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4.xml" ContentType="application/vnd.openxmlformats-officedocument.spreadsheetml.worksheet+xml"/>
  <Override PartName="/xl/worksheets/sheet3.xml" ContentType="application/vnd.openxmlformats-officedocument.spreadsheetml.worksheet+xml"/>
  <Override PartName="/xl/worksheets/sheet2.xml" ContentType="application/vnd.openxmlformats-officedocument.spreadsheetml.worksheet+xml"/>
  <Override PartName="/xl/drawings/drawing2.xml" ContentType="application/vnd.openxmlformats-officedocument.drawing+xml"/>
  <Override PartName="/xl/drawings/drawing1.xml" ContentType="application/vnd.openxmlformats-officedocument.drawing+xml"/>
  <Override PartName="/xl/worksheets/sheet1.xml" ContentType="application/vnd.openxmlformats-officedocument.spreadsheetml.worksheet+xml"/>
  <Override PartName="/xl/worksheets/sheet18.xml" ContentType="application/vnd.openxmlformats-officedocument.spreadsheetml.worksheet+xml"/>
  <Override PartName="/xl/worksheets/sheet12.xml" ContentType="application/vnd.openxmlformats-officedocument.spreadsheetml.worksheet+xml"/>
  <Override PartName="/xl/worksheets/sheet11.xml" ContentType="application/vnd.openxmlformats-officedocument.spreadsheetml.worksheet+xml"/>
  <Override PartName="/xl/worksheets/sheet10.xml" ContentType="application/vnd.openxmlformats-officedocument.spreadsheetml.worksheet+xml"/>
  <Override PartName="/xl/sharedStrings.xml" ContentType="application/vnd.openxmlformats-officedocument.spreadsheetml.sharedStrings+xml"/>
  <Override PartName="/xl/worksheets/sheet13.xml" ContentType="application/vnd.openxmlformats-officedocument.spreadsheetml.worksheet+xml"/>
  <Override PartName="/xl/worksheets/sheet14.xml" ContentType="application/vnd.openxmlformats-officedocument.spreadsheetml.worksheet+xml"/>
  <Override PartName="/xl/styles.xml" ContentType="application/vnd.openxmlformats-officedocument.spreadsheetml.styles+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worksheets/sheet9.xml" ContentType="application/vnd.openxmlformats-officedocument.spreadsheetml.worksheet+xml"/>
  <Override PartName="/xl/worksheets/sheet7.xml" ContentType="application/vnd.openxmlformats-officedocument.spreadsheetml.worksheet+xml"/>
  <Override PartName="/xl/worksheets/sheet5.xml" ContentType="application/vnd.openxmlformats-officedocument.spreadsheetml.worksheet+xml"/>
  <Override PartName="/xl/worksheets/sheet8.xml" ContentType="application/vnd.openxmlformats-officedocument.spreadsheetml.worksheet+xml"/>
  <Override PartName="/xl/worksheets/sheet6.xml" ContentType="application/vnd.openxmlformats-officedocument.spreadsheetml.worksheet+xml"/>
  <Override PartName="/xl/externalLinks/externalLink4.xml" ContentType="application/vnd.openxmlformats-officedocument.spreadsheetml.externalLink+xml"/>
  <Override PartName="/xl/externalLinks/externalLink3.xml" ContentType="application/vnd.openxmlformats-officedocument.spreadsheetml.externalLink+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comments1.xml" ContentType="application/vnd.openxmlformats-officedocument.spreadsheetml.comments+xml"/>
  <Override PartName="/xl/comments2.xml" ContentType="application/vnd.openxmlformats-officedocument.spreadsheetml.comments+xml"/>
  <Override PartName="/xl/externalLinks/externalLink7.xml" ContentType="application/vnd.openxmlformats-officedocument.spreadsheetml.externalLink+xml"/>
  <Override PartName="/xl/comments6.xml" ContentType="application/vnd.openxmlformats-officedocument.spreadsheetml.comments+xml"/>
  <Override PartName="/xl/comments5.xml" ContentType="application/vnd.openxmlformats-officedocument.spreadsheetml.comments+xml"/>
  <Override PartName="/xl/externalLinks/externalLink8.xml" ContentType="application/vnd.openxmlformats-officedocument.spreadsheetml.externalLink+xml"/>
  <Override PartName="/xl/comments3.xml" ContentType="application/vnd.openxmlformats-officedocument.spreadsheetml.comments+xml"/>
  <Override PartName="/xl/comments4.xml" ContentType="application/vnd.openxmlformats-officedocument.spreadsheetml.comments+xml"/>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4.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4" rupBuild="9303"/>
  <workbookPr codeName="ThisWorkbook" defaultThemeVersion="124226"/>
  <bookViews>
    <workbookView xWindow="15" yWindow="-30" windowWidth="25110" windowHeight="12390"/>
  </bookViews>
  <sheets>
    <sheet name="Summary" sheetId="1" r:id="rId1"/>
    <sheet name="Electric CE" sheetId="2" r:id="rId2"/>
    <sheet name="Gas CE" sheetId="3" r:id="rId3"/>
    <sheet name="G201 LIW (3)" sheetId="28" state="hidden" r:id="rId4"/>
    <sheet name="E253 CI RCM BVUE US" sheetId="75" state="hidden" r:id="rId5"/>
    <sheet name="E250 Business Lighting" sheetId="63" state="hidden" r:id="rId6"/>
    <sheet name="E201 LIW (3)" sheetId="4" state="hidden" r:id="rId7"/>
    <sheet name="E214 Mobile Home Weatherization" sheetId="51" state="hidden" r:id="rId8"/>
    <sheet name="Cancelled--E255 CI SBL" sheetId="24" state="hidden" r:id="rId9"/>
    <sheet name="E262 Commercial Direct Install" sheetId="55" state="hidden" r:id="rId10"/>
    <sheet name="E262 Business Express Lighting" sheetId="65" state="hidden" r:id="rId11"/>
    <sheet name="G262 Commercial DI Gas" sheetId="60" state="hidden" r:id="rId12"/>
    <sheet name="GasAvoidedCostsWithoutCC" sheetId="67" r:id="rId13"/>
    <sheet name="GasAvoidedCostsWOCC" sheetId="66" state="hidden" r:id="rId14"/>
    <sheet name="ElecAvoidedCostsWithCC" sheetId="69" state="hidden" r:id="rId15"/>
    <sheet name="ElecAvoidedCostsWOCC" sheetId="68" r:id="rId16"/>
    <sheet name="GasAvoidedCosts" sheetId="43" state="hidden" r:id="rId17"/>
    <sheet name="2012-2013 CE W T&amp;D No ConsCredi" sheetId="42" state="hidden" r:id="rId18"/>
  </sheets>
  <externalReferences>
    <externalReference r:id="rId19"/>
    <externalReference r:id="rId20"/>
    <externalReference r:id="rId21"/>
    <externalReference r:id="rId22"/>
    <externalReference r:id="rId23"/>
    <externalReference r:id="rId24"/>
    <externalReference r:id="rId25"/>
    <externalReference r:id="rId26"/>
  </externalReferences>
  <definedNames>
    <definedName name="ABS_2year_Elec_Totbudget">'[1]2-yr Sector View Electric'!$R$55</definedName>
    <definedName name="ACElectric_2014_2015">[2]ElecAvoidedCostsWOCC!$A$5:$Q$35</definedName>
    <definedName name="ACGas_2014_2015">[2]GasAvoidedCostsWithoutCC!$A$5:$G$35</definedName>
    <definedName name="aMW">'Electric CE'!$G$79</definedName>
    <definedName name="btr">[3]lookups!$D$5:$D$34</definedName>
    <definedName name="bw_z">[4]lookups!$D$5:$D$34</definedName>
    <definedName name="bww">[3]lookups!$D$5:$D$34</definedName>
    <definedName name="DATA1">#REF!</definedName>
    <definedName name="DATA2">#REF!</definedName>
    <definedName name="DATA3">#REF!</definedName>
    <definedName name="DATA4">#REF!</definedName>
    <definedName name="DATA5">#REF!</definedName>
    <definedName name="Discount_Rate">'[2]Named Ranges'!$C$4</definedName>
    <definedName name="DSMcMeasureLookup">'[5]Unfilltered Measure Lookup'!$A$4:$AF$2874</definedName>
    <definedName name="eecomm_2year_gas_totbudget">'[1]Two-yr Sector View Gas'!$R$46</definedName>
    <definedName name="ElecACWithCC">ElecAvoidedCostsWithCC!$A$5:$O$35</definedName>
    <definedName name="ElecACWithoutCC">ElecAvoidedCostsWOCC!$A$5:$Q$35</definedName>
    <definedName name="ElecDiscountRate">0.078</definedName>
    <definedName name="GasACWithoutCC">GasAvoidedCostsWithoutCC!$A$5:$G$35</definedName>
    <definedName name="GasDiscountRate">0.078</definedName>
    <definedName name="LoadShape">'[6]Lookup for Load Shape'!$G$2:$AP$349</definedName>
    <definedName name="Loadshapes">'2012-2013 CE W T&amp;D No ConsCredi'!$C$7:$P$7</definedName>
    <definedName name="lu_m_life">[7]lookups!$D$5:$D$34</definedName>
    <definedName name="mktint_2year_elec_totbudget">'[1]2-yr Sector View Electric'!$R$54</definedName>
    <definedName name="_xlnm.Print_Area" localSheetId="6">'E201 LIW (3)'!$A$1:$AB$111</definedName>
    <definedName name="_xlnm.Print_Area" localSheetId="7">'E214 Mobile Home Weatherization'!$A$1:$AD$7</definedName>
    <definedName name="_xlnm.Print_Area" localSheetId="3">'G201 LIW (3)'!$A$1:$AC$47</definedName>
    <definedName name="_xlnm.Print_Area" localSheetId="11">'G262 Commercial DI Gas'!$A$1:$AF$10</definedName>
    <definedName name="_xlnm.Print_Area" localSheetId="2">'Gas CE'!$B$1:$U$66</definedName>
    <definedName name="_xlnm.Print_Titles" localSheetId="8">'Cancelled--E255 CI SBL'!$A:$C</definedName>
    <definedName name="_xlnm.Print_Titles" localSheetId="6">'E201 LIW (3)'!$A:$C,'E201 LIW (3)'!$1:$4</definedName>
    <definedName name="_xlnm.Print_Titles" localSheetId="7">'E214 Mobile Home Weatherization'!$A:$E</definedName>
    <definedName name="_xlnm.Print_Titles" localSheetId="5">'E250 Business Lighting'!$A:$E</definedName>
    <definedName name="_xlnm.Print_Titles" localSheetId="4">'E253 CI RCM BVUE US'!$A:$E</definedName>
    <definedName name="_xlnm.Print_Titles" localSheetId="10">'E262 Business Express Lighting'!$A:$E</definedName>
    <definedName name="_xlnm.Print_Titles" localSheetId="9">'E262 Commercial Direct Install'!$A:$E</definedName>
    <definedName name="_xlnm.Print_Titles" localSheetId="1">'Electric CE'!$B:$C,'Electric CE'!$1:$3</definedName>
    <definedName name="_xlnm.Print_Titles" localSheetId="3">'G201 LIW (3)'!$A:$C</definedName>
    <definedName name="_xlnm.Print_Titles" localSheetId="11">'G262 Commercial DI Gas'!$A:$E</definedName>
    <definedName name="_xlnm.Print_Titles" localSheetId="2">'Gas CE'!$B:$C,'Gas CE'!$1:$3</definedName>
    <definedName name="TEST0">#REF!</definedName>
    <definedName name="TESTHKEY">#REF!</definedName>
    <definedName name="TESTKEYS">#REF!</definedName>
    <definedName name="TESTVKEY">#REF!</definedName>
    <definedName name="trdallysupp_2year_gas_totbudget">'[1]Two-yr Sector View Gas'!$R$47</definedName>
    <definedName name="val_eoy">[8]lookups!$B$56</definedName>
    <definedName name="val_eoy_elec">[8]lookups!$B$56</definedName>
    <definedName name="val_eoy_gas">[8]lookups!$B$59</definedName>
    <definedName name="val_OH_LIW">'E201 LIW (3)'!$AB$12</definedName>
    <definedName name="Z_9B4B0DAB_FAB9_4E24_9A0E_9A6ECAA72FED_.wvu.PrintTitles" localSheetId="1" hidden="1">'Electric CE'!$B:$C,'Electric CE'!$1:$3</definedName>
    <definedName name="Z_9B4B0DAB_FAB9_4E24_9A0E_9A6ECAA72FED_.wvu.PrintTitles" localSheetId="2" hidden="1">'Gas CE'!$B:$C,'Gas CE'!$1:$3</definedName>
    <definedName name="Z_F8CBED13_6556_4784_BBB1_9BE8F83E1036_.wvu.PrintTitles" localSheetId="1" hidden="1">'Electric CE'!$B:$C,'Electric CE'!$1:$3</definedName>
    <definedName name="Z_F8CBED13_6556_4784_BBB1_9BE8F83E1036_.wvu.PrintTitles" localSheetId="2" hidden="1">'Gas CE'!$B:$C,'Gas CE'!$1:$3</definedName>
  </definedNames>
  <calcPr calcId="145621"/>
  <customWorkbookViews>
    <customWorkbookView name="bwilhe - Personal View" guid="{9B4B0DAB-FAB9-4E24-9A0E-9A6ECAA72FED}" mergeInterval="0" personalView="1" maximized="1" xWindow="1" yWindow="1" windowWidth="1276" windowHeight="803" tabRatio="777" activeSheetId="4"/>
    <customWorkbookView name="Andy Hemstreet - Personal View" guid="{F8CBED13-6556-4784-BBB1-9BE8F83E1036}" mergeInterval="0" personalView="1" maximized="1" xWindow="1" yWindow="1" windowWidth="1280" windowHeight="779" tabRatio="926" activeSheetId="4"/>
  </customWorkbookViews>
</workbook>
</file>

<file path=xl/calcChain.xml><?xml version="1.0" encoding="utf-8"?>
<calcChain xmlns="http://schemas.openxmlformats.org/spreadsheetml/2006/main">
  <c r="U20" i="2" l="1"/>
  <c r="G22" i="1"/>
  <c r="P38" i="2" l="1"/>
  <c r="T38" i="2"/>
  <c r="F22" i="1"/>
  <c r="B22" i="1"/>
  <c r="Q38" i="2"/>
  <c r="E22" i="1"/>
  <c r="D22" i="1"/>
  <c r="C22" i="1"/>
  <c r="P36" i="3"/>
  <c r="P37" i="3" s="1"/>
  <c r="T36" i="3"/>
  <c r="Q36" i="3"/>
  <c r="U36" i="3"/>
  <c r="N26" i="1"/>
  <c r="U38" i="2"/>
  <c r="Q40" i="2"/>
  <c r="P40" i="2"/>
  <c r="P42" i="2" s="1"/>
  <c r="P61" i="3"/>
  <c r="Q61" i="3"/>
  <c r="P52" i="3"/>
  <c r="Q52" i="3"/>
  <c r="P47" i="3"/>
  <c r="Q47" i="3"/>
  <c r="P48" i="3"/>
  <c r="Q48" i="3"/>
  <c r="N43" i="3"/>
  <c r="M43" i="3"/>
  <c r="M78" i="2"/>
  <c r="P74" i="2"/>
  <c r="P78" i="2" s="1"/>
  <c r="Q74" i="2"/>
  <c r="P75" i="2"/>
  <c r="Q75" i="2"/>
  <c r="P76" i="2"/>
  <c r="Q76" i="2"/>
  <c r="P60" i="2"/>
  <c r="Q60" i="2"/>
  <c r="Q52" i="2"/>
  <c r="Q55" i="2"/>
  <c r="Q53" i="2"/>
  <c r="Q54" i="2"/>
  <c r="Q56" i="2"/>
  <c r="Q51" i="2"/>
  <c r="P52" i="2"/>
  <c r="P53" i="2"/>
  <c r="P54" i="2"/>
  <c r="P51" i="2" s="1"/>
  <c r="P55" i="2"/>
  <c r="P56" i="2"/>
  <c r="O51" i="2"/>
  <c r="N51" i="2"/>
  <c r="M51" i="2"/>
  <c r="Q41" i="2"/>
  <c r="U41" i="2" s="1"/>
  <c r="G30" i="1" s="1"/>
  <c r="G45" i="2"/>
  <c r="G30" i="2"/>
  <c r="G39" i="2"/>
  <c r="C29" i="1" s="1"/>
  <c r="G13" i="2"/>
  <c r="G23" i="2"/>
  <c r="G42" i="2"/>
  <c r="C32" i="1" s="1"/>
  <c r="P77" i="2"/>
  <c r="Q77" i="2"/>
  <c r="P46" i="3"/>
  <c r="Q46" i="3"/>
  <c r="O64" i="2"/>
  <c r="O102" i="4"/>
  <c r="S102" i="4"/>
  <c r="O101" i="4"/>
  <c r="S101" i="4"/>
  <c r="O100" i="4"/>
  <c r="S100" i="4"/>
  <c r="O99" i="4"/>
  <c r="S99" i="4"/>
  <c r="O98" i="4"/>
  <c r="S98" i="4"/>
  <c r="O97" i="4"/>
  <c r="S97" i="4"/>
  <c r="O96" i="4"/>
  <c r="S96" i="4"/>
  <c r="O95" i="4"/>
  <c r="S95" i="4"/>
  <c r="O94" i="4"/>
  <c r="S94" i="4"/>
  <c r="O93" i="4"/>
  <c r="S93" i="4"/>
  <c r="O92" i="4"/>
  <c r="S92" i="4"/>
  <c r="O91" i="4"/>
  <c r="S91" i="4"/>
  <c r="O90" i="4"/>
  <c r="S90" i="4"/>
  <c r="O89" i="4"/>
  <c r="S89" i="4"/>
  <c r="O88" i="4"/>
  <c r="S88" i="4"/>
  <c r="O87" i="4"/>
  <c r="S87" i="4"/>
  <c r="O86" i="4"/>
  <c r="S86" i="4"/>
  <c r="O85" i="4"/>
  <c r="S85" i="4"/>
  <c r="O84" i="4"/>
  <c r="S84" i="4"/>
  <c r="O83" i="4"/>
  <c r="S83" i="4"/>
  <c r="O82" i="4"/>
  <c r="S82" i="4"/>
  <c r="O81" i="4"/>
  <c r="S81" i="4"/>
  <c r="O80" i="4"/>
  <c r="S80" i="4"/>
  <c r="O79" i="4"/>
  <c r="S79" i="4"/>
  <c r="O78" i="4"/>
  <c r="S78" i="4"/>
  <c r="O77" i="4"/>
  <c r="S77" i="4"/>
  <c r="O76" i="4"/>
  <c r="S76" i="4"/>
  <c r="O75" i="4"/>
  <c r="S75" i="4"/>
  <c r="O74" i="4"/>
  <c r="S74" i="4"/>
  <c r="O73" i="4"/>
  <c r="S73" i="4"/>
  <c r="O72" i="4"/>
  <c r="S72" i="4"/>
  <c r="O71" i="4"/>
  <c r="S71" i="4"/>
  <c r="O70" i="4"/>
  <c r="S70" i="4"/>
  <c r="O69" i="4"/>
  <c r="S69" i="4"/>
  <c r="O68" i="4"/>
  <c r="S68" i="4"/>
  <c r="O67" i="4"/>
  <c r="S67" i="4"/>
  <c r="O66" i="4"/>
  <c r="S66" i="4"/>
  <c r="O65" i="4"/>
  <c r="S65" i="4"/>
  <c r="O64" i="4"/>
  <c r="S64" i="4"/>
  <c r="O63" i="4"/>
  <c r="S63" i="4"/>
  <c r="O62" i="4"/>
  <c r="S62" i="4"/>
  <c r="O61" i="4"/>
  <c r="S61" i="4"/>
  <c r="O60" i="4"/>
  <c r="S60" i="4"/>
  <c r="O59" i="4"/>
  <c r="S59" i="4"/>
  <c r="O58" i="4"/>
  <c r="S58" i="4"/>
  <c r="O57" i="4"/>
  <c r="S57" i="4"/>
  <c r="O56" i="4"/>
  <c r="S56" i="4"/>
  <c r="O55" i="4"/>
  <c r="S55" i="4"/>
  <c r="O54" i="4"/>
  <c r="S54" i="4"/>
  <c r="O53" i="4"/>
  <c r="S53" i="4"/>
  <c r="O52" i="4"/>
  <c r="S52" i="4"/>
  <c r="O51" i="4"/>
  <c r="S51" i="4"/>
  <c r="O50" i="4"/>
  <c r="S50" i="4"/>
  <c r="O49" i="4"/>
  <c r="S49" i="4"/>
  <c r="O48" i="4"/>
  <c r="S48" i="4"/>
  <c r="O47" i="4"/>
  <c r="S47" i="4"/>
  <c r="O46" i="4"/>
  <c r="S46" i="4"/>
  <c r="O45" i="4"/>
  <c r="S45" i="4"/>
  <c r="O44" i="4"/>
  <c r="S44" i="4"/>
  <c r="O43" i="4"/>
  <c r="S43" i="4"/>
  <c r="O42" i="4"/>
  <c r="S42" i="4"/>
  <c r="O41" i="4"/>
  <c r="S41" i="4"/>
  <c r="O40" i="4"/>
  <c r="S40" i="4"/>
  <c r="O39" i="4"/>
  <c r="S39" i="4"/>
  <c r="O38" i="4"/>
  <c r="S38" i="4"/>
  <c r="O37" i="4"/>
  <c r="S37" i="4"/>
  <c r="O36" i="4"/>
  <c r="S36" i="4"/>
  <c r="O35" i="4"/>
  <c r="S35" i="4"/>
  <c r="O34" i="4"/>
  <c r="S34" i="4"/>
  <c r="O33" i="4"/>
  <c r="S33" i="4"/>
  <c r="O32" i="4"/>
  <c r="S32" i="4"/>
  <c r="O31" i="4"/>
  <c r="S31" i="4"/>
  <c r="O30" i="4"/>
  <c r="S30" i="4"/>
  <c r="O29" i="4"/>
  <c r="S29" i="4"/>
  <c r="O28" i="4"/>
  <c r="S28" i="4"/>
  <c r="O27" i="4"/>
  <c r="S27" i="4"/>
  <c r="O26" i="4"/>
  <c r="S26" i="4"/>
  <c r="O25" i="4"/>
  <c r="S25" i="4"/>
  <c r="O24" i="4"/>
  <c r="S24" i="4"/>
  <c r="O23" i="4"/>
  <c r="S23" i="4"/>
  <c r="O22" i="4"/>
  <c r="S22" i="4"/>
  <c r="O21" i="4"/>
  <c r="S21" i="4"/>
  <c r="O20" i="4"/>
  <c r="S20" i="4"/>
  <c r="O19" i="4"/>
  <c r="S19" i="4"/>
  <c r="O18" i="4"/>
  <c r="S18" i="4"/>
  <c r="O17" i="4"/>
  <c r="S17" i="4"/>
  <c r="O16" i="4"/>
  <c r="S16" i="4"/>
  <c r="O15" i="4"/>
  <c r="S15" i="4"/>
  <c r="O14" i="4"/>
  <c r="S14" i="4"/>
  <c r="O13" i="4"/>
  <c r="S13" i="4"/>
  <c r="O12" i="4"/>
  <c r="S12" i="4"/>
  <c r="O11" i="4"/>
  <c r="S11" i="4"/>
  <c r="O10" i="4"/>
  <c r="S10" i="4"/>
  <c r="O9" i="4"/>
  <c r="S9" i="4"/>
  <c r="O8" i="4"/>
  <c r="S8" i="4"/>
  <c r="O7" i="4"/>
  <c r="S7" i="4"/>
  <c r="O6" i="4"/>
  <c r="S6" i="4"/>
  <c r="O5" i="4"/>
  <c r="S5" i="4"/>
  <c r="L8" i="1"/>
  <c r="L19" i="1" s="1"/>
  <c r="U6" i="2"/>
  <c r="G8" i="1" s="1"/>
  <c r="L29" i="1"/>
  <c r="L28" i="1"/>
  <c r="L27" i="1"/>
  <c r="J29" i="1"/>
  <c r="J28" i="1"/>
  <c r="L23" i="1"/>
  <c r="L21" i="1"/>
  <c r="L20" i="1"/>
  <c r="L16" i="1"/>
  <c r="L15" i="1"/>
  <c r="J16" i="1"/>
  <c r="J15" i="1"/>
  <c r="K8" i="1"/>
  <c r="J8" i="1"/>
  <c r="O56" i="3"/>
  <c r="P55" i="3"/>
  <c r="Q55" i="3"/>
  <c r="Q49" i="3"/>
  <c r="P49" i="3"/>
  <c r="Q50" i="3"/>
  <c r="P50" i="3"/>
  <c r="Q51" i="3"/>
  <c r="P51" i="3"/>
  <c r="Q53" i="3"/>
  <c r="P53" i="3"/>
  <c r="Q54" i="3"/>
  <c r="P54" i="3"/>
  <c r="O25" i="3"/>
  <c r="R34" i="3"/>
  <c r="G34" i="3"/>
  <c r="J27" i="1"/>
  <c r="P62" i="3"/>
  <c r="P60" i="3"/>
  <c r="P59" i="3"/>
  <c r="P58" i="3"/>
  <c r="P57" i="3"/>
  <c r="P45" i="3"/>
  <c r="P44" i="3"/>
  <c r="P42" i="3"/>
  <c r="P41" i="3"/>
  <c r="P40" i="3"/>
  <c r="P39" i="3"/>
  <c r="Q6" i="3"/>
  <c r="P6" i="3"/>
  <c r="P20" i="3" s="1"/>
  <c r="E34" i="1"/>
  <c r="E31" i="1"/>
  <c r="D34" i="1"/>
  <c r="D31" i="1"/>
  <c r="C41" i="1"/>
  <c r="C37" i="1"/>
  <c r="C36" i="1"/>
  <c r="C34" i="1"/>
  <c r="C31" i="1"/>
  <c r="B26" i="1"/>
  <c r="E16" i="1"/>
  <c r="C8" i="1"/>
  <c r="O78" i="2"/>
  <c r="O71" i="2"/>
  <c r="P63" i="2"/>
  <c r="Q63" i="2"/>
  <c r="E26" i="1"/>
  <c r="C26" i="1"/>
  <c r="W6" i="75"/>
  <c r="T6" i="75"/>
  <c r="O6" i="75"/>
  <c r="K6" i="75"/>
  <c r="J6" i="75"/>
  <c r="Z5" i="75"/>
  <c r="Z6" i="75"/>
  <c r="Q5" i="75"/>
  <c r="Q6" i="75"/>
  <c r="N5" i="75"/>
  <c r="AA5" i="75"/>
  <c r="AB5" i="75"/>
  <c r="L5" i="75"/>
  <c r="S5" i="75"/>
  <c r="S6" i="75"/>
  <c r="P5" i="75"/>
  <c r="E2" i="75"/>
  <c r="M5" i="75"/>
  <c r="M6" i="75"/>
  <c r="AB6" i="75"/>
  <c r="V5" i="75"/>
  <c r="L6" i="75"/>
  <c r="N6" i="75"/>
  <c r="P6" i="75"/>
  <c r="U5" i="75"/>
  <c r="R5" i="75"/>
  <c r="R6" i="75"/>
  <c r="G5" i="75"/>
  <c r="G6" i="75"/>
  <c r="U6" i="75"/>
  <c r="X5" i="75"/>
  <c r="Y5" i="75"/>
  <c r="V6" i="75"/>
  <c r="D26" i="1"/>
  <c r="P28" i="2"/>
  <c r="T28" i="2" s="1"/>
  <c r="F26" i="1" s="1"/>
  <c r="Q28" i="2"/>
  <c r="U28" i="2" s="1"/>
  <c r="G26" i="1" s="1"/>
  <c r="Y6" i="75"/>
  <c r="AD6" i="75"/>
  <c r="AD5" i="75"/>
  <c r="X6" i="75"/>
  <c r="AC6" i="75"/>
  <c r="AC5" i="75"/>
  <c r="Q59" i="2"/>
  <c r="Q58" i="2"/>
  <c r="Q57" i="2"/>
  <c r="P73" i="2"/>
  <c r="P70" i="2"/>
  <c r="P69" i="2"/>
  <c r="P68" i="2"/>
  <c r="P67" i="2"/>
  <c r="P66" i="2"/>
  <c r="P65" i="2"/>
  <c r="P71" i="2" s="1"/>
  <c r="P62" i="2"/>
  <c r="P61" i="2"/>
  <c r="P59" i="2"/>
  <c r="P58" i="2"/>
  <c r="P57" i="2"/>
  <c r="P50" i="2"/>
  <c r="P49" i="2"/>
  <c r="P48" i="2"/>
  <c r="P47" i="2"/>
  <c r="P46" i="2" s="1"/>
  <c r="Q18" i="2"/>
  <c r="Q35" i="2"/>
  <c r="P35" i="2"/>
  <c r="Q16" i="2"/>
  <c r="U16" i="2" s="1"/>
  <c r="P16" i="2"/>
  <c r="Q30" i="3"/>
  <c r="U30" i="3"/>
  <c r="P30" i="3"/>
  <c r="T30" i="3"/>
  <c r="U35" i="2"/>
  <c r="T35" i="2"/>
  <c r="T16" i="2"/>
  <c r="R46" i="28"/>
  <c r="N46" i="28"/>
  <c r="M46" i="28"/>
  <c r="X45" i="28"/>
  <c r="X44" i="28"/>
  <c r="X43" i="28"/>
  <c r="X42" i="28"/>
  <c r="X41" i="28"/>
  <c r="X40" i="28"/>
  <c r="X39" i="28"/>
  <c r="X38" i="28"/>
  <c r="X37" i="28"/>
  <c r="X36" i="28"/>
  <c r="X35" i="28"/>
  <c r="X34" i="28"/>
  <c r="X33" i="28"/>
  <c r="X32" i="28"/>
  <c r="X31" i="28"/>
  <c r="X30" i="28"/>
  <c r="X29" i="28"/>
  <c r="X28" i="28"/>
  <c r="X27" i="28"/>
  <c r="X26" i="28"/>
  <c r="X25" i="28"/>
  <c r="X24" i="28"/>
  <c r="X23" i="28"/>
  <c r="X22" i="28"/>
  <c r="X21" i="28"/>
  <c r="X20" i="28"/>
  <c r="X19" i="28"/>
  <c r="X18" i="28"/>
  <c r="X17" i="28"/>
  <c r="X16" i="28"/>
  <c r="X15" i="28"/>
  <c r="X14" i="28"/>
  <c r="X13" i="28"/>
  <c r="X12" i="28"/>
  <c r="X11" i="28"/>
  <c r="X10" i="28"/>
  <c r="X9" i="28"/>
  <c r="X8" i="28"/>
  <c r="X7" i="28"/>
  <c r="X6" i="28"/>
  <c r="X5" i="28"/>
  <c r="Q7" i="28"/>
  <c r="T7" i="28"/>
  <c r="W7" i="28"/>
  <c r="Q8" i="28"/>
  <c r="T8" i="28"/>
  <c r="W8" i="28"/>
  <c r="Q9" i="28"/>
  <c r="T9" i="28"/>
  <c r="W9" i="28"/>
  <c r="Q10" i="28"/>
  <c r="T10" i="28"/>
  <c r="W10" i="28"/>
  <c r="Q11" i="28"/>
  <c r="T11" i="28"/>
  <c r="W11" i="28"/>
  <c r="Q12" i="28"/>
  <c r="T12" i="28"/>
  <c r="W12" i="28"/>
  <c r="Q13" i="28"/>
  <c r="T13" i="28"/>
  <c r="W13" i="28"/>
  <c r="Q14" i="28"/>
  <c r="T14" i="28"/>
  <c r="W14" i="28"/>
  <c r="Q15" i="28"/>
  <c r="T15" i="28"/>
  <c r="W15" i="28"/>
  <c r="Q16" i="28"/>
  <c r="T16" i="28"/>
  <c r="W16" i="28"/>
  <c r="Q17" i="28"/>
  <c r="T17" i="28"/>
  <c r="W17" i="28"/>
  <c r="Q18" i="28"/>
  <c r="T18" i="28"/>
  <c r="W18" i="28"/>
  <c r="Q19" i="28"/>
  <c r="T19" i="28"/>
  <c r="W19" i="28"/>
  <c r="Q20" i="28"/>
  <c r="T20" i="28"/>
  <c r="W20" i="28"/>
  <c r="Q21" i="28"/>
  <c r="T21" i="28"/>
  <c r="W21" i="28"/>
  <c r="Q22" i="28"/>
  <c r="T22" i="28"/>
  <c r="W22" i="28"/>
  <c r="Q23" i="28"/>
  <c r="T23" i="28"/>
  <c r="W23" i="28"/>
  <c r="Q24" i="28"/>
  <c r="T24" i="28"/>
  <c r="W24" i="28"/>
  <c r="Q25" i="28"/>
  <c r="T25" i="28"/>
  <c r="W25" i="28"/>
  <c r="Q26" i="28"/>
  <c r="T26" i="28"/>
  <c r="W26" i="28"/>
  <c r="Q27" i="28"/>
  <c r="T27" i="28"/>
  <c r="W27" i="28"/>
  <c r="Q28" i="28"/>
  <c r="T28" i="28"/>
  <c r="W28" i="28"/>
  <c r="Q29" i="28"/>
  <c r="T29" i="28"/>
  <c r="W29" i="28"/>
  <c r="Q30" i="28"/>
  <c r="T30" i="28"/>
  <c r="W30" i="28"/>
  <c r="Q31" i="28"/>
  <c r="T31" i="28"/>
  <c r="W31" i="28"/>
  <c r="Q32" i="28"/>
  <c r="T32" i="28"/>
  <c r="W32" i="28"/>
  <c r="Q33" i="28"/>
  <c r="T33" i="28"/>
  <c r="W33" i="28"/>
  <c r="Q34" i="28"/>
  <c r="T34" i="28"/>
  <c r="W34" i="28"/>
  <c r="Q35" i="28"/>
  <c r="T35" i="28"/>
  <c r="W35" i="28"/>
  <c r="Q36" i="28"/>
  <c r="T36" i="28"/>
  <c r="W36" i="28"/>
  <c r="Q37" i="28"/>
  <c r="T37" i="28"/>
  <c r="W37" i="28"/>
  <c r="Q38" i="28"/>
  <c r="T38" i="28"/>
  <c r="W38" i="28"/>
  <c r="Q39" i="28"/>
  <c r="T39" i="28"/>
  <c r="W39" i="28"/>
  <c r="Q40" i="28"/>
  <c r="T40" i="28"/>
  <c r="W40" i="28"/>
  <c r="Q41" i="28"/>
  <c r="T41" i="28"/>
  <c r="W41" i="28"/>
  <c r="Q42" i="28"/>
  <c r="T42" i="28"/>
  <c r="W42" i="28"/>
  <c r="Q43" i="28"/>
  <c r="T43" i="28"/>
  <c r="W43" i="28"/>
  <c r="Q44" i="28"/>
  <c r="T44" i="28"/>
  <c r="W44" i="28"/>
  <c r="Q45" i="28"/>
  <c r="T45" i="28"/>
  <c r="W45" i="28"/>
  <c r="Q6" i="28"/>
  <c r="T6" i="28"/>
  <c r="W6" i="28"/>
  <c r="O6" i="28"/>
  <c r="S6" i="28"/>
  <c r="V6" i="28"/>
  <c r="O7" i="28"/>
  <c r="S7" i="28"/>
  <c r="V7" i="28"/>
  <c r="O8" i="28"/>
  <c r="S8" i="28"/>
  <c r="V8" i="28"/>
  <c r="O9" i="28"/>
  <c r="S9" i="28"/>
  <c r="V9" i="28"/>
  <c r="O10" i="28"/>
  <c r="S10" i="28"/>
  <c r="V10" i="28"/>
  <c r="O11" i="28"/>
  <c r="S11" i="28"/>
  <c r="V11" i="28"/>
  <c r="O12" i="28"/>
  <c r="S12" i="28"/>
  <c r="V12" i="28"/>
  <c r="O13" i="28"/>
  <c r="S13" i="28"/>
  <c r="V13" i="28"/>
  <c r="O14" i="28"/>
  <c r="S14" i="28"/>
  <c r="V14" i="28"/>
  <c r="O15" i="28"/>
  <c r="S15" i="28"/>
  <c r="V15" i="28"/>
  <c r="O16" i="28"/>
  <c r="S16" i="28"/>
  <c r="V16" i="28"/>
  <c r="O17" i="28"/>
  <c r="S17" i="28"/>
  <c r="V17" i="28"/>
  <c r="O18" i="28"/>
  <c r="S18" i="28"/>
  <c r="V18" i="28"/>
  <c r="O19" i="28"/>
  <c r="S19" i="28"/>
  <c r="V19" i="28"/>
  <c r="O20" i="28"/>
  <c r="S20" i="28"/>
  <c r="V20" i="28"/>
  <c r="O21" i="28"/>
  <c r="S21" i="28"/>
  <c r="V21" i="28"/>
  <c r="O22" i="28"/>
  <c r="S22" i="28"/>
  <c r="V22" i="28"/>
  <c r="O23" i="28"/>
  <c r="S23" i="28"/>
  <c r="V23" i="28"/>
  <c r="O24" i="28"/>
  <c r="S24" i="28"/>
  <c r="V24" i="28"/>
  <c r="O25" i="28"/>
  <c r="S25" i="28"/>
  <c r="V25" i="28"/>
  <c r="O26" i="28"/>
  <c r="S26" i="28"/>
  <c r="V26" i="28"/>
  <c r="O27" i="28"/>
  <c r="S27" i="28"/>
  <c r="V27" i="28"/>
  <c r="O28" i="28"/>
  <c r="S28" i="28"/>
  <c r="V28" i="28"/>
  <c r="O29" i="28"/>
  <c r="S29" i="28"/>
  <c r="V29" i="28"/>
  <c r="O30" i="28"/>
  <c r="S30" i="28"/>
  <c r="V30" i="28"/>
  <c r="O31" i="28"/>
  <c r="S31" i="28"/>
  <c r="V31" i="28"/>
  <c r="O32" i="28"/>
  <c r="S32" i="28"/>
  <c r="V32" i="28"/>
  <c r="O33" i="28"/>
  <c r="S33" i="28"/>
  <c r="V33" i="28"/>
  <c r="O34" i="28"/>
  <c r="S34" i="28"/>
  <c r="V34" i="28"/>
  <c r="O35" i="28"/>
  <c r="S35" i="28"/>
  <c r="V35" i="28"/>
  <c r="O36" i="28"/>
  <c r="S36" i="28"/>
  <c r="V36" i="28"/>
  <c r="O37" i="28"/>
  <c r="S37" i="28"/>
  <c r="V37" i="28"/>
  <c r="O38" i="28"/>
  <c r="S38" i="28"/>
  <c r="V38" i="28"/>
  <c r="O39" i="28"/>
  <c r="S39" i="28"/>
  <c r="V39" i="28"/>
  <c r="O40" i="28"/>
  <c r="S40" i="28"/>
  <c r="V40" i="28"/>
  <c r="O41" i="28"/>
  <c r="S41" i="28"/>
  <c r="V41" i="28"/>
  <c r="O42" i="28"/>
  <c r="S42" i="28"/>
  <c r="V42" i="28"/>
  <c r="O43" i="28"/>
  <c r="S43" i="28"/>
  <c r="V43" i="28"/>
  <c r="O44" i="28"/>
  <c r="S44" i="28"/>
  <c r="V44" i="28"/>
  <c r="O45" i="28"/>
  <c r="S45" i="28"/>
  <c r="V45" i="28"/>
  <c r="O5" i="28"/>
  <c r="L45" i="28"/>
  <c r="Y45" i="28"/>
  <c r="Z45" i="28"/>
  <c r="L44" i="28"/>
  <c r="Y44" i="28"/>
  <c r="Z44" i="28"/>
  <c r="L43" i="28"/>
  <c r="Y43" i="28"/>
  <c r="Z43" i="28"/>
  <c r="L42" i="28"/>
  <c r="Y42" i="28"/>
  <c r="Z42" i="28"/>
  <c r="L41" i="28"/>
  <c r="Y41" i="28"/>
  <c r="Z41" i="28"/>
  <c r="L40" i="28"/>
  <c r="Y40" i="28"/>
  <c r="Z40" i="28"/>
  <c r="L39" i="28"/>
  <c r="Y39" i="28"/>
  <c r="Z39" i="28"/>
  <c r="K39" i="28"/>
  <c r="P39" i="28"/>
  <c r="K40" i="28"/>
  <c r="P40" i="28"/>
  <c r="K41" i="28"/>
  <c r="P41" i="28"/>
  <c r="K42" i="28"/>
  <c r="P42" i="28"/>
  <c r="K43" i="28"/>
  <c r="P43" i="28"/>
  <c r="K44" i="28"/>
  <c r="P44" i="28"/>
  <c r="K45" i="28"/>
  <c r="P45" i="28"/>
  <c r="V5" i="4"/>
  <c r="X102" i="4"/>
  <c r="X101" i="4"/>
  <c r="X100" i="4"/>
  <c r="X99" i="4"/>
  <c r="X98" i="4"/>
  <c r="X97" i="4"/>
  <c r="X96" i="4"/>
  <c r="X95" i="4"/>
  <c r="X94" i="4"/>
  <c r="X93" i="4"/>
  <c r="X92" i="4"/>
  <c r="X91" i="4"/>
  <c r="X90" i="4"/>
  <c r="X89" i="4"/>
  <c r="X88" i="4"/>
  <c r="X87" i="4"/>
  <c r="X86" i="4"/>
  <c r="X85" i="4"/>
  <c r="X84" i="4"/>
  <c r="X83" i="4"/>
  <c r="X82" i="4"/>
  <c r="X81" i="4"/>
  <c r="X80" i="4"/>
  <c r="X79" i="4"/>
  <c r="X78" i="4"/>
  <c r="X77" i="4"/>
  <c r="X76" i="4"/>
  <c r="X75" i="4"/>
  <c r="X74" i="4"/>
  <c r="X73" i="4"/>
  <c r="X72" i="4"/>
  <c r="X71" i="4"/>
  <c r="X70" i="4"/>
  <c r="X69" i="4"/>
  <c r="X68" i="4"/>
  <c r="X67" i="4"/>
  <c r="X66" i="4"/>
  <c r="X65" i="4"/>
  <c r="X64" i="4"/>
  <c r="X63" i="4"/>
  <c r="X62" i="4"/>
  <c r="X61" i="4"/>
  <c r="X60" i="4"/>
  <c r="X59" i="4"/>
  <c r="X58" i="4"/>
  <c r="X57" i="4"/>
  <c r="X56" i="4"/>
  <c r="X55" i="4"/>
  <c r="X54" i="4"/>
  <c r="X53" i="4"/>
  <c r="X52" i="4"/>
  <c r="X51" i="4"/>
  <c r="X50" i="4"/>
  <c r="X49" i="4"/>
  <c r="X48" i="4"/>
  <c r="X47" i="4"/>
  <c r="X46" i="4"/>
  <c r="X45" i="4"/>
  <c r="X44" i="4"/>
  <c r="X43" i="4"/>
  <c r="X42" i="4"/>
  <c r="X41" i="4"/>
  <c r="X40" i="4"/>
  <c r="X39" i="4"/>
  <c r="X38" i="4"/>
  <c r="X37" i="4"/>
  <c r="X36" i="4"/>
  <c r="X35" i="4"/>
  <c r="X34" i="4"/>
  <c r="X33" i="4"/>
  <c r="X32" i="4"/>
  <c r="X31" i="4"/>
  <c r="X30" i="4"/>
  <c r="X29" i="4"/>
  <c r="X28" i="4"/>
  <c r="X27" i="4"/>
  <c r="X26" i="4"/>
  <c r="X25" i="4"/>
  <c r="X24" i="4"/>
  <c r="X23" i="4"/>
  <c r="X22" i="4"/>
  <c r="X21" i="4"/>
  <c r="X20" i="4"/>
  <c r="X19" i="4"/>
  <c r="X18" i="4"/>
  <c r="X17" i="4"/>
  <c r="X16" i="4"/>
  <c r="X15" i="4"/>
  <c r="X14" i="4"/>
  <c r="X13" i="4"/>
  <c r="X12" i="4"/>
  <c r="X11" i="4"/>
  <c r="X10" i="4"/>
  <c r="X9" i="4"/>
  <c r="X8" i="4"/>
  <c r="X7" i="4"/>
  <c r="X5" i="4"/>
  <c r="L33" i="4"/>
  <c r="Y33" i="4"/>
  <c r="Z33" i="4"/>
  <c r="L34" i="4"/>
  <c r="Y34" i="4"/>
  <c r="Z34" i="4"/>
  <c r="L35" i="4"/>
  <c r="Y35" i="4"/>
  <c r="Z35" i="4"/>
  <c r="L36" i="4"/>
  <c r="Y36" i="4"/>
  <c r="Z36" i="4"/>
  <c r="L37" i="4"/>
  <c r="Y37" i="4"/>
  <c r="Z37" i="4"/>
  <c r="L38" i="4"/>
  <c r="Y38" i="4"/>
  <c r="Z38" i="4"/>
  <c r="L39" i="4"/>
  <c r="Y39" i="4"/>
  <c r="Z39" i="4"/>
  <c r="L40" i="4"/>
  <c r="Y40" i="4"/>
  <c r="Z40" i="4"/>
  <c r="L41" i="4"/>
  <c r="Y41" i="4"/>
  <c r="Z41" i="4"/>
  <c r="L42" i="4"/>
  <c r="Y42" i="4"/>
  <c r="Z42" i="4"/>
  <c r="L43" i="4"/>
  <c r="Y43" i="4"/>
  <c r="Z43" i="4"/>
  <c r="L44" i="4"/>
  <c r="Y44" i="4"/>
  <c r="Z44" i="4"/>
  <c r="L45" i="4"/>
  <c r="Y45" i="4"/>
  <c r="Z45" i="4"/>
  <c r="L46" i="4"/>
  <c r="Y46" i="4"/>
  <c r="Z46" i="4"/>
  <c r="L47" i="4"/>
  <c r="Y47" i="4"/>
  <c r="Z47" i="4"/>
  <c r="L48" i="4"/>
  <c r="Y48" i="4"/>
  <c r="Z48" i="4"/>
  <c r="L49" i="4"/>
  <c r="Y49" i="4"/>
  <c r="Z49" i="4"/>
  <c r="L50" i="4"/>
  <c r="Y50" i="4"/>
  <c r="Z50" i="4"/>
  <c r="L51" i="4"/>
  <c r="Y51" i="4"/>
  <c r="Z51" i="4"/>
  <c r="L52" i="4"/>
  <c r="Y52" i="4"/>
  <c r="Z52" i="4"/>
  <c r="L53" i="4"/>
  <c r="Y53" i="4"/>
  <c r="Z53" i="4"/>
  <c r="L54" i="4"/>
  <c r="Y54" i="4"/>
  <c r="Z54" i="4"/>
  <c r="L55" i="4"/>
  <c r="Y55" i="4"/>
  <c r="Z55" i="4"/>
  <c r="L56" i="4"/>
  <c r="Y56" i="4"/>
  <c r="Z56" i="4"/>
  <c r="L57" i="4"/>
  <c r="Y57" i="4"/>
  <c r="Z57" i="4"/>
  <c r="L58" i="4"/>
  <c r="Y58" i="4"/>
  <c r="Z58" i="4"/>
  <c r="L59" i="4"/>
  <c r="Y59" i="4"/>
  <c r="Z59" i="4"/>
  <c r="L60" i="4"/>
  <c r="Y60" i="4"/>
  <c r="Z60" i="4"/>
  <c r="L61" i="4"/>
  <c r="Y61" i="4"/>
  <c r="Z61" i="4"/>
  <c r="L62" i="4"/>
  <c r="Y62" i="4"/>
  <c r="Z62" i="4"/>
  <c r="L63" i="4"/>
  <c r="Y63" i="4"/>
  <c r="Z63" i="4"/>
  <c r="L64" i="4"/>
  <c r="Y64" i="4"/>
  <c r="Z64" i="4"/>
  <c r="L65" i="4"/>
  <c r="Y65" i="4"/>
  <c r="Z65" i="4"/>
  <c r="L66" i="4"/>
  <c r="Y66" i="4"/>
  <c r="Z66" i="4"/>
  <c r="L67" i="4"/>
  <c r="Y67" i="4"/>
  <c r="Z67" i="4"/>
  <c r="L68" i="4"/>
  <c r="Y68" i="4"/>
  <c r="Z68" i="4"/>
  <c r="L69" i="4"/>
  <c r="Y69" i="4"/>
  <c r="Z69" i="4"/>
  <c r="L70" i="4"/>
  <c r="Y70" i="4"/>
  <c r="Z70" i="4"/>
  <c r="L71" i="4"/>
  <c r="Y71" i="4"/>
  <c r="Z71" i="4"/>
  <c r="L72" i="4"/>
  <c r="Y72" i="4"/>
  <c r="Z72" i="4"/>
  <c r="L73" i="4"/>
  <c r="Y73" i="4"/>
  <c r="Z73" i="4"/>
  <c r="L74" i="4"/>
  <c r="Y74" i="4"/>
  <c r="Z74" i="4"/>
  <c r="L75" i="4"/>
  <c r="Y75" i="4"/>
  <c r="Z75" i="4"/>
  <c r="L76" i="4"/>
  <c r="Y76" i="4"/>
  <c r="Z76" i="4"/>
  <c r="L77" i="4"/>
  <c r="Y77" i="4"/>
  <c r="Z77" i="4"/>
  <c r="L78" i="4"/>
  <c r="Y78" i="4"/>
  <c r="Z78" i="4"/>
  <c r="L79" i="4"/>
  <c r="Y79" i="4"/>
  <c r="Z79" i="4"/>
  <c r="L80" i="4"/>
  <c r="Y80" i="4"/>
  <c r="Z80" i="4"/>
  <c r="L81" i="4"/>
  <c r="Y81" i="4"/>
  <c r="Z81" i="4"/>
  <c r="L82" i="4"/>
  <c r="Y82" i="4"/>
  <c r="Z82" i="4"/>
  <c r="L83" i="4"/>
  <c r="Y83" i="4"/>
  <c r="Z83" i="4"/>
  <c r="L84" i="4"/>
  <c r="Y84" i="4"/>
  <c r="Z84" i="4"/>
  <c r="L85" i="4"/>
  <c r="Y85" i="4"/>
  <c r="Z85" i="4"/>
  <c r="L86" i="4"/>
  <c r="Y86" i="4"/>
  <c r="Z86" i="4"/>
  <c r="L87" i="4"/>
  <c r="Y87" i="4"/>
  <c r="Z87" i="4"/>
  <c r="L88" i="4"/>
  <c r="Y88" i="4"/>
  <c r="Z88" i="4"/>
  <c r="L89" i="4"/>
  <c r="Y89" i="4"/>
  <c r="Z89" i="4"/>
  <c r="L90" i="4"/>
  <c r="Y90" i="4"/>
  <c r="Z90" i="4"/>
  <c r="L91" i="4"/>
  <c r="Y91" i="4"/>
  <c r="Z91" i="4"/>
  <c r="L92" i="4"/>
  <c r="Y92" i="4"/>
  <c r="Z92" i="4"/>
  <c r="L93" i="4"/>
  <c r="Y93" i="4"/>
  <c r="Z93" i="4"/>
  <c r="L94" i="4"/>
  <c r="Y94" i="4"/>
  <c r="Z94" i="4"/>
  <c r="L95" i="4"/>
  <c r="Y95" i="4"/>
  <c r="Z95" i="4"/>
  <c r="L96" i="4"/>
  <c r="Y96" i="4"/>
  <c r="Z96" i="4"/>
  <c r="L97" i="4"/>
  <c r="Y97" i="4"/>
  <c r="Z97" i="4"/>
  <c r="L98" i="4"/>
  <c r="Y98" i="4"/>
  <c r="Z98" i="4"/>
  <c r="L99" i="4"/>
  <c r="Y99" i="4"/>
  <c r="Z99" i="4"/>
  <c r="L100" i="4"/>
  <c r="Y100" i="4"/>
  <c r="Z100" i="4"/>
  <c r="L101" i="4"/>
  <c r="Y101" i="4"/>
  <c r="Z101" i="4"/>
  <c r="L102" i="4"/>
  <c r="Y102" i="4"/>
  <c r="Z102" i="4"/>
  <c r="K33" i="4"/>
  <c r="P33" i="4"/>
  <c r="K34" i="4"/>
  <c r="P34" i="4"/>
  <c r="K35" i="4"/>
  <c r="P35" i="4"/>
  <c r="K36" i="4"/>
  <c r="P36" i="4"/>
  <c r="K37" i="4"/>
  <c r="P37" i="4"/>
  <c r="K38" i="4"/>
  <c r="P38" i="4"/>
  <c r="K39" i="4"/>
  <c r="P39" i="4"/>
  <c r="K40" i="4"/>
  <c r="P40" i="4"/>
  <c r="K41" i="4"/>
  <c r="P41" i="4"/>
  <c r="K42" i="4"/>
  <c r="P42" i="4"/>
  <c r="K43" i="4"/>
  <c r="P43" i="4"/>
  <c r="K44" i="4"/>
  <c r="P44" i="4"/>
  <c r="K45" i="4"/>
  <c r="P45" i="4"/>
  <c r="K46" i="4"/>
  <c r="P46" i="4"/>
  <c r="K47" i="4"/>
  <c r="P47" i="4"/>
  <c r="K48" i="4"/>
  <c r="P48" i="4"/>
  <c r="K49" i="4"/>
  <c r="P49" i="4"/>
  <c r="K50" i="4"/>
  <c r="P50" i="4"/>
  <c r="K51" i="4"/>
  <c r="P51" i="4"/>
  <c r="K52" i="4"/>
  <c r="P52" i="4"/>
  <c r="K53" i="4"/>
  <c r="P53" i="4"/>
  <c r="K54" i="4"/>
  <c r="P54" i="4"/>
  <c r="K55" i="4"/>
  <c r="P55" i="4"/>
  <c r="K56" i="4"/>
  <c r="P56" i="4"/>
  <c r="K57" i="4"/>
  <c r="P57" i="4"/>
  <c r="K58" i="4"/>
  <c r="P58" i="4"/>
  <c r="K59" i="4"/>
  <c r="P59" i="4"/>
  <c r="K60" i="4"/>
  <c r="P60" i="4"/>
  <c r="K61" i="4"/>
  <c r="P61" i="4"/>
  <c r="K62" i="4"/>
  <c r="P62" i="4"/>
  <c r="K63" i="4"/>
  <c r="P63" i="4"/>
  <c r="K64" i="4"/>
  <c r="P64" i="4"/>
  <c r="K65" i="4"/>
  <c r="P65" i="4"/>
  <c r="K66" i="4"/>
  <c r="P66" i="4"/>
  <c r="K67" i="4"/>
  <c r="P67" i="4"/>
  <c r="K68" i="4"/>
  <c r="P68" i="4"/>
  <c r="K69" i="4"/>
  <c r="P69" i="4"/>
  <c r="K70" i="4"/>
  <c r="P70" i="4"/>
  <c r="K71" i="4"/>
  <c r="P71" i="4"/>
  <c r="K72" i="4"/>
  <c r="P72" i="4"/>
  <c r="K73" i="4"/>
  <c r="P73" i="4"/>
  <c r="K74" i="4"/>
  <c r="P74" i="4"/>
  <c r="K75" i="4"/>
  <c r="P75" i="4"/>
  <c r="K76" i="4"/>
  <c r="P76" i="4"/>
  <c r="K77" i="4"/>
  <c r="P77" i="4"/>
  <c r="K78" i="4"/>
  <c r="P78" i="4"/>
  <c r="K79" i="4"/>
  <c r="P79" i="4"/>
  <c r="K80" i="4"/>
  <c r="P80" i="4"/>
  <c r="K81" i="4"/>
  <c r="P81" i="4"/>
  <c r="K82" i="4"/>
  <c r="P82" i="4"/>
  <c r="K83" i="4"/>
  <c r="P83" i="4"/>
  <c r="K84" i="4"/>
  <c r="P84" i="4"/>
  <c r="K85" i="4"/>
  <c r="P85" i="4"/>
  <c r="K86" i="4"/>
  <c r="P86" i="4"/>
  <c r="K87" i="4"/>
  <c r="P87" i="4"/>
  <c r="K88" i="4"/>
  <c r="P88" i="4"/>
  <c r="K89" i="4"/>
  <c r="P89" i="4"/>
  <c r="K90" i="4"/>
  <c r="P90" i="4"/>
  <c r="K91" i="4"/>
  <c r="P91" i="4"/>
  <c r="K92" i="4"/>
  <c r="P92" i="4"/>
  <c r="K93" i="4"/>
  <c r="P93" i="4"/>
  <c r="K94" i="4"/>
  <c r="P94" i="4"/>
  <c r="K95" i="4"/>
  <c r="P95" i="4"/>
  <c r="K96" i="4"/>
  <c r="P96" i="4"/>
  <c r="K97" i="4"/>
  <c r="P97" i="4"/>
  <c r="K98" i="4"/>
  <c r="P98" i="4"/>
  <c r="K99" i="4"/>
  <c r="P99" i="4"/>
  <c r="K100" i="4"/>
  <c r="P100" i="4"/>
  <c r="K101" i="4"/>
  <c r="P101" i="4"/>
  <c r="K102" i="4"/>
  <c r="P102" i="4"/>
  <c r="V7" i="4"/>
  <c r="V8" i="4"/>
  <c r="V9" i="4"/>
  <c r="V10" i="4"/>
  <c r="V11" i="4"/>
  <c r="V12" i="4"/>
  <c r="V13" i="4"/>
  <c r="V14" i="4"/>
  <c r="V15" i="4"/>
  <c r="V16" i="4"/>
  <c r="V17" i="4"/>
  <c r="V18" i="4"/>
  <c r="V19" i="4"/>
  <c r="V20" i="4"/>
  <c r="V21" i="4"/>
  <c r="V22" i="4"/>
  <c r="V23" i="4"/>
  <c r="V24" i="4"/>
  <c r="V25" i="4"/>
  <c r="V26" i="4"/>
  <c r="V27" i="4"/>
  <c r="V28" i="4"/>
  <c r="V29" i="4"/>
  <c r="V30" i="4"/>
  <c r="V31" i="4"/>
  <c r="V32" i="4"/>
  <c r="V33" i="4"/>
  <c r="V34" i="4"/>
  <c r="V35" i="4"/>
  <c r="V36" i="4"/>
  <c r="V37" i="4"/>
  <c r="V38" i="4"/>
  <c r="V39" i="4"/>
  <c r="V40" i="4"/>
  <c r="V41" i="4"/>
  <c r="V42" i="4"/>
  <c r="V43" i="4"/>
  <c r="V44" i="4"/>
  <c r="V45" i="4"/>
  <c r="V46" i="4"/>
  <c r="V47" i="4"/>
  <c r="V48" i="4"/>
  <c r="V49" i="4"/>
  <c r="V50" i="4"/>
  <c r="V51" i="4"/>
  <c r="V52" i="4"/>
  <c r="V53" i="4"/>
  <c r="V54" i="4"/>
  <c r="V55" i="4"/>
  <c r="V56" i="4"/>
  <c r="V57" i="4"/>
  <c r="V58" i="4"/>
  <c r="V59" i="4"/>
  <c r="V60" i="4"/>
  <c r="V61" i="4"/>
  <c r="V62" i="4"/>
  <c r="V63" i="4"/>
  <c r="V64" i="4"/>
  <c r="V65" i="4"/>
  <c r="V66" i="4"/>
  <c r="V67" i="4"/>
  <c r="V68" i="4"/>
  <c r="V69" i="4"/>
  <c r="V70" i="4"/>
  <c r="V71" i="4"/>
  <c r="V72" i="4"/>
  <c r="V73" i="4"/>
  <c r="V74" i="4"/>
  <c r="V75" i="4"/>
  <c r="V76" i="4"/>
  <c r="V77" i="4"/>
  <c r="V78" i="4"/>
  <c r="V79" i="4"/>
  <c r="V80" i="4"/>
  <c r="V81" i="4"/>
  <c r="V82" i="4"/>
  <c r="V83" i="4"/>
  <c r="V84" i="4"/>
  <c r="V85" i="4"/>
  <c r="V86" i="4"/>
  <c r="V87" i="4"/>
  <c r="V88" i="4"/>
  <c r="V89" i="4"/>
  <c r="V90" i="4"/>
  <c r="V91" i="4"/>
  <c r="V92" i="4"/>
  <c r="V93" i="4"/>
  <c r="V94" i="4"/>
  <c r="V95" i="4"/>
  <c r="V96" i="4"/>
  <c r="V97" i="4"/>
  <c r="V98" i="4"/>
  <c r="V99" i="4"/>
  <c r="V100" i="4"/>
  <c r="V101" i="4"/>
  <c r="V102" i="4"/>
  <c r="Q33" i="4"/>
  <c r="Q34" i="4"/>
  <c r="Q35" i="4"/>
  <c r="Q36" i="4"/>
  <c r="Q37" i="4"/>
  <c r="Q38" i="4"/>
  <c r="Q39" i="4"/>
  <c r="Q40" i="4"/>
  <c r="Q41" i="4"/>
  <c r="Q42" i="4"/>
  <c r="Q43" i="4"/>
  <c r="Q44" i="4"/>
  <c r="Q45" i="4"/>
  <c r="Q46" i="4"/>
  <c r="Q47" i="4"/>
  <c r="Q48" i="4"/>
  <c r="Q49" i="4"/>
  <c r="Q50" i="4"/>
  <c r="Q51" i="4"/>
  <c r="Q52" i="4"/>
  <c r="Q53" i="4"/>
  <c r="Q54" i="4"/>
  <c r="Q55" i="4"/>
  <c r="Q56" i="4"/>
  <c r="Q57" i="4"/>
  <c r="Q58" i="4"/>
  <c r="Q59" i="4"/>
  <c r="Q60" i="4"/>
  <c r="Q61" i="4"/>
  <c r="Q62" i="4"/>
  <c r="Q63" i="4"/>
  <c r="Q64" i="4"/>
  <c r="Q65" i="4"/>
  <c r="Q66" i="4"/>
  <c r="Q67" i="4"/>
  <c r="Q68" i="4"/>
  <c r="Q69" i="4"/>
  <c r="Q70" i="4"/>
  <c r="Q71" i="4"/>
  <c r="Q72" i="4"/>
  <c r="Q73" i="4"/>
  <c r="Q74" i="4"/>
  <c r="Q75" i="4"/>
  <c r="Q76" i="4"/>
  <c r="Q77" i="4"/>
  <c r="Q78" i="4"/>
  <c r="Q79" i="4"/>
  <c r="Q80" i="4"/>
  <c r="Q81" i="4"/>
  <c r="Q82" i="4"/>
  <c r="Q83" i="4"/>
  <c r="Q84" i="4"/>
  <c r="Q85" i="4"/>
  <c r="Q86" i="4"/>
  <c r="Q87" i="4"/>
  <c r="Q88" i="4"/>
  <c r="Q89" i="4"/>
  <c r="Q90" i="4"/>
  <c r="Q91" i="4"/>
  <c r="Q92" i="4"/>
  <c r="Q93" i="4"/>
  <c r="Q94" i="4"/>
  <c r="Q95" i="4"/>
  <c r="Q96" i="4"/>
  <c r="Q97" i="4"/>
  <c r="Q98" i="4"/>
  <c r="Q99" i="4"/>
  <c r="Q100" i="4"/>
  <c r="Q101" i="4"/>
  <c r="Q102" i="4"/>
  <c r="S37" i="3"/>
  <c r="L26" i="1" s="1"/>
  <c r="AB41" i="28"/>
  <c r="AB45" i="28"/>
  <c r="AB42" i="28"/>
  <c r="O46" i="28"/>
  <c r="T95" i="4"/>
  <c r="W95" i="4"/>
  <c r="AB95" i="4"/>
  <c r="T83" i="4"/>
  <c r="W83" i="4"/>
  <c r="AB83" i="4"/>
  <c r="T75" i="4"/>
  <c r="W75" i="4"/>
  <c r="AB75" i="4"/>
  <c r="T67" i="4"/>
  <c r="W67" i="4"/>
  <c r="AB67" i="4"/>
  <c r="T55" i="4"/>
  <c r="W55" i="4"/>
  <c r="AB55" i="4"/>
  <c r="T47" i="4"/>
  <c r="W47" i="4"/>
  <c r="AB47" i="4"/>
  <c r="T39" i="4"/>
  <c r="W39" i="4"/>
  <c r="AB39" i="4"/>
  <c r="Q46" i="28"/>
  <c r="T102" i="4"/>
  <c r="W102" i="4"/>
  <c r="AB102" i="4"/>
  <c r="T98" i="4"/>
  <c r="W98" i="4"/>
  <c r="AB98" i="4"/>
  <c r="T94" i="4"/>
  <c r="W94" i="4"/>
  <c r="AB94" i="4"/>
  <c r="T90" i="4"/>
  <c r="W90" i="4"/>
  <c r="AB90" i="4"/>
  <c r="T86" i="4"/>
  <c r="W86" i="4"/>
  <c r="AB86" i="4"/>
  <c r="T82" i="4"/>
  <c r="W82" i="4"/>
  <c r="AB82" i="4"/>
  <c r="T78" i="4"/>
  <c r="W78" i="4"/>
  <c r="AB78" i="4"/>
  <c r="T74" i="4"/>
  <c r="W74" i="4"/>
  <c r="AB74" i="4"/>
  <c r="T70" i="4"/>
  <c r="W70" i="4"/>
  <c r="AB70" i="4"/>
  <c r="T66" i="4"/>
  <c r="W66" i="4"/>
  <c r="AB66" i="4"/>
  <c r="T62" i="4"/>
  <c r="W62" i="4"/>
  <c r="AB62" i="4"/>
  <c r="T58" i="4"/>
  <c r="W58" i="4"/>
  <c r="AB58" i="4"/>
  <c r="T54" i="4"/>
  <c r="W54" i="4"/>
  <c r="AB54" i="4"/>
  <c r="T50" i="4"/>
  <c r="W50" i="4"/>
  <c r="AB50" i="4"/>
  <c r="T46" i="4"/>
  <c r="W46" i="4"/>
  <c r="AB46" i="4"/>
  <c r="T42" i="4"/>
  <c r="W42" i="4"/>
  <c r="AB42" i="4"/>
  <c r="T38" i="4"/>
  <c r="W38" i="4"/>
  <c r="AB38" i="4"/>
  <c r="T34" i="4"/>
  <c r="W34" i="4"/>
  <c r="AB34" i="4"/>
  <c r="T99" i="4"/>
  <c r="W99" i="4"/>
  <c r="AB99" i="4"/>
  <c r="T87" i="4"/>
  <c r="W87" i="4"/>
  <c r="AB87" i="4"/>
  <c r="T79" i="4"/>
  <c r="W79" i="4"/>
  <c r="AB79" i="4"/>
  <c r="T63" i="4"/>
  <c r="W63" i="4"/>
  <c r="AB63" i="4"/>
  <c r="T51" i="4"/>
  <c r="W51" i="4"/>
  <c r="AB51" i="4"/>
  <c r="T101" i="4"/>
  <c r="W101" i="4"/>
  <c r="AB101" i="4"/>
  <c r="T97" i="4"/>
  <c r="W97" i="4"/>
  <c r="AB97" i="4"/>
  <c r="T93" i="4"/>
  <c r="W93" i="4"/>
  <c r="AB93" i="4"/>
  <c r="T89" i="4"/>
  <c r="W89" i="4"/>
  <c r="AB89" i="4"/>
  <c r="T85" i="4"/>
  <c r="W85" i="4"/>
  <c r="AB85" i="4"/>
  <c r="T81" i="4"/>
  <c r="W81" i="4"/>
  <c r="AB81" i="4"/>
  <c r="T77" i="4"/>
  <c r="W77" i="4"/>
  <c r="AB77" i="4"/>
  <c r="T73" i="4"/>
  <c r="W73" i="4"/>
  <c r="AB73" i="4"/>
  <c r="T69" i="4"/>
  <c r="W69" i="4"/>
  <c r="AB69" i="4"/>
  <c r="T65" i="4"/>
  <c r="W65" i="4"/>
  <c r="AB65" i="4"/>
  <c r="T61" i="4"/>
  <c r="W61" i="4"/>
  <c r="AB61" i="4"/>
  <c r="T57" i="4"/>
  <c r="W57" i="4"/>
  <c r="AB57" i="4"/>
  <c r="T53" i="4"/>
  <c r="W53" i="4"/>
  <c r="AB53" i="4"/>
  <c r="T49" i="4"/>
  <c r="W49" i="4"/>
  <c r="AB49" i="4"/>
  <c r="T45" i="4"/>
  <c r="W45" i="4"/>
  <c r="AB45" i="4"/>
  <c r="T41" i="4"/>
  <c r="W41" i="4"/>
  <c r="AB41" i="4"/>
  <c r="T37" i="4"/>
  <c r="W37" i="4"/>
  <c r="AB37" i="4"/>
  <c r="T33" i="4"/>
  <c r="W33" i="4"/>
  <c r="AB33" i="4"/>
  <c r="S46" i="28"/>
  <c r="T91" i="4"/>
  <c r="W91" i="4"/>
  <c r="AB91" i="4"/>
  <c r="T71" i="4"/>
  <c r="W71" i="4"/>
  <c r="AB71" i="4"/>
  <c r="T59" i="4"/>
  <c r="W59" i="4"/>
  <c r="AB59" i="4"/>
  <c r="T43" i="4"/>
  <c r="W43" i="4"/>
  <c r="AB43" i="4"/>
  <c r="T35" i="4"/>
  <c r="W35" i="4"/>
  <c r="AB35" i="4"/>
  <c r="T100" i="4"/>
  <c r="W100" i="4"/>
  <c r="AB100" i="4"/>
  <c r="T96" i="4"/>
  <c r="W96" i="4"/>
  <c r="AB96" i="4"/>
  <c r="T92" i="4"/>
  <c r="W92" i="4"/>
  <c r="AB92" i="4"/>
  <c r="T88" i="4"/>
  <c r="W88" i="4"/>
  <c r="AB88" i="4"/>
  <c r="T84" i="4"/>
  <c r="W84" i="4"/>
  <c r="AB84" i="4"/>
  <c r="T80" i="4"/>
  <c r="W80" i="4"/>
  <c r="AB80" i="4"/>
  <c r="T76" i="4"/>
  <c r="W76" i="4"/>
  <c r="AB76" i="4"/>
  <c r="T72" i="4"/>
  <c r="W72" i="4"/>
  <c r="AB72" i="4"/>
  <c r="T68" i="4"/>
  <c r="W68" i="4"/>
  <c r="AB68" i="4"/>
  <c r="T64" i="4"/>
  <c r="W64" i="4"/>
  <c r="AB64" i="4"/>
  <c r="T60" i="4"/>
  <c r="W60" i="4"/>
  <c r="AB60" i="4"/>
  <c r="T56" i="4"/>
  <c r="W56" i="4"/>
  <c r="AB56" i="4"/>
  <c r="T52" i="4"/>
  <c r="W52" i="4"/>
  <c r="AB52" i="4"/>
  <c r="T48" i="4"/>
  <c r="W48" i="4"/>
  <c r="AB48" i="4"/>
  <c r="T44" i="4"/>
  <c r="W44" i="4"/>
  <c r="AB44" i="4"/>
  <c r="T40" i="4"/>
  <c r="W40" i="4"/>
  <c r="AB40" i="4"/>
  <c r="T36" i="4"/>
  <c r="W36" i="4"/>
  <c r="AB36" i="4"/>
  <c r="T46" i="28"/>
  <c r="AB39" i="28"/>
  <c r="AB43" i="28"/>
  <c r="AB40" i="28"/>
  <c r="AB44" i="28"/>
  <c r="W46" i="28"/>
  <c r="X46" i="28"/>
  <c r="V46" i="28"/>
  <c r="AA39" i="28"/>
  <c r="AA41" i="28"/>
  <c r="AA43" i="28"/>
  <c r="AA45" i="28"/>
  <c r="AA40" i="28"/>
  <c r="AA42" i="28"/>
  <c r="AA44" i="28"/>
  <c r="AA101" i="4"/>
  <c r="AA99" i="4"/>
  <c r="AA97" i="4"/>
  <c r="AA95" i="4"/>
  <c r="AA93" i="4"/>
  <c r="AA91" i="4"/>
  <c r="AA89" i="4"/>
  <c r="AA87" i="4"/>
  <c r="AA85" i="4"/>
  <c r="AA83" i="4"/>
  <c r="AA81" i="4"/>
  <c r="AA79" i="4"/>
  <c r="AA77" i="4"/>
  <c r="AA75" i="4"/>
  <c r="AA73" i="4"/>
  <c r="AA71" i="4"/>
  <c r="AA69" i="4"/>
  <c r="AA67" i="4"/>
  <c r="AA65" i="4"/>
  <c r="AA63" i="4"/>
  <c r="AA61" i="4"/>
  <c r="AA59" i="4"/>
  <c r="AA57" i="4"/>
  <c r="AA55" i="4"/>
  <c r="AA53" i="4"/>
  <c r="AA51" i="4"/>
  <c r="AA49" i="4"/>
  <c r="AA47" i="4"/>
  <c r="AA45" i="4"/>
  <c r="AA43" i="4"/>
  <c r="AA41" i="4"/>
  <c r="AA39" i="4"/>
  <c r="AA37" i="4"/>
  <c r="AA35" i="4"/>
  <c r="AA33" i="4"/>
  <c r="AA102" i="4"/>
  <c r="AA100" i="4"/>
  <c r="AA98" i="4"/>
  <c r="AA96" i="4"/>
  <c r="AA94" i="4"/>
  <c r="AA92" i="4"/>
  <c r="AA90" i="4"/>
  <c r="AA88" i="4"/>
  <c r="AA86" i="4"/>
  <c r="AA84" i="4"/>
  <c r="AA82" i="4"/>
  <c r="AA80" i="4"/>
  <c r="AA78" i="4"/>
  <c r="AA76" i="4"/>
  <c r="AA74" i="4"/>
  <c r="AA72" i="4"/>
  <c r="AA70" i="4"/>
  <c r="AA68" i="4"/>
  <c r="AA66" i="4"/>
  <c r="AA64" i="4"/>
  <c r="AA62" i="4"/>
  <c r="AA60" i="4"/>
  <c r="AA58" i="4"/>
  <c r="AA56" i="4"/>
  <c r="AA54" i="4"/>
  <c r="AA52" i="4"/>
  <c r="AA50" i="4"/>
  <c r="AA48" i="4"/>
  <c r="AA46" i="4"/>
  <c r="AA44" i="4"/>
  <c r="AA42" i="4"/>
  <c r="AA40" i="4"/>
  <c r="AA38" i="4"/>
  <c r="AA36" i="4"/>
  <c r="AA34" i="4"/>
  <c r="E14" i="1"/>
  <c r="Z8" i="60"/>
  <c r="Z7" i="60"/>
  <c r="Z6" i="60"/>
  <c r="Z5" i="60"/>
  <c r="L9" i="1"/>
  <c r="L17" i="1"/>
  <c r="L11" i="1"/>
  <c r="S6" i="60"/>
  <c r="S7" i="60"/>
  <c r="S8" i="60"/>
  <c r="S5" i="60"/>
  <c r="P6" i="60"/>
  <c r="P7" i="60"/>
  <c r="P8" i="60"/>
  <c r="V8" i="60"/>
  <c r="Y8" i="60"/>
  <c r="P5" i="60"/>
  <c r="E2" i="60"/>
  <c r="L10" i="1"/>
  <c r="Z5" i="65"/>
  <c r="S5" i="65"/>
  <c r="P5" i="65"/>
  <c r="E2" i="65"/>
  <c r="Z6" i="55"/>
  <c r="Z7" i="55"/>
  <c r="Z8" i="55"/>
  <c r="Z9" i="55"/>
  <c r="Z10" i="55"/>
  <c r="Z11" i="55"/>
  <c r="Z12" i="55"/>
  <c r="Z13" i="55"/>
  <c r="Z14" i="55"/>
  <c r="Z15" i="55"/>
  <c r="Z16" i="55"/>
  <c r="Z17" i="55"/>
  <c r="Z18" i="55"/>
  <c r="Z19" i="55"/>
  <c r="Z20" i="55"/>
  <c r="Z21" i="55"/>
  <c r="Z22" i="55"/>
  <c r="Z23" i="55"/>
  <c r="Z24" i="55"/>
  <c r="Z25" i="55"/>
  <c r="Z26" i="55"/>
  <c r="Z27" i="55"/>
  <c r="Z28" i="55"/>
  <c r="Z29" i="55"/>
  <c r="Z30" i="55"/>
  <c r="Z31" i="55"/>
  <c r="Z32" i="55"/>
  <c r="Z33" i="55"/>
  <c r="Z34" i="55"/>
  <c r="Z35" i="55"/>
  <c r="Z36" i="55"/>
  <c r="Z37" i="55"/>
  <c r="Z38" i="55"/>
  <c r="Z39" i="55"/>
  <c r="Z40" i="55"/>
  <c r="Z41" i="55"/>
  <c r="Z42" i="55"/>
  <c r="Z43" i="55"/>
  <c r="Z44" i="55"/>
  <c r="Z45" i="55"/>
  <c r="Z46" i="55"/>
  <c r="Z5" i="55"/>
  <c r="P6" i="55"/>
  <c r="P7" i="55"/>
  <c r="P8" i="55"/>
  <c r="P9" i="55"/>
  <c r="P10" i="55"/>
  <c r="P11" i="55"/>
  <c r="P12" i="55"/>
  <c r="P13" i="55"/>
  <c r="P14" i="55"/>
  <c r="P15" i="55"/>
  <c r="P16" i="55"/>
  <c r="P17" i="55"/>
  <c r="P18" i="55"/>
  <c r="P19" i="55"/>
  <c r="P20" i="55"/>
  <c r="P21" i="55"/>
  <c r="P22" i="55"/>
  <c r="P23" i="55"/>
  <c r="P24" i="55"/>
  <c r="P25" i="55"/>
  <c r="P26" i="55"/>
  <c r="P27" i="55"/>
  <c r="P28" i="55"/>
  <c r="P29" i="55"/>
  <c r="P30" i="55"/>
  <c r="P31" i="55"/>
  <c r="P32" i="55"/>
  <c r="P33" i="55"/>
  <c r="P34" i="55"/>
  <c r="P35" i="55"/>
  <c r="P36" i="55"/>
  <c r="P37" i="55"/>
  <c r="P38" i="55"/>
  <c r="P39" i="55"/>
  <c r="P40" i="55"/>
  <c r="P41" i="55"/>
  <c r="P42" i="55"/>
  <c r="P43" i="55"/>
  <c r="P44" i="55"/>
  <c r="P45" i="55"/>
  <c r="P46" i="55"/>
  <c r="P5" i="55"/>
  <c r="E2" i="55"/>
  <c r="Z5" i="63"/>
  <c r="P5" i="63"/>
  <c r="E2" i="63"/>
  <c r="Z5" i="51"/>
  <c r="P5" i="51"/>
  <c r="E2" i="51"/>
  <c r="V6" i="60"/>
  <c r="Y6" i="60"/>
  <c r="V5" i="60"/>
  <c r="Y5" i="60"/>
  <c r="V5" i="65"/>
  <c r="Y5" i="65"/>
  <c r="V7" i="60"/>
  <c r="Y7" i="60"/>
  <c r="E18" i="1"/>
  <c r="E17" i="1"/>
  <c r="Q20" i="2"/>
  <c r="Q10" i="3"/>
  <c r="P18" i="2"/>
  <c r="J34" i="3"/>
  <c r="K34" i="3"/>
  <c r="L34" i="3"/>
  <c r="I34" i="3"/>
  <c r="P43" i="3"/>
  <c r="M38" i="3"/>
  <c r="P38" i="3" s="1"/>
  <c r="P56" i="3" s="1"/>
  <c r="Q17" i="3"/>
  <c r="U17" i="3"/>
  <c r="N16" i="1" s="1"/>
  <c r="M56" i="3"/>
  <c r="K28" i="1" s="1"/>
  <c r="U103" i="4"/>
  <c r="R103" i="4"/>
  <c r="N103" i="4"/>
  <c r="M103" i="4"/>
  <c r="Q32" i="4"/>
  <c r="L32" i="4"/>
  <c r="K32" i="4"/>
  <c r="P32" i="4"/>
  <c r="Q31" i="4"/>
  <c r="L31" i="4"/>
  <c r="K31" i="4"/>
  <c r="P31" i="4"/>
  <c r="Q30" i="4"/>
  <c r="L30" i="4"/>
  <c r="K30" i="4"/>
  <c r="P30" i="4"/>
  <c r="Q29" i="4"/>
  <c r="L29" i="4"/>
  <c r="K29" i="4"/>
  <c r="P29" i="4"/>
  <c r="Q28" i="4"/>
  <c r="L28" i="4"/>
  <c r="K28" i="4"/>
  <c r="P28" i="4"/>
  <c r="Q27" i="4"/>
  <c r="L27" i="4"/>
  <c r="K27" i="4"/>
  <c r="P27" i="4"/>
  <c r="Q26" i="4"/>
  <c r="L26" i="4"/>
  <c r="K26" i="4"/>
  <c r="P26" i="4"/>
  <c r="Q25" i="4"/>
  <c r="L25" i="4"/>
  <c r="K25" i="4"/>
  <c r="P25" i="4"/>
  <c r="Q24" i="4"/>
  <c r="L24" i="4"/>
  <c r="K24" i="4"/>
  <c r="P24" i="4"/>
  <c r="Q23" i="4"/>
  <c r="L23" i="4"/>
  <c r="K23" i="4"/>
  <c r="P23" i="4"/>
  <c r="Q22" i="4"/>
  <c r="L22" i="4"/>
  <c r="K22" i="4"/>
  <c r="P22" i="4"/>
  <c r="Q21" i="4"/>
  <c r="L21" i="4"/>
  <c r="K21" i="4"/>
  <c r="P21" i="4"/>
  <c r="Q20" i="4"/>
  <c r="L20" i="4"/>
  <c r="K20" i="4"/>
  <c r="P20" i="4"/>
  <c r="Q19" i="4"/>
  <c r="L19" i="4"/>
  <c r="K19" i="4"/>
  <c r="P19" i="4"/>
  <c r="Q18" i="4"/>
  <c r="L18" i="4"/>
  <c r="K18" i="4"/>
  <c r="P18" i="4"/>
  <c r="Q17" i="4"/>
  <c r="L17" i="4"/>
  <c r="K17" i="4"/>
  <c r="P17" i="4"/>
  <c r="Q16" i="4"/>
  <c r="L16" i="4"/>
  <c r="K16" i="4"/>
  <c r="P16" i="4"/>
  <c r="Q15" i="4"/>
  <c r="L15" i="4"/>
  <c r="K15" i="4"/>
  <c r="P15" i="4"/>
  <c r="Q14" i="4"/>
  <c r="L14" i="4"/>
  <c r="K14" i="4"/>
  <c r="P14" i="4"/>
  <c r="Q13" i="4"/>
  <c r="L13" i="4"/>
  <c r="K13" i="4"/>
  <c r="P13" i="4"/>
  <c r="Q12" i="4"/>
  <c r="L12" i="4"/>
  <c r="K12" i="4"/>
  <c r="P12" i="4"/>
  <c r="Q11" i="4"/>
  <c r="L11" i="4"/>
  <c r="K11" i="4"/>
  <c r="P11" i="4"/>
  <c r="Q10" i="4"/>
  <c r="L10" i="4"/>
  <c r="K10" i="4"/>
  <c r="P10" i="4"/>
  <c r="Q9" i="4"/>
  <c r="L9" i="4"/>
  <c r="K9" i="4"/>
  <c r="P9" i="4"/>
  <c r="Q8" i="4"/>
  <c r="L8" i="4"/>
  <c r="K8" i="4"/>
  <c r="P8" i="4"/>
  <c r="Q7" i="4"/>
  <c r="L7" i="4"/>
  <c r="K7" i="4"/>
  <c r="P7" i="4"/>
  <c r="Q6" i="4"/>
  <c r="T6" i="4"/>
  <c r="L6" i="4"/>
  <c r="K6" i="4"/>
  <c r="P6" i="4"/>
  <c r="Q5" i="4"/>
  <c r="L5" i="4"/>
  <c r="K5" i="4"/>
  <c r="C2" i="4"/>
  <c r="X103" i="4"/>
  <c r="T21" i="4"/>
  <c r="W21" i="4"/>
  <c r="T8" i="4"/>
  <c r="W8" i="4"/>
  <c r="T12" i="4"/>
  <c r="W12" i="4"/>
  <c r="T16" i="4"/>
  <c r="W16" i="4"/>
  <c r="T20" i="4"/>
  <c r="W20" i="4"/>
  <c r="T24" i="4"/>
  <c r="W24" i="4"/>
  <c r="T28" i="4"/>
  <c r="W28" i="4"/>
  <c r="T32" i="4"/>
  <c r="W32" i="4"/>
  <c r="Q103" i="4"/>
  <c r="T5" i="4"/>
  <c r="W5" i="4"/>
  <c r="T29" i="4"/>
  <c r="W29" i="4"/>
  <c r="T7" i="4"/>
  <c r="W7" i="4"/>
  <c r="T11" i="4"/>
  <c r="W11" i="4"/>
  <c r="T15" i="4"/>
  <c r="W15" i="4"/>
  <c r="T19" i="4"/>
  <c r="W19" i="4"/>
  <c r="T23" i="4"/>
  <c r="W23" i="4"/>
  <c r="T27" i="4"/>
  <c r="W27" i="4"/>
  <c r="T31" i="4"/>
  <c r="W31" i="4"/>
  <c r="T9" i="4"/>
  <c r="W9" i="4"/>
  <c r="T13" i="4"/>
  <c r="W13" i="4"/>
  <c r="T17" i="4"/>
  <c r="W17" i="4"/>
  <c r="T25" i="4"/>
  <c r="W25" i="4"/>
  <c r="Y5" i="4"/>
  <c r="Z5" i="4"/>
  <c r="L103" i="4"/>
  <c r="T10" i="4"/>
  <c r="W10" i="4"/>
  <c r="T14" i="4"/>
  <c r="W14" i="4"/>
  <c r="T18" i="4"/>
  <c r="W18" i="4"/>
  <c r="T22" i="4"/>
  <c r="W22" i="4"/>
  <c r="T26" i="4"/>
  <c r="W26" i="4"/>
  <c r="T30" i="4"/>
  <c r="W30" i="4"/>
  <c r="E8" i="1"/>
  <c r="Y8" i="4"/>
  <c r="Z8" i="4"/>
  <c r="AA8" i="4"/>
  <c r="Y10" i="4"/>
  <c r="Z10" i="4"/>
  <c r="Y12" i="4"/>
  <c r="Z12" i="4"/>
  <c r="Y14" i="4"/>
  <c r="Z14" i="4"/>
  <c r="Y16" i="4"/>
  <c r="Z16" i="4"/>
  <c r="Y18" i="4"/>
  <c r="Z18" i="4"/>
  <c r="Y20" i="4"/>
  <c r="Z20" i="4"/>
  <c r="Y22" i="4"/>
  <c r="Z22" i="4"/>
  <c r="Y24" i="4"/>
  <c r="Z24" i="4"/>
  <c r="Y26" i="4"/>
  <c r="Z26" i="4"/>
  <c r="Y28" i="4"/>
  <c r="Z28" i="4"/>
  <c r="Y30" i="4"/>
  <c r="Z30" i="4"/>
  <c r="Y32" i="4"/>
  <c r="Z32" i="4"/>
  <c r="Y7" i="4"/>
  <c r="Z7" i="4"/>
  <c r="Y9" i="4"/>
  <c r="Z9" i="4"/>
  <c r="Y11" i="4"/>
  <c r="Z11" i="4"/>
  <c r="Y13" i="4"/>
  <c r="Z13" i="4"/>
  <c r="Y15" i="4"/>
  <c r="Z15" i="4"/>
  <c r="Y17" i="4"/>
  <c r="Z17" i="4"/>
  <c r="Y19" i="4"/>
  <c r="Z19" i="4"/>
  <c r="Y21" i="4"/>
  <c r="Z21" i="4"/>
  <c r="Y23" i="4"/>
  <c r="Z23" i="4"/>
  <c r="Y25" i="4"/>
  <c r="Z25" i="4"/>
  <c r="Y27" i="4"/>
  <c r="Z27" i="4"/>
  <c r="Y29" i="4"/>
  <c r="Z29" i="4"/>
  <c r="Y31" i="4"/>
  <c r="Z31" i="4"/>
  <c r="P5" i="4"/>
  <c r="O103" i="4"/>
  <c r="S103" i="4"/>
  <c r="AB31" i="4"/>
  <c r="AA31" i="4"/>
  <c r="AB27" i="4"/>
  <c r="AA27" i="4"/>
  <c r="AB23" i="4"/>
  <c r="AA23" i="4"/>
  <c r="AB19" i="4"/>
  <c r="AA19" i="4"/>
  <c r="AB15" i="4"/>
  <c r="AA15" i="4"/>
  <c r="AB11" i="4"/>
  <c r="AA11" i="4"/>
  <c r="AB7" i="4"/>
  <c r="AA7" i="4"/>
  <c r="AB30" i="4"/>
  <c r="AA30" i="4"/>
  <c r="AB26" i="4"/>
  <c r="AA26" i="4"/>
  <c r="AB22" i="4"/>
  <c r="AA22" i="4"/>
  <c r="AB18" i="4"/>
  <c r="AA18" i="4"/>
  <c r="AB14" i="4"/>
  <c r="AA14" i="4"/>
  <c r="AB10" i="4"/>
  <c r="AA10" i="4"/>
  <c r="AB29" i="4"/>
  <c r="AA29" i="4"/>
  <c r="AB25" i="4"/>
  <c r="AA25" i="4"/>
  <c r="AB21" i="4"/>
  <c r="AA21" i="4"/>
  <c r="AB17" i="4"/>
  <c r="AA17" i="4"/>
  <c r="AB13" i="4"/>
  <c r="AA13" i="4"/>
  <c r="AB9" i="4"/>
  <c r="AA9" i="4"/>
  <c r="AB32" i="4"/>
  <c r="AA32" i="4"/>
  <c r="AB28" i="4"/>
  <c r="AA28" i="4"/>
  <c r="AB24" i="4"/>
  <c r="AA24" i="4"/>
  <c r="AB20" i="4"/>
  <c r="AA20" i="4"/>
  <c r="AB16" i="4"/>
  <c r="AA16" i="4"/>
  <c r="AB12" i="4"/>
  <c r="AA12" i="4"/>
  <c r="E102" i="4"/>
  <c r="E100" i="4"/>
  <c r="E98" i="4"/>
  <c r="E96" i="4"/>
  <c r="E94" i="4"/>
  <c r="E92" i="4"/>
  <c r="E90" i="4"/>
  <c r="E88" i="4"/>
  <c r="E86" i="4"/>
  <c r="E84" i="4"/>
  <c r="E82" i="4"/>
  <c r="E80" i="4"/>
  <c r="E78" i="4"/>
  <c r="E76" i="4"/>
  <c r="E74" i="4"/>
  <c r="E72" i="4"/>
  <c r="E70" i="4"/>
  <c r="E68" i="4"/>
  <c r="E66" i="4"/>
  <c r="E64" i="4"/>
  <c r="E62" i="4"/>
  <c r="E60" i="4"/>
  <c r="E58" i="4"/>
  <c r="E56" i="4"/>
  <c r="E54" i="4"/>
  <c r="E52" i="4"/>
  <c r="E50" i="4"/>
  <c r="E48" i="4"/>
  <c r="E46" i="4"/>
  <c r="E44" i="4"/>
  <c r="E42" i="4"/>
  <c r="E40" i="4"/>
  <c r="E38" i="4"/>
  <c r="E36" i="4"/>
  <c r="E34" i="4"/>
  <c r="E101" i="4"/>
  <c r="E99" i="4"/>
  <c r="E97" i="4"/>
  <c r="E95" i="4"/>
  <c r="E93" i="4"/>
  <c r="E91" i="4"/>
  <c r="E89" i="4"/>
  <c r="E87" i="4"/>
  <c r="E85" i="4"/>
  <c r="E83" i="4"/>
  <c r="E81" i="4"/>
  <c r="E79" i="4"/>
  <c r="E77" i="4"/>
  <c r="E75" i="4"/>
  <c r="E73" i="4"/>
  <c r="E71" i="4"/>
  <c r="E69" i="4"/>
  <c r="E67" i="4"/>
  <c r="E65" i="4"/>
  <c r="E63" i="4"/>
  <c r="E61" i="4"/>
  <c r="E59" i="4"/>
  <c r="E57" i="4"/>
  <c r="E55" i="4"/>
  <c r="E53" i="4"/>
  <c r="E51" i="4"/>
  <c r="E49" i="4"/>
  <c r="E47" i="4"/>
  <c r="E45" i="4"/>
  <c r="E43" i="4"/>
  <c r="E41" i="4"/>
  <c r="E39" i="4"/>
  <c r="E37" i="4"/>
  <c r="E35" i="4"/>
  <c r="E33" i="4"/>
  <c r="E26" i="4"/>
  <c r="E18" i="4"/>
  <c r="E10" i="4"/>
  <c r="E29" i="4"/>
  <c r="E21" i="4"/>
  <c r="E30" i="4"/>
  <c r="E22" i="4"/>
  <c r="E14" i="4"/>
  <c r="E6" i="4"/>
  <c r="E25" i="4"/>
  <c r="E32" i="4"/>
  <c r="E28" i="4"/>
  <c r="E24" i="4"/>
  <c r="E20" i="4"/>
  <c r="E16" i="4"/>
  <c r="E12" i="4"/>
  <c r="E8" i="4"/>
  <c r="E31" i="4"/>
  <c r="E27" i="4"/>
  <c r="E23" i="4"/>
  <c r="E19" i="4"/>
  <c r="E15" i="4"/>
  <c r="E11" i="4"/>
  <c r="E7" i="4"/>
  <c r="AB8" i="4"/>
  <c r="E17" i="4"/>
  <c r="E13" i="4"/>
  <c r="E9" i="4"/>
  <c r="E5" i="4"/>
  <c r="V103" i="4"/>
  <c r="Z103" i="4"/>
  <c r="AA5" i="4"/>
  <c r="P103" i="4"/>
  <c r="E103" i="4"/>
  <c r="T103" i="4"/>
  <c r="AA103" i="4"/>
  <c r="W103" i="4"/>
  <c r="AB103" i="4"/>
  <c r="AB5" i="4"/>
  <c r="Q8" i="60"/>
  <c r="U8" i="60"/>
  <c r="X8" i="60"/>
  <c r="Q7" i="60"/>
  <c r="U7" i="60"/>
  <c r="X7" i="60"/>
  <c r="Q6" i="60"/>
  <c r="U6" i="60"/>
  <c r="X6" i="60"/>
  <c r="Q5" i="60"/>
  <c r="U5" i="60"/>
  <c r="X5" i="60"/>
  <c r="N8" i="60"/>
  <c r="AA8" i="60"/>
  <c r="AB8" i="60"/>
  <c r="AD8" i="60"/>
  <c r="N7" i="60"/>
  <c r="AA7" i="60"/>
  <c r="AB7" i="60"/>
  <c r="AD7" i="60"/>
  <c r="N6" i="60"/>
  <c r="AA6" i="60"/>
  <c r="AB6" i="60"/>
  <c r="AD6" i="60"/>
  <c r="N5" i="60"/>
  <c r="AA5" i="60"/>
  <c r="AB5" i="60"/>
  <c r="AD5" i="60"/>
  <c r="M8" i="60"/>
  <c r="R8" i="60"/>
  <c r="M7" i="60"/>
  <c r="R7" i="60"/>
  <c r="M6" i="60"/>
  <c r="R6" i="60"/>
  <c r="M5" i="60"/>
  <c r="R5" i="60"/>
  <c r="N9" i="60"/>
  <c r="G7" i="60"/>
  <c r="G8" i="60"/>
  <c r="G5" i="60"/>
  <c r="G6" i="60"/>
  <c r="L37" i="3"/>
  <c r="H34" i="3"/>
  <c r="AB9" i="60"/>
  <c r="S9" i="60"/>
  <c r="Q9" i="60"/>
  <c r="P9" i="60"/>
  <c r="Q70" i="2"/>
  <c r="Q69" i="2"/>
  <c r="K15" i="1"/>
  <c r="P17" i="3"/>
  <c r="T17" i="3" s="1"/>
  <c r="M16" i="1" s="1"/>
  <c r="K16" i="1"/>
  <c r="J6" i="63"/>
  <c r="Q35" i="55"/>
  <c r="W6" i="65"/>
  <c r="T6" i="65"/>
  <c r="P6" i="65"/>
  <c r="O6" i="65"/>
  <c r="K6" i="65"/>
  <c r="Q5" i="65"/>
  <c r="Q6" i="65"/>
  <c r="N5" i="65"/>
  <c r="N6" i="65"/>
  <c r="L6" i="65"/>
  <c r="Z6" i="65"/>
  <c r="U5" i="65"/>
  <c r="X5" i="65"/>
  <c r="X6" i="65"/>
  <c r="G5" i="65"/>
  <c r="G6" i="65"/>
  <c r="M5" i="65"/>
  <c r="AA5" i="65"/>
  <c r="AB5" i="65"/>
  <c r="U6" i="65"/>
  <c r="AC5" i="65"/>
  <c r="AB6" i="65"/>
  <c r="M6" i="65"/>
  <c r="R5" i="65"/>
  <c r="AC6" i="65"/>
  <c r="R6" i="65"/>
  <c r="S6" i="65"/>
  <c r="V6" i="65"/>
  <c r="Y6" i="65"/>
  <c r="AD6" i="65"/>
  <c r="AD5" i="65"/>
  <c r="P33" i="3"/>
  <c r="T33" i="3" s="1"/>
  <c r="H37" i="3"/>
  <c r="Q33" i="3"/>
  <c r="U33" i="3" s="1"/>
  <c r="M34" i="3"/>
  <c r="K27" i="1" s="1"/>
  <c r="N34" i="3"/>
  <c r="P34" i="3"/>
  <c r="L5" i="63"/>
  <c r="S5" i="63"/>
  <c r="V5" i="63"/>
  <c r="Y5" i="63"/>
  <c r="W6" i="63"/>
  <c r="T6" i="63"/>
  <c r="P6" i="63"/>
  <c r="O6" i="63"/>
  <c r="L6" i="63"/>
  <c r="K6" i="63"/>
  <c r="Q5" i="63"/>
  <c r="Q6" i="63"/>
  <c r="N5" i="63"/>
  <c r="N6" i="63"/>
  <c r="G5" i="63"/>
  <c r="G6" i="63"/>
  <c r="M5" i="63"/>
  <c r="M6" i="63"/>
  <c r="Z6" i="63"/>
  <c r="AA5" i="63"/>
  <c r="AB5" i="63"/>
  <c r="R5" i="63"/>
  <c r="U5" i="63"/>
  <c r="X5" i="63"/>
  <c r="AB6" i="63"/>
  <c r="R6" i="63"/>
  <c r="S6" i="63"/>
  <c r="U6" i="63"/>
  <c r="X6" i="63"/>
  <c r="AC5" i="63"/>
  <c r="AC6" i="63"/>
  <c r="V6" i="63"/>
  <c r="Y6" i="63"/>
  <c r="AD6" i="63"/>
  <c r="AD5" i="63"/>
  <c r="W9" i="60"/>
  <c r="T9" i="60"/>
  <c r="R9" i="60"/>
  <c r="M9" i="60"/>
  <c r="L25" i="3"/>
  <c r="AC8" i="60"/>
  <c r="AC6" i="60"/>
  <c r="AC5" i="60"/>
  <c r="AC7" i="60"/>
  <c r="V9" i="60"/>
  <c r="P29" i="3"/>
  <c r="Z9" i="60"/>
  <c r="U9" i="60"/>
  <c r="Q27" i="3"/>
  <c r="X9" i="60"/>
  <c r="Q29" i="3"/>
  <c r="U29" i="3" s="1"/>
  <c r="P27" i="3"/>
  <c r="G9" i="60"/>
  <c r="Y9" i="60"/>
  <c r="AD9" i="60"/>
  <c r="U27" i="3"/>
  <c r="AC9" i="60"/>
  <c r="T27" i="3"/>
  <c r="T29" i="3"/>
  <c r="J37" i="3"/>
  <c r="G37" i="3"/>
  <c r="J26" i="1" s="1"/>
  <c r="I37" i="3"/>
  <c r="K37" i="3"/>
  <c r="K14" i="1"/>
  <c r="U46" i="28"/>
  <c r="L38" i="28"/>
  <c r="Y38" i="28"/>
  <c r="L37" i="28"/>
  <c r="Y37" i="28"/>
  <c r="L5" i="28"/>
  <c r="K38" i="28"/>
  <c r="P38" i="28"/>
  <c r="K37" i="28"/>
  <c r="P37" i="28"/>
  <c r="AA46" i="55"/>
  <c r="AA45" i="55"/>
  <c r="AA44" i="55"/>
  <c r="AA43" i="55"/>
  <c r="AA42" i="55"/>
  <c r="AA41" i="55"/>
  <c r="AA40" i="55"/>
  <c r="AA39" i="55"/>
  <c r="S46" i="55"/>
  <c r="V46" i="55"/>
  <c r="Y46" i="55"/>
  <c r="S45" i="55"/>
  <c r="V45" i="55"/>
  <c r="Y45" i="55"/>
  <c r="S44" i="55"/>
  <c r="V44" i="55"/>
  <c r="Y44" i="55"/>
  <c r="S43" i="55"/>
  <c r="V43" i="55"/>
  <c r="Y43" i="55"/>
  <c r="S42" i="55"/>
  <c r="V42" i="55"/>
  <c r="Y42" i="55"/>
  <c r="S41" i="55"/>
  <c r="V41" i="55"/>
  <c r="Y41" i="55"/>
  <c r="S40" i="55"/>
  <c r="V40" i="55"/>
  <c r="Y40" i="55"/>
  <c r="S39" i="55"/>
  <c r="V39" i="55"/>
  <c r="Y39" i="55"/>
  <c r="S38" i="55"/>
  <c r="V38" i="55"/>
  <c r="Y38" i="55"/>
  <c r="Q46" i="55"/>
  <c r="U46" i="55"/>
  <c r="X46" i="55"/>
  <c r="Q45" i="55"/>
  <c r="U45" i="55"/>
  <c r="X45" i="55"/>
  <c r="Q44" i="55"/>
  <c r="U44" i="55"/>
  <c r="X44" i="55"/>
  <c r="Q43" i="55"/>
  <c r="U43" i="55"/>
  <c r="X43" i="55"/>
  <c r="Q42" i="55"/>
  <c r="U42" i="55"/>
  <c r="X42" i="55"/>
  <c r="Q41" i="55"/>
  <c r="U41" i="55"/>
  <c r="X41" i="55"/>
  <c r="Q40" i="55"/>
  <c r="U40" i="55"/>
  <c r="X40" i="55"/>
  <c r="Q39" i="55"/>
  <c r="U39" i="55"/>
  <c r="X39" i="55"/>
  <c r="N46" i="55"/>
  <c r="M46" i="55"/>
  <c r="R46" i="55"/>
  <c r="N45" i="55"/>
  <c r="M45" i="55"/>
  <c r="R45" i="55"/>
  <c r="N44" i="55"/>
  <c r="M44" i="55"/>
  <c r="R44" i="55"/>
  <c r="N43" i="55"/>
  <c r="M43" i="55"/>
  <c r="R43" i="55"/>
  <c r="N42" i="55"/>
  <c r="M42" i="55"/>
  <c r="R42" i="55"/>
  <c r="N41" i="55"/>
  <c r="M41" i="55"/>
  <c r="R41" i="55"/>
  <c r="N40" i="55"/>
  <c r="M40" i="55"/>
  <c r="R40" i="55"/>
  <c r="N39" i="55"/>
  <c r="M39" i="55"/>
  <c r="R39" i="55"/>
  <c r="W47" i="55"/>
  <c r="T47" i="55"/>
  <c r="P47" i="55"/>
  <c r="O47" i="55"/>
  <c r="H47" i="55"/>
  <c r="AA38" i="55"/>
  <c r="Q38" i="55"/>
  <c r="U38" i="55"/>
  <c r="X38" i="55"/>
  <c r="N38" i="55"/>
  <c r="M38" i="55"/>
  <c r="R38" i="55"/>
  <c r="AA37" i="55"/>
  <c r="S37" i="55"/>
  <c r="V37" i="55"/>
  <c r="Y37" i="55"/>
  <c r="Q37" i="55"/>
  <c r="U37" i="55"/>
  <c r="X37" i="55"/>
  <c r="N37" i="55"/>
  <c r="M37" i="55"/>
  <c r="R37" i="55"/>
  <c r="AA36" i="55"/>
  <c r="S36" i="55"/>
  <c r="V36" i="55"/>
  <c r="Y36" i="55"/>
  <c r="Q36" i="55"/>
  <c r="U36" i="55"/>
  <c r="X36" i="55"/>
  <c r="N36" i="55"/>
  <c r="M36" i="55"/>
  <c r="R36" i="55"/>
  <c r="AA35" i="55"/>
  <c r="S35" i="55"/>
  <c r="V35" i="55"/>
  <c r="Y35" i="55"/>
  <c r="U35" i="55"/>
  <c r="X35" i="55"/>
  <c r="N35" i="55"/>
  <c r="M35" i="55"/>
  <c r="R35" i="55"/>
  <c r="AA34" i="55"/>
  <c r="S34" i="55"/>
  <c r="V34" i="55"/>
  <c r="Y34" i="55"/>
  <c r="Q34" i="55"/>
  <c r="U34" i="55"/>
  <c r="X34" i="55"/>
  <c r="N34" i="55"/>
  <c r="M34" i="55"/>
  <c r="R34" i="55"/>
  <c r="AA33" i="55"/>
  <c r="S33" i="55"/>
  <c r="V33" i="55"/>
  <c r="Y33" i="55"/>
  <c r="Q33" i="55"/>
  <c r="U33" i="55"/>
  <c r="X33" i="55"/>
  <c r="N33" i="55"/>
  <c r="M33" i="55"/>
  <c r="R33" i="55"/>
  <c r="AA32" i="55"/>
  <c r="S32" i="55"/>
  <c r="V32" i="55"/>
  <c r="Y32" i="55"/>
  <c r="Q32" i="55"/>
  <c r="U32" i="55"/>
  <c r="X32" i="55"/>
  <c r="N32" i="55"/>
  <c r="M32" i="55"/>
  <c r="R32" i="55"/>
  <c r="AA31" i="55"/>
  <c r="S31" i="55"/>
  <c r="V31" i="55"/>
  <c r="Y31" i="55"/>
  <c r="Q31" i="55"/>
  <c r="U31" i="55"/>
  <c r="X31" i="55"/>
  <c r="N31" i="55"/>
  <c r="M31" i="55"/>
  <c r="R31" i="55"/>
  <c r="AA30" i="55"/>
  <c r="S30" i="55"/>
  <c r="V30" i="55"/>
  <c r="Y30" i="55"/>
  <c r="Q30" i="55"/>
  <c r="U30" i="55"/>
  <c r="X30" i="55"/>
  <c r="N30" i="55"/>
  <c r="M30" i="55"/>
  <c r="R30" i="55"/>
  <c r="AA29" i="55"/>
  <c r="S29" i="55"/>
  <c r="V29" i="55"/>
  <c r="Y29" i="55"/>
  <c r="Q29" i="55"/>
  <c r="U29" i="55"/>
  <c r="X29" i="55"/>
  <c r="N29" i="55"/>
  <c r="M29" i="55"/>
  <c r="R29" i="55"/>
  <c r="AA28" i="55"/>
  <c r="S28" i="55"/>
  <c r="V28" i="55"/>
  <c r="Y28" i="55"/>
  <c r="Q28" i="55"/>
  <c r="U28" i="55"/>
  <c r="X28" i="55"/>
  <c r="N28" i="55"/>
  <c r="M28" i="55"/>
  <c r="R28" i="55"/>
  <c r="AA27" i="55"/>
  <c r="S27" i="55"/>
  <c r="V27" i="55"/>
  <c r="Y27" i="55"/>
  <c r="Q27" i="55"/>
  <c r="U27" i="55"/>
  <c r="X27" i="55"/>
  <c r="N27" i="55"/>
  <c r="M27" i="55"/>
  <c r="R27" i="55"/>
  <c r="AA26" i="55"/>
  <c r="S26" i="55"/>
  <c r="V26" i="55"/>
  <c r="Y26" i="55"/>
  <c r="Q26" i="55"/>
  <c r="U26" i="55"/>
  <c r="X26" i="55"/>
  <c r="N26" i="55"/>
  <c r="M26" i="55"/>
  <c r="R26" i="55"/>
  <c r="AA25" i="55"/>
  <c r="S25" i="55"/>
  <c r="V25" i="55"/>
  <c r="Y25" i="55"/>
  <c r="Q25" i="55"/>
  <c r="U25" i="55"/>
  <c r="X25" i="55"/>
  <c r="N25" i="55"/>
  <c r="M25" i="55"/>
  <c r="R25" i="55"/>
  <c r="AA24" i="55"/>
  <c r="S24" i="55"/>
  <c r="V24" i="55"/>
  <c r="Y24" i="55"/>
  <c r="Q24" i="55"/>
  <c r="U24" i="55"/>
  <c r="X24" i="55"/>
  <c r="N24" i="55"/>
  <c r="M24" i="55"/>
  <c r="R24" i="55"/>
  <c r="AA23" i="55"/>
  <c r="S23" i="55"/>
  <c r="V23" i="55"/>
  <c r="Y23" i="55"/>
  <c r="Q23" i="55"/>
  <c r="U23" i="55"/>
  <c r="X23" i="55"/>
  <c r="N23" i="55"/>
  <c r="M23" i="55"/>
  <c r="R23" i="55"/>
  <c r="AA22" i="55"/>
  <c r="S22" i="55"/>
  <c r="V22" i="55"/>
  <c r="Y22" i="55"/>
  <c r="Q22" i="55"/>
  <c r="U22" i="55"/>
  <c r="X22" i="55"/>
  <c r="N22" i="55"/>
  <c r="M22" i="55"/>
  <c r="R22" i="55"/>
  <c r="AA21" i="55"/>
  <c r="S21" i="55"/>
  <c r="V21" i="55"/>
  <c r="Y21" i="55"/>
  <c r="Q21" i="55"/>
  <c r="U21" i="55"/>
  <c r="X21" i="55"/>
  <c r="N21" i="55"/>
  <c r="M21" i="55"/>
  <c r="R21" i="55"/>
  <c r="AA20" i="55"/>
  <c r="S20" i="55"/>
  <c r="V20" i="55"/>
  <c r="Y20" i="55"/>
  <c r="Q20" i="55"/>
  <c r="U20" i="55"/>
  <c r="X20" i="55"/>
  <c r="N20" i="55"/>
  <c r="M20" i="55"/>
  <c r="R20" i="55"/>
  <c r="AA19" i="55"/>
  <c r="S19" i="55"/>
  <c r="V19" i="55"/>
  <c r="Y19" i="55"/>
  <c r="Q19" i="55"/>
  <c r="U19" i="55"/>
  <c r="X19" i="55"/>
  <c r="N19" i="55"/>
  <c r="M19" i="55"/>
  <c r="R19" i="55"/>
  <c r="AA18" i="55"/>
  <c r="S18" i="55"/>
  <c r="V18" i="55"/>
  <c r="Y18" i="55"/>
  <c r="Q18" i="55"/>
  <c r="U18" i="55"/>
  <c r="X18" i="55"/>
  <c r="N18" i="55"/>
  <c r="M18" i="55"/>
  <c r="R18" i="55"/>
  <c r="AA17" i="55"/>
  <c r="S17" i="55"/>
  <c r="V17" i="55"/>
  <c r="Y17" i="55"/>
  <c r="Q17" i="55"/>
  <c r="U17" i="55"/>
  <c r="X17" i="55"/>
  <c r="N17" i="55"/>
  <c r="M17" i="55"/>
  <c r="R17" i="55"/>
  <c r="AA16" i="55"/>
  <c r="S16" i="55"/>
  <c r="V16" i="55"/>
  <c r="Y16" i="55"/>
  <c r="Q16" i="55"/>
  <c r="U16" i="55"/>
  <c r="X16" i="55"/>
  <c r="N16" i="55"/>
  <c r="M16" i="55"/>
  <c r="R16" i="55"/>
  <c r="AA15" i="55"/>
  <c r="S15" i="55"/>
  <c r="V15" i="55"/>
  <c r="Y15" i="55"/>
  <c r="Q15" i="55"/>
  <c r="U15" i="55"/>
  <c r="X15" i="55"/>
  <c r="N15" i="55"/>
  <c r="M15" i="55"/>
  <c r="R15" i="55"/>
  <c r="AA14" i="55"/>
  <c r="S14" i="55"/>
  <c r="V14" i="55"/>
  <c r="Y14" i="55"/>
  <c r="Q14" i="55"/>
  <c r="U14" i="55"/>
  <c r="X14" i="55"/>
  <c r="N14" i="55"/>
  <c r="M14" i="55"/>
  <c r="R14" i="55"/>
  <c r="AA13" i="55"/>
  <c r="S13" i="55"/>
  <c r="V13" i="55"/>
  <c r="Y13" i="55"/>
  <c r="Q13" i="55"/>
  <c r="U13" i="55"/>
  <c r="X13" i="55"/>
  <c r="N13" i="55"/>
  <c r="M13" i="55"/>
  <c r="R13" i="55"/>
  <c r="AA12" i="55"/>
  <c r="S12" i="55"/>
  <c r="V12" i="55"/>
  <c r="Y12" i="55"/>
  <c r="Q12" i="55"/>
  <c r="U12" i="55"/>
  <c r="X12" i="55"/>
  <c r="N12" i="55"/>
  <c r="M12" i="55"/>
  <c r="R12" i="55"/>
  <c r="AA11" i="55"/>
  <c r="S11" i="55"/>
  <c r="V11" i="55"/>
  <c r="Y11" i="55"/>
  <c r="Q11" i="55"/>
  <c r="U11" i="55"/>
  <c r="X11" i="55"/>
  <c r="N11" i="55"/>
  <c r="M11" i="55"/>
  <c r="R11" i="55"/>
  <c r="AA10" i="55"/>
  <c r="S10" i="55"/>
  <c r="V10" i="55"/>
  <c r="Y10" i="55"/>
  <c r="Q10" i="55"/>
  <c r="U10" i="55"/>
  <c r="X10" i="55"/>
  <c r="N10" i="55"/>
  <c r="M10" i="55"/>
  <c r="R10" i="55"/>
  <c r="AA9" i="55"/>
  <c r="S9" i="55"/>
  <c r="V9" i="55"/>
  <c r="Y9" i="55"/>
  <c r="Q9" i="55"/>
  <c r="U9" i="55"/>
  <c r="X9" i="55"/>
  <c r="N9" i="55"/>
  <c r="M9" i="55"/>
  <c r="R9" i="55"/>
  <c r="AA8" i="55"/>
  <c r="S8" i="55"/>
  <c r="V8" i="55"/>
  <c r="Y8" i="55"/>
  <c r="Q8" i="55"/>
  <c r="U8" i="55"/>
  <c r="X8" i="55"/>
  <c r="N8" i="55"/>
  <c r="M8" i="55"/>
  <c r="R8" i="55"/>
  <c r="AA7" i="55"/>
  <c r="S7" i="55"/>
  <c r="V7" i="55"/>
  <c r="Y7" i="55"/>
  <c r="Q7" i="55"/>
  <c r="U7" i="55"/>
  <c r="X7" i="55"/>
  <c r="N7" i="55"/>
  <c r="M7" i="55"/>
  <c r="R7" i="55"/>
  <c r="AA6" i="55"/>
  <c r="S6" i="55"/>
  <c r="V6" i="55"/>
  <c r="Y6" i="55"/>
  <c r="Q6" i="55"/>
  <c r="U6" i="55"/>
  <c r="X6" i="55"/>
  <c r="N6" i="55"/>
  <c r="M6" i="55"/>
  <c r="R6" i="55"/>
  <c r="AA5" i="55"/>
  <c r="S5" i="55"/>
  <c r="V5" i="55"/>
  <c r="Y5" i="55"/>
  <c r="Q5" i="55"/>
  <c r="U5" i="55"/>
  <c r="X5" i="55"/>
  <c r="N5" i="55"/>
  <c r="M5" i="55"/>
  <c r="R5" i="55"/>
  <c r="AB20" i="55"/>
  <c r="AC20" i="55"/>
  <c r="N47" i="55"/>
  <c r="G5" i="55"/>
  <c r="AB37" i="55"/>
  <c r="AC37" i="55"/>
  <c r="AB40" i="55"/>
  <c r="AC40" i="55"/>
  <c r="AB42" i="55"/>
  <c r="AC42" i="55"/>
  <c r="AB44" i="55"/>
  <c r="AC44" i="55"/>
  <c r="AB46" i="55"/>
  <c r="AC46" i="55"/>
  <c r="AB32" i="55"/>
  <c r="AD32" i="55"/>
  <c r="AB14" i="55"/>
  <c r="AC14" i="55"/>
  <c r="AB18" i="55"/>
  <c r="AD18" i="55"/>
  <c r="AB22" i="55"/>
  <c r="AC22" i="55"/>
  <c r="AB26" i="55"/>
  <c r="AC26" i="55"/>
  <c r="AB30" i="55"/>
  <c r="AC30" i="55"/>
  <c r="Y5" i="28"/>
  <c r="AB16" i="55"/>
  <c r="AD16" i="55"/>
  <c r="AB24" i="55"/>
  <c r="AC24" i="55"/>
  <c r="AB28" i="55"/>
  <c r="AC28" i="55"/>
  <c r="AB36" i="55"/>
  <c r="AC36" i="55"/>
  <c r="AB39" i="55"/>
  <c r="AC39" i="55"/>
  <c r="AB41" i="55"/>
  <c r="AC41" i="55"/>
  <c r="AB43" i="55"/>
  <c r="AC43" i="55"/>
  <c r="AB45" i="55"/>
  <c r="AD45" i="55"/>
  <c r="L30" i="2"/>
  <c r="C30" i="1"/>
  <c r="N37" i="3"/>
  <c r="M37" i="3"/>
  <c r="K26" i="1" s="1"/>
  <c r="Z37" i="28"/>
  <c r="AB37" i="28"/>
  <c r="Z38" i="28"/>
  <c r="AB38" i="28"/>
  <c r="AB27" i="55"/>
  <c r="AC27" i="55"/>
  <c r="AB7" i="55"/>
  <c r="AC7" i="55"/>
  <c r="AB9" i="55"/>
  <c r="AD9" i="55"/>
  <c r="AB11" i="55"/>
  <c r="AC11" i="55"/>
  <c r="AB34" i="55"/>
  <c r="AD34" i="55"/>
  <c r="AB6" i="55"/>
  <c r="AD6" i="55"/>
  <c r="AB10" i="55"/>
  <c r="AB12" i="55"/>
  <c r="AB15" i="55"/>
  <c r="AC15" i="55"/>
  <c r="AB19" i="55"/>
  <c r="AC19" i="55"/>
  <c r="AB23" i="55"/>
  <c r="AC23" i="55"/>
  <c r="AB31" i="55"/>
  <c r="AB35" i="55"/>
  <c r="AC35" i="55"/>
  <c r="AB8" i="55"/>
  <c r="AB13" i="55"/>
  <c r="AC13" i="55"/>
  <c r="AB17" i="55"/>
  <c r="AC17" i="55"/>
  <c r="AB21" i="55"/>
  <c r="AC21" i="55"/>
  <c r="AB25" i="55"/>
  <c r="AC25" i="55"/>
  <c r="AB29" i="55"/>
  <c r="AC29" i="55"/>
  <c r="AB33" i="55"/>
  <c r="AC33" i="55"/>
  <c r="AB38" i="55"/>
  <c r="AC38" i="55"/>
  <c r="AD7" i="55"/>
  <c r="AC10" i="55"/>
  <c r="AD12" i="55"/>
  <c r="R47" i="55"/>
  <c r="U47" i="55"/>
  <c r="AB5" i="55"/>
  <c r="M47" i="55"/>
  <c r="Q47" i="55"/>
  <c r="S47" i="55"/>
  <c r="AA47" i="55"/>
  <c r="AC32" i="55"/>
  <c r="P34" i="2"/>
  <c r="T34" i="2" s="1"/>
  <c r="G6" i="55"/>
  <c r="G42" i="55"/>
  <c r="AD42" i="55"/>
  <c r="AD20" i="55"/>
  <c r="G36" i="55"/>
  <c r="AC16" i="55"/>
  <c r="AD41" i="55"/>
  <c r="G35" i="55"/>
  <c r="G8" i="55"/>
  <c r="G19" i="55"/>
  <c r="G38" i="55"/>
  <c r="G11" i="55"/>
  <c r="AD24" i="55"/>
  <c r="G27" i="55"/>
  <c r="G43" i="55"/>
  <c r="G39" i="55"/>
  <c r="G31" i="55"/>
  <c r="G15" i="55"/>
  <c r="G28" i="55"/>
  <c r="G16" i="55"/>
  <c r="G26" i="55"/>
  <c r="AC18" i="55"/>
  <c r="AD28" i="55"/>
  <c r="G45" i="55"/>
  <c r="G41" i="55"/>
  <c r="G23" i="55"/>
  <c r="G7" i="55"/>
  <c r="G24" i="55"/>
  <c r="G12" i="55"/>
  <c r="G30" i="55"/>
  <c r="AD40" i="55"/>
  <c r="G18" i="55"/>
  <c r="AD26" i="55"/>
  <c r="G21" i="55"/>
  <c r="AD14" i="55"/>
  <c r="AD44" i="55"/>
  <c r="AC34" i="55"/>
  <c r="AD30" i="55"/>
  <c r="G10" i="55"/>
  <c r="G37" i="55"/>
  <c r="AD22" i="55"/>
  <c r="AD46" i="55"/>
  <c r="AC45" i="55"/>
  <c r="G9" i="55"/>
  <c r="AC9" i="55"/>
  <c r="G34" i="55"/>
  <c r="G46" i="55"/>
  <c r="G25" i="55"/>
  <c r="G22" i="55"/>
  <c r="G14" i="55"/>
  <c r="G32" i="55"/>
  <c r="G44" i="55"/>
  <c r="G40" i="55"/>
  <c r="G33" i="55"/>
  <c r="G17" i="55"/>
  <c r="G20" i="55"/>
  <c r="G29" i="55"/>
  <c r="G13" i="55"/>
  <c r="D30" i="1"/>
  <c r="AD8" i="55"/>
  <c r="AD36" i="55"/>
  <c r="AD10" i="55"/>
  <c r="AD35" i="55"/>
  <c r="AD38" i="55"/>
  <c r="AD37" i="55"/>
  <c r="AD15" i="55"/>
  <c r="AD11" i="55"/>
  <c r="AD43" i="55"/>
  <c r="AD39" i="55"/>
  <c r="AD19" i="55"/>
  <c r="AD23" i="55"/>
  <c r="AC31" i="55"/>
  <c r="AD27" i="55"/>
  <c r="AD31" i="55"/>
  <c r="AC12" i="55"/>
  <c r="AD13" i="55"/>
  <c r="AD17" i="55"/>
  <c r="AD21" i="55"/>
  <c r="AD25" i="55"/>
  <c r="AD29" i="55"/>
  <c r="AD33" i="55"/>
  <c r="AC8" i="55"/>
  <c r="AC6" i="55"/>
  <c r="V47" i="55"/>
  <c r="Y47" i="55"/>
  <c r="Z47" i="55"/>
  <c r="AB47" i="55"/>
  <c r="AC5" i="55"/>
  <c r="AD5" i="55"/>
  <c r="X47" i="55"/>
  <c r="Q34" i="2"/>
  <c r="U34" i="2" s="1"/>
  <c r="W6" i="51"/>
  <c r="T6" i="51"/>
  <c r="P6" i="51"/>
  <c r="S5" i="51"/>
  <c r="Q5" i="51"/>
  <c r="Q6" i="51"/>
  <c r="N5" i="51"/>
  <c r="N6" i="51"/>
  <c r="M5" i="51"/>
  <c r="R5" i="51"/>
  <c r="G47" i="55"/>
  <c r="S6" i="51"/>
  <c r="V5" i="51"/>
  <c r="Y5" i="51"/>
  <c r="S42" i="2"/>
  <c r="E32" i="1" s="1"/>
  <c r="E30" i="1"/>
  <c r="AD47" i="55"/>
  <c r="AC47" i="55"/>
  <c r="AA5" i="51"/>
  <c r="AB5" i="51"/>
  <c r="AB6" i="51"/>
  <c r="R6" i="51"/>
  <c r="G5" i="51"/>
  <c r="U5" i="51"/>
  <c r="X5" i="51"/>
  <c r="Z6" i="51"/>
  <c r="G6" i="51"/>
  <c r="U6" i="51"/>
  <c r="V6" i="51"/>
  <c r="X6" i="51"/>
  <c r="AC6" i="51"/>
  <c r="AC5" i="51"/>
  <c r="Y6" i="51"/>
  <c r="AD6" i="51"/>
  <c r="AD5" i="51"/>
  <c r="M63" i="3"/>
  <c r="K29" i="1" s="1"/>
  <c r="I42" i="2"/>
  <c r="J42" i="2"/>
  <c r="K42" i="2"/>
  <c r="L42" i="2"/>
  <c r="Q37" i="3"/>
  <c r="H42" i="2"/>
  <c r="I9" i="1"/>
  <c r="I10" i="1"/>
  <c r="I11" i="1"/>
  <c r="I12" i="1"/>
  <c r="I13" i="1"/>
  <c r="I14" i="1"/>
  <c r="I17" i="1"/>
  <c r="I18" i="1"/>
  <c r="B31" i="1"/>
  <c r="B9" i="1"/>
  <c r="B10" i="1"/>
  <c r="B11" i="1"/>
  <c r="B12" i="1"/>
  <c r="B13" i="1"/>
  <c r="B14" i="1"/>
  <c r="B15" i="1"/>
  <c r="B16" i="1"/>
  <c r="B17" i="1"/>
  <c r="B18" i="1"/>
  <c r="B19" i="1"/>
  <c r="M46" i="2"/>
  <c r="M64" i="2" s="1"/>
  <c r="D36" i="1" s="1"/>
  <c r="Q59" i="3"/>
  <c r="Q60" i="3"/>
  <c r="Q62" i="3"/>
  <c r="D41" i="1"/>
  <c r="M71" i="2"/>
  <c r="D37" i="1" s="1"/>
  <c r="Q47" i="2"/>
  <c r="Q46" i="2" s="1"/>
  <c r="J14" i="1"/>
  <c r="L6" i="28"/>
  <c r="L7" i="28"/>
  <c r="L8" i="28"/>
  <c r="Y8" i="28"/>
  <c r="Z8" i="28"/>
  <c r="L9" i="28"/>
  <c r="L10" i="28"/>
  <c r="Y10" i="28"/>
  <c r="L11" i="28"/>
  <c r="L12" i="28"/>
  <c r="Y12" i="28"/>
  <c r="Z12" i="28"/>
  <c r="L13" i="28"/>
  <c r="L14" i="28"/>
  <c r="Y14" i="28"/>
  <c r="Z14" i="28"/>
  <c r="L15" i="28"/>
  <c r="L16" i="28"/>
  <c r="Y16" i="28"/>
  <c r="Z16" i="28"/>
  <c r="L17" i="28"/>
  <c r="L18" i="28"/>
  <c r="Y18" i="28"/>
  <c r="Z18" i="28"/>
  <c r="AB18" i="28"/>
  <c r="L19" i="28"/>
  <c r="L20" i="28"/>
  <c r="Y20" i="28"/>
  <c r="L21" i="28"/>
  <c r="L22" i="28"/>
  <c r="Y22" i="28"/>
  <c r="Z22" i="28"/>
  <c r="AB22" i="28"/>
  <c r="L23" i="28"/>
  <c r="L24" i="28"/>
  <c r="Y24" i="28"/>
  <c r="Z24" i="28"/>
  <c r="AB24" i="28"/>
  <c r="L25" i="28"/>
  <c r="L26" i="28"/>
  <c r="Y26" i="28"/>
  <c r="Z26" i="28"/>
  <c r="AB26" i="28"/>
  <c r="L27" i="28"/>
  <c r="L28" i="28"/>
  <c r="Y28" i="28"/>
  <c r="Z28" i="28"/>
  <c r="AB28" i="28"/>
  <c r="L29" i="28"/>
  <c r="L30" i="28"/>
  <c r="Y30" i="28"/>
  <c r="Z30" i="28"/>
  <c r="AB30" i="28"/>
  <c r="L31" i="28"/>
  <c r="Y31" i="28"/>
  <c r="Z31" i="28"/>
  <c r="AB31" i="28"/>
  <c r="L32" i="28"/>
  <c r="Y32" i="28"/>
  <c r="Z32" i="28"/>
  <c r="AB32" i="28"/>
  <c r="L33" i="28"/>
  <c r="Y33" i="28"/>
  <c r="Z33" i="28"/>
  <c r="AB33" i="28"/>
  <c r="L34" i="28"/>
  <c r="Y34" i="28"/>
  <c r="Z34" i="28"/>
  <c r="AB34" i="28"/>
  <c r="L35" i="28"/>
  <c r="Y35" i="28"/>
  <c r="Z35" i="28"/>
  <c r="AB35" i="28"/>
  <c r="L36" i="28"/>
  <c r="Y36" i="28"/>
  <c r="Z36" i="28"/>
  <c r="AB36" i="28"/>
  <c r="H13" i="2"/>
  <c r="Z20" i="28"/>
  <c r="AB20" i="28"/>
  <c r="K19" i="28"/>
  <c r="P19" i="28"/>
  <c r="K20" i="28"/>
  <c r="P20" i="28"/>
  <c r="K21" i="28"/>
  <c r="P21" i="28"/>
  <c r="K22" i="28"/>
  <c r="P22" i="28"/>
  <c r="K23" i="28"/>
  <c r="P23" i="28"/>
  <c r="K24" i="28"/>
  <c r="P24" i="28"/>
  <c r="K25" i="28"/>
  <c r="P25" i="28"/>
  <c r="K26" i="28"/>
  <c r="P26" i="28"/>
  <c r="K27" i="28"/>
  <c r="P27" i="28"/>
  <c r="K28" i="28"/>
  <c r="P28" i="28"/>
  <c r="K29" i="28"/>
  <c r="P29" i="28"/>
  <c r="K30" i="28"/>
  <c r="P30" i="28"/>
  <c r="K31" i="28"/>
  <c r="P31" i="28"/>
  <c r="K32" i="28"/>
  <c r="P32" i="28"/>
  <c r="K33" i="28"/>
  <c r="P33" i="28"/>
  <c r="K34" i="28"/>
  <c r="P34" i="28"/>
  <c r="K35" i="28"/>
  <c r="P35" i="28"/>
  <c r="K36" i="28"/>
  <c r="P36" i="28"/>
  <c r="C2" i="28"/>
  <c r="C2" i="24"/>
  <c r="L20" i="3"/>
  <c r="L64" i="3"/>
  <c r="K18" i="28"/>
  <c r="P18" i="28"/>
  <c r="K17" i="28"/>
  <c r="P17" i="28"/>
  <c r="K16" i="28"/>
  <c r="P16" i="28"/>
  <c r="K15" i="28"/>
  <c r="P15" i="28"/>
  <c r="K14" i="28"/>
  <c r="P14" i="28"/>
  <c r="K13" i="28"/>
  <c r="P13" i="28"/>
  <c r="K12" i="28"/>
  <c r="P12" i="28"/>
  <c r="K11" i="28"/>
  <c r="P11" i="28"/>
  <c r="K10" i="28"/>
  <c r="P10" i="28"/>
  <c r="K9" i="28"/>
  <c r="P9" i="28"/>
  <c r="K8" i="28"/>
  <c r="P8" i="28"/>
  <c r="K7" i="28"/>
  <c r="P7" i="28"/>
  <c r="K6" i="28"/>
  <c r="P6" i="28"/>
  <c r="K5" i="28"/>
  <c r="L39" i="2"/>
  <c r="W5" i="24"/>
  <c r="T5" i="24"/>
  <c r="L5" i="24"/>
  <c r="K5" i="24"/>
  <c r="J5" i="24"/>
  <c r="Z5" i="24"/>
  <c r="M5" i="24"/>
  <c r="P5" i="24"/>
  <c r="O5" i="24"/>
  <c r="N5" i="24"/>
  <c r="Q5" i="24"/>
  <c r="S45" i="2"/>
  <c r="E35" i="1" s="1"/>
  <c r="G5" i="24"/>
  <c r="Q58" i="3"/>
  <c r="Q57" i="3"/>
  <c r="Q45" i="3"/>
  <c r="Q42" i="3"/>
  <c r="Q41" i="3"/>
  <c r="Q40" i="3"/>
  <c r="Q68" i="2"/>
  <c r="Q71" i="2" s="1"/>
  <c r="U71" i="2" s="1"/>
  <c r="Q67" i="2"/>
  <c r="Q66" i="2"/>
  <c r="Q50" i="2"/>
  <c r="Q49" i="2"/>
  <c r="L45" i="2"/>
  <c r="B35" i="1"/>
  <c r="G34" i="1"/>
  <c r="F34" i="1"/>
  <c r="B34" i="1"/>
  <c r="E33" i="1"/>
  <c r="B33" i="1"/>
  <c r="B29" i="1"/>
  <c r="B28" i="1"/>
  <c r="F27" i="1"/>
  <c r="B27" i="1"/>
  <c r="B25" i="1"/>
  <c r="B24" i="1"/>
  <c r="B23" i="1"/>
  <c r="B21" i="1"/>
  <c r="B20" i="1"/>
  <c r="I25" i="1"/>
  <c r="I24" i="1"/>
  <c r="N23" i="1"/>
  <c r="M23" i="1"/>
  <c r="K23" i="1"/>
  <c r="J23" i="1"/>
  <c r="I23" i="1"/>
  <c r="I22" i="1"/>
  <c r="I21" i="1"/>
  <c r="I20" i="1"/>
  <c r="I19" i="1"/>
  <c r="I8" i="1"/>
  <c r="B8" i="1"/>
  <c r="L13" i="2"/>
  <c r="G27" i="1"/>
  <c r="Q15" i="3"/>
  <c r="U15" i="3" s="1"/>
  <c r="N14" i="1" s="1"/>
  <c r="Z5" i="28"/>
  <c r="Z10" i="28"/>
  <c r="AA5" i="24"/>
  <c r="AB5" i="24"/>
  <c r="R5" i="24"/>
  <c r="Y5" i="24"/>
  <c r="S5" i="24"/>
  <c r="V5" i="24"/>
  <c r="U5" i="24"/>
  <c r="X5" i="24"/>
  <c r="Q61" i="2"/>
  <c r="Q62" i="2"/>
  <c r="AC5" i="24"/>
  <c r="C33" i="1"/>
  <c r="J20" i="1"/>
  <c r="N63" i="3"/>
  <c r="Q63" i="3"/>
  <c r="P46" i="28"/>
  <c r="P27" i="2"/>
  <c r="Y6" i="28"/>
  <c r="Z6" i="28"/>
  <c r="L46" i="28"/>
  <c r="E12" i="28"/>
  <c r="Q23" i="3"/>
  <c r="J22" i="1"/>
  <c r="J21" i="1"/>
  <c r="P25" i="2"/>
  <c r="T25" i="2"/>
  <c r="F23" i="1" s="1"/>
  <c r="P24" i="2"/>
  <c r="J17" i="1"/>
  <c r="Q21" i="3"/>
  <c r="U21" i="3" s="1"/>
  <c r="N20" i="1" s="1"/>
  <c r="Q43" i="3"/>
  <c r="P43" i="2"/>
  <c r="I45" i="2"/>
  <c r="P20" i="2"/>
  <c r="T20" i="2" s="1"/>
  <c r="F17" i="1" s="1"/>
  <c r="C11" i="1"/>
  <c r="N38" i="3"/>
  <c r="Q38" i="3" s="1"/>
  <c r="Q56" i="3" s="1"/>
  <c r="Q39" i="3"/>
  <c r="Q44" i="3"/>
  <c r="P63" i="3"/>
  <c r="P15" i="3"/>
  <c r="R37" i="3"/>
  <c r="U37" i="3" s="1"/>
  <c r="E23" i="1"/>
  <c r="E25" i="1"/>
  <c r="C25" i="1"/>
  <c r="Q73" i="2"/>
  <c r="Q78" i="2" s="1"/>
  <c r="N78" i="2"/>
  <c r="E21" i="1"/>
  <c r="C21" i="1"/>
  <c r="E24" i="1"/>
  <c r="D27" i="1"/>
  <c r="E27" i="1"/>
  <c r="C27" i="1"/>
  <c r="Q65" i="2"/>
  <c r="N71" i="2"/>
  <c r="C24" i="1"/>
  <c r="M42" i="2"/>
  <c r="D32" i="1" s="1"/>
  <c r="N46" i="2"/>
  <c r="Q48" i="2"/>
  <c r="P41" i="2"/>
  <c r="T41" i="2" s="1"/>
  <c r="F30" i="1" s="1"/>
  <c r="Y29" i="28"/>
  <c r="Z29" i="28"/>
  <c r="AB29" i="28"/>
  <c r="Y27" i="28"/>
  <c r="Z27" i="28"/>
  <c r="AB27" i="28"/>
  <c r="Y25" i="28"/>
  <c r="Z25" i="28"/>
  <c r="AB25" i="28"/>
  <c r="Y23" i="28"/>
  <c r="Z23" i="28"/>
  <c r="AB23" i="28"/>
  <c r="Y21" i="28"/>
  <c r="Z21" i="28"/>
  <c r="AB21" i="28"/>
  <c r="Y19" i="28"/>
  <c r="Z19" i="28"/>
  <c r="AB19" i="28"/>
  <c r="Y17" i="28"/>
  <c r="Z17" i="28"/>
  <c r="AB17" i="28"/>
  <c r="Y15" i="28"/>
  <c r="Z15" i="28"/>
  <c r="Y13" i="28"/>
  <c r="Z13" i="28"/>
  <c r="Y11" i="28"/>
  <c r="Z11" i="28"/>
  <c r="Y9" i="28"/>
  <c r="Z9" i="28"/>
  <c r="Y7" i="28"/>
  <c r="C16" i="1"/>
  <c r="P12" i="2"/>
  <c r="T12" i="2" s="1"/>
  <c r="F14" i="1" s="1"/>
  <c r="D24" i="1"/>
  <c r="AA10" i="28"/>
  <c r="AA12" i="28"/>
  <c r="AA18" i="28"/>
  <c r="AA5" i="28"/>
  <c r="L23" i="2"/>
  <c r="AB5" i="28"/>
  <c r="AA26" i="28"/>
  <c r="AA37" i="28"/>
  <c r="AA38" i="28"/>
  <c r="AA24" i="28"/>
  <c r="AA30" i="28"/>
  <c r="AA36" i="28"/>
  <c r="AA34" i="28"/>
  <c r="AA31" i="28"/>
  <c r="AA22" i="28"/>
  <c r="AB12" i="28"/>
  <c r="AB10" i="28"/>
  <c r="AA8" i="28"/>
  <c r="AB8" i="28"/>
  <c r="AA16" i="28"/>
  <c r="AB16" i="28"/>
  <c r="AA33" i="28"/>
  <c r="AA32" i="28"/>
  <c r="AA28" i="28"/>
  <c r="AB14" i="28"/>
  <c r="AA14" i="28"/>
  <c r="AA35" i="28"/>
  <c r="AA20" i="28"/>
  <c r="R45" i="2"/>
  <c r="Q17" i="2"/>
  <c r="U17" i="2"/>
  <c r="G16" i="1" s="1"/>
  <c r="R42" i="2"/>
  <c r="Q12" i="2"/>
  <c r="D10" i="1"/>
  <c r="AD5" i="24"/>
  <c r="C35" i="1"/>
  <c r="C23" i="1"/>
  <c r="E29" i="28"/>
  <c r="P21" i="3"/>
  <c r="T21" i="3" s="1"/>
  <c r="D25" i="1"/>
  <c r="E31" i="28"/>
  <c r="Q25" i="2"/>
  <c r="U25" i="2"/>
  <c r="G23" i="1" s="1"/>
  <c r="C10" i="1"/>
  <c r="C14" i="1"/>
  <c r="P23" i="3"/>
  <c r="J13" i="1"/>
  <c r="K11" i="1"/>
  <c r="D33" i="1"/>
  <c r="D17" i="1"/>
  <c r="C17" i="1"/>
  <c r="I13" i="2"/>
  <c r="C18" i="1"/>
  <c r="Q15" i="2"/>
  <c r="K17" i="1"/>
  <c r="L22" i="1"/>
  <c r="N56" i="3"/>
  <c r="J11" i="1"/>
  <c r="J9" i="1"/>
  <c r="Q21" i="2"/>
  <c r="P21" i="2"/>
  <c r="T21" i="2" s="1"/>
  <c r="F18" i="1" s="1"/>
  <c r="C15" i="1"/>
  <c r="J13" i="2"/>
  <c r="J23" i="2" s="1"/>
  <c r="P8" i="2"/>
  <c r="Y46" i="28"/>
  <c r="M20" i="1"/>
  <c r="D8" i="1"/>
  <c r="D21" i="1"/>
  <c r="D23" i="1"/>
  <c r="G17" i="1"/>
  <c r="D16" i="1"/>
  <c r="P17" i="2"/>
  <c r="T17" i="2"/>
  <c r="F16" i="1" s="1"/>
  <c r="T27" i="2"/>
  <c r="F25" i="1"/>
  <c r="P26" i="2"/>
  <c r="T26" i="2" s="1"/>
  <c r="F24" i="1" s="1"/>
  <c r="D11" i="1"/>
  <c r="P9" i="2"/>
  <c r="P14" i="2"/>
  <c r="P13" i="2" s="1"/>
  <c r="AB11" i="28"/>
  <c r="AA11" i="28"/>
  <c r="AA15" i="28"/>
  <c r="AB15" i="28"/>
  <c r="AA19" i="28"/>
  <c r="AA23" i="28"/>
  <c r="AA27" i="28"/>
  <c r="AB9" i="28"/>
  <c r="AA9" i="28"/>
  <c r="AA13" i="28"/>
  <c r="AB13" i="28"/>
  <c r="AA17" i="28"/>
  <c r="AA21" i="28"/>
  <c r="AA25" i="28"/>
  <c r="AA29" i="28"/>
  <c r="Z7" i="28"/>
  <c r="AA7" i="28"/>
  <c r="E39" i="28"/>
  <c r="E41" i="28"/>
  <c r="E43" i="28"/>
  <c r="E45" i="28"/>
  <c r="E40" i="28"/>
  <c r="E42" i="28"/>
  <c r="E44" i="28"/>
  <c r="E37" i="28"/>
  <c r="E38" i="28"/>
  <c r="J10" i="1"/>
  <c r="J18" i="1"/>
  <c r="AA6" i="28"/>
  <c r="P22" i="3"/>
  <c r="T22" i="3"/>
  <c r="M21" i="1" s="1"/>
  <c r="Q27" i="2"/>
  <c r="U27" i="2"/>
  <c r="G25" i="1" s="1"/>
  <c r="Q19" i="3"/>
  <c r="U19" i="3" s="1"/>
  <c r="N18" i="1" s="1"/>
  <c r="Q18" i="3"/>
  <c r="U18" i="3" s="1"/>
  <c r="N17" i="1" s="1"/>
  <c r="Q9" i="3"/>
  <c r="L13" i="1"/>
  <c r="Q14" i="3"/>
  <c r="E30" i="28"/>
  <c r="E32" i="28"/>
  <c r="E13" i="28"/>
  <c r="E14" i="28"/>
  <c r="E15" i="28"/>
  <c r="E16" i="28"/>
  <c r="E21" i="28"/>
  <c r="E5" i="28"/>
  <c r="E22" i="28"/>
  <c r="E6" i="28"/>
  <c r="E23" i="28"/>
  <c r="E7" i="28"/>
  <c r="E24" i="28"/>
  <c r="E8" i="28"/>
  <c r="E33" i="28"/>
  <c r="E25" i="28"/>
  <c r="E17" i="28"/>
  <c r="E9" i="28"/>
  <c r="E34" i="28"/>
  <c r="E26" i="28"/>
  <c r="E18" i="28"/>
  <c r="E10" i="28"/>
  <c r="E35" i="28"/>
  <c r="E27" i="28"/>
  <c r="E19" i="28"/>
  <c r="E11" i="28"/>
  <c r="E36" i="28"/>
  <c r="E28" i="28"/>
  <c r="E20" i="28"/>
  <c r="N42" i="2"/>
  <c r="F31" i="1"/>
  <c r="T6" i="2"/>
  <c r="F8" i="1" s="1"/>
  <c r="S13" i="2"/>
  <c r="S23" i="2" s="1"/>
  <c r="E15" i="1"/>
  <c r="K13" i="2"/>
  <c r="D14" i="1"/>
  <c r="E11" i="1"/>
  <c r="Q9" i="2"/>
  <c r="U9" i="2" s="1"/>
  <c r="G11" i="1" s="1"/>
  <c r="E10" i="1"/>
  <c r="Q8" i="2"/>
  <c r="K22" i="1"/>
  <c r="K20" i="1"/>
  <c r="T23" i="3"/>
  <c r="M22" i="1" s="1"/>
  <c r="U9" i="3"/>
  <c r="N9" i="1" s="1"/>
  <c r="Q26" i="2"/>
  <c r="U26" i="2" s="1"/>
  <c r="G24" i="1" s="1"/>
  <c r="P15" i="2"/>
  <c r="M13" i="2"/>
  <c r="D15" i="1"/>
  <c r="T9" i="2"/>
  <c r="F11" i="1"/>
  <c r="R13" i="2"/>
  <c r="D18" i="1"/>
  <c r="U23" i="3"/>
  <c r="N22" i="1" s="1"/>
  <c r="K18" i="1"/>
  <c r="P19" i="3"/>
  <c r="T19" i="3"/>
  <c r="M18" i="1" s="1"/>
  <c r="P18" i="3"/>
  <c r="P10" i="3"/>
  <c r="K10" i="1"/>
  <c r="P11" i="3"/>
  <c r="T11" i="3" s="1"/>
  <c r="M11" i="1" s="1"/>
  <c r="K13" i="1"/>
  <c r="P14" i="3"/>
  <c r="T14" i="3" s="1"/>
  <c r="M13" i="1" s="1"/>
  <c r="K9" i="1"/>
  <c r="P9" i="3"/>
  <c r="U21" i="2"/>
  <c r="G18" i="1" s="1"/>
  <c r="L18" i="1"/>
  <c r="L14" i="1"/>
  <c r="Q22" i="3"/>
  <c r="U22" i="3" s="1"/>
  <c r="N21" i="1" s="1"/>
  <c r="U14" i="3"/>
  <c r="N13" i="1" s="1"/>
  <c r="AB7" i="28"/>
  <c r="Z46" i="28"/>
  <c r="E46" i="28"/>
  <c r="U12" i="2"/>
  <c r="G14" i="1" s="1"/>
  <c r="J45" i="2"/>
  <c r="K21" i="1"/>
  <c r="T24" i="2"/>
  <c r="F21" i="1" s="1"/>
  <c r="T15" i="3"/>
  <c r="M14" i="1" s="1"/>
  <c r="G31" i="1"/>
  <c r="Q42" i="2"/>
  <c r="U42" i="2" s="1"/>
  <c r="G32" i="1" s="1"/>
  <c r="T8" i="2"/>
  <c r="F10" i="1"/>
  <c r="U8" i="2"/>
  <c r="G10" i="1" s="1"/>
  <c r="T18" i="3"/>
  <c r="M17" i="1" s="1"/>
  <c r="T9" i="3"/>
  <c r="M9" i="1"/>
  <c r="Q11" i="3"/>
  <c r="Q20" i="3" s="1"/>
  <c r="U11" i="3"/>
  <c r="N11" i="1" s="1"/>
  <c r="U6" i="3"/>
  <c r="N8" i="1" s="1"/>
  <c r="AB46" i="28"/>
  <c r="Q14" i="2"/>
  <c r="Q13" i="2" s="1"/>
  <c r="N13" i="2"/>
  <c r="K45" i="2"/>
  <c r="Q43" i="2"/>
  <c r="AA46" i="28"/>
  <c r="AB6" i="28"/>
  <c r="T6" i="3"/>
  <c r="M8" i="1" s="1"/>
  <c r="U14" i="2"/>
  <c r="H45" i="2"/>
  <c r="M45" i="2"/>
  <c r="D35" i="1" s="1"/>
  <c r="P45" i="2"/>
  <c r="T43" i="2"/>
  <c r="F33" i="1"/>
  <c r="N45" i="2"/>
  <c r="U43" i="2"/>
  <c r="G33" i="1"/>
  <c r="Q45" i="2"/>
  <c r="U45" i="2" s="1"/>
  <c r="G35" i="1" s="1"/>
  <c r="T45" i="2"/>
  <c r="F35" i="1"/>
  <c r="E9" i="1"/>
  <c r="C9" i="1"/>
  <c r="P7" i="2"/>
  <c r="D9" i="1"/>
  <c r="Q7" i="2"/>
  <c r="T7" i="2"/>
  <c r="F9" i="1" s="1"/>
  <c r="U7" i="2"/>
  <c r="G9" i="1" s="1"/>
  <c r="C12" i="1"/>
  <c r="E12" i="1"/>
  <c r="Q10" i="2"/>
  <c r="P10" i="2"/>
  <c r="D12" i="1"/>
  <c r="T10" i="2"/>
  <c r="F12" i="1" s="1"/>
  <c r="U10" i="2"/>
  <c r="G12" i="1" s="1"/>
  <c r="C13" i="1"/>
  <c r="E13" i="1"/>
  <c r="Q11" i="2"/>
  <c r="U11" i="2" s="1"/>
  <c r="G13" i="1" s="1"/>
  <c r="P11" i="2"/>
  <c r="T11" i="2" s="1"/>
  <c r="F13" i="1" s="1"/>
  <c r="H23" i="2"/>
  <c r="D13" i="1"/>
  <c r="E19" i="1"/>
  <c r="C19" i="1"/>
  <c r="K23" i="2"/>
  <c r="Q22" i="2"/>
  <c r="I23" i="2"/>
  <c r="P22" i="2"/>
  <c r="M23" i="2"/>
  <c r="D19" i="1"/>
  <c r="N23" i="2"/>
  <c r="R23" i="2"/>
  <c r="U22" i="2"/>
  <c r="G19" i="1" s="1"/>
  <c r="T22" i="2"/>
  <c r="F19" i="1" s="1"/>
  <c r="P32" i="2"/>
  <c r="Q32" i="2"/>
  <c r="Q30" i="2" s="1"/>
  <c r="T32" i="2"/>
  <c r="U32" i="2"/>
  <c r="P31" i="2"/>
  <c r="Q31" i="2"/>
  <c r="T31" i="2"/>
  <c r="U31" i="2"/>
  <c r="J30" i="2"/>
  <c r="S30" i="2"/>
  <c r="I30" i="2"/>
  <c r="I39" i="2" s="1"/>
  <c r="C28" i="1"/>
  <c r="S39" i="2"/>
  <c r="E28" i="1"/>
  <c r="P37" i="2"/>
  <c r="T37" i="2" s="1"/>
  <c r="Q37" i="2"/>
  <c r="E29" i="1"/>
  <c r="K30" i="2"/>
  <c r="K39" i="2" s="1"/>
  <c r="R30" i="2"/>
  <c r="U37" i="2"/>
  <c r="R39" i="2"/>
  <c r="J20" i="3"/>
  <c r="S20" i="3"/>
  <c r="L12" i="1"/>
  <c r="I20" i="3"/>
  <c r="K20" i="3"/>
  <c r="J12" i="1"/>
  <c r="G20" i="3"/>
  <c r="J19" i="1"/>
  <c r="R20" i="3"/>
  <c r="K12" i="1"/>
  <c r="H20" i="3"/>
  <c r="P13" i="3"/>
  <c r="M20" i="3"/>
  <c r="K19" i="1" s="1"/>
  <c r="Q13" i="3"/>
  <c r="U13" i="3" s="1"/>
  <c r="N12" i="1" s="1"/>
  <c r="T13" i="3"/>
  <c r="M12" i="1" s="1"/>
  <c r="N20" i="3"/>
  <c r="J25" i="3"/>
  <c r="J32" i="3" s="1"/>
  <c r="S25" i="3"/>
  <c r="S32" i="3" s="1"/>
  <c r="L24" i="1"/>
  <c r="L25" i="1"/>
  <c r="G25" i="3"/>
  <c r="J24" i="1" s="1"/>
  <c r="K25" i="3"/>
  <c r="K32" i="3"/>
  <c r="I25" i="3"/>
  <c r="I32" i="3"/>
  <c r="I64" i="3"/>
  <c r="P26" i="3"/>
  <c r="P25" i="3" s="1"/>
  <c r="R25" i="3"/>
  <c r="R32" i="3" s="1"/>
  <c r="Q26" i="3"/>
  <c r="Q25" i="3" s="1"/>
  <c r="U26" i="3"/>
  <c r="T26" i="3"/>
  <c r="H30" i="2"/>
  <c r="H39" i="2"/>
  <c r="H25" i="3"/>
  <c r="H32" i="3"/>
  <c r="P36" i="2"/>
  <c r="M30" i="2"/>
  <c r="D28" i="1" s="1"/>
  <c r="Q36" i="2"/>
  <c r="N30" i="2"/>
  <c r="Q31" i="3"/>
  <c r="U31" i="3" s="1"/>
  <c r="N25" i="3"/>
  <c r="N32" i="3"/>
  <c r="U36" i="2"/>
  <c r="T36" i="2"/>
  <c r="P30" i="2"/>
  <c r="P39" i="2" s="1"/>
  <c r="T39" i="2" s="1"/>
  <c r="F29" i="1" s="1"/>
  <c r="P31" i="3"/>
  <c r="T31" i="3" s="1"/>
  <c r="M25" i="3"/>
  <c r="M32" i="3" s="1"/>
  <c r="K24" i="1"/>
  <c r="J39" i="2"/>
  <c r="Q24" i="2"/>
  <c r="U24" i="2" s="1"/>
  <c r="G21" i="1" s="1"/>
  <c r="N39" i="2"/>
  <c r="T42" i="2" l="1"/>
  <c r="F32" i="1" s="1"/>
  <c r="R72" i="2"/>
  <c r="E20" i="1"/>
  <c r="S72" i="2"/>
  <c r="E39" i="1" s="1"/>
  <c r="E42" i="1" s="1"/>
  <c r="Q64" i="2"/>
  <c r="N64" i="2"/>
  <c r="P64" i="2"/>
  <c r="H72" i="2"/>
  <c r="L72" i="2"/>
  <c r="U30" i="2"/>
  <c r="G28" i="1" s="1"/>
  <c r="Q39" i="2"/>
  <c r="U39" i="2" s="1"/>
  <c r="G29" i="1" s="1"/>
  <c r="T30" i="2"/>
  <c r="F28" i="1" s="1"/>
  <c r="M39" i="2"/>
  <c r="D29" i="1" s="1"/>
  <c r="K72" i="2"/>
  <c r="N72" i="2"/>
  <c r="N79" i="2" s="1"/>
  <c r="I72" i="2"/>
  <c r="G72" i="2"/>
  <c r="D10" i="2" s="1"/>
  <c r="J72" i="2"/>
  <c r="Q23" i="2"/>
  <c r="Q72" i="2" s="1"/>
  <c r="U13" i="2"/>
  <c r="G15" i="1" s="1"/>
  <c r="T14" i="2"/>
  <c r="D9" i="2"/>
  <c r="D41" i="2"/>
  <c r="C20" i="1"/>
  <c r="T37" i="3"/>
  <c r="T34" i="3"/>
  <c r="M27" i="1" s="1"/>
  <c r="U25" i="3"/>
  <c r="N24" i="1" s="1"/>
  <c r="S64" i="3"/>
  <c r="L30" i="1" s="1"/>
  <c r="R64" i="3"/>
  <c r="K64" i="3"/>
  <c r="Q34" i="3"/>
  <c r="U34" i="3" s="1"/>
  <c r="N27" i="1" s="1"/>
  <c r="M64" i="3"/>
  <c r="K30" i="1" s="1"/>
  <c r="K25" i="1"/>
  <c r="P32" i="3"/>
  <c r="T32" i="3" s="1"/>
  <c r="M25" i="1" s="1"/>
  <c r="T25" i="3"/>
  <c r="M24" i="1" s="1"/>
  <c r="G32" i="3"/>
  <c r="N64" i="3"/>
  <c r="J64" i="3"/>
  <c r="Q32" i="3"/>
  <c r="U32" i="3" s="1"/>
  <c r="N25" i="1" s="1"/>
  <c r="H64" i="3"/>
  <c r="U20" i="3"/>
  <c r="N19" i="1" s="1"/>
  <c r="T20" i="3"/>
  <c r="M19" i="1" s="1"/>
  <c r="P64" i="3"/>
  <c r="P23" i="2"/>
  <c r="T13" i="2"/>
  <c r="F15" i="1" s="1"/>
  <c r="D20" i="1"/>
  <c r="U23" i="2" l="1"/>
  <c r="G20" i="1" s="1"/>
  <c r="U72" i="2"/>
  <c r="G39" i="1" s="1"/>
  <c r="Q79" i="2"/>
  <c r="D26" i="2"/>
  <c r="D27" i="2"/>
  <c r="C39" i="1"/>
  <c r="C42" i="1" s="1"/>
  <c r="D25" i="2"/>
  <c r="D14" i="2"/>
  <c r="D43" i="2"/>
  <c r="D7" i="2"/>
  <c r="D6" i="2"/>
  <c r="D11" i="2"/>
  <c r="D17" i="2"/>
  <c r="D21" i="2"/>
  <c r="D44" i="2"/>
  <c r="D8" i="2"/>
  <c r="G79" i="2"/>
  <c r="D20" i="2"/>
  <c r="M72" i="2"/>
  <c r="D22" i="2"/>
  <c r="D24" i="2"/>
  <c r="D12" i="2"/>
  <c r="D30" i="2"/>
  <c r="D15" i="2"/>
  <c r="T64" i="3"/>
  <c r="M30" i="1" s="1"/>
  <c r="G64" i="3"/>
  <c r="J30" i="1" s="1"/>
  <c r="J25" i="1"/>
  <c r="Q64" i="3"/>
  <c r="U64" i="3" s="1"/>
  <c r="N30" i="1" s="1"/>
  <c r="P72" i="2"/>
  <c r="T23" i="2"/>
  <c r="F20" i="1" s="1"/>
  <c r="D39" i="1" l="1"/>
  <c r="D42" i="1" s="1"/>
  <c r="M79" i="2"/>
  <c r="P79" i="2"/>
  <c r="T72" i="2"/>
  <c r="F39" i="1" s="1"/>
</calcChain>
</file>

<file path=xl/comments1.xml><?xml version="1.0" encoding="utf-8"?>
<comments xmlns="http://schemas.openxmlformats.org/spreadsheetml/2006/main">
  <authors>
    <author>reblan</author>
  </authors>
  <commentList>
    <comment ref="Z3" authorId="0">
      <text>
        <r>
          <rPr>
            <b/>
            <sz val="9"/>
            <color indexed="81"/>
            <rFont val="Tahoma"/>
            <family val="2"/>
          </rPr>
          <t>reblan:</t>
        </r>
        <r>
          <rPr>
            <sz val="9"/>
            <color indexed="81"/>
            <rFont val="Tahoma"/>
            <family val="2"/>
          </rPr>
          <t xml:space="preserve">
NOTE:  This formula has a minus sign in front of it</t>
        </r>
      </text>
    </comment>
  </commentList>
</comments>
</file>

<file path=xl/comments2.xml><?xml version="1.0" encoding="utf-8"?>
<comments xmlns="http://schemas.openxmlformats.org/spreadsheetml/2006/main">
  <authors>
    <author>reblan</author>
  </authors>
  <commentList>
    <comment ref="Z3" authorId="0">
      <text>
        <r>
          <rPr>
            <b/>
            <sz val="9"/>
            <color indexed="81"/>
            <rFont val="Tahoma"/>
            <family val="2"/>
          </rPr>
          <t>reblan:</t>
        </r>
        <r>
          <rPr>
            <sz val="9"/>
            <color indexed="81"/>
            <rFont val="Tahoma"/>
            <family val="2"/>
          </rPr>
          <t xml:space="preserve">
NOTE:  This formula has a minus sign in front of it</t>
        </r>
      </text>
    </comment>
  </commentList>
</comments>
</file>

<file path=xl/comments3.xml><?xml version="1.0" encoding="utf-8"?>
<comments xmlns="http://schemas.openxmlformats.org/spreadsheetml/2006/main">
  <authors>
    <author>reblan</author>
  </authors>
  <commentList>
    <comment ref="Z3" authorId="0">
      <text>
        <r>
          <rPr>
            <b/>
            <sz val="9"/>
            <color indexed="81"/>
            <rFont val="Tahoma"/>
            <family val="2"/>
          </rPr>
          <t>reblan:</t>
        </r>
        <r>
          <rPr>
            <sz val="9"/>
            <color indexed="81"/>
            <rFont val="Tahoma"/>
            <family val="2"/>
          </rPr>
          <t xml:space="preserve">
NOTE:  This formula has a minus sign in front of it</t>
        </r>
      </text>
    </comment>
  </commentList>
</comments>
</file>

<file path=xl/comments4.xml><?xml version="1.0" encoding="utf-8"?>
<comments xmlns="http://schemas.openxmlformats.org/spreadsheetml/2006/main">
  <authors>
    <author>reblan</author>
  </authors>
  <commentList>
    <comment ref="Z3" authorId="0">
      <text>
        <r>
          <rPr>
            <b/>
            <sz val="9"/>
            <color indexed="81"/>
            <rFont val="Tahoma"/>
            <family val="2"/>
          </rPr>
          <t>reblan:</t>
        </r>
        <r>
          <rPr>
            <sz val="9"/>
            <color indexed="81"/>
            <rFont val="Tahoma"/>
            <family val="2"/>
          </rPr>
          <t xml:space="preserve">
NOTE:  This formula has a minus sign in front of it</t>
        </r>
      </text>
    </comment>
  </commentList>
</comments>
</file>

<file path=xl/comments5.xml><?xml version="1.0" encoding="utf-8"?>
<comments xmlns="http://schemas.openxmlformats.org/spreadsheetml/2006/main">
  <authors>
    <author>reblan</author>
  </authors>
  <commentList>
    <comment ref="Z3" authorId="0">
      <text>
        <r>
          <rPr>
            <b/>
            <sz val="9"/>
            <color indexed="81"/>
            <rFont val="Tahoma"/>
            <family val="2"/>
          </rPr>
          <t>reblan:</t>
        </r>
        <r>
          <rPr>
            <sz val="9"/>
            <color indexed="81"/>
            <rFont val="Tahoma"/>
            <family val="2"/>
          </rPr>
          <t xml:space="preserve">
NOTE:  This formula has a minus sign in front of it</t>
        </r>
      </text>
    </comment>
  </commentList>
</comments>
</file>

<file path=xl/comments6.xml><?xml version="1.0" encoding="utf-8"?>
<comments xmlns="http://schemas.openxmlformats.org/spreadsheetml/2006/main">
  <authors>
    <author>reblan</author>
  </authors>
  <commentList>
    <comment ref="Z3" authorId="0">
      <text>
        <r>
          <rPr>
            <b/>
            <sz val="9"/>
            <color indexed="81"/>
            <rFont val="Tahoma"/>
            <family val="2"/>
          </rPr>
          <t>reblan:</t>
        </r>
        <r>
          <rPr>
            <sz val="9"/>
            <color indexed="81"/>
            <rFont val="Tahoma"/>
            <family val="2"/>
          </rPr>
          <t xml:space="preserve">
NOTE:  This formula has a minus sign in front of it</t>
        </r>
      </text>
    </comment>
  </commentList>
</comments>
</file>

<file path=xl/sharedStrings.xml><?xml version="1.0" encoding="utf-8"?>
<sst xmlns="http://schemas.openxmlformats.org/spreadsheetml/2006/main" count="1566" uniqueCount="590">
  <si>
    <t>SF Space Heat</t>
  </si>
  <si>
    <t>Measure Life</t>
  </si>
  <si>
    <t>Sch. No.</t>
  </si>
  <si>
    <t>Program Name</t>
  </si>
  <si>
    <t>Electric End-Use Type</t>
  </si>
  <si>
    <t>Total Resource Cost</t>
  </si>
  <si>
    <t>TRC B/C Ratio</t>
  </si>
  <si>
    <t>Non-Energy Benefits</t>
  </si>
  <si>
    <t>Program Overhead Cost</t>
  </si>
  <si>
    <t>Other Contribution Costs</t>
  </si>
  <si>
    <t>Total Resource Costs in Time Zero</t>
  </si>
  <si>
    <t xml:space="preserve">Non-Energy Benefits in Time Zero </t>
  </si>
  <si>
    <t xml:space="preserve">Includes Both Capacity, Energy, and Conservation Credit Applied to Energy and Capacity </t>
  </si>
  <si>
    <t xml:space="preserve">Includes Energy and Capacity and does NOT apply the conservation Credit to energy or capacity </t>
  </si>
  <si>
    <t xml:space="preserve">Single Family 
Space Heat </t>
  </si>
  <si>
    <t>Single Family
Heat Pump</t>
  </si>
  <si>
    <t>Multifamily
Space Heat</t>
  </si>
  <si>
    <t>Residential
Water Heat</t>
  </si>
  <si>
    <t>Residential
Refrigerator</t>
  </si>
  <si>
    <t>Residential
Plug Load</t>
  </si>
  <si>
    <t xml:space="preserve">Residential
Lighting </t>
  </si>
  <si>
    <t xml:space="preserve">Commercial 
Space Heat </t>
  </si>
  <si>
    <t>Commercial 
Refrigeration</t>
  </si>
  <si>
    <t xml:space="preserve">Commercial 
Cooling </t>
  </si>
  <si>
    <t xml:space="preserve">Commercial
Cooking </t>
  </si>
  <si>
    <t xml:space="preserve">Commcerical 
Lighting </t>
  </si>
  <si>
    <t>Commercial 
Flat</t>
  </si>
  <si>
    <t>Commercial Water Heat</t>
  </si>
  <si>
    <t>SF Heat Pump</t>
  </si>
  <si>
    <t>MF Space Heat</t>
  </si>
  <si>
    <t>Res Water Heat</t>
  </si>
  <si>
    <t>Res Refrigerator</t>
  </si>
  <si>
    <t>Plug Load</t>
  </si>
  <si>
    <t xml:space="preserve">Res Lighting </t>
  </si>
  <si>
    <t>Comm Space Heat</t>
  </si>
  <si>
    <t xml:space="preserve">Comm Refrigeration </t>
  </si>
  <si>
    <t>Comm Cooling</t>
  </si>
  <si>
    <t xml:space="preserve">Comm Cooking </t>
  </si>
  <si>
    <t xml:space="preserve">Comm Lighting </t>
  </si>
  <si>
    <t xml:space="preserve">Flat </t>
  </si>
  <si>
    <t xml:space="preserve">Comm Water Heat </t>
  </si>
  <si>
    <t xml:space="preserve">Number of units offered </t>
  </si>
  <si>
    <t>Number of kwh per unit</t>
  </si>
  <si>
    <t>Total kWh Savings</t>
  </si>
  <si>
    <t>Total Incentive</t>
  </si>
  <si>
    <t>Total Customer Cost</t>
  </si>
  <si>
    <t xml:space="preserve">Incentives Per Unit </t>
  </si>
  <si>
    <t xml:space="preserve">Customer Cost per Unit </t>
  </si>
  <si>
    <t xml:space="preserve">Incremental Measure Cost per Unit </t>
  </si>
  <si>
    <t>Total Incremental Measure Cost</t>
  </si>
  <si>
    <t>Home Appliances</t>
  </si>
  <si>
    <t>Fuel Conversion Rebate</t>
  </si>
  <si>
    <t>E201</t>
  </si>
  <si>
    <t>E214</t>
  </si>
  <si>
    <t>E215</t>
  </si>
  <si>
    <t>E216</t>
  </si>
  <si>
    <t>E217</t>
  </si>
  <si>
    <t>E218</t>
  </si>
  <si>
    <t xml:space="preserve">Total Residential Energy Management </t>
  </si>
  <si>
    <t>Commercial/Industrial Retrofit</t>
  </si>
  <si>
    <t>Commercial/Industrial New Construction</t>
  </si>
  <si>
    <t>Resource Conservation Manager</t>
  </si>
  <si>
    <t>Technology Evaluation</t>
  </si>
  <si>
    <t>Business Rebates</t>
  </si>
  <si>
    <t xml:space="preserve">Total Business Energy Management </t>
  </si>
  <si>
    <t>Northwest Energy Efficiency Alliance</t>
  </si>
  <si>
    <t>Transmission &amp; Distribution</t>
  </si>
  <si>
    <t xml:space="preserve">Total Regional Programs </t>
  </si>
  <si>
    <t>Customer Engagement &amp; Education</t>
  </si>
  <si>
    <t>Energy Efficient Communities</t>
  </si>
  <si>
    <t>Trade Ally Support</t>
  </si>
  <si>
    <t>Conservation Supply Curves</t>
  </si>
  <si>
    <t>Program Evaluation</t>
  </si>
  <si>
    <t>Net Metering</t>
  </si>
  <si>
    <t xml:space="preserve">Total Other Programs </t>
  </si>
  <si>
    <t>E250</t>
  </si>
  <si>
    <t>E251</t>
  </si>
  <si>
    <t>E253</t>
  </si>
  <si>
    <t>E258</t>
  </si>
  <si>
    <t>E261</t>
  </si>
  <si>
    <t>E262</t>
  </si>
  <si>
    <t xml:space="preserve">Percent overhead </t>
  </si>
  <si>
    <t xml:space="preserve">Agency or  Customer Cost per Unit </t>
  </si>
  <si>
    <t>UC B/C Ratio</t>
  </si>
  <si>
    <t xml:space="preserve">PV one kWh UC </t>
  </si>
  <si>
    <t xml:space="preserve">Grand Total of All EES Programs </t>
  </si>
  <si>
    <t xml:space="preserve">Weighted Measure Life </t>
  </si>
  <si>
    <t xml:space="preserve">Weighted Life </t>
  </si>
  <si>
    <t xml:space="preserve">Total Research and Compliance </t>
  </si>
  <si>
    <t>Residential Lighting</t>
  </si>
  <si>
    <t xml:space="preserve">Space Heat </t>
  </si>
  <si>
    <t>Showerheads Elect</t>
  </si>
  <si>
    <t xml:space="preserve">Home Energy Reports </t>
  </si>
  <si>
    <t xml:space="preserve">Multifamily Existing </t>
  </si>
  <si>
    <t xml:space="preserve">Multifamily New Construction </t>
  </si>
  <si>
    <t xml:space="preserve">Single Family
Water Heat </t>
  </si>
  <si>
    <t>OFFICE_SPACE_HEAT_FURNACE</t>
  </si>
  <si>
    <t>RESTAURANT_COOKING</t>
  </si>
  <si>
    <t>RESTAURANT_WATER_HEAT</t>
  </si>
  <si>
    <t xml:space="preserve">Industrial </t>
  </si>
  <si>
    <t xml:space="preserve">SF Space Heat </t>
  </si>
  <si>
    <t xml:space="preserve">SF Water Heat </t>
  </si>
  <si>
    <t xml:space="preserve">Commercial Space Heat </t>
  </si>
  <si>
    <t xml:space="preserve">Commercial Cooking </t>
  </si>
  <si>
    <t xml:space="preserve">Commercial Water Heat </t>
  </si>
  <si>
    <t>Total Therm Savings</t>
  </si>
  <si>
    <t xml:space="preserve">Total Present Value of Therm Savings in Time Zero </t>
  </si>
  <si>
    <t xml:space="preserve">UBC Ratio </t>
  </si>
  <si>
    <t>G203</t>
  </si>
  <si>
    <t>G214</t>
  </si>
  <si>
    <t>Residential Space Heat</t>
  </si>
  <si>
    <t>Residential Showerheads</t>
  </si>
  <si>
    <t>Single Family Retrofit-Wx</t>
  </si>
  <si>
    <t>Home Energy Reports</t>
  </si>
  <si>
    <t>G217</t>
  </si>
  <si>
    <t>Multifamily Existing</t>
  </si>
  <si>
    <t>G218</t>
  </si>
  <si>
    <t>Multifamily New Construction</t>
  </si>
  <si>
    <t>Total Residential Efficiency Programs</t>
  </si>
  <si>
    <t>G205</t>
  </si>
  <si>
    <t>Commercial / Industrial Retrofit</t>
  </si>
  <si>
    <t>G251</t>
  </si>
  <si>
    <t>G208</t>
  </si>
  <si>
    <t>G261</t>
  </si>
  <si>
    <t>Energy Efficient Technology Evaluation</t>
  </si>
  <si>
    <t>G262</t>
  </si>
  <si>
    <t>Commercial Rebates</t>
  </si>
  <si>
    <t>Total Commercial Programs</t>
  </si>
  <si>
    <t xml:space="preserve">Grand Total All Gas Programs </t>
  </si>
  <si>
    <t xml:space="preserve">Program Number
</t>
  </si>
  <si>
    <t xml:space="preserve">Program Name 
</t>
  </si>
  <si>
    <t>Varies by Measure</t>
  </si>
  <si>
    <t xml:space="preserve">Unit overhead </t>
  </si>
  <si>
    <t xml:space="preserve">PV Total Electric Savings Time Zero UC </t>
  </si>
  <si>
    <t xml:space="preserve">Utility Program Cost Time Zero </t>
  </si>
  <si>
    <t>Water Heat</t>
  </si>
  <si>
    <t xml:space="preserve">E214 </t>
  </si>
  <si>
    <t xml:space="preserve">Mobile Home Duct Sealing </t>
  </si>
  <si>
    <t xml:space="preserve">Utility Program Costs Time Zero </t>
  </si>
  <si>
    <t>Total LIW Gas</t>
  </si>
  <si>
    <t xml:space="preserve"> End-Use Type</t>
  </si>
  <si>
    <t>Measure Name</t>
  </si>
  <si>
    <t xml:space="preserve">Present Value of One Therm in Time zero </t>
  </si>
  <si>
    <t>Therm Savings  per unit</t>
  </si>
  <si>
    <t xml:space="preserve">Incremental Cost per Unit </t>
  </si>
  <si>
    <t>Total Utility Program Overhead Cost</t>
  </si>
  <si>
    <t xml:space="preserve">Program Total </t>
  </si>
  <si>
    <t xml:space="preserve">Units offered </t>
  </si>
  <si>
    <t xml:space="preserve">Total Utility Program Costs </t>
  </si>
  <si>
    <t>kWh per unit</t>
  </si>
  <si>
    <t xml:space="preserve">Sch. No. </t>
  </si>
  <si>
    <t>Program Totals</t>
  </si>
  <si>
    <t xml:space="preserve">Unit Overhead </t>
  </si>
  <si>
    <t>Discount Rate:</t>
  </si>
  <si>
    <t>WACC</t>
  </si>
  <si>
    <t xml:space="preserve">Weight Life </t>
  </si>
  <si>
    <t xml:space="preserve">Prog. No. 
</t>
  </si>
  <si>
    <t xml:space="preserve">Utility Cost Test:
Benefit Cost Ratio 
</t>
  </si>
  <si>
    <t xml:space="preserve">Total Resource
 Cost Test:
Benefit Cost Ratio 
</t>
  </si>
  <si>
    <t xml:space="preserve">Load Shape
</t>
  </si>
  <si>
    <t xml:space="preserve">kWh Savings
</t>
  </si>
  <si>
    <t xml:space="preserve"> Total Incentive Payments
</t>
  </si>
  <si>
    <t xml:space="preserve">Customer Costs
</t>
  </si>
  <si>
    <t xml:space="preserve">Total Incentive Payments
</t>
  </si>
  <si>
    <t xml:space="preserve">Incremental Measure Costs
</t>
  </si>
  <si>
    <t xml:space="preserve">Other Contributions
</t>
  </si>
  <si>
    <t xml:space="preserve">Total Utility Costs
</t>
  </si>
  <si>
    <t xml:space="preserve"> Total Resource Costs
</t>
  </si>
  <si>
    <t xml:space="preserve">Value of Non Energy Benefits
</t>
  </si>
  <si>
    <t xml:space="preserve">Present Value of Non Energy Benefits in time Zero
</t>
  </si>
  <si>
    <t xml:space="preserve">Utility Cost Test:  Present Value Electric Savings In Time Zero 
</t>
  </si>
  <si>
    <r>
      <t>Program</t>
    </r>
    <r>
      <rPr>
        <b/>
        <sz val="11"/>
        <rFont val="Times New Roman"/>
        <family val="1"/>
      </rPr>
      <t xml:space="preserve"> </t>
    </r>
    <r>
      <rPr>
        <sz val="11"/>
        <rFont val="Times New Roman"/>
        <family val="1"/>
      </rPr>
      <t xml:space="preserve">Overhead Costs
</t>
    </r>
  </si>
  <si>
    <t xml:space="preserve">Therm Savings
</t>
  </si>
  <si>
    <t xml:space="preserve">Program Overhead Costs
</t>
  </si>
  <si>
    <t xml:space="preserve">Customer Costs &amp; Agency Costs
</t>
  </si>
  <si>
    <t xml:space="preserve">Incremental Measure Costs
</t>
  </si>
  <si>
    <t xml:space="preserve">Total Utility Costs
</t>
  </si>
  <si>
    <t xml:space="preserve"> Total Resource Costs
</t>
  </si>
  <si>
    <t xml:space="preserve">Value of Non Energy Benefits
</t>
  </si>
  <si>
    <t xml:space="preserve">Present Value of Total Utility Costs in Time Zero
</t>
  </si>
  <si>
    <t xml:space="preserve">Present Value of Total Resource Costs in Time Zero 
</t>
  </si>
  <si>
    <t xml:space="preserve"> Present Value Therm Savings In Time Zero 
</t>
  </si>
  <si>
    <t xml:space="preserve">Electric Programs: Benefit Cost Summary </t>
  </si>
  <si>
    <t xml:space="preserve">Gas Programs: Benefit Cost Summary </t>
  </si>
  <si>
    <t xml:space="preserve">Program Name </t>
  </si>
  <si>
    <t>Utility Costs</t>
  </si>
  <si>
    <t>UCT</t>
  </si>
  <si>
    <t xml:space="preserve">TRC </t>
  </si>
  <si>
    <t xml:space="preserve">Energy Savings </t>
  </si>
  <si>
    <t xml:space="preserve">Total Electric  Portfolio </t>
  </si>
  <si>
    <t xml:space="preserve">Present Value of Total Utility Program Costs  in Time Zero*
</t>
  </si>
  <si>
    <t xml:space="preserve">Present Value of Total Resource Costs in Time Zero* 
</t>
  </si>
  <si>
    <t>Rtn to Summary</t>
  </si>
  <si>
    <t>Summary</t>
  </si>
  <si>
    <t>Go to Electric Portfolio Page</t>
  </si>
  <si>
    <t>Go to Gas Portfolio Page</t>
  </si>
  <si>
    <t xml:space="preserve">Schedule </t>
  </si>
  <si>
    <t>SAP Order Number</t>
  </si>
  <si>
    <t>SAP order Number</t>
  </si>
  <si>
    <t>SAP</t>
  </si>
  <si>
    <t>Order Number</t>
  </si>
  <si>
    <t>Project Number</t>
  </si>
  <si>
    <t xml:space="preserve">Total Agency Admin </t>
  </si>
  <si>
    <t>Total Customer Cost/Agency Cost</t>
  </si>
  <si>
    <t xml:space="preserve">Customer OR Agency Cost per Unit </t>
  </si>
  <si>
    <t>G201</t>
  </si>
  <si>
    <t>TE</t>
  </si>
  <si>
    <t>Total Customer or Agency Cost</t>
  </si>
  <si>
    <t>Funding Source</t>
  </si>
  <si>
    <r>
      <t>PV one kWh</t>
    </r>
    <r>
      <rPr>
        <b/>
        <sz val="10"/>
        <rFont val="Arial"/>
        <family val="2"/>
      </rPr>
      <t xml:space="preserve"> UC </t>
    </r>
  </si>
  <si>
    <t xml:space="preserve">Total Portfolio  Support </t>
  </si>
  <si>
    <t xml:space="preserve">Total Portfolio Support </t>
  </si>
  <si>
    <t xml:space="preserve">Total Research &amp; Compliance </t>
  </si>
  <si>
    <t>SF Weatherization</t>
  </si>
  <si>
    <t xml:space="preserve">Weatherization Total </t>
  </si>
  <si>
    <t>Electric Conservation Cost Effectiveness Standard, 2014-2015</t>
  </si>
  <si>
    <t xml:space="preserve"> 2014-2015 Gas Avoided Costs</t>
  </si>
  <si>
    <t>Shareholder</t>
  </si>
  <si>
    <t>Repairs</t>
  </si>
  <si>
    <t>Appliances: Refrigerator Replacement ~ TE, MF</t>
  </si>
  <si>
    <t>Appliances: Refrigerator Replacement ~ TE, MH</t>
  </si>
  <si>
    <t>Appliances: Refrigerator Replacement ~ TE, SF</t>
  </si>
  <si>
    <t>Furnace / Heating: Ductless Heat Pump ~ TE, SF</t>
  </si>
  <si>
    <t>Water Heater: Electric Water Heater (.95 EF) ~ TE, MF</t>
  </si>
  <si>
    <t>Water Heater: Electric Water Heater (.95 EF) ~ TE, MH</t>
  </si>
  <si>
    <t>Water Heater: Electric Water Heater (.95 EF) ~ TE, SF</t>
  </si>
  <si>
    <t>Insulation, Ceiling: Attic Insulation (R0 to R19) ~ TE, MF</t>
  </si>
  <si>
    <t>Insulation, Ceiling: Attic Insulation (R0 to R19) ~ TE, SF</t>
  </si>
  <si>
    <t>Insulation, Attic: R0 to R30 ~ TE, MH</t>
  </si>
  <si>
    <t>Insulation, Ceiling: Attic Insulation (R0 to R38) ~ TE, MF</t>
  </si>
  <si>
    <t>Insulation, Ceiling: Attic Insulation (R0 to R38) ~ TE, SF</t>
  </si>
  <si>
    <t>Insulation, Ceiling: Attic Insulation (R11 to R38) ~ TE, MF</t>
  </si>
  <si>
    <t>Insulation, Ceiling: Attic Insulation (R11 to R38) ~ TE, SF</t>
  </si>
  <si>
    <t>Insulation, Ceiling: Attic Insulation (R19 to R38) ~ TE, MF</t>
  </si>
  <si>
    <t>Insulation, Ceiling: Attic Insulation (R19 to R38) ~ TE, SF</t>
  </si>
  <si>
    <t>Insulation: Duct Insulation (R0-R11) ~ TE, MF</t>
  </si>
  <si>
    <t>Insulation: Duct Insulation (R0-R11) ~ TE, SF</t>
  </si>
  <si>
    <t>Insulation: Floor Insulation (R0-R19) ~ TE, MF</t>
  </si>
  <si>
    <t>Insulation: Floor Insulation (R0-R19) ~ TE, SF</t>
  </si>
  <si>
    <t>Insulation: Floor (R0 to R22) ~ TE, MH</t>
  </si>
  <si>
    <t>Insulation: Floor Insulation (R0-R30) ~ TE, MF</t>
  </si>
  <si>
    <t>Insulation: Floor Insulation (R0-R30) ~ TE, MH</t>
  </si>
  <si>
    <t>Insulation: Floor Insulation (R0-R30) ~ TE, SF</t>
  </si>
  <si>
    <t>Insulation: Floor (R11 to R22) ~ TE, MH</t>
  </si>
  <si>
    <t>Insulation: Floor Insulation (R11-R30) ~ TE, MF</t>
  </si>
  <si>
    <t>Insulation: Floor Insulation (R11-R30) ~ TE, SF</t>
  </si>
  <si>
    <t>Insulation: Wall Insulation (R0-R11) ~ TE, MF</t>
  </si>
  <si>
    <t>Insulation: Wall Insulation (R0-R11) ~ TE, MH</t>
  </si>
  <si>
    <t>Insulation: Wall Insulation (R0-R11) ~ TE, SF</t>
  </si>
  <si>
    <t>Low Cost: Showerheads 2.0 GPM ~ TE, MF</t>
  </si>
  <si>
    <t>Low Cost: Showerheads 2.0 GPM ~ TE, MH</t>
  </si>
  <si>
    <t>Low Cost: Showerheads 2.0 GPM~ TE, SF</t>
  </si>
  <si>
    <t>Duct Sealing: Duct Sealing ~ TE, MH</t>
  </si>
  <si>
    <t>Duct Sealing: Duct Sealing ~ TE, SF</t>
  </si>
  <si>
    <t>Structure Sealing: Shell Sealing ~ TE, MH</t>
  </si>
  <si>
    <t>Structure Sealing: Shell Sealing ~ TE, SF</t>
  </si>
  <si>
    <t>Thermostat: Electronic ~ TE, SF</t>
  </si>
  <si>
    <t>EnergyStar Whole House Ventilation ~ TE, MF</t>
  </si>
  <si>
    <t>EnergyStar Whole House Ventilation ~ TE, MH</t>
  </si>
  <si>
    <t>EnergyStar Whole House Ventilation ~ TE, SF</t>
  </si>
  <si>
    <t>Water Heater: Pipe Insulation ~ TE, MF</t>
  </si>
  <si>
    <t>Water Heater: Pipe Insulation ~ TE, MH</t>
  </si>
  <si>
    <t>Water Heater: Pipe Insulation ~ TE, SF</t>
  </si>
  <si>
    <t>Windows: Windows - Double to Triple Pane ~ TE, MF</t>
  </si>
  <si>
    <t>Windows: Windows - Double to Triple Pane ~ TE, SF</t>
  </si>
  <si>
    <t>Windows: Windows - Early Double to EF Double ~ TE, MF</t>
  </si>
  <si>
    <t>Windows: Windows - Early Double to EF Double ~ TE, MH</t>
  </si>
  <si>
    <t>Windows: Windows - Early Double to EF Double ~ TE, SF</t>
  </si>
  <si>
    <t>Windows: Windows - Single to Double Pane ~ TE, MF</t>
  </si>
  <si>
    <t>Windows: Windows - Single to Double Pane ~ TE, MH</t>
  </si>
  <si>
    <t>Windows: Windows - Single to Double Pane ~ TE, SF</t>
  </si>
  <si>
    <t>Windows: Windows - Single to Triple Pane ~ TE, MF</t>
  </si>
  <si>
    <t>Windows: Windows - Single to Triple Pane ~ TE, SF</t>
  </si>
  <si>
    <t>Furnace / Heating: Ductless Heat Pump ~ TE, MH</t>
  </si>
  <si>
    <t/>
  </si>
  <si>
    <t>Furnace / Heating: Gas Furnace Replacement &gt;90% ~ TG, MF</t>
  </si>
  <si>
    <t>Furnace / Heating: Gas Furnace Replacement &gt;90% ~ TG, MH</t>
  </si>
  <si>
    <t>Furnace / Heating: Gas Furnace Replacement &gt;90% ~ TG, SF</t>
  </si>
  <si>
    <t>Insulation, Attic: R0 to R30 ~ TG, MH</t>
  </si>
  <si>
    <t>Insulation, Ceiling: Attic Insulation (R0 to R38) ~ TG, MF</t>
  </si>
  <si>
    <t>Insulation, Ceiling: Attic Insulation (R0 to R38) ~ TG, SF</t>
  </si>
  <si>
    <t>Insulation, Ceiling: Attic Insulation (R11 to R38) ~ TG, MF</t>
  </si>
  <si>
    <t>Insulation, Ceiling: Attic Insulation (R11 to R38) ~ TG, SF</t>
  </si>
  <si>
    <t>Insulation: Duct Insulation (R0-R11) ~ TG, MF</t>
  </si>
  <si>
    <t>Insulation: Duct Insulation (R0-R11) ~ TG, SF</t>
  </si>
  <si>
    <t>Insulation: Floor (R0 to R22) ~ TG, MH</t>
  </si>
  <si>
    <t>Insulation: Floor Insulation (R0-R30) ~ TG, MF</t>
  </si>
  <si>
    <t>Insulation: Floor Insulation (R0-R30) ~ TG, MH</t>
  </si>
  <si>
    <t>Insulation: Floor Insulation (R0-R30) ~ TG, SF</t>
  </si>
  <si>
    <t>Insulation: Wall Insulation (R0-R11) ~ TG, MF</t>
  </si>
  <si>
    <t>Insulation: Wall Insulation (R0-R11) ~ TG, MH</t>
  </si>
  <si>
    <t>Insulation: Wall Insulation (R0-R11) ~ TG, SF</t>
  </si>
  <si>
    <t>Low Cost: Showerheads 2.0 GPM ~ TG, MF</t>
  </si>
  <si>
    <t>Low Cost: Showerheads 2.0 GPM ~ TG, MH</t>
  </si>
  <si>
    <t>Low Cost: Showerheads 2.0 GPM~ TG, SF</t>
  </si>
  <si>
    <t>Duct Sealing: Duct Sealing ~ TG, MH</t>
  </si>
  <si>
    <t>Duct Sealing: Duct Sealing ~ TG, SF</t>
  </si>
  <si>
    <t>Structure Sealing: Shell Sealing ~ TG, MH</t>
  </si>
  <si>
    <t>Structure Sealing: Shell Sealing ~ TG, SF</t>
  </si>
  <si>
    <t>Water Heater: Pipe Insulation ~ TG, MF</t>
  </si>
  <si>
    <t>Water Heater: Pipe Insulation ~ TG, MH</t>
  </si>
  <si>
    <t>Water Heater: Pipe Insulation ~ TG, SF</t>
  </si>
  <si>
    <t>Common Area Measures: Space Heating Boiler Replacement ~ TG, MF</t>
  </si>
  <si>
    <t>Common Area Measures: Water Heating Boiler Replacement ~ TG, MF</t>
  </si>
  <si>
    <t>Web Enabled Thermostats</t>
  </si>
  <si>
    <t>Market Research</t>
  </si>
  <si>
    <t>Verification Team</t>
  </si>
  <si>
    <t xml:space="preserve">E249 </t>
  </si>
  <si>
    <t xml:space="preserve">Total Gas  Portfolio </t>
  </si>
  <si>
    <t>Total Pilots</t>
  </si>
  <si>
    <t xml:space="preserve">Residential Home Energy Report Expansion </t>
  </si>
  <si>
    <t xml:space="preserve">Total Pilots </t>
  </si>
  <si>
    <t>G249</t>
  </si>
  <si>
    <t>Commercial Energy Report Pilot</t>
  </si>
  <si>
    <t>Resource Conservation Management</t>
  </si>
  <si>
    <t>Residential HER Expansion</t>
  </si>
  <si>
    <t>End-use Type</t>
  </si>
  <si>
    <t>1. The electric residential appliance program offers clothes washers that save both gas and electricity. The bulk of the savings is electric savings. Therefore, the gas savings are simply an extra non-electric benefit of the program. This is why there are gas savings with no program incentives, overhead, or customer costs.</t>
  </si>
  <si>
    <t>Go to gas avoided costs table</t>
  </si>
  <si>
    <t>Go to Gas Portfolio page</t>
  </si>
  <si>
    <t>Go to Summary page</t>
  </si>
  <si>
    <t>Rtn to Electric Portfolio page</t>
  </si>
  <si>
    <t>Rtn to Gas Portfolio page</t>
  </si>
  <si>
    <t>Load shapes include:  
Lighting, Space Heat, Water Heat, Refrigeration, Commercial Cooking, Plug Load</t>
  </si>
  <si>
    <t>Source/calculation:</t>
  </si>
  <si>
    <t>"Time Zero" means the current year.</t>
  </si>
  <si>
    <t>Mobile Home Floor Insulation R-0 to R-30</t>
  </si>
  <si>
    <t>E249R</t>
  </si>
  <si>
    <t>MF Air Sealing~All Areas</t>
  </si>
  <si>
    <t>ENERGY STAR Whole House Ventilation w/Air Sealing~MF</t>
  </si>
  <si>
    <t>Business Lighting - Markdown</t>
  </si>
  <si>
    <t>Commercial Kitchen/Laundry {E}</t>
  </si>
  <si>
    <t>Commercial Direct Install {E}</t>
  </si>
  <si>
    <t>Small Business Direct Install {E}</t>
  </si>
  <si>
    <t>CoolerMiser Installation</t>
  </si>
  <si>
    <t>Sprayhead - Not PI to 0.65 GPM</t>
  </si>
  <si>
    <t>Sprayhead - Split - Not PI to 0.65 GPM</t>
  </si>
  <si>
    <t>Sprayhead - 1.6 PI to 0.65 GPM</t>
  </si>
  <si>
    <t>Sprayhead - Split - 1.6 PI to 0.65 GPM</t>
  </si>
  <si>
    <t>Sprayhead - 2.2 PI to 0.65 GPM</t>
  </si>
  <si>
    <t>Sprayhead - Split - 2.2 PI to 0.65 GPM</t>
  </si>
  <si>
    <t>Sprayhead - 2.6 PI to 0.65 GPM</t>
  </si>
  <si>
    <t>Sprayhead - Split - 2.6 PI to 0.65 GPM</t>
  </si>
  <si>
    <t>Aerator</t>
  </si>
  <si>
    <t>Aerator - Split</t>
  </si>
  <si>
    <t>Aerator - $10</t>
  </si>
  <si>
    <t>Aerator - Split - $10</t>
  </si>
  <si>
    <t>Aerator - Hospitality</t>
  </si>
  <si>
    <t>Aerator - Hospitality - Split</t>
  </si>
  <si>
    <t>Aerator - Hospitality - $10</t>
  </si>
  <si>
    <t>Aerator - Hospitality - Split - $10</t>
  </si>
  <si>
    <t>Showerhead - Any Comm - DI - E - 1.5 GPM</t>
  </si>
  <si>
    <t>Showerhead - Any Comm - DI Split - E - 1.5 GPM</t>
  </si>
  <si>
    <t>Showerhead - Fit Ctr - DI - E - 1.5 GPM</t>
  </si>
  <si>
    <t>Showerhead - Fit Ctr - DI Split - E - 1.5 GPM</t>
  </si>
  <si>
    <t>Adjustment to kWh Svgs</t>
  </si>
  <si>
    <t>Sprayhead - Reinstall - Not PI to 0.65 GPM</t>
  </si>
  <si>
    <t>Sprayhead - Split Reinstall - Not PI to 0.65 GPM</t>
  </si>
  <si>
    <t>Sprayhead - Reinstall - 1.6 PI to 0.65 GPM</t>
  </si>
  <si>
    <t>Sprayhead - Split Reinstall - 1.6 PI to 0.65 GPM</t>
  </si>
  <si>
    <t>Sprayhead - Reinstall - 2.2 PI to 0.65 GPM</t>
  </si>
  <si>
    <t>Sprayhead - Split Reinstall - 2.2 PI to 0.65 GPM</t>
  </si>
  <si>
    <t>Sprayhead - Reinstall - 2.6 PI to 0.65 GPM</t>
  </si>
  <si>
    <t>Sprayhead - Split Reinstall - 2.6 PI to 0.65 GPM (E 26 to 65 SPLIT REI)</t>
  </si>
  <si>
    <t>Aerator - Reinstall</t>
  </si>
  <si>
    <t>Aerator - Split Reinstall</t>
  </si>
  <si>
    <t>Aerator - Reinstall - $10</t>
  </si>
  <si>
    <t>Aerator - Split Reinstall - $10</t>
  </si>
  <si>
    <t>Aerator - Hospitality - Reinstall</t>
  </si>
  <si>
    <t>Aerator - Hospitality - Split Reinstall</t>
  </si>
  <si>
    <t>Aerator - Hospitality - Reinstall - $10</t>
  </si>
  <si>
    <t>Aerator - Hospitality - Split Reinstall - $10</t>
  </si>
  <si>
    <t>Showerhead - Any Comm - DI Reinstall - E - 1.5 GPM</t>
  </si>
  <si>
    <t>Showerhead - Any Comm - DI Split Reinstall - E - 1.5 GPM</t>
  </si>
  <si>
    <t>Showerhead - Fit Ctr - DI Reinstall - E - 1.5 GPM</t>
  </si>
  <si>
    <t>Showerhead - Fit Ctr - DI Split Reinstall - E - 1.5 GPM</t>
  </si>
  <si>
    <t>Common Area Measures: Combined Space and Water Heat TG. MF</t>
  </si>
  <si>
    <t>Integrated Space and Water Heat~SF</t>
  </si>
  <si>
    <t>Integrated Space and Water Heat~MF</t>
  </si>
  <si>
    <t>Small Business Direct Install {G}</t>
  </si>
  <si>
    <t>Commercial Kitchen/Laundry {G}</t>
  </si>
  <si>
    <t>Commercial Direct Install {G}</t>
  </si>
  <si>
    <t>Commercial HVAC {G}</t>
  </si>
  <si>
    <t>Sprayhead - Not PI to 0.65 GPM - G</t>
  </si>
  <si>
    <t>Aerator - $10 - G</t>
  </si>
  <si>
    <t>Showerhead - Any Comm - DI - G - 1.5 GPM</t>
  </si>
  <si>
    <t>Showerhead - Any Comm - DI Split - G - 1.5 GPM</t>
  </si>
  <si>
    <t>Commercial Direct Install</t>
  </si>
  <si>
    <t>Business Lighting Grants</t>
  </si>
  <si>
    <t>Commercial RCM</t>
  </si>
  <si>
    <t xml:space="preserve">Incentive divided by 0.35 </t>
  </si>
  <si>
    <t>Ratio for Measure cost</t>
  </si>
  <si>
    <t>Ratio for Measure Cost</t>
  </si>
  <si>
    <t>Commercial Home Energy Reports Pilot</t>
  </si>
  <si>
    <t>Flat</t>
  </si>
  <si>
    <t>Total Regional Programs</t>
  </si>
  <si>
    <t>NEEA Gas Market Transformation Study</t>
  </si>
  <si>
    <t>Total In CE Calculations</t>
  </si>
  <si>
    <t>Business Express Lighting</t>
  </si>
  <si>
    <t>Single Family New Construction</t>
  </si>
  <si>
    <t>EnergyStar Manufactured Home</t>
  </si>
  <si>
    <t>Comm Lighting</t>
  </si>
  <si>
    <t>Comm Water Heat</t>
  </si>
  <si>
    <t xml:space="preserve">      Energy Advisors</t>
  </si>
  <si>
    <t xml:space="preserve">      Events</t>
  </si>
  <si>
    <t xml:space="preserve">      Brochures, non program-specific</t>
  </si>
  <si>
    <t xml:space="preserve">      Education</t>
  </si>
  <si>
    <t>Rebates Processing</t>
  </si>
  <si>
    <t>Strategic Planning</t>
  </si>
  <si>
    <t xml:space="preserve">Biennial Elec. Consv. Aquisitn. Review </t>
  </si>
  <si>
    <t>Electric Vehicle Charger Incentive</t>
  </si>
  <si>
    <t xml:space="preserve">E201  Residential Low Income:  2015 Program Savings, Budget, and Benefit-Cost Analysis </t>
  </si>
  <si>
    <t xml:space="preserve">E214  Residential Single Family Existing- Mobile Home Weatherization :  2015 Program Savings, Budget, and Benefit-Cost Analysis </t>
  </si>
  <si>
    <t xml:space="preserve">E262  Commercial Direct Install : 2015 Program Savings, Budget, and Benefit-Cost Analysis </t>
  </si>
  <si>
    <t xml:space="preserve">E262 Business Express Lighting:  2015 Program Savings, Budget, and Benefit-Cost Analysis </t>
  </si>
  <si>
    <t>E245</t>
  </si>
  <si>
    <t xml:space="preserve">G201  Residential Low Income WX: 2015 Program Savings, Budget, and Benefit-Cost Analysis </t>
  </si>
  <si>
    <t>Residential Appliances 1</t>
  </si>
  <si>
    <t>G216</t>
  </si>
  <si>
    <t xml:space="preserve">       Energy Advisors</t>
  </si>
  <si>
    <t xml:space="preserve">       Events</t>
  </si>
  <si>
    <t xml:space="preserve">       Brochures, non program-specific</t>
  </si>
  <si>
    <t xml:space="preserve">       Education</t>
  </si>
  <si>
    <t xml:space="preserve">E255 Commercial Small Business Lighting: 2015 Program Savings, Budget, and Benefit-Cost Analysis </t>
  </si>
  <si>
    <t xml:space="preserve">G262  Commercial Direct Install: 2015 Program Savings, Budget, and Benefit-Cost Analysis </t>
  </si>
  <si>
    <t>new</t>
  </si>
  <si>
    <t>riginal</t>
  </si>
  <si>
    <t>I5*G5+N5</t>
  </si>
  <si>
    <t>J5*G5</t>
  </si>
  <si>
    <t>m+o</t>
  </si>
  <si>
    <t>Total LIW Incentive</t>
  </si>
  <si>
    <t>G215</t>
  </si>
  <si>
    <t>Total Regional Program (Gas Market Transformation)</t>
  </si>
  <si>
    <t>Total Portfolio Support</t>
  </si>
  <si>
    <t>Total Research &amp; Compliance</t>
  </si>
  <si>
    <t>Total Other Electric Programs</t>
  </si>
  <si>
    <t>Total All Programs used in CE Calculations</t>
  </si>
  <si>
    <t>n/a</t>
  </si>
  <si>
    <t>paste</t>
  </si>
  <si>
    <t>formula</t>
  </si>
  <si>
    <t>unused mostly</t>
  </si>
  <si>
    <t>update</t>
  </si>
  <si>
    <t>Unit Non-Energy Benefits</t>
  </si>
  <si>
    <t>formula K * I</t>
  </si>
  <si>
    <t>formula M * I</t>
  </si>
  <si>
    <t>formula L - K</t>
  </si>
  <si>
    <t>formula J * I</t>
  </si>
  <si>
    <t>formula L * I</t>
  </si>
  <si>
    <t xml:space="preserve"> formula: P + Q</t>
  </si>
  <si>
    <t>formula:  Lookup of avoided costs, based on load shape and measure life</t>
  </si>
  <si>
    <t>formula: AA * N</t>
  </si>
  <si>
    <t>formula: AB/X</t>
  </si>
  <si>
    <t>formula:  (AB*1.1)+Z)/Y</t>
  </si>
  <si>
    <t>formula: P + S</t>
  </si>
  <si>
    <t>Overhead Budget:</t>
  </si>
  <si>
    <t>Paste</t>
  </si>
  <si>
    <t>formula:  O * $O$2</t>
  </si>
  <si>
    <t>Formula</t>
  </si>
  <si>
    <t xml:space="preserve">Total Resource Costs </t>
  </si>
  <si>
    <t>Percent Unit Overhead Costs</t>
  </si>
  <si>
    <t>Total Utility Cost</t>
  </si>
  <si>
    <t>formula:  U/(1+ElecDiscountRate)^1</t>
  </si>
  <si>
    <t>formula: V/(1+ElecDiscountRate)^1</t>
  </si>
  <si>
    <t xml:space="preserve"> formula:  
-PV(ElecDiscountRate, F, W)*I</t>
  </si>
  <si>
    <t>formula:  U/(1+GasDiscountRate)^1</t>
  </si>
  <si>
    <t>formula: V/(1+GasDiscountRate)^1</t>
  </si>
  <si>
    <t xml:space="preserve"> formula:  
-PV(GasDiscountRate, F, W)*I</t>
  </si>
  <si>
    <t xml:space="preserve">Includes Both Capacity, Energy, and Conservation Credit (10%) Applied to Energy and Capacity </t>
  </si>
  <si>
    <t>For MFNC</t>
  </si>
  <si>
    <t>Res Space Heat</t>
  </si>
  <si>
    <t>Comm Cooking</t>
  </si>
  <si>
    <t>Comm Flat</t>
  </si>
  <si>
    <t>Commercial Refrigeration</t>
  </si>
  <si>
    <t>Commercial Cooling</t>
  </si>
  <si>
    <t>Commercial Cooking</t>
  </si>
  <si>
    <t xml:space="preserve">Commercial 
Lighting </t>
  </si>
  <si>
    <t>Res Plug Load</t>
  </si>
  <si>
    <t>Res Lighting</t>
  </si>
  <si>
    <t>Comm Refrigeration</t>
  </si>
  <si>
    <r>
      <t xml:space="preserve">Electric Conservation Cost Effectiveness Standard, </t>
    </r>
    <r>
      <rPr>
        <b/>
        <sz val="12"/>
        <color rgb="FFFF0000"/>
        <rFont val="Verdana"/>
        <family val="2"/>
      </rPr>
      <t>2016-2017</t>
    </r>
  </si>
  <si>
    <t>0.00</t>
  </si>
  <si>
    <t xml:space="preserve">Insulation, Ceiling: Attic Insulation (R0 to R19) ~ TE, MH </t>
  </si>
  <si>
    <t>Insulation, Attic: R11 to R30 ~ TE, MH</t>
  </si>
  <si>
    <t>Common Area Measures: Common Area Lighting ~ TE, MF (Treat Savings)</t>
  </si>
  <si>
    <t>SIR Measure: ERVs (Treat Savings)</t>
  </si>
  <si>
    <t>SIR Measure: DHPs (Treat Savings)</t>
  </si>
  <si>
    <t>SIR measure: HPWH (Treat Savings)</t>
  </si>
  <si>
    <t>SIR Measure: Slab on Grade Insulation (Treat Savings)</t>
  </si>
  <si>
    <t>SIR Measures: MF Air Sealing 20+ units (Treat Savings)</t>
  </si>
  <si>
    <t>LED A Lamps~TE, MF (SIR Measure--Prescriptive Savings)</t>
  </si>
  <si>
    <t>LED A Lamps~TE, MH (SIR Measure--Prescriptive Savings)</t>
  </si>
  <si>
    <t>LED A Lamps~TE, SF (SIR Measure--Prescriptive Savings)</t>
  </si>
  <si>
    <t>LED BR 30~TE, MF (SIR Measure--Prescriptive Savings)</t>
  </si>
  <si>
    <t>LED BR 30~TE, SF (SIR Measure--Prescriptive Savings)</t>
  </si>
  <si>
    <t>LED Candelabra~TE, MF (SIR Measure--Prescriptive Savings)</t>
  </si>
  <si>
    <t>LED Candelabra~TE, SF (SIR Measure--Prescriptive Savings)</t>
  </si>
  <si>
    <t>Heat Pump Water Heater Tier 1  ~ TE, SF</t>
  </si>
  <si>
    <t>Heat Pump Water Heater Tier 1  ~ TE, MH</t>
  </si>
  <si>
    <t>Heat Pump Water Heater Tier 2  ~ TE, SF</t>
  </si>
  <si>
    <t>Heat Pump Water Heater Tier 2  ~ TE, MH</t>
  </si>
  <si>
    <t>Advanced Power Strip Direct Install ~SF</t>
  </si>
  <si>
    <t>Advanced Power Strip Direct Install ~MF</t>
  </si>
  <si>
    <t>Advanced Power Strip Direct Install ~MH</t>
  </si>
  <si>
    <t>LED Candelabra "TE, MH (SIR Measure--Prescriptive Savings)</t>
  </si>
  <si>
    <t>LED Globe "TE, SF  (SIR Measure--Prescriptive Savings)</t>
  </si>
  <si>
    <t>LED Globe "TE, MF (SIR Measure--Prescriptive Savings)</t>
  </si>
  <si>
    <t>LED Globe "TE, MH (SIR Measure--Prescriptive Savings)</t>
  </si>
  <si>
    <t>T8 Retrofit LED, "TE, MF (SIR Measure--Prescriptive Savings)</t>
  </si>
  <si>
    <t>Aerator - 1.5 gpm EWH - Direct Install, SF</t>
  </si>
  <si>
    <t>Aerator - 1.5 gpm EWH - Direct Install, MF</t>
  </si>
  <si>
    <t>Aerator - 1.5 gpm EWH - Direct Install, MH</t>
  </si>
  <si>
    <t>Web enabled themostats~TE, SF</t>
  </si>
  <si>
    <t>Insulation, Ceiling: Attic Insulation (R0 to R49) ~ TE, SF</t>
  </si>
  <si>
    <t>Insulation, Ceiling: Attic Insulation (R0 to R49) ~ TE, MF</t>
  </si>
  <si>
    <t>Insulation, Ceiling: Attic Insulation (R11 to R49) ~ TE, SF</t>
  </si>
  <si>
    <t>Insulation, Ceiling: Attic Insulation (R19 to R49) ~ TE, MF</t>
  </si>
  <si>
    <t>LED Fixture ~TE, SF</t>
  </si>
  <si>
    <t>LED fixture ~TE, MF</t>
  </si>
  <si>
    <t>LED fixture ~TE, MH</t>
  </si>
  <si>
    <t>Aerator - 1.5 gpm GWH - Direct Install, SF</t>
  </si>
  <si>
    <t>Aerator - 1.5 gpm GWH - Direct Install, MF</t>
  </si>
  <si>
    <t>Aerator - 1.5 gpm GWH - Direct Install, MH</t>
  </si>
  <si>
    <t xml:space="preserve">Weighted Measure Life by Program
</t>
  </si>
  <si>
    <t>link</t>
  </si>
  <si>
    <t>fill in</t>
  </si>
  <si>
    <t>Link</t>
  </si>
  <si>
    <t>High Voltage, Self-Directed 449</t>
  </si>
  <si>
    <t>High Voltage, Self Directed non-449</t>
  </si>
  <si>
    <t>Small Ag DI Electric</t>
  </si>
  <si>
    <t>Lodging DI Electric</t>
  </si>
  <si>
    <t>Electronic Media Tools &amp; Marketing</t>
  </si>
  <si>
    <t>Customer Digital Experience</t>
  </si>
  <si>
    <t>Market Integration</t>
  </si>
  <si>
    <t>Programs Support</t>
  </si>
  <si>
    <t>Data and Systems Services</t>
  </si>
  <si>
    <t>Contractor Alliance Network (revenue + cost)</t>
  </si>
  <si>
    <t>Present Value of Non-Energy Benefits</t>
  </si>
  <si>
    <t>SF Existing Water Heat</t>
  </si>
  <si>
    <t>Mobile Home Duct Sealing</t>
  </si>
  <si>
    <t>Small Agr. DI Gas</t>
  </si>
  <si>
    <t>Lodging DI Gas</t>
  </si>
  <si>
    <t>Space Heat</t>
  </si>
  <si>
    <t xml:space="preserve">TRC 
</t>
  </si>
  <si>
    <t>M+Q</t>
  </si>
  <si>
    <t>Weatherization Assistance</t>
  </si>
  <si>
    <t>Home Energy Assessment</t>
  </si>
  <si>
    <t>Multifamily 
Heat Pump</t>
  </si>
  <si>
    <t xml:space="preserve">Residential 
Dryer </t>
  </si>
  <si>
    <t>Includes Both Capacity, Energy, but does not include 10% conservation credit</t>
  </si>
  <si>
    <t>Automated Benchmarking System</t>
  </si>
  <si>
    <t>DBTC</t>
  </si>
  <si>
    <t>na</t>
  </si>
  <si>
    <t xml:space="preserve"> </t>
  </si>
  <si>
    <t xml:space="preserve"> Commercial HVAC {E}</t>
  </si>
  <si>
    <t>Gas Conservation Cost Effectiveness Standard,2016-2017</t>
  </si>
  <si>
    <t>Weatherization Assistance Gas</t>
  </si>
  <si>
    <t>Varies By Measure</t>
  </si>
  <si>
    <t>OH</t>
  </si>
  <si>
    <t xml:space="preserve">E253 Commercial RCM Bellevue:  2017 Program Plan Savings, Budget, and Benefit-Cost Analysis </t>
  </si>
  <si>
    <t xml:space="preserve">E250 Business Lighting Grants:  2017 Program Plan Savings, Budget, and Benefit-Cost Analysis </t>
  </si>
  <si>
    <t xml:space="preserve">Energy Advisors </t>
  </si>
  <si>
    <t>Events</t>
  </si>
  <si>
    <t>Brochures, non program-specific</t>
  </si>
  <si>
    <t>Education</t>
  </si>
  <si>
    <t>Customer Awareness Tools</t>
  </si>
  <si>
    <t xml:space="preserve">Market Integration </t>
  </si>
  <si>
    <t>ShopPSE</t>
  </si>
  <si>
    <t>Rebate Processing</t>
  </si>
  <si>
    <t>Energy Efficiency Software System (DSMC)</t>
  </si>
  <si>
    <t xml:space="preserve">Trade Ally Support </t>
  </si>
  <si>
    <t>Contractor Alliance Network [net of (revenue) + cost]</t>
  </si>
  <si>
    <t xml:space="preserve">Strategic Planning </t>
  </si>
  <si>
    <t xml:space="preserve">Program Evaluation </t>
  </si>
  <si>
    <t>Biennial Electric Conservation Acquisition Review</t>
  </si>
  <si>
    <t xml:space="preserve">Verification Team </t>
  </si>
  <si>
    <t xml:space="preserve">C/I Load Control </t>
  </si>
  <si>
    <t xml:space="preserve">Residential Demand Response Pilot </t>
  </si>
  <si>
    <t>Demand Response</t>
  </si>
  <si>
    <t>Paste total</t>
  </si>
  <si>
    <t>Formula Total</t>
  </si>
  <si>
    <t>Formula total</t>
  </si>
  <si>
    <t>Paste Details</t>
  </si>
  <si>
    <t>UNIT ANNUAL Non-Energy Benefits</t>
  </si>
  <si>
    <t>MF Heat Pump</t>
  </si>
  <si>
    <t>Res Dryer</t>
  </si>
  <si>
    <t>Business Lighting Rebates</t>
  </si>
  <si>
    <t xml:space="preserve">2016 Program Accomplishments Electric Cost-Effectiveness Tests:  </t>
  </si>
  <si>
    <t xml:space="preserve">2016 Program Accomplishments Gas Cost-Effectiveness Tests:  </t>
  </si>
  <si>
    <t>Exhibit 2: 2016 Cost-Effectiveness Accomplishments</t>
  </si>
  <si>
    <t>go to electric avoided cost page</t>
  </si>
</sst>
</file>

<file path=xl/styles.xml><?xml version="1.0" encoding="utf-8"?>
<styleSheet xmlns="http://schemas.openxmlformats.org/spreadsheetml/2006/main" xmlns:mc="http://schemas.openxmlformats.org/markup-compatibility/2006" xmlns:x14ac="http://schemas.microsoft.com/office/spreadsheetml/2009/9/ac" mc:Ignorable="x14ac">
  <numFmts count="24">
    <numFmt numFmtId="5" formatCode="&quot;$&quot;#,##0_);\(&quot;$&quot;#,##0\)"/>
    <numFmt numFmtId="7" formatCode="&quot;$&quot;#,##0.00_);\(&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quot;$&quot;* #,##0.000_);_(&quot;$&quot;* \(#,##0.000\);_(&quot;$&quot;* &quot;-&quot;??_);_(@_)"/>
    <numFmt numFmtId="165" formatCode="0.000"/>
    <numFmt numFmtId="166" formatCode="_(&quot;$&quot;* #,##0_);_(&quot;$&quot;* \(#,##0\);_(&quot;$&quot;* &quot;-&quot;??_);_(@_)"/>
    <numFmt numFmtId="167" formatCode="_(* #,##0_);_(* \(#,##0\);_(* &quot;-&quot;??_);_(@_)"/>
    <numFmt numFmtId="168" formatCode="_(&quot;$&quot;* #,##0.0000_);_(&quot;$&quot;* \(#,##0.0000\);_(&quot;$&quot;* &quot;-&quot;??_);_(@_)"/>
    <numFmt numFmtId="169" formatCode="&quot;$&quot;#,##0"/>
    <numFmt numFmtId="170" formatCode="0.0000"/>
    <numFmt numFmtId="171" formatCode="&quot;$&quot;#,##0.00"/>
    <numFmt numFmtId="172" formatCode="###.0\ &quot;aMW&quot;"/>
    <numFmt numFmtId="173" formatCode="m/d/\ h:mm"/>
    <numFmt numFmtId="174" formatCode="0.0"/>
    <numFmt numFmtId="175" formatCode="_(&quot;$&quot;* #,##0.00_);_(&quot;$&quot;* \(#,##0.00\);_(&quot;$&quot;* &quot;-&quot;_);_(@_)"/>
    <numFmt numFmtId="176" formatCode="0.00_)"/>
    <numFmt numFmtId="177" formatCode="_([$€-2]* #,##0.00_);_([$€-2]* \(#,##0.00\);_([$€-2]* &quot;-&quot;??_)"/>
    <numFmt numFmtId="178" formatCode="0.000000000000000"/>
    <numFmt numFmtId="179" formatCode="0.0000000000000000"/>
    <numFmt numFmtId="180" formatCode="_(&quot;$&quot;* #,##0.0000_);_(&quot;$&quot;* \(#,##0.0000\);_(&quot;$&quot;* &quot;-&quot;????_);_(@_)"/>
    <numFmt numFmtId="181" formatCode="_(&quot;$&quot;* #,##0.000_);_(&quot;$&quot;* \(#,##0.000\);_(&quot;$&quot;* &quot;-&quot;???_);_(@_)"/>
  </numFmts>
  <fonts count="160">
    <font>
      <sz val="10"/>
      <name val="Arial"/>
    </font>
    <font>
      <sz val="11"/>
      <color theme="1"/>
      <name val="Calibri"/>
      <family val="2"/>
      <scheme val="minor"/>
    </font>
    <font>
      <sz val="11"/>
      <color theme="1"/>
      <name val="Calibri"/>
      <family val="2"/>
      <scheme val="minor"/>
    </font>
    <font>
      <sz val="10"/>
      <color theme="1"/>
      <name val="Arial"/>
      <family val="2"/>
    </font>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sz val="9"/>
      <name val="Arial"/>
      <family val="2"/>
    </font>
    <font>
      <b/>
      <sz val="6"/>
      <name val="Arial"/>
      <family val="2"/>
    </font>
    <font>
      <b/>
      <sz val="10"/>
      <name val="Arial"/>
      <family val="2"/>
    </font>
    <font>
      <b/>
      <sz val="12"/>
      <name val="Arial"/>
      <family val="2"/>
    </font>
    <font>
      <b/>
      <sz val="11"/>
      <name val="Arial"/>
      <family val="2"/>
    </font>
    <font>
      <sz val="8"/>
      <name val="Arial"/>
      <family val="2"/>
    </font>
    <font>
      <sz val="11"/>
      <name val="Arial"/>
      <family val="2"/>
    </font>
    <font>
      <sz val="8"/>
      <name val="Arial"/>
      <family val="2"/>
    </font>
    <font>
      <u/>
      <sz val="10"/>
      <color indexed="12"/>
      <name val="Arial"/>
      <family val="2"/>
    </font>
    <font>
      <sz val="10"/>
      <name val="Arial"/>
      <family val="2"/>
    </font>
    <font>
      <sz val="10"/>
      <name val="MS Sans Serif"/>
      <family val="2"/>
    </font>
    <font>
      <sz val="10"/>
      <name val="Arial"/>
      <family val="2"/>
    </font>
    <font>
      <b/>
      <sz val="18"/>
      <color indexed="56"/>
      <name val="Cambria"/>
      <family val="2"/>
    </font>
    <font>
      <sz val="10"/>
      <color indexed="8"/>
      <name val="Calibri"/>
      <family val="2"/>
    </font>
    <font>
      <sz val="10"/>
      <color indexed="8"/>
      <name val="Arial"/>
      <family val="2"/>
    </font>
    <font>
      <sz val="10"/>
      <name val="Calibri"/>
      <family val="2"/>
    </font>
    <font>
      <sz val="10"/>
      <color indexed="17"/>
      <name val="Arial"/>
      <family val="2"/>
    </font>
    <font>
      <b/>
      <sz val="10"/>
      <color indexed="9"/>
      <name val="Arial"/>
      <family val="2"/>
    </font>
    <font>
      <sz val="10"/>
      <color indexed="10"/>
      <name val="Arial"/>
      <family val="2"/>
    </font>
    <font>
      <b/>
      <sz val="10"/>
      <color indexed="8"/>
      <name val="Arial"/>
      <family val="2"/>
    </font>
    <font>
      <sz val="10"/>
      <name val="Tahoma"/>
      <family val="2"/>
    </font>
    <font>
      <u/>
      <sz val="9"/>
      <color indexed="12"/>
      <name val="Calibri"/>
      <family val="2"/>
    </font>
    <font>
      <sz val="10"/>
      <color indexed="9"/>
      <name val="Arial"/>
      <family val="2"/>
    </font>
    <font>
      <sz val="10"/>
      <color indexed="20"/>
      <name val="Arial"/>
      <family val="2"/>
    </font>
    <font>
      <b/>
      <sz val="10"/>
      <color indexed="52"/>
      <name val="Arial"/>
      <family val="2"/>
    </font>
    <font>
      <i/>
      <sz val="10"/>
      <color indexed="23"/>
      <name val="Arial"/>
      <family val="2"/>
    </font>
    <font>
      <b/>
      <sz val="15"/>
      <color indexed="56"/>
      <name val="Arial"/>
      <family val="2"/>
    </font>
    <font>
      <b/>
      <sz val="13"/>
      <color indexed="56"/>
      <name val="Arial"/>
      <family val="2"/>
    </font>
    <font>
      <b/>
      <sz val="11"/>
      <color indexed="56"/>
      <name val="Arial"/>
      <family val="2"/>
    </font>
    <font>
      <sz val="10"/>
      <color indexed="62"/>
      <name val="Arial"/>
      <family val="2"/>
    </font>
    <font>
      <sz val="10"/>
      <color indexed="52"/>
      <name val="Arial"/>
      <family val="2"/>
    </font>
    <font>
      <sz val="10"/>
      <color indexed="60"/>
      <name val="Arial"/>
      <family val="2"/>
    </font>
    <font>
      <b/>
      <sz val="10"/>
      <color indexed="63"/>
      <name val="Arial"/>
      <family val="2"/>
    </font>
    <font>
      <sz val="10"/>
      <name val="Arial"/>
      <family val="2"/>
    </font>
    <font>
      <sz val="10"/>
      <name val="Tahoma"/>
      <family val="2"/>
    </font>
    <font>
      <sz val="11"/>
      <color indexed="8"/>
      <name val="Calibri"/>
      <family val="2"/>
    </font>
    <font>
      <b/>
      <sz val="11"/>
      <color indexed="8"/>
      <name val="Calibri"/>
      <family val="2"/>
    </font>
    <font>
      <sz val="10"/>
      <name val="Arial"/>
      <family val="2"/>
    </font>
    <font>
      <u/>
      <sz val="10"/>
      <color indexed="12"/>
      <name val="Calibri"/>
      <family val="2"/>
    </font>
    <font>
      <sz val="10"/>
      <color indexed="8"/>
      <name val="Arial"/>
      <family val="2"/>
    </font>
    <font>
      <sz val="12"/>
      <name val="Times New Roman"/>
      <family val="1"/>
    </font>
    <font>
      <b/>
      <sz val="12"/>
      <name val="Times New Roman"/>
      <family val="1"/>
    </font>
    <font>
      <u/>
      <sz val="7"/>
      <color indexed="12"/>
      <name val="Arial"/>
      <family val="2"/>
    </font>
    <font>
      <sz val="11"/>
      <name val="Times New Roman"/>
      <family val="1"/>
    </font>
    <font>
      <sz val="10"/>
      <name val="Times New Roman"/>
      <family val="1"/>
    </font>
    <font>
      <sz val="11"/>
      <color indexed="8"/>
      <name val="Times New Roman"/>
      <family val="1"/>
    </font>
    <font>
      <b/>
      <sz val="11"/>
      <name val="Times New Roman"/>
      <family val="1"/>
    </font>
    <font>
      <sz val="10"/>
      <color indexed="8"/>
      <name val="Arial"/>
      <family val="2"/>
    </font>
    <font>
      <sz val="11"/>
      <color indexed="8"/>
      <name val="Times New Roman"/>
      <family val="1"/>
    </font>
    <font>
      <b/>
      <sz val="11"/>
      <color indexed="8"/>
      <name val="Times New Roman"/>
      <family val="1"/>
    </font>
    <font>
      <sz val="11"/>
      <color indexed="8"/>
      <name val="Arial"/>
      <family val="2"/>
    </font>
    <font>
      <sz val="11"/>
      <color theme="1"/>
      <name val="Calibri"/>
      <family val="2"/>
      <scheme val="minor"/>
    </font>
    <font>
      <u/>
      <sz val="10"/>
      <color theme="10"/>
      <name val="Calibri"/>
      <family val="2"/>
    </font>
    <font>
      <sz val="10"/>
      <color theme="1"/>
      <name val="Calibri"/>
      <family val="2"/>
      <scheme val="minor"/>
    </font>
    <font>
      <sz val="10"/>
      <color theme="1"/>
      <name val="Arial"/>
      <family val="2"/>
    </font>
    <font>
      <u/>
      <sz val="10"/>
      <color theme="10"/>
      <name val="Arial"/>
      <family val="2"/>
    </font>
    <font>
      <u/>
      <sz val="10"/>
      <color theme="10"/>
      <name val="Arial"/>
      <family val="2"/>
    </font>
    <font>
      <b/>
      <sz val="12"/>
      <color rgb="FFFF0000"/>
      <name val="Arial"/>
      <family val="2"/>
    </font>
    <font>
      <sz val="14"/>
      <name val="Arial"/>
      <family val="2"/>
    </font>
    <font>
      <b/>
      <sz val="14"/>
      <name val="Arial"/>
      <family val="2"/>
    </font>
    <font>
      <sz val="10"/>
      <name val="Arial"/>
      <family val="2"/>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MS Sans Serif"/>
      <family val="2"/>
    </font>
    <font>
      <u/>
      <sz val="7.5"/>
      <color indexed="12"/>
      <name val="Arial"/>
      <family val="2"/>
    </font>
    <font>
      <b/>
      <i/>
      <sz val="16"/>
      <name val="Helv"/>
    </font>
    <font>
      <sz val="10"/>
      <color indexed="9"/>
      <name val="Calibri"/>
      <family val="2"/>
    </font>
    <font>
      <sz val="10"/>
      <color indexed="20"/>
      <name val="Calibri"/>
      <family val="2"/>
    </font>
    <font>
      <b/>
      <sz val="10"/>
      <color indexed="52"/>
      <name val="Calibri"/>
      <family val="2"/>
    </font>
    <font>
      <b/>
      <sz val="10"/>
      <color indexed="9"/>
      <name val="Calibri"/>
      <family val="2"/>
    </font>
    <font>
      <i/>
      <sz val="10"/>
      <color indexed="23"/>
      <name val="Calibri"/>
      <family val="2"/>
    </font>
    <font>
      <sz val="10"/>
      <color indexed="17"/>
      <name val="Calibri"/>
      <family val="2"/>
    </font>
    <font>
      <b/>
      <sz val="15"/>
      <color indexed="56"/>
      <name val="Calibri"/>
      <family val="2"/>
    </font>
    <font>
      <b/>
      <sz val="13"/>
      <color indexed="56"/>
      <name val="Calibri"/>
      <family val="2"/>
    </font>
    <font>
      <b/>
      <sz val="11"/>
      <color indexed="56"/>
      <name val="Calibri"/>
      <family val="2"/>
    </font>
    <font>
      <sz val="10"/>
      <color indexed="62"/>
      <name val="Calibri"/>
      <family val="2"/>
    </font>
    <font>
      <sz val="10"/>
      <color indexed="52"/>
      <name val="Calibri"/>
      <family val="2"/>
    </font>
    <font>
      <sz val="10"/>
      <color indexed="60"/>
      <name val="Calibri"/>
      <family val="2"/>
    </font>
    <font>
      <b/>
      <sz val="10"/>
      <color indexed="63"/>
      <name val="Calibri"/>
      <family val="2"/>
    </font>
    <font>
      <b/>
      <sz val="10"/>
      <color indexed="8"/>
      <name val="Calibri"/>
      <family val="2"/>
    </font>
    <font>
      <sz val="10"/>
      <color indexed="10"/>
      <name val="Calibri"/>
      <family val="2"/>
    </font>
    <font>
      <b/>
      <sz val="15"/>
      <color indexed="62"/>
      <name val="Calibri"/>
      <family val="2"/>
    </font>
    <font>
      <b/>
      <sz val="11"/>
      <color indexed="62"/>
      <name val="Calibri"/>
      <family val="2"/>
    </font>
    <font>
      <b/>
      <sz val="18"/>
      <color indexed="62"/>
      <name val="Cambria"/>
      <family val="2"/>
    </font>
    <font>
      <b/>
      <sz val="15"/>
      <color indexed="62"/>
      <name val="Calibri"/>
      <family val="2"/>
      <scheme val="minor"/>
    </font>
    <font>
      <b/>
      <sz val="13"/>
      <color indexed="62"/>
      <name val="Calibri"/>
      <family val="2"/>
      <scheme val="minor"/>
    </font>
    <font>
      <b/>
      <sz val="11"/>
      <color indexed="62"/>
      <name val="Calibri"/>
      <family val="2"/>
      <scheme val="minor"/>
    </font>
    <font>
      <b/>
      <sz val="18"/>
      <color indexed="62"/>
      <name val="Cambria"/>
      <family val="2"/>
      <scheme val="major"/>
    </font>
    <font>
      <b/>
      <sz val="18"/>
      <color theme="3"/>
      <name val="Cambria"/>
      <family val="2"/>
      <scheme val="major"/>
    </font>
    <font>
      <i/>
      <sz val="12"/>
      <color indexed="12"/>
      <name val="Arial"/>
      <family val="2"/>
    </font>
    <font>
      <sz val="10"/>
      <color rgb="FFFF0000"/>
      <name val="Arial"/>
      <family val="2"/>
    </font>
    <font>
      <sz val="10"/>
      <color theme="0"/>
      <name val="Arial"/>
      <family val="2"/>
    </font>
    <font>
      <sz val="10"/>
      <color rgb="FF9C0006"/>
      <name val="Arial"/>
      <family val="2"/>
    </font>
    <font>
      <b/>
      <sz val="10"/>
      <color rgb="FFFA7D00"/>
      <name val="Arial"/>
      <family val="2"/>
    </font>
    <font>
      <b/>
      <sz val="10"/>
      <color theme="0"/>
      <name val="Arial"/>
      <family val="2"/>
    </font>
    <font>
      <i/>
      <sz val="10"/>
      <color rgb="FF7F7F7F"/>
      <name val="Arial"/>
      <family val="2"/>
    </font>
    <font>
      <sz val="10"/>
      <color rgb="FF006100"/>
      <name val="Arial"/>
      <family val="2"/>
    </font>
    <font>
      <b/>
      <sz val="15"/>
      <color theme="3"/>
      <name val="Arial"/>
      <family val="2"/>
    </font>
    <font>
      <b/>
      <sz val="13"/>
      <color theme="3"/>
      <name val="Arial"/>
      <family val="2"/>
    </font>
    <font>
      <b/>
      <sz val="11"/>
      <color theme="3"/>
      <name val="Arial"/>
      <family val="2"/>
    </font>
    <font>
      <sz val="10"/>
      <color rgb="FF3F3F76"/>
      <name val="Arial"/>
      <family val="2"/>
    </font>
    <font>
      <sz val="10"/>
      <color rgb="FFFA7D00"/>
      <name val="Arial"/>
      <family val="2"/>
    </font>
    <font>
      <sz val="10"/>
      <color rgb="FF9C6500"/>
      <name val="Arial"/>
      <family val="2"/>
    </font>
    <font>
      <b/>
      <sz val="10"/>
      <color rgb="FF3F3F3F"/>
      <name val="Arial"/>
      <family val="2"/>
    </font>
    <font>
      <b/>
      <sz val="10"/>
      <color theme="1"/>
      <name val="Arial"/>
      <family val="2"/>
    </font>
    <font>
      <sz val="10"/>
      <color theme="10"/>
      <name val="Arial"/>
      <family val="2"/>
    </font>
    <font>
      <sz val="9"/>
      <name val="Franklin Gothic Book"/>
      <family val="2"/>
    </font>
    <font>
      <sz val="9"/>
      <color theme="1"/>
      <name val="Franklin Gothic Book"/>
      <family val="2"/>
    </font>
    <font>
      <b/>
      <sz val="9"/>
      <name val="Franklin Gothic Book"/>
      <family val="2"/>
    </font>
    <font>
      <i/>
      <sz val="9"/>
      <name val="Arial"/>
      <family val="2"/>
    </font>
    <font>
      <sz val="10"/>
      <color theme="1"/>
      <name val="Franklin Gothic Book"/>
      <family val="2"/>
    </font>
    <font>
      <u/>
      <sz val="10"/>
      <color theme="10"/>
      <name val="Franklin Gothic Book"/>
      <family val="2"/>
    </font>
    <font>
      <u/>
      <sz val="9.9"/>
      <color theme="10"/>
      <name val="Calibri"/>
      <family val="2"/>
    </font>
    <font>
      <u/>
      <sz val="8"/>
      <color theme="10"/>
      <name val="Arial"/>
      <family val="2"/>
    </font>
    <font>
      <b/>
      <sz val="10"/>
      <name val="Times New Roman"/>
      <family val="1"/>
    </font>
    <font>
      <sz val="9"/>
      <color indexed="81"/>
      <name val="Tahoma"/>
      <family val="2"/>
    </font>
    <font>
      <b/>
      <sz val="9"/>
      <color indexed="81"/>
      <name val="Tahoma"/>
      <family val="2"/>
    </font>
    <font>
      <b/>
      <sz val="12"/>
      <name val="Verdana"/>
      <family val="2"/>
    </font>
    <font>
      <sz val="10"/>
      <color theme="1"/>
      <name val="Verdana"/>
      <family val="2"/>
    </font>
    <font>
      <sz val="10"/>
      <name val="Verdana"/>
      <family val="2"/>
    </font>
    <font>
      <sz val="10"/>
      <color indexed="8"/>
      <name val="Verdana"/>
      <family val="2"/>
    </font>
    <font>
      <b/>
      <sz val="12"/>
      <color rgb="FFFF0000"/>
      <name val="Verdana"/>
      <family val="2"/>
    </font>
    <font>
      <b/>
      <sz val="6"/>
      <name val="Verdana"/>
      <family val="2"/>
    </font>
    <font>
      <sz val="9"/>
      <color theme="1"/>
      <name val="Arial"/>
      <family val="2"/>
    </font>
    <font>
      <sz val="9"/>
      <color rgb="FFFF0000"/>
      <name val="Arial"/>
      <family val="2"/>
    </font>
    <font>
      <sz val="9"/>
      <color rgb="FFFF0000"/>
      <name val="Franklin Gothic Book"/>
      <family val="2"/>
    </font>
    <font>
      <b/>
      <sz val="9"/>
      <name val="Arial"/>
      <family val="2"/>
    </font>
    <font>
      <strike/>
      <sz val="9"/>
      <color theme="1"/>
      <name val="Franklin Gothic Book"/>
      <family val="2"/>
    </font>
    <font>
      <b/>
      <sz val="9"/>
      <color theme="1"/>
      <name val="Franklin Gothic Book"/>
      <family val="2"/>
    </font>
    <font>
      <strike/>
      <sz val="9"/>
      <color rgb="FF00B050"/>
      <name val="Franklin Gothic Book"/>
      <family val="2"/>
    </font>
    <font>
      <sz val="9"/>
      <color rgb="FF00B050"/>
      <name val="Franklin Gothic Book"/>
      <family val="2"/>
    </font>
    <font>
      <strike/>
      <sz val="9"/>
      <name val="Franklin Gothic Book"/>
      <family val="2"/>
    </font>
    <font>
      <b/>
      <sz val="9"/>
      <color rgb="FFFF0000"/>
      <name val="Franklin Gothic Book"/>
      <family val="2"/>
    </font>
    <font>
      <i/>
      <sz val="10"/>
      <color rgb="FF0070C0"/>
      <name val="Tahoma"/>
      <family val="2"/>
    </font>
  </fonts>
  <fills count="90">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4"/>
        <bgColor indexed="64"/>
      </patternFill>
    </fill>
    <fill>
      <patternFill patternType="solid">
        <fgColor indexed="47"/>
        <bgColor indexed="64"/>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indexed="55"/>
        <bgColor indexed="64"/>
      </patternFill>
    </fill>
    <fill>
      <patternFill patternType="solid">
        <fgColor indexed="22"/>
        <bgColor indexed="64"/>
      </patternFill>
    </fill>
    <fill>
      <patternFill patternType="solid">
        <fgColor indexed="23"/>
        <bgColor indexed="64"/>
      </patternFill>
    </fill>
    <fill>
      <patternFill patternType="solid">
        <fgColor indexed="36"/>
        <bgColor indexed="64"/>
      </patternFill>
    </fill>
    <fill>
      <patternFill patternType="solid">
        <fgColor rgb="FF83AFB4"/>
        <bgColor indexed="64"/>
      </patternFill>
    </fill>
    <fill>
      <patternFill patternType="solid">
        <fgColor rgb="FFC3D9D7"/>
        <bgColor indexed="64"/>
      </patternFill>
    </fill>
    <fill>
      <patternFill patternType="solid">
        <fgColor theme="0" tint="-0.499984740745262"/>
        <bgColor indexed="64"/>
      </patternFill>
    </fill>
    <fill>
      <patternFill patternType="solid">
        <fgColor rgb="FFC3C0C0"/>
        <bgColor indexed="64"/>
      </patternFill>
    </fill>
    <fill>
      <patternFill patternType="solid">
        <fgColor rgb="FFFFFF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A5A5A5"/>
      </patternFill>
    </fill>
    <fill>
      <patternFill patternType="solid">
        <fgColor rgb="FFFFFFCC"/>
      </patternFill>
    </fill>
    <fill>
      <patternFill patternType="solid">
        <fgColor theme="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indexed="9"/>
      </patternFill>
    </fill>
    <fill>
      <patternFill patternType="solid">
        <fgColor indexed="54"/>
      </patternFill>
    </fill>
    <fill>
      <patternFill patternType="solid">
        <fgColor rgb="FFFFCC99"/>
      </patternFill>
    </fill>
    <fill>
      <patternFill patternType="solid">
        <fgColor rgb="FFF2F2F2"/>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99"/>
        <bgColor indexed="64"/>
      </patternFill>
    </fill>
    <fill>
      <patternFill patternType="solid">
        <fgColor theme="0"/>
        <bgColor indexed="64"/>
      </patternFill>
    </fill>
    <fill>
      <patternFill patternType="solid">
        <fgColor theme="1" tint="0.499984740745262"/>
        <bgColor indexed="64"/>
      </patternFill>
    </fill>
    <fill>
      <patternFill patternType="solid">
        <fgColor rgb="FFFFFFCC"/>
        <bgColor indexed="64"/>
      </patternFill>
    </fill>
    <fill>
      <patternFill patternType="solid">
        <fgColor rgb="FFFF0000"/>
        <bgColor indexed="64"/>
      </patternFill>
    </fill>
    <fill>
      <patternFill patternType="solid">
        <fgColor theme="0" tint="-0.24994659260841701"/>
        <bgColor indexed="64"/>
      </patternFill>
    </fill>
    <fill>
      <patternFill patternType="solid">
        <fgColor theme="0" tint="-0.14996795556505021"/>
        <bgColor indexed="64"/>
      </patternFill>
    </fill>
    <fill>
      <patternFill patternType="solid">
        <fgColor theme="8" tint="0.39994506668294322"/>
        <bgColor indexed="64"/>
      </patternFill>
    </fill>
    <fill>
      <patternFill patternType="solid">
        <fgColor rgb="FF92D050"/>
        <bgColor indexed="64"/>
      </patternFill>
    </fill>
    <fill>
      <patternFill patternType="solid">
        <fgColor theme="3" tint="0.59996337778862885"/>
        <bgColor indexed="64"/>
      </patternFill>
    </fill>
    <fill>
      <patternFill patternType="solid">
        <fgColor rgb="FFCCFFFF"/>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rgb="FF00B050"/>
        <bgColor indexed="64"/>
      </patternFill>
    </fill>
    <fill>
      <patternFill patternType="solid">
        <fgColor rgb="FFFFFF66"/>
        <bgColor indexed="64"/>
      </patternFill>
    </fill>
    <fill>
      <patternFill patternType="solid">
        <fgColor theme="8" tint="-0.499984740745262"/>
        <bgColor indexed="64"/>
      </patternFill>
    </fill>
    <fill>
      <patternFill patternType="solid">
        <fgColor theme="7" tint="0.39994506668294322"/>
        <bgColor indexed="64"/>
      </patternFill>
    </fill>
    <fill>
      <patternFill patternType="solid">
        <fgColor theme="6" tint="0.39994506668294322"/>
        <bgColor indexed="64"/>
      </patternFill>
    </fill>
  </fills>
  <borders count="117">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hair">
        <color indexed="64"/>
      </top>
      <bottom style="hair">
        <color indexed="64"/>
      </bottom>
      <diagonal/>
    </border>
    <border>
      <left/>
      <right style="thin">
        <color indexed="64"/>
      </right>
      <top/>
      <bottom style="hair">
        <color indexed="64"/>
      </bottom>
      <diagonal/>
    </border>
    <border>
      <left/>
      <right style="thin">
        <color indexed="64"/>
      </right>
      <top style="thin">
        <color indexed="64"/>
      </top>
      <bottom style="thin">
        <color indexed="64"/>
      </bottom>
      <diagonal/>
    </border>
    <border>
      <left style="thin">
        <color indexed="64"/>
      </left>
      <right style="thin">
        <color indexed="64"/>
      </right>
      <top style="hair">
        <color indexed="64"/>
      </top>
      <bottom style="hair">
        <color indexed="64"/>
      </bottom>
      <diagonal/>
    </border>
    <border>
      <left style="thin">
        <color indexed="64"/>
      </left>
      <right/>
      <top style="thin">
        <color indexed="64"/>
      </top>
      <bottom style="thin">
        <color indexed="64"/>
      </bottom>
      <diagonal/>
    </border>
    <border>
      <left style="thin">
        <color indexed="64"/>
      </left>
      <right style="thin">
        <color indexed="64"/>
      </right>
      <top style="hair">
        <color indexed="64"/>
      </top>
      <bottom/>
      <diagonal/>
    </border>
    <border>
      <left style="thin">
        <color indexed="64"/>
      </left>
      <right style="thin">
        <color indexed="64"/>
      </right>
      <top style="thin">
        <color indexed="64"/>
      </top>
      <bottom style="hair">
        <color indexed="64"/>
      </bottom>
      <diagonal/>
    </border>
    <border>
      <left style="hair">
        <color indexed="64"/>
      </left>
      <right style="hair">
        <color indexed="64"/>
      </right>
      <top style="hair">
        <color indexed="64"/>
      </top>
      <bottom/>
      <diagonal/>
    </border>
    <border>
      <left style="hair">
        <color indexed="64"/>
      </left>
      <right style="hair">
        <color indexed="64"/>
      </right>
      <top style="hair">
        <color indexed="64"/>
      </top>
      <bottom style="medium">
        <color indexed="64"/>
      </bottom>
      <diagonal/>
    </border>
    <border>
      <left style="hair">
        <color indexed="64"/>
      </left>
      <right style="hair">
        <color indexed="64"/>
      </right>
      <top style="medium">
        <color indexed="64"/>
      </top>
      <bottom style="medium">
        <color indexed="64"/>
      </bottom>
      <diagonal/>
    </border>
    <border>
      <left style="thin">
        <color indexed="64"/>
      </left>
      <right style="hair">
        <color indexed="64"/>
      </right>
      <top style="medium">
        <color indexed="64"/>
      </top>
      <bottom style="medium">
        <color indexed="64"/>
      </bottom>
      <diagonal/>
    </border>
    <border>
      <left style="hair">
        <color indexed="64"/>
      </left>
      <right style="thin">
        <color indexed="64"/>
      </right>
      <top style="medium">
        <color indexed="64"/>
      </top>
      <bottom style="medium">
        <color indexed="64"/>
      </bottom>
      <diagonal/>
    </border>
    <border>
      <left style="hair">
        <color indexed="64"/>
      </left>
      <right style="hair">
        <color indexed="64"/>
      </right>
      <top style="medium">
        <color indexed="64"/>
      </top>
      <bottom/>
      <diagonal/>
    </border>
    <border>
      <left style="hair">
        <color indexed="64"/>
      </left>
      <right style="thin">
        <color indexed="64"/>
      </right>
      <top style="medium">
        <color indexed="64"/>
      </top>
      <bottom/>
      <diagonal/>
    </border>
    <border>
      <left style="thin">
        <color indexed="64"/>
      </left>
      <right style="hair">
        <color indexed="64"/>
      </right>
      <top style="medium">
        <color indexed="64"/>
      </top>
      <bottom/>
      <diagonal/>
    </border>
    <border>
      <left style="hair">
        <color indexed="64"/>
      </left>
      <right style="hair">
        <color indexed="64"/>
      </right>
      <top/>
      <bottom style="hair">
        <color indexed="64"/>
      </bottom>
      <diagonal/>
    </border>
    <border>
      <left style="thin">
        <color indexed="64"/>
      </left>
      <right style="thin">
        <color indexed="64"/>
      </right>
      <top style="hair">
        <color indexed="64"/>
      </top>
      <bottom style="thin">
        <color indexed="64"/>
      </bottom>
      <diagonal/>
    </border>
    <border>
      <left/>
      <right/>
      <top/>
      <bottom style="medium">
        <color indexed="64"/>
      </bottom>
      <diagonal/>
    </border>
    <border>
      <left style="hair">
        <color indexed="64"/>
      </left>
      <right style="thin">
        <color indexed="64"/>
      </right>
      <top/>
      <bottom style="hair">
        <color indexed="64"/>
      </bottom>
      <diagonal/>
    </border>
    <border>
      <left/>
      <right style="thin">
        <color indexed="64"/>
      </right>
      <top/>
      <bottom/>
      <diagonal/>
    </border>
    <border>
      <left/>
      <right/>
      <top style="hair">
        <color indexed="64"/>
      </top>
      <bottom style="hair">
        <color indexed="64"/>
      </bottom>
      <diagonal/>
    </border>
    <border>
      <left/>
      <right/>
      <top/>
      <bottom style="hair">
        <color indexed="64"/>
      </bottom>
      <diagonal/>
    </border>
    <border>
      <left style="hair">
        <color indexed="64"/>
      </left>
      <right style="hair">
        <color indexed="64"/>
      </right>
      <top/>
      <bottom/>
      <diagonal/>
    </border>
    <border>
      <left/>
      <right style="thin">
        <color indexed="64"/>
      </right>
      <top style="thin">
        <color indexed="64"/>
      </top>
      <bottom style="medium">
        <color indexed="64"/>
      </bottom>
      <diagonal/>
    </border>
    <border>
      <left/>
      <right style="thin">
        <color indexed="64"/>
      </right>
      <top style="hair">
        <color indexed="64"/>
      </top>
      <bottom style="hair">
        <color indexed="64"/>
      </bottom>
      <diagonal/>
    </border>
    <border>
      <left/>
      <right/>
      <top style="thin">
        <color indexed="64"/>
      </top>
      <bottom style="medium">
        <color indexed="64"/>
      </bottom>
      <diagonal/>
    </border>
    <border>
      <left style="thin">
        <color indexed="64"/>
      </left>
      <right/>
      <top style="hair">
        <color indexed="64"/>
      </top>
      <bottom style="hair">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double">
        <color indexed="64"/>
      </top>
      <bottom style="hair">
        <color indexed="64"/>
      </bottom>
      <diagonal/>
    </border>
    <border>
      <left/>
      <right style="hair">
        <color indexed="64"/>
      </right>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medium">
        <color indexed="64"/>
      </left>
      <right style="hair">
        <color indexed="64"/>
      </right>
      <top/>
      <bottom style="hair">
        <color indexed="64"/>
      </bottom>
      <diagonal/>
    </border>
    <border>
      <left style="hair">
        <color indexed="64"/>
      </left>
      <right style="medium">
        <color indexed="64"/>
      </right>
      <top/>
      <bottom style="hair">
        <color indexed="64"/>
      </bottom>
      <diagonal/>
    </border>
    <border>
      <left style="medium">
        <color indexed="64"/>
      </left>
      <right style="hair">
        <color indexed="64"/>
      </right>
      <top style="medium">
        <color indexed="64"/>
      </top>
      <bottom style="double">
        <color indexed="64"/>
      </bottom>
      <diagonal/>
    </border>
    <border>
      <left style="hair">
        <color indexed="64"/>
      </left>
      <right style="hair">
        <color indexed="64"/>
      </right>
      <top style="medium">
        <color indexed="64"/>
      </top>
      <bottom style="double">
        <color indexed="64"/>
      </bottom>
      <diagonal/>
    </border>
    <border>
      <left style="hair">
        <color indexed="64"/>
      </left>
      <right style="medium">
        <color indexed="64"/>
      </right>
      <top style="medium">
        <color indexed="64"/>
      </top>
      <bottom style="double">
        <color indexed="64"/>
      </bottom>
      <diagonal/>
    </border>
    <border>
      <left style="medium">
        <color indexed="64"/>
      </left>
      <right style="hair">
        <color indexed="64"/>
      </right>
      <top style="hair">
        <color indexed="64"/>
      </top>
      <bottom style="double">
        <color indexed="64"/>
      </bottom>
      <diagonal/>
    </border>
    <border>
      <left style="hair">
        <color indexed="64"/>
      </left>
      <right style="hair">
        <color indexed="64"/>
      </right>
      <top style="hair">
        <color indexed="64"/>
      </top>
      <bottom style="double">
        <color indexed="64"/>
      </bottom>
      <diagonal/>
    </border>
    <border>
      <left style="hair">
        <color indexed="64"/>
      </left>
      <right style="medium">
        <color indexed="64"/>
      </right>
      <top style="hair">
        <color indexed="64"/>
      </top>
      <bottom style="double">
        <color indexed="64"/>
      </bottom>
      <diagonal/>
    </border>
    <border>
      <left style="hair">
        <color indexed="64"/>
      </left>
      <right style="hair">
        <color indexed="64"/>
      </right>
      <top/>
      <bottom style="medium">
        <color indexed="64"/>
      </bottom>
      <diagonal/>
    </border>
    <border>
      <left/>
      <right style="hair">
        <color indexed="64"/>
      </right>
      <top style="thin">
        <color indexed="64"/>
      </top>
      <bottom style="hair">
        <color indexed="64"/>
      </bottom>
      <diagonal/>
    </border>
    <border>
      <left/>
      <right style="hair">
        <color indexed="64"/>
      </right>
      <top/>
      <bottom/>
      <diagonal/>
    </border>
    <border>
      <left/>
      <right/>
      <top/>
      <bottom style="thick">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style="hair">
        <color indexed="64"/>
      </left>
      <right style="thin">
        <color indexed="64"/>
      </right>
      <top/>
      <bottom style="medium">
        <color indexed="64"/>
      </bottom>
      <diagonal/>
    </border>
    <border>
      <left style="thin">
        <color indexed="64"/>
      </left>
      <right style="hair">
        <color indexed="64"/>
      </right>
      <top/>
      <bottom style="medium">
        <color indexed="64"/>
      </bottom>
      <diagonal/>
    </border>
    <border>
      <left/>
      <right style="hair">
        <color indexed="64"/>
      </right>
      <top/>
      <bottom style="medium">
        <color indexed="64"/>
      </bottom>
      <diagonal/>
    </border>
    <border>
      <left/>
      <right/>
      <top/>
      <bottom style="thick">
        <color indexed="49"/>
      </bottom>
      <diagonal/>
    </border>
    <border>
      <left/>
      <right/>
      <top/>
      <bottom style="medium">
        <color indexed="49"/>
      </bottom>
      <diagonal/>
    </border>
    <border>
      <left/>
      <right/>
      <top style="thin">
        <color indexed="49"/>
      </top>
      <bottom style="double">
        <color indexed="49"/>
      </bottom>
      <diagonal/>
    </border>
    <border>
      <left/>
      <right style="hair">
        <color indexed="64"/>
      </right>
      <top style="medium">
        <color indexed="64"/>
      </top>
      <bottom style="medium">
        <color indexed="64"/>
      </bottom>
      <diagonal/>
    </border>
    <border>
      <left style="thin">
        <color indexed="64"/>
      </left>
      <right style="dashed">
        <color indexed="64"/>
      </right>
      <top style="medium">
        <color indexed="64"/>
      </top>
      <bottom style="medium">
        <color indexed="64"/>
      </bottom>
      <diagonal/>
    </border>
    <border>
      <left/>
      <right style="dashed">
        <color indexed="64"/>
      </right>
      <top style="medium">
        <color indexed="64"/>
      </top>
      <bottom style="medium">
        <color indexed="64"/>
      </bottom>
      <diagonal/>
    </border>
    <border>
      <left style="dashed">
        <color indexed="64"/>
      </left>
      <right style="dashed">
        <color indexed="64"/>
      </right>
      <top style="medium">
        <color indexed="64"/>
      </top>
      <bottom style="medium">
        <color indexed="64"/>
      </bottom>
      <diagonal/>
    </border>
    <border>
      <left style="dashed">
        <color indexed="64"/>
      </left>
      <right style="thin">
        <color indexed="64"/>
      </right>
      <top style="medium">
        <color indexed="64"/>
      </top>
      <bottom style="medium">
        <color indexed="64"/>
      </bottom>
      <diagonal/>
    </border>
    <border>
      <left/>
      <right/>
      <top/>
      <bottom style="thick">
        <color theme="4"/>
      </bottom>
      <diagonal/>
    </border>
    <border>
      <left/>
      <right/>
      <top/>
      <bottom style="medium">
        <color theme="4" tint="0.39997558519241921"/>
      </bottom>
      <diagonal/>
    </border>
    <border>
      <left/>
      <right/>
      <top style="thin">
        <color theme="4"/>
      </top>
      <bottom style="double">
        <color theme="4"/>
      </bottom>
      <diagonal/>
    </border>
    <border>
      <left/>
      <right style="hair">
        <color indexed="64"/>
      </right>
      <top style="medium">
        <color indexed="64"/>
      </top>
      <bottom/>
      <diagonal/>
    </border>
    <border>
      <left style="hair">
        <color indexed="64"/>
      </left>
      <right/>
      <top/>
      <bottom style="medium">
        <color indexed="64"/>
      </bottom>
      <diagonal/>
    </border>
    <border>
      <left style="hair">
        <color indexed="64"/>
      </left>
      <right/>
      <top/>
      <bottom/>
      <diagonal/>
    </border>
    <border>
      <left style="medium">
        <color indexed="64"/>
      </left>
      <right style="hair">
        <color indexed="64"/>
      </right>
      <top/>
      <bottom/>
      <diagonal/>
    </border>
    <border>
      <left style="hair">
        <color indexed="64"/>
      </left>
      <right/>
      <top style="medium">
        <color indexed="64"/>
      </top>
      <bottom style="double">
        <color indexed="64"/>
      </bottom>
      <diagonal/>
    </border>
    <border>
      <left style="hair">
        <color indexed="64"/>
      </left>
      <right/>
      <top/>
      <bottom style="hair">
        <color indexed="64"/>
      </bottom>
      <diagonal/>
    </border>
    <border>
      <left/>
      <right style="thin">
        <color indexed="64"/>
      </right>
      <top/>
      <bottom style="thin">
        <color indexed="64"/>
      </bottom>
      <diagonal/>
    </border>
    <border>
      <left style="dashed">
        <color indexed="64"/>
      </left>
      <right/>
      <top/>
      <bottom/>
      <diagonal/>
    </border>
    <border>
      <left style="thin">
        <color indexed="64"/>
      </left>
      <right style="hair">
        <color indexed="64"/>
      </right>
      <top style="thin">
        <color indexed="64"/>
      </top>
      <bottom/>
      <diagonal/>
    </border>
    <border>
      <left style="thin">
        <color indexed="64"/>
      </left>
      <right/>
      <top/>
      <bottom style="hair">
        <color indexed="64"/>
      </bottom>
      <diagonal/>
    </border>
    <border>
      <left style="thin">
        <color indexed="64"/>
      </left>
      <right/>
      <top style="thin">
        <color indexed="64"/>
      </top>
      <bottom style="medium">
        <color indexed="64"/>
      </bottom>
      <diagonal/>
    </border>
    <border>
      <left style="thin">
        <color indexed="64"/>
      </left>
      <right/>
      <top style="double">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thin">
        <color indexed="64"/>
      </top>
      <bottom style="thin">
        <color indexed="64"/>
      </bottom>
      <diagonal/>
    </border>
    <border>
      <left style="thin">
        <color indexed="64"/>
      </left>
      <right style="hair">
        <color indexed="64"/>
      </right>
      <top style="hair">
        <color indexed="64"/>
      </top>
      <bottom style="hair">
        <color indexed="64"/>
      </bottom>
      <diagonal/>
    </border>
    <border>
      <left style="medium">
        <color indexed="64"/>
      </left>
      <right style="hair">
        <color indexed="64"/>
      </right>
      <top style="double">
        <color indexed="64"/>
      </top>
      <bottom style="medium">
        <color indexed="64"/>
      </bottom>
      <diagonal/>
    </border>
    <border>
      <left style="hair">
        <color indexed="64"/>
      </left>
      <right style="hair">
        <color indexed="64"/>
      </right>
      <top style="double">
        <color indexed="64"/>
      </top>
      <bottom style="medium">
        <color indexed="64"/>
      </bottom>
      <diagonal/>
    </border>
    <border>
      <left style="hair">
        <color indexed="64"/>
      </left>
      <right/>
      <top style="double">
        <color indexed="64"/>
      </top>
      <bottom style="medium">
        <color indexed="64"/>
      </bottom>
      <diagonal/>
    </border>
    <border>
      <left style="medium">
        <color indexed="64"/>
      </left>
      <right style="hair">
        <color indexed="64"/>
      </right>
      <top style="hair">
        <color indexed="64"/>
      </top>
      <bottom/>
      <diagonal/>
    </border>
    <border>
      <left style="hair">
        <color indexed="64"/>
      </left>
      <right style="medium">
        <color indexed="64"/>
      </right>
      <top style="hair">
        <color indexed="64"/>
      </top>
      <bottom/>
      <diagonal/>
    </border>
    <border>
      <left style="thick">
        <color auto="1"/>
      </left>
      <right style="thick">
        <color auto="1"/>
      </right>
      <top style="thick">
        <color auto="1"/>
      </top>
      <bottom style="thick">
        <color auto="1"/>
      </bottom>
      <diagonal/>
    </border>
    <border>
      <left style="medium">
        <color rgb="FFFF0000"/>
      </left>
      <right style="thin">
        <color indexed="64"/>
      </right>
      <top style="medium">
        <color rgb="FFFF0000"/>
      </top>
      <bottom style="thin">
        <color indexed="64"/>
      </bottom>
      <diagonal/>
    </border>
    <border>
      <left style="thin">
        <color indexed="64"/>
      </left>
      <right style="thin">
        <color indexed="64"/>
      </right>
      <top style="medium">
        <color rgb="FFFF0000"/>
      </top>
      <bottom style="thin">
        <color indexed="64"/>
      </bottom>
      <diagonal/>
    </border>
    <border>
      <left style="thin">
        <color indexed="64"/>
      </left>
      <right style="medium">
        <color rgb="FFFF0000"/>
      </right>
      <top style="medium">
        <color rgb="FFFF0000"/>
      </top>
      <bottom style="thin">
        <color indexed="64"/>
      </bottom>
      <diagonal/>
    </border>
    <border>
      <left style="medium">
        <color rgb="FFFF0000"/>
      </left>
      <right/>
      <top style="thin">
        <color indexed="64"/>
      </top>
      <bottom style="thin">
        <color indexed="64"/>
      </bottom>
      <diagonal/>
    </border>
    <border>
      <left style="thin">
        <color indexed="64"/>
      </left>
      <right style="medium">
        <color rgb="FFFF0000"/>
      </right>
      <top style="thin">
        <color indexed="64"/>
      </top>
      <bottom/>
      <diagonal/>
    </border>
    <border>
      <left style="thin">
        <color indexed="64"/>
      </left>
      <right style="medium">
        <color rgb="FFFF0000"/>
      </right>
      <top/>
      <bottom/>
      <diagonal/>
    </border>
    <border>
      <left style="medium">
        <color rgb="FFFF0000"/>
      </left>
      <right/>
      <top style="thin">
        <color indexed="64"/>
      </top>
      <bottom style="medium">
        <color rgb="FFFF0000"/>
      </bottom>
      <diagonal/>
    </border>
    <border>
      <left style="thin">
        <color indexed="64"/>
      </left>
      <right style="thin">
        <color indexed="64"/>
      </right>
      <top/>
      <bottom style="medium">
        <color rgb="FFFF0000"/>
      </bottom>
      <diagonal/>
    </border>
    <border>
      <left style="thin">
        <color indexed="64"/>
      </left>
      <right style="medium">
        <color rgb="FFFF0000"/>
      </right>
      <top/>
      <bottom style="medium">
        <color rgb="FFFF0000"/>
      </bottom>
      <diagonal/>
    </border>
    <border>
      <left style="medium">
        <color rgb="FFFF0000"/>
      </left>
      <right style="thin">
        <color indexed="64"/>
      </right>
      <top style="thin">
        <color indexed="64"/>
      </top>
      <bottom style="thin">
        <color indexed="64"/>
      </bottom>
      <diagonal/>
    </border>
    <border>
      <left style="medium">
        <color rgb="FFFF0000"/>
      </left>
      <right style="thin">
        <color indexed="64"/>
      </right>
      <top style="thin">
        <color indexed="64"/>
      </top>
      <bottom style="medium">
        <color rgb="FFFF0000"/>
      </bottom>
      <diagonal/>
    </border>
  </borders>
  <cellStyleXfs count="5387">
    <xf numFmtId="0" fontId="0" fillId="0" borderId="0"/>
    <xf numFmtId="0" fontId="30" fillId="2" borderId="0" applyNumberFormat="0" applyBorder="0" applyAlignment="0" applyProtection="0"/>
    <xf numFmtId="0" fontId="30" fillId="2" borderId="0" applyNumberFormat="0" applyBorder="0" applyAlignment="0" applyProtection="0"/>
    <xf numFmtId="0" fontId="30" fillId="3" borderId="0" applyNumberFormat="0" applyBorder="0" applyAlignment="0" applyProtection="0"/>
    <xf numFmtId="0" fontId="30" fillId="3" borderId="0" applyNumberFormat="0" applyBorder="0" applyAlignment="0" applyProtection="0"/>
    <xf numFmtId="0" fontId="30" fillId="4" borderId="0" applyNumberFormat="0" applyBorder="0" applyAlignment="0" applyProtection="0"/>
    <xf numFmtId="0" fontId="30" fillId="4" borderId="0" applyNumberFormat="0" applyBorder="0" applyAlignment="0" applyProtection="0"/>
    <xf numFmtId="0" fontId="30" fillId="5" borderId="0" applyNumberFormat="0" applyBorder="0" applyAlignment="0" applyProtection="0"/>
    <xf numFmtId="0" fontId="30" fillId="5" borderId="0" applyNumberFormat="0" applyBorder="0" applyAlignment="0" applyProtection="0"/>
    <xf numFmtId="0" fontId="30" fillId="6" borderId="0" applyNumberFormat="0" applyBorder="0" applyAlignment="0" applyProtection="0"/>
    <xf numFmtId="0" fontId="30" fillId="6" borderId="0" applyNumberFormat="0" applyBorder="0" applyAlignment="0" applyProtection="0"/>
    <xf numFmtId="0" fontId="30" fillId="7" borderId="0" applyNumberFormat="0" applyBorder="0" applyAlignment="0" applyProtection="0"/>
    <xf numFmtId="0" fontId="30" fillId="7"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9" borderId="0" applyNumberFormat="0" applyBorder="0" applyAlignment="0" applyProtection="0"/>
    <xf numFmtId="0" fontId="30" fillId="9"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5" borderId="0" applyNumberFormat="0" applyBorder="0" applyAlignment="0" applyProtection="0"/>
    <xf numFmtId="0" fontId="30" fillId="5"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8" fillId="12" borderId="0" applyNumberFormat="0" applyBorder="0" applyAlignment="0" applyProtection="0"/>
    <xf numFmtId="0" fontId="38" fillId="12" borderId="0" applyNumberFormat="0" applyBorder="0" applyAlignment="0" applyProtection="0"/>
    <xf numFmtId="0" fontId="38" fillId="9" borderId="0" applyNumberFormat="0" applyBorder="0" applyAlignment="0" applyProtection="0"/>
    <xf numFmtId="0" fontId="38" fillId="9"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3" borderId="0" applyNumberFormat="0" applyBorder="0" applyAlignment="0" applyProtection="0"/>
    <xf numFmtId="0" fontId="38" fillId="13" borderId="0" applyNumberFormat="0" applyBorder="0" applyAlignment="0" applyProtection="0"/>
    <xf numFmtId="0" fontId="38" fillId="14" borderId="0" applyNumberFormat="0" applyBorder="0" applyAlignment="0" applyProtection="0"/>
    <xf numFmtId="0" fontId="38" fillId="14" borderId="0" applyNumberFormat="0" applyBorder="0" applyAlignment="0" applyProtection="0"/>
    <xf numFmtId="0" fontId="38" fillId="15" borderId="0" applyNumberFormat="0" applyBorder="0" applyAlignment="0" applyProtection="0"/>
    <xf numFmtId="0" fontId="38" fillId="15" borderId="0" applyNumberFormat="0" applyBorder="0" applyAlignment="0" applyProtection="0"/>
    <xf numFmtId="0" fontId="38" fillId="16" borderId="0" applyNumberFormat="0" applyBorder="0" applyAlignment="0" applyProtection="0"/>
    <xf numFmtId="0" fontId="38" fillId="16" borderId="0" applyNumberFormat="0" applyBorder="0" applyAlignment="0" applyProtection="0"/>
    <xf numFmtId="0" fontId="38" fillId="17" borderId="0" applyNumberFormat="0" applyBorder="0" applyAlignment="0" applyProtection="0"/>
    <xf numFmtId="0" fontId="38" fillId="17"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3" borderId="0" applyNumberFormat="0" applyBorder="0" applyAlignment="0" applyProtection="0"/>
    <xf numFmtId="0" fontId="38" fillId="13" borderId="0" applyNumberFormat="0" applyBorder="0" applyAlignment="0" applyProtection="0"/>
    <xf numFmtId="0" fontId="38" fillId="14" borderId="0" applyNumberFormat="0" applyBorder="0" applyAlignment="0" applyProtection="0"/>
    <xf numFmtId="0" fontId="38" fillId="14"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9" fillId="3" borderId="0" applyNumberFormat="0" applyBorder="0" applyAlignment="0" applyProtection="0"/>
    <xf numFmtId="0" fontId="39" fillId="3" borderId="0" applyNumberFormat="0" applyBorder="0" applyAlignment="0" applyProtection="0"/>
    <xf numFmtId="0" fontId="40" fillId="20" borderId="1" applyNumberFormat="0" applyAlignment="0" applyProtection="0"/>
    <xf numFmtId="0" fontId="40" fillId="20" borderId="1" applyNumberFormat="0" applyAlignment="0" applyProtection="0"/>
    <xf numFmtId="0" fontId="40" fillId="20" borderId="1" applyNumberFormat="0" applyAlignment="0" applyProtection="0"/>
    <xf numFmtId="0" fontId="40" fillId="20" borderId="1" applyNumberFormat="0" applyAlignment="0" applyProtection="0"/>
    <xf numFmtId="0" fontId="40" fillId="20" borderId="1" applyNumberFormat="0" applyAlignment="0" applyProtection="0"/>
    <xf numFmtId="0" fontId="40" fillId="20" borderId="1" applyNumberFormat="0" applyAlignment="0" applyProtection="0"/>
    <xf numFmtId="0" fontId="40" fillId="20" borderId="1" applyNumberFormat="0" applyAlignment="0" applyProtection="0"/>
    <xf numFmtId="0" fontId="40" fillId="20" borderId="1" applyNumberFormat="0" applyAlignment="0" applyProtection="0"/>
    <xf numFmtId="0" fontId="40" fillId="20" borderId="1" applyNumberFormat="0" applyAlignment="0" applyProtection="0"/>
    <xf numFmtId="0" fontId="40" fillId="20" borderId="1" applyNumberFormat="0" applyAlignment="0" applyProtection="0"/>
    <xf numFmtId="0" fontId="40" fillId="20" borderId="1" applyNumberFormat="0" applyAlignment="0" applyProtection="0"/>
    <xf numFmtId="0" fontId="40" fillId="20" borderId="1" applyNumberFormat="0" applyAlignment="0" applyProtection="0"/>
    <xf numFmtId="0" fontId="40" fillId="20" borderId="1" applyNumberFormat="0" applyAlignment="0" applyProtection="0"/>
    <xf numFmtId="0" fontId="40" fillId="20" borderId="1" applyNumberFormat="0" applyAlignment="0" applyProtection="0"/>
    <xf numFmtId="0" fontId="40" fillId="20" borderId="1" applyNumberFormat="0" applyAlignment="0" applyProtection="0"/>
    <xf numFmtId="0" fontId="40" fillId="20" borderId="1" applyNumberFormat="0" applyAlignment="0" applyProtection="0"/>
    <xf numFmtId="0" fontId="40" fillId="20" borderId="1" applyNumberFormat="0" applyAlignment="0" applyProtection="0"/>
    <xf numFmtId="0" fontId="40" fillId="20" borderId="1" applyNumberFormat="0" applyAlignment="0" applyProtection="0"/>
    <xf numFmtId="0" fontId="40" fillId="20" borderId="1" applyNumberFormat="0" applyAlignment="0" applyProtection="0"/>
    <xf numFmtId="0" fontId="40" fillId="20" borderId="1" applyNumberFormat="0" applyAlignment="0" applyProtection="0"/>
    <xf numFmtId="0" fontId="40" fillId="20" borderId="1" applyNumberFormat="0" applyAlignment="0" applyProtection="0"/>
    <xf numFmtId="0" fontId="40" fillId="20" borderId="1" applyNumberFormat="0" applyAlignment="0" applyProtection="0"/>
    <xf numFmtId="0" fontId="40" fillId="20" borderId="1" applyNumberFormat="0" applyAlignment="0" applyProtection="0"/>
    <xf numFmtId="0" fontId="40" fillId="20" borderId="1" applyNumberFormat="0" applyAlignment="0" applyProtection="0"/>
    <xf numFmtId="0" fontId="40" fillId="20" borderId="1" applyNumberFormat="0" applyAlignment="0" applyProtection="0"/>
    <xf numFmtId="0" fontId="40" fillId="20" borderId="1" applyNumberFormat="0" applyAlignment="0" applyProtection="0"/>
    <xf numFmtId="0" fontId="40" fillId="20" borderId="1" applyNumberFormat="0" applyAlignment="0" applyProtection="0"/>
    <xf numFmtId="0" fontId="40" fillId="20" borderId="1" applyNumberFormat="0" applyAlignment="0" applyProtection="0"/>
    <xf numFmtId="0" fontId="40" fillId="20" borderId="1" applyNumberFormat="0" applyAlignment="0" applyProtection="0"/>
    <xf numFmtId="0" fontId="40" fillId="20" borderId="1" applyNumberFormat="0" applyAlignment="0" applyProtection="0"/>
    <xf numFmtId="0" fontId="40" fillId="20" borderId="1" applyNumberFormat="0" applyAlignment="0" applyProtection="0"/>
    <xf numFmtId="0" fontId="40" fillId="20" borderId="1" applyNumberFormat="0" applyAlignment="0" applyProtection="0"/>
    <xf numFmtId="0" fontId="40" fillId="20" borderId="1" applyNumberFormat="0" applyAlignment="0" applyProtection="0"/>
    <xf numFmtId="0" fontId="40" fillId="20" borderId="1" applyNumberFormat="0" applyAlignment="0" applyProtection="0"/>
    <xf numFmtId="0" fontId="40" fillId="20" borderId="1" applyNumberFormat="0" applyAlignment="0" applyProtection="0"/>
    <xf numFmtId="0" fontId="40" fillId="20" borderId="1" applyNumberFormat="0" applyAlignment="0" applyProtection="0"/>
    <xf numFmtId="0" fontId="40" fillId="20" borderId="1" applyNumberFormat="0" applyAlignment="0" applyProtection="0"/>
    <xf numFmtId="0" fontId="40" fillId="20" borderId="1" applyNumberFormat="0" applyAlignment="0" applyProtection="0"/>
    <xf numFmtId="0" fontId="33" fillId="21" borderId="2" applyNumberFormat="0" applyAlignment="0" applyProtection="0"/>
    <xf numFmtId="0" fontId="33" fillId="21" borderId="2" applyNumberFormat="0" applyAlignment="0" applyProtection="0"/>
    <xf numFmtId="0" fontId="33" fillId="21" borderId="2" applyNumberFormat="0" applyAlignment="0" applyProtection="0"/>
    <xf numFmtId="0" fontId="33" fillId="21" borderId="2" applyNumberFormat="0" applyAlignment="0" applyProtection="0"/>
    <xf numFmtId="0" fontId="33" fillId="21" borderId="2" applyNumberFormat="0" applyAlignment="0" applyProtection="0"/>
    <xf numFmtId="0" fontId="33" fillId="21" borderId="2" applyNumberFormat="0" applyAlignment="0" applyProtection="0"/>
    <xf numFmtId="0" fontId="33" fillId="21" borderId="2" applyNumberFormat="0" applyAlignment="0" applyProtection="0"/>
    <xf numFmtId="0" fontId="33" fillId="21" borderId="2" applyNumberFormat="0" applyAlignment="0" applyProtection="0"/>
    <xf numFmtId="0" fontId="33" fillId="21" borderId="2" applyNumberFormat="0" applyAlignment="0" applyProtection="0"/>
    <xf numFmtId="0" fontId="33" fillId="21" borderId="2" applyNumberFormat="0" applyAlignment="0" applyProtection="0"/>
    <xf numFmtId="0" fontId="33" fillId="21" borderId="2" applyNumberFormat="0" applyAlignment="0" applyProtection="0"/>
    <xf numFmtId="0" fontId="33" fillId="21" borderId="2" applyNumberFormat="0" applyAlignment="0" applyProtection="0"/>
    <xf numFmtId="0" fontId="33" fillId="21" borderId="2" applyNumberFormat="0" applyAlignment="0" applyProtection="0"/>
    <xf numFmtId="0" fontId="33" fillId="21" borderId="2" applyNumberFormat="0" applyAlignment="0" applyProtection="0"/>
    <xf numFmtId="0" fontId="33" fillId="21" borderId="2" applyNumberFormat="0" applyAlignment="0" applyProtection="0"/>
    <xf numFmtId="0" fontId="33" fillId="21" borderId="2" applyNumberFormat="0" applyAlignment="0" applyProtection="0"/>
    <xf numFmtId="0" fontId="33" fillId="21" borderId="2" applyNumberFormat="0" applyAlignment="0" applyProtection="0"/>
    <xf numFmtId="0" fontId="33" fillId="21" borderId="2" applyNumberFormat="0" applyAlignment="0" applyProtection="0"/>
    <xf numFmtId="43" fontId="14" fillId="0" borderId="0" applyFont="0" applyFill="0" applyBorder="0" applyAlignment="0" applyProtection="0"/>
    <xf numFmtId="43" fontId="49"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0" fillId="0" borderId="0" applyFont="0" applyFill="0" applyBorder="0" applyAlignment="0" applyProtection="0"/>
    <xf numFmtId="43" fontId="15" fillId="0" borderId="0" applyFont="0" applyFill="0" applyBorder="0" applyAlignment="0" applyProtection="0"/>
    <xf numFmtId="43" fontId="5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63" fillId="0" borderId="0" applyFont="0" applyFill="0" applyBorder="0" applyAlignment="0" applyProtection="0"/>
    <xf numFmtId="43" fontId="2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29"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6"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29"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29" fillId="0" borderId="0" applyFont="0" applyFill="0" applyBorder="0" applyAlignment="0" applyProtection="0"/>
    <xf numFmtId="43" fontId="50"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55"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6"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6" fillId="0" borderId="0" applyFont="0" applyFill="0" applyBorder="0" applyAlignment="0" applyProtection="0"/>
    <xf numFmtId="44" fontId="14" fillId="0" borderId="0" applyFont="0" applyFill="0" applyBorder="0" applyAlignment="0" applyProtection="0"/>
    <xf numFmtId="44" fontId="50"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49"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5"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6"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6" fillId="0" borderId="0" applyFont="0" applyFill="0" applyBorder="0" applyAlignment="0" applyProtection="0"/>
    <xf numFmtId="44" fontId="53"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30" fillId="0" borderId="0" applyFont="0" applyFill="0" applyBorder="0" applyAlignment="0" applyProtection="0"/>
    <xf numFmtId="44" fontId="63" fillId="0" borderId="0" applyFont="0" applyFill="0" applyBorder="0" applyAlignment="0" applyProtection="0"/>
    <xf numFmtId="44" fontId="25" fillId="0" borderId="0" applyFont="0" applyFill="0" applyBorder="0" applyAlignment="0" applyProtection="0"/>
    <xf numFmtId="44" fontId="29" fillId="0" borderId="0" applyFont="0" applyFill="0" applyBorder="0" applyAlignment="0" applyProtection="0"/>
    <xf numFmtId="44" fontId="2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29"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29"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3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29" fillId="0" borderId="0" applyFont="0" applyFill="0" applyBorder="0" applyAlignment="0" applyProtection="0"/>
    <xf numFmtId="44" fontId="26"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0" fontId="15" fillId="22" borderId="0" applyNumberFormat="0" applyAlignment="0">
      <alignment horizontal="right"/>
    </xf>
    <xf numFmtId="0" fontId="15" fillId="22" borderId="0" applyNumberFormat="0" applyAlignment="0">
      <alignment horizontal="right"/>
    </xf>
    <xf numFmtId="0" fontId="15" fillId="23" borderId="0" applyNumberFormat="0" applyAlignment="0"/>
    <xf numFmtId="0" fontId="15" fillId="23" borderId="0" applyNumberFormat="0" applyAlignment="0"/>
    <xf numFmtId="173" fontId="56" fillId="0" borderId="0"/>
    <xf numFmtId="0" fontId="41" fillId="0" borderId="0" applyNumberFormat="0" applyFill="0" applyBorder="0" applyAlignment="0" applyProtection="0"/>
    <xf numFmtId="0" fontId="41" fillId="0" borderId="0" applyNumberFormat="0" applyFill="0" applyBorder="0" applyAlignment="0" applyProtection="0"/>
    <xf numFmtId="0" fontId="32" fillId="4" borderId="0" applyNumberFormat="0" applyBorder="0" applyAlignment="0" applyProtection="0"/>
    <xf numFmtId="0" fontId="32" fillId="4" borderId="0" applyNumberFormat="0" applyBorder="0" applyAlignment="0" applyProtection="0"/>
    <xf numFmtId="0" fontId="57" fillId="0" borderId="0">
      <alignment horizontal="center" wrapText="1"/>
    </xf>
    <xf numFmtId="0" fontId="42" fillId="0" borderId="3" applyNumberFormat="0" applyFill="0" applyAlignment="0" applyProtection="0"/>
    <xf numFmtId="0" fontId="42" fillId="0" borderId="3" applyNumberFormat="0" applyFill="0" applyAlignment="0" applyProtection="0"/>
    <xf numFmtId="0" fontId="43" fillId="0" borderId="4" applyNumberFormat="0" applyFill="0" applyAlignment="0" applyProtection="0"/>
    <xf numFmtId="0" fontId="43" fillId="0" borderId="4" applyNumberFormat="0" applyFill="0" applyAlignment="0" applyProtection="0"/>
    <xf numFmtId="0" fontId="44" fillId="0" borderId="5" applyNumberFormat="0" applyFill="0" applyAlignment="0" applyProtection="0"/>
    <xf numFmtId="0" fontId="44" fillId="0" borderId="5" applyNumberFormat="0" applyFill="0" applyAlignment="0" applyProtection="0"/>
    <xf numFmtId="0" fontId="44" fillId="0" borderId="5" applyNumberFormat="0" applyFill="0" applyAlignment="0" applyProtection="0"/>
    <xf numFmtId="0" fontId="44" fillId="0" borderId="5" applyNumberFormat="0" applyFill="0" applyAlignment="0" applyProtection="0"/>
    <xf numFmtId="0" fontId="44" fillId="0" borderId="5" applyNumberFormat="0" applyFill="0" applyAlignment="0" applyProtection="0"/>
    <xf numFmtId="0" fontId="44" fillId="0" borderId="5" applyNumberFormat="0" applyFill="0" applyAlignment="0" applyProtection="0"/>
    <xf numFmtId="0" fontId="44" fillId="0" borderId="5" applyNumberFormat="0" applyFill="0" applyAlignment="0" applyProtection="0"/>
    <xf numFmtId="0" fontId="44" fillId="0" borderId="5" applyNumberFormat="0" applyFill="0" applyAlignment="0" applyProtection="0"/>
    <xf numFmtId="0" fontId="44" fillId="0" borderId="5" applyNumberFormat="0" applyFill="0" applyAlignment="0" applyProtection="0"/>
    <xf numFmtId="0" fontId="44" fillId="0" borderId="5" applyNumberFormat="0" applyFill="0" applyAlignment="0" applyProtection="0"/>
    <xf numFmtId="0" fontId="44" fillId="0" borderId="5" applyNumberFormat="0" applyFill="0" applyAlignment="0" applyProtection="0"/>
    <xf numFmtId="0" fontId="44" fillId="0" borderId="5" applyNumberFormat="0" applyFill="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68" fillId="0" borderId="0" applyNumberFormat="0" applyFill="0" applyBorder="0" applyAlignment="0" applyProtection="0">
      <alignment vertical="top"/>
      <protection locked="0"/>
    </xf>
    <xf numFmtId="0" fontId="37" fillId="0" borderId="0" applyNumberFormat="0" applyFill="0" applyBorder="0" applyAlignment="0" applyProtection="0">
      <alignment vertical="top"/>
      <protection locked="0"/>
    </xf>
    <xf numFmtId="0" fontId="58" fillId="0" borderId="0" applyNumberFormat="0" applyFill="0" applyBorder="0" applyAlignment="0" applyProtection="0">
      <alignment vertical="top"/>
      <protection locked="0"/>
    </xf>
    <xf numFmtId="0" fontId="58" fillId="0" borderId="0" applyNumberFormat="0" applyFill="0" applyBorder="0" applyAlignment="0" applyProtection="0">
      <alignment vertical="top"/>
      <protection locked="0"/>
    </xf>
    <xf numFmtId="0" fontId="68" fillId="0" borderId="0" applyNumberFormat="0" applyFill="0" applyBorder="0" applyAlignment="0" applyProtection="0">
      <alignment vertical="top"/>
      <protection locked="0"/>
    </xf>
    <xf numFmtId="0" fontId="68" fillId="0" borderId="0" applyNumberFormat="0" applyFill="0" applyBorder="0" applyAlignment="0" applyProtection="0">
      <alignment vertical="top"/>
      <protection locked="0"/>
    </xf>
    <xf numFmtId="0" fontId="68" fillId="0" borderId="0" applyNumberFormat="0" applyFill="0" applyBorder="0" applyAlignment="0" applyProtection="0">
      <alignment vertical="top"/>
      <protection locked="0"/>
    </xf>
    <xf numFmtId="0" fontId="68" fillId="0" borderId="0" applyNumberFormat="0" applyFill="0" applyBorder="0" applyAlignment="0" applyProtection="0">
      <alignment vertical="top"/>
      <protection locked="0"/>
    </xf>
    <xf numFmtId="0" fontId="54" fillId="0" borderId="0" applyNumberFormat="0" applyFill="0" applyBorder="0" applyAlignment="0" applyProtection="0">
      <alignment vertical="top"/>
      <protection locked="0"/>
    </xf>
    <xf numFmtId="0" fontId="54"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0" fontId="68" fillId="0" borderId="0" applyNumberFormat="0" applyFill="0" applyBorder="0" applyAlignment="0" applyProtection="0">
      <alignment vertical="top"/>
      <protection locked="0"/>
    </xf>
    <xf numFmtId="0" fontId="68" fillId="0" borderId="0" applyNumberFormat="0" applyFill="0" applyBorder="0" applyAlignment="0" applyProtection="0">
      <alignment vertical="top"/>
      <protection locked="0"/>
    </xf>
    <xf numFmtId="0" fontId="68" fillId="0" borderId="0" applyNumberFormat="0" applyFill="0" applyBorder="0" applyAlignment="0" applyProtection="0">
      <alignment vertical="top"/>
      <protection locked="0"/>
    </xf>
    <xf numFmtId="0" fontId="68" fillId="0" borderId="0" applyNumberFormat="0" applyFill="0" applyBorder="0" applyAlignment="0" applyProtection="0">
      <alignment vertical="top"/>
      <protection locked="0"/>
    </xf>
    <xf numFmtId="0" fontId="68" fillId="0" borderId="0" applyNumberFormat="0" applyFill="0" applyBorder="0" applyAlignment="0" applyProtection="0">
      <alignment vertical="top"/>
      <protection locked="0"/>
    </xf>
    <xf numFmtId="0" fontId="45" fillId="7" borderId="1" applyNumberFormat="0" applyAlignment="0" applyProtection="0"/>
    <xf numFmtId="0" fontId="45" fillId="7" borderId="1" applyNumberFormat="0" applyAlignment="0" applyProtection="0"/>
    <xf numFmtId="0" fontId="45" fillId="7" borderId="1" applyNumberFormat="0" applyAlignment="0" applyProtection="0"/>
    <xf numFmtId="0" fontId="45" fillId="7" borderId="1" applyNumberFormat="0" applyAlignment="0" applyProtection="0"/>
    <xf numFmtId="0" fontId="45" fillId="7" borderId="1" applyNumberFormat="0" applyAlignment="0" applyProtection="0"/>
    <xf numFmtId="0" fontId="45" fillId="7" borderId="1" applyNumberFormat="0" applyAlignment="0" applyProtection="0"/>
    <xf numFmtId="0" fontId="45" fillId="7" borderId="1" applyNumberFormat="0" applyAlignment="0" applyProtection="0"/>
    <xf numFmtId="0" fontId="45" fillId="7" borderId="1" applyNumberFormat="0" applyAlignment="0" applyProtection="0"/>
    <xf numFmtId="0" fontId="45" fillId="7" borderId="1" applyNumberFormat="0" applyAlignment="0" applyProtection="0"/>
    <xf numFmtId="0" fontId="45" fillId="7" borderId="1" applyNumberFormat="0" applyAlignment="0" applyProtection="0"/>
    <xf numFmtId="0" fontId="45" fillId="7" borderId="1" applyNumberFormat="0" applyAlignment="0" applyProtection="0"/>
    <xf numFmtId="0" fontId="45" fillId="7" borderId="1" applyNumberFormat="0" applyAlignment="0" applyProtection="0"/>
    <xf numFmtId="0" fontId="45" fillId="7" borderId="1" applyNumberFormat="0" applyAlignment="0" applyProtection="0"/>
    <xf numFmtId="0" fontId="45" fillId="7" borderId="1" applyNumberFormat="0" applyAlignment="0" applyProtection="0"/>
    <xf numFmtId="0" fontId="45" fillId="7" borderId="1" applyNumberFormat="0" applyAlignment="0" applyProtection="0"/>
    <xf numFmtId="0" fontId="45" fillId="7" borderId="1" applyNumberFormat="0" applyAlignment="0" applyProtection="0"/>
    <xf numFmtId="0" fontId="45" fillId="7" borderId="1" applyNumberFormat="0" applyAlignment="0" applyProtection="0"/>
    <xf numFmtId="0" fontId="45" fillId="7" borderId="1" applyNumberFormat="0" applyAlignment="0" applyProtection="0"/>
    <xf numFmtId="0" fontId="45" fillId="7" borderId="1" applyNumberFormat="0" applyAlignment="0" applyProtection="0"/>
    <xf numFmtId="0" fontId="45" fillId="7" borderId="1" applyNumberFormat="0" applyAlignment="0" applyProtection="0"/>
    <xf numFmtId="0" fontId="45" fillId="7" borderId="1" applyNumberFormat="0" applyAlignment="0" applyProtection="0"/>
    <xf numFmtId="0" fontId="45" fillId="7" borderId="1" applyNumberFormat="0" applyAlignment="0" applyProtection="0"/>
    <xf numFmtId="0" fontId="45" fillId="7" borderId="1" applyNumberFormat="0" applyAlignment="0" applyProtection="0"/>
    <xf numFmtId="0" fontId="45" fillId="7" borderId="1" applyNumberFormat="0" applyAlignment="0" applyProtection="0"/>
    <xf numFmtId="0" fontId="45" fillId="7" borderId="1" applyNumberFormat="0" applyAlignment="0" applyProtection="0"/>
    <xf numFmtId="0" fontId="45" fillId="7" borderId="1" applyNumberFormat="0" applyAlignment="0" applyProtection="0"/>
    <xf numFmtId="0" fontId="45" fillId="7" borderId="1" applyNumberFormat="0" applyAlignment="0" applyProtection="0"/>
    <xf numFmtId="0" fontId="45" fillId="7" borderId="1" applyNumberFormat="0" applyAlignment="0" applyProtection="0"/>
    <xf numFmtId="0" fontId="45" fillId="7" borderId="1" applyNumberFormat="0" applyAlignment="0" applyProtection="0"/>
    <xf numFmtId="0" fontId="45" fillId="7" borderId="1" applyNumberFormat="0" applyAlignment="0" applyProtection="0"/>
    <xf numFmtId="0" fontId="45" fillId="7" borderId="1" applyNumberFormat="0" applyAlignment="0" applyProtection="0"/>
    <xf numFmtId="0" fontId="45" fillId="7" borderId="1" applyNumberFormat="0" applyAlignment="0" applyProtection="0"/>
    <xf numFmtId="0" fontId="45" fillId="7" borderId="1" applyNumberFormat="0" applyAlignment="0" applyProtection="0"/>
    <xf numFmtId="0" fontId="45" fillId="7" borderId="1" applyNumberFormat="0" applyAlignment="0" applyProtection="0"/>
    <xf numFmtId="0" fontId="45" fillId="7" borderId="1" applyNumberFormat="0" applyAlignment="0" applyProtection="0"/>
    <xf numFmtId="0" fontId="45" fillId="7" borderId="1" applyNumberFormat="0" applyAlignment="0" applyProtection="0"/>
    <xf numFmtId="0" fontId="45" fillId="7" borderId="1" applyNumberFormat="0" applyAlignment="0" applyProtection="0"/>
    <xf numFmtId="0" fontId="45" fillId="7" borderId="1" applyNumberFormat="0" applyAlignment="0" applyProtection="0"/>
    <xf numFmtId="0" fontId="46" fillId="0" borderId="6" applyNumberFormat="0" applyFill="0" applyAlignment="0" applyProtection="0"/>
    <xf numFmtId="0" fontId="46" fillId="0" borderId="6" applyNumberFormat="0" applyFill="0" applyAlignment="0" applyProtection="0"/>
    <xf numFmtId="0" fontId="47" fillId="24" borderId="0" applyNumberFormat="0" applyBorder="0" applyAlignment="0" applyProtection="0"/>
    <xf numFmtId="0" fontId="47" fillId="24" borderId="0" applyNumberFormat="0" applyBorder="0" applyAlignment="0" applyProtection="0"/>
    <xf numFmtId="0" fontId="69" fillId="0" borderId="0"/>
    <xf numFmtId="0" fontId="69" fillId="0" borderId="0"/>
    <xf numFmtId="0" fontId="69" fillId="0" borderId="0"/>
    <xf numFmtId="0" fontId="69" fillId="0" borderId="0"/>
    <xf numFmtId="0" fontId="29" fillId="0" borderId="0"/>
    <xf numFmtId="0" fontId="29" fillId="0" borderId="0"/>
    <xf numFmtId="0" fontId="31" fillId="0" borderId="0"/>
    <xf numFmtId="0" fontId="31" fillId="0" borderId="0"/>
    <xf numFmtId="0" fontId="31" fillId="0" borderId="0"/>
    <xf numFmtId="0" fontId="49" fillId="0" borderId="0"/>
    <xf numFmtId="0" fontId="15" fillId="0" borderId="0"/>
    <xf numFmtId="0" fontId="15" fillId="0" borderId="0"/>
    <xf numFmtId="0" fontId="15" fillId="0" borderId="0"/>
    <xf numFmtId="0" fontId="15" fillId="0" borderId="0"/>
    <xf numFmtId="0" fontId="15" fillId="0" borderId="0"/>
    <xf numFmtId="0" fontId="50" fillId="0" borderId="0"/>
    <xf numFmtId="0" fontId="36" fillId="0" borderId="0"/>
    <xf numFmtId="0" fontId="36" fillId="0" borderId="0"/>
    <xf numFmtId="0" fontId="25" fillId="0" borderId="0"/>
    <xf numFmtId="0" fontId="15" fillId="0" borderId="0"/>
    <xf numFmtId="0" fontId="15" fillId="0" borderId="0"/>
    <xf numFmtId="0" fontId="15" fillId="0" borderId="0"/>
    <xf numFmtId="0" fontId="15" fillId="0" borderId="0"/>
    <xf numFmtId="0" fontId="15"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70" fillId="0" borderId="0"/>
    <xf numFmtId="0" fontId="36" fillId="0" borderId="0"/>
    <xf numFmtId="0" fontId="70" fillId="0" borderId="0"/>
    <xf numFmtId="0" fontId="70" fillId="0" borderId="0"/>
    <xf numFmtId="0" fontId="30" fillId="0" borderId="0"/>
    <xf numFmtId="0" fontId="30" fillId="0" borderId="0"/>
    <xf numFmtId="0" fontId="36" fillId="0" borderId="0"/>
    <xf numFmtId="0" fontId="15" fillId="0" borderId="0">
      <alignment readingOrder="1"/>
    </xf>
    <xf numFmtId="0" fontId="15" fillId="0" borderId="0">
      <alignment readingOrder="1"/>
    </xf>
    <xf numFmtId="0" fontId="15" fillId="0" borderId="0">
      <alignment readingOrder="1"/>
    </xf>
    <xf numFmtId="0" fontId="15" fillId="0" borderId="0"/>
    <xf numFmtId="0" fontId="15" fillId="0" borderId="0"/>
    <xf numFmtId="0" fontId="67" fillId="0" borderId="0"/>
    <xf numFmtId="0" fontId="15" fillId="0" borderId="0"/>
    <xf numFmtId="0" fontId="25" fillId="0" borderId="0"/>
    <xf numFmtId="0" fontId="15" fillId="0" borderId="0"/>
    <xf numFmtId="0" fontId="15" fillId="0" borderId="0"/>
    <xf numFmtId="0" fontId="15" fillId="0" borderId="0"/>
    <xf numFmtId="0" fontId="67" fillId="0" borderId="0"/>
    <xf numFmtId="0" fontId="67" fillId="0" borderId="0"/>
    <xf numFmtId="0" fontId="67" fillId="0" borderId="0"/>
    <xf numFmtId="0" fontId="67" fillId="0" borderId="0"/>
    <xf numFmtId="0" fontId="51" fillId="0" borderId="0"/>
    <xf numFmtId="0" fontId="67" fillId="0" borderId="0"/>
    <xf numFmtId="0" fontId="51" fillId="0" borderId="0"/>
    <xf numFmtId="0" fontId="15" fillId="0" borderId="0"/>
    <xf numFmtId="0" fontId="15" fillId="0" borderId="0"/>
    <xf numFmtId="0" fontId="15" fillId="0" borderId="0"/>
    <xf numFmtId="0" fontId="67" fillId="0" borderId="0"/>
    <xf numFmtId="0" fontId="67" fillId="0" borderId="0"/>
    <xf numFmtId="0" fontId="15" fillId="0" borderId="0"/>
    <xf numFmtId="0" fontId="2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67" fillId="0" borderId="0"/>
    <xf numFmtId="0" fontId="67" fillId="0" borderId="0"/>
    <xf numFmtId="0" fontId="67" fillId="0" borderId="0"/>
    <xf numFmtId="0" fontId="67" fillId="0" borderId="0"/>
    <xf numFmtId="0" fontId="67" fillId="0" borderId="0"/>
    <xf numFmtId="0" fontId="51" fillId="0" borderId="0"/>
    <xf numFmtId="0" fontId="67" fillId="0" borderId="0"/>
    <xf numFmtId="0" fontId="51" fillId="0" borderId="0"/>
    <xf numFmtId="0" fontId="67" fillId="0" borderId="0"/>
    <xf numFmtId="0" fontId="67" fillId="0" borderId="0"/>
    <xf numFmtId="0" fontId="67" fillId="0" borderId="0"/>
    <xf numFmtId="0" fontId="51" fillId="0" borderId="0"/>
    <xf numFmtId="0" fontId="67" fillId="0" borderId="0"/>
    <xf numFmtId="0" fontId="51" fillId="0" borderId="0"/>
    <xf numFmtId="0" fontId="51" fillId="0" borderId="0"/>
    <xf numFmtId="0" fontId="31" fillId="0" borderId="0"/>
    <xf numFmtId="0" fontId="31" fillId="0" borderId="0"/>
    <xf numFmtId="0" fontId="31" fillId="0" borderId="0"/>
    <xf numFmtId="0" fontId="15" fillId="0" borderId="0"/>
    <xf numFmtId="0" fontId="15" fillId="0" borderId="0"/>
    <xf numFmtId="0" fontId="15" fillId="0" borderId="0"/>
    <xf numFmtId="0" fontId="67" fillId="0" borderId="0"/>
    <xf numFmtId="0" fontId="67" fillId="0" borderId="0"/>
    <xf numFmtId="0" fontId="15" fillId="0" borderId="0"/>
    <xf numFmtId="0" fontId="67" fillId="0" borderId="0"/>
    <xf numFmtId="0" fontId="67" fillId="0" borderId="0"/>
    <xf numFmtId="0" fontId="70" fillId="0" borderId="0"/>
    <xf numFmtId="0" fontId="36" fillId="0" borderId="0"/>
    <xf numFmtId="0" fontId="36" fillId="0" borderId="0"/>
    <xf numFmtId="0" fontId="70" fillId="0" borderId="0"/>
    <xf numFmtId="0" fontId="70" fillId="0" borderId="0"/>
    <xf numFmtId="0" fontId="70" fillId="0" borderId="0"/>
    <xf numFmtId="0" fontId="70" fillId="0" borderId="0"/>
    <xf numFmtId="0" fontId="70" fillId="0" borderId="0"/>
    <xf numFmtId="0" fontId="70" fillId="0" borderId="0"/>
    <xf numFmtId="0" fontId="26" fillId="0" borderId="0"/>
    <xf numFmtId="0" fontId="36" fillId="0" borderId="0"/>
    <xf numFmtId="0" fontId="26" fillId="0" borderId="0"/>
    <xf numFmtId="0" fontId="15" fillId="0" borderId="0"/>
    <xf numFmtId="0" fontId="15" fillId="0" borderId="0"/>
    <xf numFmtId="0" fontId="15" fillId="0" borderId="0"/>
    <xf numFmtId="0" fontId="15" fillId="0" borderId="0"/>
    <xf numFmtId="0" fontId="26" fillId="0" borderId="0"/>
    <xf numFmtId="0" fontId="67" fillId="0" borderId="0"/>
    <xf numFmtId="0" fontId="67" fillId="0" borderId="0"/>
    <xf numFmtId="0" fontId="67" fillId="0" borderId="0"/>
    <xf numFmtId="0" fontId="67" fillId="0" borderId="0"/>
    <xf numFmtId="0" fontId="67" fillId="0" borderId="0"/>
    <xf numFmtId="0" fontId="51" fillId="0" borderId="0"/>
    <xf numFmtId="0" fontId="67" fillId="0" borderId="0"/>
    <xf numFmtId="0" fontId="51" fillId="0" borderId="0"/>
    <xf numFmtId="0" fontId="67" fillId="0" borderId="0"/>
    <xf numFmtId="0" fontId="67" fillId="0" borderId="0"/>
    <xf numFmtId="0" fontId="67" fillId="0" borderId="0"/>
    <xf numFmtId="0" fontId="51" fillId="0" borderId="0"/>
    <xf numFmtId="0" fontId="67" fillId="0" borderId="0"/>
    <xf numFmtId="0" fontId="51" fillId="0" borderId="0"/>
    <xf numFmtId="0" fontId="51" fillId="0" borderId="0"/>
    <xf numFmtId="0" fontId="70" fillId="0" borderId="0"/>
    <xf numFmtId="0" fontId="70" fillId="0" borderId="0"/>
    <xf numFmtId="0" fontId="70" fillId="0" borderId="0"/>
    <xf numFmtId="0" fontId="70" fillId="0" borderId="0"/>
    <xf numFmtId="0" fontId="30" fillId="0" borderId="0"/>
    <xf numFmtId="0" fontId="30" fillId="0" borderId="0"/>
    <xf numFmtId="0" fontId="36" fillId="0" borderId="0"/>
    <xf numFmtId="0" fontId="36" fillId="0" borderId="0"/>
    <xf numFmtId="0" fontId="67" fillId="0" borderId="0"/>
    <xf numFmtId="0" fontId="67" fillId="0" borderId="0"/>
    <xf numFmtId="0" fontId="26"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67" fillId="0" borderId="0"/>
    <xf numFmtId="0" fontId="67" fillId="0" borderId="0"/>
    <xf numFmtId="0" fontId="15" fillId="0" borderId="0"/>
    <xf numFmtId="0" fontId="15" fillId="0" borderId="0"/>
    <xf numFmtId="0" fontId="67" fillId="0" borderId="0"/>
    <xf numFmtId="0" fontId="67" fillId="0" borderId="0"/>
    <xf numFmtId="0" fontId="67" fillId="0" borderId="0"/>
    <xf numFmtId="0" fontId="67" fillId="0" borderId="0"/>
    <xf numFmtId="0" fontId="67" fillId="0" borderId="0"/>
    <xf numFmtId="0" fontId="51" fillId="0" borderId="0"/>
    <xf numFmtId="0" fontId="67" fillId="0" borderId="0"/>
    <xf numFmtId="0" fontId="51" fillId="0" borderId="0"/>
    <xf numFmtId="0" fontId="67" fillId="0" borderId="0"/>
    <xf numFmtId="0" fontId="67" fillId="0" borderId="0"/>
    <xf numFmtId="0" fontId="67" fillId="0" borderId="0"/>
    <xf numFmtId="0" fontId="51" fillId="0" borderId="0"/>
    <xf numFmtId="0" fontId="67" fillId="0" borderId="0"/>
    <xf numFmtId="0" fontId="51" fillId="0" borderId="0"/>
    <xf numFmtId="0" fontId="51" fillId="0" borderId="0"/>
    <xf numFmtId="0" fontId="67" fillId="0" borderId="0"/>
    <xf numFmtId="0" fontId="67" fillId="0" borderId="0"/>
    <xf numFmtId="0" fontId="67" fillId="0" borderId="0"/>
    <xf numFmtId="0" fontId="67" fillId="0" borderId="0"/>
    <xf numFmtId="0" fontId="51" fillId="0" borderId="0"/>
    <xf numFmtId="0" fontId="67" fillId="0" borderId="0"/>
    <xf numFmtId="0" fontId="51" fillId="0" borderId="0"/>
    <xf numFmtId="0" fontId="67" fillId="0" borderId="0"/>
    <xf numFmtId="0" fontId="51" fillId="0" borderId="0"/>
    <xf numFmtId="0" fontId="2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67" fillId="0" borderId="0"/>
    <xf numFmtId="0" fontId="67" fillId="0" borderId="0"/>
    <xf numFmtId="0" fontId="67" fillId="0" borderId="0"/>
    <xf numFmtId="0" fontId="67" fillId="0" borderId="0"/>
    <xf numFmtId="0" fontId="67" fillId="0" borderId="0"/>
    <xf numFmtId="0" fontId="51" fillId="0" borderId="0"/>
    <xf numFmtId="0" fontId="67" fillId="0" borderId="0"/>
    <xf numFmtId="0" fontId="51" fillId="0" borderId="0"/>
    <xf numFmtId="0" fontId="67" fillId="0" borderId="0"/>
    <xf numFmtId="0" fontId="67" fillId="0" borderId="0"/>
    <xf numFmtId="0" fontId="67" fillId="0" borderId="0"/>
    <xf numFmtId="0" fontId="51" fillId="0" borderId="0"/>
    <xf numFmtId="0" fontId="67" fillId="0" borderId="0"/>
    <xf numFmtId="0" fontId="51" fillId="0" borderId="0"/>
    <xf numFmtId="0" fontId="51" fillId="0" borderId="0"/>
    <xf numFmtId="0" fontId="67" fillId="0" borderId="0"/>
    <xf numFmtId="0" fontId="67" fillId="0" borderId="0"/>
    <xf numFmtId="0" fontId="67" fillId="0" borderId="0"/>
    <xf numFmtId="0" fontId="67" fillId="0" borderId="0"/>
    <xf numFmtId="0" fontId="51" fillId="0" borderId="0"/>
    <xf numFmtId="0" fontId="67" fillId="0" borderId="0"/>
    <xf numFmtId="0" fontId="51" fillId="0" borderId="0"/>
    <xf numFmtId="0" fontId="67" fillId="0" borderId="0"/>
    <xf numFmtId="0" fontId="51" fillId="0" borderId="0"/>
    <xf numFmtId="0" fontId="67" fillId="0" borderId="0"/>
    <xf numFmtId="0" fontId="36" fillId="0" borderId="0"/>
    <xf numFmtId="0" fontId="70" fillId="0" borderId="0"/>
    <xf numFmtId="0" fontId="70" fillId="0" borderId="0"/>
    <xf numFmtId="0" fontId="70" fillId="0" borderId="0"/>
    <xf numFmtId="0" fontId="70" fillId="0" borderId="0"/>
    <xf numFmtId="0" fontId="30" fillId="0" borderId="0"/>
    <xf numFmtId="0" fontId="30" fillId="0" borderId="0"/>
    <xf numFmtId="0" fontId="67" fillId="0" borderId="0"/>
    <xf numFmtId="0" fontId="67" fillId="0" borderId="0"/>
    <xf numFmtId="0" fontId="67" fillId="0" borderId="0"/>
    <xf numFmtId="0" fontId="67" fillId="0" borderId="0"/>
    <xf numFmtId="0" fontId="67" fillId="0" borderId="0"/>
    <xf numFmtId="0" fontId="51" fillId="0" borderId="0"/>
    <xf numFmtId="0" fontId="67" fillId="0" borderId="0"/>
    <xf numFmtId="0" fontId="51" fillId="0" borderId="0"/>
    <xf numFmtId="0" fontId="67" fillId="0" borderId="0"/>
    <xf numFmtId="0" fontId="67" fillId="0" borderId="0"/>
    <xf numFmtId="0" fontId="67" fillId="0" borderId="0"/>
    <xf numFmtId="0" fontId="51" fillId="0" borderId="0"/>
    <xf numFmtId="0" fontId="67" fillId="0" borderId="0"/>
    <xf numFmtId="0" fontId="51" fillId="0" borderId="0"/>
    <xf numFmtId="0" fontId="51" fillId="0" borderId="0"/>
    <xf numFmtId="0" fontId="36" fillId="0" borderId="0"/>
    <xf numFmtId="0" fontId="67" fillId="0" borderId="0"/>
    <xf numFmtId="0" fontId="67" fillId="0" borderId="0"/>
    <xf numFmtId="0" fontId="67" fillId="0" borderId="0"/>
    <xf numFmtId="0" fontId="67" fillId="0" borderId="0"/>
    <xf numFmtId="0" fontId="51" fillId="0" borderId="0"/>
    <xf numFmtId="0" fontId="67" fillId="0" borderId="0"/>
    <xf numFmtId="0" fontId="51" fillId="0" borderId="0"/>
    <xf numFmtId="0" fontId="67" fillId="0" borderId="0"/>
    <xf numFmtId="0" fontId="36" fillId="0" borderId="0"/>
    <xf numFmtId="0" fontId="36" fillId="0" borderId="0"/>
    <xf numFmtId="0" fontId="36" fillId="0" borderId="0"/>
    <xf numFmtId="0" fontId="51" fillId="0" borderId="0"/>
    <xf numFmtId="0" fontId="67" fillId="0" borderId="0"/>
    <xf numFmtId="0" fontId="67" fillId="0" borderId="0"/>
    <xf numFmtId="0" fontId="67" fillId="0" borderId="0"/>
    <xf numFmtId="0" fontId="67" fillId="0" borderId="0"/>
    <xf numFmtId="0" fontId="67" fillId="0" borderId="0"/>
    <xf numFmtId="0" fontId="51" fillId="0" borderId="0"/>
    <xf numFmtId="0" fontId="67" fillId="0" borderId="0"/>
    <xf numFmtId="0" fontId="51" fillId="0" borderId="0"/>
    <xf numFmtId="0" fontId="67" fillId="0" borderId="0"/>
    <xf numFmtId="0" fontId="51"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5" borderId="7" applyNumberFormat="0" applyFont="0" applyAlignment="0" applyProtection="0"/>
    <xf numFmtId="0" fontId="15" fillId="25" borderId="7" applyNumberFormat="0" applyFont="0" applyAlignment="0" applyProtection="0"/>
    <xf numFmtId="0" fontId="15" fillId="25" borderId="7" applyNumberFormat="0" applyFont="0" applyAlignment="0" applyProtection="0"/>
    <xf numFmtId="0" fontId="15" fillId="25" borderId="7" applyNumberFormat="0" applyFont="0" applyAlignment="0" applyProtection="0"/>
    <xf numFmtId="0" fontId="15" fillId="25" borderId="7" applyNumberFormat="0" applyFont="0" applyAlignment="0" applyProtection="0"/>
    <xf numFmtId="0" fontId="15" fillId="25" borderId="7" applyNumberFormat="0" applyFont="0" applyAlignment="0" applyProtection="0"/>
    <xf numFmtId="0" fontId="15" fillId="25" borderId="7" applyNumberFormat="0" applyFont="0" applyAlignment="0" applyProtection="0"/>
    <xf numFmtId="0" fontId="15" fillId="25" borderId="7" applyNumberFormat="0" applyFont="0" applyAlignment="0" applyProtection="0"/>
    <xf numFmtId="0" fontId="15" fillId="25" borderId="7" applyNumberFormat="0" applyFont="0" applyAlignment="0" applyProtection="0"/>
    <xf numFmtId="0" fontId="15" fillId="25" borderId="7" applyNumberFormat="0" applyFont="0" applyAlignment="0" applyProtection="0"/>
    <xf numFmtId="0" fontId="15" fillId="25" borderId="7" applyNumberFormat="0" applyFont="0" applyAlignment="0" applyProtection="0"/>
    <xf numFmtId="0" fontId="15" fillId="25" borderId="7" applyNumberFormat="0" applyFont="0" applyAlignment="0" applyProtection="0"/>
    <xf numFmtId="0" fontId="15" fillId="25" borderId="7" applyNumberFormat="0" applyFont="0" applyAlignment="0" applyProtection="0"/>
    <xf numFmtId="0" fontId="15" fillId="25" borderId="7" applyNumberFormat="0" applyFont="0" applyAlignment="0" applyProtection="0"/>
    <xf numFmtId="0" fontId="15" fillId="25" borderId="7" applyNumberFormat="0" applyFont="0" applyAlignment="0" applyProtection="0"/>
    <xf numFmtId="0" fontId="15" fillId="25" borderId="7" applyNumberFormat="0" applyFont="0" applyAlignment="0" applyProtection="0"/>
    <xf numFmtId="0" fontId="15" fillId="25" borderId="7" applyNumberFormat="0" applyFont="0" applyAlignment="0" applyProtection="0"/>
    <xf numFmtId="0" fontId="15" fillId="25" borderId="7" applyNumberFormat="0" applyFont="0" applyAlignment="0" applyProtection="0"/>
    <xf numFmtId="0" fontId="15" fillId="25" borderId="7" applyNumberFormat="0" applyFont="0" applyAlignment="0" applyProtection="0"/>
    <xf numFmtId="0" fontId="15" fillId="25" borderId="7" applyNumberFormat="0" applyFont="0" applyAlignment="0" applyProtection="0"/>
    <xf numFmtId="0" fontId="15" fillId="25" borderId="7" applyNumberFormat="0" applyFont="0" applyAlignment="0" applyProtection="0"/>
    <xf numFmtId="0" fontId="15" fillId="25" borderId="7" applyNumberFormat="0" applyFont="0" applyAlignment="0" applyProtection="0"/>
    <xf numFmtId="0" fontId="15" fillId="25" borderId="7" applyNumberFormat="0" applyFont="0" applyAlignment="0" applyProtection="0"/>
    <xf numFmtId="0" fontId="15" fillId="25" borderId="7" applyNumberFormat="0" applyFont="0" applyAlignment="0" applyProtection="0"/>
    <xf numFmtId="0" fontId="15" fillId="25" borderId="7" applyNumberFormat="0" applyFont="0" applyAlignment="0" applyProtection="0"/>
    <xf numFmtId="0" fontId="15" fillId="25" borderId="7" applyNumberFormat="0" applyFont="0" applyAlignment="0" applyProtection="0"/>
    <xf numFmtId="0" fontId="15" fillId="25" borderId="7" applyNumberFormat="0" applyFont="0" applyAlignment="0" applyProtection="0"/>
    <xf numFmtId="0" fontId="15" fillId="25" borderId="7" applyNumberFormat="0" applyFont="0" applyAlignment="0" applyProtection="0"/>
    <xf numFmtId="0" fontId="15" fillId="25" borderId="7" applyNumberFormat="0" applyFont="0" applyAlignment="0" applyProtection="0"/>
    <xf numFmtId="0" fontId="15" fillId="25" borderId="7" applyNumberFormat="0" applyFont="0" applyAlignment="0" applyProtection="0"/>
    <xf numFmtId="0" fontId="15" fillId="25" borderId="7" applyNumberFormat="0" applyFont="0" applyAlignment="0" applyProtection="0"/>
    <xf numFmtId="0" fontId="15" fillId="25" borderId="7" applyNumberFormat="0" applyFont="0" applyAlignment="0" applyProtection="0"/>
    <xf numFmtId="0" fontId="15" fillId="25" borderId="7" applyNumberFormat="0" applyFont="0" applyAlignment="0" applyProtection="0"/>
    <xf numFmtId="0" fontId="15" fillId="25" borderId="7" applyNumberFormat="0" applyFont="0" applyAlignment="0" applyProtection="0"/>
    <xf numFmtId="0" fontId="15" fillId="25" borderId="7" applyNumberFormat="0" applyFont="0" applyAlignment="0" applyProtection="0"/>
    <xf numFmtId="0" fontId="15" fillId="25" borderId="7" applyNumberFormat="0" applyFont="0" applyAlignment="0" applyProtection="0"/>
    <xf numFmtId="0" fontId="15" fillId="25" borderId="7" applyNumberFormat="0" applyFont="0" applyAlignment="0" applyProtection="0"/>
    <xf numFmtId="0" fontId="15" fillId="25" borderId="7" applyNumberFormat="0" applyFont="0" applyAlignment="0" applyProtection="0"/>
    <xf numFmtId="0" fontId="15" fillId="25" borderId="7" applyNumberFormat="0" applyFont="0" applyAlignment="0" applyProtection="0"/>
    <xf numFmtId="0" fontId="15" fillId="25" borderId="7" applyNumberFormat="0" applyFont="0" applyAlignment="0" applyProtection="0"/>
    <xf numFmtId="0" fontId="15" fillId="25" borderId="7" applyNumberFormat="0" applyFont="0" applyAlignment="0" applyProtection="0"/>
    <xf numFmtId="0" fontId="15" fillId="25" borderId="7" applyNumberFormat="0" applyFont="0" applyAlignment="0" applyProtection="0"/>
    <xf numFmtId="0" fontId="15" fillId="25" borderId="7" applyNumberFormat="0" applyFont="0" applyAlignment="0" applyProtection="0"/>
    <xf numFmtId="0" fontId="15" fillId="25" borderId="7" applyNumberFormat="0" applyFont="0" applyAlignment="0" applyProtection="0"/>
    <xf numFmtId="0" fontId="15" fillId="25" borderId="7" applyNumberFormat="0" applyFont="0" applyAlignment="0" applyProtection="0"/>
    <xf numFmtId="0" fontId="15" fillId="25" borderId="7" applyNumberFormat="0" applyFont="0" applyAlignment="0" applyProtection="0"/>
    <xf numFmtId="0" fontId="15" fillId="25" borderId="7" applyNumberFormat="0" applyFont="0" applyAlignment="0" applyProtection="0"/>
    <xf numFmtId="0" fontId="15" fillId="25" borderId="7" applyNumberFormat="0" applyFont="0" applyAlignment="0" applyProtection="0"/>
    <xf numFmtId="0" fontId="15" fillId="25" borderId="7" applyNumberFormat="0" applyFont="0" applyAlignment="0" applyProtection="0"/>
    <xf numFmtId="0" fontId="15" fillId="25" borderId="7" applyNumberFormat="0" applyFont="0" applyAlignment="0" applyProtection="0"/>
    <xf numFmtId="0" fontId="15" fillId="25" borderId="7" applyNumberFormat="0" applyFont="0" applyAlignment="0" applyProtection="0"/>
    <xf numFmtId="0" fontId="15" fillId="25" borderId="7" applyNumberFormat="0" applyFont="0" applyAlignment="0" applyProtection="0"/>
    <xf numFmtId="0" fontId="15" fillId="25" borderId="7" applyNumberFormat="0" applyFont="0" applyAlignment="0" applyProtection="0"/>
    <xf numFmtId="0" fontId="15" fillId="25" borderId="7" applyNumberFormat="0" applyFont="0" applyAlignment="0" applyProtection="0"/>
    <xf numFmtId="0" fontId="15" fillId="25" borderId="7" applyNumberFormat="0" applyFont="0" applyAlignment="0" applyProtection="0"/>
    <xf numFmtId="0" fontId="15" fillId="25" borderId="7" applyNumberFormat="0" applyFont="0" applyAlignment="0" applyProtection="0"/>
    <xf numFmtId="0" fontId="15" fillId="25" borderId="7" applyNumberFormat="0" applyFont="0" applyAlignment="0" applyProtection="0"/>
    <xf numFmtId="0" fontId="15" fillId="25" borderId="7" applyNumberFormat="0" applyFont="0" applyAlignment="0" applyProtection="0"/>
    <xf numFmtId="0" fontId="15" fillId="25" borderId="7" applyNumberFormat="0" applyFont="0" applyAlignment="0" applyProtection="0"/>
    <xf numFmtId="0" fontId="15" fillId="25" borderId="7" applyNumberFormat="0" applyFont="0" applyAlignment="0" applyProtection="0"/>
    <xf numFmtId="0" fontId="15" fillId="25" borderId="7" applyNumberFormat="0" applyFont="0" applyAlignment="0" applyProtection="0"/>
    <xf numFmtId="0" fontId="15" fillId="25" borderId="7" applyNumberFormat="0" applyFont="0" applyAlignment="0" applyProtection="0"/>
    <xf numFmtId="0" fontId="15" fillId="25" borderId="7" applyNumberFormat="0" applyFont="0" applyAlignment="0" applyProtection="0"/>
    <xf numFmtId="0" fontId="15" fillId="25" borderId="7" applyNumberFormat="0" applyFont="0" applyAlignment="0" applyProtection="0"/>
    <xf numFmtId="0" fontId="15" fillId="25" borderId="7" applyNumberFormat="0" applyFont="0" applyAlignment="0" applyProtection="0"/>
    <xf numFmtId="0" fontId="15" fillId="25" borderId="7" applyNumberFormat="0" applyFont="0" applyAlignment="0" applyProtection="0"/>
    <xf numFmtId="0" fontId="15" fillId="25" borderId="7" applyNumberFormat="0" applyFont="0" applyAlignment="0" applyProtection="0"/>
    <xf numFmtId="0" fontId="15" fillId="25" borderId="7" applyNumberFormat="0" applyFont="0" applyAlignment="0" applyProtection="0"/>
    <xf numFmtId="0" fontId="15" fillId="25" borderId="7" applyNumberFormat="0" applyFont="0" applyAlignment="0" applyProtection="0"/>
    <xf numFmtId="0" fontId="15" fillId="25" borderId="7" applyNumberFormat="0" applyFont="0" applyAlignment="0" applyProtection="0"/>
    <xf numFmtId="0" fontId="15" fillId="25" borderId="7" applyNumberFormat="0" applyFont="0" applyAlignment="0" applyProtection="0"/>
    <xf numFmtId="0" fontId="15" fillId="25" borderId="7" applyNumberFormat="0" applyFont="0" applyAlignment="0" applyProtection="0"/>
    <xf numFmtId="0" fontId="15" fillId="25" borderId="7" applyNumberFormat="0" applyFont="0" applyAlignment="0" applyProtection="0"/>
    <xf numFmtId="0" fontId="15" fillId="25" borderId="7" applyNumberFormat="0" applyFont="0" applyAlignment="0" applyProtection="0"/>
    <xf numFmtId="0" fontId="15" fillId="25" borderId="7" applyNumberFormat="0" applyFont="0" applyAlignment="0" applyProtection="0"/>
    <xf numFmtId="0" fontId="15" fillId="25" borderId="7" applyNumberFormat="0" applyFont="0" applyAlignment="0" applyProtection="0"/>
    <xf numFmtId="0" fontId="15" fillId="25" borderId="7" applyNumberFormat="0" applyFont="0" applyAlignment="0" applyProtection="0"/>
    <xf numFmtId="0" fontId="15" fillId="25" borderId="7" applyNumberFormat="0" applyFont="0" applyAlignment="0" applyProtection="0"/>
    <xf numFmtId="0" fontId="15" fillId="25" borderId="7" applyNumberFormat="0" applyFont="0" applyAlignment="0" applyProtection="0"/>
    <xf numFmtId="0" fontId="15" fillId="25" borderId="7" applyNumberFormat="0" applyFont="0" applyAlignment="0" applyProtection="0"/>
    <xf numFmtId="0" fontId="15" fillId="25" borderId="7" applyNumberFormat="0" applyFont="0" applyAlignment="0" applyProtection="0"/>
    <xf numFmtId="0" fontId="15" fillId="25" borderId="7" applyNumberFormat="0" applyFont="0" applyAlignment="0" applyProtection="0"/>
    <xf numFmtId="0" fontId="15" fillId="25" borderId="7" applyNumberFormat="0" applyFont="0" applyAlignment="0" applyProtection="0"/>
    <xf numFmtId="0" fontId="15" fillId="25" borderId="7" applyNumberFormat="0" applyFont="0" applyAlignment="0" applyProtection="0"/>
    <xf numFmtId="0" fontId="15" fillId="25" borderId="7" applyNumberFormat="0" applyFont="0" applyAlignment="0" applyProtection="0"/>
    <xf numFmtId="0" fontId="15" fillId="25" borderId="7" applyNumberFormat="0" applyFont="0" applyAlignment="0" applyProtection="0"/>
    <xf numFmtId="0" fontId="15" fillId="25" borderId="7" applyNumberFormat="0" applyFont="0" applyAlignment="0" applyProtection="0"/>
    <xf numFmtId="0" fontId="15" fillId="25" borderId="7" applyNumberFormat="0" applyFont="0" applyAlignment="0" applyProtection="0"/>
    <xf numFmtId="0" fontId="15" fillId="25" borderId="7" applyNumberFormat="0" applyFont="0" applyAlignment="0" applyProtection="0"/>
    <xf numFmtId="0" fontId="15" fillId="25" borderId="7" applyNumberFormat="0" applyFont="0" applyAlignment="0" applyProtection="0"/>
    <xf numFmtId="0" fontId="15" fillId="25" borderId="7" applyNumberFormat="0" applyFont="0" applyAlignment="0" applyProtection="0"/>
    <xf numFmtId="0" fontId="15" fillId="25" borderId="7" applyNumberFormat="0" applyFont="0" applyAlignment="0" applyProtection="0"/>
    <xf numFmtId="0" fontId="15" fillId="25" borderId="7" applyNumberFormat="0" applyFont="0" applyAlignment="0" applyProtection="0"/>
    <xf numFmtId="0" fontId="15" fillId="25" borderId="7" applyNumberFormat="0" applyFont="0" applyAlignment="0" applyProtection="0"/>
    <xf numFmtId="0" fontId="15" fillId="25" borderId="7" applyNumberFormat="0" applyFont="0" applyAlignment="0" applyProtection="0"/>
    <xf numFmtId="0" fontId="48" fillId="20" borderId="8" applyNumberFormat="0" applyAlignment="0" applyProtection="0"/>
    <xf numFmtId="0" fontId="48" fillId="20" borderId="8" applyNumberFormat="0" applyAlignment="0" applyProtection="0"/>
    <xf numFmtId="0" fontId="48" fillId="20" borderId="8" applyNumberFormat="0" applyAlignment="0" applyProtection="0"/>
    <xf numFmtId="0" fontId="48" fillId="20" borderId="8" applyNumberFormat="0" applyAlignment="0" applyProtection="0"/>
    <xf numFmtId="0" fontId="48" fillId="20" borderId="8" applyNumberFormat="0" applyAlignment="0" applyProtection="0"/>
    <xf numFmtId="0" fontId="48" fillId="20" borderId="8" applyNumberFormat="0" applyAlignment="0" applyProtection="0"/>
    <xf numFmtId="0" fontId="48" fillId="20" borderId="8" applyNumberFormat="0" applyAlignment="0" applyProtection="0"/>
    <xf numFmtId="0" fontId="48" fillId="20" borderId="8" applyNumberFormat="0" applyAlignment="0" applyProtection="0"/>
    <xf numFmtId="0" fontId="48" fillId="20" borderId="8" applyNumberFormat="0" applyAlignment="0" applyProtection="0"/>
    <xf numFmtId="0" fontId="48" fillId="20" borderId="8" applyNumberFormat="0" applyAlignment="0" applyProtection="0"/>
    <xf numFmtId="0" fontId="48" fillId="20" borderId="8" applyNumberFormat="0" applyAlignment="0" applyProtection="0"/>
    <xf numFmtId="0" fontId="48" fillId="20" borderId="8" applyNumberFormat="0" applyAlignment="0" applyProtection="0"/>
    <xf numFmtId="0" fontId="48" fillId="20" borderId="8" applyNumberFormat="0" applyAlignment="0" applyProtection="0"/>
    <xf numFmtId="0" fontId="48" fillId="20" borderId="8" applyNumberFormat="0" applyAlignment="0" applyProtection="0"/>
    <xf numFmtId="0" fontId="48" fillId="20" borderId="8" applyNumberFormat="0" applyAlignment="0" applyProtection="0"/>
    <xf numFmtId="0" fontId="48" fillId="20" borderId="8" applyNumberFormat="0" applyAlignment="0" applyProtection="0"/>
    <xf numFmtId="0" fontId="48" fillId="20" borderId="8" applyNumberFormat="0" applyAlignment="0" applyProtection="0"/>
    <xf numFmtId="0" fontId="48" fillId="20" borderId="8" applyNumberFormat="0" applyAlignment="0" applyProtection="0"/>
    <xf numFmtId="0" fontId="48" fillId="20" borderId="8" applyNumberFormat="0" applyAlignment="0" applyProtection="0"/>
    <xf numFmtId="0" fontId="48" fillId="20" borderId="8" applyNumberFormat="0" applyAlignment="0" applyProtection="0"/>
    <xf numFmtId="0" fontId="48" fillId="20" borderId="8" applyNumberFormat="0" applyAlignment="0" applyProtection="0"/>
    <xf numFmtId="0" fontId="48" fillId="20" borderId="8" applyNumberFormat="0" applyAlignment="0" applyProtection="0"/>
    <xf numFmtId="0" fontId="48" fillId="20" borderId="8" applyNumberFormat="0" applyAlignment="0" applyProtection="0"/>
    <xf numFmtId="0" fontId="48" fillId="20" borderId="8" applyNumberFormat="0" applyAlignment="0" applyProtection="0"/>
    <xf numFmtId="0" fontId="48" fillId="20" borderId="8" applyNumberFormat="0" applyAlignment="0" applyProtection="0"/>
    <xf numFmtId="0" fontId="48" fillId="20" borderId="8" applyNumberFormat="0" applyAlignment="0" applyProtection="0"/>
    <xf numFmtId="0" fontId="48" fillId="20" borderId="8" applyNumberFormat="0" applyAlignment="0" applyProtection="0"/>
    <xf numFmtId="0" fontId="48" fillId="20" borderId="8" applyNumberFormat="0" applyAlignment="0" applyProtection="0"/>
    <xf numFmtId="0" fontId="48" fillId="20" borderId="8" applyNumberFormat="0" applyAlignment="0" applyProtection="0"/>
    <xf numFmtId="0" fontId="48" fillId="20" borderId="8" applyNumberFormat="0" applyAlignment="0" applyProtection="0"/>
    <xf numFmtId="0" fontId="48" fillId="20" borderId="8" applyNumberFormat="0" applyAlignment="0" applyProtection="0"/>
    <xf numFmtId="0" fontId="48" fillId="20" borderId="8" applyNumberFormat="0" applyAlignment="0" applyProtection="0"/>
    <xf numFmtId="0" fontId="48" fillId="20" borderId="8" applyNumberFormat="0" applyAlignment="0" applyProtection="0"/>
    <xf numFmtId="0" fontId="48" fillId="20" borderId="8" applyNumberFormat="0" applyAlignment="0" applyProtection="0"/>
    <xf numFmtId="0" fontId="48" fillId="20" borderId="8" applyNumberFormat="0" applyAlignment="0" applyProtection="0"/>
    <xf numFmtId="0" fontId="48" fillId="20" borderId="8" applyNumberFormat="0" applyAlignment="0" applyProtection="0"/>
    <xf numFmtId="0" fontId="48" fillId="20" borderId="8" applyNumberFormat="0" applyAlignment="0" applyProtection="0"/>
    <xf numFmtId="0" fontId="48" fillId="20" borderId="8" applyNumberFormat="0" applyAlignment="0" applyProtection="0"/>
    <xf numFmtId="9" fontId="30"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63" fillId="0" borderId="0" applyFont="0" applyFill="0" applyBorder="0" applyAlignment="0" applyProtection="0"/>
    <xf numFmtId="9" fontId="2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29"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50"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49"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55"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6"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6" fillId="0" borderId="0" applyFon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35" fillId="0" borderId="9" applyNumberFormat="0" applyFill="0" applyAlignment="0" applyProtection="0"/>
    <xf numFmtId="0" fontId="35" fillId="0" borderId="9" applyNumberFormat="0" applyFill="0" applyAlignment="0" applyProtection="0"/>
    <xf numFmtId="0" fontId="35" fillId="0" borderId="9" applyNumberFormat="0" applyFill="0" applyAlignment="0" applyProtection="0"/>
    <xf numFmtId="0" fontId="35" fillId="0" borderId="9" applyNumberFormat="0" applyFill="0" applyAlignment="0" applyProtection="0"/>
    <xf numFmtId="0" fontId="35" fillId="0" borderId="9" applyNumberFormat="0" applyFill="0" applyAlignment="0" applyProtection="0"/>
    <xf numFmtId="0" fontId="35" fillId="0" borderId="9" applyNumberFormat="0" applyFill="0" applyAlignment="0" applyProtection="0"/>
    <xf numFmtId="0" fontId="35" fillId="0" borderId="9" applyNumberFormat="0" applyFill="0" applyAlignment="0" applyProtection="0"/>
    <xf numFmtId="0" fontId="35" fillId="0" borderId="9" applyNumberFormat="0" applyFill="0" applyAlignment="0" applyProtection="0"/>
    <xf numFmtId="0" fontId="35" fillId="0" borderId="9" applyNumberFormat="0" applyFill="0" applyAlignment="0" applyProtection="0"/>
    <xf numFmtId="0" fontId="35" fillId="0" borderId="9" applyNumberFormat="0" applyFill="0" applyAlignment="0" applyProtection="0"/>
    <xf numFmtId="0" fontId="35" fillId="0" borderId="9" applyNumberFormat="0" applyFill="0" applyAlignment="0" applyProtection="0"/>
    <xf numFmtId="0" fontId="35" fillId="0" borderId="9" applyNumberFormat="0" applyFill="0" applyAlignment="0" applyProtection="0"/>
    <xf numFmtId="0" fontId="35" fillId="0" borderId="9" applyNumberFormat="0" applyFill="0" applyAlignment="0" applyProtection="0"/>
    <xf numFmtId="0" fontId="35" fillId="0" borderId="9" applyNumberFormat="0" applyFill="0" applyAlignment="0" applyProtection="0"/>
    <xf numFmtId="0" fontId="35" fillId="0" borderId="9" applyNumberFormat="0" applyFill="0" applyAlignment="0" applyProtection="0"/>
    <xf numFmtId="0" fontId="35" fillId="0" borderId="9" applyNumberFormat="0" applyFill="0" applyAlignment="0" applyProtection="0"/>
    <xf numFmtId="0" fontId="35" fillId="0" borderId="9" applyNumberFormat="0" applyFill="0" applyAlignment="0" applyProtection="0"/>
    <xf numFmtId="0" fontId="35" fillId="0" borderId="9" applyNumberFormat="0" applyFill="0" applyAlignment="0" applyProtection="0"/>
    <xf numFmtId="0" fontId="35" fillId="0" borderId="9" applyNumberFormat="0" applyFill="0" applyAlignment="0" applyProtection="0"/>
    <xf numFmtId="0" fontId="35" fillId="0" borderId="9" applyNumberFormat="0" applyFill="0" applyAlignment="0" applyProtection="0"/>
    <xf numFmtId="0" fontId="35" fillId="0" borderId="9" applyNumberFormat="0" applyFill="0" applyAlignment="0" applyProtection="0"/>
    <xf numFmtId="0" fontId="35" fillId="0" borderId="9" applyNumberFormat="0" applyFill="0" applyAlignment="0" applyProtection="0"/>
    <xf numFmtId="0" fontId="35" fillId="0" borderId="9" applyNumberFormat="0" applyFill="0" applyAlignment="0" applyProtection="0"/>
    <xf numFmtId="0" fontId="35" fillId="0" borderId="9" applyNumberFormat="0" applyFill="0" applyAlignment="0" applyProtection="0"/>
    <xf numFmtId="0" fontId="35" fillId="0" borderId="9" applyNumberFormat="0" applyFill="0" applyAlignment="0" applyProtection="0"/>
    <xf numFmtId="0" fontId="35" fillId="0" borderId="9" applyNumberFormat="0" applyFill="0" applyAlignment="0" applyProtection="0"/>
    <xf numFmtId="0" fontId="35" fillId="0" borderId="9" applyNumberFormat="0" applyFill="0" applyAlignment="0" applyProtection="0"/>
    <xf numFmtId="0" fontId="35" fillId="0" borderId="9" applyNumberFormat="0" applyFill="0" applyAlignment="0" applyProtection="0"/>
    <xf numFmtId="0" fontId="35" fillId="0" borderId="9" applyNumberFormat="0" applyFill="0" applyAlignment="0" applyProtection="0"/>
    <xf numFmtId="0" fontId="35" fillId="0" borderId="9" applyNumberFormat="0" applyFill="0" applyAlignment="0" applyProtection="0"/>
    <xf numFmtId="0" fontId="35" fillId="0" borderId="9" applyNumberFormat="0" applyFill="0" applyAlignment="0" applyProtection="0"/>
    <xf numFmtId="0" fontId="35" fillId="0" borderId="9" applyNumberFormat="0" applyFill="0" applyAlignment="0" applyProtection="0"/>
    <xf numFmtId="0" fontId="35" fillId="0" borderId="9" applyNumberFormat="0" applyFill="0" applyAlignment="0" applyProtection="0"/>
    <xf numFmtId="0" fontId="35" fillId="0" borderId="9" applyNumberFormat="0" applyFill="0" applyAlignment="0" applyProtection="0"/>
    <xf numFmtId="0" fontId="35" fillId="0" borderId="9" applyNumberFormat="0" applyFill="0" applyAlignment="0" applyProtection="0"/>
    <xf numFmtId="0" fontId="35" fillId="0" borderId="9" applyNumberFormat="0" applyFill="0" applyAlignment="0" applyProtection="0"/>
    <xf numFmtId="0" fontId="35" fillId="0" borderId="9" applyNumberFormat="0" applyFill="0" applyAlignment="0" applyProtection="0"/>
    <xf numFmtId="0" fontId="35" fillId="0" borderId="9" applyNumberFormat="0" applyFill="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15" fillId="0" borderId="0"/>
    <xf numFmtId="0" fontId="15" fillId="0" borderId="0"/>
    <xf numFmtId="0" fontId="71" fillId="0" borderId="0" applyNumberFormat="0" applyFill="0" applyBorder="0" applyAlignment="0" applyProtection="0">
      <alignment vertical="top"/>
      <protection locked="0"/>
    </xf>
    <xf numFmtId="0" fontId="78" fillId="37" borderId="0" applyNumberFormat="0" applyBorder="0" applyAlignment="0" applyProtection="0"/>
    <xf numFmtId="0" fontId="83" fillId="0" borderId="68" applyNumberFormat="0" applyFill="0" applyAlignment="0" applyProtection="0"/>
    <xf numFmtId="0" fontId="84" fillId="39" borderId="69" applyNumberFormat="0" applyAlignment="0" applyProtection="0"/>
    <xf numFmtId="0" fontId="86" fillId="0" borderId="0" applyNumberFormat="0" applyFill="0" applyBorder="0" applyAlignment="0" applyProtection="0"/>
    <xf numFmtId="0" fontId="26" fillId="0" borderId="0"/>
    <xf numFmtId="0" fontId="14" fillId="0" borderId="0"/>
    <xf numFmtId="0" fontId="100" fillId="0" borderId="0" applyNumberFormat="0" applyFill="0" applyBorder="0" applyAlignment="0" applyProtection="0"/>
    <xf numFmtId="0" fontId="13" fillId="20" borderId="0" applyNumberFormat="0" applyBorder="0" applyAlignment="0" applyProtection="0"/>
    <xf numFmtId="44" fontId="14" fillId="0" borderId="0" applyFont="0" applyFill="0" applyBorder="0" applyAlignment="0" applyProtection="0"/>
    <xf numFmtId="0" fontId="26" fillId="0" borderId="0"/>
    <xf numFmtId="0" fontId="76" fillId="0" borderId="0"/>
    <xf numFmtId="0" fontId="13" fillId="20" borderId="0" applyNumberFormat="0" applyBorder="0" applyAlignment="0" applyProtection="0"/>
    <xf numFmtId="0" fontId="81" fillId="50" borderId="67" applyNumberFormat="0" applyAlignment="0" applyProtection="0"/>
    <xf numFmtId="0" fontId="92" fillId="18" borderId="0" applyNumberFormat="0" applyBorder="0" applyAlignment="0" applyProtection="0"/>
    <xf numFmtId="0" fontId="96" fillId="0" borderId="0" applyNumberFormat="0" applyFill="0" applyBorder="0" applyAlignment="0" applyProtection="0"/>
    <xf numFmtId="0" fontId="80" fillId="24" borderId="66" applyNumberFormat="0" applyAlignment="0" applyProtection="0"/>
    <xf numFmtId="0" fontId="26" fillId="0" borderId="0"/>
    <xf numFmtId="0" fontId="93" fillId="3" borderId="0" applyNumberFormat="0" applyBorder="0" applyAlignment="0" applyProtection="0"/>
    <xf numFmtId="0" fontId="89" fillId="0" borderId="0"/>
    <xf numFmtId="9" fontId="14" fillId="0" borderId="0" applyFont="0" applyFill="0" applyBorder="0" applyAlignment="0" applyProtection="0"/>
    <xf numFmtId="0" fontId="90" fillId="0" borderId="0" applyNumberFormat="0" applyFill="0" applyBorder="0" applyAlignment="0" applyProtection="0">
      <alignment vertical="top"/>
      <protection locked="0"/>
    </xf>
    <xf numFmtId="177" fontId="14" fillId="0" borderId="0" applyFont="0" applyFill="0" applyBorder="0" applyAlignment="0" applyProtection="0"/>
    <xf numFmtId="0" fontId="76"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0"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26" fillId="0" borderId="0"/>
    <xf numFmtId="0" fontId="26"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26" fillId="0" borderId="0"/>
    <xf numFmtId="0" fontId="26" fillId="0" borderId="0"/>
    <xf numFmtId="0" fontId="76" fillId="0" borderId="0"/>
    <xf numFmtId="0" fontId="51" fillId="40" borderId="70" applyNumberFormat="0" applyFont="0" applyAlignment="0" applyProtection="0"/>
    <xf numFmtId="0" fontId="87" fillId="0" borderId="76" applyNumberFormat="0" applyFill="0" applyAlignment="0" applyProtection="0"/>
    <xf numFmtId="44" fontId="14" fillId="0" borderId="0" applyFont="0" applyFill="0" applyBorder="0" applyAlignment="0" applyProtection="0"/>
    <xf numFmtId="0" fontId="88" fillId="51" borderId="0" applyNumberFormat="0" applyBorder="0" applyAlignment="0" applyProtection="0"/>
    <xf numFmtId="0" fontId="13" fillId="7" borderId="0" applyNumberFormat="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89" fillId="0" borderId="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30"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26" fillId="0" borderId="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80" fillId="24" borderId="66" applyNumberFormat="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04" fillId="20" borderId="8" applyNumberFormat="0" applyAlignment="0" applyProtection="0"/>
    <xf numFmtId="0" fontId="14" fillId="22" borderId="0" applyNumberFormat="0" applyAlignment="0">
      <alignment horizontal="right"/>
    </xf>
    <xf numFmtId="0" fontId="14" fillId="22" borderId="0" applyNumberFormat="0" applyAlignment="0">
      <alignment horizontal="right"/>
    </xf>
    <xf numFmtId="0" fontId="14" fillId="23" borderId="0" applyNumberFormat="0" applyAlignment="0"/>
    <xf numFmtId="0" fontId="14" fillId="23" borderId="0" applyNumberFormat="0" applyAlignment="0"/>
    <xf numFmtId="0" fontId="26" fillId="0" borderId="0"/>
    <xf numFmtId="0" fontId="13" fillId="25" borderId="0" applyNumberFormat="0" applyBorder="0" applyAlignment="0" applyProtection="0"/>
    <xf numFmtId="0" fontId="29" fillId="8" borderId="0" applyNumberFormat="0" applyBorder="0" applyAlignment="0" applyProtection="0"/>
    <xf numFmtId="0" fontId="97" fillId="4" borderId="0" applyNumberFormat="0" applyBorder="0" applyAlignment="0" applyProtection="0"/>
    <xf numFmtId="0" fontId="76" fillId="0" borderId="0"/>
    <xf numFmtId="0" fontId="26" fillId="0" borderId="0"/>
    <xf numFmtId="0" fontId="107" fillId="0" borderId="74" applyNumberFormat="0" applyFill="0" applyAlignment="0" applyProtection="0"/>
    <xf numFmtId="0" fontId="13" fillId="9" borderId="0" applyNumberFormat="0" applyBorder="0" applyAlignment="0" applyProtection="0"/>
    <xf numFmtId="0" fontId="13" fillId="7" borderId="0" applyNumberFormat="0" applyBorder="0" applyAlignment="0" applyProtection="0"/>
    <xf numFmtId="0" fontId="13" fillId="0" borderId="0"/>
    <xf numFmtId="0" fontId="13" fillId="42" borderId="0" applyNumberFormat="0" applyBorder="0" applyAlignment="0" applyProtection="0"/>
    <xf numFmtId="0" fontId="26" fillId="0" borderId="0"/>
    <xf numFmtId="0" fontId="26" fillId="0" borderId="0"/>
    <xf numFmtId="0" fontId="26" fillId="0" borderId="0"/>
    <xf numFmtId="0" fontId="92" fillId="13" borderId="0" applyNumberFormat="0" applyBorder="0" applyAlignment="0" applyProtection="0"/>
    <xf numFmtId="0" fontId="81" fillId="50" borderId="67" applyNumberFormat="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88" fillId="20" borderId="0" applyNumberFormat="0" applyBorder="0" applyAlignment="0" applyProtection="0"/>
    <xf numFmtId="0" fontId="26" fillId="0" borderId="0"/>
    <xf numFmtId="0" fontId="14" fillId="0" borderId="0">
      <alignment readingOrder="1"/>
    </xf>
    <xf numFmtId="0" fontId="14" fillId="0" borderId="0">
      <alignment readingOrder="1"/>
    </xf>
    <xf numFmtId="0" fontId="14" fillId="0" borderId="0">
      <alignment readingOrder="1"/>
    </xf>
    <xf numFmtId="0" fontId="14" fillId="0" borderId="0"/>
    <xf numFmtId="0" fontId="14" fillId="0" borderId="0"/>
    <xf numFmtId="0" fontId="13" fillId="0" borderId="0"/>
    <xf numFmtId="0" fontId="14" fillId="0" borderId="0"/>
    <xf numFmtId="0" fontId="14" fillId="0" borderId="0"/>
    <xf numFmtId="0" fontId="14" fillId="0" borderId="0"/>
    <xf numFmtId="0" fontId="14" fillId="0" borderId="0"/>
    <xf numFmtId="0" fontId="14" fillId="0" borderId="0"/>
    <xf numFmtId="0" fontId="13" fillId="0" borderId="0"/>
    <xf numFmtId="0" fontId="13" fillId="0" borderId="0"/>
    <xf numFmtId="0" fontId="13" fillId="0" borderId="0"/>
    <xf numFmtId="0" fontId="13" fillId="0" borderId="0"/>
    <xf numFmtId="0" fontId="13" fillId="0" borderId="0"/>
    <xf numFmtId="0" fontId="14" fillId="0" borderId="0"/>
    <xf numFmtId="0" fontId="14" fillId="0" borderId="0"/>
    <xf numFmtId="0" fontId="14" fillId="0" borderId="0"/>
    <xf numFmtId="0" fontId="13" fillId="0" borderId="0"/>
    <xf numFmtId="0" fontId="1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3" fillId="0" borderId="0"/>
    <xf numFmtId="0" fontId="13" fillId="0" borderId="0"/>
    <xf numFmtId="0" fontId="13" fillId="0" borderId="0"/>
    <xf numFmtId="0" fontId="13" fillId="0" borderId="0"/>
    <xf numFmtId="0" fontId="13" fillId="0" borderId="0"/>
    <xf numFmtId="0" fontId="26" fillId="0" borderId="0"/>
    <xf numFmtId="0" fontId="13" fillId="0" borderId="0"/>
    <xf numFmtId="0" fontId="13" fillId="0" borderId="0"/>
    <xf numFmtId="0" fontId="13" fillId="0" borderId="0"/>
    <xf numFmtId="0" fontId="13" fillId="0" borderId="0"/>
    <xf numFmtId="0" fontId="82" fillId="50" borderId="66" applyNumberFormat="0" applyAlignment="0" applyProtection="0"/>
    <xf numFmtId="0" fontId="13" fillId="0" borderId="0"/>
    <xf numFmtId="0" fontId="14" fillId="0" borderId="0"/>
    <xf numFmtId="0" fontId="14" fillId="0" borderId="0"/>
    <xf numFmtId="0" fontId="14" fillId="0" borderId="0"/>
    <xf numFmtId="0" fontId="13" fillId="0" borderId="0"/>
    <xf numFmtId="0" fontId="13" fillId="0" borderId="0"/>
    <xf numFmtId="0" fontId="13" fillId="0" borderId="0"/>
    <xf numFmtId="0" fontId="13" fillId="0" borderId="0"/>
    <xf numFmtId="0" fontId="94" fillId="20" borderId="1" applyNumberFormat="0" applyAlignment="0" applyProtection="0"/>
    <xf numFmtId="0" fontId="13" fillId="7" borderId="0" applyNumberFormat="0" applyBorder="0" applyAlignment="0" applyProtection="0"/>
    <xf numFmtId="0" fontId="13" fillId="9" borderId="0" applyNumberFormat="0" applyBorder="0" applyAlignment="0" applyProtection="0"/>
    <xf numFmtId="0" fontId="92" fillId="14" borderId="0" applyNumberFormat="0" applyBorder="0" applyAlignment="0" applyProtection="0"/>
    <xf numFmtId="0" fontId="14" fillId="0" borderId="0"/>
    <xf numFmtId="0" fontId="14" fillId="0" borderId="0"/>
    <xf numFmtId="0" fontId="14" fillId="0" borderId="0"/>
    <xf numFmtId="0" fontId="14" fillId="0" borderId="0"/>
    <xf numFmtId="0" fontId="13" fillId="0" borderId="0"/>
    <xf numFmtId="0" fontId="13" fillId="0" borderId="0"/>
    <xf numFmtId="0" fontId="13" fillId="0" borderId="0"/>
    <xf numFmtId="0" fontId="13" fillId="0" borderId="0"/>
    <xf numFmtId="0" fontId="13" fillId="0" borderId="0"/>
    <xf numFmtId="0" fontId="112" fillId="0" borderId="0" applyNumberForma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24" borderId="0" applyNumberFormat="0" applyBorder="0" applyAlignment="0" applyProtection="0"/>
    <xf numFmtId="0" fontId="76" fillId="0" borderId="0"/>
    <xf numFmtId="0" fontId="13" fillId="0" borderId="0"/>
    <xf numFmtId="0" fontId="13" fillId="0" borderId="0"/>
    <xf numFmtId="0" fontId="89" fillId="0" borderId="0"/>
    <xf numFmtId="0" fontId="76" fillId="0" borderId="0"/>
    <xf numFmtId="0" fontId="111" fillId="0" borderId="65" applyNumberFormat="0" applyFill="0" applyAlignment="0" applyProtection="0"/>
    <xf numFmtId="0" fontId="26" fillId="0" borderId="0"/>
    <xf numFmtId="0" fontId="26" fillId="0" borderId="0"/>
    <xf numFmtId="0" fontId="88" fillId="43" borderId="0" applyNumberFormat="0" applyBorder="0" applyAlignment="0" applyProtection="0"/>
    <xf numFmtId="0" fontId="29" fillId="7" borderId="0" applyNumberFormat="0" applyBorder="0" applyAlignment="0" applyProtection="0"/>
    <xf numFmtId="0" fontId="13" fillId="0" borderId="0"/>
    <xf numFmtId="0" fontId="13" fillId="0" borderId="0"/>
    <xf numFmtId="0" fontId="14" fillId="0" borderId="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11" fillId="0" borderId="65" applyNumberFormat="0" applyFill="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6" fillId="0" borderId="0"/>
    <xf numFmtId="0" fontId="13" fillId="0" borderId="0"/>
    <xf numFmtId="0" fontId="7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7" borderId="0" applyNumberFormat="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25" borderId="7" applyNumberFormat="0" applyFont="0" applyAlignment="0" applyProtection="0"/>
    <xf numFmtId="0" fontId="14" fillId="25" borderId="7" applyNumberFormat="0" applyFont="0" applyAlignment="0" applyProtection="0"/>
    <xf numFmtId="0" fontId="14" fillId="25" borderId="7" applyNumberFormat="0" applyFont="0" applyAlignment="0" applyProtection="0"/>
    <xf numFmtId="0" fontId="14" fillId="25" borderId="7" applyNumberFormat="0" applyFont="0" applyAlignment="0" applyProtection="0"/>
    <xf numFmtId="0" fontId="14" fillId="25" borderId="7" applyNumberFormat="0" applyFont="0" applyAlignment="0" applyProtection="0"/>
    <xf numFmtId="0" fontId="14" fillId="25" borderId="7" applyNumberFormat="0" applyFont="0" applyAlignment="0" applyProtection="0"/>
    <xf numFmtId="0" fontId="14" fillId="25" borderId="7" applyNumberFormat="0" applyFont="0" applyAlignment="0" applyProtection="0"/>
    <xf numFmtId="0" fontId="14" fillId="25" borderId="7" applyNumberFormat="0" applyFont="0" applyAlignment="0" applyProtection="0"/>
    <xf numFmtId="0" fontId="14" fillId="25" borderId="7" applyNumberFormat="0" applyFont="0" applyAlignment="0" applyProtection="0"/>
    <xf numFmtId="0" fontId="14" fillId="25" borderId="7" applyNumberFormat="0" applyFont="0" applyAlignment="0" applyProtection="0"/>
    <xf numFmtId="0" fontId="14" fillId="25" borderId="7" applyNumberFormat="0" applyFont="0" applyAlignment="0" applyProtection="0"/>
    <xf numFmtId="0" fontId="14" fillId="25" borderId="7" applyNumberFormat="0" applyFont="0" applyAlignment="0" applyProtection="0"/>
    <xf numFmtId="0" fontId="14" fillId="25" borderId="7" applyNumberFormat="0" applyFont="0" applyAlignment="0" applyProtection="0"/>
    <xf numFmtId="0" fontId="14" fillId="25" borderId="7" applyNumberFormat="0" applyFont="0" applyAlignment="0" applyProtection="0"/>
    <xf numFmtId="0" fontId="14" fillId="25" borderId="7" applyNumberFormat="0" applyFont="0" applyAlignment="0" applyProtection="0"/>
    <xf numFmtId="0" fontId="14" fillId="25" borderId="7" applyNumberFormat="0" applyFont="0" applyAlignment="0" applyProtection="0"/>
    <xf numFmtId="0" fontId="14" fillId="25" borderId="7" applyNumberFormat="0" applyFont="0" applyAlignment="0" applyProtection="0"/>
    <xf numFmtId="0" fontId="14" fillId="25" borderId="7" applyNumberFormat="0" applyFont="0" applyAlignment="0" applyProtection="0"/>
    <xf numFmtId="0" fontId="14" fillId="25" borderId="7" applyNumberFormat="0" applyFont="0" applyAlignment="0" applyProtection="0"/>
    <xf numFmtId="0" fontId="14" fillId="25" borderId="7" applyNumberFormat="0" applyFont="0" applyAlignment="0" applyProtection="0"/>
    <xf numFmtId="0" fontId="14" fillId="25" borderId="7" applyNumberFormat="0" applyFont="0" applyAlignment="0" applyProtection="0"/>
    <xf numFmtId="0" fontId="14" fillId="25" borderId="7" applyNumberFormat="0" applyFont="0" applyAlignment="0" applyProtection="0"/>
    <xf numFmtId="0" fontId="14" fillId="25" borderId="7" applyNumberFormat="0" applyFont="0" applyAlignment="0" applyProtection="0"/>
    <xf numFmtId="0" fontId="14" fillId="25" borderId="7" applyNumberFormat="0" applyFont="0" applyAlignment="0" applyProtection="0"/>
    <xf numFmtId="0" fontId="14" fillId="25" borderId="7" applyNumberFormat="0" applyFont="0" applyAlignment="0" applyProtection="0"/>
    <xf numFmtId="0" fontId="14" fillId="25" borderId="7" applyNumberFormat="0" applyFont="0" applyAlignment="0" applyProtection="0"/>
    <xf numFmtId="0" fontId="14" fillId="25" borderId="7" applyNumberFormat="0" applyFont="0" applyAlignment="0" applyProtection="0"/>
    <xf numFmtId="0" fontId="14" fillId="25" borderId="7" applyNumberFormat="0" applyFont="0" applyAlignment="0" applyProtection="0"/>
    <xf numFmtId="0" fontId="14" fillId="25" borderId="7" applyNumberFormat="0" applyFont="0" applyAlignment="0" applyProtection="0"/>
    <xf numFmtId="0" fontId="14" fillId="25" borderId="7" applyNumberFormat="0" applyFont="0" applyAlignment="0" applyProtection="0"/>
    <xf numFmtId="0" fontId="14" fillId="25" borderId="7" applyNumberFormat="0" applyFont="0" applyAlignment="0" applyProtection="0"/>
    <xf numFmtId="0" fontId="14" fillId="25" borderId="7" applyNumberFormat="0" applyFont="0" applyAlignment="0" applyProtection="0"/>
    <xf numFmtId="0" fontId="14" fillId="25" borderId="7" applyNumberFormat="0" applyFont="0" applyAlignment="0" applyProtection="0"/>
    <xf numFmtId="0" fontId="14" fillId="25" borderId="7" applyNumberFormat="0" applyFont="0" applyAlignment="0" applyProtection="0"/>
    <xf numFmtId="0" fontId="14" fillId="25" borderId="7" applyNumberFormat="0" applyFont="0" applyAlignment="0" applyProtection="0"/>
    <xf numFmtId="0" fontId="14" fillId="25" borderId="7" applyNumberFormat="0" applyFont="0" applyAlignment="0" applyProtection="0"/>
    <xf numFmtId="0" fontId="14" fillId="25" borderId="7" applyNumberFormat="0" applyFont="0" applyAlignment="0" applyProtection="0"/>
    <xf numFmtId="0" fontId="14" fillId="25" borderId="7" applyNumberFormat="0" applyFont="0" applyAlignment="0" applyProtection="0"/>
    <xf numFmtId="0" fontId="14" fillId="25" borderId="7" applyNumberFormat="0" applyFont="0" applyAlignment="0" applyProtection="0"/>
    <xf numFmtId="0" fontId="14" fillId="25" borderId="7" applyNumberFormat="0" applyFont="0" applyAlignment="0" applyProtection="0"/>
    <xf numFmtId="0" fontId="14" fillId="25" borderId="7" applyNumberFormat="0" applyFont="0" applyAlignment="0" applyProtection="0"/>
    <xf numFmtId="0" fontId="14" fillId="25" borderId="7" applyNumberFormat="0" applyFont="0" applyAlignment="0" applyProtection="0"/>
    <xf numFmtId="0" fontId="14" fillId="25" borderId="7" applyNumberFormat="0" applyFont="0" applyAlignment="0" applyProtection="0"/>
    <xf numFmtId="0" fontId="14" fillId="25" borderId="7" applyNumberFormat="0" applyFont="0" applyAlignment="0" applyProtection="0"/>
    <xf numFmtId="0" fontId="14" fillId="25" borderId="7" applyNumberFormat="0" applyFont="0" applyAlignment="0" applyProtection="0"/>
    <xf numFmtId="0" fontId="14" fillId="25" borderId="7" applyNumberFormat="0" applyFont="0" applyAlignment="0" applyProtection="0"/>
    <xf numFmtId="0" fontId="14" fillId="25" borderId="7" applyNumberFormat="0" applyFont="0" applyAlignment="0" applyProtection="0"/>
    <xf numFmtId="0" fontId="14" fillId="25" borderId="7" applyNumberFormat="0" applyFont="0" applyAlignment="0" applyProtection="0"/>
    <xf numFmtId="0" fontId="14" fillId="25" borderId="7" applyNumberFormat="0" applyFont="0" applyAlignment="0" applyProtection="0"/>
    <xf numFmtId="0" fontId="14" fillId="25" borderId="7" applyNumberFormat="0" applyFont="0" applyAlignment="0" applyProtection="0"/>
    <xf numFmtId="0" fontId="14" fillId="25" borderId="7" applyNumberFormat="0" applyFont="0" applyAlignment="0" applyProtection="0"/>
    <xf numFmtId="0" fontId="14" fillId="25" borderId="7" applyNumberFormat="0" applyFont="0" applyAlignment="0" applyProtection="0"/>
    <xf numFmtId="0" fontId="14" fillId="25" borderId="7" applyNumberFormat="0" applyFont="0" applyAlignment="0" applyProtection="0"/>
    <xf numFmtId="0" fontId="14" fillId="25" borderId="7" applyNumberFormat="0" applyFont="0" applyAlignment="0" applyProtection="0"/>
    <xf numFmtId="0" fontId="14" fillId="25" borderId="7" applyNumberFormat="0" applyFont="0" applyAlignment="0" applyProtection="0"/>
    <xf numFmtId="0" fontId="14" fillId="25" borderId="7" applyNumberFormat="0" applyFont="0" applyAlignment="0" applyProtection="0"/>
    <xf numFmtId="0" fontId="14" fillId="25" borderId="7" applyNumberFormat="0" applyFont="0" applyAlignment="0" applyProtection="0"/>
    <xf numFmtId="0" fontId="14" fillId="25" borderId="7" applyNumberFormat="0" applyFont="0" applyAlignment="0" applyProtection="0"/>
    <xf numFmtId="0" fontId="14" fillId="25" borderId="7" applyNumberFormat="0" applyFont="0" applyAlignment="0" applyProtection="0"/>
    <xf numFmtId="0" fontId="14" fillId="25" borderId="7" applyNumberFormat="0" applyFont="0" applyAlignment="0" applyProtection="0"/>
    <xf numFmtId="0" fontId="14" fillId="25" borderId="7" applyNumberFormat="0" applyFont="0" applyAlignment="0" applyProtection="0"/>
    <xf numFmtId="0" fontId="14" fillId="25" borderId="7" applyNumberFormat="0" applyFont="0" applyAlignment="0" applyProtection="0"/>
    <xf numFmtId="0" fontId="14" fillId="25" borderId="7" applyNumberFormat="0" applyFont="0" applyAlignment="0" applyProtection="0"/>
    <xf numFmtId="0" fontId="14" fillId="25" borderId="7" applyNumberFormat="0" applyFont="0" applyAlignment="0" applyProtection="0"/>
    <xf numFmtId="0" fontId="14" fillId="25" borderId="7" applyNumberFormat="0" applyFont="0" applyAlignment="0" applyProtection="0"/>
    <xf numFmtId="0" fontId="14" fillId="25" borderId="7" applyNumberFormat="0" applyFont="0" applyAlignment="0" applyProtection="0"/>
    <xf numFmtId="0" fontId="14" fillId="25" borderId="7" applyNumberFormat="0" applyFont="0" applyAlignment="0" applyProtection="0"/>
    <xf numFmtId="0" fontId="14" fillId="25" borderId="7" applyNumberFormat="0" applyFont="0" applyAlignment="0" applyProtection="0"/>
    <xf numFmtId="0" fontId="14" fillId="25" borderId="7" applyNumberFormat="0" applyFont="0" applyAlignment="0" applyProtection="0"/>
    <xf numFmtId="0" fontId="14" fillId="25" borderId="7" applyNumberFormat="0" applyFont="0" applyAlignment="0" applyProtection="0"/>
    <xf numFmtId="0" fontId="14" fillId="25" borderId="7" applyNumberFormat="0" applyFont="0" applyAlignment="0" applyProtection="0"/>
    <xf numFmtId="0" fontId="14" fillId="25" borderId="7" applyNumberFormat="0" applyFont="0" applyAlignment="0" applyProtection="0"/>
    <xf numFmtId="0" fontId="14" fillId="25" borderId="7" applyNumberFormat="0" applyFont="0" applyAlignment="0" applyProtection="0"/>
    <xf numFmtId="0" fontId="14" fillId="25" borderId="7" applyNumberFormat="0" applyFont="0" applyAlignment="0" applyProtection="0"/>
    <xf numFmtId="0" fontId="14" fillId="25" borderId="7" applyNumberFormat="0" applyFont="0" applyAlignment="0" applyProtection="0"/>
    <xf numFmtId="0" fontId="14" fillId="25" borderId="7" applyNumberFormat="0" applyFont="0" applyAlignment="0" applyProtection="0"/>
    <xf numFmtId="0" fontId="14" fillId="25" borderId="7" applyNumberFormat="0" applyFont="0" applyAlignment="0" applyProtection="0"/>
    <xf numFmtId="0" fontId="14" fillId="25" borderId="7" applyNumberFormat="0" applyFont="0" applyAlignment="0" applyProtection="0"/>
    <xf numFmtId="0" fontId="14" fillId="25" borderId="7" applyNumberFormat="0" applyFont="0" applyAlignment="0" applyProtection="0"/>
    <xf numFmtId="0" fontId="14" fillId="25" borderId="7" applyNumberFormat="0" applyFont="0" applyAlignment="0" applyProtection="0"/>
    <xf numFmtId="0" fontId="14" fillId="25" borderId="7" applyNumberFormat="0" applyFont="0" applyAlignment="0" applyProtection="0"/>
    <xf numFmtId="0" fontId="14" fillId="25" borderId="7" applyNumberFormat="0" applyFont="0" applyAlignment="0" applyProtection="0"/>
    <xf numFmtId="0" fontId="14" fillId="25" borderId="7" applyNumberFormat="0" applyFont="0" applyAlignment="0" applyProtection="0"/>
    <xf numFmtId="0" fontId="14" fillId="25" borderId="7" applyNumberFormat="0" applyFont="0" applyAlignment="0" applyProtection="0"/>
    <xf numFmtId="0" fontId="14" fillId="25" borderId="7" applyNumberFormat="0" applyFont="0" applyAlignment="0" applyProtection="0"/>
    <xf numFmtId="0" fontId="14" fillId="25" borderId="7" applyNumberFormat="0" applyFont="0" applyAlignment="0" applyProtection="0"/>
    <xf numFmtId="0" fontId="14" fillId="25" borderId="7" applyNumberFormat="0" applyFont="0" applyAlignment="0" applyProtection="0"/>
    <xf numFmtId="0" fontId="14" fillId="25" borderId="7" applyNumberFormat="0" applyFont="0" applyAlignment="0" applyProtection="0"/>
    <xf numFmtId="0" fontId="14" fillId="25" borderId="7" applyNumberFormat="0" applyFont="0" applyAlignment="0" applyProtection="0"/>
    <xf numFmtId="0" fontId="14" fillId="25" borderId="7" applyNumberFormat="0" applyFont="0" applyAlignment="0" applyProtection="0"/>
    <xf numFmtId="0" fontId="14" fillId="25" borderId="7" applyNumberFormat="0" applyFont="0" applyAlignment="0" applyProtection="0"/>
    <xf numFmtId="0" fontId="14" fillId="25" borderId="7" applyNumberFormat="0" applyFont="0" applyAlignment="0" applyProtection="0"/>
    <xf numFmtId="0" fontId="14" fillId="25" borderId="7" applyNumberFormat="0" applyFont="0" applyAlignment="0" applyProtection="0"/>
    <xf numFmtId="0" fontId="14" fillId="25" borderId="7" applyNumberFormat="0" applyFont="0" applyAlignment="0" applyProtection="0"/>
    <xf numFmtId="0" fontId="14" fillId="25" borderId="7" applyNumberFormat="0" applyFont="0" applyAlignment="0" applyProtection="0"/>
    <xf numFmtId="0" fontId="101" fillId="7" borderId="1" applyNumberFormat="0" applyAlignment="0" applyProtection="0"/>
    <xf numFmtId="0" fontId="13" fillId="25" borderId="0" applyNumberFormat="0" applyBorder="0" applyAlignment="0" applyProtection="0"/>
    <xf numFmtId="0" fontId="98" fillId="0" borderId="3" applyNumberFormat="0" applyFill="0" applyAlignment="0" applyProtection="0"/>
    <xf numFmtId="0" fontId="88" fillId="24" borderId="0" applyNumberFormat="0" applyBorder="0" applyAlignment="0" applyProtection="0"/>
    <xf numFmtId="0" fontId="29" fillId="10" borderId="0" applyNumberFormat="0" applyBorder="0" applyAlignment="0" applyProtection="0"/>
    <xf numFmtId="0" fontId="89" fillId="0" borderId="0"/>
    <xf numFmtId="0" fontId="88" fillId="9" borderId="0" applyNumberFormat="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30"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29" fillId="5" borderId="0" applyNumberFormat="0" applyBorder="0" applyAlignment="0" applyProtection="0"/>
    <xf numFmtId="0" fontId="102" fillId="0" borderId="6" applyNumberFormat="0" applyFill="0" applyAlignment="0" applyProtection="0"/>
    <xf numFmtId="0" fontId="76" fillId="0" borderId="0"/>
    <xf numFmtId="0" fontId="76" fillId="0" borderId="0"/>
    <xf numFmtId="0" fontId="80" fillId="24" borderId="66" applyNumberFormat="0" applyAlignment="0" applyProtection="0"/>
    <xf numFmtId="0" fontId="26" fillId="0" borderId="0"/>
    <xf numFmtId="0" fontId="110" fillId="0" borderId="74" applyNumberFormat="0" applyFill="0" applyAlignment="0" applyProtection="0"/>
    <xf numFmtId="0" fontId="2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4" fillId="0" borderId="0"/>
    <xf numFmtId="0" fontId="14" fillId="0" borderId="0"/>
    <xf numFmtId="0" fontId="14" fillId="0" borderId="0"/>
    <xf numFmtId="0" fontId="14" fillId="0" borderId="0"/>
    <xf numFmtId="0" fontId="14" fillId="0" borderId="0"/>
    <xf numFmtId="0" fontId="14" fillId="0" borderId="0"/>
    <xf numFmtId="177" fontId="14" fillId="0" borderId="0" applyFont="0" applyFill="0" applyBorder="0" applyAlignment="0" applyProtection="0"/>
    <xf numFmtId="0" fontId="89" fillId="0" borderId="0"/>
    <xf numFmtId="0" fontId="87" fillId="0" borderId="76" applyNumberFormat="0" applyFill="0" applyAlignment="0" applyProtection="0"/>
    <xf numFmtId="0" fontId="76" fillId="0" borderId="0"/>
    <xf numFmtId="0" fontId="89" fillId="0" borderId="0"/>
    <xf numFmtId="0" fontId="29" fillId="8" borderId="0" applyNumberFormat="0" applyBorder="0" applyAlignment="0" applyProtection="0"/>
    <xf numFmtId="0" fontId="13" fillId="47" borderId="0" applyNumberFormat="0" applyBorder="0" applyAlignment="0" applyProtection="0"/>
    <xf numFmtId="0" fontId="76" fillId="0" borderId="0"/>
    <xf numFmtId="0" fontId="13" fillId="20" borderId="0" applyNumberFormat="0" applyBorder="0" applyAlignment="0" applyProtection="0"/>
    <xf numFmtId="0" fontId="88" fillId="14" borderId="0" applyNumberFormat="0" applyBorder="0" applyAlignment="0" applyProtection="0"/>
    <xf numFmtId="0" fontId="92" fillId="16" borderId="0" applyNumberFormat="0" applyBorder="0" applyAlignment="0" applyProtection="0"/>
    <xf numFmtId="0" fontId="13" fillId="24" borderId="0" applyNumberFormat="0" applyBorder="0" applyAlignment="0" applyProtection="0"/>
    <xf numFmtId="0" fontId="108" fillId="0" borderId="0" applyNumberFormat="0" applyFill="0" applyBorder="0" applyAlignment="0" applyProtection="0"/>
    <xf numFmtId="0" fontId="87" fillId="0" borderId="76" applyNumberFormat="0" applyFill="0" applyAlignment="0" applyProtection="0"/>
    <xf numFmtId="38" fontId="21" fillId="28" borderId="0" applyNumberFormat="0" applyBorder="0" applyAlignment="0" applyProtection="0"/>
    <xf numFmtId="0" fontId="76" fillId="0" borderId="0"/>
    <xf numFmtId="0" fontId="13" fillId="7" borderId="0" applyNumberFormat="0" applyBorder="0" applyAlignment="0" applyProtection="0"/>
    <xf numFmtId="0" fontId="13" fillId="20" borderId="0" applyNumberFormat="0" applyBorder="0" applyAlignment="0" applyProtection="0"/>
    <xf numFmtId="10" fontId="14" fillId="0" borderId="0" applyFont="0" applyFill="0" applyBorder="0" applyAlignment="0" applyProtection="0"/>
    <xf numFmtId="0" fontId="89" fillId="0" borderId="0"/>
    <xf numFmtId="0" fontId="24" fillId="0" borderId="0" applyNumberFormat="0" applyFill="0" applyBorder="0" applyAlignment="0" applyProtection="0">
      <alignment vertical="top"/>
      <protection locked="0"/>
    </xf>
    <xf numFmtId="0" fontId="88" fillId="51" borderId="0" applyNumberFormat="0" applyBorder="0" applyAlignment="0" applyProtection="0"/>
    <xf numFmtId="0" fontId="26" fillId="0" borderId="0"/>
    <xf numFmtId="9" fontId="14" fillId="0" borderId="0" applyFont="0" applyFill="0" applyBorder="0" applyAlignment="0" applyProtection="0"/>
    <xf numFmtId="0" fontId="92" fillId="12" borderId="0" applyNumberFormat="0" applyBorder="0" applyAlignment="0" applyProtection="0"/>
    <xf numFmtId="0" fontId="103" fillId="24" borderId="0" applyNumberFormat="0" applyBorder="0" applyAlignment="0" applyProtection="0"/>
    <xf numFmtId="0" fontId="92" fillId="9" borderId="0" applyNumberFormat="0" applyBorder="0" applyAlignment="0" applyProtection="0"/>
    <xf numFmtId="0" fontId="79" fillId="38" borderId="0" applyNumberFormat="0" applyBorder="0" applyAlignment="0" applyProtection="0"/>
    <xf numFmtId="0" fontId="26" fillId="0" borderId="0"/>
    <xf numFmtId="10" fontId="21" fillId="26" borderId="11" applyNumberFormat="0" applyBorder="0" applyAlignment="0" applyProtection="0"/>
    <xf numFmtId="0" fontId="26" fillId="0" borderId="0"/>
    <xf numFmtId="0" fontId="26" fillId="0" borderId="0"/>
    <xf numFmtId="0" fontId="76" fillId="0" borderId="0"/>
    <xf numFmtId="0" fontId="13" fillId="25" borderId="0" applyNumberFormat="0" applyBorder="0" applyAlignment="0" applyProtection="0"/>
    <xf numFmtId="0" fontId="13" fillId="7" borderId="0" applyNumberFormat="0" applyBorder="0" applyAlignment="0" applyProtection="0"/>
    <xf numFmtId="0" fontId="26" fillId="0" borderId="0"/>
    <xf numFmtId="0" fontId="88" fillId="48" borderId="0" applyNumberFormat="0" applyBorder="0" applyAlignment="0" applyProtection="0"/>
    <xf numFmtId="0" fontId="109" fillId="0" borderId="0" applyNumberFormat="0" applyFill="0" applyBorder="0" applyAlignment="0" applyProtection="0"/>
    <xf numFmtId="0" fontId="108" fillId="0" borderId="75" applyNumberFormat="0" applyFill="0" applyAlignment="0" applyProtection="0"/>
    <xf numFmtId="0" fontId="13" fillId="25" borderId="0" applyNumberFormat="0" applyBorder="0" applyAlignment="0" applyProtection="0"/>
    <xf numFmtId="0" fontId="113" fillId="0" borderId="0" applyNumberFormat="0" applyFill="0" applyBorder="0" applyAlignment="0" applyProtection="0"/>
    <xf numFmtId="10" fontId="14" fillId="0" borderId="0" applyFont="0" applyFill="0" applyBorder="0" applyAlignment="0" applyProtection="0"/>
    <xf numFmtId="0" fontId="112" fillId="0" borderId="75" applyNumberFormat="0" applyFill="0" applyAlignment="0" applyProtection="0"/>
    <xf numFmtId="0" fontId="76" fillId="0" borderId="0"/>
    <xf numFmtId="0" fontId="26" fillId="0" borderId="0"/>
    <xf numFmtId="0" fontId="51" fillId="40" borderId="70" applyNumberFormat="0" applyFont="0" applyAlignment="0" applyProtection="0"/>
    <xf numFmtId="0" fontId="85" fillId="0" borderId="0" applyNumberFormat="0" applyFill="0" applyBorder="0" applyAlignment="0" applyProtection="0"/>
    <xf numFmtId="0" fontId="26" fillId="0" borderId="0"/>
    <xf numFmtId="0" fontId="88" fillId="9" borderId="0" applyNumberFormat="0" applyBorder="0" applyAlignment="0" applyProtection="0"/>
    <xf numFmtId="0" fontId="109" fillId="0" borderId="0" applyNumberFormat="0" applyFill="0" applyBorder="0" applyAlignment="0" applyProtection="0"/>
    <xf numFmtId="0" fontId="29" fillId="11" borderId="0" applyNumberFormat="0" applyBorder="0" applyAlignment="0" applyProtection="0"/>
    <xf numFmtId="0" fontId="101" fillId="7" borderId="1" applyNumberFormat="0" applyAlignment="0" applyProtection="0"/>
    <xf numFmtId="9" fontId="14" fillId="0" borderId="0" applyFont="0" applyFill="0" applyBorder="0" applyAlignment="0" applyProtection="0"/>
    <xf numFmtId="0" fontId="13" fillId="24" borderId="0" applyNumberFormat="0" applyBorder="0" applyAlignment="0" applyProtection="0"/>
    <xf numFmtId="9" fontId="14" fillId="0" borderId="0" applyFont="0" applyFill="0" applyBorder="0" applyAlignment="0" applyProtection="0"/>
    <xf numFmtId="0" fontId="13" fillId="0" borderId="0"/>
    <xf numFmtId="0" fontId="26" fillId="0" borderId="0"/>
    <xf numFmtId="9" fontId="14" fillId="0" borderId="0" applyFont="0" applyFill="0" applyBorder="0" applyAlignment="0" applyProtection="0"/>
    <xf numFmtId="0" fontId="29" fillId="6" borderId="0" applyNumberFormat="0" applyBorder="0" applyAlignment="0" applyProtection="0"/>
    <xf numFmtId="0" fontId="106" fillId="0" borderId="0" applyNumberFormat="0" applyFill="0" applyBorder="0" applyAlignment="0" applyProtection="0"/>
    <xf numFmtId="0" fontId="13" fillId="9" borderId="0" applyNumberFormat="0" applyBorder="0" applyAlignment="0" applyProtection="0"/>
    <xf numFmtId="0" fontId="88" fillId="14" borderId="0" applyNumberFormat="0" applyBorder="0" applyAlignment="0" applyProtection="0"/>
    <xf numFmtId="0" fontId="26" fillId="0" borderId="0"/>
    <xf numFmtId="0" fontId="99" fillId="0" borderId="4" applyNumberFormat="0" applyFill="0" applyAlignment="0" applyProtection="0"/>
    <xf numFmtId="0" fontId="105" fillId="0" borderId="9" applyNumberFormat="0" applyFill="0" applyAlignment="0" applyProtection="0"/>
    <xf numFmtId="0" fontId="107" fillId="0" borderId="74" applyNumberFormat="0" applyFill="0" applyAlignment="0" applyProtection="0"/>
    <xf numFmtId="0" fontId="13" fillId="24" borderId="0" applyNumberFormat="0" applyBorder="0" applyAlignment="0" applyProtection="0"/>
    <xf numFmtId="0" fontId="101" fillId="7" borderId="1" applyNumberFormat="0" applyAlignment="0" applyProtection="0"/>
    <xf numFmtId="0" fontId="26" fillId="0" borderId="0"/>
    <xf numFmtId="0" fontId="81" fillId="50" borderId="67" applyNumberFormat="0" applyAlignment="0" applyProtection="0"/>
    <xf numFmtId="0" fontId="26" fillId="0" borderId="0"/>
    <xf numFmtId="0" fontId="92" fillId="10" borderId="0" applyNumberFormat="0" applyBorder="0" applyAlignment="0" applyProtection="0"/>
    <xf numFmtId="0" fontId="88" fillId="14" borderId="0" applyNumberFormat="0" applyBorder="0" applyAlignment="0" applyProtection="0"/>
    <xf numFmtId="0" fontId="101" fillId="7" borderId="1" applyNumberFormat="0" applyAlignment="0" applyProtection="0"/>
    <xf numFmtId="0" fontId="29" fillId="4" borderId="0" applyNumberFormat="0" applyBorder="0" applyAlignment="0" applyProtection="0"/>
    <xf numFmtId="0" fontId="88" fillId="20" borderId="0" applyNumberFormat="0" applyBorder="0" applyAlignment="0" applyProtection="0"/>
    <xf numFmtId="0" fontId="29" fillId="2" borderId="0" applyNumberFormat="0" applyBorder="0" applyAlignment="0" applyProtection="0"/>
    <xf numFmtId="0" fontId="88" fillId="41" borderId="0" applyNumberFormat="0" applyBorder="0" applyAlignment="0" applyProtection="0"/>
    <xf numFmtId="0" fontId="13" fillId="20" borderId="0" applyNumberFormat="0" applyBorder="0" applyAlignment="0" applyProtection="0"/>
    <xf numFmtId="9" fontId="14" fillId="0" borderId="0" applyFont="0" applyFill="0" applyBorder="0" applyAlignment="0" applyProtection="0"/>
    <xf numFmtId="0" fontId="51" fillId="40" borderId="70" applyNumberFormat="0" applyFont="0" applyAlignment="0" applyProtection="0"/>
    <xf numFmtId="0" fontId="14" fillId="0" borderId="0"/>
    <xf numFmtId="0" fontId="14" fillId="0" borderId="0"/>
    <xf numFmtId="0" fontId="89" fillId="0" borderId="0"/>
    <xf numFmtId="0" fontId="29" fillId="5" borderId="0" applyNumberFormat="0" applyBorder="0" applyAlignment="0" applyProtection="0"/>
    <xf numFmtId="0" fontId="100" fillId="0" borderId="5" applyNumberFormat="0" applyFill="0" applyAlignment="0" applyProtection="0"/>
    <xf numFmtId="0" fontId="88" fillId="14" borderId="0" applyNumberFormat="0" applyBorder="0" applyAlignment="0" applyProtection="0"/>
    <xf numFmtId="0" fontId="108" fillId="0" borderId="75" applyNumberFormat="0" applyFill="0" applyAlignment="0" applyProtection="0"/>
    <xf numFmtId="0" fontId="13" fillId="46" borderId="0" applyNumberFormat="0" applyBorder="0" applyAlignment="0" applyProtection="0"/>
    <xf numFmtId="0" fontId="88" fillId="24" borderId="0" applyNumberFormat="0" applyBorder="0" applyAlignment="0" applyProtection="0"/>
    <xf numFmtId="0" fontId="88" fillId="14" borderId="0" applyNumberFormat="0" applyBorder="0" applyAlignment="0" applyProtection="0"/>
    <xf numFmtId="0" fontId="13" fillId="25" borderId="0" applyNumberFormat="0" applyBorder="0" applyAlignment="0" applyProtection="0"/>
    <xf numFmtId="0" fontId="89" fillId="0" borderId="0"/>
    <xf numFmtId="0" fontId="88" fillId="44" borderId="0" applyNumberFormat="0" applyBorder="0" applyAlignment="0" applyProtection="0"/>
    <xf numFmtId="10" fontId="21" fillId="26" borderId="11" applyNumberFormat="0" applyBorder="0" applyAlignment="0" applyProtection="0"/>
    <xf numFmtId="176" fontId="91" fillId="0" borderId="0"/>
    <xf numFmtId="0" fontId="29" fillId="3" borderId="0" applyNumberFormat="0" applyBorder="0" applyAlignment="0" applyProtection="0"/>
    <xf numFmtId="0" fontId="89" fillId="0" borderId="0"/>
    <xf numFmtId="0" fontId="95" fillId="21" borderId="2" applyNumberFormat="0" applyAlignment="0" applyProtection="0"/>
    <xf numFmtId="0" fontId="88" fillId="51" borderId="0" applyNumberFormat="0" applyBorder="0" applyAlignment="0" applyProtection="0"/>
    <xf numFmtId="0" fontId="76" fillId="0" borderId="0"/>
    <xf numFmtId="0" fontId="76" fillId="0" borderId="0"/>
    <xf numFmtId="0" fontId="76" fillId="0" borderId="0"/>
    <xf numFmtId="0" fontId="76" fillId="0" borderId="0"/>
    <xf numFmtId="0" fontId="76" fillId="0" borderId="0"/>
    <xf numFmtId="0" fontId="76" fillId="0" borderId="0"/>
    <xf numFmtId="0" fontId="88" fillId="9" borderId="0" applyNumberFormat="0" applyBorder="0" applyAlignment="0" applyProtection="0"/>
    <xf numFmtId="0" fontId="80" fillId="24" borderId="66" applyNumberFormat="0" applyAlignment="0" applyProtection="0"/>
    <xf numFmtId="0" fontId="92" fillId="13" borderId="0" applyNumberFormat="0" applyBorder="0" applyAlignment="0" applyProtection="0"/>
    <xf numFmtId="0" fontId="13" fillId="24" borderId="0" applyNumberFormat="0" applyBorder="0" applyAlignment="0" applyProtection="0"/>
    <xf numFmtId="0" fontId="13" fillId="20" borderId="0" applyNumberFormat="0" applyBorder="0" applyAlignment="0" applyProtection="0"/>
    <xf numFmtId="0" fontId="29" fillId="9"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11" fillId="0" borderId="65" applyNumberFormat="0" applyFill="0" applyAlignment="0" applyProtection="0"/>
    <xf numFmtId="0" fontId="92" fillId="15" borderId="0" applyNumberFormat="0" applyBorder="0" applyAlignment="0" applyProtection="0"/>
    <xf numFmtId="0" fontId="77" fillId="36" borderId="0" applyNumberFormat="0" applyBorder="0" applyAlignment="0" applyProtection="0"/>
    <xf numFmtId="38" fontId="21" fillId="28" borderId="0" applyNumberFormat="0" applyBorder="0" applyAlignment="0" applyProtection="0"/>
    <xf numFmtId="0" fontId="88" fillId="20" borderId="0" applyNumberFormat="0" applyBorder="0" applyAlignment="0" applyProtection="0"/>
    <xf numFmtId="0" fontId="92" fillId="17" borderId="0" applyNumberFormat="0" applyBorder="0" applyAlignment="0" applyProtection="0"/>
    <xf numFmtId="0" fontId="88" fillId="14" borderId="0" applyNumberFormat="0" applyBorder="0" applyAlignment="0" applyProtection="0"/>
    <xf numFmtId="0" fontId="88" fillId="24" borderId="0" applyNumberFormat="0" applyBorder="0" applyAlignment="0" applyProtection="0"/>
    <xf numFmtId="0" fontId="92" fillId="19" borderId="0" applyNumberFormat="0" applyBorder="0" applyAlignment="0" applyProtection="0"/>
    <xf numFmtId="0" fontId="88" fillId="45" borderId="0" applyNumberFormat="0" applyBorder="0" applyAlignment="0" applyProtection="0"/>
    <xf numFmtId="0" fontId="82" fillId="50" borderId="66" applyNumberFormat="0" applyAlignment="0" applyProtection="0"/>
    <xf numFmtId="0" fontId="92" fillId="14" borderId="0" applyNumberFormat="0" applyBorder="0" applyAlignment="0" applyProtection="0"/>
    <xf numFmtId="0" fontId="88" fillId="49" borderId="0" applyNumberFormat="0" applyBorder="0" applyAlignment="0" applyProtection="0"/>
    <xf numFmtId="0" fontId="82" fillId="50" borderId="66" applyNumberFormat="0" applyAlignment="0" applyProtection="0"/>
    <xf numFmtId="0" fontId="108" fillId="0" borderId="0" applyNumberFormat="0" applyFill="0" applyBorder="0" applyAlignment="0" applyProtection="0"/>
    <xf numFmtId="9" fontId="14" fillId="0" borderId="0" applyFont="0" applyFill="0" applyBorder="0" applyAlignment="0" applyProtection="0"/>
    <xf numFmtId="0" fontId="89" fillId="0" borderId="0"/>
    <xf numFmtId="0" fontId="89" fillId="0" borderId="0"/>
    <xf numFmtId="0" fontId="89"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89"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89" fillId="0" borderId="0"/>
    <xf numFmtId="0" fontId="89" fillId="0" borderId="0"/>
    <xf numFmtId="0" fontId="89"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89" fillId="0" borderId="0"/>
    <xf numFmtId="0" fontId="8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26" fillId="0" borderId="0"/>
    <xf numFmtId="0" fontId="26" fillId="0" borderId="0"/>
    <xf numFmtId="0" fontId="26" fillId="0" borderId="0"/>
    <xf numFmtId="0" fontId="26" fillId="0" borderId="0"/>
    <xf numFmtId="0" fontId="26"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14" fillId="0" borderId="0" applyNumberFormat="0" applyFill="0" applyBorder="0" applyAlignment="0" applyProtection="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0" fillId="0" borderId="0"/>
    <xf numFmtId="0" fontId="70" fillId="55"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70" fillId="58"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70" fillId="59"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70" fillId="63"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70" fillId="46" borderId="0" applyNumberFormat="0" applyBorder="0" applyAlignment="0" applyProtection="0"/>
    <xf numFmtId="0" fontId="10" fillId="46" borderId="0" applyNumberFormat="0" applyBorder="0" applyAlignment="0" applyProtection="0"/>
    <xf numFmtId="0" fontId="70" fillId="66"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70" fillId="5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70" fillId="42" borderId="0" applyNumberFormat="0" applyBorder="0" applyAlignment="0" applyProtection="0"/>
    <xf numFmtId="0" fontId="10" fillId="42" borderId="0" applyNumberFormat="0" applyBorder="0" applyAlignment="0" applyProtection="0"/>
    <xf numFmtId="0" fontId="70" fillId="6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70" fillId="64"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70" fillId="47" borderId="0" applyNumberFormat="0" applyBorder="0" applyAlignment="0" applyProtection="0"/>
    <xf numFmtId="0" fontId="10" fillId="47" borderId="0" applyNumberFormat="0" applyBorder="0" applyAlignment="0" applyProtection="0"/>
    <xf numFmtId="0" fontId="70" fillId="67"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17" fillId="57" borderId="0" applyNumberFormat="0" applyBorder="0" applyAlignment="0" applyProtection="0"/>
    <xf numFmtId="0" fontId="117" fillId="43" borderId="0" applyNumberFormat="0" applyBorder="0" applyAlignment="0" applyProtection="0"/>
    <xf numFmtId="0" fontId="117" fillId="61" borderId="0" applyNumberFormat="0" applyBorder="0" applyAlignment="0" applyProtection="0"/>
    <xf numFmtId="0" fontId="117" fillId="65" borderId="0" applyNumberFormat="0" applyBorder="0" applyAlignment="0" applyProtection="0"/>
    <xf numFmtId="0" fontId="117" fillId="48" borderId="0" applyNumberFormat="0" applyBorder="0" applyAlignment="0" applyProtection="0"/>
    <xf numFmtId="0" fontId="117" fillId="68" borderId="0" applyNumberFormat="0" applyBorder="0" applyAlignment="0" applyProtection="0"/>
    <xf numFmtId="0" fontId="126" fillId="52" borderId="66" applyNumberFormat="0" applyAlignment="0" applyProtection="0"/>
    <xf numFmtId="0" fontId="117" fillId="54" borderId="0" applyNumberFormat="0" applyBorder="0" applyAlignment="0" applyProtection="0"/>
    <xf numFmtId="0" fontId="117" fillId="41" borderId="0" applyNumberFormat="0" applyBorder="0" applyAlignment="0" applyProtection="0"/>
    <xf numFmtId="0" fontId="117" fillId="44" borderId="0" applyNumberFormat="0" applyBorder="0" applyAlignment="0" applyProtection="0"/>
    <xf numFmtId="0" fontId="117" fillId="62" borderId="0" applyNumberFormat="0" applyBorder="0" applyAlignment="0" applyProtection="0"/>
    <xf numFmtId="0" fontId="117" fillId="45" borderId="0" applyNumberFormat="0" applyBorder="0" applyAlignment="0" applyProtection="0"/>
    <xf numFmtId="0" fontId="117" fillId="49" borderId="0" applyNumberFormat="0" applyBorder="0" applyAlignment="0" applyProtection="0"/>
    <xf numFmtId="0" fontId="118" fillId="37" borderId="0" applyNumberFormat="0" applyBorder="0" applyAlignment="0" applyProtection="0"/>
    <xf numFmtId="0" fontId="78" fillId="37" borderId="0" applyNumberFormat="0" applyBorder="0" applyAlignment="0" applyProtection="0"/>
    <xf numFmtId="0" fontId="119" fillId="53" borderId="66" applyNumberFormat="0" applyAlignment="0" applyProtection="0"/>
    <xf numFmtId="0" fontId="120" fillId="39" borderId="69" applyNumberFormat="0" applyAlignment="0" applyProtection="0"/>
    <xf numFmtId="0" fontId="84" fillId="39" borderId="69" applyNumberFormat="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31" fillId="0" borderId="0" applyFont="0" applyFill="0" applyBorder="0" applyAlignment="0" applyProtection="0"/>
    <xf numFmtId="44" fontId="36" fillId="0" borderId="0" applyFont="0" applyFill="0" applyBorder="0" applyAlignment="0" applyProtection="0"/>
    <xf numFmtId="0" fontId="121" fillId="0" borderId="0" applyNumberFormat="0" applyFill="0" applyBorder="0" applyAlignment="0" applyProtection="0"/>
    <xf numFmtId="0" fontId="86" fillId="0" borderId="0" applyNumberFormat="0" applyFill="0" applyBorder="0" applyAlignment="0" applyProtection="0"/>
    <xf numFmtId="0" fontId="122" fillId="36" borderId="0" applyNumberFormat="0" applyBorder="0" applyAlignment="0" applyProtection="0"/>
    <xf numFmtId="0" fontId="123" fillId="0" borderId="82" applyNumberFormat="0" applyFill="0" applyAlignment="0" applyProtection="0"/>
    <xf numFmtId="0" fontId="124" fillId="0" borderId="65" applyNumberFormat="0" applyFill="0" applyAlignment="0" applyProtection="0"/>
    <xf numFmtId="0" fontId="125" fillId="0" borderId="83" applyNumberFormat="0" applyFill="0" applyAlignment="0" applyProtection="0"/>
    <xf numFmtId="0" fontId="125" fillId="0" borderId="0" applyNumberFormat="0" applyFill="0" applyBorder="0" applyAlignment="0" applyProtection="0"/>
    <xf numFmtId="0" fontId="126" fillId="52" borderId="66" applyNumberFormat="0" applyAlignment="0" applyProtection="0"/>
    <xf numFmtId="0" fontId="45" fillId="7" borderId="1" applyNumberFormat="0" applyAlignment="0" applyProtection="0"/>
    <xf numFmtId="0" fontId="45" fillId="7" borderId="1" applyNumberFormat="0" applyAlignment="0" applyProtection="0"/>
    <xf numFmtId="0" fontId="45" fillId="7" borderId="1" applyNumberFormat="0" applyAlignment="0" applyProtection="0"/>
    <xf numFmtId="0" fontId="45" fillId="7" borderId="1" applyNumberFormat="0" applyAlignment="0" applyProtection="0"/>
    <xf numFmtId="0" fontId="127" fillId="0" borderId="68" applyNumberFormat="0" applyFill="0" applyAlignment="0" applyProtection="0"/>
    <xf numFmtId="0" fontId="83" fillId="0" borderId="68" applyNumberFormat="0" applyFill="0" applyAlignment="0" applyProtection="0"/>
    <xf numFmtId="0" fontId="128" fillId="38" borderId="0" applyNumberFormat="0" applyBorder="0" applyAlignment="0" applyProtection="0"/>
    <xf numFmtId="0" fontId="10" fillId="0" borderId="0"/>
    <xf numFmtId="0" fontId="10" fillId="0" borderId="0"/>
    <xf numFmtId="0" fontId="10" fillId="0" borderId="0"/>
    <xf numFmtId="0" fontId="31" fillId="0" borderId="0"/>
    <xf numFmtId="0" fontId="10" fillId="0" borderId="0"/>
    <xf numFmtId="0" fontId="10" fillId="0" borderId="0"/>
    <xf numFmtId="0" fontId="14" fillId="0" borderId="0"/>
    <xf numFmtId="0" fontId="14" fillId="0" borderId="0"/>
    <xf numFmtId="0" fontId="31" fillId="0" borderId="0"/>
    <xf numFmtId="0" fontId="31" fillId="0" borderId="0"/>
    <xf numFmtId="0" fontId="14" fillId="0" borderId="0"/>
    <xf numFmtId="0" fontId="14" fillId="0" borderId="0"/>
    <xf numFmtId="0" fontId="31" fillId="0" borderId="0"/>
    <xf numFmtId="0" fontId="31" fillId="0" borderId="0"/>
    <xf numFmtId="0" fontId="31" fillId="0" borderId="0"/>
    <xf numFmtId="0" fontId="70" fillId="0" borderId="0"/>
    <xf numFmtId="0" fontId="10" fillId="0" borderId="0"/>
    <xf numFmtId="0" fontId="31" fillId="0" borderId="0"/>
    <xf numFmtId="0" fontId="10" fillId="0" borderId="0"/>
    <xf numFmtId="0" fontId="10" fillId="0" borderId="0"/>
    <xf numFmtId="0" fontId="14" fillId="0" borderId="0"/>
    <xf numFmtId="0" fontId="31" fillId="0" borderId="0"/>
    <xf numFmtId="0" fontId="10" fillId="0" borderId="0"/>
    <xf numFmtId="0" fontId="10" fillId="0" borderId="0"/>
    <xf numFmtId="0" fontId="30" fillId="40" borderId="70" applyNumberFormat="0" applyFont="0" applyAlignment="0" applyProtection="0"/>
    <xf numFmtId="0" fontId="129" fillId="53" borderId="67" applyNumberFormat="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14" fillId="0" borderId="0" applyFont="0" applyFill="0" applyBorder="0" applyAlignment="0" applyProtection="0"/>
    <xf numFmtId="0" fontId="130" fillId="0" borderId="84" applyNumberFormat="0" applyFill="0" applyAlignment="0" applyProtection="0"/>
    <xf numFmtId="0" fontId="116" fillId="0" borderId="0" applyNumberFormat="0" applyFill="0" applyBorder="0" applyAlignment="0" applyProtection="0"/>
    <xf numFmtId="0" fontId="70"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89" fillId="0" borderId="0"/>
    <xf numFmtId="0" fontId="89" fillId="0" borderId="0"/>
    <xf numFmtId="0" fontId="89" fillId="0" borderId="0"/>
    <xf numFmtId="0" fontId="89" fillId="0" borderId="0"/>
    <xf numFmtId="0" fontId="89" fillId="0" borderId="0"/>
    <xf numFmtId="0" fontId="89" fillId="0" borderId="0"/>
    <xf numFmtId="0" fontId="70" fillId="0" borderId="0"/>
    <xf numFmtId="0" fontId="9" fillId="7" borderId="0" applyNumberFormat="0" applyBorder="0" applyAlignment="0" applyProtection="0"/>
    <xf numFmtId="0" fontId="9" fillId="7"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46"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42"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47"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126" fillId="52" borderId="66" applyNumberFormat="0" applyAlignment="0" applyProtection="0"/>
    <xf numFmtId="0" fontId="126" fillId="52" borderId="66" applyNumberFormat="0" applyAlignment="0" applyProtection="0"/>
    <xf numFmtId="0" fontId="126" fillId="52" borderId="66" applyNumberFormat="0" applyAlignment="0" applyProtection="0"/>
    <xf numFmtId="0" fontId="126" fillId="52" borderId="66" applyNumberFormat="0" applyAlignment="0" applyProtection="0"/>
    <xf numFmtId="0" fontId="126" fillId="52" borderId="66" applyNumberForma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70" fillId="0" borderId="0"/>
    <xf numFmtId="0" fontId="70" fillId="0" borderId="0"/>
    <xf numFmtId="0" fontId="70" fillId="0" borderId="0"/>
    <xf numFmtId="0" fontId="70" fillId="0" borderId="0"/>
    <xf numFmtId="0" fontId="89" fillId="0" borderId="0"/>
    <xf numFmtId="0" fontId="76" fillId="0" borderId="0"/>
    <xf numFmtId="43" fontId="14" fillId="0" borderId="0" applyFont="0" applyFill="0" applyBorder="0" applyAlignment="0" applyProtection="0"/>
    <xf numFmtId="0" fontId="89" fillId="0" borderId="0"/>
    <xf numFmtId="44" fontId="14" fillId="0" borderId="0" applyFont="0" applyFill="0" applyBorder="0" applyAlignment="0" applyProtection="0"/>
    <xf numFmtId="0" fontId="89" fillId="0" borderId="0"/>
    <xf numFmtId="0" fontId="8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9" fillId="0" borderId="0"/>
    <xf numFmtId="0" fontId="8" fillId="20" borderId="0" applyNumberFormat="0" applyBorder="0" applyAlignment="0" applyProtection="0"/>
    <xf numFmtId="0" fontId="8" fillId="20" borderId="0" applyNumberFormat="0" applyBorder="0" applyAlignment="0" applyProtection="0"/>
    <xf numFmtId="0" fontId="8" fillId="7" borderId="0" applyNumberFormat="0" applyBorder="0" applyAlignment="0" applyProtection="0"/>
    <xf numFmtId="0" fontId="8" fillId="25" borderId="0" applyNumberFormat="0" applyBorder="0" applyAlignment="0" applyProtection="0"/>
    <xf numFmtId="0" fontId="8" fillId="9" borderId="0" applyNumberFormat="0" applyBorder="0" applyAlignment="0" applyProtection="0"/>
    <xf numFmtId="0" fontId="8" fillId="7" borderId="0" applyNumberFormat="0" applyBorder="0" applyAlignment="0" applyProtection="0"/>
    <xf numFmtId="0" fontId="8" fillId="0" borderId="0"/>
    <xf numFmtId="0" fontId="8" fillId="42"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7" borderId="0" applyNumberFormat="0" applyBorder="0" applyAlignment="0" applyProtection="0"/>
    <xf numFmtId="0" fontId="8" fillId="9"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24"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7" borderId="0" applyNumberFormat="0" applyBorder="0" applyAlignment="0" applyProtection="0"/>
    <xf numFmtId="0" fontId="8" fillId="25"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9" fillId="0" borderId="0"/>
    <xf numFmtId="0" fontId="8" fillId="47"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7" borderId="0" applyNumberFormat="0" applyBorder="0" applyAlignment="0" applyProtection="0"/>
    <xf numFmtId="0" fontId="8" fillId="20" borderId="0" applyNumberFormat="0" applyBorder="0" applyAlignment="0" applyProtection="0"/>
    <xf numFmtId="0" fontId="8" fillId="25" borderId="0" applyNumberFormat="0" applyBorder="0" applyAlignment="0" applyProtection="0"/>
    <xf numFmtId="0" fontId="8" fillId="7" borderId="0" applyNumberFormat="0" applyBorder="0" applyAlignment="0" applyProtection="0"/>
    <xf numFmtId="0" fontId="8" fillId="25" borderId="0" applyNumberFormat="0" applyBorder="0" applyAlignment="0" applyProtection="0"/>
    <xf numFmtId="0" fontId="8" fillId="24" borderId="0" applyNumberFormat="0" applyBorder="0" applyAlignment="0" applyProtection="0"/>
    <xf numFmtId="0" fontId="8" fillId="0" borderId="0"/>
    <xf numFmtId="0" fontId="8" fillId="9" borderId="0" applyNumberFormat="0" applyBorder="0" applyAlignment="0" applyProtection="0"/>
    <xf numFmtId="0" fontId="8" fillId="24" borderId="0" applyNumberFormat="0" applyBorder="0" applyAlignment="0" applyProtection="0"/>
    <xf numFmtId="0" fontId="8" fillId="20" borderId="0" applyNumberFormat="0" applyBorder="0" applyAlignment="0" applyProtection="0"/>
    <xf numFmtId="0" fontId="89" fillId="0" borderId="0"/>
    <xf numFmtId="0" fontId="8" fillId="46" borderId="0" applyNumberFormat="0" applyBorder="0" applyAlignment="0" applyProtection="0"/>
    <xf numFmtId="0" fontId="8" fillId="25" borderId="0" applyNumberFormat="0" applyBorder="0" applyAlignment="0" applyProtection="0"/>
    <xf numFmtId="0" fontId="8" fillId="24"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6" fillId="0" borderId="0"/>
    <xf numFmtId="0" fontId="89" fillId="0" borderId="0"/>
    <xf numFmtId="0" fontId="8" fillId="7" borderId="0" applyNumberFormat="0" applyBorder="0" applyAlignment="0" applyProtection="0"/>
    <xf numFmtId="0" fontId="8" fillId="7"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46"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42"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9" fillId="0" borderId="0"/>
    <xf numFmtId="0" fontId="8" fillId="47"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9" fillId="0" borderId="0"/>
    <xf numFmtId="0" fontId="8" fillId="7" borderId="0" applyNumberFormat="0" applyBorder="0" applyAlignment="0" applyProtection="0"/>
    <xf numFmtId="0" fontId="8" fillId="7"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46"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42"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47"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6" fillId="0" borderId="0"/>
    <xf numFmtId="0" fontId="76" fillId="0" borderId="0"/>
    <xf numFmtId="0" fontId="76" fillId="0" borderId="0"/>
    <xf numFmtId="0" fontId="89" fillId="0" borderId="0"/>
    <xf numFmtId="0" fontId="89" fillId="0" borderId="0"/>
    <xf numFmtId="0" fontId="89" fillId="0" borderId="0"/>
    <xf numFmtId="0" fontId="89" fillId="0" borderId="0"/>
    <xf numFmtId="0" fontId="7" fillId="0" borderId="0"/>
    <xf numFmtId="0" fontId="76" fillId="0" borderId="0"/>
    <xf numFmtId="43" fontId="14" fillId="0" borderId="0" applyFont="0" applyFill="0" applyBorder="0" applyAlignment="0" applyProtection="0"/>
    <xf numFmtId="44" fontId="14"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20" borderId="0" applyNumberFormat="0" applyBorder="0" applyAlignment="0" applyProtection="0"/>
    <xf numFmtId="0" fontId="7" fillId="20" borderId="0" applyNumberFormat="0" applyBorder="0" applyAlignment="0" applyProtection="0"/>
    <xf numFmtId="0" fontId="7" fillId="7" borderId="0" applyNumberFormat="0" applyBorder="0" applyAlignment="0" applyProtection="0"/>
    <xf numFmtId="0" fontId="7" fillId="25" borderId="0" applyNumberFormat="0" applyBorder="0" applyAlignment="0" applyProtection="0"/>
    <xf numFmtId="0" fontId="7" fillId="9" borderId="0" applyNumberFormat="0" applyBorder="0" applyAlignment="0" applyProtection="0"/>
    <xf numFmtId="0" fontId="7" fillId="7" borderId="0" applyNumberFormat="0" applyBorder="0" applyAlignment="0" applyProtection="0"/>
    <xf numFmtId="0" fontId="7" fillId="0" borderId="0"/>
    <xf numFmtId="0" fontId="7" fillId="42"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7" borderId="0" applyNumberFormat="0" applyBorder="0" applyAlignment="0" applyProtection="0"/>
    <xf numFmtId="0" fontId="7" fillId="9"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24"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7" borderId="0" applyNumberFormat="0" applyBorder="0" applyAlignment="0" applyProtection="0"/>
    <xf numFmtId="0" fontId="7" fillId="25"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7"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7" borderId="0" applyNumberFormat="0" applyBorder="0" applyAlignment="0" applyProtection="0"/>
    <xf numFmtId="0" fontId="7" fillId="20" borderId="0" applyNumberFormat="0" applyBorder="0" applyAlignment="0" applyProtection="0"/>
    <xf numFmtId="0" fontId="7" fillId="25" borderId="0" applyNumberFormat="0" applyBorder="0" applyAlignment="0" applyProtection="0"/>
    <xf numFmtId="0" fontId="7" fillId="7" borderId="0" applyNumberFormat="0" applyBorder="0" applyAlignment="0" applyProtection="0"/>
    <xf numFmtId="0" fontId="7" fillId="25" borderId="0" applyNumberFormat="0" applyBorder="0" applyAlignment="0" applyProtection="0"/>
    <xf numFmtId="0" fontId="7" fillId="24" borderId="0" applyNumberFormat="0" applyBorder="0" applyAlignment="0" applyProtection="0"/>
    <xf numFmtId="0" fontId="7" fillId="0" borderId="0"/>
    <xf numFmtId="0" fontId="7" fillId="9" borderId="0" applyNumberFormat="0" applyBorder="0" applyAlignment="0" applyProtection="0"/>
    <xf numFmtId="0" fontId="7" fillId="24" borderId="0" applyNumberFormat="0" applyBorder="0" applyAlignment="0" applyProtection="0"/>
    <xf numFmtId="0" fontId="7" fillId="20" borderId="0" applyNumberFormat="0" applyBorder="0" applyAlignment="0" applyProtection="0"/>
    <xf numFmtId="0" fontId="7" fillId="46" borderId="0" applyNumberFormat="0" applyBorder="0" applyAlignment="0" applyProtection="0"/>
    <xf numFmtId="0" fontId="7" fillId="25" borderId="0" applyNumberFormat="0" applyBorder="0" applyAlignment="0" applyProtection="0"/>
    <xf numFmtId="0" fontId="7" fillId="24"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7" borderId="0" applyNumberFormat="0" applyBorder="0" applyAlignment="0" applyProtection="0"/>
    <xf numFmtId="0" fontId="7" fillId="7"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46"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42"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4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7" borderId="0" applyNumberFormat="0" applyBorder="0" applyAlignment="0" applyProtection="0"/>
    <xf numFmtId="0" fontId="7" fillId="7"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46"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42"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4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20" borderId="0" applyNumberFormat="0" applyBorder="0" applyAlignment="0" applyProtection="0"/>
    <xf numFmtId="0" fontId="7" fillId="20" borderId="0" applyNumberFormat="0" applyBorder="0" applyAlignment="0" applyProtection="0"/>
    <xf numFmtId="0" fontId="7" fillId="7" borderId="0" applyNumberFormat="0" applyBorder="0" applyAlignment="0" applyProtection="0"/>
    <xf numFmtId="0" fontId="7" fillId="25" borderId="0" applyNumberFormat="0" applyBorder="0" applyAlignment="0" applyProtection="0"/>
    <xf numFmtId="0" fontId="7" fillId="9" borderId="0" applyNumberFormat="0" applyBorder="0" applyAlignment="0" applyProtection="0"/>
    <xf numFmtId="0" fontId="7" fillId="7" borderId="0" applyNumberFormat="0" applyBorder="0" applyAlignment="0" applyProtection="0"/>
    <xf numFmtId="0" fontId="7" fillId="0" borderId="0"/>
    <xf numFmtId="0" fontId="7" fillId="42"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7" borderId="0" applyNumberFormat="0" applyBorder="0" applyAlignment="0" applyProtection="0"/>
    <xf numFmtId="0" fontId="7" fillId="9"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24"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7" borderId="0" applyNumberFormat="0" applyBorder="0" applyAlignment="0" applyProtection="0"/>
    <xf numFmtId="0" fontId="7" fillId="25"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7"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7" borderId="0" applyNumberFormat="0" applyBorder="0" applyAlignment="0" applyProtection="0"/>
    <xf numFmtId="0" fontId="7" fillId="20" borderId="0" applyNumberFormat="0" applyBorder="0" applyAlignment="0" applyProtection="0"/>
    <xf numFmtId="0" fontId="7" fillId="25" borderId="0" applyNumberFormat="0" applyBorder="0" applyAlignment="0" applyProtection="0"/>
    <xf numFmtId="0" fontId="7" fillId="7" borderId="0" applyNumberFormat="0" applyBorder="0" applyAlignment="0" applyProtection="0"/>
    <xf numFmtId="0" fontId="7" fillId="25" borderId="0" applyNumberFormat="0" applyBorder="0" applyAlignment="0" applyProtection="0"/>
    <xf numFmtId="0" fontId="7" fillId="24" borderId="0" applyNumberFormat="0" applyBorder="0" applyAlignment="0" applyProtection="0"/>
    <xf numFmtId="0" fontId="7" fillId="0" borderId="0"/>
    <xf numFmtId="0" fontId="7" fillId="9" borderId="0" applyNumberFormat="0" applyBorder="0" applyAlignment="0" applyProtection="0"/>
    <xf numFmtId="0" fontId="7" fillId="24" borderId="0" applyNumberFormat="0" applyBorder="0" applyAlignment="0" applyProtection="0"/>
    <xf numFmtId="0" fontId="7" fillId="20" borderId="0" applyNumberFormat="0" applyBorder="0" applyAlignment="0" applyProtection="0"/>
    <xf numFmtId="0" fontId="7" fillId="46" borderId="0" applyNumberFormat="0" applyBorder="0" applyAlignment="0" applyProtection="0"/>
    <xf numFmtId="0" fontId="7" fillId="25" borderId="0" applyNumberFormat="0" applyBorder="0" applyAlignment="0" applyProtection="0"/>
    <xf numFmtId="0" fontId="7" fillId="24"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7" borderId="0" applyNumberFormat="0" applyBorder="0" applyAlignment="0" applyProtection="0"/>
    <xf numFmtId="0" fontId="7" fillId="7"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46"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42"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4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7" borderId="0" applyNumberFormat="0" applyBorder="0" applyAlignment="0" applyProtection="0"/>
    <xf numFmtId="0" fontId="7" fillId="7"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46"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42"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4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9" fillId="0" borderId="0"/>
    <xf numFmtId="44" fontId="69" fillId="0" borderId="0" applyFont="0" applyFill="0" applyBorder="0" applyAlignment="0" applyProtection="0"/>
    <xf numFmtId="9" fontId="69" fillId="0" borderId="0" applyFont="0" applyFill="0" applyBorder="0" applyAlignment="0" applyProtection="0"/>
    <xf numFmtId="0" fontId="136" fillId="0" borderId="0"/>
    <xf numFmtId="44" fontId="136" fillId="0" borderId="0" applyFont="0" applyFill="0" applyBorder="0" applyAlignment="0" applyProtection="0"/>
    <xf numFmtId="9" fontId="136" fillId="0" borderId="0" applyFont="0" applyFill="0" applyBorder="0" applyAlignment="0" applyProtection="0"/>
    <xf numFmtId="0" fontId="69" fillId="0" borderId="0"/>
    <xf numFmtId="43" fontId="29" fillId="0" borderId="0" applyFont="0" applyFill="0" applyBorder="0" applyAlignment="0" applyProtection="0"/>
    <xf numFmtId="44" fontId="29"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29" fillId="0" borderId="0" applyFont="0" applyFill="0" applyBorder="0" applyAlignment="0" applyProtection="0"/>
    <xf numFmtId="9" fontId="69" fillId="0" borderId="0" applyFont="0" applyFill="0" applyBorder="0" applyAlignment="0" applyProtection="0"/>
    <xf numFmtId="0" fontId="69" fillId="0" borderId="0"/>
    <xf numFmtId="0" fontId="14" fillId="0" borderId="0"/>
    <xf numFmtId="0" fontId="14" fillId="0" borderId="0"/>
    <xf numFmtId="0" fontId="14" fillId="0" borderId="0"/>
    <xf numFmtId="0" fontId="137" fillId="0" borderId="0" applyNumberFormat="0" applyFill="0" applyBorder="0" applyAlignment="0" applyProtection="0">
      <alignment vertical="top"/>
      <protection locked="0"/>
    </xf>
    <xf numFmtId="43" fontId="14" fillId="0" borderId="0" applyFont="0" applyFill="0" applyBorder="0" applyAlignment="0" applyProtection="0"/>
    <xf numFmtId="0" fontId="14" fillId="0" borderId="0"/>
    <xf numFmtId="0" fontId="14" fillId="0" borderId="0"/>
    <xf numFmtId="0" fontId="14" fillId="0" borderId="0"/>
    <xf numFmtId="0" fontId="136" fillId="0" borderId="0"/>
    <xf numFmtId="0" fontId="137" fillId="0" borderId="0" applyNumberFormat="0" applyFill="0" applyBorder="0" applyAlignment="0" applyProtection="0">
      <alignment vertical="top"/>
      <protection locked="0"/>
    </xf>
    <xf numFmtId="43" fontId="76" fillId="0" borderId="0" applyFont="0" applyFill="0" applyBorder="0" applyAlignment="0" applyProtection="0"/>
    <xf numFmtId="43" fontId="5" fillId="0" borderId="0" applyFont="0" applyFill="0" applyBorder="0" applyAlignment="0" applyProtection="0"/>
    <xf numFmtId="43"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0" fontId="138" fillId="0" borderId="0" applyNumberFormat="0" applyFill="0" applyBorder="0" applyAlignment="0" applyProtection="0">
      <alignment vertical="top"/>
      <protection locked="0"/>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76" fillId="0" borderId="0" applyFont="0" applyFill="0" applyBorder="0" applyAlignment="0" applyProtection="0"/>
    <xf numFmtId="0" fontId="14" fillId="0" borderId="0"/>
    <xf numFmtId="0" fontId="26" fillId="0" borderId="0"/>
    <xf numFmtId="0" fontId="26" fillId="0" borderId="0"/>
    <xf numFmtId="0" fontId="2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38" fillId="12" borderId="0" applyNumberFormat="0" applyBorder="0" applyAlignment="0" applyProtection="0"/>
    <xf numFmtId="0" fontId="38" fillId="12" borderId="0" applyNumberFormat="0" applyBorder="0" applyAlignment="0" applyProtection="0"/>
    <xf numFmtId="0" fontId="38" fillId="9" borderId="0" applyNumberFormat="0" applyBorder="0" applyAlignment="0" applyProtection="0"/>
    <xf numFmtId="0" fontId="38" fillId="9"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3" borderId="0" applyNumberFormat="0" applyBorder="0" applyAlignment="0" applyProtection="0"/>
    <xf numFmtId="0" fontId="38" fillId="13" borderId="0" applyNumberFormat="0" applyBorder="0" applyAlignment="0" applyProtection="0"/>
    <xf numFmtId="0" fontId="38" fillId="14" borderId="0" applyNumberFormat="0" applyBorder="0" applyAlignment="0" applyProtection="0"/>
    <xf numFmtId="0" fontId="38" fillId="14" borderId="0" applyNumberFormat="0" applyBorder="0" applyAlignment="0" applyProtection="0"/>
    <xf numFmtId="0" fontId="38" fillId="15" borderId="0" applyNumberFormat="0" applyBorder="0" applyAlignment="0" applyProtection="0"/>
    <xf numFmtId="0" fontId="38" fillId="15" borderId="0" applyNumberFormat="0" applyBorder="0" applyAlignment="0" applyProtection="0"/>
    <xf numFmtId="0" fontId="38" fillId="16" borderId="0" applyNumberFormat="0" applyBorder="0" applyAlignment="0" applyProtection="0"/>
    <xf numFmtId="0" fontId="38" fillId="16" borderId="0" applyNumberFormat="0" applyBorder="0" applyAlignment="0" applyProtection="0"/>
    <xf numFmtId="0" fontId="38" fillId="17" borderId="0" applyNumberFormat="0" applyBorder="0" applyAlignment="0" applyProtection="0"/>
    <xf numFmtId="0" fontId="38" fillId="17"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3" borderId="0" applyNumberFormat="0" applyBorder="0" applyAlignment="0" applyProtection="0"/>
    <xf numFmtId="0" fontId="38" fillId="13" borderId="0" applyNumberFormat="0" applyBorder="0" applyAlignment="0" applyProtection="0"/>
    <xf numFmtId="0" fontId="38" fillId="14" borderId="0" applyNumberFormat="0" applyBorder="0" applyAlignment="0" applyProtection="0"/>
    <xf numFmtId="0" fontId="38" fillId="14"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43" fontId="36" fillId="0" borderId="0" applyFont="0" applyFill="0" applyBorder="0" applyAlignment="0" applyProtection="0"/>
    <xf numFmtId="43" fontId="36" fillId="0" borderId="0" applyFont="0" applyFill="0" applyBorder="0" applyAlignment="0" applyProtection="0"/>
    <xf numFmtId="44" fontId="3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77" fontId="14" fillId="0" borderId="0" applyFont="0" applyFill="0" applyBorder="0" applyAlignment="0" applyProtection="0"/>
    <xf numFmtId="177" fontId="14" fillId="0" borderId="0" applyFont="0" applyFill="0" applyBorder="0" applyAlignment="0" applyProtection="0"/>
    <xf numFmtId="0" fontId="107" fillId="0" borderId="74" applyNumberFormat="0" applyFill="0" applyAlignment="0" applyProtection="0"/>
    <xf numFmtId="0" fontId="108" fillId="0" borderId="75" applyNumberFormat="0" applyFill="0" applyAlignment="0" applyProtection="0"/>
    <xf numFmtId="0" fontId="108" fillId="0" borderId="0" applyNumberFormat="0" applyFill="0" applyBorder="0" applyAlignment="0" applyProtection="0"/>
    <xf numFmtId="0" fontId="36" fillId="0" borderId="0"/>
    <xf numFmtId="0" fontId="1" fillId="0" borderId="0"/>
    <xf numFmtId="0" fontId="36" fillId="0" borderId="0"/>
    <xf numFmtId="0" fontId="1" fillId="40" borderId="70" applyNumberFormat="0" applyFont="0" applyAlignment="0" applyProtection="0"/>
    <xf numFmtId="0" fontId="1" fillId="40" borderId="70" applyNumberFormat="0" applyFont="0" applyAlignment="0" applyProtection="0"/>
    <xf numFmtId="0" fontId="1" fillId="40" borderId="70" applyNumberFormat="0" applyFont="0" applyAlignment="0" applyProtection="0"/>
    <xf numFmtId="0" fontId="1" fillId="40" borderId="70" applyNumberFormat="0" applyFont="0" applyAlignment="0" applyProtection="0"/>
    <xf numFmtId="0" fontId="1" fillId="40" borderId="70" applyNumberFormat="0" applyFont="0" applyAlignment="0" applyProtection="0"/>
    <xf numFmtId="0" fontId="1" fillId="40" borderId="70" applyNumberFormat="0" applyFont="0" applyAlignment="0" applyProtection="0"/>
    <xf numFmtId="0" fontId="1" fillId="40" borderId="70" applyNumberFormat="0" applyFont="0" applyAlignment="0" applyProtection="0"/>
    <xf numFmtId="0" fontId="1" fillId="40" borderId="70" applyNumberFormat="0" applyFont="0" applyAlignment="0" applyProtection="0"/>
    <xf numFmtId="0" fontId="1" fillId="40" borderId="70" applyNumberFormat="0" applyFont="0" applyAlignment="0" applyProtection="0"/>
    <xf numFmtId="0" fontId="1" fillId="40" borderId="70" applyNumberFormat="0" applyFont="0" applyAlignment="0" applyProtection="0"/>
    <xf numFmtId="0" fontId="1" fillId="40" borderId="70" applyNumberFormat="0" applyFont="0" applyAlignment="0" applyProtection="0"/>
    <xf numFmtId="0" fontId="1" fillId="40" borderId="70" applyNumberFormat="0" applyFont="0" applyAlignment="0" applyProtection="0"/>
    <xf numFmtId="0" fontId="1" fillId="40" borderId="70" applyNumberFormat="0" applyFont="0" applyAlignment="0" applyProtection="0"/>
    <xf numFmtId="0" fontId="1" fillId="40" borderId="70" applyNumberFormat="0" applyFont="0" applyAlignment="0" applyProtection="0"/>
    <xf numFmtId="0" fontId="1" fillId="40" borderId="70" applyNumberFormat="0" applyFont="0" applyAlignment="0" applyProtection="0"/>
    <xf numFmtId="0" fontId="1" fillId="40" borderId="70" applyNumberFormat="0" applyFont="0" applyAlignment="0" applyProtection="0"/>
    <xf numFmtId="0" fontId="1" fillId="40" borderId="70" applyNumberFormat="0" applyFont="0" applyAlignment="0" applyProtection="0"/>
    <xf numFmtId="0" fontId="1" fillId="40" borderId="70" applyNumberFormat="0" applyFont="0" applyAlignment="0" applyProtection="0"/>
    <xf numFmtId="0" fontId="1" fillId="40" borderId="70" applyNumberFormat="0" applyFont="0" applyAlignment="0" applyProtection="0"/>
    <xf numFmtId="0" fontId="1" fillId="40" borderId="70" applyNumberFormat="0" applyFont="0" applyAlignment="0" applyProtection="0"/>
    <xf numFmtId="0" fontId="1" fillId="40" borderId="70" applyNumberFormat="0" applyFont="0" applyAlignment="0" applyProtection="0"/>
    <xf numFmtId="0" fontId="1" fillId="40" borderId="70" applyNumberFormat="0" applyFont="0" applyAlignment="0" applyProtection="0"/>
    <xf numFmtId="0" fontId="1" fillId="40" borderId="70" applyNumberFormat="0" applyFont="0" applyAlignment="0" applyProtection="0"/>
    <xf numFmtId="0" fontId="1" fillId="40" borderId="70" applyNumberFormat="0" applyFont="0" applyAlignment="0" applyProtection="0"/>
    <xf numFmtId="0" fontId="1" fillId="40" borderId="70" applyNumberFormat="0" applyFont="0" applyAlignment="0" applyProtection="0"/>
    <xf numFmtId="0" fontId="1" fillId="40" borderId="70" applyNumberFormat="0" applyFont="0" applyAlignment="0" applyProtection="0"/>
    <xf numFmtId="0" fontId="1" fillId="40" borderId="70" applyNumberFormat="0" applyFont="0" applyAlignment="0" applyProtection="0"/>
    <xf numFmtId="0" fontId="1" fillId="40" borderId="70" applyNumberFormat="0" applyFont="0" applyAlignment="0" applyProtection="0"/>
    <xf numFmtId="0" fontId="1" fillId="40" borderId="70" applyNumberFormat="0" applyFont="0" applyAlignment="0" applyProtection="0"/>
    <xf numFmtId="0" fontId="1" fillId="40" borderId="70" applyNumberFormat="0" applyFont="0" applyAlignment="0" applyProtection="0"/>
    <xf numFmtId="0" fontId="1" fillId="40" borderId="70" applyNumberFormat="0" applyFont="0" applyAlignment="0" applyProtection="0"/>
    <xf numFmtId="0" fontId="1" fillId="40" borderId="70" applyNumberFormat="0" applyFont="0" applyAlignment="0" applyProtection="0"/>
    <xf numFmtId="0" fontId="1" fillId="40" borderId="70" applyNumberFormat="0" applyFont="0" applyAlignment="0" applyProtection="0"/>
    <xf numFmtId="0" fontId="1" fillId="40" borderId="70" applyNumberFormat="0" applyFont="0" applyAlignment="0" applyProtection="0"/>
    <xf numFmtId="0" fontId="1" fillId="40" borderId="70" applyNumberFormat="0" applyFont="0" applyAlignment="0" applyProtection="0"/>
    <xf numFmtId="0" fontId="1" fillId="40" borderId="70" applyNumberFormat="0" applyFont="0" applyAlignment="0" applyProtection="0"/>
    <xf numFmtId="0" fontId="1" fillId="40" borderId="70" applyNumberFormat="0" applyFont="0" applyAlignment="0" applyProtection="0"/>
    <xf numFmtId="0" fontId="1" fillId="40" borderId="70" applyNumberFormat="0" applyFont="0" applyAlignment="0" applyProtection="0"/>
    <xf numFmtId="0" fontId="1" fillId="40" borderId="70" applyNumberFormat="0" applyFont="0" applyAlignment="0" applyProtection="0"/>
    <xf numFmtId="0" fontId="1" fillId="40" borderId="70" applyNumberFormat="0" applyFont="0" applyAlignment="0" applyProtection="0"/>
    <xf numFmtId="0" fontId="1" fillId="40" borderId="70" applyNumberFormat="0" applyFont="0" applyAlignment="0" applyProtection="0"/>
    <xf numFmtId="0" fontId="1" fillId="40" borderId="70" applyNumberFormat="0" applyFont="0" applyAlignment="0" applyProtection="0"/>
    <xf numFmtId="0" fontId="1" fillId="40" borderId="70" applyNumberFormat="0" applyFont="0" applyAlignment="0" applyProtection="0"/>
    <xf numFmtId="0" fontId="51" fillId="40" borderId="70" applyNumberFormat="0" applyFont="0" applyAlignment="0" applyProtection="0"/>
    <xf numFmtId="0" fontId="51" fillId="40" borderId="70" applyNumberFormat="0" applyFont="0" applyAlignment="0" applyProtection="0"/>
    <xf numFmtId="0" fontId="51" fillId="40" borderId="70" applyNumberFormat="0" applyFont="0" applyAlignment="0" applyProtection="0"/>
    <xf numFmtId="0" fontId="1" fillId="40" borderId="70" applyNumberFormat="0" applyFont="0" applyAlignment="0" applyProtection="0"/>
    <xf numFmtId="0" fontId="1" fillId="40" borderId="70" applyNumberFormat="0" applyFont="0" applyAlignment="0" applyProtection="0"/>
    <xf numFmtId="0" fontId="1" fillId="40" borderId="70" applyNumberFormat="0" applyFont="0" applyAlignment="0" applyProtection="0"/>
    <xf numFmtId="10" fontId="14" fillId="0" borderId="0" applyFont="0" applyFill="0" applyBorder="0" applyAlignment="0" applyProtection="0"/>
    <xf numFmtId="10" fontId="14"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14" fillId="0" borderId="0" applyFont="0" applyFill="0" applyBorder="0" applyAlignment="0" applyProtection="0"/>
    <xf numFmtId="9" fontId="36" fillId="0" borderId="0" applyFont="0" applyFill="0" applyBorder="0" applyAlignment="0" applyProtection="0"/>
    <xf numFmtId="9" fontId="14" fillId="0" borderId="0" applyFont="0" applyFill="0" applyBorder="0" applyAlignment="0" applyProtection="0"/>
    <xf numFmtId="9" fontId="36" fillId="0" borderId="0" applyFont="0" applyFill="0" applyBorder="0" applyAlignment="0" applyProtection="0"/>
    <xf numFmtId="0" fontId="109" fillId="0" borderId="0" applyNumberFormat="0" applyFill="0" applyBorder="0" applyAlignment="0" applyProtection="0"/>
  </cellStyleXfs>
  <cellXfs count="978">
    <xf numFmtId="0" fontId="0" fillId="0" borderId="0" xfId="0"/>
    <xf numFmtId="0" fontId="0" fillId="0" borderId="0" xfId="0" applyBorder="1" applyProtection="1"/>
    <xf numFmtId="0" fontId="15" fillId="0" borderId="0" xfId="0" applyFont="1" applyBorder="1" applyProtection="1"/>
    <xf numFmtId="0" fontId="16" fillId="0" borderId="0" xfId="0" applyFont="1" applyBorder="1" applyProtection="1"/>
    <xf numFmtId="2" fontId="0" fillId="0" borderId="10" xfId="0" applyNumberFormat="1" applyBorder="1" applyProtection="1"/>
    <xf numFmtId="0" fontId="0" fillId="0" borderId="10" xfId="0" applyBorder="1" applyProtection="1"/>
    <xf numFmtId="0" fontId="0" fillId="0" borderId="11" xfId="0" applyBorder="1" applyAlignment="1" applyProtection="1">
      <alignment horizontal="center"/>
    </xf>
    <xf numFmtId="0" fontId="17" fillId="0" borderId="11" xfId="0" applyFont="1" applyFill="1" applyBorder="1" applyAlignment="1">
      <alignment horizontal="center"/>
    </xf>
    <xf numFmtId="0" fontId="17" fillId="0" borderId="11" xfId="0" applyFont="1" applyFill="1" applyBorder="1" applyAlignment="1" applyProtection="1">
      <alignment horizontal="center"/>
    </xf>
    <xf numFmtId="0" fontId="17" fillId="0" borderId="11" xfId="0" applyFont="1" applyFill="1" applyBorder="1" applyAlignment="1" applyProtection="1">
      <alignment horizontal="center" wrapText="1"/>
    </xf>
    <xf numFmtId="0" fontId="18" fillId="0" borderId="11" xfId="0" applyFont="1" applyFill="1" applyBorder="1" applyAlignment="1">
      <alignment horizontal="center" wrapText="1"/>
    </xf>
    <xf numFmtId="0" fontId="18" fillId="0" borderId="11" xfId="0" applyFont="1" applyFill="1" applyBorder="1" applyAlignment="1" applyProtection="1">
      <alignment horizontal="center" wrapText="1"/>
    </xf>
    <xf numFmtId="0" fontId="0" fillId="0" borderId="12" xfId="0" applyBorder="1"/>
    <xf numFmtId="0" fontId="0" fillId="0" borderId="12" xfId="0" applyBorder="1" applyProtection="1"/>
    <xf numFmtId="0" fontId="0" fillId="0" borderId="0" xfId="0" applyBorder="1"/>
    <xf numFmtId="0" fontId="0" fillId="0" borderId="10" xfId="0" applyBorder="1"/>
    <xf numFmtId="0" fontId="0" fillId="0" borderId="0" xfId="0" applyFill="1"/>
    <xf numFmtId="164" fontId="27" fillId="0" borderId="11" xfId="164" applyNumberFormat="1" applyFont="1" applyFill="1" applyBorder="1"/>
    <xf numFmtId="168" fontId="27" fillId="0" borderId="11" xfId="164" applyNumberFormat="1" applyFont="1" applyFill="1" applyBorder="1"/>
    <xf numFmtId="166" fontId="21" fillId="0" borderId="11" xfId="164" applyNumberFormat="1" applyFont="1" applyFill="1" applyBorder="1" applyAlignment="1" applyProtection="1">
      <alignment wrapText="1"/>
    </xf>
    <xf numFmtId="0" fontId="21" fillId="0" borderId="11" xfId="0" applyFont="1" applyFill="1" applyBorder="1" applyAlignment="1" applyProtection="1">
      <alignment wrapText="1"/>
    </xf>
    <xf numFmtId="43" fontId="21" fillId="0" borderId="11" xfId="107" applyFont="1" applyFill="1" applyBorder="1" applyAlignment="1" applyProtection="1">
      <alignment wrapText="1"/>
    </xf>
    <xf numFmtId="164" fontId="0" fillId="0" borderId="0" xfId="0" applyNumberFormat="1" applyBorder="1" applyProtection="1"/>
    <xf numFmtId="0" fontId="0" fillId="0" borderId="0" xfId="0" applyFill="1" applyProtection="1"/>
    <xf numFmtId="0" fontId="0" fillId="0" borderId="0" xfId="0" applyProtection="1"/>
    <xf numFmtId="167" fontId="22" fillId="0" borderId="17" xfId="107" applyNumberFormat="1" applyFont="1" applyFill="1" applyBorder="1" applyAlignment="1" applyProtection="1">
      <alignment horizontal="center"/>
    </xf>
    <xf numFmtId="44" fontId="15" fillId="0" borderId="17" xfId="164" applyNumberFormat="1" applyFont="1" applyFill="1" applyBorder="1" applyAlignment="1" applyProtection="1">
      <alignment horizontal="center"/>
    </xf>
    <xf numFmtId="43" fontId="15" fillId="0" borderId="17" xfId="108" applyFont="1" applyFill="1" applyBorder="1" applyAlignment="1" applyProtection="1">
      <alignment horizontal="center"/>
    </xf>
    <xf numFmtId="169" fontId="15" fillId="0" borderId="17" xfId="169" applyNumberFormat="1" applyFont="1" applyFill="1" applyBorder="1" applyAlignment="1" applyProtection="1"/>
    <xf numFmtId="167" fontId="20" fillId="27" borderId="11" xfId="107" applyNumberFormat="1" applyFont="1" applyFill="1" applyBorder="1" applyAlignment="1" applyProtection="1">
      <alignment horizontal="center"/>
    </xf>
    <xf numFmtId="169" fontId="20" fillId="27" borderId="11" xfId="107" applyNumberFormat="1" applyFont="1" applyFill="1" applyBorder="1" applyAlignment="1" applyProtection="1">
      <alignment horizontal="center"/>
    </xf>
    <xf numFmtId="44" fontId="18" fillId="27" borderId="22" xfId="169" applyNumberFormat="1" applyFont="1" applyFill="1" applyBorder="1" applyAlignment="1" applyProtection="1"/>
    <xf numFmtId="43" fontId="18" fillId="27" borderId="11" xfId="108" applyFont="1" applyFill="1" applyBorder="1" applyAlignment="1" applyProtection="1">
      <alignment horizontal="center"/>
    </xf>
    <xf numFmtId="169" fontId="20" fillId="27" borderId="17" xfId="107" applyNumberFormat="1" applyFont="1" applyFill="1" applyBorder="1" applyAlignment="1" applyProtection="1">
      <alignment horizontal="center"/>
    </xf>
    <xf numFmtId="166" fontId="15" fillId="0" borderId="23" xfId="107" applyNumberFormat="1" applyFont="1" applyFill="1" applyBorder="1" applyAlignment="1" applyProtection="1">
      <alignment horizontal="center"/>
    </xf>
    <xf numFmtId="0" fontId="15" fillId="0" borderId="0" xfId="367" applyBorder="1" applyAlignment="1">
      <alignment wrapText="1"/>
    </xf>
    <xf numFmtId="0" fontId="0" fillId="0" borderId="0" xfId="0" applyBorder="1" applyAlignment="1">
      <alignment wrapText="1"/>
    </xf>
    <xf numFmtId="0" fontId="52" fillId="0" borderId="11" xfId="0" applyNumberFormat="1" applyFont="1" applyFill="1" applyBorder="1"/>
    <xf numFmtId="0" fontId="52" fillId="0" borderId="11" xfId="0" applyNumberFormat="1" applyFont="1" applyBorder="1"/>
    <xf numFmtId="2" fontId="15" fillId="0" borderId="0" xfId="367" applyNumberFormat="1" applyBorder="1"/>
    <xf numFmtId="2" fontId="15" fillId="0" borderId="0" xfId="367" applyNumberFormat="1" applyBorder="1" applyAlignment="1">
      <alignment wrapText="1"/>
    </xf>
    <xf numFmtId="0" fontId="0" fillId="0" borderId="24" xfId="0" applyBorder="1" applyAlignment="1" applyProtection="1">
      <alignment horizontal="center"/>
    </xf>
    <xf numFmtId="2" fontId="0" fillId="0" borderId="11" xfId="0" applyNumberFormat="1" applyBorder="1"/>
    <xf numFmtId="170" fontId="15" fillId="0" borderId="0" xfId="367" applyNumberFormat="1" applyBorder="1"/>
    <xf numFmtId="2" fontId="0" fillId="0" borderId="0" xfId="0" applyNumberFormat="1" applyBorder="1" applyProtection="1"/>
    <xf numFmtId="0" fontId="15" fillId="0" borderId="0" xfId="0" applyFont="1" applyProtection="1"/>
    <xf numFmtId="0" fontId="15" fillId="0" borderId="0" xfId="0" applyFont="1" applyFill="1" applyProtection="1"/>
    <xf numFmtId="2" fontId="64" fillId="0" borderId="18" xfId="107" applyNumberFormat="1" applyFont="1" applyFill="1" applyBorder="1" applyAlignment="1" applyProtection="1">
      <alignment horizontal="center"/>
    </xf>
    <xf numFmtId="0" fontId="59" fillId="0" borderId="0" xfId="0" applyFont="1" applyFill="1" applyProtection="1"/>
    <xf numFmtId="0" fontId="59" fillId="0" borderId="0" xfId="0" applyFont="1" applyProtection="1"/>
    <xf numFmtId="0" fontId="0" fillId="0" borderId="0" xfId="0" applyFill="1" applyBorder="1" applyProtection="1"/>
    <xf numFmtId="0" fontId="59" fillId="29" borderId="0" xfId="0" applyFont="1" applyFill="1" applyProtection="1"/>
    <xf numFmtId="171" fontId="0" fillId="0" borderId="0" xfId="0" applyNumberFormat="1" applyFill="1" applyProtection="1"/>
    <xf numFmtId="0" fontId="64" fillId="0" borderId="35" xfId="0" applyFont="1" applyFill="1" applyBorder="1" applyProtection="1"/>
    <xf numFmtId="0" fontId="64" fillId="0" borderId="18" xfId="0" applyFont="1" applyFill="1" applyBorder="1" applyProtection="1"/>
    <xf numFmtId="0" fontId="63" fillId="0" borderId="0" xfId="0" applyFont="1" applyFill="1" applyProtection="1"/>
    <xf numFmtId="0" fontId="63" fillId="0" borderId="0" xfId="0" applyFont="1" applyProtection="1"/>
    <xf numFmtId="0" fontId="64" fillId="0" borderId="0" xfId="0" applyFont="1" applyFill="1" applyProtection="1"/>
    <xf numFmtId="0" fontId="64" fillId="0" borderId="0" xfId="0" applyFont="1" applyProtection="1"/>
    <xf numFmtId="0" fontId="18" fillId="0" borderId="12" xfId="0" applyFont="1" applyFill="1" applyBorder="1" applyAlignment="1" applyProtection="1">
      <alignment horizontal="center"/>
    </xf>
    <xf numFmtId="2" fontId="64" fillId="0" borderId="18" xfId="107" applyNumberFormat="1" applyFont="1" applyFill="1" applyBorder="1" applyAlignment="1" applyProtection="1">
      <alignment horizontal="right"/>
    </xf>
    <xf numFmtId="0" fontId="0" fillId="0" borderId="12" xfId="0" applyFill="1" applyBorder="1" applyProtection="1"/>
    <xf numFmtId="0" fontId="59" fillId="0" borderId="0" xfId="0" applyFont="1" applyFill="1" applyBorder="1" applyProtection="1"/>
    <xf numFmtId="0" fontId="59" fillId="0" borderId="0" xfId="0" applyFont="1" applyBorder="1" applyProtection="1"/>
    <xf numFmtId="0" fontId="18" fillId="0" borderId="0" xfId="0" applyFont="1" applyFill="1" applyBorder="1" applyProtection="1"/>
    <xf numFmtId="0" fontId="18" fillId="0" borderId="0" xfId="0" applyFont="1" applyFill="1" applyBorder="1" applyAlignment="1" applyProtection="1">
      <alignment horizontal="center"/>
    </xf>
    <xf numFmtId="0" fontId="62" fillId="0" borderId="0" xfId="0" applyFont="1" applyFill="1" applyBorder="1" applyAlignment="1" applyProtection="1">
      <alignment horizontal="center"/>
    </xf>
    <xf numFmtId="0" fontId="63" fillId="0" borderId="0" xfId="0" applyFont="1" applyFill="1" applyBorder="1" applyProtection="1"/>
    <xf numFmtId="166" fontId="65" fillId="0" borderId="0" xfId="164" applyNumberFormat="1" applyFont="1" applyFill="1" applyBorder="1" applyAlignment="1" applyProtection="1">
      <alignment horizontal="center"/>
    </xf>
    <xf numFmtId="166" fontId="65" fillId="0" borderId="0" xfId="164" applyNumberFormat="1" applyFont="1" applyFill="1" applyBorder="1" applyAlignment="1" applyProtection="1"/>
    <xf numFmtId="0" fontId="65" fillId="0" borderId="0" xfId="0" applyFont="1" applyFill="1" applyBorder="1" applyAlignment="1" applyProtection="1"/>
    <xf numFmtId="0" fontId="65" fillId="0" borderId="0" xfId="0" applyFont="1" applyFill="1" applyBorder="1" applyProtection="1"/>
    <xf numFmtId="0" fontId="65" fillId="0" borderId="0" xfId="0" applyFont="1" applyFill="1" applyBorder="1" applyAlignment="1" applyProtection="1">
      <alignment horizontal="center"/>
    </xf>
    <xf numFmtId="43" fontId="64" fillId="0" borderId="0" xfId="107" applyFont="1" applyFill="1" applyBorder="1" applyAlignment="1" applyProtection="1"/>
    <xf numFmtId="0" fontId="64" fillId="0" borderId="0" xfId="0" applyFont="1" applyFill="1" applyBorder="1" applyProtection="1"/>
    <xf numFmtId="0" fontId="64" fillId="0" borderId="0" xfId="0" applyFont="1" applyBorder="1" applyProtection="1"/>
    <xf numFmtId="167" fontId="66" fillId="0" borderId="17" xfId="107" applyNumberFormat="1" applyFont="1" applyFill="1" applyBorder="1" applyAlignment="1" applyProtection="1">
      <alignment horizontal="center"/>
    </xf>
    <xf numFmtId="0" fontId="0" fillId="26" borderId="12" xfId="0" applyFill="1" applyBorder="1" applyProtection="1"/>
    <xf numFmtId="0" fontId="0" fillId="26" borderId="0" xfId="0" applyFill="1" applyBorder="1" applyProtection="1"/>
    <xf numFmtId="0" fontId="23" fillId="0" borderId="11" xfId="0" applyFont="1" applyFill="1" applyBorder="1" applyAlignment="1" applyProtection="1"/>
    <xf numFmtId="167" fontId="21" fillId="0" borderId="11" xfId="107" applyNumberFormat="1" applyFont="1" applyFill="1" applyBorder="1" applyAlignment="1" applyProtection="1">
      <alignment wrapText="1"/>
    </xf>
    <xf numFmtId="0" fontId="23" fillId="0" borderId="0" xfId="0" applyFont="1" applyFill="1" applyAlignment="1" applyProtection="1"/>
    <xf numFmtId="0" fontId="23" fillId="0" borderId="0" xfId="0" applyFont="1" applyAlignment="1" applyProtection="1"/>
    <xf numFmtId="166" fontId="63" fillId="0" borderId="26" xfId="164" applyNumberFormat="1" applyFont="1" applyFill="1" applyBorder="1" applyProtection="1"/>
    <xf numFmtId="0" fontId="0" fillId="27" borderId="0" xfId="0" applyFill="1" applyProtection="1"/>
    <xf numFmtId="1" fontId="15" fillId="0" borderId="17" xfId="107" applyNumberFormat="1" applyFont="1" applyFill="1" applyBorder="1" applyAlignment="1" applyProtection="1">
      <alignment horizontal="center"/>
    </xf>
    <xf numFmtId="166" fontId="15" fillId="0" borderId="23" xfId="164" applyNumberFormat="1" applyFont="1" applyFill="1" applyBorder="1" applyProtection="1"/>
    <xf numFmtId="166" fontId="15" fillId="0" borderId="17" xfId="164" applyNumberFormat="1" applyFont="1" applyFill="1" applyBorder="1" applyProtection="1"/>
    <xf numFmtId="0" fontId="15" fillId="0" borderId="0" xfId="0" applyFont="1" applyFill="1" applyBorder="1" applyProtection="1"/>
    <xf numFmtId="0" fontId="15" fillId="0" borderId="17" xfId="107" applyNumberFormat="1" applyFont="1" applyFill="1" applyBorder="1" applyAlignment="1" applyProtection="1">
      <alignment horizontal="center"/>
    </xf>
    <xf numFmtId="166" fontId="15" fillId="0" borderId="21" xfId="164" applyNumberFormat="1" applyFont="1" applyFill="1" applyBorder="1" applyProtection="1"/>
    <xf numFmtId="0" fontId="18" fillId="29" borderId="0" xfId="0" applyFont="1" applyFill="1" applyProtection="1"/>
    <xf numFmtId="0" fontId="18" fillId="27" borderId="11" xfId="0" applyFont="1" applyFill="1" applyBorder="1" applyProtection="1"/>
    <xf numFmtId="0" fontId="18" fillId="27" borderId="11" xfId="107" applyNumberFormat="1" applyFont="1" applyFill="1" applyBorder="1" applyAlignment="1" applyProtection="1">
      <alignment horizontal="center"/>
    </xf>
    <xf numFmtId="0" fontId="0" fillId="27" borderId="12" xfId="0" applyFill="1" applyBorder="1" applyProtection="1"/>
    <xf numFmtId="0" fontId="0" fillId="29" borderId="0" xfId="0" applyFill="1" applyProtection="1"/>
    <xf numFmtId="44" fontId="0" fillId="0" borderId="0" xfId="164" applyFont="1" applyProtection="1"/>
    <xf numFmtId="43" fontId="0" fillId="0" borderId="0" xfId="0" applyNumberFormat="1" applyFill="1" applyProtection="1"/>
    <xf numFmtId="0" fontId="23" fillId="0" borderId="0" xfId="0" applyFont="1" applyFill="1" applyBorder="1" applyAlignment="1" applyProtection="1"/>
    <xf numFmtId="44" fontId="20" fillId="29" borderId="17" xfId="164" applyNumberFormat="1" applyFont="1" applyFill="1" applyBorder="1" applyAlignment="1" applyProtection="1">
      <alignment horizontal="center"/>
    </xf>
    <xf numFmtId="0" fontId="18" fillId="29" borderId="15" xfId="0" applyFont="1" applyFill="1" applyBorder="1" applyProtection="1"/>
    <xf numFmtId="3" fontId="20" fillId="29" borderId="15" xfId="107" applyNumberFormat="1" applyFont="1" applyFill="1" applyBorder="1" applyAlignment="1" applyProtection="1">
      <alignment horizontal="right"/>
    </xf>
    <xf numFmtId="0" fontId="15" fillId="28" borderId="17" xfId="107" applyNumberFormat="1" applyFont="1" applyFill="1" applyBorder="1" applyAlignment="1" applyProtection="1">
      <alignment horizontal="center"/>
    </xf>
    <xf numFmtId="0" fontId="20" fillId="29" borderId="17" xfId="0" applyFont="1" applyFill="1" applyBorder="1" applyProtection="1"/>
    <xf numFmtId="3" fontId="15" fillId="28" borderId="17" xfId="164" applyNumberFormat="1" applyFont="1" applyFill="1" applyBorder="1" applyAlignment="1" applyProtection="1">
      <alignment horizontal="right"/>
    </xf>
    <xf numFmtId="167" fontId="20" fillId="29" borderId="17" xfId="107" applyNumberFormat="1" applyFont="1" applyFill="1" applyBorder="1" applyAlignment="1" applyProtection="1">
      <alignment horizontal="center"/>
    </xf>
    <xf numFmtId="3" fontId="20" fillId="27" borderId="11" xfId="107" applyNumberFormat="1" applyFont="1" applyFill="1" applyBorder="1" applyAlignment="1" applyProtection="1">
      <alignment horizontal="right"/>
    </xf>
    <xf numFmtId="3" fontId="15" fillId="0" borderId="17" xfId="164" applyNumberFormat="1" applyFont="1" applyFill="1" applyBorder="1" applyAlignment="1" applyProtection="1">
      <alignment horizontal="right"/>
    </xf>
    <xf numFmtId="169" fontId="20" fillId="29" borderId="17" xfId="107" applyNumberFormat="1" applyFont="1" applyFill="1" applyBorder="1" applyAlignment="1" applyProtection="1">
      <alignment horizontal="center"/>
    </xf>
    <xf numFmtId="43" fontId="18" fillId="29" borderId="15" xfId="108" applyFont="1" applyFill="1" applyBorder="1" applyAlignment="1" applyProtection="1">
      <alignment horizontal="center"/>
    </xf>
    <xf numFmtId="0" fontId="20" fillId="27" borderId="0" xfId="0" applyFont="1" applyFill="1" applyProtection="1"/>
    <xf numFmtId="0" fontId="20" fillId="29" borderId="23" xfId="0" applyFont="1" applyFill="1" applyBorder="1" applyProtection="1"/>
    <xf numFmtId="0" fontId="18" fillId="29" borderId="15" xfId="107" applyNumberFormat="1" applyFont="1" applyFill="1" applyBorder="1" applyAlignment="1" applyProtection="1">
      <alignment horizontal="center"/>
    </xf>
    <xf numFmtId="3" fontId="20" fillId="29" borderId="17" xfId="164" applyNumberFormat="1" applyFont="1" applyFill="1" applyBorder="1" applyAlignment="1" applyProtection="1">
      <alignment horizontal="right"/>
    </xf>
    <xf numFmtId="10" fontId="59" fillId="26" borderId="12" xfId="0" applyNumberFormat="1" applyFont="1" applyFill="1" applyBorder="1" applyProtection="1"/>
    <xf numFmtId="169" fontId="15" fillId="28" borderId="17" xfId="164" applyNumberFormat="1" applyFont="1" applyFill="1" applyBorder="1" applyAlignment="1" applyProtection="1">
      <alignment horizontal="center"/>
    </xf>
    <xf numFmtId="0" fontId="20" fillId="29" borderId="17" xfId="107" applyNumberFormat="1" applyFont="1" applyFill="1" applyBorder="1" applyAlignment="1" applyProtection="1">
      <alignment horizontal="center"/>
    </xf>
    <xf numFmtId="0" fontId="18" fillId="29" borderId="17" xfId="0" applyFont="1" applyFill="1" applyBorder="1" applyProtection="1"/>
    <xf numFmtId="166" fontId="15" fillId="0" borderId="36" xfId="164" applyNumberFormat="1" applyFont="1" applyFill="1" applyBorder="1" applyProtection="1"/>
    <xf numFmtId="43" fontId="15" fillId="28" borderId="17" xfId="108" applyFont="1" applyFill="1" applyBorder="1" applyAlignment="1" applyProtection="1">
      <alignment horizontal="center"/>
    </xf>
    <xf numFmtId="44" fontId="0" fillId="0" borderId="0" xfId="164" applyFont="1" applyAlignment="1" applyProtection="1">
      <alignment horizontal="right"/>
    </xf>
    <xf numFmtId="0" fontId="20" fillId="0" borderId="0" xfId="0" applyFont="1" applyFill="1" applyBorder="1" applyProtection="1"/>
    <xf numFmtId="0" fontId="20" fillId="26" borderId="0" xfId="0" applyFont="1" applyFill="1" applyBorder="1" applyProtection="1"/>
    <xf numFmtId="167" fontId="22" fillId="28" borderId="17" xfId="107" applyNumberFormat="1" applyFont="1" applyFill="1" applyBorder="1" applyAlignment="1" applyProtection="1">
      <alignment horizontal="center"/>
    </xf>
    <xf numFmtId="167" fontId="20" fillId="29" borderId="15" xfId="107" applyNumberFormat="1" applyFont="1" applyFill="1" applyBorder="1" applyAlignment="1" applyProtection="1">
      <alignment horizontal="center"/>
    </xf>
    <xf numFmtId="0" fontId="18" fillId="29" borderId="17" xfId="107" applyNumberFormat="1" applyFont="1" applyFill="1" applyBorder="1" applyAlignment="1" applyProtection="1">
      <alignment horizontal="center"/>
    </xf>
    <xf numFmtId="169" fontId="15" fillId="28" borderId="17" xfId="169" applyNumberFormat="1" applyFont="1" applyFill="1" applyBorder="1" applyAlignment="1" applyProtection="1"/>
    <xf numFmtId="0" fontId="15" fillId="28" borderId="17" xfId="0" applyFont="1" applyFill="1" applyBorder="1" applyAlignment="1" applyProtection="1">
      <alignment horizontal="center"/>
    </xf>
    <xf numFmtId="0" fontId="0" fillId="26" borderId="0" xfId="0" applyFill="1" applyBorder="1" applyAlignment="1" applyProtection="1">
      <alignment horizontal="right"/>
    </xf>
    <xf numFmtId="166" fontId="21" fillId="0" borderId="11" xfId="164" applyNumberFormat="1" applyFont="1" applyFill="1" applyBorder="1" applyAlignment="1" applyProtection="1">
      <alignment horizontal="right" wrapText="1"/>
    </xf>
    <xf numFmtId="43" fontId="15" fillId="0" borderId="23" xfId="108" applyFont="1" applyFill="1" applyBorder="1" applyAlignment="1" applyProtection="1">
      <alignment horizontal="center"/>
    </xf>
    <xf numFmtId="43" fontId="15" fillId="0" borderId="16" xfId="108" applyFont="1" applyFill="1" applyBorder="1" applyAlignment="1" applyProtection="1">
      <alignment horizontal="center"/>
    </xf>
    <xf numFmtId="0" fontId="15" fillId="0" borderId="48" xfId="107" applyNumberFormat="1" applyFont="1" applyFill="1" applyBorder="1" applyAlignment="1" applyProtection="1">
      <alignment horizontal="center"/>
    </xf>
    <xf numFmtId="167" fontId="22" fillId="0" borderId="48" xfId="107" applyNumberFormat="1" applyFont="1" applyFill="1" applyBorder="1" applyAlignment="1" applyProtection="1">
      <alignment horizontal="center"/>
    </xf>
    <xf numFmtId="3" fontId="15" fillId="0" borderId="48" xfId="164" applyNumberFormat="1" applyFont="1" applyFill="1" applyBorder="1" applyAlignment="1" applyProtection="1">
      <alignment horizontal="right"/>
    </xf>
    <xf numFmtId="44" fontId="15" fillId="0" borderId="48" xfId="164" applyNumberFormat="1" applyFont="1" applyFill="1" applyBorder="1" applyAlignment="1" applyProtection="1">
      <alignment horizontal="center"/>
    </xf>
    <xf numFmtId="42" fontId="30" fillId="0" borderId="48" xfId="463" applyNumberFormat="1" applyFont="1" applyBorder="1" applyProtection="1"/>
    <xf numFmtId="0" fontId="0" fillId="0" borderId="48" xfId="0" applyFill="1" applyBorder="1" applyProtection="1"/>
    <xf numFmtId="44" fontId="15" fillId="0" borderId="48" xfId="169" applyNumberFormat="1" applyFont="1" applyFill="1" applyBorder="1" applyAlignment="1" applyProtection="1"/>
    <xf numFmtId="43" fontId="15" fillId="0" borderId="48" xfId="108" applyFont="1" applyFill="1" applyBorder="1" applyAlignment="1" applyProtection="1">
      <alignment horizontal="center"/>
    </xf>
    <xf numFmtId="169" fontId="0" fillId="0" borderId="0" xfId="0" applyNumberFormat="1" applyFill="1" applyProtection="1"/>
    <xf numFmtId="0" fontId="0" fillId="0" borderId="0" xfId="0" applyProtection="1"/>
    <xf numFmtId="0" fontId="0" fillId="0" borderId="0" xfId="0" applyFill="1" applyBorder="1" applyAlignment="1" applyProtection="1">
      <alignment horizontal="center"/>
    </xf>
    <xf numFmtId="0" fontId="0" fillId="0" borderId="0" xfId="0" applyProtection="1"/>
    <xf numFmtId="169" fontId="18" fillId="29" borderId="17" xfId="0" applyNumberFormat="1" applyFont="1" applyFill="1" applyBorder="1" applyProtection="1"/>
    <xf numFmtId="169" fontId="18" fillId="29" borderId="17" xfId="107" applyNumberFormat="1" applyFont="1" applyFill="1" applyBorder="1" applyAlignment="1" applyProtection="1">
      <alignment horizontal="center"/>
    </xf>
    <xf numFmtId="169" fontId="0" fillId="0" borderId="0" xfId="0" applyNumberFormat="1" applyFill="1" applyBorder="1" applyProtection="1"/>
    <xf numFmtId="169" fontId="0" fillId="27" borderId="0" xfId="0" applyNumberFormat="1" applyFill="1" applyProtection="1"/>
    <xf numFmtId="0" fontId="14" fillId="0" borderId="0" xfId="0" applyFont="1" applyProtection="1"/>
    <xf numFmtId="0" fontId="22" fillId="31" borderId="12" xfId="0" applyFont="1" applyFill="1" applyBorder="1" applyProtection="1"/>
    <xf numFmtId="10" fontId="0" fillId="31" borderId="12" xfId="0" applyNumberFormat="1" applyFill="1" applyBorder="1" applyProtection="1"/>
    <xf numFmtId="0" fontId="18" fillId="31" borderId="47" xfId="0" applyFont="1" applyFill="1" applyBorder="1" applyProtection="1"/>
    <xf numFmtId="2" fontId="18" fillId="31" borderId="47" xfId="107" applyNumberFormat="1" applyFont="1" applyFill="1" applyBorder="1" applyAlignment="1" applyProtection="1">
      <alignment horizontal="center"/>
    </xf>
    <xf numFmtId="167" fontId="20" fillId="31" borderId="47" xfId="107" applyNumberFormat="1" applyFont="1" applyFill="1" applyBorder="1" applyAlignment="1" applyProtection="1">
      <alignment horizontal="center"/>
    </xf>
    <xf numFmtId="3" fontId="20" fillId="31" borderId="47" xfId="107" applyNumberFormat="1" applyFont="1" applyFill="1" applyBorder="1" applyAlignment="1" applyProtection="1">
      <alignment horizontal="right"/>
    </xf>
    <xf numFmtId="0" fontId="18" fillId="31" borderId="45" xfId="0" applyFont="1" applyFill="1" applyBorder="1" applyProtection="1"/>
    <xf numFmtId="2" fontId="18" fillId="31" borderId="45" xfId="107" applyNumberFormat="1" applyFont="1" applyFill="1" applyBorder="1" applyAlignment="1" applyProtection="1">
      <alignment horizontal="center"/>
    </xf>
    <xf numFmtId="44" fontId="18" fillId="31" borderId="45" xfId="164" applyFont="1" applyFill="1" applyBorder="1" applyProtection="1"/>
    <xf numFmtId="172" fontId="35" fillId="31" borderId="45" xfId="0" applyNumberFormat="1" applyFont="1" applyFill="1" applyBorder="1" applyAlignment="1" applyProtection="1">
      <alignment horizontal="right" vertical="center"/>
    </xf>
    <xf numFmtId="5" fontId="18" fillId="31" borderId="45" xfId="0" applyNumberFormat="1" applyFont="1" applyFill="1" applyBorder="1" applyProtection="1"/>
    <xf numFmtId="0" fontId="18" fillId="31" borderId="43" xfId="0" applyFont="1" applyFill="1" applyBorder="1" applyProtection="1"/>
    <xf numFmtId="0" fontId="60" fillId="0" borderId="0" xfId="0" applyFont="1" applyFill="1" applyBorder="1" applyAlignment="1" applyProtection="1">
      <alignment horizontal="center" vertical="top"/>
    </xf>
    <xf numFmtId="0" fontId="60" fillId="0" borderId="0" xfId="0" applyFont="1" applyFill="1" applyAlignment="1" applyProtection="1">
      <alignment horizontal="center" vertical="top"/>
    </xf>
    <xf numFmtId="0" fontId="60" fillId="0" borderId="0" xfId="0" applyFont="1" applyAlignment="1" applyProtection="1">
      <alignment horizontal="center" vertical="top"/>
    </xf>
    <xf numFmtId="0" fontId="59" fillId="31" borderId="12" xfId="0" applyFont="1" applyFill="1" applyBorder="1" applyProtection="1"/>
    <xf numFmtId="10" fontId="59" fillId="31" borderId="12" xfId="0" applyNumberFormat="1" applyFont="1" applyFill="1" applyBorder="1" applyProtection="1"/>
    <xf numFmtId="166" fontId="20" fillId="0" borderId="0" xfId="170" applyNumberFormat="1" applyFont="1" applyFill="1" applyBorder="1" applyAlignment="1" applyProtection="1">
      <alignment horizontal="center"/>
    </xf>
    <xf numFmtId="166" fontId="0" fillId="0" borderId="0" xfId="0" applyNumberFormat="1" applyFill="1" applyBorder="1" applyAlignment="1" applyProtection="1">
      <alignment horizontal="center"/>
    </xf>
    <xf numFmtId="166" fontId="20" fillId="0" borderId="0" xfId="170" applyNumberFormat="1" applyFont="1" applyFill="1" applyBorder="1" applyAlignment="1" applyProtection="1">
      <alignment horizontal="centerContinuous"/>
    </xf>
    <xf numFmtId="1" fontId="0" fillId="0" borderId="0" xfId="0" applyNumberFormat="1" applyFill="1" applyBorder="1" applyAlignment="1" applyProtection="1">
      <alignment horizontal="center"/>
    </xf>
    <xf numFmtId="166" fontId="20" fillId="0" borderId="0" xfId="170" applyNumberFormat="1" applyFont="1" applyFill="1" applyBorder="1" applyAlignment="1" applyProtection="1"/>
    <xf numFmtId="166" fontId="0" fillId="0" borderId="0" xfId="0" applyNumberFormat="1" applyProtection="1"/>
    <xf numFmtId="0" fontId="18" fillId="0" borderId="0" xfId="0" applyFont="1"/>
    <xf numFmtId="42" fontId="63" fillId="0" borderId="23" xfId="421" applyNumberFormat="1" applyFont="1" applyFill="1" applyBorder="1" applyProtection="1"/>
    <xf numFmtId="0" fontId="14" fillId="0" borderId="0" xfId="0" applyFont="1" applyFill="1" applyProtection="1"/>
    <xf numFmtId="0" fontId="22" fillId="0" borderId="0" xfId="0" applyFont="1" applyFill="1" applyProtection="1"/>
    <xf numFmtId="0" fontId="22" fillId="26" borderId="0" xfId="0" applyFont="1" applyFill="1" applyProtection="1"/>
    <xf numFmtId="0" fontId="14" fillId="30" borderId="0" xfId="0" applyFont="1" applyFill="1" applyProtection="1"/>
    <xf numFmtId="0" fontId="22" fillId="0" borderId="0" xfId="0" applyFont="1" applyProtection="1"/>
    <xf numFmtId="0" fontId="22" fillId="26" borderId="14" xfId="0" applyFont="1" applyFill="1" applyBorder="1" applyAlignment="1" applyProtection="1">
      <alignment horizontal="center"/>
    </xf>
    <xf numFmtId="167" fontId="22" fillId="26" borderId="14" xfId="109" applyNumberFormat="1" applyFont="1" applyFill="1" applyBorder="1" applyAlignment="1" applyProtection="1">
      <alignment horizontal="center" wrapText="1"/>
    </xf>
    <xf numFmtId="166" fontId="22" fillId="26" borderId="14" xfId="170" applyNumberFormat="1" applyFont="1" applyFill="1" applyBorder="1" applyAlignment="1" applyProtection="1">
      <alignment horizontal="center" wrapText="1"/>
    </xf>
    <xf numFmtId="43" fontId="22" fillId="26" borderId="11" xfId="109" applyFont="1" applyFill="1" applyBorder="1" applyAlignment="1" applyProtection="1">
      <alignment horizontal="center" wrapText="1"/>
    </xf>
    <xf numFmtId="0" fontId="22" fillId="0" borderId="0" xfId="0" applyFont="1" applyBorder="1" applyProtection="1"/>
    <xf numFmtId="166" fontId="22" fillId="0" borderId="0" xfId="0" applyNumberFormat="1" applyFont="1" applyBorder="1" applyProtection="1"/>
    <xf numFmtId="0" fontId="22" fillId="0" borderId="0" xfId="0" applyFont="1" applyFill="1" applyBorder="1" applyProtection="1"/>
    <xf numFmtId="166" fontId="22" fillId="0" borderId="0" xfId="0" applyNumberFormat="1" applyFont="1" applyProtection="1"/>
    <xf numFmtId="169" fontId="14" fillId="0" borderId="23" xfId="170" applyNumberFormat="1" applyFont="1" applyFill="1" applyBorder="1" applyProtection="1"/>
    <xf numFmtId="2" fontId="14" fillId="0" borderId="21" xfId="109" applyNumberFormat="1" applyFont="1" applyFill="1" applyBorder="1" applyAlignment="1" applyProtection="1">
      <alignment horizontal="center"/>
    </xf>
    <xf numFmtId="166" fontId="14" fillId="0" borderId="23" xfId="109" applyNumberFormat="1" applyFont="1" applyFill="1" applyBorder="1" applyAlignment="1" applyProtection="1">
      <alignment horizontal="center"/>
    </xf>
    <xf numFmtId="166" fontId="14" fillId="0" borderId="44" xfId="170" applyNumberFormat="1" applyFont="1" applyFill="1" applyBorder="1" applyProtection="1"/>
    <xf numFmtId="166" fontId="14" fillId="0" borderId="23" xfId="170" applyNumberFormat="1" applyFont="1" applyFill="1" applyBorder="1" applyAlignment="1" applyProtection="1">
      <alignment wrapText="1"/>
    </xf>
    <xf numFmtId="166" fontId="14" fillId="0" borderId="23" xfId="170" applyNumberFormat="1" applyFont="1" applyFill="1" applyBorder="1" applyProtection="1"/>
    <xf numFmtId="0" fontId="18" fillId="29" borderId="23" xfId="109" applyNumberFormat="1" applyFont="1" applyFill="1" applyBorder="1" applyAlignment="1" applyProtection="1">
      <alignment horizontal="left"/>
    </xf>
    <xf numFmtId="0" fontId="14" fillId="29" borderId="23" xfId="109" applyNumberFormat="1" applyFont="1" applyFill="1" applyBorder="1" applyAlignment="1" applyProtection="1">
      <alignment horizontal="center"/>
    </xf>
    <xf numFmtId="3" fontId="18" fillId="29" borderId="23" xfId="109" applyNumberFormat="1" applyFont="1" applyFill="1" applyBorder="1" applyAlignment="1" applyProtection="1">
      <alignment horizontal="center"/>
    </xf>
    <xf numFmtId="166" fontId="18" fillId="29" borderId="23" xfId="109" applyNumberFormat="1" applyFont="1" applyFill="1" applyBorder="1" applyAlignment="1" applyProtection="1">
      <alignment horizontal="center"/>
    </xf>
    <xf numFmtId="166" fontId="18" fillId="29" borderId="44" xfId="170" applyNumberFormat="1" applyFont="1" applyFill="1" applyBorder="1" applyProtection="1"/>
    <xf numFmtId="166" fontId="18" fillId="29" borderId="23" xfId="170" applyNumberFormat="1" applyFont="1" applyFill="1" applyBorder="1" applyAlignment="1" applyProtection="1">
      <alignment wrapText="1"/>
    </xf>
    <xf numFmtId="166" fontId="18" fillId="29" borderId="23" xfId="170" applyNumberFormat="1" applyFont="1" applyFill="1" applyBorder="1" applyProtection="1"/>
    <xf numFmtId="169" fontId="18" fillId="29" borderId="23" xfId="170" applyNumberFormat="1" applyFont="1" applyFill="1" applyBorder="1" applyProtection="1"/>
    <xf numFmtId="2" fontId="18" fillId="29" borderId="21" xfId="109" applyNumberFormat="1" applyFont="1" applyFill="1" applyBorder="1" applyAlignment="1" applyProtection="1">
      <alignment horizontal="center"/>
    </xf>
    <xf numFmtId="0" fontId="14" fillId="29" borderId="0" xfId="0" applyFont="1" applyFill="1" applyProtection="1"/>
    <xf numFmtId="0" fontId="14" fillId="0" borderId="23" xfId="109" applyNumberFormat="1" applyFont="1" applyFill="1" applyBorder="1" applyAlignment="1" applyProtection="1">
      <alignment horizontal="left"/>
    </xf>
    <xf numFmtId="0" fontId="18" fillId="29" borderId="23" xfId="109" applyNumberFormat="1" applyFont="1" applyFill="1" applyBorder="1" applyAlignment="1" applyProtection="1">
      <alignment horizontal="center"/>
    </xf>
    <xf numFmtId="0" fontId="14" fillId="27" borderId="0" xfId="0" applyFont="1" applyFill="1" applyProtection="1"/>
    <xf numFmtId="0" fontId="14" fillId="0" borderId="23" xfId="109" applyNumberFormat="1" applyFont="1" applyFill="1" applyBorder="1" applyAlignment="1" applyProtection="1">
      <alignment horizontal="center"/>
    </xf>
    <xf numFmtId="0" fontId="14" fillId="0" borderId="21" xfId="109" applyNumberFormat="1" applyFont="1" applyFill="1" applyBorder="1" applyAlignment="1" applyProtection="1">
      <alignment horizontal="center"/>
    </xf>
    <xf numFmtId="0" fontId="14" fillId="28" borderId="0" xfId="0" applyFont="1" applyFill="1" applyProtection="1"/>
    <xf numFmtId="0" fontId="30" fillId="0" borderId="44" xfId="0" applyFont="1" applyFill="1" applyBorder="1" applyAlignment="1" applyProtection="1">
      <alignment horizontal="left" indent="1"/>
    </xf>
    <xf numFmtId="166" fontId="14" fillId="26" borderId="23" xfId="109" applyNumberFormat="1" applyFont="1" applyFill="1" applyBorder="1" applyAlignment="1" applyProtection="1">
      <alignment horizontal="center"/>
    </xf>
    <xf numFmtId="0" fontId="18" fillId="29" borderId="21" xfId="109" applyNumberFormat="1" applyFont="1" applyFill="1" applyBorder="1" applyAlignment="1" applyProtection="1">
      <alignment horizontal="center"/>
    </xf>
    <xf numFmtId="0" fontId="14" fillId="0" borderId="17" xfId="0" applyFont="1" applyBorder="1" applyProtection="1"/>
    <xf numFmtId="42" fontId="30" fillId="0" borderId="17" xfId="469" applyNumberFormat="1" applyFont="1" applyBorder="1" applyProtection="1"/>
    <xf numFmtId="166" fontId="30" fillId="0" borderId="23" xfId="170" applyNumberFormat="1" applyFont="1" applyFill="1" applyBorder="1" applyProtection="1"/>
    <xf numFmtId="42" fontId="30" fillId="0" borderId="17" xfId="469" applyNumberFormat="1" applyFont="1" applyFill="1" applyBorder="1" applyProtection="1"/>
    <xf numFmtId="166" fontId="18" fillId="29" borderId="36" xfId="170" applyNumberFormat="1" applyFont="1" applyFill="1" applyBorder="1" applyProtection="1"/>
    <xf numFmtId="167" fontId="18" fillId="31" borderId="47" xfId="109" applyNumberFormat="1" applyFont="1" applyFill="1" applyBorder="1" applyProtection="1"/>
    <xf numFmtId="166" fontId="18" fillId="31" borderId="47" xfId="170" applyNumberFormat="1" applyFont="1" applyFill="1" applyBorder="1" applyProtection="1"/>
    <xf numFmtId="2" fontId="18" fillId="31" borderId="47" xfId="170" applyNumberFormat="1" applyFont="1" applyFill="1" applyBorder="1" applyProtection="1"/>
    <xf numFmtId="0" fontId="14" fillId="0" borderId="0" xfId="0" applyFont="1"/>
    <xf numFmtId="0" fontId="0" fillId="0" borderId="54" xfId="0" applyBorder="1"/>
    <xf numFmtId="3" fontId="0" fillId="0" borderId="35" xfId="0" applyNumberFormat="1" applyBorder="1"/>
    <xf numFmtId="43" fontId="0" fillId="0" borderId="35" xfId="0" applyNumberFormat="1" applyBorder="1"/>
    <xf numFmtId="0" fontId="59" fillId="32" borderId="56" xfId="0" applyFont="1" applyFill="1" applyBorder="1" applyAlignment="1" applyProtection="1">
      <alignment horizontal="center" vertical="top" wrapText="1"/>
    </xf>
    <xf numFmtId="0" fontId="59" fillId="32" borderId="57" xfId="0" applyFont="1" applyFill="1" applyBorder="1" applyAlignment="1" applyProtection="1">
      <alignment horizontal="center" vertical="top" wrapText="1"/>
    </xf>
    <xf numFmtId="0" fontId="59" fillId="32" borderId="58" xfId="0" applyFont="1" applyFill="1" applyBorder="1" applyAlignment="1" applyProtection="1">
      <alignment horizontal="center" vertical="top" wrapText="1"/>
    </xf>
    <xf numFmtId="0" fontId="18" fillId="33" borderId="52" xfId="0" applyFont="1" applyFill="1" applyBorder="1"/>
    <xf numFmtId="3" fontId="18" fillId="33" borderId="28" xfId="0" applyNumberFormat="1" applyFont="1" applyFill="1" applyBorder="1"/>
    <xf numFmtId="4" fontId="18" fillId="33" borderId="28" xfId="0" applyNumberFormat="1" applyFont="1" applyFill="1" applyBorder="1"/>
    <xf numFmtId="4" fontId="18" fillId="33" borderId="53" xfId="0" applyNumberFormat="1" applyFont="1" applyFill="1" applyBorder="1"/>
    <xf numFmtId="0" fontId="18" fillId="34" borderId="54" xfId="0" applyFont="1" applyFill="1" applyBorder="1"/>
    <xf numFmtId="0" fontId="18" fillId="34" borderId="59" xfId="0" applyFont="1" applyFill="1" applyBorder="1"/>
    <xf numFmtId="3" fontId="18" fillId="34" borderId="60" xfId="0" applyNumberFormat="1" applyFont="1" applyFill="1" applyBorder="1"/>
    <xf numFmtId="43" fontId="18" fillId="34" borderId="60" xfId="0" applyNumberFormat="1" applyFont="1" applyFill="1" applyBorder="1"/>
    <xf numFmtId="43" fontId="18" fillId="34" borderId="61" xfId="0" applyNumberFormat="1" applyFont="1" applyFill="1" applyBorder="1"/>
    <xf numFmtId="0" fontId="18" fillId="34" borderId="50" xfId="0" applyFont="1" applyFill="1" applyBorder="1"/>
    <xf numFmtId="3" fontId="18" fillId="34" borderId="18" xfId="0" applyNumberFormat="1" applyFont="1" applyFill="1" applyBorder="1"/>
    <xf numFmtId="43" fontId="18" fillId="34" borderId="18" xfId="0" applyNumberFormat="1" applyFont="1" applyFill="1" applyBorder="1"/>
    <xf numFmtId="43" fontId="18" fillId="34" borderId="51" xfId="0" applyNumberFormat="1" applyFont="1" applyFill="1" applyBorder="1"/>
    <xf numFmtId="1" fontId="63" fillId="0" borderId="17" xfId="107" applyNumberFormat="1" applyFont="1" applyFill="1" applyBorder="1" applyAlignment="1" applyProtection="1">
      <alignment horizontal="center"/>
    </xf>
    <xf numFmtId="0" fontId="14" fillId="0" borderId="23" xfId="0" applyFont="1" applyFill="1" applyBorder="1" applyProtection="1"/>
    <xf numFmtId="0" fontId="59" fillId="31" borderId="0" xfId="0" applyFont="1" applyFill="1" applyProtection="1"/>
    <xf numFmtId="10" fontId="59" fillId="31" borderId="0" xfId="0" applyNumberFormat="1" applyFont="1" applyFill="1" applyProtection="1"/>
    <xf numFmtId="0" fontId="15" fillId="31" borderId="0" xfId="0" applyFont="1" applyFill="1" applyProtection="1"/>
    <xf numFmtId="167" fontId="65" fillId="31" borderId="30" xfId="107" applyNumberFormat="1" applyFont="1" applyFill="1" applyBorder="1" applyProtection="1"/>
    <xf numFmtId="167" fontId="65" fillId="31" borderId="29" xfId="107" applyNumberFormat="1" applyFont="1" applyFill="1" applyBorder="1" applyProtection="1"/>
    <xf numFmtId="2" fontId="65" fillId="31" borderId="29" xfId="164" applyNumberFormat="1" applyFont="1" applyFill="1" applyBorder="1" applyAlignment="1" applyProtection="1">
      <alignment horizontal="right"/>
    </xf>
    <xf numFmtId="2" fontId="65" fillId="31" borderId="31" xfId="164" applyNumberFormat="1" applyFont="1" applyFill="1" applyBorder="1" applyAlignment="1" applyProtection="1">
      <alignment horizontal="right"/>
    </xf>
    <xf numFmtId="0" fontId="64" fillId="32" borderId="30" xfId="0" applyFont="1" applyFill="1" applyBorder="1" applyAlignment="1" applyProtection="1">
      <alignment horizontal="center" wrapText="1"/>
    </xf>
    <xf numFmtId="0" fontId="64" fillId="32" borderId="29" xfId="0" applyFont="1" applyFill="1" applyBorder="1" applyAlignment="1" applyProtection="1">
      <alignment horizontal="center"/>
    </xf>
    <xf numFmtId="167" fontId="64" fillId="32" borderId="29" xfId="107" applyNumberFormat="1" applyFont="1" applyFill="1" applyBorder="1" applyAlignment="1" applyProtection="1">
      <alignment horizontal="center" wrapText="1"/>
    </xf>
    <xf numFmtId="43" fontId="64" fillId="32" borderId="29" xfId="107" applyFont="1" applyFill="1" applyBorder="1" applyAlignment="1" applyProtection="1">
      <alignment horizontal="center" wrapText="1"/>
    </xf>
    <xf numFmtId="43" fontId="64" fillId="32" borderId="31" xfId="107" applyFont="1" applyFill="1" applyBorder="1" applyAlignment="1" applyProtection="1">
      <alignment horizontal="center" wrapText="1"/>
    </xf>
    <xf numFmtId="167" fontId="65" fillId="31" borderId="29" xfId="107" applyNumberFormat="1" applyFont="1" applyFill="1" applyBorder="1" applyAlignment="1" applyProtection="1">
      <alignment horizontal="right"/>
    </xf>
    <xf numFmtId="44" fontId="20" fillId="29" borderId="23" xfId="164" applyNumberFormat="1" applyFont="1" applyFill="1" applyBorder="1" applyAlignment="1" applyProtection="1">
      <alignment horizontal="center"/>
    </xf>
    <xf numFmtId="166" fontId="15" fillId="0" borderId="17" xfId="169" applyNumberFormat="1" applyFont="1" applyFill="1" applyBorder="1" applyAlignment="1" applyProtection="1"/>
    <xf numFmtId="166" fontId="15" fillId="28" borderId="17" xfId="164" applyNumberFormat="1" applyFont="1" applyFill="1" applyBorder="1" applyAlignment="1" applyProtection="1">
      <alignment horizontal="center"/>
    </xf>
    <xf numFmtId="166" fontId="15" fillId="0" borderId="21" xfId="169" applyNumberFormat="1" applyFont="1" applyFill="1" applyBorder="1" applyAlignment="1" applyProtection="1"/>
    <xf numFmtId="0" fontId="19" fillId="0" borderId="0" xfId="0" applyFont="1" applyBorder="1" applyProtection="1"/>
    <xf numFmtId="166" fontId="15" fillId="0" borderId="17" xfId="164" applyNumberFormat="1" applyFont="1" applyFill="1" applyBorder="1" applyAlignment="1" applyProtection="1">
      <alignment horizontal="center"/>
    </xf>
    <xf numFmtId="166" fontId="20" fillId="29" borderId="17" xfId="107" applyNumberFormat="1" applyFont="1" applyFill="1" applyBorder="1" applyAlignment="1" applyProtection="1">
      <alignment horizontal="center"/>
    </xf>
    <xf numFmtId="42" fontId="20" fillId="0" borderId="0" xfId="170" applyNumberFormat="1" applyFont="1" applyFill="1" applyBorder="1" applyAlignment="1" applyProtection="1">
      <alignment horizontal="center"/>
    </xf>
    <xf numFmtId="42" fontId="22" fillId="26" borderId="11" xfId="109" applyNumberFormat="1" applyFont="1" applyFill="1" applyBorder="1" applyAlignment="1" applyProtection="1">
      <alignment horizontal="center" wrapText="1"/>
    </xf>
    <xf numFmtId="42" fontId="14" fillId="0" borderId="23" xfId="170" applyNumberFormat="1" applyFont="1" applyFill="1" applyBorder="1" applyProtection="1"/>
    <xf numFmtId="42" fontId="18" fillId="29" borderId="23" xfId="170" applyNumberFormat="1" applyFont="1" applyFill="1" applyBorder="1" applyProtection="1"/>
    <xf numFmtId="42" fontId="14" fillId="0" borderId="21" xfId="170" applyNumberFormat="1" applyFont="1" applyFill="1" applyBorder="1" applyProtection="1"/>
    <xf numFmtId="42" fontId="18" fillId="29" borderId="21" xfId="170" applyNumberFormat="1" applyFont="1" applyFill="1" applyBorder="1" applyProtection="1"/>
    <xf numFmtId="42" fontId="22" fillId="0" borderId="0" xfId="0" applyNumberFormat="1" applyFont="1" applyBorder="1" applyProtection="1"/>
    <xf numFmtId="42" fontId="0" fillId="0" borderId="0" xfId="0" applyNumberFormat="1" applyProtection="1"/>
    <xf numFmtId="2" fontId="63" fillId="0" borderId="17" xfId="0" applyNumberFormat="1" applyFont="1" applyFill="1" applyBorder="1" applyProtection="1"/>
    <xf numFmtId="2" fontId="18" fillId="29" borderId="17" xfId="0" applyNumberFormat="1" applyFont="1" applyFill="1" applyBorder="1" applyProtection="1"/>
    <xf numFmtId="2" fontId="15" fillId="0" borderId="17" xfId="0" applyNumberFormat="1" applyFont="1" applyFill="1" applyBorder="1" applyProtection="1"/>
    <xf numFmtId="0" fontId="73" fillId="0" borderId="11" xfId="0" applyFont="1" applyFill="1" applyBorder="1" applyAlignment="1" applyProtection="1"/>
    <xf numFmtId="0" fontId="0" fillId="0" borderId="0" xfId="0" applyFill="1" applyBorder="1"/>
    <xf numFmtId="0" fontId="72" fillId="0" borderId="0" xfId="805" applyFont="1" applyFill="1" applyAlignment="1" applyProtection="1">
      <alignment wrapText="1"/>
    </xf>
    <xf numFmtId="0" fontId="14" fillId="0" borderId="0" xfId="0" applyFont="1" applyFill="1" applyBorder="1" applyProtection="1"/>
    <xf numFmtId="44" fontId="14" fillId="0" borderId="0" xfId="0" applyNumberFormat="1" applyFont="1" applyFill="1" applyBorder="1" applyProtection="1"/>
    <xf numFmtId="0" fontId="64" fillId="0" borderId="64" xfId="0" applyFont="1" applyFill="1" applyBorder="1" applyProtection="1"/>
    <xf numFmtId="166" fontId="0" fillId="0" borderId="35" xfId="0" applyNumberFormat="1" applyBorder="1"/>
    <xf numFmtId="166" fontId="18" fillId="34" borderId="18" xfId="0" applyNumberFormat="1" applyFont="1" applyFill="1" applyBorder="1"/>
    <xf numFmtId="166" fontId="18" fillId="34" borderId="60" xfId="0" applyNumberFormat="1" applyFont="1" applyFill="1" applyBorder="1"/>
    <xf numFmtId="0" fontId="74" fillId="0" borderId="0" xfId="0" applyFont="1"/>
    <xf numFmtId="0" fontId="75" fillId="0" borderId="0" xfId="0" applyFont="1"/>
    <xf numFmtId="0" fontId="72" fillId="0" borderId="0" xfId="805" applyFont="1" applyAlignment="1" applyProtection="1"/>
    <xf numFmtId="4" fontId="20" fillId="29" borderId="17" xfId="107" applyNumberFormat="1" applyFont="1" applyFill="1" applyBorder="1" applyAlignment="1" applyProtection="1"/>
    <xf numFmtId="4" fontId="20" fillId="29" borderId="17" xfId="107" applyNumberFormat="1" applyFont="1" applyFill="1" applyBorder="1" applyAlignment="1" applyProtection="1">
      <alignment horizontal="right"/>
    </xf>
    <xf numFmtId="43" fontId="20" fillId="31" borderId="47" xfId="107" applyFont="1" applyFill="1" applyBorder="1" applyAlignment="1" applyProtection="1">
      <alignment horizontal="center"/>
    </xf>
    <xf numFmtId="44" fontId="59" fillId="32" borderId="32" xfId="0" applyNumberFormat="1" applyFont="1" applyFill="1" applyBorder="1" applyAlignment="1" applyProtection="1">
      <alignment horizontal="center" wrapText="1"/>
    </xf>
    <xf numFmtId="166" fontId="0" fillId="0" borderId="0" xfId="0" applyNumberFormat="1"/>
    <xf numFmtId="3" fontId="14" fillId="0" borderId="0" xfId="0" applyNumberFormat="1" applyFont="1"/>
    <xf numFmtId="42" fontId="14" fillId="0" borderId="0" xfId="0" applyNumberFormat="1" applyFont="1"/>
    <xf numFmtId="42" fontId="14" fillId="0" borderId="0" xfId="0" applyNumberFormat="1" applyFont="1" applyFill="1"/>
    <xf numFmtId="175" fontId="14" fillId="0" borderId="0" xfId="0" applyNumberFormat="1" applyFont="1" applyFill="1"/>
    <xf numFmtId="0" fontId="14" fillId="0" borderId="0" xfId="0" applyFont="1" applyFill="1"/>
    <xf numFmtId="0" fontId="14" fillId="31" borderId="0" xfId="0" applyFont="1" applyFill="1" applyProtection="1"/>
    <xf numFmtId="10" fontId="14" fillId="31" borderId="0" xfId="0" applyNumberFormat="1" applyFont="1" applyFill="1" applyProtection="1"/>
    <xf numFmtId="44" fontId="14" fillId="32" borderId="30" xfId="0" applyNumberFormat="1" applyFont="1" applyFill="1" applyBorder="1" applyAlignment="1" applyProtection="1">
      <alignment horizontal="center" wrapText="1"/>
    </xf>
    <xf numFmtId="42" fontId="14" fillId="32" borderId="30" xfId="0" applyNumberFormat="1" applyFont="1" applyFill="1" applyBorder="1" applyAlignment="1" applyProtection="1">
      <alignment horizontal="center" wrapText="1"/>
    </xf>
    <xf numFmtId="175" fontId="14" fillId="32" borderId="30" xfId="0" applyNumberFormat="1" applyFont="1" applyFill="1" applyBorder="1" applyAlignment="1" applyProtection="1">
      <alignment horizontal="center" wrapText="1"/>
    </xf>
    <xf numFmtId="2" fontId="14" fillId="0" borderId="35" xfId="107" applyNumberFormat="1" applyFont="1" applyFill="1" applyBorder="1" applyAlignment="1" applyProtection="1">
      <alignment horizontal="center"/>
    </xf>
    <xf numFmtId="1" fontId="14" fillId="0" borderId="18" xfId="109" applyNumberFormat="1" applyFont="1" applyFill="1" applyBorder="1" applyAlignment="1" applyProtection="1">
      <alignment horizontal="center"/>
    </xf>
    <xf numFmtId="167" fontId="14" fillId="0" borderId="18" xfId="109" applyNumberFormat="1" applyFont="1" applyFill="1" applyBorder="1" applyAlignment="1" applyProtection="1">
      <alignment horizontal="center"/>
    </xf>
    <xf numFmtId="42" fontId="14" fillId="0" borderId="18" xfId="164" applyNumberFormat="1" applyFont="1" applyFill="1" applyBorder="1" applyProtection="1"/>
    <xf numFmtId="2" fontId="14" fillId="0" borderId="18" xfId="107" applyNumberFormat="1" applyFont="1" applyFill="1" applyBorder="1" applyAlignment="1" applyProtection="1">
      <alignment horizontal="center"/>
    </xf>
    <xf numFmtId="0" fontId="18" fillId="0" borderId="0" xfId="0" applyFont="1" applyFill="1"/>
    <xf numFmtId="0" fontId="18" fillId="31" borderId="78" xfId="107" applyNumberFormat="1" applyFont="1" applyFill="1" applyBorder="1" applyAlignment="1" applyProtection="1">
      <alignment horizontal="center"/>
    </xf>
    <xf numFmtId="0" fontId="18" fillId="31" borderId="79" xfId="107" applyNumberFormat="1" applyFont="1" applyFill="1" applyBorder="1" applyAlignment="1" applyProtection="1">
      <alignment horizontal="center"/>
    </xf>
    <xf numFmtId="0" fontId="18" fillId="31" borderId="80" xfId="107" applyNumberFormat="1" applyFont="1" applyFill="1" applyBorder="1" applyAlignment="1" applyProtection="1">
      <alignment horizontal="left"/>
    </xf>
    <xf numFmtId="0" fontId="18" fillId="31" borderId="80" xfId="107" applyNumberFormat="1" applyFont="1" applyFill="1" applyBorder="1" applyAlignment="1" applyProtection="1">
      <alignment horizontal="center"/>
    </xf>
    <xf numFmtId="4" fontId="18" fillId="31" borderId="80" xfId="107" applyNumberFormat="1" applyFont="1" applyFill="1" applyBorder="1" applyAlignment="1" applyProtection="1">
      <alignment horizontal="center"/>
    </xf>
    <xf numFmtId="3" fontId="18" fillId="31" borderId="80" xfId="107" applyNumberFormat="1" applyFont="1" applyFill="1" applyBorder="1" applyAlignment="1" applyProtection="1">
      <alignment horizontal="center"/>
    </xf>
    <xf numFmtId="42" fontId="18" fillId="31" borderId="80" xfId="107" applyNumberFormat="1" applyFont="1" applyFill="1" applyBorder="1" applyAlignment="1" applyProtection="1">
      <alignment horizontal="center"/>
    </xf>
    <xf numFmtId="175" fontId="18" fillId="31" borderId="80" xfId="107" applyNumberFormat="1" applyFont="1" applyFill="1" applyBorder="1" applyAlignment="1" applyProtection="1">
      <alignment horizontal="center"/>
    </xf>
    <xf numFmtId="2" fontId="18" fillId="31" borderId="81" xfId="107" applyNumberFormat="1" applyFont="1" applyFill="1" applyBorder="1" applyAlignment="1" applyProtection="1">
      <alignment horizontal="center"/>
    </xf>
    <xf numFmtId="0" fontId="18" fillId="29" borderId="0" xfId="0" applyFont="1" applyFill="1"/>
    <xf numFmtId="3" fontId="14" fillId="0" borderId="0" xfId="0" applyNumberFormat="1" applyFont="1" applyProtection="1"/>
    <xf numFmtId="42" fontId="14" fillId="0" borderId="0" xfId="0" applyNumberFormat="1" applyFont="1" applyProtection="1"/>
    <xf numFmtId="42" fontId="14" fillId="0" borderId="0" xfId="0" applyNumberFormat="1" applyFont="1" applyFill="1" applyProtection="1"/>
    <xf numFmtId="0" fontId="14" fillId="0" borderId="0" xfId="0" applyFont="1" applyBorder="1" applyProtection="1"/>
    <xf numFmtId="3" fontId="18" fillId="0" borderId="12" xfId="0" applyNumberFormat="1" applyFont="1" applyFill="1" applyBorder="1" applyAlignment="1" applyProtection="1">
      <alignment horizontal="center"/>
    </xf>
    <xf numFmtId="42" fontId="18" fillId="0" borderId="12" xfId="0" applyNumberFormat="1" applyFont="1" applyFill="1" applyBorder="1" applyAlignment="1" applyProtection="1">
      <alignment horizontal="center"/>
    </xf>
    <xf numFmtId="42" fontId="18" fillId="0" borderId="12" xfId="164" applyNumberFormat="1" applyFont="1" applyFill="1" applyBorder="1" applyAlignment="1" applyProtection="1">
      <alignment horizontal="center"/>
    </xf>
    <xf numFmtId="42" fontId="14" fillId="0" borderId="12" xfId="0" applyNumberFormat="1" applyFont="1" applyFill="1" applyBorder="1" applyAlignment="1" applyProtection="1">
      <alignment horizontal="center"/>
    </xf>
    <xf numFmtId="42" fontId="18" fillId="0" borderId="12" xfId="164" applyNumberFormat="1" applyFont="1" applyFill="1" applyBorder="1" applyAlignment="1" applyProtection="1">
      <alignment horizontal="centerContinuous"/>
    </xf>
    <xf numFmtId="42" fontId="14" fillId="0" borderId="0" xfId="0" applyNumberFormat="1" applyFont="1" applyFill="1" applyBorder="1" applyProtection="1"/>
    <xf numFmtId="0" fontId="14" fillId="32" borderId="29" xfId="0" applyFont="1" applyFill="1" applyBorder="1" applyAlignment="1" applyProtection="1">
      <alignment horizontal="center" wrapText="1"/>
    </xf>
    <xf numFmtId="3" fontId="14" fillId="32" borderId="29" xfId="0" applyNumberFormat="1" applyFont="1" applyFill="1" applyBorder="1" applyAlignment="1" applyProtection="1">
      <alignment horizontal="center" wrapText="1"/>
    </xf>
    <xf numFmtId="42" fontId="14" fillId="32" borderId="29" xfId="0" applyNumberFormat="1" applyFont="1" applyFill="1" applyBorder="1" applyAlignment="1" applyProtection="1">
      <alignment horizontal="center" wrapText="1"/>
    </xf>
    <xf numFmtId="2" fontId="30" fillId="0" borderId="18" xfId="320" applyNumberFormat="1" applyFont="1" applyFill="1" applyBorder="1" applyProtection="1"/>
    <xf numFmtId="0" fontId="18" fillId="0" borderId="0" xfId="0" applyFont="1" applyFill="1" applyProtection="1"/>
    <xf numFmtId="0" fontId="18" fillId="31" borderId="30" xfId="107" applyNumberFormat="1" applyFont="1" applyFill="1" applyBorder="1" applyAlignment="1" applyProtection="1">
      <alignment horizontal="center"/>
    </xf>
    <xf numFmtId="0" fontId="18" fillId="31" borderId="29" xfId="107" applyNumberFormat="1" applyFont="1" applyFill="1" applyBorder="1" applyAlignment="1" applyProtection="1">
      <alignment horizontal="left"/>
    </xf>
    <xf numFmtId="0" fontId="18" fillId="31" borderId="29" xfId="107" applyNumberFormat="1" applyFont="1" applyFill="1" applyBorder="1" applyAlignment="1" applyProtection="1">
      <alignment horizontal="center"/>
    </xf>
    <xf numFmtId="2" fontId="18" fillId="31" borderId="31" xfId="107" applyNumberFormat="1" applyFont="1" applyFill="1" applyBorder="1" applyAlignment="1" applyProtection="1">
      <alignment horizontal="center"/>
    </xf>
    <xf numFmtId="3" fontId="14" fillId="32" borderId="32" xfId="0" applyNumberFormat="1" applyFont="1" applyFill="1" applyBorder="1" applyAlignment="1" applyProtection="1">
      <alignment horizontal="center" wrapText="1"/>
    </xf>
    <xf numFmtId="3" fontId="18" fillId="31" borderId="62" xfId="107" applyNumberFormat="1" applyFont="1" applyFill="1" applyBorder="1" applyAlignment="1" applyProtection="1">
      <alignment horizontal="center"/>
    </xf>
    <xf numFmtId="175" fontId="14" fillId="0" borderId="0" xfId="0" applyNumberFormat="1" applyFont="1" applyFill="1" applyProtection="1"/>
    <xf numFmtId="175" fontId="14" fillId="0" borderId="0" xfId="0" applyNumberFormat="1" applyFont="1" applyFill="1" applyBorder="1" applyProtection="1"/>
    <xf numFmtId="175" fontId="14" fillId="32" borderId="29" xfId="0" applyNumberFormat="1" applyFont="1" applyFill="1" applyBorder="1" applyAlignment="1" applyProtection="1">
      <alignment horizontal="center" wrapText="1"/>
    </xf>
    <xf numFmtId="0" fontId="14" fillId="0" borderId="0" xfId="0" applyFont="1" applyAlignment="1" applyProtection="1">
      <alignment horizontal="center"/>
    </xf>
    <xf numFmtId="3" fontId="14" fillId="0" borderId="0" xfId="0" applyNumberFormat="1" applyFont="1" applyAlignment="1" applyProtection="1">
      <alignment horizontal="right"/>
    </xf>
    <xf numFmtId="42" fontId="14" fillId="0" borderId="0" xfId="0" applyNumberFormat="1" applyFont="1" applyAlignment="1" applyProtection="1">
      <alignment horizontal="right"/>
    </xf>
    <xf numFmtId="0" fontId="14" fillId="0" borderId="35" xfId="0" applyFont="1" applyFill="1" applyBorder="1" applyAlignment="1" applyProtection="1">
      <alignment horizontal="left"/>
    </xf>
    <xf numFmtId="2" fontId="30" fillId="0" borderId="35" xfId="320" applyNumberFormat="1" applyFont="1" applyFill="1" applyBorder="1" applyAlignment="1" applyProtection="1">
      <alignment horizontal="left"/>
    </xf>
    <xf numFmtId="167" fontId="14" fillId="0" borderId="35" xfId="109" applyNumberFormat="1" applyFont="1" applyFill="1" applyBorder="1" applyAlignment="1" applyProtection="1">
      <alignment horizontal="left"/>
    </xf>
    <xf numFmtId="42" fontId="14" fillId="0" borderId="35" xfId="170" applyNumberFormat="1" applyFont="1" applyFill="1" applyBorder="1" applyAlignment="1" applyProtection="1">
      <alignment horizontal="left"/>
    </xf>
    <xf numFmtId="0" fontId="18" fillId="31" borderId="72" xfId="107" applyNumberFormat="1" applyFont="1" applyFill="1" applyBorder="1" applyAlignment="1" applyProtection="1">
      <alignment horizontal="center"/>
    </xf>
    <xf numFmtId="0" fontId="18" fillId="31" borderId="73" xfId="107" applyNumberFormat="1" applyFont="1" applyFill="1" applyBorder="1" applyAlignment="1" applyProtection="1">
      <alignment horizontal="center"/>
    </xf>
    <xf numFmtId="0" fontId="18" fillId="31" borderId="77" xfId="107" applyNumberFormat="1" applyFont="1" applyFill="1" applyBorder="1" applyAlignment="1" applyProtection="1">
      <alignment horizontal="center"/>
    </xf>
    <xf numFmtId="2" fontId="18" fillId="31" borderId="29" xfId="107" applyNumberFormat="1" applyFont="1" applyFill="1" applyBorder="1" applyAlignment="1" applyProtection="1">
      <alignment horizontal="left"/>
    </xf>
    <xf numFmtId="3" fontId="18" fillId="31" borderId="29" xfId="107" applyNumberFormat="1" applyFont="1" applyFill="1" applyBorder="1" applyAlignment="1" applyProtection="1">
      <alignment horizontal="left"/>
    </xf>
    <xf numFmtId="42" fontId="18" fillId="31" borderId="29" xfId="107" applyNumberFormat="1" applyFont="1" applyFill="1" applyBorder="1" applyAlignment="1" applyProtection="1">
      <alignment horizontal="left" wrapText="1"/>
    </xf>
    <xf numFmtId="175" fontId="18" fillId="31" borderId="29" xfId="107" applyNumberFormat="1" applyFont="1" applyFill="1" applyBorder="1" applyAlignment="1" applyProtection="1">
      <alignment horizontal="left" wrapText="1"/>
    </xf>
    <xf numFmtId="2" fontId="18" fillId="31" borderId="29" xfId="107" applyNumberFormat="1" applyFont="1" applyFill="1" applyBorder="1" applyAlignment="1" applyProtection="1">
      <alignment horizontal="center"/>
    </xf>
    <xf numFmtId="0" fontId="14" fillId="0" borderId="0" xfId="0" applyFont="1" applyFill="1" applyAlignment="1"/>
    <xf numFmtId="170" fontId="70" fillId="0" borderId="18" xfId="320" applyNumberFormat="1" applyFont="1" applyFill="1" applyBorder="1" applyAlignment="1" applyProtection="1"/>
    <xf numFmtId="0" fontId="14" fillId="0" borderId="18" xfId="0" applyFont="1" applyFill="1" applyBorder="1" applyAlignment="1" applyProtection="1">
      <alignment horizontal="center"/>
    </xf>
    <xf numFmtId="42" fontId="14" fillId="0" borderId="18" xfId="0" applyNumberFormat="1" applyFont="1" applyFill="1" applyBorder="1" applyAlignment="1" applyProtection="1"/>
    <xf numFmtId="0" fontId="59" fillId="31" borderId="78" xfId="107" applyNumberFormat="1" applyFont="1" applyFill="1" applyBorder="1" applyAlignment="1" applyProtection="1">
      <alignment horizontal="center"/>
    </xf>
    <xf numFmtId="0" fontId="62" fillId="31" borderId="80" xfId="107" applyNumberFormat="1" applyFont="1" applyFill="1" applyBorder="1" applyAlignment="1" applyProtection="1">
      <alignment horizontal="left"/>
    </xf>
    <xf numFmtId="0" fontId="59" fillId="31" borderId="80" xfId="107" applyNumberFormat="1" applyFont="1" applyFill="1" applyBorder="1" applyAlignment="1" applyProtection="1">
      <alignment horizontal="center"/>
    </xf>
    <xf numFmtId="2" fontId="62" fillId="31" borderId="80" xfId="107" applyNumberFormat="1" applyFont="1" applyFill="1" applyBorder="1" applyAlignment="1" applyProtection="1">
      <alignment horizontal="right"/>
    </xf>
    <xf numFmtId="37" fontId="62" fillId="31" borderId="80" xfId="164" applyNumberFormat="1" applyFont="1" applyFill="1" applyBorder="1" applyProtection="1"/>
    <xf numFmtId="166" fontId="62" fillId="31" borderId="80" xfId="164" applyNumberFormat="1" applyFont="1" applyFill="1" applyBorder="1" applyProtection="1"/>
    <xf numFmtId="2" fontId="62" fillId="31" borderId="81" xfId="107" applyNumberFormat="1" applyFont="1" applyFill="1" applyBorder="1" applyAlignment="1" applyProtection="1">
      <alignment horizontal="center"/>
    </xf>
    <xf numFmtId="0" fontId="89" fillId="0" borderId="18" xfId="2137" applyFill="1" applyBorder="1"/>
    <xf numFmtId="0" fontId="30" fillId="0" borderId="0" xfId="0" applyFont="1" applyProtection="1"/>
    <xf numFmtId="0" fontId="61" fillId="0" borderId="0" xfId="0" applyFont="1" applyFill="1" applyBorder="1" applyAlignment="1" applyProtection="1">
      <alignment horizontal="center"/>
    </xf>
    <xf numFmtId="43" fontId="61" fillId="32" borderId="29" xfId="107" applyFont="1" applyFill="1" applyBorder="1" applyAlignment="1" applyProtection="1">
      <alignment horizontal="center" wrapText="1"/>
    </xf>
    <xf numFmtId="42" fontId="63" fillId="0" borderId="0" xfId="0" applyNumberFormat="1" applyFont="1" applyProtection="1"/>
    <xf numFmtId="42" fontId="65" fillId="0" borderId="0" xfId="0" applyNumberFormat="1" applyFont="1" applyFill="1" applyBorder="1" applyAlignment="1" applyProtection="1">
      <alignment horizontal="center"/>
    </xf>
    <xf numFmtId="42" fontId="64" fillId="32" borderId="29" xfId="107" applyNumberFormat="1" applyFont="1" applyFill="1" applyBorder="1" applyAlignment="1" applyProtection="1">
      <alignment horizontal="center" wrapText="1"/>
    </xf>
    <xf numFmtId="42" fontId="64" fillId="0" borderId="18" xfId="107" applyNumberFormat="1" applyFont="1" applyFill="1" applyBorder="1" applyProtection="1"/>
    <xf numFmtId="42" fontId="64" fillId="0" borderId="0" xfId="0" applyNumberFormat="1" applyFont="1" applyFill="1" applyBorder="1" applyAlignment="1" applyProtection="1">
      <alignment horizontal="center"/>
    </xf>
    <xf numFmtId="42" fontId="65" fillId="0" borderId="0" xfId="164" applyNumberFormat="1" applyFont="1" applyFill="1" applyBorder="1" applyAlignment="1" applyProtection="1">
      <alignment horizontal="centerContinuous"/>
    </xf>
    <xf numFmtId="42" fontId="64" fillId="32" borderId="29" xfId="164" applyNumberFormat="1" applyFont="1" applyFill="1" applyBorder="1" applyAlignment="1" applyProtection="1">
      <alignment horizontal="center" wrapText="1"/>
    </xf>
    <xf numFmtId="42" fontId="64" fillId="32" borderId="29" xfId="0" applyNumberFormat="1" applyFont="1" applyFill="1" applyBorder="1" applyAlignment="1" applyProtection="1">
      <alignment horizontal="center" wrapText="1"/>
    </xf>
    <xf numFmtId="3" fontId="63" fillId="0" borderId="0" xfId="0" applyNumberFormat="1" applyFont="1" applyProtection="1"/>
    <xf numFmtId="3" fontId="65" fillId="0" borderId="0" xfId="0" applyNumberFormat="1" applyFont="1" applyFill="1" applyBorder="1" applyAlignment="1" applyProtection="1">
      <alignment horizontal="center"/>
    </xf>
    <xf numFmtId="3" fontId="64" fillId="32" borderId="29" xfId="107" applyNumberFormat="1" applyFont="1" applyFill="1" applyBorder="1" applyAlignment="1" applyProtection="1">
      <alignment horizontal="center" wrapText="1"/>
    </xf>
    <xf numFmtId="167" fontId="61" fillId="31" borderId="29" xfId="107" applyNumberFormat="1" applyFont="1" applyFill="1" applyBorder="1" applyProtection="1"/>
    <xf numFmtId="42" fontId="65" fillId="31" borderId="29" xfId="164" applyNumberFormat="1" applyFont="1" applyFill="1" applyBorder="1" applyProtection="1"/>
    <xf numFmtId="3" fontId="65" fillId="31" borderId="29" xfId="164" applyNumberFormat="1" applyFont="1" applyFill="1" applyBorder="1" applyProtection="1"/>
    <xf numFmtId="0" fontId="131" fillId="0" borderId="0" xfId="805" applyFont="1" applyFill="1" applyAlignment="1" applyProtection="1">
      <alignment wrapText="1"/>
    </xf>
    <xf numFmtId="3" fontId="14" fillId="0" borderId="0" xfId="0" applyNumberFormat="1" applyFont="1" applyFill="1" applyProtection="1"/>
    <xf numFmtId="3" fontId="14" fillId="0" borderId="0" xfId="0" applyNumberFormat="1" applyFont="1" applyFill="1" applyAlignment="1" applyProtection="1">
      <alignment horizontal="right"/>
    </xf>
    <xf numFmtId="3" fontId="18" fillId="0" borderId="12" xfId="0" applyNumberFormat="1" applyFont="1" applyFill="1" applyBorder="1" applyAlignment="1" applyProtection="1">
      <alignment horizontal="right"/>
    </xf>
    <xf numFmtId="42" fontId="18" fillId="0" borderId="37" xfId="164" applyNumberFormat="1" applyFont="1" applyFill="1" applyBorder="1" applyAlignment="1" applyProtection="1">
      <alignment horizontal="center"/>
    </xf>
    <xf numFmtId="0" fontId="30" fillId="0" borderId="49" xfId="0" applyFont="1" applyFill="1" applyBorder="1" applyProtection="1"/>
    <xf numFmtId="0" fontId="30" fillId="0" borderId="0" xfId="0" applyFont="1" applyFill="1" applyBorder="1" applyProtection="1"/>
    <xf numFmtId="0" fontId="30" fillId="0" borderId="63" xfId="0" applyFont="1" applyFill="1" applyBorder="1" applyProtection="1"/>
    <xf numFmtId="0" fontId="30" fillId="0" borderId="19" xfId="0" applyFont="1" applyFill="1" applyBorder="1" applyProtection="1"/>
    <xf numFmtId="42" fontId="30" fillId="0" borderId="18" xfId="0" applyNumberFormat="1" applyFont="1" applyFill="1" applyBorder="1" applyProtection="1"/>
    <xf numFmtId="3" fontId="30" fillId="0" borderId="18" xfId="107" applyNumberFormat="1" applyFont="1" applyFill="1" applyBorder="1" applyAlignment="1" applyProtection="1">
      <alignment horizontal="right" wrapText="1"/>
    </xf>
    <xf numFmtId="42" fontId="30" fillId="0" borderId="18" xfId="164" applyNumberFormat="1" applyFont="1" applyFill="1" applyBorder="1" applyProtection="1"/>
    <xf numFmtId="42" fontId="30" fillId="0" borderId="18" xfId="107" applyNumberFormat="1" applyFont="1" applyFill="1" applyBorder="1" applyAlignment="1" applyProtection="1">
      <alignment horizontal="center"/>
    </xf>
    <xf numFmtId="175" fontId="30" fillId="0" borderId="18" xfId="107" applyNumberFormat="1" applyFont="1" applyFill="1" applyBorder="1" applyAlignment="1" applyProtection="1">
      <alignment horizontal="center"/>
    </xf>
    <xf numFmtId="39" fontId="30" fillId="0" borderId="18" xfId="107" applyNumberFormat="1" applyFont="1" applyFill="1" applyBorder="1" applyAlignment="1" applyProtection="1">
      <alignment horizontal="center"/>
    </xf>
    <xf numFmtId="2" fontId="30" fillId="0" borderId="18" xfId="107" applyNumberFormat="1" applyFont="1" applyFill="1" applyBorder="1" applyAlignment="1" applyProtection="1">
      <alignment horizontal="center"/>
    </xf>
    <xf numFmtId="0" fontId="30" fillId="0" borderId="35" xfId="0" applyFont="1" applyFill="1" applyBorder="1" applyProtection="1"/>
    <xf numFmtId="174" fontId="18" fillId="31" borderId="29" xfId="107" applyNumberFormat="1" applyFont="1" applyFill="1" applyBorder="1" applyAlignment="1" applyProtection="1">
      <alignment horizontal="center"/>
    </xf>
    <xf numFmtId="0" fontId="14" fillId="31" borderId="29" xfId="107" applyNumberFormat="1" applyFont="1" applyFill="1" applyBorder="1" applyAlignment="1" applyProtection="1">
      <alignment horizontal="center"/>
    </xf>
    <xf numFmtId="0" fontId="14" fillId="32" borderId="34" xfId="0" applyFont="1" applyFill="1" applyBorder="1" applyAlignment="1" applyProtection="1">
      <alignment horizontal="center" wrapText="1"/>
    </xf>
    <xf numFmtId="0" fontId="14" fillId="32" borderId="32" xfId="0" applyFont="1" applyFill="1" applyBorder="1" applyAlignment="1" applyProtection="1">
      <alignment horizontal="center" wrapText="1"/>
    </xf>
    <xf numFmtId="42" fontId="14" fillId="32" borderId="32" xfId="0" applyNumberFormat="1" applyFont="1" applyFill="1" applyBorder="1" applyAlignment="1" applyProtection="1">
      <alignment horizontal="center" wrapText="1"/>
    </xf>
    <xf numFmtId="3" fontId="14" fillId="32" borderId="32" xfId="0" applyNumberFormat="1" applyFont="1" applyFill="1" applyBorder="1" applyAlignment="1" applyProtection="1">
      <alignment horizontal="right" wrapText="1"/>
    </xf>
    <xf numFmtId="175" fontId="14" fillId="32" borderId="32" xfId="0" applyNumberFormat="1" applyFont="1" applyFill="1" applyBorder="1" applyAlignment="1" applyProtection="1">
      <alignment horizontal="center" wrapText="1"/>
    </xf>
    <xf numFmtId="44" fontId="14" fillId="0" borderId="18" xfId="164" applyNumberFormat="1" applyFont="1" applyFill="1" applyBorder="1" applyProtection="1"/>
    <xf numFmtId="166" fontId="14" fillId="0" borderId="18" xfId="164" applyNumberFormat="1" applyFont="1" applyFill="1" applyBorder="1" applyProtection="1"/>
    <xf numFmtId="0" fontId="14" fillId="0" borderId="18" xfId="109" applyNumberFormat="1" applyFont="1" applyFill="1" applyBorder="1" applyAlignment="1" applyProtection="1">
      <alignment horizontal="left"/>
    </xf>
    <xf numFmtId="2" fontId="14" fillId="26" borderId="18" xfId="107" applyNumberFormat="1" applyFont="1" applyFill="1" applyBorder="1" applyAlignment="1" applyProtection="1">
      <alignment horizontal="center"/>
    </xf>
    <xf numFmtId="166" fontId="14" fillId="26" borderId="18" xfId="164" applyNumberFormat="1" applyFont="1" applyFill="1" applyBorder="1" applyProtection="1"/>
    <xf numFmtId="44" fontId="14" fillId="26" borderId="18" xfId="164" applyNumberFormat="1" applyFont="1" applyFill="1" applyBorder="1" applyProtection="1"/>
    <xf numFmtId="0" fontId="14" fillId="0" borderId="0" xfId="0" applyFont="1" applyFill="1" applyBorder="1" applyAlignment="1" applyProtection="1">
      <alignment horizontal="center" wrapText="1"/>
    </xf>
    <xf numFmtId="0" fontId="22" fillId="32" borderId="34" xfId="0" applyFont="1" applyFill="1" applyBorder="1" applyAlignment="1" applyProtection="1">
      <alignment horizontal="center" wrapText="1"/>
    </xf>
    <xf numFmtId="0" fontId="22" fillId="32" borderId="85" xfId="0" applyFont="1" applyFill="1" applyBorder="1" applyAlignment="1" applyProtection="1">
      <alignment horizontal="center" wrapText="1"/>
    </xf>
    <xf numFmtId="0" fontId="22" fillId="32" borderId="32" xfId="0" applyFont="1" applyFill="1" applyBorder="1" applyAlignment="1" applyProtection="1">
      <alignment horizontal="center" wrapText="1"/>
    </xf>
    <xf numFmtId="0" fontId="14" fillId="0" borderId="18" xfId="1946" applyFont="1" applyBorder="1"/>
    <xf numFmtId="0" fontId="14" fillId="0" borderId="18" xfId="1947" applyFont="1" applyBorder="1"/>
    <xf numFmtId="0" fontId="22" fillId="26" borderId="0" xfId="0" applyFont="1" applyFill="1" applyBorder="1" applyProtection="1"/>
    <xf numFmtId="0" fontId="22" fillId="26" borderId="18" xfId="0" applyFont="1" applyFill="1" applyBorder="1" applyProtection="1"/>
    <xf numFmtId="0" fontId="20" fillId="0" borderId="39" xfId="0" applyFont="1" applyFill="1" applyBorder="1" applyProtection="1"/>
    <xf numFmtId="0" fontId="20" fillId="31" borderId="72" xfId="107" applyNumberFormat="1" applyFont="1" applyFill="1" applyBorder="1" applyAlignment="1" applyProtection="1">
      <alignment horizontal="center"/>
    </xf>
    <xf numFmtId="0" fontId="20" fillId="31" borderId="73" xfId="107" applyNumberFormat="1" applyFont="1" applyFill="1" applyBorder="1" applyAlignment="1" applyProtection="1">
      <alignment horizontal="center"/>
    </xf>
    <xf numFmtId="0" fontId="20" fillId="31" borderId="62" xfId="107" applyNumberFormat="1" applyFont="1" applyFill="1" applyBorder="1" applyAlignment="1" applyProtection="1">
      <alignment horizontal="left"/>
    </xf>
    <xf numFmtId="0" fontId="20" fillId="31" borderId="62" xfId="107" applyNumberFormat="1" applyFont="1" applyFill="1" applyBorder="1" applyAlignment="1" applyProtection="1">
      <alignment horizontal="center"/>
    </xf>
    <xf numFmtId="1" fontId="20" fillId="31" borderId="62" xfId="107" applyNumberFormat="1" applyFont="1" applyFill="1" applyBorder="1" applyAlignment="1" applyProtection="1">
      <alignment horizontal="right"/>
    </xf>
    <xf numFmtId="167" fontId="20" fillId="31" borderId="62" xfId="107" applyNumberFormat="1" applyFont="1" applyFill="1" applyBorder="1" applyAlignment="1" applyProtection="1">
      <alignment horizontal="center" wrapText="1"/>
    </xf>
    <xf numFmtId="10" fontId="20" fillId="31" borderId="62" xfId="107" applyNumberFormat="1" applyFont="1" applyFill="1" applyBorder="1" applyAlignment="1" applyProtection="1">
      <alignment horizontal="center"/>
    </xf>
    <xf numFmtId="166" fontId="20" fillId="31" borderId="62" xfId="164" applyNumberFormat="1" applyFont="1" applyFill="1" applyBorder="1" applyProtection="1"/>
    <xf numFmtId="44" fontId="20" fillId="31" borderId="62" xfId="164" applyNumberFormat="1" applyFont="1" applyFill="1" applyBorder="1" applyProtection="1"/>
    <xf numFmtId="2" fontId="20" fillId="31" borderId="86" xfId="0" applyNumberFormat="1" applyFont="1" applyFill="1" applyBorder="1" applyProtection="1"/>
    <xf numFmtId="0" fontId="20" fillId="29" borderId="0" xfId="0" applyFont="1" applyFill="1" applyBorder="1" applyProtection="1"/>
    <xf numFmtId="0" fontId="20" fillId="29" borderId="27" xfId="0" applyFont="1" applyFill="1" applyBorder="1" applyProtection="1"/>
    <xf numFmtId="0" fontId="18" fillId="0" borderId="0" xfId="0" applyFont="1" applyProtection="1"/>
    <xf numFmtId="0" fontId="14" fillId="32" borderId="85" xfId="0" applyFont="1" applyFill="1" applyBorder="1" applyAlignment="1" applyProtection="1">
      <alignment horizontal="center" wrapText="1"/>
    </xf>
    <xf numFmtId="0" fontId="14" fillId="32" borderId="32" xfId="0" applyFont="1" applyFill="1" applyBorder="1" applyAlignment="1" applyProtection="1">
      <alignment horizontal="center"/>
    </xf>
    <xf numFmtId="167" fontId="14" fillId="32" borderId="32" xfId="107" applyNumberFormat="1" applyFont="1" applyFill="1" applyBorder="1" applyAlignment="1" applyProtection="1">
      <alignment horizontal="center" wrapText="1"/>
    </xf>
    <xf numFmtId="43" fontId="14" fillId="32" borderId="32" xfId="107" applyFont="1" applyFill="1" applyBorder="1" applyAlignment="1" applyProtection="1">
      <alignment horizontal="center" wrapText="1"/>
    </xf>
    <xf numFmtId="42" fontId="14" fillId="32" borderId="32" xfId="107" applyNumberFormat="1" applyFont="1" applyFill="1" applyBorder="1" applyAlignment="1" applyProtection="1">
      <alignment horizontal="center" wrapText="1"/>
    </xf>
    <xf numFmtId="166" fontId="14" fillId="32" borderId="32" xfId="164" applyNumberFormat="1" applyFont="1" applyFill="1" applyBorder="1" applyAlignment="1" applyProtection="1">
      <alignment horizontal="center" wrapText="1"/>
    </xf>
    <xf numFmtId="43" fontId="14" fillId="32" borderId="33" xfId="107" applyFont="1" applyFill="1" applyBorder="1" applyAlignment="1" applyProtection="1">
      <alignment horizontal="center" wrapText="1"/>
    </xf>
    <xf numFmtId="2" fontId="14" fillId="0" borderId="18" xfId="109" applyNumberFormat="1" applyFont="1" applyFill="1" applyBorder="1" applyAlignment="1" applyProtection="1">
      <alignment horizontal="right"/>
    </xf>
    <xf numFmtId="2" fontId="14" fillId="0" borderId="18" xfId="109" applyNumberFormat="1" applyFont="1" applyFill="1" applyBorder="1" applyAlignment="1" applyProtection="1">
      <alignment horizontal="center"/>
    </xf>
    <xf numFmtId="167" fontId="18" fillId="31" borderId="72" xfId="109" applyNumberFormat="1" applyFont="1" applyFill="1" applyBorder="1" applyProtection="1"/>
    <xf numFmtId="167" fontId="18" fillId="31" borderId="73" xfId="109" applyNumberFormat="1" applyFont="1" applyFill="1" applyBorder="1" applyProtection="1"/>
    <xf numFmtId="167" fontId="18" fillId="31" borderId="62" xfId="109" applyNumberFormat="1" applyFont="1" applyFill="1" applyBorder="1" applyProtection="1"/>
    <xf numFmtId="2" fontId="18" fillId="31" borderId="62" xfId="170" applyNumberFormat="1" applyFont="1" applyFill="1" applyBorder="1" applyAlignment="1" applyProtection="1">
      <alignment horizontal="center"/>
    </xf>
    <xf numFmtId="0" fontId="18" fillId="0" borderId="0" xfId="0" applyFont="1" applyBorder="1" applyProtection="1"/>
    <xf numFmtId="166" fontId="14" fillId="0" borderId="18" xfId="170" applyNumberFormat="1" applyFont="1" applyFill="1" applyBorder="1" applyAlignment="1" applyProtection="1">
      <alignment horizontal="left"/>
    </xf>
    <xf numFmtId="0" fontId="14" fillId="0" borderId="18" xfId="1874" applyFont="1" applyFill="1" applyBorder="1"/>
    <xf numFmtId="0" fontId="14" fillId="0" borderId="18" xfId="1875" applyFont="1" applyFill="1" applyBorder="1"/>
    <xf numFmtId="3" fontId="14" fillId="32" borderId="32" xfId="107" applyNumberFormat="1" applyFont="1" applyFill="1" applyBorder="1" applyAlignment="1" applyProtection="1">
      <alignment horizontal="center" wrapText="1"/>
    </xf>
    <xf numFmtId="0" fontId="14" fillId="0" borderId="0" xfId="0" applyFont="1" applyFill="1" applyAlignment="1" applyProtection="1">
      <alignment horizontal="left"/>
    </xf>
    <xf numFmtId="0" fontId="14" fillId="0" borderId="0" xfId="0" applyFont="1" applyAlignment="1" applyProtection="1">
      <alignment horizontal="left"/>
    </xf>
    <xf numFmtId="3" fontId="14" fillId="0" borderId="18" xfId="0" applyNumberFormat="1" applyFont="1" applyFill="1" applyBorder="1" applyAlignment="1" applyProtection="1">
      <alignment horizontal="center"/>
    </xf>
    <xf numFmtId="167" fontId="14" fillId="31" borderId="62" xfId="109" applyNumberFormat="1" applyFont="1" applyFill="1" applyBorder="1" applyProtection="1"/>
    <xf numFmtId="3" fontId="18" fillId="31" borderId="62" xfId="109" applyNumberFormat="1" applyFont="1" applyFill="1" applyBorder="1" applyProtection="1"/>
    <xf numFmtId="2" fontId="18" fillId="31" borderId="71" xfId="170" applyNumberFormat="1" applyFont="1" applyFill="1" applyBorder="1" applyAlignment="1" applyProtection="1">
      <alignment horizontal="center"/>
    </xf>
    <xf numFmtId="2" fontId="30" fillId="0" borderId="18" xfId="107" applyNumberFormat="1" applyFont="1" applyFill="1" applyBorder="1" applyAlignment="1" applyProtection="1">
      <alignment horizontal="right"/>
    </xf>
    <xf numFmtId="42" fontId="14" fillId="0" borderId="18" xfId="1960" applyNumberFormat="1" applyFont="1" applyBorder="1"/>
    <xf numFmtId="42" fontId="14" fillId="0" borderId="18" xfId="1961" applyNumberFormat="1" applyFont="1" applyBorder="1"/>
    <xf numFmtId="3" fontId="14" fillId="0" borderId="0" xfId="0" applyNumberFormat="1" applyFont="1" applyAlignment="1" applyProtection="1">
      <alignment horizontal="center" vertical="center"/>
    </xf>
    <xf numFmtId="37" fontId="14" fillId="0" borderId="0" xfId="0" applyNumberFormat="1" applyFont="1" applyProtection="1"/>
    <xf numFmtId="3" fontId="14" fillId="32" borderId="32" xfId="0" applyNumberFormat="1" applyFont="1" applyFill="1" applyBorder="1" applyAlignment="1" applyProtection="1">
      <alignment horizontal="center" vertical="center" wrapText="1"/>
    </xf>
    <xf numFmtId="37" fontId="14" fillId="32" borderId="32" xfId="0" applyNumberFormat="1" applyFont="1" applyFill="1" applyBorder="1" applyAlignment="1" applyProtection="1">
      <alignment horizontal="center" wrapText="1"/>
    </xf>
    <xf numFmtId="42" fontId="14" fillId="26" borderId="18" xfId="0" applyNumberFormat="1" applyFont="1" applyFill="1" applyBorder="1" applyProtection="1"/>
    <xf numFmtId="42" fontId="14" fillId="26" borderId="18" xfId="164" applyNumberFormat="1" applyFont="1" applyFill="1" applyBorder="1" applyAlignment="1" applyProtection="1">
      <alignment horizontal="center" wrapText="1"/>
    </xf>
    <xf numFmtId="0" fontId="14" fillId="26" borderId="40" xfId="0" applyFont="1" applyFill="1" applyBorder="1" applyProtection="1"/>
    <xf numFmtId="0" fontId="18" fillId="31" borderId="62" xfId="107" applyNumberFormat="1" applyFont="1" applyFill="1" applyBorder="1" applyAlignment="1" applyProtection="1">
      <alignment horizontal="center"/>
    </xf>
    <xf numFmtId="1" fontId="18" fillId="31" borderId="62" xfId="107" applyNumberFormat="1" applyFont="1" applyFill="1" applyBorder="1" applyAlignment="1" applyProtection="1">
      <alignment horizontal="right"/>
    </xf>
    <xf numFmtId="1" fontId="14" fillId="31" borderId="62" xfId="107" applyNumberFormat="1" applyFont="1" applyFill="1" applyBorder="1" applyAlignment="1" applyProtection="1">
      <alignment horizontal="right"/>
    </xf>
    <xf numFmtId="3" fontId="18" fillId="31" borderId="62" xfId="107" applyNumberFormat="1" applyFont="1" applyFill="1" applyBorder="1" applyAlignment="1" applyProtection="1">
      <alignment horizontal="center" vertical="center"/>
    </xf>
    <xf numFmtId="3" fontId="18" fillId="31" borderId="62" xfId="107" applyNumberFormat="1" applyFont="1" applyFill="1" applyBorder="1" applyAlignment="1" applyProtection="1">
      <alignment horizontal="right"/>
    </xf>
    <xf numFmtId="42" fontId="18" fillId="31" borderId="62" xfId="107" applyNumberFormat="1" applyFont="1" applyFill="1" applyBorder="1" applyAlignment="1" applyProtection="1">
      <alignment horizontal="right"/>
    </xf>
    <xf numFmtId="37" fontId="18" fillId="31" borderId="62" xfId="107" applyNumberFormat="1" applyFont="1" applyFill="1" applyBorder="1" applyAlignment="1" applyProtection="1">
      <alignment horizontal="right"/>
    </xf>
    <xf numFmtId="42" fontId="18" fillId="31" borderId="86" xfId="0" applyNumberFormat="1" applyFont="1" applyFill="1" applyBorder="1" applyAlignment="1" applyProtection="1">
      <alignment horizontal="center"/>
    </xf>
    <xf numFmtId="2" fontId="18" fillId="31" borderId="86" xfId="0" applyNumberFormat="1" applyFont="1" applyFill="1" applyBorder="1" applyAlignment="1" applyProtection="1">
      <alignment horizontal="center"/>
    </xf>
    <xf numFmtId="39" fontId="14" fillId="26" borderId="18" xfId="0" applyNumberFormat="1" applyFont="1" applyFill="1" applyBorder="1" applyProtection="1"/>
    <xf numFmtId="37" fontId="18" fillId="31" borderId="29" xfId="107" applyNumberFormat="1" applyFont="1" applyFill="1" applyBorder="1" applyAlignment="1" applyProtection="1">
      <alignment horizontal="center"/>
    </xf>
    <xf numFmtId="168" fontId="18" fillId="31" borderId="86" xfId="0" applyNumberFormat="1" applyFont="1" applyFill="1" applyBorder="1" applyAlignment="1" applyProtection="1">
      <alignment horizontal="center"/>
    </xf>
    <xf numFmtId="168" fontId="14" fillId="26" borderId="18" xfId="164" applyNumberFormat="1" applyFont="1" applyFill="1" applyBorder="1" applyAlignment="1" applyProtection="1">
      <alignment horizontal="center" wrapText="1"/>
    </xf>
    <xf numFmtId="168" fontId="14" fillId="32" borderId="32" xfId="0" applyNumberFormat="1" applyFont="1" applyFill="1" applyBorder="1" applyAlignment="1" applyProtection="1">
      <alignment horizontal="center" wrapText="1"/>
    </xf>
    <xf numFmtId="168" fontId="14" fillId="0" borderId="0" xfId="0" applyNumberFormat="1" applyFont="1" applyFill="1" applyProtection="1"/>
    <xf numFmtId="166" fontId="115" fillId="0" borderId="0" xfId="175" applyNumberFormat="1" applyFont="1" applyAlignment="1">
      <alignment vertical="top"/>
    </xf>
    <xf numFmtId="166" fontId="115" fillId="0" borderId="0" xfId="175" applyNumberFormat="1" applyFont="1" applyAlignment="1">
      <alignment vertical="top"/>
    </xf>
    <xf numFmtId="39" fontId="14" fillId="26" borderId="18" xfId="0" applyNumberFormat="1" applyFont="1" applyFill="1" applyBorder="1" applyAlignment="1" applyProtection="1">
      <alignment horizontal="center"/>
    </xf>
    <xf numFmtId="42" fontId="0" fillId="0" borderId="0" xfId="0" applyNumberFormat="1"/>
    <xf numFmtId="44" fontId="0" fillId="0" borderId="0" xfId="0" applyNumberFormat="1" applyProtection="1"/>
    <xf numFmtId="169" fontId="0" fillId="0" borderId="0" xfId="0" applyNumberFormat="1" applyProtection="1"/>
    <xf numFmtId="3" fontId="30" fillId="0" borderId="0" xfId="0" applyNumberFormat="1" applyFont="1" applyProtection="1"/>
    <xf numFmtId="166" fontId="63" fillId="0" borderId="19" xfId="164" applyNumberFormat="1" applyFont="1" applyFill="1" applyBorder="1" applyProtection="1"/>
    <xf numFmtId="166" fontId="63" fillId="0" borderId="26" xfId="107" applyNumberFormat="1" applyFont="1" applyFill="1" applyBorder="1" applyAlignment="1" applyProtection="1">
      <alignment horizontal="center"/>
    </xf>
    <xf numFmtId="167" fontId="66" fillId="69" borderId="17" xfId="107" applyNumberFormat="1" applyFont="1" applyFill="1" applyBorder="1" applyAlignment="1" applyProtection="1">
      <alignment horizontal="center"/>
    </xf>
    <xf numFmtId="2" fontId="63" fillId="69" borderId="17" xfId="0" applyNumberFormat="1" applyFont="1" applyFill="1" applyBorder="1" applyProtection="1"/>
    <xf numFmtId="42" fontId="18" fillId="31" borderId="29" xfId="107" applyNumberFormat="1" applyFont="1" applyFill="1" applyBorder="1" applyAlignment="1" applyProtection="1">
      <alignment horizontal="center"/>
    </xf>
    <xf numFmtId="43" fontId="63" fillId="69" borderId="17" xfId="108" applyFont="1" applyFill="1" applyBorder="1" applyAlignment="1" applyProtection="1">
      <alignment horizontal="center"/>
    </xf>
    <xf numFmtId="1" fontId="63" fillId="69" borderId="17" xfId="107" applyNumberFormat="1" applyFont="1" applyFill="1" applyBorder="1" applyAlignment="1" applyProtection="1">
      <alignment horizontal="center"/>
    </xf>
    <xf numFmtId="166" fontId="63" fillId="0" borderId="23" xfId="107" applyNumberFormat="1" applyFont="1" applyFill="1" applyBorder="1" applyAlignment="1" applyProtection="1">
      <alignment horizontal="center"/>
    </xf>
    <xf numFmtId="166" fontId="63" fillId="0" borderId="17" xfId="169" applyNumberFormat="1" applyFont="1" applyFill="1" applyBorder="1" applyAlignment="1" applyProtection="1"/>
    <xf numFmtId="43" fontId="63" fillId="0" borderId="17" xfId="108" applyFont="1" applyFill="1" applyBorder="1" applyAlignment="1" applyProtection="1">
      <alignment horizontal="center"/>
    </xf>
    <xf numFmtId="3" fontId="63" fillId="69" borderId="17" xfId="164" applyNumberFormat="1" applyFont="1" applyFill="1" applyBorder="1" applyAlignment="1" applyProtection="1">
      <alignment horizontal="right"/>
    </xf>
    <xf numFmtId="42" fontId="30" fillId="0" borderId="0" xfId="0" applyNumberFormat="1" applyFont="1" applyProtection="1"/>
    <xf numFmtId="166" fontId="14" fillId="0" borderId="17" xfId="164" applyNumberFormat="1" applyFont="1" applyFill="1" applyBorder="1" applyAlignment="1" applyProtection="1">
      <alignment horizontal="center"/>
    </xf>
    <xf numFmtId="166" fontId="14" fillId="0" borderId="26" xfId="170" applyNumberFormat="1" applyFont="1" applyFill="1" applyBorder="1" applyProtection="1"/>
    <xf numFmtId="4" fontId="30" fillId="0" borderId="26" xfId="109" applyNumberFormat="1" applyFont="1" applyFill="1" applyBorder="1" applyAlignment="1" applyProtection="1">
      <alignment horizontal="center"/>
    </xf>
    <xf numFmtId="166" fontId="14" fillId="0" borderId="26" xfId="109" applyNumberFormat="1" applyFont="1" applyFill="1" applyBorder="1" applyAlignment="1" applyProtection="1">
      <alignment horizontal="center"/>
    </xf>
    <xf numFmtId="3" fontId="30" fillId="0" borderId="26" xfId="109" applyNumberFormat="1" applyFont="1" applyFill="1" applyBorder="1" applyAlignment="1" applyProtection="1">
      <alignment horizontal="center"/>
    </xf>
    <xf numFmtId="0" fontId="132" fillId="71" borderId="11" xfId="0" applyFont="1" applyFill="1" applyBorder="1" applyAlignment="1" applyProtection="1">
      <alignment horizontal="center" vertical="center"/>
      <protection locked="0"/>
    </xf>
    <xf numFmtId="0" fontId="132" fillId="71" borderId="11" xfId="107" applyNumberFormat="1" applyFont="1" applyFill="1" applyBorder="1" applyAlignment="1" applyProtection="1">
      <alignment horizontal="center" vertical="center"/>
      <protection locked="0"/>
    </xf>
    <xf numFmtId="0" fontId="134" fillId="71" borderId="11" xfId="107" applyNumberFormat="1" applyFont="1" applyFill="1" applyBorder="1" applyAlignment="1" applyProtection="1">
      <alignment horizontal="center" vertical="center"/>
      <protection locked="0"/>
    </xf>
    <xf numFmtId="37" fontId="132" fillId="71" borderId="11" xfId="107" applyNumberFormat="1" applyFont="1" applyFill="1" applyBorder="1" applyAlignment="1" applyProtection="1">
      <alignment horizontal="center" vertical="center"/>
      <protection locked="0"/>
    </xf>
    <xf numFmtId="0" fontId="133" fillId="71" borderId="11" xfId="0" applyFont="1" applyFill="1" applyBorder="1" applyAlignment="1" applyProtection="1">
      <alignment horizontal="center" vertical="center"/>
      <protection locked="0"/>
    </xf>
    <xf numFmtId="0" fontId="89" fillId="0" borderId="18" xfId="2143" applyNumberFormat="1" applyFill="1" applyBorder="1"/>
    <xf numFmtId="0" fontId="14" fillId="0" borderId="16" xfId="939" applyFont="1" applyFill="1" applyBorder="1" applyAlignment="1" applyProtection="1">
      <alignment horizontal="center"/>
      <protection locked="0"/>
    </xf>
    <xf numFmtId="7" fontId="14" fillId="0" borderId="16" xfId="875" applyNumberFormat="1" applyFont="1" applyFill="1" applyBorder="1" applyAlignment="1" applyProtection="1">
      <protection locked="0"/>
    </xf>
    <xf numFmtId="1" fontId="14" fillId="0" borderId="16" xfId="107" applyNumberFormat="1" applyFont="1" applyFill="1" applyBorder="1" applyAlignment="1" applyProtection="1">
      <alignment horizontal="center"/>
      <protection locked="0"/>
    </xf>
    <xf numFmtId="0" fontId="14" fillId="28" borderId="17" xfId="0" applyFont="1" applyFill="1" applyBorder="1" applyAlignment="1" applyProtection="1">
      <alignment horizontal="left"/>
    </xf>
    <xf numFmtId="0" fontId="135" fillId="0" borderId="44" xfId="0" applyFont="1" applyFill="1" applyBorder="1" applyAlignment="1">
      <alignment horizontal="left" indent="2"/>
    </xf>
    <xf numFmtId="0" fontId="0" fillId="0" borderId="23" xfId="0" applyBorder="1"/>
    <xf numFmtId="3" fontId="18" fillId="73" borderId="23" xfId="109" applyNumberFormat="1" applyFont="1" applyFill="1" applyBorder="1" applyAlignment="1" applyProtection="1">
      <alignment horizontal="center"/>
    </xf>
    <xf numFmtId="3" fontId="20" fillId="29" borderId="17" xfId="107" applyNumberFormat="1" applyFont="1" applyFill="1" applyBorder="1" applyAlignment="1" applyProtection="1">
      <alignment horizontal="right"/>
    </xf>
    <xf numFmtId="42" fontId="63" fillId="69" borderId="17" xfId="164" applyNumberFormat="1" applyFont="1" applyFill="1" applyBorder="1" applyAlignment="1" applyProtection="1">
      <alignment horizontal="right"/>
    </xf>
    <xf numFmtId="0" fontId="59" fillId="32" borderId="89" xfId="0" applyFont="1" applyFill="1" applyBorder="1" applyAlignment="1" applyProtection="1">
      <alignment horizontal="center" vertical="top" wrapText="1"/>
    </xf>
    <xf numFmtId="43" fontId="0" fillId="0" borderId="90" xfId="0" applyNumberFormat="1" applyBorder="1"/>
    <xf numFmtId="0" fontId="14" fillId="0" borderId="18" xfId="2153" applyFont="1" applyFill="1" applyBorder="1"/>
    <xf numFmtId="44" fontId="14" fillId="0" borderId="0" xfId="0" applyNumberFormat="1" applyFont="1" applyFill="1" applyBorder="1" applyAlignment="1" applyProtection="1">
      <alignment horizontal="center" wrapText="1"/>
    </xf>
    <xf numFmtId="0" fontId="64" fillId="0" borderId="0" xfId="0" applyFont="1" applyFill="1" applyBorder="1" applyAlignment="1" applyProtection="1">
      <alignment horizontal="center" wrapText="1"/>
    </xf>
    <xf numFmtId="0" fontId="64" fillId="0" borderId="0" xfId="0" applyFont="1" applyFill="1" applyBorder="1" applyAlignment="1" applyProtection="1">
      <alignment horizontal="center"/>
    </xf>
    <xf numFmtId="167" fontId="64" fillId="0" borderId="0" xfId="107" applyNumberFormat="1" applyFont="1" applyFill="1" applyBorder="1" applyAlignment="1" applyProtection="1">
      <alignment horizontal="center" wrapText="1"/>
    </xf>
    <xf numFmtId="43" fontId="64" fillId="0" borderId="0" xfId="107" applyFont="1" applyFill="1" applyBorder="1" applyAlignment="1" applyProtection="1">
      <alignment horizontal="center" wrapText="1"/>
    </xf>
    <xf numFmtId="42" fontId="64" fillId="0" borderId="0" xfId="107" applyNumberFormat="1" applyFont="1" applyFill="1" applyBorder="1" applyAlignment="1" applyProtection="1">
      <alignment horizontal="center" wrapText="1"/>
    </xf>
    <xf numFmtId="3" fontId="64" fillId="0" borderId="0" xfId="107" applyNumberFormat="1" applyFont="1" applyFill="1" applyBorder="1" applyAlignment="1" applyProtection="1">
      <alignment horizontal="center" wrapText="1"/>
    </xf>
    <xf numFmtId="42" fontId="64" fillId="0" borderId="0" xfId="164" applyNumberFormat="1" applyFont="1" applyFill="1" applyBorder="1" applyAlignment="1" applyProtection="1">
      <alignment horizontal="center" wrapText="1"/>
    </xf>
    <xf numFmtId="42" fontId="64" fillId="0" borderId="0" xfId="0" applyNumberFormat="1" applyFont="1" applyFill="1" applyBorder="1" applyAlignment="1" applyProtection="1">
      <alignment horizontal="center" wrapText="1"/>
    </xf>
    <xf numFmtId="42" fontId="14" fillId="0" borderId="0" xfId="0" applyNumberFormat="1" applyFont="1" applyFill="1" applyBorder="1" applyAlignment="1" applyProtection="1">
      <alignment horizontal="center" wrapText="1"/>
    </xf>
    <xf numFmtId="175" fontId="14" fillId="0" borderId="0" xfId="0" applyNumberFormat="1" applyFont="1" applyFill="1" applyBorder="1" applyAlignment="1" applyProtection="1">
      <alignment horizontal="center" wrapText="1"/>
    </xf>
    <xf numFmtId="3" fontId="14" fillId="0" borderId="0" xfId="0" applyNumberFormat="1" applyFont="1" applyFill="1" applyBorder="1" applyProtection="1"/>
    <xf numFmtId="3" fontId="14" fillId="0" borderId="0" xfId="0" applyNumberFormat="1" applyFont="1" applyFill="1" applyBorder="1" applyAlignment="1" applyProtection="1">
      <alignment horizontal="right"/>
    </xf>
    <xf numFmtId="3" fontId="14" fillId="0" borderId="0" xfId="0" applyNumberFormat="1" applyFont="1" applyFill="1" applyBorder="1" applyAlignment="1" applyProtection="1">
      <alignment horizontal="center" wrapText="1"/>
    </xf>
    <xf numFmtId="0" fontId="14" fillId="0" borderId="0" xfId="0" applyFont="1" applyFill="1" applyBorder="1"/>
    <xf numFmtId="3" fontId="14" fillId="0" borderId="0" xfId="0" applyNumberFormat="1" applyFont="1" applyFill="1" applyBorder="1" applyAlignment="1" applyProtection="1">
      <alignment horizontal="center" vertical="center" wrapText="1"/>
    </xf>
    <xf numFmtId="37" fontId="14" fillId="0" borderId="0" xfId="0" applyNumberFormat="1" applyFont="1" applyFill="1" applyBorder="1" applyAlignment="1" applyProtection="1">
      <alignment horizontal="center" wrapText="1"/>
    </xf>
    <xf numFmtId="168" fontId="14" fillId="0" borderId="0" xfId="0" applyNumberFormat="1" applyFont="1" applyFill="1" applyBorder="1" applyAlignment="1" applyProtection="1">
      <alignment horizontal="center" wrapText="1"/>
    </xf>
    <xf numFmtId="0" fontId="22" fillId="0" borderId="0" xfId="0" applyFont="1" applyFill="1" applyBorder="1" applyAlignment="1" applyProtection="1">
      <alignment horizontal="center" wrapText="1"/>
    </xf>
    <xf numFmtId="0" fontId="14" fillId="0" borderId="50" xfId="0" applyFont="1" applyFill="1" applyBorder="1"/>
    <xf numFmtId="3" fontId="14" fillId="0" borderId="18" xfId="0" applyNumberFormat="1" applyFont="1" applyFill="1" applyBorder="1"/>
    <xf numFmtId="166" fontId="14" fillId="0" borderId="18" xfId="0" applyNumberFormat="1" applyFont="1" applyFill="1" applyBorder="1"/>
    <xf numFmtId="43" fontId="14" fillId="0" borderId="18" xfId="0" applyNumberFormat="1" applyFont="1" applyFill="1" applyBorder="1"/>
    <xf numFmtId="43" fontId="14" fillId="0" borderId="51" xfId="0" applyNumberFormat="1" applyFont="1" applyFill="1" applyBorder="1"/>
    <xf numFmtId="168" fontId="15" fillId="0" borderId="0" xfId="170" applyNumberFormat="1" applyFont="1" applyFill="1" applyBorder="1"/>
    <xf numFmtId="0" fontId="18" fillId="0" borderId="91" xfId="0" applyFont="1" applyBorder="1" applyAlignment="1" applyProtection="1">
      <alignment horizontal="center" wrapText="1"/>
    </xf>
    <xf numFmtId="0" fontId="0" fillId="0" borderId="39" xfId="0" applyBorder="1"/>
    <xf numFmtId="0" fontId="18" fillId="0" borderId="12" xfId="0" applyFont="1" applyBorder="1" applyAlignment="1" applyProtection="1">
      <alignment horizontal="center" wrapText="1"/>
    </xf>
    <xf numFmtId="0" fontId="19" fillId="0" borderId="10" xfId="0" applyFont="1" applyBorder="1" applyProtection="1"/>
    <xf numFmtId="0" fontId="18" fillId="0" borderId="12" xfId="0" applyFont="1" applyBorder="1" applyAlignment="1">
      <alignment wrapText="1"/>
    </xf>
    <xf numFmtId="0" fontId="21" fillId="0" borderId="0" xfId="0" applyFont="1" applyAlignment="1" applyProtection="1">
      <alignment vertical="top" wrapText="1"/>
    </xf>
    <xf numFmtId="0" fontId="22" fillId="0" borderId="0" xfId="0" applyFont="1" applyAlignment="1" applyProtection="1">
      <alignment wrapText="1"/>
    </xf>
    <xf numFmtId="0" fontId="71" fillId="0" borderId="0" xfId="805" applyFill="1" applyAlignment="1" applyProtection="1">
      <alignment wrapText="1"/>
    </xf>
    <xf numFmtId="0" fontId="72" fillId="26" borderId="11" xfId="805" applyFont="1" applyFill="1" applyBorder="1" applyAlignment="1" applyProtection="1">
      <alignment horizontal="center" wrapText="1"/>
    </xf>
    <xf numFmtId="0" fontId="72" fillId="0" borderId="11" xfId="805" applyFont="1" applyBorder="1" applyAlignment="1" applyProtection="1">
      <alignment wrapText="1"/>
    </xf>
    <xf numFmtId="0" fontId="22" fillId="32" borderId="14" xfId="0" applyFont="1" applyFill="1" applyBorder="1" applyAlignment="1" applyProtection="1">
      <alignment horizontal="center" vertical="top" wrapText="1"/>
    </xf>
    <xf numFmtId="42" fontId="22" fillId="32" borderId="14" xfId="0" applyNumberFormat="1" applyFont="1" applyFill="1" applyBorder="1" applyAlignment="1" applyProtection="1">
      <alignment horizontal="center" vertical="top" wrapText="1"/>
    </xf>
    <xf numFmtId="0" fontId="21" fillId="0" borderId="0" xfId="0" applyFont="1" applyFill="1" applyProtection="1"/>
    <xf numFmtId="0" fontId="21" fillId="32" borderId="16" xfId="0" applyFont="1" applyFill="1" applyBorder="1" applyAlignment="1" applyProtection="1">
      <alignment horizontal="center" vertical="top" wrapText="1"/>
    </xf>
    <xf numFmtId="0" fontId="21" fillId="32" borderId="15" xfId="0" applyFont="1" applyFill="1" applyBorder="1" applyAlignment="1" applyProtection="1">
      <alignment horizontal="center" vertical="top" wrapText="1"/>
    </xf>
    <xf numFmtId="0" fontId="139" fillId="0" borderId="0" xfId="805" applyFont="1" applyFill="1" applyAlignment="1" applyProtection="1">
      <alignment wrapText="1"/>
    </xf>
    <xf numFmtId="0" fontId="21" fillId="0" borderId="0" xfId="0" applyFont="1" applyFill="1" applyBorder="1" applyProtection="1"/>
    <xf numFmtId="0" fontId="21" fillId="0" borderId="0" xfId="0" applyFont="1" applyProtection="1"/>
    <xf numFmtId="0" fontId="59" fillId="0" borderId="92" xfId="0" applyFont="1" applyFill="1" applyBorder="1" applyProtection="1"/>
    <xf numFmtId="0" fontId="59" fillId="32" borderId="93" xfId="0" applyFont="1" applyFill="1" applyBorder="1" applyAlignment="1" applyProtection="1">
      <alignment horizontal="center" vertical="top" wrapText="1"/>
    </xf>
    <xf numFmtId="0" fontId="59" fillId="32" borderId="14" xfId="0" applyFont="1" applyFill="1" applyBorder="1" applyAlignment="1" applyProtection="1">
      <alignment horizontal="center" vertical="top" wrapText="1"/>
    </xf>
    <xf numFmtId="0" fontId="140" fillId="0" borderId="12" xfId="0" applyFont="1" applyFill="1" applyBorder="1" applyAlignment="1" applyProtection="1">
      <alignment horizontal="center" vertical="center"/>
    </xf>
    <xf numFmtId="0" fontId="140" fillId="26" borderId="12" xfId="0" applyFont="1" applyFill="1" applyBorder="1" applyAlignment="1" applyProtection="1">
      <alignment horizontal="center" vertical="center"/>
    </xf>
    <xf numFmtId="0" fontId="21" fillId="32" borderId="16" xfId="0" applyFont="1" applyFill="1" applyBorder="1" applyAlignment="1" applyProtection="1">
      <alignment horizontal="right" vertical="center" wrapText="1"/>
    </xf>
    <xf numFmtId="166" fontId="22" fillId="0" borderId="0" xfId="0" applyNumberFormat="1" applyFont="1" applyAlignment="1" applyProtection="1">
      <alignment wrapText="1"/>
    </xf>
    <xf numFmtId="0" fontId="72" fillId="0" borderId="0" xfId="805" applyFont="1" applyAlignment="1" applyProtection="1">
      <alignment horizontal="left"/>
    </xf>
    <xf numFmtId="44" fontId="132" fillId="71" borderId="11" xfId="4455" applyFont="1" applyFill="1" applyBorder="1" applyAlignment="1" applyProtection="1">
      <alignment horizontal="center" vertical="center"/>
      <protection locked="0"/>
    </xf>
    <xf numFmtId="44" fontId="133" fillId="70" borderId="11" xfId="4455" applyFont="1" applyFill="1" applyBorder="1" applyAlignment="1" applyProtection="1">
      <alignment horizontal="center" vertical="center"/>
      <protection hidden="1"/>
    </xf>
    <xf numFmtId="44" fontId="134" fillId="71" borderId="11" xfId="4455" applyFont="1" applyFill="1" applyBorder="1" applyAlignment="1" applyProtection="1">
      <alignment horizontal="center" vertical="center"/>
      <protection locked="0"/>
    </xf>
    <xf numFmtId="0" fontId="30" fillId="0" borderId="64" xfId="0" applyFont="1" applyFill="1" applyBorder="1" applyProtection="1"/>
    <xf numFmtId="2" fontId="30" fillId="0" borderId="42" xfId="320" applyNumberFormat="1" applyFont="1" applyFill="1" applyBorder="1" applyProtection="1"/>
    <xf numFmtId="0" fontId="30" fillId="0" borderId="42" xfId="0" applyFont="1" applyFill="1" applyBorder="1" applyProtection="1"/>
    <xf numFmtId="0" fontId="132" fillId="33" borderId="11" xfId="0" applyFont="1" applyFill="1" applyBorder="1" applyAlignment="1" applyProtection="1">
      <alignment horizontal="center" vertical="center"/>
      <protection hidden="1"/>
    </xf>
    <xf numFmtId="39" fontId="132" fillId="71" borderId="11" xfId="107" applyNumberFormat="1" applyFont="1" applyFill="1" applyBorder="1" applyAlignment="1" applyProtection="1">
      <alignment horizontal="center" vertical="center"/>
      <protection locked="0"/>
    </xf>
    <xf numFmtId="44" fontId="133" fillId="33" borderId="11" xfId="4455" applyFont="1" applyFill="1" applyBorder="1" applyAlignment="1" applyProtection="1">
      <alignment horizontal="center" vertical="center"/>
      <protection hidden="1"/>
    </xf>
    <xf numFmtId="9" fontId="14" fillId="0" borderId="0" xfId="0" applyNumberFormat="1" applyFont="1" applyAlignment="1" applyProtection="1">
      <alignment horizontal="right"/>
    </xf>
    <xf numFmtId="9" fontId="14" fillId="0" borderId="0" xfId="0" applyNumberFormat="1" applyFont="1" applyFill="1" applyBorder="1" applyAlignment="1" applyProtection="1">
      <alignment horizontal="center" wrapText="1"/>
    </xf>
    <xf numFmtId="0" fontId="0" fillId="76" borderId="0" xfId="0" applyFill="1"/>
    <xf numFmtId="0" fontId="14" fillId="69" borderId="23" xfId="805" applyFont="1" applyFill="1" applyBorder="1" applyAlignment="1" applyProtection="1">
      <alignment horizontal="left"/>
    </xf>
    <xf numFmtId="0" fontId="15" fillId="0" borderId="94" xfId="0" applyFont="1" applyFill="1" applyBorder="1" applyAlignment="1" applyProtection="1">
      <alignment horizontal="center"/>
    </xf>
    <xf numFmtId="2" fontId="63" fillId="69" borderId="21" xfId="0" applyNumberFormat="1" applyFont="1" applyFill="1" applyBorder="1" applyProtection="1"/>
    <xf numFmtId="166" fontId="20" fillId="29" borderId="15" xfId="107" applyNumberFormat="1" applyFont="1" applyFill="1" applyBorder="1" applyAlignment="1" applyProtection="1">
      <alignment horizontal="center"/>
    </xf>
    <xf numFmtId="166" fontId="15" fillId="0" borderId="23" xfId="164" applyNumberFormat="1" applyFont="1" applyFill="1" applyBorder="1" applyAlignment="1" applyProtection="1">
      <alignment horizontal="center"/>
    </xf>
    <xf numFmtId="166" fontId="30" fillId="0" borderId="23" xfId="174" applyNumberFormat="1" applyFont="1" applyFill="1" applyBorder="1" applyProtection="1"/>
    <xf numFmtId="166" fontId="15" fillId="0" borderId="25" xfId="107" applyNumberFormat="1" applyFont="1" applyFill="1" applyBorder="1" applyAlignment="1" applyProtection="1">
      <alignment horizontal="center"/>
    </xf>
    <xf numFmtId="166" fontId="15" fillId="0" borderId="94" xfId="107" applyNumberFormat="1" applyFont="1" applyFill="1" applyBorder="1" applyAlignment="1" applyProtection="1">
      <alignment horizontal="center"/>
    </xf>
    <xf numFmtId="166" fontId="15" fillId="0" borderId="18" xfId="107" applyNumberFormat="1" applyFont="1" applyFill="1" applyBorder="1" applyAlignment="1" applyProtection="1">
      <alignment horizontal="center"/>
    </xf>
    <xf numFmtId="166" fontId="63" fillId="0" borderId="23" xfId="164" applyNumberFormat="1" applyFont="1" applyFill="1" applyBorder="1" applyProtection="1"/>
    <xf numFmtId="166" fontId="15" fillId="0" borderId="23" xfId="169" applyNumberFormat="1" applyFont="1" applyFill="1" applyBorder="1" applyAlignment="1" applyProtection="1"/>
    <xf numFmtId="166" fontId="15" fillId="0" borderId="16" xfId="164" applyNumberFormat="1" applyFont="1" applyFill="1" applyBorder="1" applyAlignment="1" applyProtection="1">
      <alignment horizontal="center"/>
    </xf>
    <xf numFmtId="166" fontId="15" fillId="0" borderId="16" xfId="107" applyNumberFormat="1" applyFont="1" applyFill="1" applyBorder="1" applyAlignment="1" applyProtection="1">
      <alignment horizontal="center"/>
    </xf>
    <xf numFmtId="166" fontId="15" fillId="0" borderId="36" xfId="107" applyNumberFormat="1" applyFont="1" applyFill="1" applyBorder="1" applyAlignment="1" applyProtection="1">
      <alignment horizontal="center"/>
    </xf>
    <xf numFmtId="166" fontId="15" fillId="0" borderId="16" xfId="164" applyNumberFormat="1" applyFont="1" applyFill="1" applyBorder="1" applyProtection="1"/>
    <xf numFmtId="166" fontId="63" fillId="0" borderId="16" xfId="164" applyNumberFormat="1" applyFont="1" applyFill="1" applyBorder="1" applyProtection="1"/>
    <xf numFmtId="166" fontId="15" fillId="0" borderId="16" xfId="169" applyNumberFormat="1" applyFont="1" applyFill="1" applyBorder="1" applyAlignment="1" applyProtection="1"/>
    <xf numFmtId="41" fontId="15" fillId="28" borderId="23" xfId="164" applyNumberFormat="1" applyFont="1" applyFill="1" applyBorder="1" applyAlignment="1" applyProtection="1">
      <alignment horizontal="center"/>
    </xf>
    <xf numFmtId="41" fontId="15" fillId="28" borderId="21" xfId="164" applyNumberFormat="1" applyFont="1" applyFill="1" applyBorder="1" applyAlignment="1" applyProtection="1">
      <alignment horizontal="center"/>
    </xf>
    <xf numFmtId="41" fontId="15" fillId="28" borderId="17" xfId="169" applyNumberFormat="1" applyFont="1" applyFill="1" applyBorder="1" applyAlignment="1" applyProtection="1"/>
    <xf numFmtId="0" fontId="15" fillId="28" borderId="17" xfId="0" applyFont="1" applyFill="1" applyBorder="1" applyAlignment="1" applyProtection="1">
      <alignment horizontal="left"/>
    </xf>
    <xf numFmtId="42" fontId="15" fillId="28" borderId="17" xfId="0" applyNumberFormat="1" applyFont="1" applyFill="1" applyBorder="1" applyAlignment="1" applyProtection="1">
      <alignment horizontal="center"/>
    </xf>
    <xf numFmtId="41" fontId="15" fillId="0" borderId="17" xfId="164" applyNumberFormat="1" applyFont="1" applyFill="1" applyBorder="1" applyProtection="1"/>
    <xf numFmtId="41" fontId="15" fillId="0" borderId="21" xfId="164" applyNumberFormat="1" applyFont="1" applyFill="1" applyBorder="1" applyProtection="1"/>
    <xf numFmtId="41" fontId="15" fillId="28" borderId="17" xfId="0" applyNumberFormat="1" applyFont="1" applyFill="1" applyBorder="1" applyAlignment="1" applyProtection="1">
      <alignment horizontal="center"/>
    </xf>
    <xf numFmtId="41" fontId="15" fillId="28" borderId="41" xfId="164" applyNumberFormat="1" applyFont="1" applyFill="1" applyBorder="1" applyAlignment="1" applyProtection="1">
      <alignment horizontal="center"/>
    </xf>
    <xf numFmtId="42" fontId="15" fillId="28" borderId="41" xfId="164" applyNumberFormat="1" applyFont="1" applyFill="1" applyBorder="1" applyAlignment="1" applyProtection="1">
      <alignment horizontal="center"/>
    </xf>
    <xf numFmtId="0" fontId="15" fillId="0" borderId="21" xfId="107" applyNumberFormat="1" applyFont="1" applyFill="1" applyBorder="1" applyAlignment="1" applyProtection="1">
      <alignment horizontal="center"/>
    </xf>
    <xf numFmtId="7" fontId="0" fillId="0" borderId="0" xfId="0" applyNumberFormat="1" applyProtection="1"/>
    <xf numFmtId="0" fontId="15" fillId="28" borderId="94" xfId="0" applyFont="1" applyFill="1" applyBorder="1" applyAlignment="1" applyProtection="1">
      <alignment horizontal="center"/>
    </xf>
    <xf numFmtId="0" fontId="20" fillId="29" borderId="94" xfId="0" applyFont="1" applyFill="1" applyBorder="1" applyAlignment="1" applyProtection="1">
      <alignment horizontal="center"/>
    </xf>
    <xf numFmtId="0" fontId="15" fillId="29" borderId="13" xfId="0" applyFont="1" applyFill="1" applyBorder="1" applyAlignment="1" applyProtection="1">
      <alignment horizontal="center"/>
    </xf>
    <xf numFmtId="0" fontId="18" fillId="31" borderId="95" xfId="0" applyFont="1" applyFill="1" applyBorder="1" applyAlignment="1" applyProtection="1">
      <alignment horizontal="center"/>
    </xf>
    <xf numFmtId="0" fontId="15" fillId="0" borderId="96" xfId="0" applyFont="1" applyFill="1" applyBorder="1" applyAlignment="1" applyProtection="1">
      <alignment horizontal="center"/>
    </xf>
    <xf numFmtId="0" fontId="15" fillId="27" borderId="24" xfId="0" applyFont="1" applyFill="1" applyBorder="1" applyAlignment="1" applyProtection="1">
      <alignment horizontal="center"/>
    </xf>
    <xf numFmtId="0" fontId="4" fillId="71" borderId="11" xfId="0" applyFont="1" applyFill="1" applyBorder="1" applyAlignment="1" applyProtection="1">
      <alignment horizontal="center" vertical="center"/>
      <protection locked="0"/>
    </xf>
    <xf numFmtId="37" fontId="14" fillId="71" borderId="11" xfId="107" applyNumberFormat="1" applyFont="1" applyFill="1" applyBorder="1" applyAlignment="1" applyProtection="1">
      <alignment horizontal="center" vertical="center"/>
      <protection locked="0"/>
    </xf>
    <xf numFmtId="0" fontId="14" fillId="71" borderId="11" xfId="107" applyNumberFormat="1" applyFont="1" applyFill="1" applyBorder="1" applyAlignment="1" applyProtection="1">
      <alignment horizontal="center" vertical="center"/>
      <protection locked="0"/>
    </xf>
    <xf numFmtId="44" fontId="14" fillId="71" borderId="11" xfId="4455" applyFont="1" applyFill="1" applyBorder="1" applyAlignment="1" applyProtection="1">
      <alignment horizontal="center" vertical="center"/>
      <protection locked="0"/>
    </xf>
    <xf numFmtId="165" fontId="14" fillId="26" borderId="18" xfId="0" applyNumberFormat="1" applyFont="1" applyFill="1" applyBorder="1" applyProtection="1"/>
    <xf numFmtId="44" fontId="14" fillId="26" borderId="18" xfId="164" applyNumberFormat="1" applyFont="1" applyFill="1" applyBorder="1" applyAlignment="1" applyProtection="1">
      <alignment horizontal="center" wrapText="1"/>
    </xf>
    <xf numFmtId="167" fontId="14" fillId="26" borderId="18" xfId="107" applyNumberFormat="1" applyFont="1" applyFill="1" applyBorder="1" applyAlignment="1" applyProtection="1">
      <alignment horizontal="center" wrapText="1"/>
    </xf>
    <xf numFmtId="10" fontId="14" fillId="0" borderId="18" xfId="181" applyNumberFormat="1" applyFont="1" applyFill="1" applyBorder="1" applyAlignment="1" applyProtection="1"/>
    <xf numFmtId="166" fontId="14" fillId="26" borderId="18" xfId="164" applyNumberFormat="1" applyFont="1" applyFill="1" applyBorder="1" applyAlignment="1" applyProtection="1">
      <alignment horizontal="center" wrapText="1"/>
    </xf>
    <xf numFmtId="43" fontId="14" fillId="26" borderId="18" xfId="164" applyNumberFormat="1" applyFont="1" applyFill="1" applyBorder="1" applyAlignment="1" applyProtection="1">
      <alignment horizontal="center" wrapText="1"/>
    </xf>
    <xf numFmtId="42" fontId="14" fillId="0" borderId="18" xfId="181" applyNumberFormat="1" applyFont="1" applyFill="1" applyBorder="1" applyAlignment="1" applyProtection="1">
      <alignment horizontal="center"/>
    </xf>
    <xf numFmtId="2" fontId="14" fillId="26" borderId="18" xfId="0" applyNumberFormat="1" applyFont="1" applyFill="1" applyBorder="1" applyProtection="1"/>
    <xf numFmtId="0" fontId="14" fillId="75" borderId="11" xfId="0" applyFont="1" applyFill="1" applyBorder="1" applyAlignment="1" applyProtection="1">
      <alignment horizontal="center" vertical="center"/>
      <protection locked="0"/>
    </xf>
    <xf numFmtId="0" fontId="14" fillId="0" borderId="11" xfId="0" applyFont="1" applyFill="1" applyBorder="1" applyAlignment="1">
      <alignment horizontal="center"/>
    </xf>
    <xf numFmtId="0" fontId="4" fillId="71" borderId="11" xfId="0" applyFont="1" applyFill="1" applyBorder="1" applyAlignment="1" applyProtection="1">
      <alignment horizontal="center" vertical="center" wrapText="1"/>
      <protection locked="0"/>
    </xf>
    <xf numFmtId="37" fontId="14" fillId="0" borderId="11" xfId="107" applyNumberFormat="1" applyFont="1" applyFill="1" applyBorder="1" applyAlignment="1" applyProtection="1">
      <alignment horizontal="center" vertical="center"/>
      <protection locked="0"/>
    </xf>
    <xf numFmtId="0" fontId="14" fillId="0" borderId="11" xfId="107" applyNumberFormat="1" applyFont="1" applyFill="1" applyBorder="1" applyAlignment="1" applyProtection="1">
      <alignment horizontal="center" vertical="center"/>
      <protection locked="0"/>
    </xf>
    <xf numFmtId="44" fontId="4" fillId="0" borderId="18" xfId="4455" applyFont="1" applyFill="1" applyBorder="1" applyAlignment="1" applyProtection="1">
      <alignment horizontal="center" vertical="center"/>
      <protection hidden="1"/>
    </xf>
    <xf numFmtId="0" fontId="14" fillId="0" borderId="41" xfId="1237" applyNumberFormat="1" applyFont="1" applyFill="1" applyBorder="1"/>
    <xf numFmtId="0" fontId="14" fillId="0" borderId="41" xfId="1077" applyFont="1" applyFill="1" applyBorder="1" applyAlignment="1">
      <alignment horizontal="left"/>
    </xf>
    <xf numFmtId="167" fontId="0" fillId="0" borderId="0" xfId="107" applyNumberFormat="1" applyFont="1" applyFill="1"/>
    <xf numFmtId="42" fontId="14" fillId="0" borderId="41" xfId="1371" applyNumberFormat="1" applyFont="1" applyFill="1" applyBorder="1" applyAlignment="1">
      <alignment horizontal="left"/>
    </xf>
    <xf numFmtId="44" fontId="14" fillId="0" borderId="41" xfId="858" applyNumberFormat="1" applyFont="1" applyFill="1" applyBorder="1" applyAlignment="1">
      <alignment horizontal="left"/>
    </xf>
    <xf numFmtId="3" fontId="14" fillId="0" borderId="41" xfId="934" applyNumberFormat="1" applyFont="1" applyFill="1" applyBorder="1" applyAlignment="1">
      <alignment horizontal="left"/>
    </xf>
    <xf numFmtId="175" fontId="14" fillId="0" borderId="35" xfId="170" applyNumberFormat="1" applyFont="1" applyFill="1" applyBorder="1" applyAlignment="1" applyProtection="1">
      <alignment horizontal="left"/>
    </xf>
    <xf numFmtId="2" fontId="14" fillId="0" borderId="38" xfId="107" applyNumberFormat="1" applyFont="1" applyFill="1" applyBorder="1" applyAlignment="1" applyProtection="1">
      <alignment horizontal="center"/>
    </xf>
    <xf numFmtId="42" fontId="14" fillId="0" borderId="41" xfId="858" applyNumberFormat="1" applyFont="1" applyFill="1" applyBorder="1" applyAlignment="1">
      <alignment horizontal="left"/>
    </xf>
    <xf numFmtId="0" fontId="14" fillId="0" borderId="18" xfId="948" applyNumberFormat="1" applyFont="1" applyFill="1" applyBorder="1" applyAlignment="1"/>
    <xf numFmtId="0" fontId="14" fillId="0" borderId="18" xfId="1235" applyNumberFormat="1" applyFont="1" applyFill="1" applyBorder="1" applyAlignment="1"/>
    <xf numFmtId="0" fontId="14" fillId="0" borderId="18" xfId="982" applyNumberFormat="1" applyFont="1" applyFill="1" applyBorder="1" applyAlignment="1"/>
    <xf numFmtId="3" fontId="14" fillId="0" borderId="18" xfId="921" applyNumberFormat="1" applyFont="1" applyFill="1" applyBorder="1" applyAlignment="1"/>
    <xf numFmtId="42" fontId="14" fillId="0" borderId="18" xfId="1417" applyNumberFormat="1" applyFont="1" applyFill="1" applyBorder="1" applyAlignment="1"/>
    <xf numFmtId="167" fontId="14" fillId="0" borderId="18" xfId="107" applyNumberFormat="1" applyFont="1" applyFill="1" applyBorder="1" applyAlignment="1" applyProtection="1">
      <alignment horizontal="center"/>
    </xf>
    <xf numFmtId="42" fontId="14" fillId="0" borderId="18" xfId="164" applyNumberFormat="1" applyFont="1" applyFill="1" applyBorder="1" applyAlignment="1" applyProtection="1"/>
    <xf numFmtId="42" fontId="14" fillId="0" borderId="18" xfId="164" applyNumberFormat="1" applyFont="1" applyFill="1" applyBorder="1" applyAlignment="1" applyProtection="1">
      <protection locked="0"/>
    </xf>
    <xf numFmtId="42" fontId="14" fillId="0" borderId="35" xfId="107" applyNumberFormat="1" applyFont="1" applyFill="1" applyBorder="1" applyAlignment="1" applyProtection="1">
      <alignment horizontal="center"/>
    </xf>
    <xf numFmtId="42" fontId="14" fillId="0" borderId="35" xfId="164" applyNumberFormat="1" applyFont="1" applyFill="1" applyBorder="1" applyAlignment="1" applyProtection="1"/>
    <xf numFmtId="42" fontId="14" fillId="0" borderId="18" xfId="107" applyNumberFormat="1" applyFont="1" applyFill="1" applyBorder="1" applyAlignment="1" applyProtection="1">
      <alignment horizontal="center"/>
    </xf>
    <xf numFmtId="175" fontId="14" fillId="0" borderId="18" xfId="164" applyNumberFormat="1" applyFont="1" applyFill="1" applyBorder="1" applyAlignment="1" applyProtection="1"/>
    <xf numFmtId="0" fontId="14" fillId="0" borderId="18" xfId="2137" applyFont="1" applyFill="1" applyBorder="1"/>
    <xf numFmtId="0" fontId="30" fillId="0" borderId="11" xfId="0" applyNumberFormat="1" applyFont="1" applyFill="1" applyBorder="1"/>
    <xf numFmtId="42" fontId="30" fillId="0" borderId="18" xfId="107" applyNumberFormat="1" applyFont="1" applyFill="1" applyBorder="1" applyProtection="1"/>
    <xf numFmtId="0" fontId="14" fillId="0" borderId="18" xfId="2143" applyNumberFormat="1" applyFont="1" applyFill="1" applyBorder="1"/>
    <xf numFmtId="39" fontId="14" fillId="0" borderId="11" xfId="107" applyNumberFormat="1" applyFont="1" applyFill="1" applyBorder="1" applyAlignment="1" applyProtection="1">
      <alignment horizontal="center" vertical="center"/>
      <protection locked="0"/>
    </xf>
    <xf numFmtId="2" fontId="30" fillId="0" borderId="42" xfId="107" applyNumberFormat="1" applyFont="1" applyFill="1" applyBorder="1" applyAlignment="1" applyProtection="1">
      <alignment horizontal="center"/>
    </xf>
    <xf numFmtId="166" fontId="14" fillId="77" borderId="23" xfId="109" applyNumberFormat="1" applyFont="1" applyFill="1" applyBorder="1" applyAlignment="1" applyProtection="1">
      <alignment horizontal="center"/>
    </xf>
    <xf numFmtId="166" fontId="14" fillId="77" borderId="44" xfId="170" applyNumberFormat="1" applyFont="1" applyFill="1" applyBorder="1" applyProtection="1"/>
    <xf numFmtId="166" fontId="14" fillId="77" borderId="23" xfId="170" applyNumberFormat="1" applyFont="1" applyFill="1" applyBorder="1" applyAlignment="1" applyProtection="1">
      <alignment wrapText="1"/>
    </xf>
    <xf numFmtId="166" fontId="14" fillId="77" borderId="23" xfId="170" applyNumberFormat="1" applyFont="1" applyFill="1" applyBorder="1" applyProtection="1"/>
    <xf numFmtId="3" fontId="14" fillId="76" borderId="23" xfId="109" applyNumberFormat="1" applyFont="1" applyFill="1" applyBorder="1" applyAlignment="1" applyProtection="1">
      <alignment horizontal="center"/>
    </xf>
    <xf numFmtId="4" fontId="14" fillId="76" borderId="23" xfId="109" applyNumberFormat="1" applyFont="1" applyFill="1" applyBorder="1" applyAlignment="1" applyProtection="1">
      <alignment horizontal="center"/>
    </xf>
    <xf numFmtId="166" fontId="14" fillId="76" borderId="23" xfId="170" applyNumberFormat="1" applyFont="1" applyFill="1" applyBorder="1" applyProtection="1"/>
    <xf numFmtId="42" fontId="14" fillId="76" borderId="23" xfId="170" applyNumberFormat="1" applyFont="1" applyFill="1" applyBorder="1" applyProtection="1"/>
    <xf numFmtId="2" fontId="14" fillId="76" borderId="21" xfId="109" applyNumberFormat="1" applyFont="1" applyFill="1" applyBorder="1" applyAlignment="1" applyProtection="1">
      <alignment horizontal="center"/>
    </xf>
    <xf numFmtId="0" fontId="14" fillId="77" borderId="23" xfId="109" applyNumberFormat="1" applyFont="1" applyFill="1" applyBorder="1" applyAlignment="1" applyProtection="1">
      <alignment horizontal="center"/>
    </xf>
    <xf numFmtId="0" fontId="14" fillId="77" borderId="23" xfId="0" applyFont="1" applyFill="1" applyBorder="1"/>
    <xf numFmtId="0" fontId="30" fillId="77" borderId="44" xfId="0" applyFont="1" applyFill="1" applyBorder="1" applyAlignment="1" applyProtection="1">
      <alignment horizontal="left" indent="1"/>
    </xf>
    <xf numFmtId="169" fontId="14" fillId="77" borderId="23" xfId="170" applyNumberFormat="1" applyFont="1" applyFill="1" applyBorder="1" applyProtection="1"/>
    <xf numFmtId="42" fontId="14" fillId="77" borderId="21" xfId="170" applyNumberFormat="1" applyFont="1" applyFill="1" applyBorder="1" applyProtection="1"/>
    <xf numFmtId="0" fontId="14" fillId="77" borderId="21" xfId="109" applyNumberFormat="1" applyFont="1" applyFill="1" applyBorder="1" applyAlignment="1" applyProtection="1">
      <alignment horizontal="center"/>
    </xf>
    <xf numFmtId="0" fontId="14" fillId="77" borderId="46" xfId="0" applyFont="1" applyFill="1" applyBorder="1"/>
    <xf numFmtId="0" fontId="30" fillId="77" borderId="23" xfId="0" applyFont="1" applyFill="1" applyBorder="1" applyAlignment="1" applyProtection="1">
      <alignment horizontal="left"/>
    </xf>
    <xf numFmtId="164" fontId="14" fillId="77" borderId="23" xfId="170" applyNumberFormat="1" applyFont="1" applyFill="1" applyBorder="1" applyAlignment="1" applyProtection="1">
      <alignment wrapText="1"/>
    </xf>
    <xf numFmtId="42" fontId="30" fillId="77" borderId="23" xfId="467" applyNumberFormat="1" applyFont="1" applyFill="1" applyBorder="1" applyProtection="1"/>
    <xf numFmtId="0" fontId="30" fillId="77" borderId="23" xfId="0" applyFont="1" applyFill="1" applyBorder="1" applyAlignment="1" applyProtection="1">
      <alignment horizontal="left" indent="1"/>
    </xf>
    <xf numFmtId="42" fontId="30" fillId="77" borderId="23" xfId="468" applyNumberFormat="1" applyFont="1" applyFill="1" applyBorder="1" applyProtection="1"/>
    <xf numFmtId="0" fontId="14" fillId="77" borderId="20" xfId="109" applyNumberFormat="1" applyFont="1" applyFill="1" applyBorder="1" applyAlignment="1" applyProtection="1">
      <alignment horizontal="left"/>
    </xf>
    <xf numFmtId="0" fontId="14" fillId="77" borderId="23" xfId="109" applyNumberFormat="1" applyFont="1" applyFill="1" applyBorder="1" applyAlignment="1" applyProtection="1">
      <alignment horizontal="left"/>
    </xf>
    <xf numFmtId="0" fontId="14" fillId="77" borderId="23" xfId="109" applyNumberFormat="1" applyFont="1" applyFill="1" applyBorder="1" applyAlignment="1" applyProtection="1">
      <alignment horizontal="left" indent="1"/>
    </xf>
    <xf numFmtId="0" fontId="0" fillId="0" borderId="54" xfId="0" applyFill="1" applyBorder="1"/>
    <xf numFmtId="3" fontId="0" fillId="0" borderId="35" xfId="0" applyNumberFormat="1" applyFill="1" applyBorder="1"/>
    <xf numFmtId="166" fontId="0" fillId="0" borderId="35" xfId="0" applyNumberFormat="1" applyFill="1" applyBorder="1"/>
    <xf numFmtId="43" fontId="0" fillId="0" borderId="35" xfId="0" applyNumberFormat="1" applyFill="1" applyBorder="1"/>
    <xf numFmtId="43" fontId="0" fillId="0" borderId="55" xfId="0" applyNumberFormat="1" applyFill="1" applyBorder="1"/>
    <xf numFmtId="0" fontId="14" fillId="0" borderId="98" xfId="0" applyFont="1" applyFill="1" applyBorder="1" applyAlignment="1" applyProtection="1">
      <alignment horizontal="center"/>
    </xf>
    <xf numFmtId="0" fontId="14" fillId="0" borderId="18" xfId="1419" applyNumberFormat="1" applyFont="1" applyBorder="1"/>
    <xf numFmtId="0" fontId="14" fillId="0" borderId="18" xfId="1380" applyFont="1" applyBorder="1"/>
    <xf numFmtId="0" fontId="14" fillId="0" borderId="18" xfId="933" applyFont="1" applyBorder="1"/>
    <xf numFmtId="0" fontId="14" fillId="0" borderId="18" xfId="932" applyNumberFormat="1" applyFont="1" applyBorder="1"/>
    <xf numFmtId="44" fontId="14" fillId="0" borderId="18" xfId="857" applyNumberFormat="1" applyFont="1" applyBorder="1"/>
    <xf numFmtId="44" fontId="14" fillId="0" borderId="18" xfId="1379" applyNumberFormat="1" applyFont="1" applyBorder="1"/>
    <xf numFmtId="44" fontId="14" fillId="0" borderId="18" xfId="170" applyNumberFormat="1" applyFont="1" applyFill="1" applyBorder="1" applyAlignment="1" applyProtection="1"/>
    <xf numFmtId="3" fontId="14" fillId="0" borderId="18" xfId="170" applyNumberFormat="1" applyFont="1" applyFill="1" applyBorder="1" applyAlignment="1" applyProtection="1"/>
    <xf numFmtId="166" fontId="14" fillId="0" borderId="18" xfId="170" applyNumberFormat="1" applyFont="1" applyFill="1" applyBorder="1" applyAlignment="1" applyProtection="1"/>
    <xf numFmtId="166" fontId="14" fillId="0" borderId="18" xfId="107" applyNumberFormat="1" applyFont="1" applyFill="1" applyBorder="1" applyAlignment="1" applyProtection="1">
      <alignment horizontal="center"/>
    </xf>
    <xf numFmtId="0" fontId="14" fillId="0" borderId="97" xfId="2143" applyNumberFormat="1" applyFont="1" applyFill="1" applyBorder="1"/>
    <xf numFmtId="44" fontId="4" fillId="0" borderId="14" xfId="4455" applyFont="1" applyFill="1" applyBorder="1" applyAlignment="1" applyProtection="1">
      <alignment horizontal="center" vertical="center"/>
      <protection hidden="1"/>
    </xf>
    <xf numFmtId="44" fontId="4" fillId="0" borderId="16" xfId="4455" applyFont="1" applyFill="1" applyBorder="1" applyAlignment="1" applyProtection="1">
      <alignment horizontal="center" vertical="center"/>
      <protection hidden="1"/>
    </xf>
    <xf numFmtId="37" fontId="132" fillId="71" borderId="11" xfId="2210" applyNumberFormat="1" applyFont="1" applyFill="1" applyBorder="1" applyAlignment="1" applyProtection="1">
      <alignment horizontal="center" vertical="center"/>
      <protection locked="0"/>
    </xf>
    <xf numFmtId="44" fontId="0" fillId="0" borderId="0" xfId="0" applyNumberFormat="1"/>
    <xf numFmtId="0" fontId="14" fillId="0" borderId="12" xfId="0" applyFont="1" applyFill="1" applyBorder="1" applyAlignment="1" applyProtection="1">
      <alignment horizontal="center"/>
    </xf>
    <xf numFmtId="3" fontId="14" fillId="78" borderId="0" xfId="0" applyNumberFormat="1" applyFont="1" applyFill="1" applyProtection="1"/>
    <xf numFmtId="42" fontId="14" fillId="78" borderId="0" xfId="0" applyNumberFormat="1" applyFont="1" applyFill="1" applyProtection="1"/>
    <xf numFmtId="3" fontId="14" fillId="78" borderId="0" xfId="0" applyNumberFormat="1" applyFont="1" applyFill="1" applyAlignment="1" applyProtection="1">
      <alignment horizontal="right"/>
    </xf>
    <xf numFmtId="0" fontId="132" fillId="0" borderId="0" xfId="107" applyNumberFormat="1" applyFont="1" applyFill="1" applyBorder="1" applyAlignment="1" applyProtection="1">
      <alignment horizontal="center" vertical="center"/>
      <protection locked="0"/>
    </xf>
    <xf numFmtId="42" fontId="30" fillId="0" borderId="42" xfId="0" applyNumberFormat="1" applyFont="1" applyFill="1" applyBorder="1" applyProtection="1"/>
    <xf numFmtId="3" fontId="30" fillId="0" borderId="42" xfId="107" applyNumberFormat="1" applyFont="1" applyFill="1" applyBorder="1" applyAlignment="1" applyProtection="1">
      <alignment horizontal="right" wrapText="1"/>
    </xf>
    <xf numFmtId="42" fontId="30" fillId="0" borderId="42" xfId="164" applyNumberFormat="1" applyFont="1" applyFill="1" applyBorder="1" applyProtection="1"/>
    <xf numFmtId="42" fontId="30" fillId="0" borderId="42" xfId="107" applyNumberFormat="1" applyFont="1" applyFill="1" applyBorder="1" applyAlignment="1" applyProtection="1">
      <alignment horizontal="center"/>
    </xf>
    <xf numFmtId="42" fontId="30" fillId="0" borderId="42" xfId="170" applyNumberFormat="1" applyFont="1" applyFill="1" applyBorder="1" applyAlignment="1" applyProtection="1">
      <alignment horizontal="center"/>
    </xf>
    <xf numFmtId="175" fontId="30" fillId="0" borderId="42" xfId="107" applyNumberFormat="1" applyFont="1" applyFill="1" applyBorder="1" applyAlignment="1" applyProtection="1">
      <alignment horizontal="center"/>
    </xf>
    <xf numFmtId="39" fontId="30" fillId="0" borderId="42" xfId="107" applyNumberFormat="1" applyFont="1" applyFill="1" applyBorder="1" applyAlignment="1" applyProtection="1">
      <alignment horizontal="center"/>
    </xf>
    <xf numFmtId="0" fontId="14" fillId="0" borderId="11" xfId="0" applyFont="1" applyFill="1" applyBorder="1" applyAlignment="1" applyProtection="1">
      <alignment horizontal="center" vertical="center"/>
      <protection hidden="1"/>
    </xf>
    <xf numFmtId="0" fontId="18" fillId="33" borderId="100" xfId="0" applyFont="1" applyFill="1" applyBorder="1"/>
    <xf numFmtId="3" fontId="18" fillId="33" borderId="101" xfId="0" applyNumberFormat="1" applyFont="1" applyFill="1" applyBorder="1"/>
    <xf numFmtId="166" fontId="18" fillId="33" borderId="101" xfId="0" applyNumberFormat="1" applyFont="1" applyFill="1" applyBorder="1"/>
    <xf numFmtId="4" fontId="18" fillId="33" borderId="101" xfId="0" applyNumberFormat="1" applyFont="1" applyFill="1" applyBorder="1"/>
    <xf numFmtId="4" fontId="18" fillId="33" borderId="102" xfId="0" applyNumberFormat="1" applyFont="1" applyFill="1" applyBorder="1"/>
    <xf numFmtId="3" fontId="18" fillId="34" borderId="35" xfId="0" applyNumberFormat="1" applyFont="1" applyFill="1" applyBorder="1"/>
    <xf numFmtId="166" fontId="18" fillId="34" borderId="35" xfId="0" applyNumberFormat="1" applyFont="1" applyFill="1" applyBorder="1"/>
    <xf numFmtId="43" fontId="18" fillId="34" borderId="35" xfId="0" applyNumberFormat="1" applyFont="1" applyFill="1" applyBorder="1"/>
    <xf numFmtId="43" fontId="18" fillId="34" borderId="90" xfId="0" applyNumberFormat="1" applyFont="1" applyFill="1" applyBorder="1"/>
    <xf numFmtId="0" fontId="18" fillId="0" borderId="88" xfId="0" applyFont="1" applyFill="1" applyBorder="1"/>
    <xf numFmtId="3" fontId="0" fillId="0" borderId="42" xfId="0" applyNumberFormat="1" applyFill="1" applyBorder="1"/>
    <xf numFmtId="166" fontId="0" fillId="0" borderId="42" xfId="0" applyNumberFormat="1" applyFill="1" applyBorder="1"/>
    <xf numFmtId="43" fontId="0" fillId="0" borderId="42" xfId="0" applyNumberFormat="1" applyFill="1" applyBorder="1"/>
    <xf numFmtId="43" fontId="0" fillId="0" borderId="87" xfId="0" applyNumberFormat="1" applyFill="1" applyBorder="1"/>
    <xf numFmtId="0" fontId="18" fillId="0" borderId="50" xfId="0" applyFont="1" applyFill="1" applyBorder="1"/>
    <xf numFmtId="3" fontId="0" fillId="0" borderId="18" xfId="0" applyNumberFormat="1" applyFill="1" applyBorder="1"/>
    <xf numFmtId="166" fontId="0" fillId="0" borderId="18" xfId="0" applyNumberFormat="1" applyFill="1" applyBorder="1"/>
    <xf numFmtId="43" fontId="0" fillId="0" borderId="18" xfId="0" applyNumberFormat="1" applyFill="1" applyBorder="1"/>
    <xf numFmtId="43" fontId="0" fillId="0" borderId="97" xfId="0" applyNumberFormat="1" applyFill="1" applyBorder="1"/>
    <xf numFmtId="0" fontId="14" fillId="0" borderId="103" xfId="0" applyFont="1" applyFill="1" applyBorder="1"/>
    <xf numFmtId="3" fontId="14" fillId="0" borderId="27" xfId="0" applyNumberFormat="1" applyFont="1" applyFill="1" applyBorder="1"/>
    <xf numFmtId="166" fontId="14" fillId="0" borderId="27" xfId="0" applyNumberFormat="1" applyFont="1" applyFill="1" applyBorder="1"/>
    <xf numFmtId="43" fontId="14" fillId="0" borderId="27" xfId="0" applyNumberFormat="1" applyFont="1" applyFill="1" applyBorder="1"/>
    <xf numFmtId="43" fontId="14" fillId="0" borderId="104" xfId="0" applyNumberFormat="1" applyFont="1" applyFill="1" applyBorder="1"/>
    <xf numFmtId="43" fontId="14" fillId="0" borderId="27" xfId="0" applyNumberFormat="1" applyFont="1" applyFill="1" applyBorder="1" applyAlignment="1">
      <alignment horizontal="center"/>
    </xf>
    <xf numFmtId="43" fontId="14" fillId="0" borderId="104" xfId="0" applyNumberFormat="1" applyFont="1" applyFill="1" applyBorder="1" applyAlignment="1">
      <alignment horizontal="center"/>
    </xf>
    <xf numFmtId="0" fontId="14" fillId="0" borderId="42" xfId="2153" applyFont="1" applyFill="1" applyBorder="1"/>
    <xf numFmtId="0" fontId="133" fillId="0" borderId="0" xfId="0" applyFont="1" applyFill="1" applyBorder="1" applyAlignment="1" applyProtection="1">
      <alignment horizontal="center" vertical="center"/>
      <protection locked="0"/>
    </xf>
    <xf numFmtId="44" fontId="132" fillId="0" borderId="0" xfId="4455" applyFont="1" applyFill="1" applyBorder="1" applyAlignment="1" applyProtection="1">
      <alignment horizontal="center" vertical="center"/>
      <protection locked="0"/>
    </xf>
    <xf numFmtId="166" fontId="62" fillId="0" borderId="0" xfId="164" applyNumberFormat="1" applyFont="1" applyFill="1" applyBorder="1" applyAlignment="1" applyProtection="1">
      <alignment horizontal="center"/>
    </xf>
    <xf numFmtId="166" fontId="62" fillId="0" borderId="37" xfId="164" applyNumberFormat="1" applyFont="1" applyFill="1" applyBorder="1" applyAlignment="1" applyProtection="1">
      <alignment wrapText="1"/>
    </xf>
    <xf numFmtId="0" fontId="62" fillId="35" borderId="0" xfId="0" applyFont="1" applyFill="1" applyBorder="1" applyAlignment="1" applyProtection="1">
      <alignment horizontal="center"/>
    </xf>
    <xf numFmtId="0" fontId="62" fillId="35" borderId="0" xfId="0" applyFont="1" applyFill="1" applyBorder="1" applyAlignment="1" applyProtection="1">
      <alignment horizontal="center" wrapText="1"/>
    </xf>
    <xf numFmtId="0" fontId="62" fillId="0" borderId="0" xfId="0" applyFont="1" applyFill="1" applyBorder="1" applyAlignment="1" applyProtection="1">
      <alignment horizontal="center" wrapText="1"/>
    </xf>
    <xf numFmtId="0" fontId="62" fillId="80" borderId="0" xfId="0" applyFont="1" applyFill="1" applyBorder="1" applyAlignment="1" applyProtection="1">
      <alignment horizontal="center"/>
    </xf>
    <xf numFmtId="166" fontId="62" fillId="0" borderId="0" xfId="164" applyNumberFormat="1" applyFont="1" applyFill="1" applyBorder="1" applyAlignment="1" applyProtection="1">
      <alignment horizontal="centerContinuous" wrapText="1"/>
    </xf>
    <xf numFmtId="3" fontId="59" fillId="81" borderId="105" xfId="0" applyNumberFormat="1" applyFont="1" applyFill="1" applyBorder="1" applyProtection="1"/>
    <xf numFmtId="166" fontId="62" fillId="0" borderId="0" xfId="164" applyNumberFormat="1" applyFont="1" applyFill="1" applyBorder="1" applyAlignment="1" applyProtection="1">
      <alignment horizontal="center" wrapText="1"/>
    </xf>
    <xf numFmtId="9" fontId="14" fillId="0" borderId="35" xfId="170" applyNumberFormat="1" applyFont="1" applyFill="1" applyBorder="1" applyAlignment="1" applyProtection="1">
      <alignment horizontal="left"/>
    </xf>
    <xf numFmtId="9" fontId="14" fillId="0" borderId="18" xfId="170" applyNumberFormat="1" applyFont="1" applyFill="1" applyBorder="1" applyAlignment="1" applyProtection="1"/>
    <xf numFmtId="9" fontId="18" fillId="31" borderId="62" xfId="107" applyNumberFormat="1" applyFont="1" applyFill="1" applyBorder="1" applyAlignment="1" applyProtection="1">
      <alignment horizontal="right"/>
    </xf>
    <xf numFmtId="10" fontId="18" fillId="31" borderId="62" xfId="109" applyNumberFormat="1" applyFont="1" applyFill="1" applyBorder="1" applyProtection="1"/>
    <xf numFmtId="10" fontId="14" fillId="0" borderId="18" xfId="170" applyNumberFormat="1" applyFont="1" applyFill="1" applyBorder="1" applyAlignment="1" applyProtection="1">
      <alignment horizontal="left"/>
    </xf>
    <xf numFmtId="42" fontId="59" fillId="35" borderId="105" xfId="0" applyNumberFormat="1" applyFont="1" applyFill="1" applyBorder="1" applyProtection="1"/>
    <xf numFmtId="0" fontId="143" fillId="82" borderId="0" xfId="321" applyFont="1" applyFill="1" applyAlignment="1" applyProtection="1">
      <alignment horizontal="left" vertical="center"/>
      <protection hidden="1"/>
    </xf>
    <xf numFmtId="0" fontId="144" fillId="82" borderId="0" xfId="321" applyFont="1" applyFill="1" applyAlignment="1" applyProtection="1">
      <alignment horizontal="center" vertical="center"/>
      <protection hidden="1"/>
    </xf>
    <xf numFmtId="0" fontId="144" fillId="82" borderId="0" xfId="0" applyFont="1" applyFill="1" applyAlignment="1" applyProtection="1">
      <alignment horizontal="center" vertical="center"/>
      <protection hidden="1"/>
    </xf>
    <xf numFmtId="0" fontId="145" fillId="82" borderId="0" xfId="4548" applyFont="1" applyFill="1" applyAlignment="1" applyProtection="1">
      <alignment horizontal="center" vertical="center"/>
      <protection hidden="1"/>
    </xf>
    <xf numFmtId="0" fontId="145" fillId="82" borderId="0" xfId="321" applyFont="1" applyFill="1" applyAlignment="1" applyProtection="1">
      <alignment horizontal="left" vertical="center"/>
      <protection hidden="1"/>
    </xf>
    <xf numFmtId="0" fontId="145" fillId="82" borderId="0" xfId="321" applyFont="1" applyFill="1" applyAlignment="1" applyProtection="1">
      <alignment horizontal="center" vertical="center"/>
      <protection hidden="1"/>
    </xf>
    <xf numFmtId="0" fontId="145" fillId="82" borderId="14" xfId="1102" applyFont="1" applyFill="1" applyBorder="1" applyAlignment="1" applyProtection="1">
      <alignment horizontal="center" vertical="center" wrapText="1"/>
      <protection hidden="1"/>
    </xf>
    <xf numFmtId="0" fontId="145" fillId="82" borderId="14" xfId="367" applyFont="1" applyFill="1" applyBorder="1" applyAlignment="1" applyProtection="1">
      <alignment horizontal="center" vertical="center" wrapText="1"/>
      <protection hidden="1"/>
    </xf>
    <xf numFmtId="0" fontId="145" fillId="82" borderId="106" xfId="1102" applyFont="1" applyFill="1" applyBorder="1" applyAlignment="1" applyProtection="1">
      <alignment horizontal="left" vertical="center" wrapText="1"/>
      <protection hidden="1"/>
    </xf>
    <xf numFmtId="0" fontId="146" fillId="82" borderId="107" xfId="1102" applyNumberFormat="1" applyFont="1" applyFill="1" applyBorder="1" applyAlignment="1" applyProtection="1">
      <alignment horizontal="left" vertical="center" wrapText="1"/>
      <protection hidden="1"/>
    </xf>
    <xf numFmtId="0" fontId="146" fillId="82" borderId="108" xfId="1102" applyNumberFormat="1" applyFont="1" applyFill="1" applyBorder="1" applyAlignment="1" applyProtection="1">
      <alignment horizontal="left" vertical="center" wrapText="1"/>
      <protection hidden="1"/>
    </xf>
    <xf numFmtId="0" fontId="144" fillId="82" borderId="109" xfId="321" applyNumberFormat="1" applyFont="1" applyFill="1" applyBorder="1" applyAlignment="1" applyProtection="1">
      <alignment horizontal="center" vertical="center"/>
      <protection hidden="1"/>
    </xf>
    <xf numFmtId="178" fontId="144" fillId="70" borderId="14" xfId="321" applyNumberFormat="1" applyFont="1" applyFill="1" applyBorder="1" applyAlignment="1" applyProtection="1">
      <alignment horizontal="center" vertical="center"/>
      <protection hidden="1"/>
    </xf>
    <xf numFmtId="178" fontId="144" fillId="70" borderId="110" xfId="321" applyNumberFormat="1" applyFont="1" applyFill="1" applyBorder="1" applyAlignment="1" applyProtection="1">
      <alignment horizontal="center" vertical="center"/>
      <protection hidden="1"/>
    </xf>
    <xf numFmtId="178" fontId="144" fillId="70" borderId="15" xfId="321" applyNumberFormat="1" applyFont="1" applyFill="1" applyBorder="1" applyAlignment="1" applyProtection="1">
      <alignment horizontal="center" vertical="center"/>
      <protection hidden="1"/>
    </xf>
    <xf numFmtId="178" fontId="144" fillId="70" borderId="111" xfId="321" applyNumberFormat="1" applyFont="1" applyFill="1" applyBorder="1" applyAlignment="1" applyProtection="1">
      <alignment horizontal="center" vertical="center"/>
      <protection hidden="1"/>
    </xf>
    <xf numFmtId="0" fontId="144" fillId="82" borderId="112" xfId="321" applyNumberFormat="1" applyFont="1" applyFill="1" applyBorder="1" applyAlignment="1" applyProtection="1">
      <alignment horizontal="center" vertical="center"/>
      <protection hidden="1"/>
    </xf>
    <xf numFmtId="178" fontId="144" fillId="70" borderId="113" xfId="321" applyNumberFormat="1" applyFont="1" applyFill="1" applyBorder="1" applyAlignment="1" applyProtection="1">
      <alignment horizontal="center" vertical="center"/>
      <protection hidden="1"/>
    </xf>
    <xf numFmtId="178" fontId="144" fillId="70" borderId="114" xfId="321" applyNumberFormat="1" applyFont="1" applyFill="1" applyBorder="1" applyAlignment="1" applyProtection="1">
      <alignment horizontal="center" vertical="center"/>
      <protection hidden="1"/>
    </xf>
    <xf numFmtId="0" fontId="143" fillId="83" borderId="0" xfId="4457" applyFont="1" applyFill="1" applyBorder="1" applyAlignment="1" applyProtection="1">
      <alignment horizontal="left" vertical="center"/>
      <protection hidden="1"/>
    </xf>
    <xf numFmtId="0" fontId="144" fillId="83" borderId="10" xfId="4457" applyFont="1" applyFill="1" applyBorder="1" applyAlignment="1" applyProtection="1">
      <alignment horizontal="center" vertical="center"/>
      <protection hidden="1"/>
    </xf>
    <xf numFmtId="0" fontId="144" fillId="83" borderId="0" xfId="4457" applyFont="1" applyFill="1" applyBorder="1" applyAlignment="1" applyProtection="1">
      <alignment horizontal="center" vertical="center"/>
      <protection hidden="1"/>
    </xf>
    <xf numFmtId="0" fontId="145" fillId="83" borderId="0" xfId="4457" applyFont="1" applyFill="1" applyBorder="1" applyAlignment="1" applyProtection="1">
      <alignment horizontal="left" vertical="center"/>
      <protection hidden="1"/>
    </xf>
    <xf numFmtId="0" fontId="144" fillId="83" borderId="12" xfId="4457" applyFont="1" applyFill="1" applyBorder="1" applyAlignment="1" applyProtection="1">
      <alignment horizontal="center" vertical="center"/>
      <protection hidden="1"/>
    </xf>
    <xf numFmtId="0" fontId="145" fillId="83" borderId="14" xfId="4457" applyFont="1" applyFill="1" applyBorder="1" applyAlignment="1" applyProtection="1">
      <alignment horizontal="center" vertical="center" wrapText="1"/>
      <protection hidden="1"/>
    </xf>
    <xf numFmtId="0" fontId="145" fillId="83" borderId="14" xfId="367" applyFont="1" applyFill="1" applyBorder="1" applyAlignment="1" applyProtection="1">
      <alignment horizontal="center" vertical="center" wrapText="1"/>
      <protection hidden="1"/>
    </xf>
    <xf numFmtId="0" fontId="148" fillId="83" borderId="106" xfId="4457" applyFont="1" applyFill="1" applyBorder="1" applyAlignment="1" applyProtection="1">
      <alignment horizontal="left" vertical="center" wrapText="1"/>
      <protection hidden="1"/>
    </xf>
    <xf numFmtId="2" fontId="145" fillId="83" borderId="107" xfId="367" applyNumberFormat="1" applyFont="1" applyFill="1" applyBorder="1" applyAlignment="1" applyProtection="1">
      <alignment horizontal="left" vertical="center" wrapText="1"/>
      <protection hidden="1"/>
    </xf>
    <xf numFmtId="2" fontId="145" fillId="83" borderId="107" xfId="367" applyNumberFormat="1" applyFont="1" applyFill="1" applyBorder="1" applyAlignment="1" applyProtection="1">
      <alignment horizontal="left" vertical="center"/>
      <protection hidden="1"/>
    </xf>
    <xf numFmtId="2" fontId="145" fillId="83" borderId="108" xfId="367" applyNumberFormat="1" applyFont="1" applyFill="1" applyBorder="1" applyAlignment="1" applyProtection="1">
      <alignment horizontal="left" vertical="center"/>
      <protection hidden="1"/>
    </xf>
    <xf numFmtId="0" fontId="144" fillId="83" borderId="115" xfId="4457" applyFont="1" applyFill="1" applyBorder="1" applyAlignment="1" applyProtection="1">
      <alignment horizontal="center" vertical="center"/>
      <protection hidden="1"/>
    </xf>
    <xf numFmtId="179" fontId="145" fillId="70" borderId="14" xfId="959" applyNumberFormat="1" applyFont="1" applyFill="1" applyBorder="1" applyAlignment="1" applyProtection="1">
      <alignment horizontal="center" vertical="center"/>
      <protection hidden="1"/>
    </xf>
    <xf numFmtId="179" fontId="145" fillId="70" borderId="110" xfId="959" applyNumberFormat="1" applyFont="1" applyFill="1" applyBorder="1" applyAlignment="1" applyProtection="1">
      <alignment horizontal="center" vertical="center"/>
      <protection hidden="1"/>
    </xf>
    <xf numFmtId="179" fontId="145" fillId="70" borderId="15" xfId="959" applyNumberFormat="1" applyFont="1" applyFill="1" applyBorder="1" applyAlignment="1" applyProtection="1">
      <alignment horizontal="center" vertical="center"/>
      <protection hidden="1"/>
    </xf>
    <xf numFmtId="179" fontId="145" fillId="70" borderId="111" xfId="959" applyNumberFormat="1" applyFont="1" applyFill="1" applyBorder="1" applyAlignment="1" applyProtection="1">
      <alignment horizontal="center" vertical="center"/>
      <protection hidden="1"/>
    </xf>
    <xf numFmtId="0" fontId="144" fillId="83" borderId="116" xfId="4457" applyFont="1" applyFill="1" applyBorder="1" applyAlignment="1" applyProtection="1">
      <alignment horizontal="center" vertical="center"/>
      <protection hidden="1"/>
    </xf>
    <xf numFmtId="179" fontId="145" fillId="70" borderId="113" xfId="959" applyNumberFormat="1" applyFont="1" applyFill="1" applyBorder="1" applyAlignment="1" applyProtection="1">
      <alignment horizontal="center" vertical="center"/>
      <protection hidden="1"/>
    </xf>
    <xf numFmtId="179" fontId="145" fillId="70" borderId="114" xfId="959" applyNumberFormat="1" applyFont="1" applyFill="1" applyBorder="1" applyAlignment="1" applyProtection="1">
      <alignment horizontal="center" vertical="center"/>
      <protection hidden="1"/>
    </xf>
    <xf numFmtId="0" fontId="143" fillId="84" borderId="0" xfId="4457" applyFont="1" applyFill="1" applyBorder="1" applyAlignment="1" applyProtection="1">
      <alignment vertical="center"/>
      <protection hidden="1"/>
    </xf>
    <xf numFmtId="0" fontId="144" fillId="84" borderId="10" xfId="4457" applyFont="1" applyFill="1" applyBorder="1" applyAlignment="1" applyProtection="1">
      <alignment horizontal="center" vertical="center"/>
      <protection hidden="1"/>
    </xf>
    <xf numFmtId="0" fontId="144" fillId="84" borderId="0" xfId="4457" applyFont="1" applyFill="1" applyBorder="1" applyAlignment="1" applyProtection="1">
      <alignment horizontal="left" vertical="center"/>
      <protection hidden="1"/>
    </xf>
    <xf numFmtId="0" fontId="145" fillId="84" borderId="0" xfId="4457" applyFont="1" applyFill="1" applyBorder="1" applyAlignment="1" applyProtection="1">
      <alignment horizontal="left" vertical="center"/>
      <protection hidden="1"/>
    </xf>
    <xf numFmtId="0" fontId="144" fillId="84" borderId="0" xfId="4457" applyFont="1" applyFill="1" applyBorder="1" applyAlignment="1" applyProtection="1">
      <alignment horizontal="center" vertical="center"/>
      <protection hidden="1"/>
    </xf>
    <xf numFmtId="0" fontId="144" fillId="84" borderId="12" xfId="4457" applyFont="1" applyFill="1" applyBorder="1" applyAlignment="1" applyProtection="1">
      <alignment horizontal="center" vertical="center"/>
      <protection hidden="1"/>
    </xf>
    <xf numFmtId="0" fontId="145" fillId="84" borderId="14" xfId="4457" applyFont="1" applyFill="1" applyBorder="1" applyAlignment="1" applyProtection="1">
      <alignment horizontal="center" vertical="center" wrapText="1"/>
      <protection hidden="1"/>
    </xf>
    <xf numFmtId="0" fontId="145" fillId="84" borderId="14" xfId="367" applyFont="1" applyFill="1" applyBorder="1" applyAlignment="1" applyProtection="1">
      <alignment horizontal="center" vertical="center" wrapText="1"/>
      <protection hidden="1"/>
    </xf>
    <xf numFmtId="0" fontId="148" fillId="84" borderId="106" xfId="4457" applyFont="1" applyFill="1" applyBorder="1" applyAlignment="1" applyProtection="1">
      <alignment horizontal="left" vertical="center" wrapText="1"/>
      <protection hidden="1"/>
    </xf>
    <xf numFmtId="2" fontId="145" fillId="84" borderId="107" xfId="367" applyNumberFormat="1" applyFont="1" applyFill="1" applyBorder="1" applyAlignment="1" applyProtection="1">
      <alignment horizontal="left" vertical="center" wrapText="1"/>
      <protection hidden="1"/>
    </xf>
    <xf numFmtId="2" fontId="145" fillId="84" borderId="107" xfId="367" applyNumberFormat="1" applyFont="1" applyFill="1" applyBorder="1" applyAlignment="1" applyProtection="1">
      <alignment horizontal="left" vertical="center"/>
      <protection hidden="1"/>
    </xf>
    <xf numFmtId="2" fontId="145" fillId="84" borderId="108" xfId="367" applyNumberFormat="1" applyFont="1" applyFill="1" applyBorder="1" applyAlignment="1" applyProtection="1">
      <alignment horizontal="left" vertical="center"/>
      <protection hidden="1"/>
    </xf>
    <xf numFmtId="0" fontId="144" fillId="84" borderId="115" xfId="4457" applyFont="1" applyFill="1" applyBorder="1" applyAlignment="1" applyProtection="1">
      <alignment horizontal="center" vertical="center"/>
      <protection hidden="1"/>
    </xf>
    <xf numFmtId="0" fontId="144" fillId="84" borderId="116" xfId="4457" applyFont="1" applyFill="1" applyBorder="1" applyAlignment="1" applyProtection="1">
      <alignment horizontal="center" vertical="center"/>
      <protection hidden="1"/>
    </xf>
    <xf numFmtId="0" fontId="149" fillId="74" borderId="11" xfId="0" applyFont="1" applyFill="1" applyBorder="1" applyAlignment="1" applyProtection="1">
      <alignment horizontal="center" vertical="center"/>
      <protection locked="0"/>
    </xf>
    <xf numFmtId="0" fontId="16" fillId="74" borderId="11" xfId="0" applyFont="1" applyFill="1" applyBorder="1" applyAlignment="1" applyProtection="1">
      <alignment horizontal="center" vertical="center"/>
      <protection locked="0"/>
    </xf>
    <xf numFmtId="0" fontId="16" fillId="74" borderId="11" xfId="107" applyNumberFormat="1" applyFont="1" applyFill="1" applyBorder="1" applyAlignment="1" applyProtection="1">
      <alignment horizontal="center" vertical="center"/>
      <protection locked="0"/>
    </xf>
    <xf numFmtId="44" fontId="16" fillId="74" borderId="11" xfId="4455" applyFont="1" applyFill="1" applyBorder="1" applyAlignment="1" applyProtection="1">
      <alignment horizontal="center" vertical="center"/>
      <protection locked="0"/>
    </xf>
    <xf numFmtId="0" fontId="150" fillId="74" borderId="11" xfId="0" applyFont="1" applyFill="1" applyBorder="1" applyAlignment="1" applyProtection="1">
      <alignment horizontal="center" vertical="center"/>
      <protection locked="0"/>
    </xf>
    <xf numFmtId="0" fontId="151" fillId="71" borderId="11" xfId="0" applyFont="1" applyFill="1" applyBorder="1" applyAlignment="1" applyProtection="1">
      <alignment horizontal="center" vertical="center"/>
      <protection locked="0"/>
    </xf>
    <xf numFmtId="0" fontId="152" fillId="74" borderId="11" xfId="107" applyNumberFormat="1" applyFont="1" applyFill="1" applyBorder="1" applyAlignment="1" applyProtection="1">
      <alignment horizontal="center" vertical="center"/>
      <protection locked="0"/>
    </xf>
    <xf numFmtId="44" fontId="152" fillId="74" borderId="11" xfId="4455" applyFont="1" applyFill="1" applyBorder="1" applyAlignment="1" applyProtection="1">
      <alignment horizontal="center" vertical="center"/>
      <protection locked="0"/>
    </xf>
    <xf numFmtId="39" fontId="14" fillId="0" borderId="0" xfId="107" applyNumberFormat="1" applyFont="1" applyFill="1" applyBorder="1" applyAlignment="1" applyProtection="1">
      <alignment horizontal="center" vertical="center"/>
      <protection locked="0"/>
    </xf>
    <xf numFmtId="0" fontId="133" fillId="72" borderId="11" xfId="0" applyFont="1" applyFill="1" applyBorder="1" applyAlignment="1" applyProtection="1">
      <alignment horizontal="center" vertical="center"/>
      <protection locked="0"/>
    </xf>
    <xf numFmtId="0" fontId="153" fillId="71" borderId="11" xfId="0" applyFont="1" applyFill="1" applyBorder="1" applyAlignment="1" applyProtection="1">
      <alignment horizontal="center" vertical="center"/>
      <protection locked="0"/>
    </xf>
    <xf numFmtId="0" fontId="132" fillId="0" borderId="11" xfId="0" applyFont="1" applyFill="1" applyBorder="1" applyAlignment="1" applyProtection="1">
      <alignment horizontal="center" vertical="center"/>
      <protection locked="0"/>
    </xf>
    <xf numFmtId="0" fontId="132" fillId="86" borderId="11" xfId="0" applyFont="1" applyFill="1" applyBorder="1" applyAlignment="1" applyProtection="1">
      <alignment horizontal="center" vertical="center"/>
      <protection locked="0"/>
    </xf>
    <xf numFmtId="0" fontId="154" fillId="71" borderId="11" xfId="0" applyFont="1" applyFill="1" applyBorder="1" applyAlignment="1" applyProtection="1">
      <alignment horizontal="center" vertical="center"/>
      <protection locked="0"/>
    </xf>
    <xf numFmtId="0" fontId="133" fillId="87" borderId="11" xfId="0" applyFont="1" applyFill="1" applyBorder="1" applyAlignment="1" applyProtection="1">
      <alignment horizontal="center" vertical="center"/>
      <protection locked="0"/>
    </xf>
    <xf numFmtId="0" fontId="155" fillId="71" borderId="11" xfId="0" applyFont="1" applyFill="1" applyBorder="1" applyAlignment="1" applyProtection="1">
      <alignment horizontal="center" vertical="center"/>
      <protection locked="0"/>
    </xf>
    <xf numFmtId="0" fontId="156" fillId="71" borderId="11" xfId="0" applyFont="1" applyFill="1" applyBorder="1" applyAlignment="1" applyProtection="1">
      <alignment horizontal="center" vertical="center"/>
      <protection locked="0"/>
    </xf>
    <xf numFmtId="0" fontId="149" fillId="33" borderId="11" xfId="0" applyFont="1" applyFill="1" applyBorder="1" applyAlignment="1" applyProtection="1">
      <alignment horizontal="center" vertical="center"/>
      <protection locked="0"/>
    </xf>
    <xf numFmtId="0" fontId="16" fillId="33" borderId="11" xfId="0" applyFont="1" applyFill="1" applyBorder="1" applyAlignment="1" applyProtection="1">
      <alignment horizontal="center" vertical="center"/>
      <protection locked="0"/>
    </xf>
    <xf numFmtId="0" fontId="132" fillId="72" borderId="11" xfId="0" applyFont="1" applyFill="1" applyBorder="1" applyAlignment="1" applyProtection="1">
      <alignment horizontal="center" vertical="center"/>
      <protection locked="0"/>
    </xf>
    <xf numFmtId="0" fontId="157" fillId="71" borderId="11" xfId="0" applyFont="1" applyFill="1" applyBorder="1" applyAlignment="1" applyProtection="1">
      <alignment horizontal="center" vertical="center"/>
      <protection locked="0"/>
    </xf>
    <xf numFmtId="0" fontId="158" fillId="71" borderId="11" xfId="107" applyNumberFormat="1" applyFont="1" applyFill="1" applyBorder="1" applyAlignment="1" applyProtection="1">
      <alignment horizontal="center" vertical="center"/>
      <protection locked="0"/>
    </xf>
    <xf numFmtId="0" fontId="134" fillId="72" borderId="11" xfId="107" applyNumberFormat="1" applyFont="1" applyFill="1" applyBorder="1" applyAlignment="1" applyProtection="1">
      <alignment horizontal="center" vertical="center"/>
      <protection locked="0"/>
    </xf>
    <xf numFmtId="0" fontId="157" fillId="71" borderId="11" xfId="107" applyNumberFormat="1" applyFont="1" applyFill="1" applyBorder="1" applyAlignment="1" applyProtection="1">
      <alignment horizontal="center" vertical="center"/>
      <protection locked="0"/>
    </xf>
    <xf numFmtId="44" fontId="16" fillId="33" borderId="11" xfId="4455" applyFont="1" applyFill="1" applyBorder="1" applyAlignment="1" applyProtection="1">
      <alignment horizontal="center" vertical="center"/>
      <protection locked="0"/>
    </xf>
    <xf numFmtId="44" fontId="133" fillId="72" borderId="11" xfId="4455" applyFont="1" applyFill="1" applyBorder="1" applyAlignment="1" applyProtection="1">
      <alignment horizontal="center" vertical="center"/>
      <protection locked="0"/>
    </xf>
    <xf numFmtId="44" fontId="157" fillId="71" borderId="11" xfId="4455" applyFont="1" applyFill="1" applyBorder="1" applyAlignment="1" applyProtection="1">
      <alignment horizontal="center" vertical="center"/>
      <protection locked="0"/>
    </xf>
    <xf numFmtId="44" fontId="133" fillId="0" borderId="11" xfId="4455" applyFont="1" applyBorder="1" applyProtection="1">
      <protection locked="0"/>
    </xf>
    <xf numFmtId="44" fontId="149" fillId="33" borderId="11" xfId="4455" applyFont="1" applyFill="1" applyBorder="1" applyAlignment="1" applyProtection="1">
      <alignment horizontal="center" vertical="center"/>
      <protection hidden="1"/>
    </xf>
    <xf numFmtId="44" fontId="149" fillId="70" borderId="11" xfId="4455" applyFont="1" applyFill="1" applyBorder="1" applyAlignment="1" applyProtection="1">
      <alignment horizontal="center" vertical="center"/>
      <protection hidden="1"/>
    </xf>
    <xf numFmtId="180" fontId="152" fillId="74" borderId="11" xfId="4455" applyNumberFormat="1" applyFont="1" applyFill="1" applyBorder="1" applyAlignment="1" applyProtection="1">
      <alignment horizontal="center" vertical="center"/>
      <protection locked="0"/>
    </xf>
    <xf numFmtId="44" fontId="152" fillId="88" borderId="11" xfId="4455" applyFont="1" applyFill="1" applyBorder="1" applyAlignment="1" applyProtection="1">
      <alignment horizontal="center" vertical="center"/>
      <protection locked="0"/>
    </xf>
    <xf numFmtId="181" fontId="152" fillId="74" borderId="11" xfId="4455" applyNumberFormat="1" applyFont="1" applyFill="1" applyBorder="1" applyAlignment="1" applyProtection="1">
      <alignment horizontal="center" vertical="center"/>
      <protection locked="0"/>
    </xf>
    <xf numFmtId="0" fontId="14" fillId="0" borderId="64" xfId="2137" applyFont="1" applyFill="1" applyBorder="1"/>
    <xf numFmtId="42" fontId="30" fillId="0" borderId="42" xfId="107" applyNumberFormat="1" applyFont="1" applyFill="1" applyBorder="1" applyProtection="1"/>
    <xf numFmtId="44" fontId="4" fillId="0" borderId="0" xfId="4455" applyFont="1" applyFill="1" applyBorder="1" applyAlignment="1" applyProtection="1">
      <alignment horizontal="center" vertical="center"/>
      <protection hidden="1"/>
    </xf>
    <xf numFmtId="42" fontId="61" fillId="32" borderId="29" xfId="164" applyNumberFormat="1" applyFont="1" applyFill="1" applyBorder="1" applyAlignment="1" applyProtection="1">
      <alignment horizontal="center" wrapText="1"/>
    </xf>
    <xf numFmtId="0" fontId="140" fillId="89" borderId="12" xfId="0" applyFont="1" applyFill="1" applyBorder="1" applyAlignment="1" applyProtection="1">
      <alignment horizontal="center" vertical="center"/>
    </xf>
    <xf numFmtId="0" fontId="140" fillId="88" borderId="12" xfId="0" applyFont="1" applyFill="1" applyBorder="1" applyAlignment="1" applyProtection="1">
      <alignment horizontal="center" vertical="center"/>
    </xf>
    <xf numFmtId="9" fontId="14" fillId="0" borderId="18" xfId="0" applyNumberFormat="1" applyFont="1" applyFill="1" applyBorder="1" applyAlignment="1"/>
    <xf numFmtId="9" fontId="18" fillId="31" borderId="80" xfId="107" applyNumberFormat="1" applyFont="1" applyFill="1" applyBorder="1" applyAlignment="1" applyProtection="1">
      <alignment horizontal="center"/>
    </xf>
    <xf numFmtId="166" fontId="63" fillId="0" borderId="17" xfId="164" applyNumberFormat="1" applyFont="1" applyFill="1" applyBorder="1" applyProtection="1"/>
    <xf numFmtId="42" fontId="15" fillId="28" borderId="15" xfId="0" applyNumberFormat="1" applyFont="1" applyFill="1" applyBorder="1" applyAlignment="1" applyProtection="1">
      <alignment horizontal="center"/>
    </xf>
    <xf numFmtId="166" fontId="63" fillId="69" borderId="17" xfId="164" applyNumberFormat="1" applyFont="1" applyFill="1" applyBorder="1" applyAlignment="1" applyProtection="1">
      <alignment horizontal="right"/>
    </xf>
    <xf numFmtId="166" fontId="20" fillId="29" borderId="17" xfId="107" applyNumberFormat="1" applyFont="1" applyFill="1" applyBorder="1" applyAlignment="1" applyProtection="1">
      <alignment horizontal="right"/>
    </xf>
    <xf numFmtId="166" fontId="15" fillId="28" borderId="17" xfId="169" applyNumberFormat="1" applyFont="1" applyFill="1" applyBorder="1" applyAlignment="1" applyProtection="1"/>
    <xf numFmtId="166" fontId="15" fillId="28" borderId="41" xfId="164" applyNumberFormat="1" applyFont="1" applyFill="1" applyBorder="1" applyAlignment="1" applyProtection="1">
      <alignment horizontal="center"/>
    </xf>
    <xf numFmtId="166" fontId="15" fillId="28" borderId="17" xfId="0" applyNumberFormat="1" applyFont="1" applyFill="1" applyBorder="1" applyAlignment="1" applyProtection="1">
      <alignment horizontal="center"/>
    </xf>
    <xf numFmtId="166" fontId="20" fillId="31" borderId="47" xfId="107" applyNumberFormat="1" applyFont="1" applyFill="1" applyBorder="1" applyAlignment="1" applyProtection="1">
      <alignment horizontal="right"/>
    </xf>
    <xf numFmtId="166" fontId="15" fillId="0" borderId="48" xfId="169" applyNumberFormat="1" applyFont="1" applyFill="1" applyBorder="1" applyAlignment="1" applyProtection="1"/>
    <xf numFmtId="166" fontId="18" fillId="27" borderId="11" xfId="107" applyNumberFormat="1" applyFont="1" applyFill="1" applyBorder="1" applyAlignment="1" applyProtection="1">
      <alignment horizontal="center"/>
    </xf>
    <xf numFmtId="166" fontId="63" fillId="0" borderId="17" xfId="164" applyNumberFormat="1" applyFont="1" applyFill="1" applyBorder="1" applyAlignment="1" applyProtection="1">
      <alignment horizontal="center"/>
    </xf>
    <xf numFmtId="166" fontId="63" fillId="0" borderId="17" xfId="169" applyNumberFormat="1" applyFont="1" applyFill="1" applyBorder="1" applyAlignment="1" applyProtection="1">
      <alignment horizontal="center"/>
    </xf>
    <xf numFmtId="0" fontId="14" fillId="0" borderId="23" xfId="805" applyFont="1" applyFill="1" applyBorder="1" applyAlignment="1" applyProtection="1">
      <alignment horizontal="left"/>
    </xf>
    <xf numFmtId="2" fontId="15" fillId="0" borderId="21" xfId="0" applyNumberFormat="1" applyFont="1" applyFill="1" applyBorder="1" applyProtection="1"/>
    <xf numFmtId="166" fontId="15" fillId="0" borderId="0" xfId="107" applyNumberFormat="1" applyFont="1" applyFill="1" applyBorder="1" applyAlignment="1" applyProtection="1">
      <alignment horizontal="center"/>
    </xf>
    <xf numFmtId="166" fontId="15" fillId="0" borderId="94" xfId="164" applyNumberFormat="1" applyFont="1" applyFill="1" applyBorder="1" applyProtection="1"/>
    <xf numFmtId="166" fontId="63" fillId="0" borderId="20" xfId="164" applyNumberFormat="1" applyFont="1" applyFill="1" applyBorder="1" applyProtection="1"/>
    <xf numFmtId="166" fontId="63" fillId="0" borderId="99" xfId="164" applyNumberFormat="1" applyFont="1" applyFill="1" applyBorder="1" applyProtection="1"/>
    <xf numFmtId="166" fontId="15" fillId="0" borderId="17" xfId="107" applyNumberFormat="1" applyFont="1" applyFill="1" applyBorder="1" applyAlignment="1" applyProtection="1">
      <alignment horizontal="center"/>
    </xf>
    <xf numFmtId="0" fontId="0" fillId="0" borderId="50" xfId="0" applyFill="1" applyBorder="1"/>
    <xf numFmtId="43" fontId="0" fillId="0" borderId="51" xfId="0" applyNumberFormat="1" applyFill="1" applyBorder="1"/>
    <xf numFmtId="2" fontId="14" fillId="29" borderId="23" xfId="109" applyNumberFormat="1" applyFont="1" applyFill="1" applyBorder="1" applyAlignment="1" applyProtection="1">
      <alignment horizontal="center"/>
    </xf>
    <xf numFmtId="43" fontId="0" fillId="0" borderId="90" xfId="0" applyNumberFormat="1" applyFill="1" applyBorder="1"/>
    <xf numFmtId="42" fontId="14" fillId="85" borderId="0" xfId="0" applyNumberFormat="1" applyFont="1" applyFill="1" applyProtection="1"/>
    <xf numFmtId="0" fontId="30" fillId="0" borderId="0" xfId="0" applyFont="1" applyFill="1" applyProtection="1"/>
    <xf numFmtId="0" fontId="14" fillId="0" borderId="15" xfId="805" applyNumberFormat="1" applyFont="1" applyFill="1" applyBorder="1" applyAlignment="1" applyProtection="1"/>
    <xf numFmtId="4" fontId="14" fillId="0" borderId="17" xfId="109" applyNumberFormat="1" applyFont="1" applyFill="1" applyBorder="1" applyAlignment="1" applyProtection="1">
      <alignment horizontal="center"/>
    </xf>
    <xf numFmtId="3" fontId="14" fillId="0" borderId="17" xfId="109" applyNumberFormat="1" applyFont="1" applyFill="1" applyBorder="1" applyAlignment="1" applyProtection="1">
      <alignment horizontal="center"/>
    </xf>
    <xf numFmtId="167" fontId="14" fillId="0" borderId="17" xfId="107" applyNumberFormat="1" applyFont="1" applyFill="1" applyBorder="1" applyAlignment="1" applyProtection="1">
      <alignment horizontal="center"/>
    </xf>
    <xf numFmtId="166" fontId="14" fillId="0" borderId="17" xfId="109" applyNumberFormat="1" applyFont="1" applyFill="1" applyBorder="1" applyAlignment="1" applyProtection="1">
      <alignment horizontal="center"/>
    </xf>
    <xf numFmtId="166" fontId="14" fillId="0" borderId="21" xfId="170" applyNumberFormat="1" applyFont="1" applyFill="1" applyBorder="1" applyProtection="1"/>
    <xf numFmtId="166" fontId="14" fillId="0" borderId="17" xfId="170" applyNumberFormat="1" applyFont="1" applyFill="1" applyBorder="1" applyAlignment="1" applyProtection="1">
      <alignment wrapText="1"/>
    </xf>
    <xf numFmtId="166" fontId="14" fillId="0" borderId="17" xfId="170" applyNumberFormat="1" applyFont="1" applyFill="1" applyBorder="1" applyProtection="1"/>
    <xf numFmtId="4" fontId="14" fillId="0" borderId="23" xfId="109" applyNumberFormat="1" applyFont="1" applyFill="1" applyBorder="1" applyAlignment="1" applyProtection="1">
      <alignment horizontal="center"/>
    </xf>
    <xf numFmtId="3" fontId="14" fillId="0" borderId="23" xfId="109" applyNumberFormat="1" applyFont="1" applyFill="1" applyBorder="1" applyAlignment="1" applyProtection="1">
      <alignment horizontal="center"/>
    </xf>
    <xf numFmtId="1" fontId="14" fillId="0" borderId="23" xfId="109" applyNumberFormat="1" applyFont="1" applyFill="1" applyBorder="1" applyAlignment="1" applyProtection="1">
      <alignment horizontal="center"/>
    </xf>
    <xf numFmtId="0" fontId="14" fillId="0" borderId="23" xfId="805" applyNumberFormat="1" applyFont="1" applyFill="1" applyBorder="1" applyAlignment="1" applyProtection="1"/>
    <xf numFmtId="4" fontId="30" fillId="0" borderId="23" xfId="109" applyNumberFormat="1" applyFont="1" applyFill="1" applyBorder="1" applyAlignment="1" applyProtection="1">
      <alignment horizontal="center"/>
    </xf>
    <xf numFmtId="3" fontId="30" fillId="0" borderId="23" xfId="109" applyNumberFormat="1" applyFont="1" applyFill="1" applyBorder="1" applyAlignment="1" applyProtection="1">
      <alignment horizontal="center"/>
    </xf>
    <xf numFmtId="166" fontId="14" fillId="0" borderId="44" xfId="109" applyNumberFormat="1" applyFont="1" applyFill="1" applyBorder="1" applyAlignment="1" applyProtection="1">
      <alignment horizontal="center"/>
    </xf>
    <xf numFmtId="0" fontId="18" fillId="0" borderId="23" xfId="109" applyNumberFormat="1" applyFont="1" applyFill="1" applyBorder="1" applyAlignment="1" applyProtection="1">
      <alignment horizontal="left"/>
    </xf>
    <xf numFmtId="0" fontId="30" fillId="0" borderId="23" xfId="0" applyFont="1" applyFill="1" applyBorder="1" applyAlignment="1" applyProtection="1">
      <alignment horizontal="left" indent="3"/>
    </xf>
    <xf numFmtId="0" fontId="30" fillId="0" borderId="23" xfId="0" applyFont="1" applyFill="1" applyBorder="1" applyAlignment="1" applyProtection="1"/>
    <xf numFmtId="0" fontId="30" fillId="0" borderId="46" xfId="0" applyFont="1" applyFill="1" applyBorder="1" applyAlignment="1" applyProtection="1">
      <alignment horizontal="left" indent="3"/>
    </xf>
    <xf numFmtId="0" fontId="30" fillId="0" borderId="46" xfId="0" applyFont="1" applyFill="1" applyBorder="1" applyAlignment="1" applyProtection="1">
      <alignment horizontal="left"/>
    </xf>
    <xf numFmtId="44" fontId="14" fillId="0" borderId="23" xfId="109" applyNumberFormat="1" applyFont="1" applyFill="1" applyBorder="1" applyAlignment="1" applyProtection="1">
      <alignment horizontal="center"/>
    </xf>
    <xf numFmtId="0" fontId="30" fillId="0" borderId="23" xfId="0" applyFont="1" applyFill="1" applyBorder="1" applyAlignment="1" applyProtection="1">
      <alignment horizontal="left"/>
    </xf>
    <xf numFmtId="0" fontId="0" fillId="79" borderId="0" xfId="0" applyFill="1"/>
    <xf numFmtId="167" fontId="14" fillId="0" borderId="0" xfId="107" applyNumberFormat="1" applyFont="1" applyFill="1"/>
    <xf numFmtId="1" fontId="14" fillId="0" borderId="17" xfId="107" applyNumberFormat="1" applyFont="1" applyFill="1" applyBorder="1" applyAlignment="1" applyProtection="1">
      <alignment horizontal="center"/>
    </xf>
    <xf numFmtId="42" fontId="20" fillId="31" borderId="47" xfId="107" applyNumberFormat="1" applyFont="1" applyFill="1" applyBorder="1" applyAlignment="1" applyProtection="1">
      <alignment horizontal="right"/>
    </xf>
    <xf numFmtId="42" fontId="20" fillId="31" borderId="45" xfId="0" applyNumberFormat="1" applyFont="1" applyFill="1" applyBorder="1" applyAlignment="1" applyProtection="1">
      <alignment horizontal="center"/>
    </xf>
    <xf numFmtId="44" fontId="14" fillId="0" borderId="48" xfId="164" applyNumberFormat="1" applyFont="1" applyFill="1" applyBorder="1" applyAlignment="1" applyProtection="1">
      <alignment horizontal="center"/>
    </xf>
    <xf numFmtId="0" fontId="63" fillId="0" borderId="17" xfId="0" applyFont="1" applyFill="1" applyBorder="1" applyAlignment="1" applyProtection="1">
      <alignment horizontal="center"/>
    </xf>
    <xf numFmtId="3" fontId="14" fillId="29" borderId="23" xfId="109" applyNumberFormat="1" applyFont="1" applyFill="1" applyBorder="1" applyAlignment="1" applyProtection="1">
      <alignment horizontal="center"/>
    </xf>
    <xf numFmtId="0" fontId="0" fillId="0" borderId="17" xfId="0" applyFill="1" applyBorder="1" applyProtection="1"/>
    <xf numFmtId="44" fontId="14" fillId="0" borderId="17" xfId="164" applyNumberFormat="1" applyFont="1" applyFill="1" applyBorder="1" applyAlignment="1" applyProtection="1">
      <alignment horizontal="center"/>
    </xf>
    <xf numFmtId="42" fontId="30" fillId="0" borderId="17" xfId="463" applyNumberFormat="1" applyFont="1" applyBorder="1" applyProtection="1"/>
    <xf numFmtId="44" fontId="15" fillId="0" borderId="17" xfId="169" applyNumberFormat="1" applyFont="1" applyFill="1" applyBorder="1" applyAlignment="1" applyProtection="1"/>
    <xf numFmtId="167" fontId="22" fillId="0" borderId="14" xfId="109" applyNumberFormat="1" applyFont="1" applyFill="1" applyBorder="1" applyAlignment="1" applyProtection="1">
      <alignment horizontal="center" wrapText="1"/>
    </xf>
    <xf numFmtId="166" fontId="22" fillId="0" borderId="14" xfId="170" applyNumberFormat="1" applyFont="1" applyFill="1" applyBorder="1" applyAlignment="1" applyProtection="1">
      <alignment horizontal="center" wrapText="1"/>
    </xf>
    <xf numFmtId="0" fontId="22" fillId="0" borderId="14" xfId="170" applyNumberFormat="1" applyFont="1" applyFill="1" applyBorder="1" applyAlignment="1" applyProtection="1">
      <alignment horizontal="center" wrapText="1"/>
    </xf>
    <xf numFmtId="0" fontId="62" fillId="0" borderId="12" xfId="1430" applyFont="1" applyFill="1" applyBorder="1" applyProtection="1"/>
    <xf numFmtId="42" fontId="62" fillId="88" borderId="12" xfId="1430" applyNumberFormat="1" applyFont="1" applyFill="1" applyBorder="1" applyAlignment="1" applyProtection="1">
      <alignment horizontal="center"/>
    </xf>
    <xf numFmtId="42" fontId="62" fillId="0" borderId="12" xfId="1430" applyNumberFormat="1" applyFont="1" applyFill="1" applyBorder="1" applyAlignment="1" applyProtection="1">
      <alignment horizontal="center"/>
    </xf>
    <xf numFmtId="42" fontId="62" fillId="0" borderId="12" xfId="164" applyNumberFormat="1" applyFont="1" applyFill="1" applyBorder="1" applyAlignment="1" applyProtection="1">
      <alignment horizontal="center" wrapText="1"/>
    </xf>
    <xf numFmtId="42" fontId="59" fillId="0" borderId="12" xfId="1430" applyNumberFormat="1" applyFont="1" applyFill="1" applyBorder="1" applyAlignment="1" applyProtection="1">
      <alignment horizontal="center"/>
    </xf>
    <xf numFmtId="0" fontId="59" fillId="32" borderId="32" xfId="1430" applyFont="1" applyFill="1" applyBorder="1" applyAlignment="1" applyProtection="1">
      <alignment horizontal="center" wrapText="1"/>
    </xf>
    <xf numFmtId="3" fontId="59" fillId="32" borderId="32" xfId="1430" applyNumberFormat="1" applyFont="1" applyFill="1" applyBorder="1" applyAlignment="1" applyProtection="1">
      <alignment horizontal="center" wrapText="1"/>
    </xf>
    <xf numFmtId="42" fontId="59" fillId="32" borderId="32" xfId="1430" applyNumberFormat="1" applyFont="1" applyFill="1" applyBorder="1" applyAlignment="1" applyProtection="1">
      <alignment horizontal="center" wrapText="1"/>
    </xf>
    <xf numFmtId="0" fontId="30" fillId="0" borderId="17" xfId="0" applyFont="1" applyFill="1" applyBorder="1" applyAlignment="1" applyProtection="1">
      <alignment horizontal="center"/>
    </xf>
    <xf numFmtId="0" fontId="30" fillId="0" borderId="94" xfId="0" applyFont="1" applyFill="1" applyBorder="1" applyAlignment="1" applyProtection="1">
      <alignment horizontal="center"/>
    </xf>
    <xf numFmtId="3" fontId="14" fillId="0" borderId="17" xfId="164" applyNumberFormat="1" applyFont="1" applyFill="1" applyBorder="1" applyAlignment="1" applyProtection="1">
      <alignment horizontal="right"/>
    </xf>
    <xf numFmtId="3" fontId="63" fillId="0" borderId="17" xfId="164" applyNumberFormat="1" applyFont="1" applyFill="1" applyBorder="1" applyAlignment="1" applyProtection="1">
      <alignment horizontal="right"/>
    </xf>
    <xf numFmtId="166" fontId="3" fillId="0" borderId="17" xfId="164" applyNumberFormat="1" applyFont="1" applyFill="1" applyBorder="1" applyAlignment="1" applyProtection="1">
      <alignment horizontal="center"/>
    </xf>
    <xf numFmtId="166" fontId="15" fillId="0" borderId="21" xfId="164" applyNumberFormat="1" applyFont="1" applyFill="1" applyBorder="1" applyAlignment="1" applyProtection="1">
      <alignment horizontal="center"/>
    </xf>
    <xf numFmtId="42" fontId="63" fillId="0" borderId="40" xfId="421" applyNumberFormat="1" applyFont="1" applyFill="1" applyBorder="1" applyProtection="1"/>
    <xf numFmtId="42" fontId="30" fillId="0" borderId="48" xfId="463" applyNumberFormat="1" applyFont="1" applyFill="1" applyBorder="1" applyProtection="1"/>
    <xf numFmtId="42" fontId="30" fillId="0" borderId="17" xfId="463" applyNumberFormat="1" applyFont="1" applyFill="1" applyBorder="1" applyProtection="1"/>
    <xf numFmtId="0" fontId="14" fillId="0" borderId="14" xfId="109" applyNumberFormat="1" applyFont="1" applyFill="1" applyBorder="1" applyAlignment="1" applyProtection="1">
      <alignment horizontal="center"/>
    </xf>
    <xf numFmtId="0" fontId="14" fillId="0" borderId="0" xfId="0" applyFont="1" applyFill="1" applyAlignment="1" applyProtection="1">
      <alignment horizontal="center"/>
    </xf>
    <xf numFmtId="42" fontId="30" fillId="0" borderId="23" xfId="465" applyNumberFormat="1" applyFont="1" applyFill="1" applyBorder="1" applyProtection="1"/>
    <xf numFmtId="166" fontId="30" fillId="0" borderId="23" xfId="185" applyNumberFormat="1" applyFont="1" applyFill="1" applyBorder="1" applyAlignment="1" applyProtection="1">
      <alignment horizontal="right"/>
    </xf>
    <xf numFmtId="169" fontId="18" fillId="29" borderId="21" xfId="0" applyNumberFormat="1" applyFont="1" applyFill="1" applyBorder="1" applyProtection="1"/>
    <xf numFmtId="0" fontId="15" fillId="0" borderId="44" xfId="0" applyFont="1" applyFill="1" applyBorder="1" applyProtection="1"/>
    <xf numFmtId="0" fontId="14" fillId="69" borderId="44" xfId="805" applyFont="1" applyFill="1" applyBorder="1" applyAlignment="1" applyProtection="1">
      <alignment horizontal="left"/>
    </xf>
    <xf numFmtId="0" fontId="15" fillId="0" borderId="44" xfId="0" applyFont="1" applyFill="1" applyBorder="1" applyAlignment="1" applyProtection="1">
      <alignment horizontal="center"/>
    </xf>
    <xf numFmtId="0" fontId="63" fillId="0" borderId="23" xfId="0" applyFont="1" applyFill="1" applyBorder="1" applyAlignment="1" applyProtection="1">
      <alignment horizontal="center"/>
    </xf>
    <xf numFmtId="169" fontId="15" fillId="29" borderId="17" xfId="0" applyNumberFormat="1" applyFont="1" applyFill="1" applyBorder="1" applyAlignment="1" applyProtection="1">
      <alignment horizontal="center"/>
    </xf>
    <xf numFmtId="0" fontId="15" fillId="0" borderId="17" xfId="0" applyFont="1" applyFill="1" applyBorder="1" applyAlignment="1" applyProtection="1">
      <alignment horizontal="center"/>
    </xf>
    <xf numFmtId="0" fontId="30" fillId="0" borderId="39" xfId="0" applyFont="1" applyFill="1" applyBorder="1" applyAlignment="1" applyProtection="1">
      <alignment horizontal="center"/>
    </xf>
    <xf numFmtId="0" fontId="15" fillId="0" borderId="21" xfId="0" applyFont="1" applyFill="1" applyBorder="1" applyAlignment="1" applyProtection="1">
      <alignment horizontal="center"/>
    </xf>
    <xf numFmtId="169" fontId="15" fillId="29" borderId="41" xfId="0" applyNumberFormat="1" applyFont="1" applyFill="1" applyBorder="1" applyAlignment="1" applyProtection="1">
      <alignment horizontal="center"/>
    </xf>
    <xf numFmtId="0" fontId="63" fillId="0" borderId="39" xfId="0" applyFont="1" applyFill="1" applyBorder="1" applyProtection="1"/>
    <xf numFmtId="0" fontId="30" fillId="0" borderId="39" xfId="0" applyFont="1" applyFill="1" applyBorder="1" applyProtection="1"/>
    <xf numFmtId="169" fontId="0" fillId="0" borderId="39" xfId="0" applyNumberFormat="1" applyFill="1" applyBorder="1" applyProtection="1"/>
    <xf numFmtId="0" fontId="0" fillId="0" borderId="39" xfId="0" applyFill="1" applyBorder="1" applyProtection="1"/>
    <xf numFmtId="0" fontId="159" fillId="26" borderId="39" xfId="0" applyFont="1" applyFill="1" applyBorder="1" applyAlignment="1">
      <alignment horizontal="left"/>
    </xf>
    <xf numFmtId="0" fontId="18" fillId="29" borderId="21" xfId="0" applyFont="1" applyFill="1" applyBorder="1" applyProtection="1"/>
    <xf numFmtId="0" fontId="15" fillId="28" borderId="21" xfId="0" applyFont="1" applyFill="1" applyBorder="1" applyAlignment="1" applyProtection="1">
      <alignment horizontal="center"/>
    </xf>
    <xf numFmtId="0" fontId="0" fillId="0" borderId="44" xfId="0" applyFill="1" applyBorder="1"/>
    <xf numFmtId="0" fontId="15" fillId="28" borderId="44" xfId="0" applyFont="1" applyFill="1" applyBorder="1" applyAlignment="1" applyProtection="1">
      <alignment horizontal="center"/>
    </xf>
    <xf numFmtId="0" fontId="14" fillId="0" borderId="44" xfId="0" applyFont="1" applyFill="1" applyBorder="1"/>
    <xf numFmtId="0" fontId="14" fillId="0" borderId="23" xfId="0" applyFont="1" applyFill="1" applyBorder="1" applyAlignment="1" applyProtection="1">
      <alignment horizontal="center"/>
    </xf>
    <xf numFmtId="0" fontId="14" fillId="0" borderId="17" xfId="0" applyFont="1" applyFill="1" applyBorder="1" applyAlignment="1" applyProtection="1">
      <alignment horizontal="center"/>
    </xf>
    <xf numFmtId="0" fontId="15" fillId="29" borderId="17" xfId="0" applyFont="1" applyFill="1" applyBorder="1" applyAlignment="1" applyProtection="1">
      <alignment horizontal="center"/>
    </xf>
    <xf numFmtId="0" fontId="71" fillId="0" borderId="15" xfId="805" applyFill="1" applyBorder="1" applyAlignment="1" applyProtection="1">
      <alignment horizontal="center" vertical="top" wrapText="1"/>
    </xf>
    <xf numFmtId="0" fontId="15" fillId="0" borderId="0" xfId="0" applyFont="1" applyFill="1" applyBorder="1" applyAlignment="1" applyProtection="1">
      <alignment horizontal="center"/>
    </xf>
    <xf numFmtId="0" fontId="0" fillId="0" borderId="0" xfId="0" applyFill="1" applyBorder="1" applyAlignment="1" applyProtection="1">
      <alignment horizontal="center"/>
    </xf>
    <xf numFmtId="0" fontId="71" fillId="0" borderId="39" xfId="805" applyFill="1" applyBorder="1" applyAlignment="1" applyProtection="1">
      <alignment horizontal="center" vertical="center" wrapText="1"/>
    </xf>
    <xf numFmtId="0" fontId="71" fillId="0" borderId="0" xfId="805" applyFill="1" applyBorder="1" applyAlignment="1" applyProtection="1">
      <alignment horizontal="center" vertical="center" wrapText="1"/>
    </xf>
    <xf numFmtId="42" fontId="65" fillId="0" borderId="0" xfId="164" applyNumberFormat="1" applyFont="1" applyFill="1" applyBorder="1" applyAlignment="1" applyProtection="1">
      <alignment horizontal="center"/>
    </xf>
    <xf numFmtId="42" fontId="64" fillId="0" borderId="0" xfId="0" applyNumberFormat="1" applyFont="1" applyFill="1" applyBorder="1" applyAlignment="1" applyProtection="1">
      <alignment horizontal="center"/>
    </xf>
  </cellXfs>
  <cellStyles count="5387">
    <cellStyle name="20% - Accent1 10" xfId="4740"/>
    <cellStyle name="20% - Accent1 10 2" xfId="4741"/>
    <cellStyle name="20% - Accent1 11" xfId="4742"/>
    <cellStyle name="20% - Accent1 11 2" xfId="4743"/>
    <cellStyle name="20% - Accent1 12" xfId="4744"/>
    <cellStyle name="20% - Accent1 12 2" xfId="4745"/>
    <cellStyle name="20% - Accent1 13" xfId="4746"/>
    <cellStyle name="20% - Accent1 13 2" xfId="4747"/>
    <cellStyle name="20% - Accent1 14" xfId="4748"/>
    <cellStyle name="20% - Accent1 15" xfId="4749"/>
    <cellStyle name="20% - Accent1 16" xfId="4750"/>
    <cellStyle name="20% - Accent1 17" xfId="4751"/>
    <cellStyle name="20% - Accent1 18" xfId="4752"/>
    <cellStyle name="20% - Accent1 19" xfId="4753"/>
    <cellStyle name="20% - Accent1 2" xfId="1"/>
    <cellStyle name="20% - Accent1 2 2" xfId="1425"/>
    <cellStyle name="20% - Accent1 20" xfId="4754"/>
    <cellStyle name="20% - Accent1 21" xfId="4755"/>
    <cellStyle name="20% - Accent1 22" xfId="4756"/>
    <cellStyle name="20% - Accent1 23" xfId="4757"/>
    <cellStyle name="20% - Accent1 24" xfId="4758"/>
    <cellStyle name="20% - Accent1 25" xfId="4759"/>
    <cellStyle name="20% - Accent1 26" xfId="4760"/>
    <cellStyle name="20% - Accent1 27" xfId="4761"/>
    <cellStyle name="20% - Accent1 28" xfId="4762"/>
    <cellStyle name="20% - Accent1 29" xfId="4763"/>
    <cellStyle name="20% - Accent1 3" xfId="2"/>
    <cellStyle name="20% - Accent1 30" xfId="4764"/>
    <cellStyle name="20% - Accent1 31" xfId="4765"/>
    <cellStyle name="20% - Accent1 32" xfId="4766"/>
    <cellStyle name="20% - Accent1 33" xfId="4767"/>
    <cellStyle name="20% - Accent1 34" xfId="4768"/>
    <cellStyle name="20% - Accent1 35" xfId="4769"/>
    <cellStyle name="20% - Accent1 36" xfId="4770"/>
    <cellStyle name="20% - Accent1 37" xfId="4771"/>
    <cellStyle name="20% - Accent1 38" xfId="4772"/>
    <cellStyle name="20% - Accent1 39" xfId="4773"/>
    <cellStyle name="20% - Accent1 4" xfId="929"/>
    <cellStyle name="20% - Accent1 4 2" xfId="2025"/>
    <cellStyle name="20% - Accent1 4 2 2" xfId="2898"/>
    <cellStyle name="20% - Accent1 4 2 2 2" xfId="4389"/>
    <cellStyle name="20% - Accent1 4 2 3" xfId="3650"/>
    <cellStyle name="20% - Accent1 4 3" xfId="2168"/>
    <cellStyle name="20% - Accent1 4 3 2" xfId="2931"/>
    <cellStyle name="20% - Accent1 4 3 2 2" xfId="4420"/>
    <cellStyle name="20% - Accent1 4 3 3" xfId="3681"/>
    <cellStyle name="20% - Accent1 4 4" xfId="2314"/>
    <cellStyle name="20% - Accent1 4 4 2" xfId="3809"/>
    <cellStyle name="20% - Accent1 4 5" xfId="3070"/>
    <cellStyle name="20% - Accent1 40" xfId="4774"/>
    <cellStyle name="20% - Accent1 41" xfId="4775"/>
    <cellStyle name="20% - Accent1 42" xfId="4776"/>
    <cellStyle name="20% - Accent1 43" xfId="4777"/>
    <cellStyle name="20% - Accent1 44" xfId="4778"/>
    <cellStyle name="20% - Accent1 45" xfId="4779"/>
    <cellStyle name="20% - Accent1 5" xfId="1098"/>
    <cellStyle name="20% - Accent1 5 2" xfId="2026"/>
    <cellStyle name="20% - Accent1 5 2 2" xfId="2899"/>
    <cellStyle name="20% - Accent1 5 2 2 2" xfId="4390"/>
    <cellStyle name="20% - Accent1 5 2 3" xfId="3651"/>
    <cellStyle name="20% - Accent1 5 3" xfId="2169"/>
    <cellStyle name="20% - Accent1 5 3 2" xfId="2932"/>
    <cellStyle name="20% - Accent1 5 3 2 2" xfId="4421"/>
    <cellStyle name="20% - Accent1 5 3 3" xfId="3682"/>
    <cellStyle name="20% - Accent1 5 4" xfId="2413"/>
    <cellStyle name="20% - Accent1 5 4 2" xfId="3908"/>
    <cellStyle name="20% - Accent1 5 5" xfId="3169"/>
    <cellStyle name="20% - Accent1 6" xfId="1365"/>
    <cellStyle name="20% - Accent1 6 2" xfId="2511"/>
    <cellStyle name="20% - Accent1 6 2 2" xfId="4005"/>
    <cellStyle name="20% - Accent1 6 3" xfId="3266"/>
    <cellStyle name="20% - Accent1 7" xfId="2024"/>
    <cellStyle name="20% - Accent1 7 2" xfId="4780"/>
    <cellStyle name="20% - Accent1 8" xfId="4781"/>
    <cellStyle name="20% - Accent1 8 2" xfId="4782"/>
    <cellStyle name="20% - Accent1 9" xfId="4783"/>
    <cellStyle name="20% - Accent1 9 2" xfId="4784"/>
    <cellStyle name="20% - Accent2 10" xfId="4785"/>
    <cellStyle name="20% - Accent2 10 2" xfId="4786"/>
    <cellStyle name="20% - Accent2 11" xfId="4787"/>
    <cellStyle name="20% - Accent2 11 2" xfId="4788"/>
    <cellStyle name="20% - Accent2 12" xfId="4789"/>
    <cellStyle name="20% - Accent2 12 2" xfId="4790"/>
    <cellStyle name="20% - Accent2 13" xfId="4791"/>
    <cellStyle name="20% - Accent2 13 2" xfId="4792"/>
    <cellStyle name="20% - Accent2 14" xfId="4793"/>
    <cellStyle name="20% - Accent2 15" xfId="4794"/>
    <cellStyle name="20% - Accent2 16" xfId="4795"/>
    <cellStyle name="20% - Accent2 17" xfId="4796"/>
    <cellStyle name="20% - Accent2 18" xfId="4797"/>
    <cellStyle name="20% - Accent2 19" xfId="4798"/>
    <cellStyle name="20% - Accent2 2" xfId="3"/>
    <cellStyle name="20% - Accent2 2 2" xfId="1445"/>
    <cellStyle name="20% - Accent2 20" xfId="4799"/>
    <cellStyle name="20% - Accent2 21" xfId="4800"/>
    <cellStyle name="20% - Accent2 22" xfId="4801"/>
    <cellStyle name="20% - Accent2 23" xfId="4802"/>
    <cellStyle name="20% - Accent2 24" xfId="4803"/>
    <cellStyle name="20% - Accent2 25" xfId="4804"/>
    <cellStyle name="20% - Accent2 26" xfId="4805"/>
    <cellStyle name="20% - Accent2 27" xfId="4806"/>
    <cellStyle name="20% - Accent2 28" xfId="4807"/>
    <cellStyle name="20% - Accent2 29" xfId="4808"/>
    <cellStyle name="20% - Accent2 3" xfId="4"/>
    <cellStyle name="20% - Accent2 30" xfId="4809"/>
    <cellStyle name="20% - Accent2 31" xfId="4810"/>
    <cellStyle name="20% - Accent2 32" xfId="4811"/>
    <cellStyle name="20% - Accent2 33" xfId="4812"/>
    <cellStyle name="20% - Accent2 34" xfId="4813"/>
    <cellStyle name="20% - Accent2 35" xfId="4814"/>
    <cellStyle name="20% - Accent2 36" xfId="4815"/>
    <cellStyle name="20% - Accent2 37" xfId="4816"/>
    <cellStyle name="20% - Accent2 38" xfId="4817"/>
    <cellStyle name="20% - Accent2 39" xfId="4818"/>
    <cellStyle name="20% - Accent2 4" xfId="928"/>
    <cellStyle name="20% - Accent2 4 2" xfId="2028"/>
    <cellStyle name="20% - Accent2 4 2 2" xfId="2900"/>
    <cellStyle name="20% - Accent2 4 2 2 2" xfId="4391"/>
    <cellStyle name="20% - Accent2 4 2 3" xfId="3652"/>
    <cellStyle name="20% - Accent2 4 3" xfId="2170"/>
    <cellStyle name="20% - Accent2 4 3 2" xfId="2933"/>
    <cellStyle name="20% - Accent2 4 3 2 2" xfId="4422"/>
    <cellStyle name="20% - Accent2 4 3 3" xfId="3683"/>
    <cellStyle name="20% - Accent2 4 4" xfId="2313"/>
    <cellStyle name="20% - Accent2 4 4 2" xfId="3808"/>
    <cellStyle name="20% - Accent2 4 5" xfId="3069"/>
    <cellStyle name="20% - Accent2 40" xfId="4819"/>
    <cellStyle name="20% - Accent2 41" xfId="4820"/>
    <cellStyle name="20% - Accent2 42" xfId="4821"/>
    <cellStyle name="20% - Accent2 43" xfId="4822"/>
    <cellStyle name="20% - Accent2 44" xfId="4823"/>
    <cellStyle name="20% - Accent2 45" xfId="4824"/>
    <cellStyle name="20% - Accent2 5" xfId="1409"/>
    <cellStyle name="20% - Accent2 5 2" xfId="2029"/>
    <cellStyle name="20% - Accent2 5 2 2" xfId="2901"/>
    <cellStyle name="20% - Accent2 5 2 2 2" xfId="4392"/>
    <cellStyle name="20% - Accent2 5 2 3" xfId="3653"/>
    <cellStyle name="20% - Accent2 5 3" xfId="2171"/>
    <cellStyle name="20% - Accent2 5 3 2" xfId="2934"/>
    <cellStyle name="20% - Accent2 5 3 2 2" xfId="4423"/>
    <cellStyle name="20% - Accent2 5 3 3" xfId="3684"/>
    <cellStyle name="20% - Accent2 5 4" xfId="2518"/>
    <cellStyle name="20% - Accent2 5 4 2" xfId="4012"/>
    <cellStyle name="20% - Accent2 5 5" xfId="3273"/>
    <cellStyle name="20% - Accent2 6" xfId="998"/>
    <cellStyle name="20% - Accent2 6 2" xfId="2340"/>
    <cellStyle name="20% - Accent2 6 2 2" xfId="3835"/>
    <cellStyle name="20% - Accent2 6 3" xfId="3096"/>
    <cellStyle name="20% - Accent2 7" xfId="2027"/>
    <cellStyle name="20% - Accent2 7 2" xfId="4825"/>
    <cellStyle name="20% - Accent2 8" xfId="4826"/>
    <cellStyle name="20% - Accent2 8 2" xfId="4827"/>
    <cellStyle name="20% - Accent2 9" xfId="4828"/>
    <cellStyle name="20% - Accent2 9 2" xfId="4829"/>
    <cellStyle name="20% - Accent3 10" xfId="4830"/>
    <cellStyle name="20% - Accent3 10 2" xfId="4831"/>
    <cellStyle name="20% - Accent3 11" xfId="4832"/>
    <cellStyle name="20% - Accent3 11 2" xfId="4833"/>
    <cellStyle name="20% - Accent3 12" xfId="4834"/>
    <cellStyle name="20% - Accent3 12 2" xfId="4835"/>
    <cellStyle name="20% - Accent3 13" xfId="4836"/>
    <cellStyle name="20% - Accent3 13 2" xfId="4837"/>
    <cellStyle name="20% - Accent3 14" xfId="4838"/>
    <cellStyle name="20% - Accent3 15" xfId="4839"/>
    <cellStyle name="20% - Accent3 16" xfId="4840"/>
    <cellStyle name="20% - Accent3 17" xfId="4841"/>
    <cellStyle name="20% - Accent3 18" xfId="4842"/>
    <cellStyle name="20% - Accent3 19" xfId="4843"/>
    <cellStyle name="20% - Accent3 2" xfId="5"/>
    <cellStyle name="20% - Accent3 2 2" xfId="1423"/>
    <cellStyle name="20% - Accent3 20" xfId="4844"/>
    <cellStyle name="20% - Accent3 21" xfId="4845"/>
    <cellStyle name="20% - Accent3 22" xfId="4846"/>
    <cellStyle name="20% - Accent3 23" xfId="4847"/>
    <cellStyle name="20% - Accent3 24" xfId="4848"/>
    <cellStyle name="20% - Accent3 25" xfId="4849"/>
    <cellStyle name="20% - Accent3 26" xfId="4850"/>
    <cellStyle name="20% - Accent3 27" xfId="4851"/>
    <cellStyle name="20% - Accent3 28" xfId="4852"/>
    <cellStyle name="20% - Accent3 29" xfId="4853"/>
    <cellStyle name="20% - Accent3 3" xfId="6"/>
    <cellStyle name="20% - Accent3 30" xfId="4854"/>
    <cellStyle name="20% - Accent3 31" xfId="4855"/>
    <cellStyle name="20% - Accent3 32" xfId="4856"/>
    <cellStyle name="20% - Accent3 33" xfId="4857"/>
    <cellStyle name="20% - Accent3 34" xfId="4858"/>
    <cellStyle name="20% - Accent3 35" xfId="4859"/>
    <cellStyle name="20% - Accent3 36" xfId="4860"/>
    <cellStyle name="20% - Accent3 37" xfId="4861"/>
    <cellStyle name="20% - Accent3 38" xfId="4862"/>
    <cellStyle name="20% - Accent3 39" xfId="4863"/>
    <cellStyle name="20% - Accent3 4" xfId="1440"/>
    <cellStyle name="20% - Accent3 4 2" xfId="2031"/>
    <cellStyle name="20% - Accent3 4 2 2" xfId="2902"/>
    <cellStyle name="20% - Accent3 4 2 2 2" xfId="4393"/>
    <cellStyle name="20% - Accent3 4 2 3" xfId="3654"/>
    <cellStyle name="20% - Accent3 4 3" xfId="2172"/>
    <cellStyle name="20% - Accent3 4 3 2" xfId="2935"/>
    <cellStyle name="20% - Accent3 4 3 2 2" xfId="4424"/>
    <cellStyle name="20% - Accent3 4 3 3" xfId="3685"/>
    <cellStyle name="20% - Accent3 4 4" xfId="2523"/>
    <cellStyle name="20% - Accent3 4 4 2" xfId="4016"/>
    <cellStyle name="20% - Accent3 4 5" xfId="3277"/>
    <cellStyle name="20% - Accent3 40" xfId="4864"/>
    <cellStyle name="20% - Accent3 41" xfId="4865"/>
    <cellStyle name="20% - Accent3 42" xfId="4866"/>
    <cellStyle name="20% - Accent3 43" xfId="4867"/>
    <cellStyle name="20% - Accent3 44" xfId="4868"/>
    <cellStyle name="20% - Accent3 45" xfId="4869"/>
    <cellStyle name="20% - Accent3 5" xfId="1388"/>
    <cellStyle name="20% - Accent3 5 2" xfId="2032"/>
    <cellStyle name="20% - Accent3 5 2 2" xfId="2903"/>
    <cellStyle name="20% - Accent3 5 2 2 2" xfId="4394"/>
    <cellStyle name="20% - Accent3 5 2 3" xfId="3655"/>
    <cellStyle name="20% - Accent3 5 3" xfId="2173"/>
    <cellStyle name="20% - Accent3 5 3 2" xfId="2936"/>
    <cellStyle name="20% - Accent3 5 3 2 2" xfId="4425"/>
    <cellStyle name="20% - Accent3 5 3 3" xfId="3686"/>
    <cellStyle name="20% - Accent3 5 4" xfId="2515"/>
    <cellStyle name="20% - Accent3 5 4 2" xfId="4009"/>
    <cellStyle name="20% - Accent3 5 5" xfId="3270"/>
    <cellStyle name="20% - Accent3 6" xfId="922"/>
    <cellStyle name="20% - Accent3 6 2" xfId="2312"/>
    <cellStyle name="20% - Accent3 6 2 2" xfId="3807"/>
    <cellStyle name="20% - Accent3 6 3" xfId="3068"/>
    <cellStyle name="20% - Accent3 7" xfId="2030"/>
    <cellStyle name="20% - Accent3 7 2" xfId="4870"/>
    <cellStyle name="20% - Accent3 8" xfId="4871"/>
    <cellStyle name="20% - Accent3 8 2" xfId="4872"/>
    <cellStyle name="20% - Accent3 9" xfId="4873"/>
    <cellStyle name="20% - Accent3 9 2" xfId="4874"/>
    <cellStyle name="20% - Accent4 10" xfId="4875"/>
    <cellStyle name="20% - Accent4 10 2" xfId="4876"/>
    <cellStyle name="20% - Accent4 11" xfId="4877"/>
    <cellStyle name="20% - Accent4 11 2" xfId="4878"/>
    <cellStyle name="20% - Accent4 12" xfId="4879"/>
    <cellStyle name="20% - Accent4 12 2" xfId="4880"/>
    <cellStyle name="20% - Accent4 13" xfId="4881"/>
    <cellStyle name="20% - Accent4 13 2" xfId="4882"/>
    <cellStyle name="20% - Accent4 14" xfId="4883"/>
    <cellStyle name="20% - Accent4 15" xfId="4884"/>
    <cellStyle name="20% - Accent4 16" xfId="4885"/>
    <cellStyle name="20% - Accent4 17" xfId="4886"/>
    <cellStyle name="20% - Accent4 18" xfId="4887"/>
    <cellStyle name="20% - Accent4 19" xfId="4888"/>
    <cellStyle name="20% - Accent4 2" xfId="7"/>
    <cellStyle name="20% - Accent4 2 2" xfId="1230"/>
    <cellStyle name="20% - Accent4 20" xfId="4889"/>
    <cellStyle name="20% - Accent4 21" xfId="4890"/>
    <cellStyle name="20% - Accent4 22" xfId="4891"/>
    <cellStyle name="20% - Accent4 23" xfId="4892"/>
    <cellStyle name="20% - Accent4 24" xfId="4893"/>
    <cellStyle name="20% - Accent4 25" xfId="4894"/>
    <cellStyle name="20% - Accent4 26" xfId="4895"/>
    <cellStyle name="20% - Accent4 27" xfId="4896"/>
    <cellStyle name="20% - Accent4 28" xfId="4897"/>
    <cellStyle name="20% - Accent4 29" xfId="4898"/>
    <cellStyle name="20% - Accent4 3" xfId="8"/>
    <cellStyle name="20% - Accent4 30" xfId="4899"/>
    <cellStyle name="20% - Accent4 31" xfId="4900"/>
    <cellStyle name="20% - Accent4 32" xfId="4901"/>
    <cellStyle name="20% - Accent4 33" xfId="4902"/>
    <cellStyle name="20% - Accent4 34" xfId="4903"/>
    <cellStyle name="20% - Accent4 35" xfId="4904"/>
    <cellStyle name="20% - Accent4 36" xfId="4905"/>
    <cellStyle name="20% - Accent4 37" xfId="4906"/>
    <cellStyle name="20% - Accent4 38" xfId="4907"/>
    <cellStyle name="20% - Accent4 39" xfId="4908"/>
    <cellStyle name="20% - Accent4 4" xfId="1383"/>
    <cellStyle name="20% - Accent4 4 2" xfId="2034"/>
    <cellStyle name="20% - Accent4 4 2 2" xfId="2904"/>
    <cellStyle name="20% - Accent4 4 2 2 2" xfId="4395"/>
    <cellStyle name="20% - Accent4 4 2 3" xfId="3656"/>
    <cellStyle name="20% - Accent4 4 3" xfId="2174"/>
    <cellStyle name="20% - Accent4 4 3 2" xfId="2937"/>
    <cellStyle name="20% - Accent4 4 3 2 2" xfId="4426"/>
    <cellStyle name="20% - Accent4 4 3 3" xfId="3687"/>
    <cellStyle name="20% - Accent4 4 4" xfId="2514"/>
    <cellStyle name="20% - Accent4 4 4 2" xfId="4008"/>
    <cellStyle name="20% - Accent4 4 5" xfId="3269"/>
    <cellStyle name="20% - Accent4 40" xfId="4909"/>
    <cellStyle name="20% - Accent4 41" xfId="4910"/>
    <cellStyle name="20% - Accent4 42" xfId="4911"/>
    <cellStyle name="20% - Accent4 43" xfId="4912"/>
    <cellStyle name="20% - Accent4 44" xfId="4913"/>
    <cellStyle name="20% - Accent4 45" xfId="4914"/>
    <cellStyle name="20% - Accent4 5" xfId="872"/>
    <cellStyle name="20% - Accent4 5 2" xfId="2035"/>
    <cellStyle name="20% - Accent4 5 2 2" xfId="2905"/>
    <cellStyle name="20% - Accent4 5 2 2 2" xfId="4396"/>
    <cellStyle name="20% - Accent4 5 2 3" xfId="3657"/>
    <cellStyle name="20% - Accent4 5 3" xfId="2175"/>
    <cellStyle name="20% - Accent4 5 3 2" xfId="2938"/>
    <cellStyle name="20% - Accent4 5 3 2 2" xfId="4427"/>
    <cellStyle name="20% - Accent4 5 3 3" xfId="3688"/>
    <cellStyle name="20% - Accent4 5 4" xfId="2311"/>
    <cellStyle name="20% - Accent4 5 4 2" xfId="3806"/>
    <cellStyle name="20% - Accent4 5 5" xfId="3067"/>
    <cellStyle name="20% - Accent4 6" xfId="997"/>
    <cellStyle name="20% - Accent4 6 2" xfId="2339"/>
    <cellStyle name="20% - Accent4 6 2 2" xfId="3834"/>
    <cellStyle name="20% - Accent4 6 3" xfId="3095"/>
    <cellStyle name="20% - Accent4 7" xfId="2033"/>
    <cellStyle name="20% - Accent4 7 2" xfId="4915"/>
    <cellStyle name="20% - Accent4 8" xfId="4916"/>
    <cellStyle name="20% - Accent4 8 2" xfId="4917"/>
    <cellStyle name="20% - Accent4 9" xfId="4918"/>
    <cellStyle name="20% - Accent4 9 2" xfId="4919"/>
    <cellStyle name="20% - Accent5 10" xfId="4920"/>
    <cellStyle name="20% - Accent5 10 2" xfId="4921"/>
    <cellStyle name="20% - Accent5 11" xfId="4922"/>
    <cellStyle name="20% - Accent5 11 2" xfId="4923"/>
    <cellStyle name="20% - Accent5 12" xfId="4924"/>
    <cellStyle name="20% - Accent5 13" xfId="4925"/>
    <cellStyle name="20% - Accent5 14" xfId="4926"/>
    <cellStyle name="20% - Accent5 15" xfId="4927"/>
    <cellStyle name="20% - Accent5 16" xfId="4928"/>
    <cellStyle name="20% - Accent5 17" xfId="4929"/>
    <cellStyle name="20% - Accent5 18" xfId="4930"/>
    <cellStyle name="20% - Accent5 19" xfId="4931"/>
    <cellStyle name="20% - Accent5 2" xfId="9"/>
    <cellStyle name="20% - Accent5 2 2" xfId="1407"/>
    <cellStyle name="20% - Accent5 20" xfId="4932"/>
    <cellStyle name="20% - Accent5 21" xfId="4933"/>
    <cellStyle name="20% - Accent5 22" xfId="4934"/>
    <cellStyle name="20% - Accent5 23" xfId="4935"/>
    <cellStyle name="20% - Accent5 24" xfId="4936"/>
    <cellStyle name="20% - Accent5 25" xfId="4937"/>
    <cellStyle name="20% - Accent5 26" xfId="4938"/>
    <cellStyle name="20% - Accent5 27" xfId="4939"/>
    <cellStyle name="20% - Accent5 28" xfId="4940"/>
    <cellStyle name="20% - Accent5 29" xfId="4941"/>
    <cellStyle name="20% - Accent5 3" xfId="10"/>
    <cellStyle name="20% - Accent5 30" xfId="4942"/>
    <cellStyle name="20% - Accent5 31" xfId="4943"/>
    <cellStyle name="20% - Accent5 32" xfId="4944"/>
    <cellStyle name="20% - Accent5 33" xfId="4945"/>
    <cellStyle name="20% - Accent5 34" xfId="4946"/>
    <cellStyle name="20% - Accent5 35" xfId="4947"/>
    <cellStyle name="20% - Accent5 36" xfId="4948"/>
    <cellStyle name="20% - Accent5 37" xfId="4949"/>
    <cellStyle name="20% - Accent5 38" xfId="4950"/>
    <cellStyle name="20% - Accent5 39" xfId="4951"/>
    <cellStyle name="20% - Accent5 4" xfId="1437"/>
    <cellStyle name="20% - Accent5 4 2" xfId="2037"/>
    <cellStyle name="20% - Accent5 4 2 2" xfId="2906"/>
    <cellStyle name="20% - Accent5 4 2 2 2" xfId="4397"/>
    <cellStyle name="20% - Accent5 4 2 3" xfId="3658"/>
    <cellStyle name="20% - Accent5 4 3" xfId="2176"/>
    <cellStyle name="20% - Accent5 4 3 2" xfId="2939"/>
    <cellStyle name="20% - Accent5 4 3 2 2" xfId="4428"/>
    <cellStyle name="20% - Accent5 4 3 3" xfId="3689"/>
    <cellStyle name="20% - Accent5 4 4" xfId="2522"/>
    <cellStyle name="20% - Accent5 4 4 2" xfId="4015"/>
    <cellStyle name="20% - Accent5 4 5" xfId="3276"/>
    <cellStyle name="20% - Accent5 40" xfId="4952"/>
    <cellStyle name="20% - Accent5 41" xfId="4953"/>
    <cellStyle name="20% - Accent5 42" xfId="4954"/>
    <cellStyle name="20% - Accent5 43" xfId="4955"/>
    <cellStyle name="20% - Accent5 5" xfId="2036"/>
    <cellStyle name="20% - Accent5 5 2" xfId="4956"/>
    <cellStyle name="20% - Accent5 6" xfId="4957"/>
    <cellStyle name="20% - Accent5 6 2" xfId="4958"/>
    <cellStyle name="20% - Accent5 7" xfId="4959"/>
    <cellStyle name="20% - Accent5 7 2" xfId="4960"/>
    <cellStyle name="20% - Accent5 8" xfId="4961"/>
    <cellStyle name="20% - Accent5 8 2" xfId="4962"/>
    <cellStyle name="20% - Accent5 9" xfId="4963"/>
    <cellStyle name="20% - Accent5 9 2" xfId="4964"/>
    <cellStyle name="20% - Accent6 10" xfId="4965"/>
    <cellStyle name="20% - Accent6 10 2" xfId="4966"/>
    <cellStyle name="20% - Accent6 11" xfId="4967"/>
    <cellStyle name="20% - Accent6 11 2" xfId="4968"/>
    <cellStyle name="20% - Accent6 12" xfId="4969"/>
    <cellStyle name="20% - Accent6 12 2" xfId="4970"/>
    <cellStyle name="20% - Accent6 13" xfId="4971"/>
    <cellStyle name="20% - Accent6 13 2" xfId="4972"/>
    <cellStyle name="20% - Accent6 14" xfId="4973"/>
    <cellStyle name="20% - Accent6 15" xfId="4974"/>
    <cellStyle name="20% - Accent6 16" xfId="4975"/>
    <cellStyle name="20% - Accent6 17" xfId="4976"/>
    <cellStyle name="20% - Accent6 18" xfId="4977"/>
    <cellStyle name="20% - Accent6 19" xfId="4978"/>
    <cellStyle name="20% - Accent6 2" xfId="11"/>
    <cellStyle name="20% - Accent6 2 2" xfId="1025"/>
    <cellStyle name="20% - Accent6 20" xfId="4979"/>
    <cellStyle name="20% - Accent6 21" xfId="4980"/>
    <cellStyle name="20% - Accent6 22" xfId="4981"/>
    <cellStyle name="20% - Accent6 23" xfId="4982"/>
    <cellStyle name="20% - Accent6 24" xfId="4983"/>
    <cellStyle name="20% - Accent6 25" xfId="4984"/>
    <cellStyle name="20% - Accent6 26" xfId="4985"/>
    <cellStyle name="20% - Accent6 27" xfId="4986"/>
    <cellStyle name="20% - Accent6 28" xfId="4987"/>
    <cellStyle name="20% - Accent6 29" xfId="4988"/>
    <cellStyle name="20% - Accent6 3" xfId="12"/>
    <cellStyle name="20% - Accent6 30" xfId="4989"/>
    <cellStyle name="20% - Accent6 31" xfId="4990"/>
    <cellStyle name="20% - Accent6 32" xfId="4991"/>
    <cellStyle name="20% - Accent6 33" xfId="4992"/>
    <cellStyle name="20% - Accent6 34" xfId="4993"/>
    <cellStyle name="20% - Accent6 35" xfId="4994"/>
    <cellStyle name="20% - Accent6 36" xfId="4995"/>
    <cellStyle name="20% - Accent6 37" xfId="4996"/>
    <cellStyle name="20% - Accent6 38" xfId="4997"/>
    <cellStyle name="20% - Accent6 39" xfId="4998"/>
    <cellStyle name="20% - Accent6 4" xfId="1204"/>
    <cellStyle name="20% - Accent6 4 2" xfId="2039"/>
    <cellStyle name="20% - Accent6 4 2 2" xfId="2907"/>
    <cellStyle name="20% - Accent6 4 2 2 2" xfId="4398"/>
    <cellStyle name="20% - Accent6 4 2 3" xfId="3659"/>
    <cellStyle name="20% - Accent6 4 3" xfId="2177"/>
    <cellStyle name="20% - Accent6 4 3 2" xfId="2940"/>
    <cellStyle name="20% - Accent6 4 3 2 2" xfId="4429"/>
    <cellStyle name="20% - Accent6 4 3 3" xfId="3690"/>
    <cellStyle name="20% - Accent6 4 4" xfId="2414"/>
    <cellStyle name="20% - Accent6 4 4 2" xfId="3909"/>
    <cellStyle name="20% - Accent6 4 5" xfId="3170"/>
    <cellStyle name="20% - Accent6 40" xfId="4999"/>
    <cellStyle name="20% - Accent6 41" xfId="5000"/>
    <cellStyle name="20% - Accent6 42" xfId="5001"/>
    <cellStyle name="20% - Accent6 43" xfId="5002"/>
    <cellStyle name="20% - Accent6 44" xfId="5003"/>
    <cellStyle name="20% - Accent6 45" xfId="5004"/>
    <cellStyle name="20% - Accent6 5" xfId="1462"/>
    <cellStyle name="20% - Accent6 5 2" xfId="2040"/>
    <cellStyle name="20% - Accent6 5 2 2" xfId="2908"/>
    <cellStyle name="20% - Accent6 5 2 2 2" xfId="4399"/>
    <cellStyle name="20% - Accent6 5 2 3" xfId="3660"/>
    <cellStyle name="20% - Accent6 5 3" xfId="2178"/>
    <cellStyle name="20% - Accent6 5 3 2" xfId="2941"/>
    <cellStyle name="20% - Accent6 5 3 2 2" xfId="4430"/>
    <cellStyle name="20% - Accent6 5 3 3" xfId="3691"/>
    <cellStyle name="20% - Accent6 5 4" xfId="2527"/>
    <cellStyle name="20% - Accent6 5 4 2" xfId="4020"/>
    <cellStyle name="20% - Accent6 5 5" xfId="3281"/>
    <cellStyle name="20% - Accent6 6" xfId="1382"/>
    <cellStyle name="20% - Accent6 6 2" xfId="2513"/>
    <cellStyle name="20% - Accent6 6 2 2" xfId="4007"/>
    <cellStyle name="20% - Accent6 6 3" xfId="3268"/>
    <cellStyle name="20% - Accent6 7" xfId="2038"/>
    <cellStyle name="20% - Accent6 7 2" xfId="5005"/>
    <cellStyle name="20% - Accent6 8" xfId="5006"/>
    <cellStyle name="20% - Accent6 8 2" xfId="5007"/>
    <cellStyle name="20% - Accent6 9" xfId="5008"/>
    <cellStyle name="20% - Accent6 9 2" xfId="5009"/>
    <cellStyle name="40% - Accent1 10" xfId="5010"/>
    <cellStyle name="40% - Accent1 10 2" xfId="5011"/>
    <cellStyle name="40% - Accent1 11" xfId="5012"/>
    <cellStyle name="40% - Accent1 11 2" xfId="5013"/>
    <cellStyle name="40% - Accent1 12" xfId="5014"/>
    <cellStyle name="40% - Accent1 12 2" xfId="5015"/>
    <cellStyle name="40% - Accent1 13" xfId="5016"/>
    <cellStyle name="40% - Accent1 13 2" xfId="5017"/>
    <cellStyle name="40% - Accent1 14" xfId="5018"/>
    <cellStyle name="40% - Accent1 15" xfId="5019"/>
    <cellStyle name="40% - Accent1 16" xfId="5020"/>
    <cellStyle name="40% - Accent1 17" xfId="5021"/>
    <cellStyle name="40% - Accent1 18" xfId="5022"/>
    <cellStyle name="40% - Accent1 19" xfId="5023"/>
    <cellStyle name="40% - Accent1 2" xfId="13"/>
    <cellStyle name="40% - Accent1 2 2" xfId="923"/>
    <cellStyle name="40% - Accent1 20" xfId="5024"/>
    <cellStyle name="40% - Accent1 21" xfId="5025"/>
    <cellStyle name="40% - Accent1 22" xfId="5026"/>
    <cellStyle name="40% - Accent1 23" xfId="5027"/>
    <cellStyle name="40% - Accent1 24" xfId="5028"/>
    <cellStyle name="40% - Accent1 25" xfId="5029"/>
    <cellStyle name="40% - Accent1 26" xfId="5030"/>
    <cellStyle name="40% - Accent1 27" xfId="5031"/>
    <cellStyle name="40% - Accent1 28" xfId="5032"/>
    <cellStyle name="40% - Accent1 29" xfId="5033"/>
    <cellStyle name="40% - Accent1 3" xfId="14"/>
    <cellStyle name="40% - Accent1 30" xfId="5034"/>
    <cellStyle name="40% - Accent1 31" xfId="5035"/>
    <cellStyle name="40% - Accent1 32" xfId="5036"/>
    <cellStyle name="40% - Accent1 33" xfId="5037"/>
    <cellStyle name="40% - Accent1 34" xfId="5038"/>
    <cellStyle name="40% - Accent1 35" xfId="5039"/>
    <cellStyle name="40% - Accent1 36" xfId="5040"/>
    <cellStyle name="40% - Accent1 37" xfId="5041"/>
    <cellStyle name="40% - Accent1 38" xfId="5042"/>
    <cellStyle name="40% - Accent1 39" xfId="5043"/>
    <cellStyle name="40% - Accent1 4" xfId="1459"/>
    <cellStyle name="40% - Accent1 4 2" xfId="2042"/>
    <cellStyle name="40% - Accent1 4 2 2" xfId="2909"/>
    <cellStyle name="40% - Accent1 4 2 2 2" xfId="4400"/>
    <cellStyle name="40% - Accent1 4 2 3" xfId="3661"/>
    <cellStyle name="40% - Accent1 4 3" xfId="2179"/>
    <cellStyle name="40% - Accent1 4 3 2" xfId="2942"/>
    <cellStyle name="40% - Accent1 4 3 2 2" xfId="4431"/>
    <cellStyle name="40% - Accent1 4 3 3" xfId="3692"/>
    <cellStyle name="40% - Accent1 4 4" xfId="2525"/>
    <cellStyle name="40% - Accent1 4 4 2" xfId="4018"/>
    <cellStyle name="40% - Accent1 4 5" xfId="3279"/>
    <cellStyle name="40% - Accent1 40" xfId="5044"/>
    <cellStyle name="40% - Accent1 41" xfId="5045"/>
    <cellStyle name="40% - Accent1 42" xfId="5046"/>
    <cellStyle name="40% - Accent1 43" xfId="5047"/>
    <cellStyle name="40% - Accent1 44" xfId="5048"/>
    <cellStyle name="40% - Accent1 45" xfId="5049"/>
    <cellStyle name="40% - Accent1 5" xfId="1427"/>
    <cellStyle name="40% - Accent1 5 2" xfId="2043"/>
    <cellStyle name="40% - Accent1 5 2 2" xfId="2910"/>
    <cellStyle name="40% - Accent1 5 2 2 2" xfId="4401"/>
    <cellStyle name="40% - Accent1 5 2 3" xfId="3662"/>
    <cellStyle name="40% - Accent1 5 3" xfId="2180"/>
    <cellStyle name="40% - Accent1 5 3 2" xfId="2943"/>
    <cellStyle name="40% - Accent1 5 3 2 2" xfId="4432"/>
    <cellStyle name="40% - Accent1 5 3 3" xfId="3693"/>
    <cellStyle name="40% - Accent1 5 4" xfId="2520"/>
    <cellStyle name="40% - Accent1 5 4 2" xfId="4014"/>
    <cellStyle name="40% - Accent1 5 5" xfId="3275"/>
    <cellStyle name="40% - Accent1 6" xfId="1366"/>
    <cellStyle name="40% - Accent1 6 2" xfId="2512"/>
    <cellStyle name="40% - Accent1 6 2 2" xfId="4006"/>
    <cellStyle name="40% - Accent1 6 3" xfId="3267"/>
    <cellStyle name="40% - Accent1 7" xfId="2041"/>
    <cellStyle name="40% - Accent1 7 2" xfId="5050"/>
    <cellStyle name="40% - Accent1 8" xfId="5051"/>
    <cellStyle name="40% - Accent1 8 2" xfId="5052"/>
    <cellStyle name="40% - Accent1 9" xfId="5053"/>
    <cellStyle name="40% - Accent1 9 2" xfId="5054"/>
    <cellStyle name="40% - Accent2 10" xfId="5055"/>
    <cellStyle name="40% - Accent2 10 2" xfId="5056"/>
    <cellStyle name="40% - Accent2 11" xfId="5057"/>
    <cellStyle name="40% - Accent2 11 2" xfId="5058"/>
    <cellStyle name="40% - Accent2 12" xfId="5059"/>
    <cellStyle name="40% - Accent2 13" xfId="5060"/>
    <cellStyle name="40% - Accent2 14" xfId="5061"/>
    <cellStyle name="40% - Accent2 15" xfId="5062"/>
    <cellStyle name="40% - Accent2 16" xfId="5063"/>
    <cellStyle name="40% - Accent2 17" xfId="5064"/>
    <cellStyle name="40% - Accent2 18" xfId="5065"/>
    <cellStyle name="40% - Accent2 19" xfId="5066"/>
    <cellStyle name="40% - Accent2 2" xfId="15"/>
    <cellStyle name="40% - Accent2 2 2" xfId="1460"/>
    <cellStyle name="40% - Accent2 20" xfId="5067"/>
    <cellStyle name="40% - Accent2 21" xfId="5068"/>
    <cellStyle name="40% - Accent2 22" xfId="5069"/>
    <cellStyle name="40% - Accent2 23" xfId="5070"/>
    <cellStyle name="40% - Accent2 24" xfId="5071"/>
    <cellStyle name="40% - Accent2 25" xfId="5072"/>
    <cellStyle name="40% - Accent2 26" xfId="5073"/>
    <cellStyle name="40% - Accent2 27" xfId="5074"/>
    <cellStyle name="40% - Accent2 28" xfId="5075"/>
    <cellStyle name="40% - Accent2 29" xfId="5076"/>
    <cellStyle name="40% - Accent2 3" xfId="16"/>
    <cellStyle name="40% - Accent2 30" xfId="5077"/>
    <cellStyle name="40% - Accent2 31" xfId="5078"/>
    <cellStyle name="40% - Accent2 32" xfId="5079"/>
    <cellStyle name="40% - Accent2 33" xfId="5080"/>
    <cellStyle name="40% - Accent2 34" xfId="5081"/>
    <cellStyle name="40% - Accent2 35" xfId="5082"/>
    <cellStyle name="40% - Accent2 36" xfId="5083"/>
    <cellStyle name="40% - Accent2 37" xfId="5084"/>
    <cellStyle name="40% - Accent2 38" xfId="5085"/>
    <cellStyle name="40% - Accent2 39" xfId="5086"/>
    <cellStyle name="40% - Accent2 4" xfId="931"/>
    <cellStyle name="40% - Accent2 4 2" xfId="2045"/>
    <cellStyle name="40% - Accent2 4 2 2" xfId="2911"/>
    <cellStyle name="40% - Accent2 4 2 2 2" xfId="4402"/>
    <cellStyle name="40% - Accent2 4 2 3" xfId="3663"/>
    <cellStyle name="40% - Accent2 4 3" xfId="2181"/>
    <cellStyle name="40% - Accent2 4 3 2" xfId="2944"/>
    <cellStyle name="40% - Accent2 4 3 2 2" xfId="4433"/>
    <cellStyle name="40% - Accent2 4 3 3" xfId="3694"/>
    <cellStyle name="40% - Accent2 4 4" xfId="2316"/>
    <cellStyle name="40% - Accent2 4 4 2" xfId="3811"/>
    <cellStyle name="40% - Accent2 4 5" xfId="3072"/>
    <cellStyle name="40% - Accent2 40" xfId="5087"/>
    <cellStyle name="40% - Accent2 41" xfId="5088"/>
    <cellStyle name="40% - Accent2 42" xfId="5089"/>
    <cellStyle name="40% - Accent2 43" xfId="5090"/>
    <cellStyle name="40% - Accent2 5" xfId="2044"/>
    <cellStyle name="40% - Accent2 5 2" xfId="5091"/>
    <cellStyle name="40% - Accent2 6" xfId="5092"/>
    <cellStyle name="40% - Accent2 6 2" xfId="5093"/>
    <cellStyle name="40% - Accent2 7" xfId="5094"/>
    <cellStyle name="40% - Accent2 7 2" xfId="5095"/>
    <cellStyle name="40% - Accent2 8" xfId="5096"/>
    <cellStyle name="40% - Accent2 8 2" xfId="5097"/>
    <cellStyle name="40% - Accent2 9" xfId="5098"/>
    <cellStyle name="40% - Accent2 9 2" xfId="5099"/>
    <cellStyle name="40% - Accent3 10" xfId="5100"/>
    <cellStyle name="40% - Accent3 10 2" xfId="5101"/>
    <cellStyle name="40% - Accent3 11" xfId="5102"/>
    <cellStyle name="40% - Accent3 11 2" xfId="5103"/>
    <cellStyle name="40% - Accent3 12" xfId="5104"/>
    <cellStyle name="40% - Accent3 12 2" xfId="5105"/>
    <cellStyle name="40% - Accent3 13" xfId="5106"/>
    <cellStyle name="40% - Accent3 13 2" xfId="5107"/>
    <cellStyle name="40% - Accent3 14" xfId="5108"/>
    <cellStyle name="40% - Accent3 15" xfId="5109"/>
    <cellStyle name="40% - Accent3 16" xfId="5110"/>
    <cellStyle name="40% - Accent3 17" xfId="5111"/>
    <cellStyle name="40% - Accent3 18" xfId="5112"/>
    <cellStyle name="40% - Accent3 19" xfId="5113"/>
    <cellStyle name="40% - Accent3 2" xfId="17"/>
    <cellStyle name="40% - Accent3 2 2" xfId="1207"/>
    <cellStyle name="40% - Accent3 20" xfId="5114"/>
    <cellStyle name="40% - Accent3 21" xfId="5115"/>
    <cellStyle name="40% - Accent3 22" xfId="5116"/>
    <cellStyle name="40% - Accent3 23" xfId="5117"/>
    <cellStyle name="40% - Accent3 24" xfId="5118"/>
    <cellStyle name="40% - Accent3 25" xfId="5119"/>
    <cellStyle name="40% - Accent3 26" xfId="5120"/>
    <cellStyle name="40% - Accent3 27" xfId="5121"/>
    <cellStyle name="40% - Accent3 28" xfId="5122"/>
    <cellStyle name="40% - Accent3 29" xfId="5123"/>
    <cellStyle name="40% - Accent3 3" xfId="18"/>
    <cellStyle name="40% - Accent3 30" xfId="5124"/>
    <cellStyle name="40% - Accent3 31" xfId="5125"/>
    <cellStyle name="40% - Accent3 32" xfId="5126"/>
    <cellStyle name="40% - Accent3 33" xfId="5127"/>
    <cellStyle name="40% - Accent3 34" xfId="5128"/>
    <cellStyle name="40% - Accent3 35" xfId="5129"/>
    <cellStyle name="40% - Accent3 36" xfId="5130"/>
    <cellStyle name="40% - Accent3 37" xfId="5131"/>
    <cellStyle name="40% - Accent3 38" xfId="5132"/>
    <cellStyle name="40% - Accent3 39" xfId="5133"/>
    <cellStyle name="40% - Accent3 4" xfId="1402"/>
    <cellStyle name="40% - Accent3 4 2" xfId="2047"/>
    <cellStyle name="40% - Accent3 4 2 2" xfId="2912"/>
    <cellStyle name="40% - Accent3 4 2 2 2" xfId="4403"/>
    <cellStyle name="40% - Accent3 4 2 3" xfId="3664"/>
    <cellStyle name="40% - Accent3 4 3" xfId="2182"/>
    <cellStyle name="40% - Accent3 4 3 2" xfId="2945"/>
    <cellStyle name="40% - Accent3 4 3 2 2" xfId="4434"/>
    <cellStyle name="40% - Accent3 4 3 3" xfId="3695"/>
    <cellStyle name="40% - Accent3 4 4" xfId="2516"/>
    <cellStyle name="40% - Accent3 4 4 2" xfId="4010"/>
    <cellStyle name="40% - Accent3 4 5" xfId="3271"/>
    <cellStyle name="40% - Accent3 40" xfId="5134"/>
    <cellStyle name="40% - Accent3 41" xfId="5135"/>
    <cellStyle name="40% - Accent3 42" xfId="5136"/>
    <cellStyle name="40% - Accent3 43" xfId="5137"/>
    <cellStyle name="40% - Accent3 44" xfId="5138"/>
    <cellStyle name="40% - Accent3 45" xfId="5139"/>
    <cellStyle name="40% - Accent3 5" xfId="1461"/>
    <cellStyle name="40% - Accent3 5 2" xfId="2048"/>
    <cellStyle name="40% - Accent3 5 2 2" xfId="2913"/>
    <cellStyle name="40% - Accent3 5 2 2 2" xfId="4404"/>
    <cellStyle name="40% - Accent3 5 2 3" xfId="3665"/>
    <cellStyle name="40% - Accent3 5 3" xfId="2183"/>
    <cellStyle name="40% - Accent3 5 3 2" xfId="2946"/>
    <cellStyle name="40% - Accent3 5 3 2 2" xfId="4435"/>
    <cellStyle name="40% - Accent3 5 3 3" xfId="3696"/>
    <cellStyle name="40% - Accent3 5 4" xfId="2526"/>
    <cellStyle name="40% - Accent3 5 4 2" xfId="4019"/>
    <cellStyle name="40% - Accent3 5 5" xfId="3280"/>
    <cellStyle name="40% - Accent3 6" xfId="1015"/>
    <cellStyle name="40% - Accent3 6 2" xfId="2351"/>
    <cellStyle name="40% - Accent3 6 2 2" xfId="3846"/>
    <cellStyle name="40% - Accent3 6 3" xfId="3107"/>
    <cellStyle name="40% - Accent3 7" xfId="2046"/>
    <cellStyle name="40% - Accent3 7 2" xfId="5140"/>
    <cellStyle name="40% - Accent3 8" xfId="5141"/>
    <cellStyle name="40% - Accent3 8 2" xfId="5142"/>
    <cellStyle name="40% - Accent3 9" xfId="5143"/>
    <cellStyle name="40% - Accent3 9 2" xfId="5144"/>
    <cellStyle name="40% - Accent4 10" xfId="5145"/>
    <cellStyle name="40% - Accent4 10 2" xfId="5146"/>
    <cellStyle name="40% - Accent4 11" xfId="5147"/>
    <cellStyle name="40% - Accent4 11 2" xfId="5148"/>
    <cellStyle name="40% - Accent4 12" xfId="5149"/>
    <cellStyle name="40% - Accent4 12 2" xfId="5150"/>
    <cellStyle name="40% - Accent4 13" xfId="5151"/>
    <cellStyle name="40% - Accent4 13 2" xfId="5152"/>
    <cellStyle name="40% - Accent4 14" xfId="5153"/>
    <cellStyle name="40% - Accent4 15" xfId="5154"/>
    <cellStyle name="40% - Accent4 16" xfId="5155"/>
    <cellStyle name="40% - Accent4 17" xfId="5156"/>
    <cellStyle name="40% - Accent4 18" xfId="5157"/>
    <cellStyle name="40% - Accent4 19" xfId="5158"/>
    <cellStyle name="40% - Accent4 2" xfId="19"/>
    <cellStyle name="40% - Accent4 2 2" xfId="1433"/>
    <cellStyle name="40% - Accent4 20" xfId="5159"/>
    <cellStyle name="40% - Accent4 21" xfId="5160"/>
    <cellStyle name="40% - Accent4 22" xfId="5161"/>
    <cellStyle name="40% - Accent4 23" xfId="5162"/>
    <cellStyle name="40% - Accent4 24" xfId="5163"/>
    <cellStyle name="40% - Accent4 25" xfId="5164"/>
    <cellStyle name="40% - Accent4 26" xfId="5165"/>
    <cellStyle name="40% - Accent4 27" xfId="5166"/>
    <cellStyle name="40% - Accent4 28" xfId="5167"/>
    <cellStyle name="40% - Accent4 29" xfId="5168"/>
    <cellStyle name="40% - Accent4 3" xfId="20"/>
    <cellStyle name="40% - Accent4 30" xfId="5169"/>
    <cellStyle name="40% - Accent4 31" xfId="5170"/>
    <cellStyle name="40% - Accent4 32" xfId="5171"/>
    <cellStyle name="40% - Accent4 33" xfId="5172"/>
    <cellStyle name="40% - Accent4 34" xfId="5173"/>
    <cellStyle name="40% - Accent4 35" xfId="5174"/>
    <cellStyle name="40% - Accent4 36" xfId="5175"/>
    <cellStyle name="40% - Accent4 37" xfId="5176"/>
    <cellStyle name="40% - Accent4 38" xfId="5177"/>
    <cellStyle name="40% - Accent4 39" xfId="5178"/>
    <cellStyle name="40% - Accent4 4" xfId="1357"/>
    <cellStyle name="40% - Accent4 4 2" xfId="2050"/>
    <cellStyle name="40% - Accent4 4 2 2" xfId="2914"/>
    <cellStyle name="40% - Accent4 4 2 2 2" xfId="4405"/>
    <cellStyle name="40% - Accent4 4 2 3" xfId="3666"/>
    <cellStyle name="40% - Accent4 4 3" xfId="2184"/>
    <cellStyle name="40% - Accent4 4 3 2" xfId="2947"/>
    <cellStyle name="40% - Accent4 4 3 2 2" xfId="4436"/>
    <cellStyle name="40% - Accent4 4 3 3" xfId="3697"/>
    <cellStyle name="40% - Accent4 4 4" xfId="2509"/>
    <cellStyle name="40% - Accent4 4 4 2" xfId="4003"/>
    <cellStyle name="40% - Accent4 4 5" xfId="3264"/>
    <cellStyle name="40% - Accent4 40" xfId="5179"/>
    <cellStyle name="40% - Accent4 41" xfId="5180"/>
    <cellStyle name="40% - Accent4 42" xfId="5181"/>
    <cellStyle name="40% - Accent4 43" xfId="5182"/>
    <cellStyle name="40% - Accent4 44" xfId="5183"/>
    <cellStyle name="40% - Accent4 45" xfId="5184"/>
    <cellStyle name="40% - Accent4 5" xfId="813"/>
    <cellStyle name="40% - Accent4 5 2" xfId="2051"/>
    <cellStyle name="40% - Accent4 5 2 2" xfId="2915"/>
    <cellStyle name="40% - Accent4 5 2 2 2" xfId="4406"/>
    <cellStyle name="40% - Accent4 5 2 3" xfId="3667"/>
    <cellStyle name="40% - Accent4 5 3" xfId="2185"/>
    <cellStyle name="40% - Accent4 5 3 2" xfId="2948"/>
    <cellStyle name="40% - Accent4 5 3 2 2" xfId="4437"/>
    <cellStyle name="40% - Accent4 5 3 3" xfId="3698"/>
    <cellStyle name="40% - Accent4 5 4" xfId="2309"/>
    <cellStyle name="40% - Accent4 5 4 2" xfId="3804"/>
    <cellStyle name="40% - Accent4 5 5" xfId="3065"/>
    <cellStyle name="40% - Accent4 6" xfId="817"/>
    <cellStyle name="40% - Accent4 6 2" xfId="2310"/>
    <cellStyle name="40% - Accent4 6 2 2" xfId="3805"/>
    <cellStyle name="40% - Accent4 6 3" xfId="3066"/>
    <cellStyle name="40% - Accent4 7" xfId="2049"/>
    <cellStyle name="40% - Accent4 7 2" xfId="5185"/>
    <cellStyle name="40% - Accent4 8" xfId="5186"/>
    <cellStyle name="40% - Accent4 8 2" xfId="5187"/>
    <cellStyle name="40% - Accent4 9" xfId="5188"/>
    <cellStyle name="40% - Accent4 9 2" xfId="5189"/>
    <cellStyle name="40% - Accent5 10" xfId="5190"/>
    <cellStyle name="40% - Accent5 10 2" xfId="5191"/>
    <cellStyle name="40% - Accent5 11" xfId="5192"/>
    <cellStyle name="40% - Accent5 11 2" xfId="5193"/>
    <cellStyle name="40% - Accent5 12" xfId="5194"/>
    <cellStyle name="40% - Accent5 13" xfId="5195"/>
    <cellStyle name="40% - Accent5 14" xfId="5196"/>
    <cellStyle name="40% - Accent5 15" xfId="5197"/>
    <cellStyle name="40% - Accent5 16" xfId="5198"/>
    <cellStyle name="40% - Accent5 17" xfId="5199"/>
    <cellStyle name="40% - Accent5 18" xfId="5200"/>
    <cellStyle name="40% - Accent5 19" xfId="5201"/>
    <cellStyle name="40% - Accent5 2" xfId="21"/>
    <cellStyle name="40% - Accent5 2 2" xfId="1354"/>
    <cellStyle name="40% - Accent5 20" xfId="5202"/>
    <cellStyle name="40% - Accent5 21" xfId="5203"/>
    <cellStyle name="40% - Accent5 22" xfId="5204"/>
    <cellStyle name="40% - Accent5 23" xfId="5205"/>
    <cellStyle name="40% - Accent5 24" xfId="5206"/>
    <cellStyle name="40% - Accent5 25" xfId="5207"/>
    <cellStyle name="40% - Accent5 26" xfId="5208"/>
    <cellStyle name="40% - Accent5 27" xfId="5209"/>
    <cellStyle name="40% - Accent5 28" xfId="5210"/>
    <cellStyle name="40% - Accent5 29" xfId="5211"/>
    <cellStyle name="40% - Accent5 3" xfId="22"/>
    <cellStyle name="40% - Accent5 30" xfId="5212"/>
    <cellStyle name="40% - Accent5 31" xfId="5213"/>
    <cellStyle name="40% - Accent5 32" xfId="5214"/>
    <cellStyle name="40% - Accent5 33" xfId="5215"/>
    <cellStyle name="40% - Accent5 34" xfId="5216"/>
    <cellStyle name="40% - Accent5 35" xfId="5217"/>
    <cellStyle name="40% - Accent5 36" xfId="5218"/>
    <cellStyle name="40% - Accent5 37" xfId="5219"/>
    <cellStyle name="40% - Accent5 38" xfId="5220"/>
    <cellStyle name="40% - Accent5 39" xfId="5221"/>
    <cellStyle name="40% - Accent5 4" xfId="1355"/>
    <cellStyle name="40% - Accent5 4 2" xfId="2053"/>
    <cellStyle name="40% - Accent5 4 2 2" xfId="2917"/>
    <cellStyle name="40% - Accent5 4 2 2 2" xfId="4407"/>
    <cellStyle name="40% - Accent5 4 2 3" xfId="3668"/>
    <cellStyle name="40% - Accent5 4 3" xfId="2186"/>
    <cellStyle name="40% - Accent5 4 3 2" xfId="2949"/>
    <cellStyle name="40% - Accent5 4 3 2 2" xfId="4438"/>
    <cellStyle name="40% - Accent5 4 3 3" xfId="3699"/>
    <cellStyle name="40% - Accent5 4 4" xfId="2508"/>
    <cellStyle name="40% - Accent5 4 4 2" xfId="4002"/>
    <cellStyle name="40% - Accent5 4 5" xfId="3263"/>
    <cellStyle name="40% - Accent5 40" xfId="5222"/>
    <cellStyle name="40% - Accent5 41" xfId="5223"/>
    <cellStyle name="40% - Accent5 42" xfId="5224"/>
    <cellStyle name="40% - Accent5 43" xfId="5225"/>
    <cellStyle name="40% - Accent5 5" xfId="2052"/>
    <cellStyle name="40% - Accent5 5 2" xfId="5226"/>
    <cellStyle name="40% - Accent5 6" xfId="5227"/>
    <cellStyle name="40% - Accent5 6 2" xfId="5228"/>
    <cellStyle name="40% - Accent5 7" xfId="5229"/>
    <cellStyle name="40% - Accent5 7 2" xfId="5230"/>
    <cellStyle name="40% - Accent5 8" xfId="5231"/>
    <cellStyle name="40% - Accent5 8 2" xfId="5232"/>
    <cellStyle name="40% - Accent5 9" xfId="5233"/>
    <cellStyle name="40% - Accent5 9 2" xfId="5234"/>
    <cellStyle name="40% - Accent6 10" xfId="5235"/>
    <cellStyle name="40% - Accent6 10 2" xfId="5236"/>
    <cellStyle name="40% - Accent6 11" xfId="5237"/>
    <cellStyle name="40% - Accent6 11 2" xfId="5238"/>
    <cellStyle name="40% - Accent6 12" xfId="5239"/>
    <cellStyle name="40% - Accent6 12 2" xfId="5240"/>
    <cellStyle name="40% - Accent6 13" xfId="5241"/>
    <cellStyle name="40% - Accent6 13 2" xfId="5242"/>
    <cellStyle name="40% - Accent6 14" xfId="5243"/>
    <cellStyle name="40% - Accent6 15" xfId="5244"/>
    <cellStyle name="40% - Accent6 16" xfId="5245"/>
    <cellStyle name="40% - Accent6 17" xfId="5246"/>
    <cellStyle name="40% - Accent6 18" xfId="5247"/>
    <cellStyle name="40% - Accent6 19" xfId="5248"/>
    <cellStyle name="40% - Accent6 2" xfId="23"/>
    <cellStyle name="40% - Accent6 2 2" xfId="1399"/>
    <cellStyle name="40% - Accent6 20" xfId="5249"/>
    <cellStyle name="40% - Accent6 21" xfId="5250"/>
    <cellStyle name="40% - Accent6 22" xfId="5251"/>
    <cellStyle name="40% - Accent6 23" xfId="5252"/>
    <cellStyle name="40% - Accent6 24" xfId="5253"/>
    <cellStyle name="40% - Accent6 25" xfId="5254"/>
    <cellStyle name="40% - Accent6 26" xfId="5255"/>
    <cellStyle name="40% - Accent6 27" xfId="5256"/>
    <cellStyle name="40% - Accent6 28" xfId="5257"/>
    <cellStyle name="40% - Accent6 29" xfId="5258"/>
    <cellStyle name="40% - Accent6 3" xfId="24"/>
    <cellStyle name="40% - Accent6 30" xfId="5259"/>
    <cellStyle name="40% - Accent6 31" xfId="5260"/>
    <cellStyle name="40% - Accent6 32" xfId="5261"/>
    <cellStyle name="40% - Accent6 33" xfId="5262"/>
    <cellStyle name="40% - Accent6 34" xfId="5263"/>
    <cellStyle name="40% - Accent6 35" xfId="5264"/>
    <cellStyle name="40% - Accent6 36" xfId="5265"/>
    <cellStyle name="40% - Accent6 37" xfId="5266"/>
    <cellStyle name="40% - Accent6 38" xfId="5267"/>
    <cellStyle name="40% - Accent6 39" xfId="5268"/>
    <cellStyle name="40% - Accent6 4" xfId="1415"/>
    <cellStyle name="40% - Accent6 4 2" xfId="2055"/>
    <cellStyle name="40% - Accent6 4 2 2" xfId="2918"/>
    <cellStyle name="40% - Accent6 4 2 2 2" xfId="4408"/>
    <cellStyle name="40% - Accent6 4 2 3" xfId="3669"/>
    <cellStyle name="40% - Accent6 4 3" xfId="2187"/>
    <cellStyle name="40% - Accent6 4 3 2" xfId="2950"/>
    <cellStyle name="40% - Accent6 4 3 2 2" xfId="4439"/>
    <cellStyle name="40% - Accent6 4 3 3" xfId="3700"/>
    <cellStyle name="40% - Accent6 4 4" xfId="2519"/>
    <cellStyle name="40% - Accent6 4 4 2" xfId="4013"/>
    <cellStyle name="40% - Accent6 4 5" xfId="3274"/>
    <cellStyle name="40% - Accent6 40" xfId="5269"/>
    <cellStyle name="40% - Accent6 41" xfId="5270"/>
    <cellStyle name="40% - Accent6 42" xfId="5271"/>
    <cellStyle name="40% - Accent6 43" xfId="5272"/>
    <cellStyle name="40% - Accent6 44" xfId="5273"/>
    <cellStyle name="40% - Accent6 45" xfId="5274"/>
    <cellStyle name="40% - Accent6 5" xfId="1360"/>
    <cellStyle name="40% - Accent6 5 2" xfId="2056"/>
    <cellStyle name="40% - Accent6 5 2 2" xfId="2919"/>
    <cellStyle name="40% - Accent6 5 2 2 2" xfId="4409"/>
    <cellStyle name="40% - Accent6 5 2 3" xfId="3670"/>
    <cellStyle name="40% - Accent6 5 3" xfId="2188"/>
    <cellStyle name="40% - Accent6 5 3 2" xfId="2951"/>
    <cellStyle name="40% - Accent6 5 3 2 2" xfId="4440"/>
    <cellStyle name="40% - Accent6 5 3 3" xfId="3701"/>
    <cellStyle name="40% - Accent6 5 4" xfId="2510"/>
    <cellStyle name="40% - Accent6 5 4 2" xfId="4004"/>
    <cellStyle name="40% - Accent6 5 5" xfId="3265"/>
    <cellStyle name="40% - Accent6 6" xfId="1458"/>
    <cellStyle name="40% - Accent6 6 2" xfId="2524"/>
    <cellStyle name="40% - Accent6 6 2 2" xfId="4017"/>
    <cellStyle name="40% - Accent6 6 3" xfId="3278"/>
    <cellStyle name="40% - Accent6 7" xfId="2054"/>
    <cellStyle name="40% - Accent6 7 2" xfId="5275"/>
    <cellStyle name="40% - Accent6 8" xfId="5276"/>
    <cellStyle name="40% - Accent6 8 2" xfId="5277"/>
    <cellStyle name="40% - Accent6 9" xfId="5278"/>
    <cellStyle name="40% - Accent6 9 2" xfId="5279"/>
    <cellStyle name="60% - Accent1 2" xfId="25"/>
    <cellStyle name="60% - Accent1 2 2" xfId="1373"/>
    <cellStyle name="60% - Accent1 2 3" xfId="5280"/>
    <cellStyle name="60% - Accent1 3" xfId="26"/>
    <cellStyle name="60% - Accent1 3 2" xfId="5281"/>
    <cellStyle name="60% - Accent1 4" xfId="1358"/>
    <cellStyle name="60% - Accent1 5" xfId="1421"/>
    <cellStyle name="60% - Accent1 6" xfId="1469"/>
    <cellStyle name="60% - Accent1 7" xfId="2057"/>
    <cellStyle name="60% - Accent2 2" xfId="27"/>
    <cellStyle name="60% - Accent2 2 2" xfId="1375"/>
    <cellStyle name="60% - Accent2 2 3" xfId="5282"/>
    <cellStyle name="60% - Accent2 3" xfId="28"/>
    <cellStyle name="60% - Accent2 3 2" xfId="5283"/>
    <cellStyle name="60% - Accent2 4" xfId="1024"/>
    <cellStyle name="60% - Accent2 5" xfId="2058"/>
    <cellStyle name="60% - Accent3 2" xfId="29"/>
    <cellStyle name="60% - Accent3 2 2" xfId="1420"/>
    <cellStyle name="60% - Accent3 2 3" xfId="5284"/>
    <cellStyle name="60% - Accent3 3" xfId="30"/>
    <cellStyle name="60% - Accent3 3 2" xfId="5285"/>
    <cellStyle name="60% - Accent3 4" xfId="1438"/>
    <cellStyle name="60% - Accent3 5" xfId="1470"/>
    <cellStyle name="60% - Accent3 6" xfId="1206"/>
    <cellStyle name="60% - Accent3 7" xfId="2059"/>
    <cellStyle name="60% - Accent4 2" xfId="31"/>
    <cellStyle name="60% - Accent4 2 2" xfId="1457"/>
    <cellStyle name="60% - Accent4 2 3" xfId="5286"/>
    <cellStyle name="60% - Accent4 3" xfId="32"/>
    <cellStyle name="60% - Accent4 3 2" xfId="5287"/>
    <cellStyle name="60% - Accent4 4" xfId="947"/>
    <cellStyle name="60% - Accent4 5" xfId="1424"/>
    <cellStyle name="60% - Accent4 6" xfId="1467"/>
    <cellStyle name="60% - Accent4 7" xfId="2060"/>
    <cellStyle name="60% - Accent5 2" xfId="33"/>
    <cellStyle name="60% - Accent5 2 2" xfId="999"/>
    <cellStyle name="60% - Accent5 2 3" xfId="5288"/>
    <cellStyle name="60% - Accent5 3" xfId="34"/>
    <cellStyle name="60% - Accent5 3 2" xfId="5289"/>
    <cellStyle name="60% - Accent5 4" xfId="1385"/>
    <cellStyle name="60% - Accent5 5" xfId="2061"/>
    <cellStyle name="60% - Accent6 2" xfId="35"/>
    <cellStyle name="60% - Accent6 2 2" xfId="1464"/>
    <cellStyle name="60% - Accent6 2 3" xfId="5290"/>
    <cellStyle name="60% - Accent6 3" xfId="36"/>
    <cellStyle name="60% - Accent6 3 2" xfId="5291"/>
    <cellStyle name="60% - Accent6 4" xfId="1455"/>
    <cellStyle name="60% - Accent6 5" xfId="1209"/>
    <cellStyle name="60% - Accent6 6" xfId="1397"/>
    <cellStyle name="60% - Accent6 7" xfId="2062"/>
    <cellStyle name="Accent1 2" xfId="37"/>
    <cellStyle name="Accent1 2 2" xfId="1359"/>
    <cellStyle name="Accent1 2 3" xfId="5292"/>
    <cellStyle name="Accent1 3" xfId="38"/>
    <cellStyle name="Accent1 3 2" xfId="5293"/>
    <cellStyle name="Accent1 4" xfId="1435"/>
    <cellStyle name="Accent1 5" xfId="1439"/>
    <cellStyle name="Accent1 6" xfId="1410"/>
    <cellStyle name="Accent1 7" xfId="2064"/>
    <cellStyle name="Accent2 2" xfId="39"/>
    <cellStyle name="Accent2 2 2" xfId="1468"/>
    <cellStyle name="Accent2 2 3" xfId="5294"/>
    <cellStyle name="Accent2 3" xfId="40"/>
    <cellStyle name="Accent2 3 2" xfId="5295"/>
    <cellStyle name="Accent2 4" xfId="1426"/>
    <cellStyle name="Accent2 5" xfId="2065"/>
    <cellStyle name="Accent3 2" xfId="41"/>
    <cellStyle name="Accent3 2 2" xfId="819"/>
    <cellStyle name="Accent3 2 3" xfId="5296"/>
    <cellStyle name="Accent3 3" xfId="42"/>
    <cellStyle name="Accent3 3 2" xfId="5297"/>
    <cellStyle name="Accent3 4" xfId="1442"/>
    <cellStyle name="Accent3 5" xfId="2066"/>
    <cellStyle name="Accent4 2" xfId="43"/>
    <cellStyle name="Accent4 2 2" xfId="935"/>
    <cellStyle name="Accent4 2 3" xfId="5298"/>
    <cellStyle name="Accent4 3" xfId="44"/>
    <cellStyle name="Accent4 3 2" xfId="5299"/>
    <cellStyle name="Accent4 4" xfId="1448"/>
    <cellStyle name="Accent4 5" xfId="1370"/>
    <cellStyle name="Accent4 6" xfId="871"/>
    <cellStyle name="Accent4 7" xfId="2067"/>
    <cellStyle name="Accent5 2" xfId="45"/>
    <cellStyle name="Accent5 2 2" xfId="1474"/>
    <cellStyle name="Accent5 2 3" xfId="5300"/>
    <cellStyle name="Accent5 3" xfId="46"/>
    <cellStyle name="Accent5 3 2" xfId="5301"/>
    <cellStyle name="Accent5 4" xfId="1472"/>
    <cellStyle name="Accent5 5" xfId="2068"/>
    <cellStyle name="Accent6 2" xfId="47"/>
    <cellStyle name="Accent6 2 2" xfId="1471"/>
    <cellStyle name="Accent6 2 3" xfId="5302"/>
    <cellStyle name="Accent6 3" xfId="48"/>
    <cellStyle name="Accent6 3 2" xfId="5303"/>
    <cellStyle name="Accent6 4" xfId="1475"/>
    <cellStyle name="Accent6 5" xfId="2069"/>
    <cellStyle name="Bad" xfId="806" builtinId="27" customBuiltin="1"/>
    <cellStyle name="Bad 2" xfId="49"/>
    <cellStyle name="Bad 2 2" xfId="823"/>
    <cellStyle name="Bad 3" xfId="50"/>
    <cellStyle name="Bad 4" xfId="2071"/>
    <cellStyle name="Bad 5" xfId="2070"/>
    <cellStyle name="Calculation 2" xfId="51"/>
    <cellStyle name="Calculation 2 2" xfId="52"/>
    <cellStyle name="Calculation 2 2 10" xfId="53"/>
    <cellStyle name="Calculation 2 2 11" xfId="54"/>
    <cellStyle name="Calculation 2 2 12" xfId="55"/>
    <cellStyle name="Calculation 2 2 13" xfId="56"/>
    <cellStyle name="Calculation 2 2 14" xfId="57"/>
    <cellStyle name="Calculation 2 2 15" xfId="58"/>
    <cellStyle name="Calculation 2 2 16" xfId="996"/>
    <cellStyle name="Calculation 2 2 2" xfId="59"/>
    <cellStyle name="Calculation 2 2 3" xfId="60"/>
    <cellStyle name="Calculation 2 2 4" xfId="61"/>
    <cellStyle name="Calculation 2 2 5" xfId="62"/>
    <cellStyle name="Calculation 2 2 6" xfId="63"/>
    <cellStyle name="Calculation 2 2 7" xfId="64"/>
    <cellStyle name="Calculation 2 2 8" xfId="65"/>
    <cellStyle name="Calculation 2 2 9" xfId="66"/>
    <cellStyle name="Calculation 2 3" xfId="67"/>
    <cellStyle name="Calculation 2 4" xfId="68"/>
    <cellStyle name="Calculation 2 5" xfId="69"/>
    <cellStyle name="Calculation 3" xfId="70"/>
    <cellStyle name="Calculation 3 2" xfId="71"/>
    <cellStyle name="Calculation 3 2 10" xfId="72"/>
    <cellStyle name="Calculation 3 2 11" xfId="73"/>
    <cellStyle name="Calculation 3 2 12" xfId="74"/>
    <cellStyle name="Calculation 3 2 13" xfId="75"/>
    <cellStyle name="Calculation 3 2 14" xfId="76"/>
    <cellStyle name="Calculation 3 2 15" xfId="77"/>
    <cellStyle name="Calculation 3 2 2" xfId="78"/>
    <cellStyle name="Calculation 3 2 3" xfId="79"/>
    <cellStyle name="Calculation 3 2 4" xfId="80"/>
    <cellStyle name="Calculation 3 2 5" xfId="81"/>
    <cellStyle name="Calculation 3 2 6" xfId="82"/>
    <cellStyle name="Calculation 3 2 7" xfId="83"/>
    <cellStyle name="Calculation 3 2 8" xfId="84"/>
    <cellStyle name="Calculation 3 2 9" xfId="85"/>
    <cellStyle name="Calculation 3 3" xfId="86"/>
    <cellStyle name="Calculation 3 4" xfId="87"/>
    <cellStyle name="Calculation 3 5" xfId="88"/>
    <cellStyle name="Calculation 4" xfId="1473"/>
    <cellStyle name="Calculation 5" xfId="987"/>
    <cellStyle name="Calculation 6" xfId="1476"/>
    <cellStyle name="Calculation 7" xfId="2072"/>
    <cellStyle name="Check Cell" xfId="808" builtinId="23" customBuiltin="1"/>
    <cellStyle name="Check Cell 2" xfId="89"/>
    <cellStyle name="Check Cell 2 2" xfId="90"/>
    <cellStyle name="Check Cell 2 2 2" xfId="91"/>
    <cellStyle name="Check Cell 2 2 3" xfId="92"/>
    <cellStyle name="Check Cell 2 3" xfId="93"/>
    <cellStyle name="Check Cell 2 3 2" xfId="94"/>
    <cellStyle name="Check Cell 2 3 3" xfId="95"/>
    <cellStyle name="Check Cell 2 4" xfId="96"/>
    <cellStyle name="Check Cell 2 4 2" xfId="97"/>
    <cellStyle name="Check Cell 2 5" xfId="1447"/>
    <cellStyle name="Check Cell 3" xfId="98"/>
    <cellStyle name="Check Cell 3 2" xfId="99"/>
    <cellStyle name="Check Cell 3 2 2" xfId="100"/>
    <cellStyle name="Check Cell 3 2 3" xfId="101"/>
    <cellStyle name="Check Cell 3 3" xfId="102"/>
    <cellStyle name="Check Cell 3 3 2" xfId="103"/>
    <cellStyle name="Check Cell 3 3 3" xfId="104"/>
    <cellStyle name="Check Cell 3 4" xfId="105"/>
    <cellStyle name="Check Cell 3 4 2" xfId="106"/>
    <cellStyle name="Check Cell 4" xfId="2074"/>
    <cellStyle name="Check Cell 5" xfId="2073"/>
    <cellStyle name="Comma" xfId="107" builtinId="3"/>
    <cellStyle name="Comma 10" xfId="108"/>
    <cellStyle name="Comma 10 2" xfId="109"/>
    <cellStyle name="Comma 10 2 2" xfId="110"/>
    <cellStyle name="Comma 10 2 2 2" xfId="832"/>
    <cellStyle name="Comma 10 2 3" xfId="831"/>
    <cellStyle name="Comma 10 3" xfId="111"/>
    <cellStyle name="Comma 10 3 2" xfId="833"/>
    <cellStyle name="Comma 10 4" xfId="112"/>
    <cellStyle name="Comma 10 4 2" xfId="113"/>
    <cellStyle name="Comma 10 4 2 2" xfId="834"/>
    <cellStyle name="Comma 10 5" xfId="830"/>
    <cellStyle name="Comma 11" xfId="114"/>
    <cellStyle name="Comma 11 2" xfId="115"/>
    <cellStyle name="Comma 11 2 2" xfId="836"/>
    <cellStyle name="Comma 11 3" xfId="116"/>
    <cellStyle name="Comma 11 3 2" xfId="837"/>
    <cellStyle name="Comma 11 4" xfId="835"/>
    <cellStyle name="Comma 12" xfId="117"/>
    <cellStyle name="Comma 12 2" xfId="838"/>
    <cellStyle name="Comma 12 2 2" xfId="2076"/>
    <cellStyle name="Comma 12 3" xfId="2075"/>
    <cellStyle name="Comma 12 4" xfId="4458"/>
    <cellStyle name="Comma 12 5" xfId="4518"/>
    <cellStyle name="Comma 13" xfId="829"/>
    <cellStyle name="Comma 13 2" xfId="4511"/>
    <cellStyle name="Comma 13 3" xfId="4519"/>
    <cellStyle name="Comma 14" xfId="2210"/>
    <cellStyle name="Comma 15" xfId="2971"/>
    <cellStyle name="Comma 16" xfId="4517"/>
    <cellStyle name="Comma 2" xfId="118"/>
    <cellStyle name="Comma 2 2" xfId="119"/>
    <cellStyle name="Comma 2 2 2" xfId="120"/>
    <cellStyle name="Comma 2 2 2 2" xfId="841"/>
    <cellStyle name="Comma 2 2 3" xfId="840"/>
    <cellStyle name="Comma 2 3" xfId="121"/>
    <cellStyle name="Comma 2 3 2" xfId="122"/>
    <cellStyle name="Comma 2 3 2 2" xfId="843"/>
    <cellStyle name="Comma 2 3 3" xfId="842"/>
    <cellStyle name="Comma 2 4" xfId="123"/>
    <cellStyle name="Comma 2 4 2" xfId="124"/>
    <cellStyle name="Comma 2 4 2 2" xfId="845"/>
    <cellStyle name="Comma 2 4 3" xfId="844"/>
    <cellStyle name="Comma 2 5" xfId="125"/>
    <cellStyle name="Comma 2 5 2" xfId="126"/>
    <cellStyle name="Comma 2 5 2 2" xfId="847"/>
    <cellStyle name="Comma 2 5 3" xfId="846"/>
    <cellStyle name="Comma 2 6" xfId="127"/>
    <cellStyle name="Comma 2 7" xfId="128"/>
    <cellStyle name="Comma 2 7 2" xfId="129"/>
    <cellStyle name="Comma 2 7 2 2" xfId="849"/>
    <cellStyle name="Comma 2 7 3" xfId="130"/>
    <cellStyle name="Comma 2 7 3 2" xfId="850"/>
    <cellStyle name="Comma 2 7 4" xfId="131"/>
    <cellStyle name="Comma 2 7 5" xfId="848"/>
    <cellStyle name="Comma 2 8" xfId="132"/>
    <cellStyle name="Comma 2 9" xfId="839"/>
    <cellStyle name="Comma 3" xfId="133"/>
    <cellStyle name="Comma 3 2" xfId="134"/>
    <cellStyle name="Comma 3 2 2" xfId="5304"/>
    <cellStyle name="Comma 3 3" xfId="135"/>
    <cellStyle name="Comma 3 3 2" xfId="136"/>
    <cellStyle name="Comma 3 3 2 2" xfId="852"/>
    <cellStyle name="Comma 3 3 3" xfId="851"/>
    <cellStyle name="Comma 3 4" xfId="137"/>
    <cellStyle name="Comma 3 4 2" xfId="853"/>
    <cellStyle name="Comma 3 5" xfId="138"/>
    <cellStyle name="Comma 3 5 2" xfId="854"/>
    <cellStyle name="Comma 4" xfId="139"/>
    <cellStyle name="Comma 4 2" xfId="140"/>
    <cellStyle name="Comma 4 2 2" xfId="141"/>
    <cellStyle name="Comma 4 2 2 2" xfId="856"/>
    <cellStyle name="Comma 4 2 3" xfId="855"/>
    <cellStyle name="Comma 4 3" xfId="142"/>
    <cellStyle name="Comma 4 3 2" xfId="143"/>
    <cellStyle name="Comma 4 3 3" xfId="144"/>
    <cellStyle name="Comma 4 3 4" xfId="145"/>
    <cellStyle name="Comma 4 3 4 2" xfId="859"/>
    <cellStyle name="Comma 4 4" xfId="146"/>
    <cellStyle name="Comma 4 4 2" xfId="860"/>
    <cellStyle name="Comma 5" xfId="147"/>
    <cellStyle name="Comma 6" xfId="148"/>
    <cellStyle name="Comma 6 2" xfId="149"/>
    <cellStyle name="Comma 6 2 2" xfId="150"/>
    <cellStyle name="Comma 6 2 2 2" xfId="863"/>
    <cellStyle name="Comma 6 2 3" xfId="862"/>
    <cellStyle name="Comma 6 3" xfId="151"/>
    <cellStyle name="Comma 6 3 2" xfId="864"/>
    <cellStyle name="Comma 6 4" xfId="861"/>
    <cellStyle name="Comma 7" xfId="152"/>
    <cellStyle name="Comma 8" xfId="153"/>
    <cellStyle name="Comma 8 2" xfId="154"/>
    <cellStyle name="Comma 8 2 2" xfId="5305"/>
    <cellStyle name="Comma 8 3" xfId="155"/>
    <cellStyle name="Comma 8 4" xfId="156"/>
    <cellStyle name="Comma 9" xfId="157"/>
    <cellStyle name="Comma 9 2" xfId="158"/>
    <cellStyle name="Comma 9 2 2" xfId="159"/>
    <cellStyle name="Comma 9 2 3" xfId="160"/>
    <cellStyle name="Comma 9 3" xfId="161"/>
    <cellStyle name="Comma 9 4" xfId="162"/>
    <cellStyle name="Comma 9 5" xfId="163"/>
    <cellStyle name="Currency" xfId="164" builtinId="4"/>
    <cellStyle name="Currency 10" xfId="165"/>
    <cellStyle name="Currency 10 2" xfId="166"/>
    <cellStyle name="Currency 10 2 2" xfId="5306"/>
    <cellStyle name="Currency 10 3" xfId="167"/>
    <cellStyle name="Currency 10 4" xfId="168"/>
    <cellStyle name="Currency 11" xfId="169"/>
    <cellStyle name="Currency 11 2" xfId="170"/>
    <cellStyle name="Currency 11 2 2" xfId="171"/>
    <cellStyle name="Currency 11 2 2 2" xfId="875"/>
    <cellStyle name="Currency 11 2 3" xfId="874"/>
    <cellStyle name="Currency 11 3" xfId="172"/>
    <cellStyle name="Currency 11 3 2" xfId="876"/>
    <cellStyle name="Currency 11 4" xfId="173"/>
    <cellStyle name="Currency 11 4 2" xfId="877"/>
    <cellStyle name="Currency 11 5" xfId="873"/>
    <cellStyle name="Currency 12" xfId="174"/>
    <cellStyle name="Currency 12 2" xfId="175"/>
    <cellStyle name="Currency 12 2 2" xfId="176"/>
    <cellStyle name="Currency 12 2 3" xfId="177"/>
    <cellStyle name="Currency 12 3" xfId="178"/>
    <cellStyle name="Currency 12 4" xfId="179"/>
    <cellStyle name="Currency 12 5" xfId="180"/>
    <cellStyle name="Currency 13" xfId="181"/>
    <cellStyle name="Currency 13 2" xfId="182"/>
    <cellStyle name="Currency 13 2 2" xfId="880"/>
    <cellStyle name="Currency 13 3" xfId="183"/>
    <cellStyle name="Currency 13 3 2" xfId="881"/>
    <cellStyle name="Currency 13 4" xfId="184"/>
    <cellStyle name="Currency 13 5" xfId="879"/>
    <cellStyle name="Currency 14" xfId="185"/>
    <cellStyle name="Currency 14 2" xfId="882"/>
    <cellStyle name="Currency 14 2 2" xfId="2077"/>
    <cellStyle name="Currency 14 3" xfId="814"/>
    <cellStyle name="Currency 14 4" xfId="4459"/>
    <cellStyle name="Currency 14 5" xfId="4521"/>
    <cellStyle name="Currency 15" xfId="870"/>
    <cellStyle name="Currency 15 2" xfId="2078"/>
    <cellStyle name="Currency 16" xfId="2212"/>
    <cellStyle name="Currency 16 2" xfId="4455"/>
    <cellStyle name="Currency 17" xfId="2972"/>
    <cellStyle name="Currency 18" xfId="4452"/>
    <cellStyle name="Currency 19" xfId="4520"/>
    <cellStyle name="Currency 2" xfId="186"/>
    <cellStyle name="Currency 2 10" xfId="187"/>
    <cellStyle name="Currency 2 10 2" xfId="2079"/>
    <cellStyle name="Currency 2 11" xfId="883"/>
    <cellStyle name="Currency 2 2" xfId="188"/>
    <cellStyle name="Currency 2 2 2" xfId="189"/>
    <cellStyle name="Currency 2 2 2 2" xfId="190"/>
    <cellStyle name="Currency 2 2 2 2 2" xfId="886"/>
    <cellStyle name="Currency 2 2 2 3" xfId="885"/>
    <cellStyle name="Currency 2 2 3" xfId="191"/>
    <cellStyle name="Currency 2 2 3 2" xfId="192"/>
    <cellStyle name="Currency 2 2 3 2 2" xfId="888"/>
    <cellStyle name="Currency 2 2 3 3" xfId="887"/>
    <cellStyle name="Currency 2 2 4" xfId="193"/>
    <cellStyle name="Currency 2 2 4 2" xfId="889"/>
    <cellStyle name="Currency 2 2 5" xfId="194"/>
    <cellStyle name="Currency 2 2 5 2" xfId="890"/>
    <cellStyle name="Currency 2 2 6" xfId="884"/>
    <cellStyle name="Currency 2 3" xfId="195"/>
    <cellStyle name="Currency 2 3 2" xfId="196"/>
    <cellStyle name="Currency 2 3 2 2" xfId="892"/>
    <cellStyle name="Currency 2 3 3" xfId="891"/>
    <cellStyle name="Currency 2 4" xfId="197"/>
    <cellStyle name="Currency 2 4 2" xfId="198"/>
    <cellStyle name="Currency 2 4 2 2" xfId="894"/>
    <cellStyle name="Currency 2 4 3" xfId="893"/>
    <cellStyle name="Currency 2 5" xfId="199"/>
    <cellStyle name="Currency 2 5 2" xfId="200"/>
    <cellStyle name="Currency 2 5 2 2" xfId="896"/>
    <cellStyle name="Currency 2 5 3" xfId="895"/>
    <cellStyle name="Currency 2 6" xfId="201"/>
    <cellStyle name="Currency 2 7" xfId="202"/>
    <cellStyle name="Currency 2 7 2" xfId="203"/>
    <cellStyle name="Currency 2 8" xfId="204"/>
    <cellStyle name="Currency 2 9" xfId="205"/>
    <cellStyle name="Currency 2 9 2" xfId="206"/>
    <cellStyle name="Currency 2 9 2 2" xfId="899"/>
    <cellStyle name="Currency 2 9 3" xfId="207"/>
    <cellStyle name="Currency 2 9 3 2" xfId="900"/>
    <cellStyle name="Currency 2 9 4" xfId="208"/>
    <cellStyle name="Currency 2 9 5" xfId="898"/>
    <cellStyle name="Currency 20" xfId="5307"/>
    <cellStyle name="Currency 21" xfId="5308"/>
    <cellStyle name="Currency 22" xfId="5309"/>
    <cellStyle name="Currency 23" xfId="5310"/>
    <cellStyle name="Currency 24" xfId="5311"/>
    <cellStyle name="Currency 25" xfId="5312"/>
    <cellStyle name="Currency 26" xfId="5313"/>
    <cellStyle name="Currency 27" xfId="5314"/>
    <cellStyle name="Currency 28" xfId="5315"/>
    <cellStyle name="Currency 29" xfId="5316"/>
    <cellStyle name="Currency 3" xfId="209"/>
    <cellStyle name="Currency 3 2" xfId="210"/>
    <cellStyle name="Currency 3 2 2" xfId="5317"/>
    <cellStyle name="Currency 3 3" xfId="211"/>
    <cellStyle name="Currency 3 3 2" xfId="212"/>
    <cellStyle name="Currency 3 3 2 2" xfId="902"/>
    <cellStyle name="Currency 3 3 3" xfId="901"/>
    <cellStyle name="Currency 3 4" xfId="213"/>
    <cellStyle name="Currency 3 4 2" xfId="903"/>
    <cellStyle name="Currency 3 4 3" xfId="2081"/>
    <cellStyle name="Currency 3 5" xfId="214"/>
    <cellStyle name="Currency 3 5 2" xfId="904"/>
    <cellStyle name="Currency 3 6" xfId="2080"/>
    <cellStyle name="Currency 30" xfId="5318"/>
    <cellStyle name="Currency 31" xfId="5319"/>
    <cellStyle name="Currency 32" xfId="5320"/>
    <cellStyle name="Currency 4" xfId="215"/>
    <cellStyle name="Currency 4 2" xfId="216"/>
    <cellStyle name="Currency 4 2 2" xfId="217"/>
    <cellStyle name="Currency 4 2 2 2" xfId="906"/>
    <cellStyle name="Currency 4 2 3" xfId="905"/>
    <cellStyle name="Currency 4 3" xfId="218"/>
    <cellStyle name="Currency 4 3 2" xfId="219"/>
    <cellStyle name="Currency 4 3 3" xfId="220"/>
    <cellStyle name="Currency 4 3 4" xfId="221"/>
    <cellStyle name="Currency 4 3 4 2" xfId="908"/>
    <cellStyle name="Currency 4 4" xfId="222"/>
    <cellStyle name="Currency 4 4 2" xfId="909"/>
    <cellStyle name="Currency 5" xfId="223"/>
    <cellStyle name="Currency 5 2" xfId="224"/>
    <cellStyle name="Currency 5 2 2" xfId="225"/>
    <cellStyle name="Currency 5 2 2 2" xfId="226"/>
    <cellStyle name="Currency 5 2 2 2 2" xfId="913"/>
    <cellStyle name="Currency 5 2 2 3" xfId="912"/>
    <cellStyle name="Currency 5 2 3" xfId="227"/>
    <cellStyle name="Currency 5 2 3 2" xfId="914"/>
    <cellStyle name="Currency 5 2 4" xfId="911"/>
    <cellStyle name="Currency 5 3" xfId="228"/>
    <cellStyle name="Currency 5 3 2" xfId="915"/>
    <cellStyle name="Currency 5 4" xfId="910"/>
    <cellStyle name="Currency 6" xfId="229"/>
    <cellStyle name="Currency 7" xfId="230"/>
    <cellStyle name="Currency 8" xfId="231"/>
    <cellStyle name="Currency 8 2" xfId="232"/>
    <cellStyle name="Currency 9" xfId="233"/>
    <cellStyle name="Data Field" xfId="234"/>
    <cellStyle name="Data Field 2" xfId="235"/>
    <cellStyle name="Data Field 2 2" xfId="918"/>
    <cellStyle name="Data Field 3" xfId="917"/>
    <cellStyle name="Data Name" xfId="236"/>
    <cellStyle name="Data Name 2" xfId="237"/>
    <cellStyle name="Data Name 2 2" xfId="920"/>
    <cellStyle name="Data Name 3" xfId="919"/>
    <cellStyle name="Date/Time" xfId="238"/>
    <cellStyle name="Euro" xfId="1349"/>
    <cellStyle name="Euro 2" xfId="827"/>
    <cellStyle name="Euro 2 2" xfId="5321"/>
    <cellStyle name="Euro 3" xfId="5322"/>
    <cellStyle name="Explanatory Text" xfId="809" builtinId="53" customBuiltin="1"/>
    <cellStyle name="Explanatory Text 2" xfId="239"/>
    <cellStyle name="Explanatory Text 2 2" xfId="820"/>
    <cellStyle name="Explanatory Text 3" xfId="240"/>
    <cellStyle name="Explanatory Text 4" xfId="2083"/>
    <cellStyle name="Explanatory Text 5" xfId="2082"/>
    <cellStyle name="Good 2" xfId="241"/>
    <cellStyle name="Good 2 2" xfId="924"/>
    <cellStyle name="Good 3" xfId="242"/>
    <cellStyle name="Good 4" xfId="1465"/>
    <cellStyle name="Good 5" xfId="2084"/>
    <cellStyle name="Grey" xfId="1363"/>
    <cellStyle name="Grey 2" xfId="1466"/>
    <cellStyle name="Heading" xfId="243"/>
    <cellStyle name="Heading 1 2" xfId="244"/>
    <cellStyle name="Heading 1 2 2" xfId="1205"/>
    <cellStyle name="Heading 1 3" xfId="245"/>
    <cellStyle name="Heading 1 4" xfId="1414"/>
    <cellStyle name="Heading 1 5" xfId="927"/>
    <cellStyle name="Heading 1 5 2" xfId="5323"/>
    <cellStyle name="Heading 1 6" xfId="1236"/>
    <cellStyle name="Heading 1 7" xfId="2085"/>
    <cellStyle name="Heading 2 2" xfId="246"/>
    <cellStyle name="Heading 2 2 2" xfId="1412"/>
    <cellStyle name="Heading 2 3" xfId="247"/>
    <cellStyle name="Heading 2 4" xfId="1021"/>
    <cellStyle name="Heading 2 5" xfId="1063"/>
    <cellStyle name="Heading 2 6" xfId="1463"/>
    <cellStyle name="Heading 2 7" xfId="2086"/>
    <cellStyle name="Heading 3 2" xfId="248"/>
    <cellStyle name="Heading 3 2 2" xfId="249"/>
    <cellStyle name="Heading 3 2 2 2" xfId="250"/>
    <cellStyle name="Heading 3 2 2 3" xfId="251"/>
    <cellStyle name="Heading 3 2 2 4" xfId="1434"/>
    <cellStyle name="Heading 3 2 3" xfId="252"/>
    <cellStyle name="Heading 3 2 4" xfId="253"/>
    <cellStyle name="Heading 3 3" xfId="254"/>
    <cellStyle name="Heading 3 3 2" xfId="255"/>
    <cellStyle name="Heading 3 3 2 2" xfId="256"/>
    <cellStyle name="Heading 3 3 2 3" xfId="257"/>
    <cellStyle name="Heading 3 3 3" xfId="258"/>
    <cellStyle name="Heading 3 3 4" xfId="259"/>
    <cellStyle name="Heading 3 4" xfId="1436"/>
    <cellStyle name="Heading 3 5" xfId="1387"/>
    <cellStyle name="Heading 3 5 2" xfId="5324"/>
    <cellStyle name="Heading 3 6" xfId="1391"/>
    <cellStyle name="Heading 3 7" xfId="2087"/>
    <cellStyle name="Heading 4 2" xfId="260"/>
    <cellStyle name="Heading 4 2 2" xfId="812"/>
    <cellStyle name="Heading 4 3" xfId="261"/>
    <cellStyle name="Heading 4 4" xfId="1477"/>
    <cellStyle name="Heading 4 5" xfId="1361"/>
    <cellStyle name="Heading 4 5 2" xfId="5325"/>
    <cellStyle name="Heading 4 6" xfId="1009"/>
    <cellStyle name="Heading 4 7" xfId="2088"/>
    <cellStyle name="Hyperlink" xfId="805" builtinId="8"/>
    <cellStyle name="Hyperlink 10" xfId="262"/>
    <cellStyle name="Hyperlink 11" xfId="826"/>
    <cellStyle name="Hyperlink 2" xfId="263"/>
    <cellStyle name="Hyperlink 2 2" xfId="264"/>
    <cellStyle name="Hyperlink 2 2 2" xfId="1369"/>
    <cellStyle name="Hyperlink 2_ResWXMF_FY10v2_0" xfId="265"/>
    <cellStyle name="Hyperlink 3" xfId="266"/>
    <cellStyle name="Hyperlink 3 2" xfId="267"/>
    <cellStyle name="Hyperlink 3 2 2" xfId="268"/>
    <cellStyle name="Hyperlink 3 2 3" xfId="269"/>
    <cellStyle name="Hyperlink 3 2 4" xfId="270"/>
    <cellStyle name="Hyperlink 3 3" xfId="271"/>
    <cellStyle name="Hyperlink 4" xfId="272"/>
    <cellStyle name="Hyperlink 5" xfId="273"/>
    <cellStyle name="Hyperlink 5 2" xfId="4522"/>
    <cellStyle name="Hyperlink 6" xfId="274"/>
    <cellStyle name="Hyperlink 7" xfId="275"/>
    <cellStyle name="Hyperlink 7 2" xfId="4510"/>
    <cellStyle name="Hyperlink 8" xfId="276"/>
    <cellStyle name="Hyperlink 8 2" xfId="4516"/>
    <cellStyle name="Hyperlink 9" xfId="277"/>
    <cellStyle name="Input [yellow]" xfId="1443"/>
    <cellStyle name="Input [yellow] 2" xfId="1378"/>
    <cellStyle name="Input 10" xfId="2090"/>
    <cellStyle name="Input 11" xfId="2091"/>
    <cellStyle name="Input 12" xfId="2089"/>
    <cellStyle name="Input 13" xfId="2063"/>
    <cellStyle name="Input 14" xfId="2193"/>
    <cellStyle name="Input 15" xfId="2190"/>
    <cellStyle name="Input 16" xfId="2192"/>
    <cellStyle name="Input 17" xfId="2189"/>
    <cellStyle name="Input 18" xfId="2191"/>
    <cellStyle name="Input 2" xfId="278"/>
    <cellStyle name="Input 2 2" xfId="279"/>
    <cellStyle name="Input 2 2 10" xfId="280"/>
    <cellStyle name="Input 2 2 11" xfId="281"/>
    <cellStyle name="Input 2 2 12" xfId="282"/>
    <cellStyle name="Input 2 2 13" xfId="283"/>
    <cellStyle name="Input 2 2 14" xfId="284"/>
    <cellStyle name="Input 2 2 15" xfId="285"/>
    <cellStyle name="Input 2 2 16" xfId="1203"/>
    <cellStyle name="Input 2 2 2" xfId="286"/>
    <cellStyle name="Input 2 2 3" xfId="287"/>
    <cellStyle name="Input 2 2 4" xfId="288"/>
    <cellStyle name="Input 2 2 5" xfId="289"/>
    <cellStyle name="Input 2 2 6" xfId="290"/>
    <cellStyle name="Input 2 2 7" xfId="291"/>
    <cellStyle name="Input 2 2 8" xfId="292"/>
    <cellStyle name="Input 2 2 9" xfId="293"/>
    <cellStyle name="Input 2 3" xfId="294"/>
    <cellStyle name="Input 2 4" xfId="295"/>
    <cellStyle name="Input 2 5" xfId="296"/>
    <cellStyle name="Input 3" xfId="297"/>
    <cellStyle name="Input 3 2" xfId="298"/>
    <cellStyle name="Input 3 2 10" xfId="299"/>
    <cellStyle name="Input 3 2 11" xfId="300"/>
    <cellStyle name="Input 3 2 12" xfId="301"/>
    <cellStyle name="Input 3 2 13" xfId="302"/>
    <cellStyle name="Input 3 2 14" xfId="303"/>
    <cellStyle name="Input 3 2 15" xfId="304"/>
    <cellStyle name="Input 3 2 16" xfId="1416"/>
    <cellStyle name="Input 3 2 2" xfId="305"/>
    <cellStyle name="Input 3 2 3" xfId="306"/>
    <cellStyle name="Input 3 2 4" xfId="307"/>
    <cellStyle name="Input 3 2 5" xfId="308"/>
    <cellStyle name="Input 3 2 6" xfId="309"/>
    <cellStyle name="Input 3 2 7" xfId="310"/>
    <cellStyle name="Input 3 2 8" xfId="311"/>
    <cellStyle name="Input 3 2 9" xfId="312"/>
    <cellStyle name="Input 3 3" xfId="313"/>
    <cellStyle name="Input 3 4" xfId="314"/>
    <cellStyle name="Input 3 5" xfId="315"/>
    <cellStyle name="Input 4" xfId="821"/>
    <cellStyle name="Input 4 2" xfId="1400"/>
    <cellStyle name="Input 5" xfId="1422"/>
    <cellStyle name="Input 6" xfId="907"/>
    <cellStyle name="Input 7" xfId="1234"/>
    <cellStyle name="Input 8" xfId="1456"/>
    <cellStyle name="Input 8 2" xfId="2092"/>
    <cellStyle name="Input 9" xfId="2093"/>
    <cellStyle name="Linked Cell" xfId="807" builtinId="24" customBuiltin="1"/>
    <cellStyle name="Linked Cell 2" xfId="316"/>
    <cellStyle name="Linked Cell 2 2" xfId="1231"/>
    <cellStyle name="Linked Cell 3" xfId="317"/>
    <cellStyle name="Linked Cell 4" xfId="2095"/>
    <cellStyle name="Linked Cell 5" xfId="2094"/>
    <cellStyle name="Neutral 2" xfId="318"/>
    <cellStyle name="Neutral 2 2" xfId="1374"/>
    <cellStyle name="Neutral 3" xfId="319"/>
    <cellStyle name="Neutral 4" xfId="1376"/>
    <cellStyle name="Neutral 5" xfId="2096"/>
    <cellStyle name="Normal" xfId="0" builtinId="0"/>
    <cellStyle name="Normal - Style1" xfId="1444"/>
    <cellStyle name="Normal 10" xfId="320"/>
    <cellStyle name="Normal 10 2" xfId="321"/>
    <cellStyle name="Normal 10 2 2" xfId="322"/>
    <cellStyle name="Normal 10 2 3" xfId="323"/>
    <cellStyle name="Normal 10 2 4" xfId="324"/>
    <cellStyle name="Normal 10 3" xfId="325"/>
    <cellStyle name="Normal 100" xfId="1022"/>
    <cellStyle name="Normal 101" xfId="824"/>
    <cellStyle name="Normal 102" xfId="1430"/>
    <cellStyle name="Normal 103" xfId="1479"/>
    <cellStyle name="Normal 104" xfId="1577"/>
    <cellStyle name="Normal 105" xfId="1670"/>
    <cellStyle name="Normal 106" xfId="1576"/>
    <cellStyle name="Normal 107" xfId="1480"/>
    <cellStyle name="Normal 108" xfId="1575"/>
    <cellStyle name="Normal 109" xfId="1481"/>
    <cellStyle name="Normal 11" xfId="326"/>
    <cellStyle name="Normal 11 2" xfId="327"/>
    <cellStyle name="Normal 110" xfId="1500"/>
    <cellStyle name="Normal 111" xfId="1671"/>
    <cellStyle name="Normal 112" xfId="1856"/>
    <cellStyle name="Normal 113" xfId="1857"/>
    <cellStyle name="Normal 114" xfId="1858"/>
    <cellStyle name="Normal 115" xfId="1859"/>
    <cellStyle name="Normal 116" xfId="1860"/>
    <cellStyle name="Normal 117" xfId="1861"/>
    <cellStyle name="Normal 118" xfId="1862"/>
    <cellStyle name="Normal 119" xfId="1863"/>
    <cellStyle name="Normal 12" xfId="328"/>
    <cellStyle name="Normal 120" xfId="1864"/>
    <cellStyle name="Normal 121" xfId="1865"/>
    <cellStyle name="Normal 122" xfId="1866"/>
    <cellStyle name="Normal 123" xfId="1867"/>
    <cellStyle name="Normal 124" xfId="1868"/>
    <cellStyle name="Normal 125" xfId="1869"/>
    <cellStyle name="Normal 126" xfId="1870"/>
    <cellStyle name="Normal 127" xfId="1871"/>
    <cellStyle name="Normal 128" xfId="1872"/>
    <cellStyle name="Normal 129" xfId="1873"/>
    <cellStyle name="Normal 13" xfId="329"/>
    <cellStyle name="Normal 13 2" xfId="330"/>
    <cellStyle name="Normal 13 2 2" xfId="331"/>
    <cellStyle name="Normal 13 2 2 2" xfId="939"/>
    <cellStyle name="Normal 13 2 3" xfId="938"/>
    <cellStyle name="Normal 13 3" xfId="332"/>
    <cellStyle name="Normal 13 3 2" xfId="940"/>
    <cellStyle name="Normal 13 4" xfId="333"/>
    <cellStyle name="Normal 13 4 2" xfId="941"/>
    <cellStyle name="Normal 13 5" xfId="937"/>
    <cellStyle name="Normal 13_CE_Workbook_7_18_2012_MultiTab" xfId="334"/>
    <cellStyle name="Normal 130" xfId="1874"/>
    <cellStyle name="Normal 131" xfId="1875"/>
    <cellStyle name="Normal 132" xfId="1876"/>
    <cellStyle name="Normal 133" xfId="1877"/>
    <cellStyle name="Normal 134" xfId="1878"/>
    <cellStyle name="Normal 135" xfId="1879"/>
    <cellStyle name="Normal 136" xfId="1880"/>
    <cellStyle name="Normal 137" xfId="1881"/>
    <cellStyle name="Normal 138" xfId="1882"/>
    <cellStyle name="Normal 139" xfId="1883"/>
    <cellStyle name="Normal 14" xfId="335"/>
    <cellStyle name="Normal 14 10" xfId="336"/>
    <cellStyle name="Normal 14 11" xfId="337"/>
    <cellStyle name="Normal 14 2" xfId="338"/>
    <cellStyle name="Normal 14 2 2" xfId="339"/>
    <cellStyle name="Normal 14 2 2 2" xfId="340"/>
    <cellStyle name="Normal 14 2 2 2 2" xfId="944"/>
    <cellStyle name="Normal 14 2 2 3" xfId="943"/>
    <cellStyle name="Normal 14 2 3" xfId="341"/>
    <cellStyle name="Normal 14 2 3 2" xfId="945"/>
    <cellStyle name="Normal 14 2 4" xfId="342"/>
    <cellStyle name="Normal 14 2 4 2" xfId="946"/>
    <cellStyle name="Normal 14 2 5" xfId="942"/>
    <cellStyle name="Normal 14 2_CE_Workbook_7_18_2012_MultiTab" xfId="343"/>
    <cellStyle name="Normal 14 3" xfId="344"/>
    <cellStyle name="Normal 14 3 2" xfId="5326"/>
    <cellStyle name="Normal 14 4" xfId="345"/>
    <cellStyle name="Normal 14 5" xfId="346"/>
    <cellStyle name="Normal 14 6" xfId="347"/>
    <cellStyle name="Normal 14 7" xfId="348"/>
    <cellStyle name="Normal 14 8" xfId="349"/>
    <cellStyle name="Normal 14 9" xfId="350"/>
    <cellStyle name="Normal 14_CE_Workbook_7_18_2012_MultiTab" xfId="351"/>
    <cellStyle name="Normal 140" xfId="1884"/>
    <cellStyle name="Normal 141" xfId="1885"/>
    <cellStyle name="Normal 142" xfId="1886"/>
    <cellStyle name="Normal 143" xfId="1887"/>
    <cellStyle name="Normal 144" xfId="1888"/>
    <cellStyle name="Normal 145" xfId="1889"/>
    <cellStyle name="Normal 146" xfId="1890"/>
    <cellStyle name="Normal 147" xfId="1891"/>
    <cellStyle name="Normal 148" xfId="1892"/>
    <cellStyle name="Normal 149" xfId="1893"/>
    <cellStyle name="Normal 15" xfId="352"/>
    <cellStyle name="Normal 15 2" xfId="353"/>
    <cellStyle name="Normal 15 2 2" xfId="354"/>
    <cellStyle name="Normal 15 2 3" xfId="355"/>
    <cellStyle name="Normal 15 2 4" xfId="356"/>
    <cellStyle name="Normal 15 3" xfId="357"/>
    <cellStyle name="Normal 15 4" xfId="358"/>
    <cellStyle name="Normal 150" xfId="1894"/>
    <cellStyle name="Normal 151" xfId="1895"/>
    <cellStyle name="Normal 152" xfId="1896"/>
    <cellStyle name="Normal 153" xfId="1897"/>
    <cellStyle name="Normal 154" xfId="1898"/>
    <cellStyle name="Normal 155" xfId="1899"/>
    <cellStyle name="Normal 156" xfId="1900"/>
    <cellStyle name="Normal 157" xfId="1901"/>
    <cellStyle name="Normal 158" xfId="1902"/>
    <cellStyle name="Normal 159" xfId="1903"/>
    <cellStyle name="Normal 16" xfId="359"/>
    <cellStyle name="Normal 16 2" xfId="360"/>
    <cellStyle name="Normal 16 2 2" xfId="950"/>
    <cellStyle name="Normal 16 3" xfId="361"/>
    <cellStyle name="Normal 16 3 2" xfId="951"/>
    <cellStyle name="Normal 16 4" xfId="949"/>
    <cellStyle name="Normal 16 5" xfId="1095"/>
    <cellStyle name="Normal 16 5 2" xfId="2410"/>
    <cellStyle name="Normal 16 5 2 2" xfId="3905"/>
    <cellStyle name="Normal 16 5 3" xfId="3166"/>
    <cellStyle name="Normal 16 6" xfId="2097"/>
    <cellStyle name="Normal 16 6 2" xfId="2920"/>
    <cellStyle name="Normal 16 6 2 2" xfId="4410"/>
    <cellStyle name="Normal 16 6 3" xfId="3671"/>
    <cellStyle name="Normal 16 7" xfId="2194"/>
    <cellStyle name="Normal 16 7 2" xfId="2952"/>
    <cellStyle name="Normal 16 7 2 2" xfId="4441"/>
    <cellStyle name="Normal 16 7 3" xfId="3702"/>
    <cellStyle name="Normal 16 8" xfId="4523"/>
    <cellStyle name="Normal 160" xfId="1904"/>
    <cellStyle name="Normal 161" xfId="1905"/>
    <cellStyle name="Normal 162" xfId="1906"/>
    <cellStyle name="Normal 163" xfId="1907"/>
    <cellStyle name="Normal 164" xfId="1908"/>
    <cellStyle name="Normal 165" xfId="1909"/>
    <cellStyle name="Normal 166" xfId="1910"/>
    <cellStyle name="Normal 167" xfId="1911"/>
    <cellStyle name="Normal 168" xfId="1912"/>
    <cellStyle name="Normal 169" xfId="1913"/>
    <cellStyle name="Normal 17" xfId="362"/>
    <cellStyle name="Normal 17 2" xfId="363"/>
    <cellStyle name="Normal 17 2 2" xfId="953"/>
    <cellStyle name="Normal 17 3" xfId="952"/>
    <cellStyle name="Normal 17 4" xfId="1404"/>
    <cellStyle name="Normal 17 4 2" xfId="2517"/>
    <cellStyle name="Normal 17 4 2 2" xfId="4011"/>
    <cellStyle name="Normal 17 4 3" xfId="3272"/>
    <cellStyle name="Normal 17 5" xfId="2098"/>
    <cellStyle name="Normal 17 5 2" xfId="2921"/>
    <cellStyle name="Normal 17 5 2 2" xfId="4411"/>
    <cellStyle name="Normal 17 5 3" xfId="3672"/>
    <cellStyle name="Normal 17 6" xfId="2195"/>
    <cellStyle name="Normal 17 6 2" xfId="2953"/>
    <cellStyle name="Normal 17 6 2 2" xfId="4442"/>
    <cellStyle name="Normal 17 6 3" xfId="3703"/>
    <cellStyle name="Normal 17 7" xfId="4524"/>
    <cellStyle name="Normal 170" xfId="1914"/>
    <cellStyle name="Normal 171" xfId="1915"/>
    <cellStyle name="Normal 172" xfId="1916"/>
    <cellStyle name="Normal 173" xfId="1917"/>
    <cellStyle name="Normal 174" xfId="1918"/>
    <cellStyle name="Normal 175" xfId="1919"/>
    <cellStyle name="Normal 176" xfId="1920"/>
    <cellStyle name="Normal 177" xfId="1921"/>
    <cellStyle name="Normal 178" xfId="1922"/>
    <cellStyle name="Normal 179" xfId="1923"/>
    <cellStyle name="Normal 18" xfId="364"/>
    <cellStyle name="Normal 18 10" xfId="4460"/>
    <cellStyle name="Normal 18 11" xfId="4525"/>
    <cellStyle name="Normal 18 2" xfId="1251"/>
    <cellStyle name="Normal 18 2 2" xfId="1578"/>
    <cellStyle name="Normal 18 2 2 2" xfId="2620"/>
    <cellStyle name="Normal 18 2 2 2 2" xfId="4113"/>
    <cellStyle name="Normal 18 2 2 3" xfId="3374"/>
    <cellStyle name="Normal 18 2 3" xfId="1764"/>
    <cellStyle name="Normal 18 2 3 2" xfId="2804"/>
    <cellStyle name="Normal 18 2 3 2 2" xfId="4297"/>
    <cellStyle name="Normal 18 2 3 3" xfId="3558"/>
    <cellStyle name="Normal 18 2 4" xfId="2415"/>
    <cellStyle name="Normal 18 2 4 2" xfId="3910"/>
    <cellStyle name="Normal 18 2 5" xfId="3171"/>
    <cellStyle name="Normal 18 3" xfId="954"/>
    <cellStyle name="Normal 18 3 2" xfId="2317"/>
    <cellStyle name="Normal 18 3 2 2" xfId="3812"/>
    <cellStyle name="Normal 18 3 3" xfId="3073"/>
    <cellStyle name="Normal 18 4" xfId="1482"/>
    <cellStyle name="Normal 18 4 2" xfId="2528"/>
    <cellStyle name="Normal 18 4 2 2" xfId="4021"/>
    <cellStyle name="Normal 18 4 3" xfId="3282"/>
    <cellStyle name="Normal 18 5" xfId="1672"/>
    <cellStyle name="Normal 18 5 2" xfId="2712"/>
    <cellStyle name="Normal 18 5 2 2" xfId="4205"/>
    <cellStyle name="Normal 18 5 3" xfId="3466"/>
    <cellStyle name="Normal 18 6" xfId="2099"/>
    <cellStyle name="Normal 18 6 2" xfId="2922"/>
    <cellStyle name="Normal 18 6 2 2" xfId="4412"/>
    <cellStyle name="Normal 18 6 3" xfId="3673"/>
    <cellStyle name="Normal 18 7" xfId="2196"/>
    <cellStyle name="Normal 18 7 2" xfId="2954"/>
    <cellStyle name="Normal 18 7 2 2" xfId="4443"/>
    <cellStyle name="Normal 18 7 3" xfId="3704"/>
    <cellStyle name="Normal 18 8" xfId="2215"/>
    <cellStyle name="Normal 18 8 2" xfId="3712"/>
    <cellStyle name="Normal 18 9" xfId="2973"/>
    <cellStyle name="Normal 180" xfId="1924"/>
    <cellStyle name="Normal 181" xfId="1925"/>
    <cellStyle name="Normal 182" xfId="1926"/>
    <cellStyle name="Normal 183" xfId="1927"/>
    <cellStyle name="Normal 184" xfId="1928"/>
    <cellStyle name="Normal 185" xfId="1929"/>
    <cellStyle name="Normal 186" xfId="1930"/>
    <cellStyle name="Normal 187" xfId="1931"/>
    <cellStyle name="Normal 188" xfId="1932"/>
    <cellStyle name="Normal 189" xfId="1933"/>
    <cellStyle name="Normal 19" xfId="365"/>
    <cellStyle name="Normal 19 2" xfId="955"/>
    <cellStyle name="Normal 19 2 2" xfId="5327"/>
    <cellStyle name="Normal 19 3" xfId="930"/>
    <cellStyle name="Normal 19 3 2" xfId="2315"/>
    <cellStyle name="Normal 19 3 2 2" xfId="3810"/>
    <cellStyle name="Normal 19 3 3" xfId="3071"/>
    <cellStyle name="Normal 19 4" xfId="4526"/>
    <cellStyle name="Normal 190" xfId="1934"/>
    <cellStyle name="Normal 191" xfId="1935"/>
    <cellStyle name="Normal 192" xfId="1936"/>
    <cellStyle name="Normal 193" xfId="1937"/>
    <cellStyle name="Normal 194" xfId="1938"/>
    <cellStyle name="Normal 195" xfId="1939"/>
    <cellStyle name="Normal 196" xfId="1940"/>
    <cellStyle name="Normal 197" xfId="1941"/>
    <cellStyle name="Normal 198" xfId="1942"/>
    <cellStyle name="Normal 199" xfId="1943"/>
    <cellStyle name="Normal 2" xfId="366"/>
    <cellStyle name="Normal 2 10" xfId="956"/>
    <cellStyle name="Normal 2 11" xfId="2100"/>
    <cellStyle name="Normal 2 12" xfId="4461"/>
    <cellStyle name="Normal 2 2" xfId="367"/>
    <cellStyle name="Normal 2 2 2" xfId="368"/>
    <cellStyle name="Normal 2 2 2 2" xfId="369"/>
    <cellStyle name="Normal 2 2 2 2 2" xfId="959"/>
    <cellStyle name="Normal 2 2 2 3" xfId="958"/>
    <cellStyle name="Normal 2 2 3" xfId="370"/>
    <cellStyle name="Normal 2 2 3 10" xfId="2197"/>
    <cellStyle name="Normal 2 2 3 10 2" xfId="2955"/>
    <cellStyle name="Normal 2 2 3 10 2 2" xfId="4444"/>
    <cellStyle name="Normal 2 2 3 10 3" xfId="3705"/>
    <cellStyle name="Normal 2 2 3 11" xfId="2216"/>
    <cellStyle name="Normal 2 2 3 11 2" xfId="3713"/>
    <cellStyle name="Normal 2 2 3 12" xfId="2974"/>
    <cellStyle name="Normal 2 2 3 13" xfId="4527"/>
    <cellStyle name="Normal 2 2 3 2" xfId="371"/>
    <cellStyle name="Normal 2 2 3 2 10" xfId="2975"/>
    <cellStyle name="Normal 2 2 3 2 11" xfId="4463"/>
    <cellStyle name="Normal 2 2 3 2 2" xfId="372"/>
    <cellStyle name="Normal 2 2 3 2 2 2" xfId="1254"/>
    <cellStyle name="Normal 2 2 3 2 2 2 2" xfId="1581"/>
    <cellStyle name="Normal 2 2 3 2 2 2 2 2" xfId="2623"/>
    <cellStyle name="Normal 2 2 3 2 2 2 2 2 2" xfId="4116"/>
    <cellStyle name="Normal 2 2 3 2 2 2 2 3" xfId="3377"/>
    <cellStyle name="Normal 2 2 3 2 2 2 3" xfId="1767"/>
    <cellStyle name="Normal 2 2 3 2 2 2 3 2" xfId="2807"/>
    <cellStyle name="Normal 2 2 3 2 2 2 3 2 2" xfId="4300"/>
    <cellStyle name="Normal 2 2 3 2 2 2 3 3" xfId="3561"/>
    <cellStyle name="Normal 2 2 3 2 2 2 4" xfId="2418"/>
    <cellStyle name="Normal 2 2 3 2 2 2 4 2" xfId="3913"/>
    <cellStyle name="Normal 2 2 3 2 2 2 5" xfId="3174"/>
    <cellStyle name="Normal 2 2 3 2 2 3" xfId="962"/>
    <cellStyle name="Normal 2 2 3 2 2 3 2" xfId="2320"/>
    <cellStyle name="Normal 2 2 3 2 2 3 2 2" xfId="3815"/>
    <cellStyle name="Normal 2 2 3 2 2 3 3" xfId="3076"/>
    <cellStyle name="Normal 2 2 3 2 2 4" xfId="1485"/>
    <cellStyle name="Normal 2 2 3 2 2 4 2" xfId="2531"/>
    <cellStyle name="Normal 2 2 3 2 2 4 2 2" xfId="4024"/>
    <cellStyle name="Normal 2 2 3 2 2 4 3" xfId="3285"/>
    <cellStyle name="Normal 2 2 3 2 2 5" xfId="1675"/>
    <cellStyle name="Normal 2 2 3 2 2 5 2" xfId="2715"/>
    <cellStyle name="Normal 2 2 3 2 2 5 2 2" xfId="4208"/>
    <cellStyle name="Normal 2 2 3 2 2 5 3" xfId="3469"/>
    <cellStyle name="Normal 2 2 3 2 2 6" xfId="2218"/>
    <cellStyle name="Normal 2 2 3 2 2 6 2" xfId="3715"/>
    <cellStyle name="Normal 2 2 3 2 2 7" xfId="2976"/>
    <cellStyle name="Normal 2 2 3 2 3" xfId="373"/>
    <cellStyle name="Normal 2 2 3 2 3 2" xfId="1255"/>
    <cellStyle name="Normal 2 2 3 2 3 2 2" xfId="1582"/>
    <cellStyle name="Normal 2 2 3 2 3 2 2 2" xfId="2624"/>
    <cellStyle name="Normal 2 2 3 2 3 2 2 2 2" xfId="4117"/>
    <cellStyle name="Normal 2 2 3 2 3 2 2 3" xfId="3378"/>
    <cellStyle name="Normal 2 2 3 2 3 2 3" xfId="1768"/>
    <cellStyle name="Normal 2 2 3 2 3 2 3 2" xfId="2808"/>
    <cellStyle name="Normal 2 2 3 2 3 2 3 2 2" xfId="4301"/>
    <cellStyle name="Normal 2 2 3 2 3 2 3 3" xfId="3562"/>
    <cellStyle name="Normal 2 2 3 2 3 2 4" xfId="2419"/>
    <cellStyle name="Normal 2 2 3 2 3 2 4 2" xfId="3914"/>
    <cellStyle name="Normal 2 2 3 2 3 2 5" xfId="3175"/>
    <cellStyle name="Normal 2 2 3 2 3 3" xfId="963"/>
    <cellStyle name="Normal 2 2 3 2 3 3 2" xfId="2321"/>
    <cellStyle name="Normal 2 2 3 2 3 3 2 2" xfId="3816"/>
    <cellStyle name="Normal 2 2 3 2 3 3 3" xfId="3077"/>
    <cellStyle name="Normal 2 2 3 2 3 4" xfId="1486"/>
    <cellStyle name="Normal 2 2 3 2 3 4 2" xfId="2532"/>
    <cellStyle name="Normal 2 2 3 2 3 4 2 2" xfId="4025"/>
    <cellStyle name="Normal 2 2 3 2 3 4 3" xfId="3286"/>
    <cellStyle name="Normal 2 2 3 2 3 5" xfId="1676"/>
    <cellStyle name="Normal 2 2 3 2 3 5 2" xfId="2716"/>
    <cellStyle name="Normal 2 2 3 2 3 5 2 2" xfId="4209"/>
    <cellStyle name="Normal 2 2 3 2 3 5 3" xfId="3470"/>
    <cellStyle name="Normal 2 2 3 2 3 6" xfId="2219"/>
    <cellStyle name="Normal 2 2 3 2 3 6 2" xfId="3716"/>
    <cellStyle name="Normal 2 2 3 2 3 7" xfId="2977"/>
    <cellStyle name="Normal 2 2 3 2 4" xfId="374"/>
    <cellStyle name="Normal 2 2 3 2 5" xfId="1253"/>
    <cellStyle name="Normal 2 2 3 2 5 2" xfId="1580"/>
    <cellStyle name="Normal 2 2 3 2 5 2 2" xfId="2622"/>
    <cellStyle name="Normal 2 2 3 2 5 2 2 2" xfId="4115"/>
    <cellStyle name="Normal 2 2 3 2 5 2 3" xfId="3376"/>
    <cellStyle name="Normal 2 2 3 2 5 3" xfId="1766"/>
    <cellStyle name="Normal 2 2 3 2 5 3 2" xfId="2806"/>
    <cellStyle name="Normal 2 2 3 2 5 3 2 2" xfId="4299"/>
    <cellStyle name="Normal 2 2 3 2 5 3 3" xfId="3560"/>
    <cellStyle name="Normal 2 2 3 2 5 4" xfId="2417"/>
    <cellStyle name="Normal 2 2 3 2 5 4 2" xfId="3912"/>
    <cellStyle name="Normal 2 2 3 2 5 5" xfId="3173"/>
    <cellStyle name="Normal 2 2 3 2 6" xfId="961"/>
    <cellStyle name="Normal 2 2 3 2 6 2" xfId="2319"/>
    <cellStyle name="Normal 2 2 3 2 6 2 2" xfId="3814"/>
    <cellStyle name="Normal 2 2 3 2 6 3" xfId="3075"/>
    <cellStyle name="Normal 2 2 3 2 7" xfId="1484"/>
    <cellStyle name="Normal 2 2 3 2 7 2" xfId="2530"/>
    <cellStyle name="Normal 2 2 3 2 7 2 2" xfId="4023"/>
    <cellStyle name="Normal 2 2 3 2 7 3" xfId="3284"/>
    <cellStyle name="Normal 2 2 3 2 8" xfId="1674"/>
    <cellStyle name="Normal 2 2 3 2 8 2" xfId="2714"/>
    <cellStyle name="Normal 2 2 3 2 8 2 2" xfId="4207"/>
    <cellStyle name="Normal 2 2 3 2 8 3" xfId="3468"/>
    <cellStyle name="Normal 2 2 3 2 9" xfId="2217"/>
    <cellStyle name="Normal 2 2 3 2 9 2" xfId="3714"/>
    <cellStyle name="Normal 2 2 3 3" xfId="375"/>
    <cellStyle name="Normal 2 2 3 3 2" xfId="1256"/>
    <cellStyle name="Normal 2 2 3 3 2 2" xfId="1583"/>
    <cellStyle name="Normal 2 2 3 3 2 2 2" xfId="2625"/>
    <cellStyle name="Normal 2 2 3 3 2 2 2 2" xfId="4118"/>
    <cellStyle name="Normal 2 2 3 3 2 2 3" xfId="3379"/>
    <cellStyle name="Normal 2 2 3 3 2 3" xfId="1769"/>
    <cellStyle name="Normal 2 2 3 3 2 3 2" xfId="2809"/>
    <cellStyle name="Normal 2 2 3 3 2 3 2 2" xfId="4302"/>
    <cellStyle name="Normal 2 2 3 3 2 3 3" xfId="3563"/>
    <cellStyle name="Normal 2 2 3 3 2 4" xfId="2420"/>
    <cellStyle name="Normal 2 2 3 3 2 4 2" xfId="3915"/>
    <cellStyle name="Normal 2 2 3 3 2 5" xfId="3176"/>
    <cellStyle name="Normal 2 2 3 3 3" xfId="964"/>
    <cellStyle name="Normal 2 2 3 3 3 2" xfId="2322"/>
    <cellStyle name="Normal 2 2 3 3 3 2 2" xfId="3817"/>
    <cellStyle name="Normal 2 2 3 3 3 3" xfId="3078"/>
    <cellStyle name="Normal 2 2 3 3 4" xfId="1487"/>
    <cellStyle name="Normal 2 2 3 3 4 2" xfId="2533"/>
    <cellStyle name="Normal 2 2 3 3 4 2 2" xfId="4026"/>
    <cellStyle name="Normal 2 2 3 3 4 3" xfId="3287"/>
    <cellStyle name="Normal 2 2 3 3 5" xfId="1677"/>
    <cellStyle name="Normal 2 2 3 3 5 2" xfId="2717"/>
    <cellStyle name="Normal 2 2 3 3 5 2 2" xfId="4210"/>
    <cellStyle name="Normal 2 2 3 3 5 3" xfId="3471"/>
    <cellStyle name="Normal 2 2 3 3 6" xfId="2220"/>
    <cellStyle name="Normal 2 2 3 3 6 2" xfId="3717"/>
    <cellStyle name="Normal 2 2 3 3 7" xfId="2978"/>
    <cellStyle name="Normal 2 2 3 3 8" xfId="4464"/>
    <cellStyle name="Normal 2 2 3 4" xfId="376"/>
    <cellStyle name="Normal 2 2 3 5" xfId="1252"/>
    <cellStyle name="Normal 2 2 3 5 2" xfId="1579"/>
    <cellStyle name="Normal 2 2 3 5 2 2" xfId="2621"/>
    <cellStyle name="Normal 2 2 3 5 2 2 2" xfId="4114"/>
    <cellStyle name="Normal 2 2 3 5 2 3" xfId="3375"/>
    <cellStyle name="Normal 2 2 3 5 3" xfId="1765"/>
    <cellStyle name="Normal 2 2 3 5 3 2" xfId="2805"/>
    <cellStyle name="Normal 2 2 3 5 3 2 2" xfId="4298"/>
    <cellStyle name="Normal 2 2 3 5 3 3" xfId="3559"/>
    <cellStyle name="Normal 2 2 3 5 4" xfId="2416"/>
    <cellStyle name="Normal 2 2 3 5 4 2" xfId="3911"/>
    <cellStyle name="Normal 2 2 3 5 5" xfId="3172"/>
    <cellStyle name="Normal 2 2 3 6" xfId="960"/>
    <cellStyle name="Normal 2 2 3 6 2" xfId="2318"/>
    <cellStyle name="Normal 2 2 3 6 2 2" xfId="3813"/>
    <cellStyle name="Normal 2 2 3 6 3" xfId="3074"/>
    <cellStyle name="Normal 2 2 3 7" xfId="1483"/>
    <cellStyle name="Normal 2 2 3 7 2" xfId="2529"/>
    <cellStyle name="Normal 2 2 3 7 2 2" xfId="4022"/>
    <cellStyle name="Normal 2 2 3 7 3" xfId="3283"/>
    <cellStyle name="Normal 2 2 3 8" xfId="1673"/>
    <cellStyle name="Normal 2 2 3 8 2" xfId="2713"/>
    <cellStyle name="Normal 2 2 3 8 2 2" xfId="4206"/>
    <cellStyle name="Normal 2 2 3 8 3" xfId="3467"/>
    <cellStyle name="Normal 2 2 3 9" xfId="2101"/>
    <cellStyle name="Normal 2 2 3 9 2" xfId="2923"/>
    <cellStyle name="Normal 2 2 3 9 2 2" xfId="4413"/>
    <cellStyle name="Normal 2 2 3 9 3" xfId="3674"/>
    <cellStyle name="Normal 2 2 4" xfId="377"/>
    <cellStyle name="Normal 2 2 4 2" xfId="378"/>
    <cellStyle name="Normal 2 2 4 2 2" xfId="966"/>
    <cellStyle name="Normal 2 2 4 3" xfId="379"/>
    <cellStyle name="Normal 2 2 4 3 2" xfId="967"/>
    <cellStyle name="Normal 2 2 4 4" xfId="380"/>
    <cellStyle name="Normal 2 2 4 4 2" xfId="1257"/>
    <cellStyle name="Normal 2 2 4 4 2 2" xfId="1584"/>
    <cellStyle name="Normal 2 2 4 4 2 2 2" xfId="2626"/>
    <cellStyle name="Normal 2 2 4 4 2 2 2 2" xfId="4119"/>
    <cellStyle name="Normal 2 2 4 4 2 2 3" xfId="3380"/>
    <cellStyle name="Normal 2 2 4 4 2 3" xfId="1770"/>
    <cellStyle name="Normal 2 2 4 4 2 3 2" xfId="2810"/>
    <cellStyle name="Normal 2 2 4 4 2 3 2 2" xfId="4303"/>
    <cellStyle name="Normal 2 2 4 4 2 3 3" xfId="3564"/>
    <cellStyle name="Normal 2 2 4 4 2 4" xfId="2421"/>
    <cellStyle name="Normal 2 2 4 4 2 4 2" xfId="3916"/>
    <cellStyle name="Normal 2 2 4 4 2 5" xfId="3177"/>
    <cellStyle name="Normal 2 2 4 4 3" xfId="968"/>
    <cellStyle name="Normal 2 2 4 4 3 2" xfId="2323"/>
    <cellStyle name="Normal 2 2 4 4 3 2 2" xfId="3818"/>
    <cellStyle name="Normal 2 2 4 4 3 3" xfId="3079"/>
    <cellStyle name="Normal 2 2 4 4 4" xfId="1488"/>
    <cellStyle name="Normal 2 2 4 4 4 2" xfId="2534"/>
    <cellStyle name="Normal 2 2 4 4 4 2 2" xfId="4027"/>
    <cellStyle name="Normal 2 2 4 4 4 3" xfId="3288"/>
    <cellStyle name="Normal 2 2 4 4 5" xfId="1678"/>
    <cellStyle name="Normal 2 2 4 4 5 2" xfId="2718"/>
    <cellStyle name="Normal 2 2 4 4 5 2 2" xfId="4211"/>
    <cellStyle name="Normal 2 2 4 4 5 3" xfId="3472"/>
    <cellStyle name="Normal 2 2 4 4 6" xfId="2221"/>
    <cellStyle name="Normal 2 2 4 4 6 2" xfId="3718"/>
    <cellStyle name="Normal 2 2 4 4 7" xfId="2979"/>
    <cellStyle name="Normal 2 2 4 5" xfId="965"/>
    <cellStyle name="Normal 2 2 5" xfId="381"/>
    <cellStyle name="Normal 2 2 5 2" xfId="1258"/>
    <cellStyle name="Normal 2 2 5 2 2" xfId="1585"/>
    <cellStyle name="Normal 2 2 5 2 2 2" xfId="2627"/>
    <cellStyle name="Normal 2 2 5 2 2 2 2" xfId="4120"/>
    <cellStyle name="Normal 2 2 5 2 2 3" xfId="3381"/>
    <cellStyle name="Normal 2 2 5 2 3" xfId="1771"/>
    <cellStyle name="Normal 2 2 5 2 3 2" xfId="2811"/>
    <cellStyle name="Normal 2 2 5 2 3 2 2" xfId="4304"/>
    <cellStyle name="Normal 2 2 5 2 3 3" xfId="3565"/>
    <cellStyle name="Normal 2 2 5 2 4" xfId="2422"/>
    <cellStyle name="Normal 2 2 5 2 4 2" xfId="3917"/>
    <cellStyle name="Normal 2 2 5 2 5" xfId="3178"/>
    <cellStyle name="Normal 2 2 5 3" xfId="969"/>
    <cellStyle name="Normal 2 2 5 3 2" xfId="2324"/>
    <cellStyle name="Normal 2 2 5 3 2 2" xfId="3819"/>
    <cellStyle name="Normal 2 2 5 3 3" xfId="3080"/>
    <cellStyle name="Normal 2 2 5 4" xfId="1489"/>
    <cellStyle name="Normal 2 2 5 4 2" xfId="2535"/>
    <cellStyle name="Normal 2 2 5 4 2 2" xfId="4028"/>
    <cellStyle name="Normal 2 2 5 4 3" xfId="3289"/>
    <cellStyle name="Normal 2 2 5 5" xfId="1679"/>
    <cellStyle name="Normal 2 2 5 5 2" xfId="2719"/>
    <cellStyle name="Normal 2 2 5 5 2 2" xfId="4212"/>
    <cellStyle name="Normal 2 2 5 5 3" xfId="3473"/>
    <cellStyle name="Normal 2 2 5 6" xfId="2222"/>
    <cellStyle name="Normal 2 2 5 6 2" xfId="3719"/>
    <cellStyle name="Normal 2 2 5 7" xfId="2980"/>
    <cellStyle name="Normal 2 2 6" xfId="957"/>
    <cellStyle name="Normal 2 2 7" xfId="4462"/>
    <cellStyle name="Normal 2 2_18230684" xfId="382"/>
    <cellStyle name="Normal 2 3" xfId="383"/>
    <cellStyle name="Normal 2 3 2" xfId="384"/>
    <cellStyle name="Normal 2 3 2 2" xfId="385"/>
    <cellStyle name="Normal 2 3 2 2 2" xfId="972"/>
    <cellStyle name="Normal 2 3 2 3" xfId="971"/>
    <cellStyle name="Normal 2 3 3" xfId="386"/>
    <cellStyle name="Normal 2 3 3 2" xfId="973"/>
    <cellStyle name="Normal 2 3 4" xfId="387"/>
    <cellStyle name="Normal 2 3 4 2" xfId="974"/>
    <cellStyle name="Normal 2 3 5" xfId="970"/>
    <cellStyle name="Normal 2 3_CE_Workbook_7_18_2012_MultiTab" xfId="388"/>
    <cellStyle name="Normal 2 4" xfId="389"/>
    <cellStyle name="Normal 2 4 2" xfId="390"/>
    <cellStyle name="Normal 2 4 2 2" xfId="976"/>
    <cellStyle name="Normal 2 4 3" xfId="975"/>
    <cellStyle name="Normal 2 5" xfId="391"/>
    <cellStyle name="Normal 2 5 10" xfId="2223"/>
    <cellStyle name="Normal 2 5 10 2" xfId="3720"/>
    <cellStyle name="Normal 2 5 11" xfId="2981"/>
    <cellStyle name="Normal 2 5 12" xfId="4528"/>
    <cellStyle name="Normal 2 5 2" xfId="392"/>
    <cellStyle name="Normal 2 5 2 10" xfId="2198"/>
    <cellStyle name="Normal 2 5 2 10 2" xfId="2956"/>
    <cellStyle name="Normal 2 5 2 10 2 2" xfId="4445"/>
    <cellStyle name="Normal 2 5 2 10 3" xfId="3706"/>
    <cellStyle name="Normal 2 5 2 11" xfId="2224"/>
    <cellStyle name="Normal 2 5 2 11 2" xfId="3721"/>
    <cellStyle name="Normal 2 5 2 12" xfId="2982"/>
    <cellStyle name="Normal 2 5 2 13" xfId="4529"/>
    <cellStyle name="Normal 2 5 2 2" xfId="393"/>
    <cellStyle name="Normal 2 5 2 2 10" xfId="2983"/>
    <cellStyle name="Normal 2 5 2 2 11" xfId="4465"/>
    <cellStyle name="Normal 2 5 2 2 2" xfId="394"/>
    <cellStyle name="Normal 2 5 2 2 2 2" xfId="1262"/>
    <cellStyle name="Normal 2 5 2 2 2 2 2" xfId="1589"/>
    <cellStyle name="Normal 2 5 2 2 2 2 2 2" xfId="2631"/>
    <cellStyle name="Normal 2 5 2 2 2 2 2 2 2" xfId="4124"/>
    <cellStyle name="Normal 2 5 2 2 2 2 2 3" xfId="3385"/>
    <cellStyle name="Normal 2 5 2 2 2 2 3" xfId="1775"/>
    <cellStyle name="Normal 2 5 2 2 2 2 3 2" xfId="2815"/>
    <cellStyle name="Normal 2 5 2 2 2 2 3 2 2" xfId="4308"/>
    <cellStyle name="Normal 2 5 2 2 2 2 3 3" xfId="3569"/>
    <cellStyle name="Normal 2 5 2 2 2 2 4" xfId="2426"/>
    <cellStyle name="Normal 2 5 2 2 2 2 4 2" xfId="3921"/>
    <cellStyle name="Normal 2 5 2 2 2 2 5" xfId="3182"/>
    <cellStyle name="Normal 2 5 2 2 2 3" xfId="980"/>
    <cellStyle name="Normal 2 5 2 2 2 3 2" xfId="2328"/>
    <cellStyle name="Normal 2 5 2 2 2 3 2 2" xfId="3823"/>
    <cellStyle name="Normal 2 5 2 2 2 3 3" xfId="3084"/>
    <cellStyle name="Normal 2 5 2 2 2 4" xfId="1493"/>
    <cellStyle name="Normal 2 5 2 2 2 4 2" xfId="2539"/>
    <cellStyle name="Normal 2 5 2 2 2 4 2 2" xfId="4032"/>
    <cellStyle name="Normal 2 5 2 2 2 4 3" xfId="3293"/>
    <cellStyle name="Normal 2 5 2 2 2 5" xfId="1683"/>
    <cellStyle name="Normal 2 5 2 2 2 5 2" xfId="2723"/>
    <cellStyle name="Normal 2 5 2 2 2 5 2 2" xfId="4216"/>
    <cellStyle name="Normal 2 5 2 2 2 5 3" xfId="3477"/>
    <cellStyle name="Normal 2 5 2 2 2 6" xfId="2226"/>
    <cellStyle name="Normal 2 5 2 2 2 6 2" xfId="3723"/>
    <cellStyle name="Normal 2 5 2 2 2 7" xfId="2984"/>
    <cellStyle name="Normal 2 5 2 2 3" xfId="395"/>
    <cellStyle name="Normal 2 5 2 2 3 2" xfId="1263"/>
    <cellStyle name="Normal 2 5 2 2 3 2 2" xfId="1590"/>
    <cellStyle name="Normal 2 5 2 2 3 2 2 2" xfId="2632"/>
    <cellStyle name="Normal 2 5 2 2 3 2 2 2 2" xfId="4125"/>
    <cellStyle name="Normal 2 5 2 2 3 2 2 3" xfId="3386"/>
    <cellStyle name="Normal 2 5 2 2 3 2 3" xfId="1776"/>
    <cellStyle name="Normal 2 5 2 2 3 2 3 2" xfId="2816"/>
    <cellStyle name="Normal 2 5 2 2 3 2 3 2 2" xfId="4309"/>
    <cellStyle name="Normal 2 5 2 2 3 2 3 3" xfId="3570"/>
    <cellStyle name="Normal 2 5 2 2 3 2 4" xfId="2427"/>
    <cellStyle name="Normal 2 5 2 2 3 2 4 2" xfId="3922"/>
    <cellStyle name="Normal 2 5 2 2 3 2 5" xfId="3183"/>
    <cellStyle name="Normal 2 5 2 2 3 3" xfId="981"/>
    <cellStyle name="Normal 2 5 2 2 3 3 2" xfId="2329"/>
    <cellStyle name="Normal 2 5 2 2 3 3 2 2" xfId="3824"/>
    <cellStyle name="Normal 2 5 2 2 3 3 3" xfId="3085"/>
    <cellStyle name="Normal 2 5 2 2 3 4" xfId="1494"/>
    <cellStyle name="Normal 2 5 2 2 3 4 2" xfId="2540"/>
    <cellStyle name="Normal 2 5 2 2 3 4 2 2" xfId="4033"/>
    <cellStyle name="Normal 2 5 2 2 3 4 3" xfId="3294"/>
    <cellStyle name="Normal 2 5 2 2 3 5" xfId="1684"/>
    <cellStyle name="Normal 2 5 2 2 3 5 2" xfId="2724"/>
    <cellStyle name="Normal 2 5 2 2 3 5 2 2" xfId="4217"/>
    <cellStyle name="Normal 2 5 2 2 3 5 3" xfId="3478"/>
    <cellStyle name="Normal 2 5 2 2 3 6" xfId="2227"/>
    <cellStyle name="Normal 2 5 2 2 3 6 2" xfId="3724"/>
    <cellStyle name="Normal 2 5 2 2 3 7" xfId="2985"/>
    <cellStyle name="Normal 2 5 2 2 4" xfId="396"/>
    <cellStyle name="Normal 2 5 2 2 5" xfId="1261"/>
    <cellStyle name="Normal 2 5 2 2 5 2" xfId="1588"/>
    <cellStyle name="Normal 2 5 2 2 5 2 2" xfId="2630"/>
    <cellStyle name="Normal 2 5 2 2 5 2 2 2" xfId="4123"/>
    <cellStyle name="Normal 2 5 2 2 5 2 3" xfId="3384"/>
    <cellStyle name="Normal 2 5 2 2 5 3" xfId="1774"/>
    <cellStyle name="Normal 2 5 2 2 5 3 2" xfId="2814"/>
    <cellStyle name="Normal 2 5 2 2 5 3 2 2" xfId="4307"/>
    <cellStyle name="Normal 2 5 2 2 5 3 3" xfId="3568"/>
    <cellStyle name="Normal 2 5 2 2 5 4" xfId="2425"/>
    <cellStyle name="Normal 2 5 2 2 5 4 2" xfId="3920"/>
    <cellStyle name="Normal 2 5 2 2 5 5" xfId="3181"/>
    <cellStyle name="Normal 2 5 2 2 6" xfId="979"/>
    <cellStyle name="Normal 2 5 2 2 6 2" xfId="2327"/>
    <cellStyle name="Normal 2 5 2 2 6 2 2" xfId="3822"/>
    <cellStyle name="Normal 2 5 2 2 6 3" xfId="3083"/>
    <cellStyle name="Normal 2 5 2 2 7" xfId="1492"/>
    <cellStyle name="Normal 2 5 2 2 7 2" xfId="2538"/>
    <cellStyle name="Normal 2 5 2 2 7 2 2" xfId="4031"/>
    <cellStyle name="Normal 2 5 2 2 7 3" xfId="3292"/>
    <cellStyle name="Normal 2 5 2 2 8" xfId="1682"/>
    <cellStyle name="Normal 2 5 2 2 8 2" xfId="2722"/>
    <cellStyle name="Normal 2 5 2 2 8 2 2" xfId="4215"/>
    <cellStyle name="Normal 2 5 2 2 8 3" xfId="3476"/>
    <cellStyle name="Normal 2 5 2 2 9" xfId="2225"/>
    <cellStyle name="Normal 2 5 2 2 9 2" xfId="3722"/>
    <cellStyle name="Normal 2 5 2 3" xfId="397"/>
    <cellStyle name="Normal 2 5 2 3 2" xfId="1264"/>
    <cellStyle name="Normal 2 5 2 3 2 2" xfId="1591"/>
    <cellStyle name="Normal 2 5 2 3 2 2 2" xfId="2633"/>
    <cellStyle name="Normal 2 5 2 3 2 2 2 2" xfId="4126"/>
    <cellStyle name="Normal 2 5 2 3 2 2 3" xfId="3387"/>
    <cellStyle name="Normal 2 5 2 3 2 3" xfId="1777"/>
    <cellStyle name="Normal 2 5 2 3 2 3 2" xfId="2817"/>
    <cellStyle name="Normal 2 5 2 3 2 3 2 2" xfId="4310"/>
    <cellStyle name="Normal 2 5 2 3 2 3 3" xfId="3571"/>
    <cellStyle name="Normal 2 5 2 3 2 4" xfId="2428"/>
    <cellStyle name="Normal 2 5 2 3 2 4 2" xfId="3923"/>
    <cellStyle name="Normal 2 5 2 3 2 5" xfId="3184"/>
    <cellStyle name="Normal 2 5 2 3 3" xfId="983"/>
    <cellStyle name="Normal 2 5 2 3 3 2" xfId="2330"/>
    <cellStyle name="Normal 2 5 2 3 3 2 2" xfId="3825"/>
    <cellStyle name="Normal 2 5 2 3 3 3" xfId="3086"/>
    <cellStyle name="Normal 2 5 2 3 4" xfId="1495"/>
    <cellStyle name="Normal 2 5 2 3 4 2" xfId="2541"/>
    <cellStyle name="Normal 2 5 2 3 4 2 2" xfId="4034"/>
    <cellStyle name="Normal 2 5 2 3 4 3" xfId="3295"/>
    <cellStyle name="Normal 2 5 2 3 5" xfId="1685"/>
    <cellStyle name="Normal 2 5 2 3 5 2" xfId="2725"/>
    <cellStyle name="Normal 2 5 2 3 5 2 2" xfId="4218"/>
    <cellStyle name="Normal 2 5 2 3 5 3" xfId="3479"/>
    <cellStyle name="Normal 2 5 2 3 6" xfId="2228"/>
    <cellStyle name="Normal 2 5 2 3 6 2" xfId="3725"/>
    <cellStyle name="Normal 2 5 2 3 7" xfId="2986"/>
    <cellStyle name="Normal 2 5 2 3 8" xfId="4466"/>
    <cellStyle name="Normal 2 5 2 4" xfId="398"/>
    <cellStyle name="Normal 2 5 2 5" xfId="1260"/>
    <cellStyle name="Normal 2 5 2 5 2" xfId="1587"/>
    <cellStyle name="Normal 2 5 2 5 2 2" xfId="2629"/>
    <cellStyle name="Normal 2 5 2 5 2 2 2" xfId="4122"/>
    <cellStyle name="Normal 2 5 2 5 2 3" xfId="3383"/>
    <cellStyle name="Normal 2 5 2 5 3" xfId="1773"/>
    <cellStyle name="Normal 2 5 2 5 3 2" xfId="2813"/>
    <cellStyle name="Normal 2 5 2 5 3 2 2" xfId="4306"/>
    <cellStyle name="Normal 2 5 2 5 3 3" xfId="3567"/>
    <cellStyle name="Normal 2 5 2 5 4" xfId="2424"/>
    <cellStyle name="Normal 2 5 2 5 4 2" xfId="3919"/>
    <cellStyle name="Normal 2 5 2 5 5" xfId="3180"/>
    <cellStyle name="Normal 2 5 2 6" xfId="978"/>
    <cellStyle name="Normal 2 5 2 6 2" xfId="2326"/>
    <cellStyle name="Normal 2 5 2 6 2 2" xfId="3821"/>
    <cellStyle name="Normal 2 5 2 6 3" xfId="3082"/>
    <cellStyle name="Normal 2 5 2 7" xfId="1491"/>
    <cellStyle name="Normal 2 5 2 7 2" xfId="2537"/>
    <cellStyle name="Normal 2 5 2 7 2 2" xfId="4030"/>
    <cellStyle name="Normal 2 5 2 7 3" xfId="3291"/>
    <cellStyle name="Normal 2 5 2 8" xfId="1681"/>
    <cellStyle name="Normal 2 5 2 8 2" xfId="2721"/>
    <cellStyle name="Normal 2 5 2 8 2 2" xfId="4214"/>
    <cellStyle name="Normal 2 5 2 8 3" xfId="3475"/>
    <cellStyle name="Normal 2 5 2 9" xfId="2102"/>
    <cellStyle name="Normal 2 5 2 9 2" xfId="2924"/>
    <cellStyle name="Normal 2 5 2 9 2 2" xfId="4414"/>
    <cellStyle name="Normal 2 5 2 9 3" xfId="3675"/>
    <cellStyle name="Normal 2 5 3" xfId="399"/>
    <cellStyle name="Normal 2 5 3 10" xfId="2987"/>
    <cellStyle name="Normal 2 5 3 11" xfId="4467"/>
    <cellStyle name="Normal 2 5 3 2" xfId="400"/>
    <cellStyle name="Normal 2 5 3 2 2" xfId="1266"/>
    <cellStyle name="Normal 2 5 3 2 2 2" xfId="1593"/>
    <cellStyle name="Normal 2 5 3 2 2 2 2" xfId="2635"/>
    <cellStyle name="Normal 2 5 3 2 2 2 2 2" xfId="4128"/>
    <cellStyle name="Normal 2 5 3 2 2 2 3" xfId="3389"/>
    <cellStyle name="Normal 2 5 3 2 2 3" xfId="1779"/>
    <cellStyle name="Normal 2 5 3 2 2 3 2" xfId="2819"/>
    <cellStyle name="Normal 2 5 3 2 2 3 2 2" xfId="4312"/>
    <cellStyle name="Normal 2 5 3 2 2 3 3" xfId="3573"/>
    <cellStyle name="Normal 2 5 3 2 2 4" xfId="2430"/>
    <cellStyle name="Normal 2 5 3 2 2 4 2" xfId="3925"/>
    <cellStyle name="Normal 2 5 3 2 2 5" xfId="3186"/>
    <cellStyle name="Normal 2 5 3 2 3" xfId="985"/>
    <cellStyle name="Normal 2 5 3 2 3 2" xfId="2332"/>
    <cellStyle name="Normal 2 5 3 2 3 2 2" xfId="3827"/>
    <cellStyle name="Normal 2 5 3 2 3 3" xfId="3088"/>
    <cellStyle name="Normal 2 5 3 2 4" xfId="1497"/>
    <cellStyle name="Normal 2 5 3 2 4 2" xfId="2543"/>
    <cellStyle name="Normal 2 5 3 2 4 2 2" xfId="4036"/>
    <cellStyle name="Normal 2 5 3 2 4 3" xfId="3297"/>
    <cellStyle name="Normal 2 5 3 2 5" xfId="1687"/>
    <cellStyle name="Normal 2 5 3 2 5 2" xfId="2727"/>
    <cellStyle name="Normal 2 5 3 2 5 2 2" xfId="4220"/>
    <cellStyle name="Normal 2 5 3 2 5 3" xfId="3481"/>
    <cellStyle name="Normal 2 5 3 2 6" xfId="2230"/>
    <cellStyle name="Normal 2 5 3 2 6 2" xfId="3727"/>
    <cellStyle name="Normal 2 5 3 2 7" xfId="2988"/>
    <cellStyle name="Normal 2 5 3 3" xfId="401"/>
    <cellStyle name="Normal 2 5 3 3 2" xfId="1267"/>
    <cellStyle name="Normal 2 5 3 3 2 2" xfId="1594"/>
    <cellStyle name="Normal 2 5 3 3 2 2 2" xfId="2636"/>
    <cellStyle name="Normal 2 5 3 3 2 2 2 2" xfId="4129"/>
    <cellStyle name="Normal 2 5 3 3 2 2 3" xfId="3390"/>
    <cellStyle name="Normal 2 5 3 3 2 3" xfId="1780"/>
    <cellStyle name="Normal 2 5 3 3 2 3 2" xfId="2820"/>
    <cellStyle name="Normal 2 5 3 3 2 3 2 2" xfId="4313"/>
    <cellStyle name="Normal 2 5 3 3 2 3 3" xfId="3574"/>
    <cellStyle name="Normal 2 5 3 3 2 4" xfId="2431"/>
    <cellStyle name="Normal 2 5 3 3 2 4 2" xfId="3926"/>
    <cellStyle name="Normal 2 5 3 3 2 5" xfId="3187"/>
    <cellStyle name="Normal 2 5 3 3 3" xfId="986"/>
    <cellStyle name="Normal 2 5 3 3 3 2" xfId="2333"/>
    <cellStyle name="Normal 2 5 3 3 3 2 2" xfId="3828"/>
    <cellStyle name="Normal 2 5 3 3 3 3" xfId="3089"/>
    <cellStyle name="Normal 2 5 3 3 4" xfId="1498"/>
    <cellStyle name="Normal 2 5 3 3 4 2" xfId="2544"/>
    <cellStyle name="Normal 2 5 3 3 4 2 2" xfId="4037"/>
    <cellStyle name="Normal 2 5 3 3 4 3" xfId="3298"/>
    <cellStyle name="Normal 2 5 3 3 5" xfId="1688"/>
    <cellStyle name="Normal 2 5 3 3 5 2" xfId="2728"/>
    <cellStyle name="Normal 2 5 3 3 5 2 2" xfId="4221"/>
    <cellStyle name="Normal 2 5 3 3 5 3" xfId="3482"/>
    <cellStyle name="Normal 2 5 3 3 6" xfId="2231"/>
    <cellStyle name="Normal 2 5 3 3 6 2" xfId="3728"/>
    <cellStyle name="Normal 2 5 3 3 7" xfId="2989"/>
    <cellStyle name="Normal 2 5 3 4" xfId="402"/>
    <cellStyle name="Normal 2 5 3 5" xfId="1265"/>
    <cellStyle name="Normal 2 5 3 5 2" xfId="1592"/>
    <cellStyle name="Normal 2 5 3 5 2 2" xfId="2634"/>
    <cellStyle name="Normal 2 5 3 5 2 2 2" xfId="4127"/>
    <cellStyle name="Normal 2 5 3 5 2 3" xfId="3388"/>
    <cellStyle name="Normal 2 5 3 5 3" xfId="1778"/>
    <cellStyle name="Normal 2 5 3 5 3 2" xfId="2818"/>
    <cellStyle name="Normal 2 5 3 5 3 2 2" xfId="4311"/>
    <cellStyle name="Normal 2 5 3 5 3 3" xfId="3572"/>
    <cellStyle name="Normal 2 5 3 5 4" xfId="2429"/>
    <cellStyle name="Normal 2 5 3 5 4 2" xfId="3924"/>
    <cellStyle name="Normal 2 5 3 5 5" xfId="3185"/>
    <cellStyle name="Normal 2 5 3 6" xfId="984"/>
    <cellStyle name="Normal 2 5 3 6 2" xfId="2331"/>
    <cellStyle name="Normal 2 5 3 6 2 2" xfId="3826"/>
    <cellStyle name="Normal 2 5 3 6 3" xfId="3087"/>
    <cellStyle name="Normal 2 5 3 7" xfId="1496"/>
    <cellStyle name="Normal 2 5 3 7 2" xfId="2542"/>
    <cellStyle name="Normal 2 5 3 7 2 2" xfId="4035"/>
    <cellStyle name="Normal 2 5 3 7 3" xfId="3296"/>
    <cellStyle name="Normal 2 5 3 8" xfId="1686"/>
    <cellStyle name="Normal 2 5 3 8 2" xfId="2726"/>
    <cellStyle name="Normal 2 5 3 8 2 2" xfId="4219"/>
    <cellStyle name="Normal 2 5 3 8 3" xfId="3480"/>
    <cellStyle name="Normal 2 5 3 9" xfId="2229"/>
    <cellStyle name="Normal 2 5 3 9 2" xfId="3726"/>
    <cellStyle name="Normal 2 5 4" xfId="403"/>
    <cellStyle name="Normal 2 5 4 2" xfId="1268"/>
    <cellStyle name="Normal 2 5 4 2 2" xfId="1595"/>
    <cellStyle name="Normal 2 5 4 2 2 2" xfId="2637"/>
    <cellStyle name="Normal 2 5 4 2 2 2 2" xfId="4130"/>
    <cellStyle name="Normal 2 5 4 2 2 3" xfId="3391"/>
    <cellStyle name="Normal 2 5 4 2 3" xfId="1781"/>
    <cellStyle name="Normal 2 5 4 2 3 2" xfId="2821"/>
    <cellStyle name="Normal 2 5 4 2 3 2 2" xfId="4314"/>
    <cellStyle name="Normal 2 5 4 2 3 3" xfId="3575"/>
    <cellStyle name="Normal 2 5 4 2 4" xfId="2432"/>
    <cellStyle name="Normal 2 5 4 2 4 2" xfId="3927"/>
    <cellStyle name="Normal 2 5 4 2 5" xfId="3188"/>
    <cellStyle name="Normal 2 5 4 3" xfId="988"/>
    <cellStyle name="Normal 2 5 4 3 2" xfId="2334"/>
    <cellStyle name="Normal 2 5 4 3 2 2" xfId="3829"/>
    <cellStyle name="Normal 2 5 4 3 3" xfId="3090"/>
    <cellStyle name="Normal 2 5 4 4" xfId="1499"/>
    <cellStyle name="Normal 2 5 4 4 2" xfId="2545"/>
    <cellStyle name="Normal 2 5 4 4 2 2" xfId="4038"/>
    <cellStyle name="Normal 2 5 4 4 3" xfId="3299"/>
    <cellStyle name="Normal 2 5 4 5" xfId="1689"/>
    <cellStyle name="Normal 2 5 4 5 2" xfId="2729"/>
    <cellStyle name="Normal 2 5 4 5 2 2" xfId="4222"/>
    <cellStyle name="Normal 2 5 4 5 3" xfId="3483"/>
    <cellStyle name="Normal 2 5 4 6" xfId="2232"/>
    <cellStyle name="Normal 2 5 4 6 2" xfId="3729"/>
    <cellStyle name="Normal 2 5 4 7" xfId="2990"/>
    <cellStyle name="Normal 2 5 4 8" xfId="4468"/>
    <cellStyle name="Normal 2 5 5" xfId="404"/>
    <cellStyle name="Normal 2 5 6" xfId="1259"/>
    <cellStyle name="Normal 2 5 6 2" xfId="1586"/>
    <cellStyle name="Normal 2 5 6 2 2" xfId="2628"/>
    <cellStyle name="Normal 2 5 6 2 2 2" xfId="4121"/>
    <cellStyle name="Normal 2 5 6 2 3" xfId="3382"/>
    <cellStyle name="Normal 2 5 6 3" xfId="1772"/>
    <cellStyle name="Normal 2 5 6 3 2" xfId="2812"/>
    <cellStyle name="Normal 2 5 6 3 2 2" xfId="4305"/>
    <cellStyle name="Normal 2 5 6 3 3" xfId="3566"/>
    <cellStyle name="Normal 2 5 6 4" xfId="2423"/>
    <cellStyle name="Normal 2 5 6 4 2" xfId="3918"/>
    <cellStyle name="Normal 2 5 6 5" xfId="3179"/>
    <cellStyle name="Normal 2 5 7" xfId="977"/>
    <cellStyle name="Normal 2 5 7 2" xfId="2325"/>
    <cellStyle name="Normal 2 5 7 2 2" xfId="3820"/>
    <cellStyle name="Normal 2 5 7 3" xfId="3081"/>
    <cellStyle name="Normal 2 5 8" xfId="1490"/>
    <cellStyle name="Normal 2 5 8 2" xfId="2536"/>
    <cellStyle name="Normal 2 5 8 2 2" xfId="4029"/>
    <cellStyle name="Normal 2 5 8 3" xfId="3290"/>
    <cellStyle name="Normal 2 5 9" xfId="1680"/>
    <cellStyle name="Normal 2 5 9 2" xfId="2720"/>
    <cellStyle name="Normal 2 5 9 2 2" xfId="4213"/>
    <cellStyle name="Normal 2 5 9 3" xfId="3474"/>
    <cellStyle name="Normal 2 5_CE_Workbook_7_18_2012_MultiTab" xfId="405"/>
    <cellStyle name="Normal 2 6" xfId="406"/>
    <cellStyle name="Normal 2 6 2" xfId="407"/>
    <cellStyle name="Normal 2 7" xfId="408"/>
    <cellStyle name="Normal 2 8" xfId="409"/>
    <cellStyle name="Normal 2 8 2" xfId="410"/>
    <cellStyle name="Normal 2 8 2 2" xfId="990"/>
    <cellStyle name="Normal 2 8 3" xfId="411"/>
    <cellStyle name="Normal 2 8 3 2" xfId="991"/>
    <cellStyle name="Normal 2 8 4" xfId="412"/>
    <cellStyle name="Normal 2 8 4 2" xfId="1269"/>
    <cellStyle name="Normal 2 8 4 2 2" xfId="1596"/>
    <cellStyle name="Normal 2 8 4 2 2 2" xfId="2638"/>
    <cellStyle name="Normal 2 8 4 2 2 2 2" xfId="4131"/>
    <cellStyle name="Normal 2 8 4 2 2 3" xfId="3392"/>
    <cellStyle name="Normal 2 8 4 2 3" xfId="1782"/>
    <cellStyle name="Normal 2 8 4 2 3 2" xfId="2822"/>
    <cellStyle name="Normal 2 8 4 2 3 2 2" xfId="4315"/>
    <cellStyle name="Normal 2 8 4 2 3 3" xfId="3576"/>
    <cellStyle name="Normal 2 8 4 2 4" xfId="2433"/>
    <cellStyle name="Normal 2 8 4 2 4 2" xfId="3928"/>
    <cellStyle name="Normal 2 8 4 2 5" xfId="3189"/>
    <cellStyle name="Normal 2 8 4 3" xfId="992"/>
    <cellStyle name="Normal 2 8 4 3 2" xfId="2335"/>
    <cellStyle name="Normal 2 8 4 3 2 2" xfId="3830"/>
    <cellStyle name="Normal 2 8 4 3 3" xfId="3091"/>
    <cellStyle name="Normal 2 8 4 4" xfId="1501"/>
    <cellStyle name="Normal 2 8 4 4 2" xfId="2546"/>
    <cellStyle name="Normal 2 8 4 4 2 2" xfId="4039"/>
    <cellStyle name="Normal 2 8 4 4 3" xfId="3300"/>
    <cellStyle name="Normal 2 8 4 5" xfId="1690"/>
    <cellStyle name="Normal 2 8 4 5 2" xfId="2730"/>
    <cellStyle name="Normal 2 8 4 5 2 2" xfId="4223"/>
    <cellStyle name="Normal 2 8 4 5 3" xfId="3484"/>
    <cellStyle name="Normal 2 8 4 6" xfId="2233"/>
    <cellStyle name="Normal 2 8 4 6 2" xfId="3730"/>
    <cellStyle name="Normal 2 8 4 7" xfId="2991"/>
    <cellStyle name="Normal 2 8 5" xfId="989"/>
    <cellStyle name="Normal 2 9" xfId="413"/>
    <cellStyle name="Normal 2 9 2" xfId="1270"/>
    <cellStyle name="Normal 2 9 2 2" xfId="1597"/>
    <cellStyle name="Normal 2 9 2 2 2" xfId="2639"/>
    <cellStyle name="Normal 2 9 2 2 2 2" xfId="4132"/>
    <cellStyle name="Normal 2 9 2 2 3" xfId="3393"/>
    <cellStyle name="Normal 2 9 2 3" xfId="1783"/>
    <cellStyle name="Normal 2 9 2 3 2" xfId="2823"/>
    <cellStyle name="Normal 2 9 2 3 2 2" xfId="4316"/>
    <cellStyle name="Normal 2 9 2 3 3" xfId="3577"/>
    <cellStyle name="Normal 2 9 2 4" xfId="2434"/>
    <cellStyle name="Normal 2 9 2 4 2" xfId="3929"/>
    <cellStyle name="Normal 2 9 2 5" xfId="3190"/>
    <cellStyle name="Normal 2 9 3" xfId="993"/>
    <cellStyle name="Normal 2 9 3 2" xfId="2336"/>
    <cellStyle name="Normal 2 9 3 2 2" xfId="3831"/>
    <cellStyle name="Normal 2 9 3 3" xfId="3092"/>
    <cellStyle name="Normal 2 9 4" xfId="1502"/>
    <cellStyle name="Normal 2 9 4 2" xfId="2547"/>
    <cellStyle name="Normal 2 9 4 2 2" xfId="4040"/>
    <cellStyle name="Normal 2 9 4 3" xfId="3301"/>
    <cellStyle name="Normal 2 9 5" xfId="1691"/>
    <cellStyle name="Normal 2 9 5 2" xfId="2731"/>
    <cellStyle name="Normal 2 9 5 2 2" xfId="4224"/>
    <cellStyle name="Normal 2 9 5 3" xfId="3485"/>
    <cellStyle name="Normal 2 9 6" xfId="2234"/>
    <cellStyle name="Normal 2 9 6 2" xfId="3731"/>
    <cellStyle name="Normal 2 9 7" xfId="2992"/>
    <cellStyle name="Normal 2_18230684" xfId="414"/>
    <cellStyle name="Normal 20" xfId="415"/>
    <cellStyle name="Normal 20 2" xfId="1271"/>
    <cellStyle name="Normal 20 2 2" xfId="1598"/>
    <cellStyle name="Normal 20 2 2 2" xfId="2640"/>
    <cellStyle name="Normal 20 2 2 2 2" xfId="4133"/>
    <cellStyle name="Normal 20 2 2 3" xfId="3394"/>
    <cellStyle name="Normal 20 2 3" xfId="1784"/>
    <cellStyle name="Normal 20 2 3 2" xfId="2824"/>
    <cellStyle name="Normal 20 2 3 2 2" xfId="4317"/>
    <cellStyle name="Normal 20 2 3 3" xfId="3578"/>
    <cellStyle name="Normal 20 2 4" xfId="2104"/>
    <cellStyle name="Normal 20 2 5" xfId="2435"/>
    <cellStyle name="Normal 20 2 5 2" xfId="3930"/>
    <cellStyle name="Normal 20 2 6" xfId="3191"/>
    <cellStyle name="Normal 20 3" xfId="994"/>
    <cellStyle name="Normal 20 3 2" xfId="2337"/>
    <cellStyle name="Normal 20 3 2 2" xfId="3832"/>
    <cellStyle name="Normal 20 3 3" xfId="3093"/>
    <cellStyle name="Normal 20 4" xfId="1503"/>
    <cellStyle name="Normal 20 4 2" xfId="2548"/>
    <cellStyle name="Normal 20 4 2 2" xfId="4041"/>
    <cellStyle name="Normal 20 4 3" xfId="3302"/>
    <cellStyle name="Normal 20 5" xfId="1692"/>
    <cellStyle name="Normal 20 5 2" xfId="2732"/>
    <cellStyle name="Normal 20 5 2 2" xfId="4225"/>
    <cellStyle name="Normal 20 5 3" xfId="3486"/>
    <cellStyle name="Normal 20 6" xfId="2103"/>
    <cellStyle name="Normal 20 7" xfId="2235"/>
    <cellStyle name="Normal 20 7 2" xfId="3732"/>
    <cellStyle name="Normal 20 8" xfId="2993"/>
    <cellStyle name="Normal 20 9" xfId="4469"/>
    <cellStyle name="Normal 200" xfId="1944"/>
    <cellStyle name="Normal 201" xfId="1945"/>
    <cellStyle name="Normal 202" xfId="1946"/>
    <cellStyle name="Normal 203" xfId="1947"/>
    <cellStyle name="Normal 204" xfId="1948"/>
    <cellStyle name="Normal 205" xfId="1949"/>
    <cellStyle name="Normal 206" xfId="1950"/>
    <cellStyle name="Normal 207" xfId="1951"/>
    <cellStyle name="Normal 208" xfId="1952"/>
    <cellStyle name="Normal 209" xfId="1953"/>
    <cellStyle name="Normal 21" xfId="416"/>
    <cellStyle name="Normal 21 2" xfId="1272"/>
    <cellStyle name="Normal 21 2 2" xfId="1599"/>
    <cellStyle name="Normal 21 2 2 2" xfId="2641"/>
    <cellStyle name="Normal 21 2 2 2 2" xfId="4134"/>
    <cellStyle name="Normal 21 2 2 3" xfId="3395"/>
    <cellStyle name="Normal 21 2 3" xfId="1785"/>
    <cellStyle name="Normal 21 2 3 2" xfId="2825"/>
    <cellStyle name="Normal 21 2 3 2 2" xfId="4318"/>
    <cellStyle name="Normal 21 2 3 3" xfId="3579"/>
    <cellStyle name="Normal 21 2 4" xfId="2106"/>
    <cellStyle name="Normal 21 2 5" xfId="2436"/>
    <cellStyle name="Normal 21 2 5 2" xfId="3931"/>
    <cellStyle name="Normal 21 2 6" xfId="3192"/>
    <cellStyle name="Normal 21 3" xfId="995"/>
    <cellStyle name="Normal 21 3 2" xfId="2338"/>
    <cellStyle name="Normal 21 3 2 2" xfId="3833"/>
    <cellStyle name="Normal 21 3 3" xfId="3094"/>
    <cellStyle name="Normal 21 4" xfId="1504"/>
    <cellStyle name="Normal 21 4 2" xfId="2549"/>
    <cellStyle name="Normal 21 4 2 2" xfId="4042"/>
    <cellStyle name="Normal 21 4 3" xfId="3303"/>
    <cellStyle name="Normal 21 5" xfId="1693"/>
    <cellStyle name="Normal 21 5 2" xfId="2733"/>
    <cellStyle name="Normal 21 5 2 2" xfId="4226"/>
    <cellStyle name="Normal 21 5 3" xfId="3487"/>
    <cellStyle name="Normal 21 6" xfId="2105"/>
    <cellStyle name="Normal 21 7" xfId="2236"/>
    <cellStyle name="Normal 21 7 2" xfId="3733"/>
    <cellStyle name="Normal 21 8" xfId="2994"/>
    <cellStyle name="Normal 21 9" xfId="4470"/>
    <cellStyle name="Normal 210" xfId="1954"/>
    <cellStyle name="Normal 211" xfId="1955"/>
    <cellStyle name="Normal 212" xfId="1956"/>
    <cellStyle name="Normal 213" xfId="1957"/>
    <cellStyle name="Normal 214" xfId="1958"/>
    <cellStyle name="Normal 215" xfId="1959"/>
    <cellStyle name="Normal 216" xfId="1960"/>
    <cellStyle name="Normal 217" xfId="1961"/>
    <cellStyle name="Normal 218" xfId="1962"/>
    <cellStyle name="Normal 219" xfId="1963"/>
    <cellStyle name="Normal 22" xfId="417"/>
    <cellStyle name="Normal 22 2" xfId="418"/>
    <cellStyle name="Normal 22 2 2" xfId="2108"/>
    <cellStyle name="Normal 22 3" xfId="2107"/>
    <cellStyle name="Normal 22 4" xfId="4457"/>
    <cellStyle name="Normal 220" xfId="1964"/>
    <cellStyle name="Normal 221" xfId="1965"/>
    <cellStyle name="Normal 222" xfId="1967"/>
    <cellStyle name="Normal 223" xfId="1968"/>
    <cellStyle name="Normal 224" xfId="1969"/>
    <cellStyle name="Normal 225" xfId="1970"/>
    <cellStyle name="Normal 226" xfId="1971"/>
    <cellStyle name="Normal 227" xfId="1972"/>
    <cellStyle name="Normal 228" xfId="1973"/>
    <cellStyle name="Normal 229" xfId="1974"/>
    <cellStyle name="Normal 23" xfId="419"/>
    <cellStyle name="Normal 23 2" xfId="2109"/>
    <cellStyle name="Normal 23 2 2" xfId="4512"/>
    <cellStyle name="Normal 23 3" xfId="4507"/>
    <cellStyle name="Normal 230" xfId="1975"/>
    <cellStyle name="Normal 231" xfId="1976"/>
    <cellStyle name="Normal 232" xfId="1977"/>
    <cellStyle name="Normal 233" xfId="1978"/>
    <cellStyle name="Normal 234" xfId="1979"/>
    <cellStyle name="Normal 235" xfId="1980"/>
    <cellStyle name="Normal 236" xfId="1981"/>
    <cellStyle name="Normal 237" xfId="1982"/>
    <cellStyle name="Normal 238" xfId="1983"/>
    <cellStyle name="Normal 239" xfId="1984"/>
    <cellStyle name="Normal 24" xfId="420"/>
    <cellStyle name="Normal 24 2" xfId="2110"/>
    <cellStyle name="Normal 24 2 2" xfId="4513"/>
    <cellStyle name="Normal 24 3" xfId="4508"/>
    <cellStyle name="Normal 240" xfId="1985"/>
    <cellStyle name="Normal 241" xfId="1986"/>
    <cellStyle name="Normal 242" xfId="1987"/>
    <cellStyle name="Normal 243" xfId="1988"/>
    <cellStyle name="Normal 244" xfId="1989"/>
    <cellStyle name="Normal 245" xfId="1990"/>
    <cellStyle name="Normal 245 2" xfId="4549"/>
    <cellStyle name="Normal 246" xfId="1991"/>
    <cellStyle name="Normal 246 2" xfId="4550"/>
    <cellStyle name="Normal 247" xfId="1992"/>
    <cellStyle name="Normal 248" xfId="1993"/>
    <cellStyle name="Normal 249" xfId="1994"/>
    <cellStyle name="Normal 25" xfId="421"/>
    <cellStyle name="Normal 25 2" xfId="2111"/>
    <cellStyle name="Normal 25 2 2" xfId="4514"/>
    <cellStyle name="Normal 25 3" xfId="4509"/>
    <cellStyle name="Normal 250" xfId="1995"/>
    <cellStyle name="Normal 250 2" xfId="4551"/>
    <cellStyle name="Normal 251" xfId="1996"/>
    <cellStyle name="Normal 252" xfId="1997"/>
    <cellStyle name="Normal 253" xfId="1998"/>
    <cellStyle name="Normal 254" xfId="1999"/>
    <cellStyle name="Normal 255" xfId="2000"/>
    <cellStyle name="Normal 256" xfId="2001"/>
    <cellStyle name="Normal 257" xfId="2002"/>
    <cellStyle name="Normal 258" xfId="2003"/>
    <cellStyle name="Normal 259" xfId="2004"/>
    <cellStyle name="Normal 26" xfId="422"/>
    <cellStyle name="Normal 26 2" xfId="4454"/>
    <cellStyle name="Normal 260" xfId="2005"/>
    <cellStyle name="Normal 261" xfId="2006"/>
    <cellStyle name="Normal 262" xfId="2007"/>
    <cellStyle name="Normal 263" xfId="2008"/>
    <cellStyle name="Normal 264" xfId="2009"/>
    <cellStyle name="Normal 265" xfId="2010"/>
    <cellStyle name="Normal 266" xfId="2011"/>
    <cellStyle name="Normal 267" xfId="2012"/>
    <cellStyle name="Normal 268" xfId="2013"/>
    <cellStyle name="Normal 269" xfId="2014"/>
    <cellStyle name="Normal 27" xfId="423"/>
    <cellStyle name="Normal 27 2" xfId="4515"/>
    <cellStyle name="Normal 270" xfId="2015"/>
    <cellStyle name="Normal 271" xfId="2016"/>
    <cellStyle name="Normal 272" xfId="2017"/>
    <cellStyle name="Normal 273" xfId="2018"/>
    <cellStyle name="Normal 274" xfId="2019"/>
    <cellStyle name="Normal 275" xfId="2020"/>
    <cellStyle name="Normal 276" xfId="2021"/>
    <cellStyle name="Normal 277" xfId="2022"/>
    <cellStyle name="Normal 278" xfId="2023"/>
    <cellStyle name="Normal 279" xfId="2136"/>
    <cellStyle name="Normal 28" xfId="424"/>
    <cellStyle name="Normal 280" xfId="2137"/>
    <cellStyle name="Normal 281" xfId="2138"/>
    <cellStyle name="Normal 282" xfId="2139"/>
    <cellStyle name="Normal 283" xfId="2140"/>
    <cellStyle name="Normal 284" xfId="2141"/>
    <cellStyle name="Normal 285" xfId="2142"/>
    <cellStyle name="Normal 286" xfId="2143"/>
    <cellStyle name="Normal 287" xfId="2144"/>
    <cellStyle name="Normal 288" xfId="2145"/>
    <cellStyle name="Normal 289" xfId="2146"/>
    <cellStyle name="Normal 29" xfId="425"/>
    <cellStyle name="Normal 290" xfId="2147"/>
    <cellStyle name="Normal 291" xfId="2148"/>
    <cellStyle name="Normal 292" xfId="2149"/>
    <cellStyle name="Normal 293" xfId="2150"/>
    <cellStyle name="Normal 294" xfId="2151"/>
    <cellStyle name="Normal 295" xfId="2152"/>
    <cellStyle name="Normal 296" xfId="2153"/>
    <cellStyle name="Normal 297" xfId="2154"/>
    <cellStyle name="Normal 298" xfId="2155"/>
    <cellStyle name="Normal 299" xfId="2156"/>
    <cellStyle name="Normal 3" xfId="426"/>
    <cellStyle name="Normal 3 10" xfId="427"/>
    <cellStyle name="Normal 3 11" xfId="2112"/>
    <cellStyle name="Normal 3 12" xfId="4471"/>
    <cellStyle name="Normal 3 2" xfId="428"/>
    <cellStyle name="Normal 3 2 2" xfId="429"/>
    <cellStyle name="Normal 3 2 2 2" xfId="430"/>
    <cellStyle name="Normal 3 2 2 2 2" xfId="1001"/>
    <cellStyle name="Normal 3 2 2 3" xfId="1000"/>
    <cellStyle name="Normal 3 3" xfId="431"/>
    <cellStyle name="Normal 3 3 2" xfId="432"/>
    <cellStyle name="Normal 3 3 2 2" xfId="1003"/>
    <cellStyle name="Normal 3 3 3" xfId="1002"/>
    <cellStyle name="Normal 3 4" xfId="433"/>
    <cellStyle name="Normal 3 5" xfId="434"/>
    <cellStyle name="Normal 3 5 10" xfId="2237"/>
    <cellStyle name="Normal 3 5 10 2" xfId="3734"/>
    <cellStyle name="Normal 3 5 11" xfId="2995"/>
    <cellStyle name="Normal 3 5 12" xfId="4530"/>
    <cellStyle name="Normal 3 5 2" xfId="435"/>
    <cellStyle name="Normal 3 5 2 10" xfId="2199"/>
    <cellStyle name="Normal 3 5 2 10 2" xfId="2957"/>
    <cellStyle name="Normal 3 5 2 10 2 2" xfId="4446"/>
    <cellStyle name="Normal 3 5 2 10 3" xfId="3707"/>
    <cellStyle name="Normal 3 5 2 11" xfId="2238"/>
    <cellStyle name="Normal 3 5 2 11 2" xfId="3735"/>
    <cellStyle name="Normal 3 5 2 12" xfId="2996"/>
    <cellStyle name="Normal 3 5 2 13" xfId="4531"/>
    <cellStyle name="Normal 3 5 2 2" xfId="436"/>
    <cellStyle name="Normal 3 5 2 2 10" xfId="2997"/>
    <cellStyle name="Normal 3 5 2 2 11" xfId="4472"/>
    <cellStyle name="Normal 3 5 2 2 2" xfId="437"/>
    <cellStyle name="Normal 3 5 2 2 2 2" xfId="1276"/>
    <cellStyle name="Normal 3 5 2 2 2 2 2" xfId="1603"/>
    <cellStyle name="Normal 3 5 2 2 2 2 2 2" xfId="2645"/>
    <cellStyle name="Normal 3 5 2 2 2 2 2 2 2" xfId="4138"/>
    <cellStyle name="Normal 3 5 2 2 2 2 2 3" xfId="3399"/>
    <cellStyle name="Normal 3 5 2 2 2 2 3" xfId="1789"/>
    <cellStyle name="Normal 3 5 2 2 2 2 3 2" xfId="2829"/>
    <cellStyle name="Normal 3 5 2 2 2 2 3 2 2" xfId="4322"/>
    <cellStyle name="Normal 3 5 2 2 2 2 3 3" xfId="3583"/>
    <cellStyle name="Normal 3 5 2 2 2 2 4" xfId="2440"/>
    <cellStyle name="Normal 3 5 2 2 2 2 4 2" xfId="3935"/>
    <cellStyle name="Normal 3 5 2 2 2 2 5" xfId="3196"/>
    <cellStyle name="Normal 3 5 2 2 2 3" xfId="1007"/>
    <cellStyle name="Normal 3 5 2 2 2 3 2" xfId="2344"/>
    <cellStyle name="Normal 3 5 2 2 2 3 2 2" xfId="3839"/>
    <cellStyle name="Normal 3 5 2 2 2 3 3" xfId="3100"/>
    <cellStyle name="Normal 3 5 2 2 2 4" xfId="1508"/>
    <cellStyle name="Normal 3 5 2 2 2 4 2" xfId="2553"/>
    <cellStyle name="Normal 3 5 2 2 2 4 2 2" xfId="4046"/>
    <cellStyle name="Normal 3 5 2 2 2 4 3" xfId="3307"/>
    <cellStyle name="Normal 3 5 2 2 2 5" xfId="1697"/>
    <cellStyle name="Normal 3 5 2 2 2 5 2" xfId="2737"/>
    <cellStyle name="Normal 3 5 2 2 2 5 2 2" xfId="4230"/>
    <cellStyle name="Normal 3 5 2 2 2 5 3" xfId="3491"/>
    <cellStyle name="Normal 3 5 2 2 2 6" xfId="2240"/>
    <cellStyle name="Normal 3 5 2 2 2 6 2" xfId="3737"/>
    <cellStyle name="Normal 3 5 2 2 2 7" xfId="2998"/>
    <cellStyle name="Normal 3 5 2 2 3" xfId="438"/>
    <cellStyle name="Normal 3 5 2 2 3 2" xfId="1277"/>
    <cellStyle name="Normal 3 5 2 2 3 2 2" xfId="1604"/>
    <cellStyle name="Normal 3 5 2 2 3 2 2 2" xfId="2646"/>
    <cellStyle name="Normal 3 5 2 2 3 2 2 2 2" xfId="4139"/>
    <cellStyle name="Normal 3 5 2 2 3 2 2 3" xfId="3400"/>
    <cellStyle name="Normal 3 5 2 2 3 2 3" xfId="1790"/>
    <cellStyle name="Normal 3 5 2 2 3 2 3 2" xfId="2830"/>
    <cellStyle name="Normal 3 5 2 2 3 2 3 2 2" xfId="4323"/>
    <cellStyle name="Normal 3 5 2 2 3 2 3 3" xfId="3584"/>
    <cellStyle name="Normal 3 5 2 2 3 2 4" xfId="2441"/>
    <cellStyle name="Normal 3 5 2 2 3 2 4 2" xfId="3936"/>
    <cellStyle name="Normal 3 5 2 2 3 2 5" xfId="3197"/>
    <cellStyle name="Normal 3 5 2 2 3 3" xfId="1008"/>
    <cellStyle name="Normal 3 5 2 2 3 3 2" xfId="2345"/>
    <cellStyle name="Normal 3 5 2 2 3 3 2 2" xfId="3840"/>
    <cellStyle name="Normal 3 5 2 2 3 3 3" xfId="3101"/>
    <cellStyle name="Normal 3 5 2 2 3 4" xfId="1509"/>
    <cellStyle name="Normal 3 5 2 2 3 4 2" xfId="2554"/>
    <cellStyle name="Normal 3 5 2 2 3 4 2 2" xfId="4047"/>
    <cellStyle name="Normal 3 5 2 2 3 4 3" xfId="3308"/>
    <cellStyle name="Normal 3 5 2 2 3 5" xfId="1698"/>
    <cellStyle name="Normal 3 5 2 2 3 5 2" xfId="2738"/>
    <cellStyle name="Normal 3 5 2 2 3 5 2 2" xfId="4231"/>
    <cellStyle name="Normal 3 5 2 2 3 5 3" xfId="3492"/>
    <cellStyle name="Normal 3 5 2 2 3 6" xfId="2241"/>
    <cellStyle name="Normal 3 5 2 2 3 6 2" xfId="3738"/>
    <cellStyle name="Normal 3 5 2 2 3 7" xfId="2999"/>
    <cellStyle name="Normal 3 5 2 2 4" xfId="439"/>
    <cellStyle name="Normal 3 5 2 2 5" xfId="1275"/>
    <cellStyle name="Normal 3 5 2 2 5 2" xfId="1602"/>
    <cellStyle name="Normal 3 5 2 2 5 2 2" xfId="2644"/>
    <cellStyle name="Normal 3 5 2 2 5 2 2 2" xfId="4137"/>
    <cellStyle name="Normal 3 5 2 2 5 2 3" xfId="3398"/>
    <cellStyle name="Normal 3 5 2 2 5 3" xfId="1788"/>
    <cellStyle name="Normal 3 5 2 2 5 3 2" xfId="2828"/>
    <cellStyle name="Normal 3 5 2 2 5 3 2 2" xfId="4321"/>
    <cellStyle name="Normal 3 5 2 2 5 3 3" xfId="3582"/>
    <cellStyle name="Normal 3 5 2 2 5 4" xfId="2439"/>
    <cellStyle name="Normal 3 5 2 2 5 4 2" xfId="3934"/>
    <cellStyle name="Normal 3 5 2 2 5 5" xfId="3195"/>
    <cellStyle name="Normal 3 5 2 2 6" xfId="1006"/>
    <cellStyle name="Normal 3 5 2 2 6 2" xfId="2343"/>
    <cellStyle name="Normal 3 5 2 2 6 2 2" xfId="3838"/>
    <cellStyle name="Normal 3 5 2 2 6 3" xfId="3099"/>
    <cellStyle name="Normal 3 5 2 2 7" xfId="1507"/>
    <cellStyle name="Normal 3 5 2 2 7 2" xfId="2552"/>
    <cellStyle name="Normal 3 5 2 2 7 2 2" xfId="4045"/>
    <cellStyle name="Normal 3 5 2 2 7 3" xfId="3306"/>
    <cellStyle name="Normal 3 5 2 2 8" xfId="1696"/>
    <cellStyle name="Normal 3 5 2 2 8 2" xfId="2736"/>
    <cellStyle name="Normal 3 5 2 2 8 2 2" xfId="4229"/>
    <cellStyle name="Normal 3 5 2 2 8 3" xfId="3490"/>
    <cellStyle name="Normal 3 5 2 2 9" xfId="2239"/>
    <cellStyle name="Normal 3 5 2 2 9 2" xfId="3736"/>
    <cellStyle name="Normal 3 5 2 3" xfId="440"/>
    <cellStyle name="Normal 3 5 2 3 2" xfId="1278"/>
    <cellStyle name="Normal 3 5 2 3 2 2" xfId="1605"/>
    <cellStyle name="Normal 3 5 2 3 2 2 2" xfId="2647"/>
    <cellStyle name="Normal 3 5 2 3 2 2 2 2" xfId="4140"/>
    <cellStyle name="Normal 3 5 2 3 2 2 3" xfId="3401"/>
    <cellStyle name="Normal 3 5 2 3 2 3" xfId="1791"/>
    <cellStyle name="Normal 3 5 2 3 2 3 2" xfId="2831"/>
    <cellStyle name="Normal 3 5 2 3 2 3 2 2" xfId="4324"/>
    <cellStyle name="Normal 3 5 2 3 2 3 3" xfId="3585"/>
    <cellStyle name="Normal 3 5 2 3 2 4" xfId="2442"/>
    <cellStyle name="Normal 3 5 2 3 2 4 2" xfId="3937"/>
    <cellStyle name="Normal 3 5 2 3 2 5" xfId="3198"/>
    <cellStyle name="Normal 3 5 2 3 3" xfId="1010"/>
    <cellStyle name="Normal 3 5 2 3 3 2" xfId="2346"/>
    <cellStyle name="Normal 3 5 2 3 3 2 2" xfId="3841"/>
    <cellStyle name="Normal 3 5 2 3 3 3" xfId="3102"/>
    <cellStyle name="Normal 3 5 2 3 4" xfId="1510"/>
    <cellStyle name="Normal 3 5 2 3 4 2" xfId="2555"/>
    <cellStyle name="Normal 3 5 2 3 4 2 2" xfId="4048"/>
    <cellStyle name="Normal 3 5 2 3 4 3" xfId="3309"/>
    <cellStyle name="Normal 3 5 2 3 5" xfId="1699"/>
    <cellStyle name="Normal 3 5 2 3 5 2" xfId="2739"/>
    <cellStyle name="Normal 3 5 2 3 5 2 2" xfId="4232"/>
    <cellStyle name="Normal 3 5 2 3 5 3" xfId="3493"/>
    <cellStyle name="Normal 3 5 2 3 6" xfId="2242"/>
    <cellStyle name="Normal 3 5 2 3 6 2" xfId="3739"/>
    <cellStyle name="Normal 3 5 2 3 7" xfId="3000"/>
    <cellStyle name="Normal 3 5 2 3 8" xfId="4473"/>
    <cellStyle name="Normal 3 5 2 4" xfId="441"/>
    <cellStyle name="Normal 3 5 2 5" xfId="1274"/>
    <cellStyle name="Normal 3 5 2 5 2" xfId="1601"/>
    <cellStyle name="Normal 3 5 2 5 2 2" xfId="2643"/>
    <cellStyle name="Normal 3 5 2 5 2 2 2" xfId="4136"/>
    <cellStyle name="Normal 3 5 2 5 2 3" xfId="3397"/>
    <cellStyle name="Normal 3 5 2 5 3" xfId="1787"/>
    <cellStyle name="Normal 3 5 2 5 3 2" xfId="2827"/>
    <cellStyle name="Normal 3 5 2 5 3 2 2" xfId="4320"/>
    <cellStyle name="Normal 3 5 2 5 3 3" xfId="3581"/>
    <cellStyle name="Normal 3 5 2 5 4" xfId="2438"/>
    <cellStyle name="Normal 3 5 2 5 4 2" xfId="3933"/>
    <cellStyle name="Normal 3 5 2 5 5" xfId="3194"/>
    <cellStyle name="Normal 3 5 2 6" xfId="1005"/>
    <cellStyle name="Normal 3 5 2 6 2" xfId="2342"/>
    <cellStyle name="Normal 3 5 2 6 2 2" xfId="3837"/>
    <cellStyle name="Normal 3 5 2 6 3" xfId="3098"/>
    <cellStyle name="Normal 3 5 2 7" xfId="1506"/>
    <cellStyle name="Normal 3 5 2 7 2" xfId="2551"/>
    <cellStyle name="Normal 3 5 2 7 2 2" xfId="4044"/>
    <cellStyle name="Normal 3 5 2 7 3" xfId="3305"/>
    <cellStyle name="Normal 3 5 2 8" xfId="1695"/>
    <cellStyle name="Normal 3 5 2 8 2" xfId="2735"/>
    <cellStyle name="Normal 3 5 2 8 2 2" xfId="4228"/>
    <cellStyle name="Normal 3 5 2 8 3" xfId="3489"/>
    <cellStyle name="Normal 3 5 2 9" xfId="2113"/>
    <cellStyle name="Normal 3 5 2 9 2" xfId="2925"/>
    <cellStyle name="Normal 3 5 2 9 2 2" xfId="4415"/>
    <cellStyle name="Normal 3 5 2 9 3" xfId="3676"/>
    <cellStyle name="Normal 3 5 3" xfId="442"/>
    <cellStyle name="Normal 3 5 3 10" xfId="3001"/>
    <cellStyle name="Normal 3 5 3 11" xfId="4474"/>
    <cellStyle name="Normal 3 5 3 2" xfId="443"/>
    <cellStyle name="Normal 3 5 3 2 2" xfId="1280"/>
    <cellStyle name="Normal 3 5 3 2 2 2" xfId="1607"/>
    <cellStyle name="Normal 3 5 3 2 2 2 2" xfId="2649"/>
    <cellStyle name="Normal 3 5 3 2 2 2 2 2" xfId="4142"/>
    <cellStyle name="Normal 3 5 3 2 2 2 3" xfId="3403"/>
    <cellStyle name="Normal 3 5 3 2 2 3" xfId="1793"/>
    <cellStyle name="Normal 3 5 3 2 2 3 2" xfId="2833"/>
    <cellStyle name="Normal 3 5 3 2 2 3 2 2" xfId="4326"/>
    <cellStyle name="Normal 3 5 3 2 2 3 3" xfId="3587"/>
    <cellStyle name="Normal 3 5 3 2 2 4" xfId="2444"/>
    <cellStyle name="Normal 3 5 3 2 2 4 2" xfId="3939"/>
    <cellStyle name="Normal 3 5 3 2 2 5" xfId="3200"/>
    <cellStyle name="Normal 3 5 3 2 3" xfId="1012"/>
    <cellStyle name="Normal 3 5 3 2 3 2" xfId="2348"/>
    <cellStyle name="Normal 3 5 3 2 3 2 2" xfId="3843"/>
    <cellStyle name="Normal 3 5 3 2 3 3" xfId="3104"/>
    <cellStyle name="Normal 3 5 3 2 4" xfId="1512"/>
    <cellStyle name="Normal 3 5 3 2 4 2" xfId="2557"/>
    <cellStyle name="Normal 3 5 3 2 4 2 2" xfId="4050"/>
    <cellStyle name="Normal 3 5 3 2 4 3" xfId="3311"/>
    <cellStyle name="Normal 3 5 3 2 5" xfId="1701"/>
    <cellStyle name="Normal 3 5 3 2 5 2" xfId="2741"/>
    <cellStyle name="Normal 3 5 3 2 5 2 2" xfId="4234"/>
    <cellStyle name="Normal 3 5 3 2 5 3" xfId="3495"/>
    <cellStyle name="Normal 3 5 3 2 6" xfId="2244"/>
    <cellStyle name="Normal 3 5 3 2 6 2" xfId="3741"/>
    <cellStyle name="Normal 3 5 3 2 7" xfId="3002"/>
    <cellStyle name="Normal 3 5 3 3" xfId="444"/>
    <cellStyle name="Normal 3 5 3 3 2" xfId="1281"/>
    <cellStyle name="Normal 3 5 3 3 2 2" xfId="1608"/>
    <cellStyle name="Normal 3 5 3 3 2 2 2" xfId="2650"/>
    <cellStyle name="Normal 3 5 3 3 2 2 2 2" xfId="4143"/>
    <cellStyle name="Normal 3 5 3 3 2 2 3" xfId="3404"/>
    <cellStyle name="Normal 3 5 3 3 2 3" xfId="1794"/>
    <cellStyle name="Normal 3 5 3 3 2 3 2" xfId="2834"/>
    <cellStyle name="Normal 3 5 3 3 2 3 2 2" xfId="4327"/>
    <cellStyle name="Normal 3 5 3 3 2 3 3" xfId="3588"/>
    <cellStyle name="Normal 3 5 3 3 2 4" xfId="2445"/>
    <cellStyle name="Normal 3 5 3 3 2 4 2" xfId="3940"/>
    <cellStyle name="Normal 3 5 3 3 2 5" xfId="3201"/>
    <cellStyle name="Normal 3 5 3 3 3" xfId="1013"/>
    <cellStyle name="Normal 3 5 3 3 3 2" xfId="2349"/>
    <cellStyle name="Normal 3 5 3 3 3 2 2" xfId="3844"/>
    <cellStyle name="Normal 3 5 3 3 3 3" xfId="3105"/>
    <cellStyle name="Normal 3 5 3 3 4" xfId="1513"/>
    <cellStyle name="Normal 3 5 3 3 4 2" xfId="2558"/>
    <cellStyle name="Normal 3 5 3 3 4 2 2" xfId="4051"/>
    <cellStyle name="Normal 3 5 3 3 4 3" xfId="3312"/>
    <cellStyle name="Normal 3 5 3 3 5" xfId="1702"/>
    <cellStyle name="Normal 3 5 3 3 5 2" xfId="2742"/>
    <cellStyle name="Normal 3 5 3 3 5 2 2" xfId="4235"/>
    <cellStyle name="Normal 3 5 3 3 5 3" xfId="3496"/>
    <cellStyle name="Normal 3 5 3 3 6" xfId="2245"/>
    <cellStyle name="Normal 3 5 3 3 6 2" xfId="3742"/>
    <cellStyle name="Normal 3 5 3 3 7" xfId="3003"/>
    <cellStyle name="Normal 3 5 3 4" xfId="445"/>
    <cellStyle name="Normal 3 5 3 5" xfId="1279"/>
    <cellStyle name="Normal 3 5 3 5 2" xfId="1606"/>
    <cellStyle name="Normal 3 5 3 5 2 2" xfId="2648"/>
    <cellStyle name="Normal 3 5 3 5 2 2 2" xfId="4141"/>
    <cellStyle name="Normal 3 5 3 5 2 3" xfId="3402"/>
    <cellStyle name="Normal 3 5 3 5 3" xfId="1792"/>
    <cellStyle name="Normal 3 5 3 5 3 2" xfId="2832"/>
    <cellStyle name="Normal 3 5 3 5 3 2 2" xfId="4325"/>
    <cellStyle name="Normal 3 5 3 5 3 3" xfId="3586"/>
    <cellStyle name="Normal 3 5 3 5 4" xfId="2443"/>
    <cellStyle name="Normal 3 5 3 5 4 2" xfId="3938"/>
    <cellStyle name="Normal 3 5 3 5 5" xfId="3199"/>
    <cellStyle name="Normal 3 5 3 6" xfId="1011"/>
    <cellStyle name="Normal 3 5 3 6 2" xfId="2347"/>
    <cellStyle name="Normal 3 5 3 6 2 2" xfId="3842"/>
    <cellStyle name="Normal 3 5 3 6 3" xfId="3103"/>
    <cellStyle name="Normal 3 5 3 7" xfId="1511"/>
    <cellStyle name="Normal 3 5 3 7 2" xfId="2556"/>
    <cellStyle name="Normal 3 5 3 7 2 2" xfId="4049"/>
    <cellStyle name="Normal 3 5 3 7 3" xfId="3310"/>
    <cellStyle name="Normal 3 5 3 8" xfId="1700"/>
    <cellStyle name="Normal 3 5 3 8 2" xfId="2740"/>
    <cellStyle name="Normal 3 5 3 8 2 2" xfId="4233"/>
    <cellStyle name="Normal 3 5 3 8 3" xfId="3494"/>
    <cellStyle name="Normal 3 5 3 9" xfId="2243"/>
    <cellStyle name="Normal 3 5 3 9 2" xfId="3740"/>
    <cellStyle name="Normal 3 5 4" xfId="446"/>
    <cellStyle name="Normal 3 5 4 2" xfId="1282"/>
    <cellStyle name="Normal 3 5 4 2 2" xfId="1609"/>
    <cellStyle name="Normal 3 5 4 2 2 2" xfId="2651"/>
    <cellStyle name="Normal 3 5 4 2 2 2 2" xfId="4144"/>
    <cellStyle name="Normal 3 5 4 2 2 3" xfId="3405"/>
    <cellStyle name="Normal 3 5 4 2 3" xfId="1795"/>
    <cellStyle name="Normal 3 5 4 2 3 2" xfId="2835"/>
    <cellStyle name="Normal 3 5 4 2 3 2 2" xfId="4328"/>
    <cellStyle name="Normal 3 5 4 2 3 3" xfId="3589"/>
    <cellStyle name="Normal 3 5 4 2 4" xfId="2446"/>
    <cellStyle name="Normal 3 5 4 2 4 2" xfId="3941"/>
    <cellStyle name="Normal 3 5 4 2 5" xfId="3202"/>
    <cellStyle name="Normal 3 5 4 3" xfId="1014"/>
    <cellStyle name="Normal 3 5 4 3 2" xfId="2350"/>
    <cellStyle name="Normal 3 5 4 3 2 2" xfId="3845"/>
    <cellStyle name="Normal 3 5 4 3 3" xfId="3106"/>
    <cellStyle name="Normal 3 5 4 4" xfId="1514"/>
    <cellStyle name="Normal 3 5 4 4 2" xfId="2559"/>
    <cellStyle name="Normal 3 5 4 4 2 2" xfId="4052"/>
    <cellStyle name="Normal 3 5 4 4 3" xfId="3313"/>
    <cellStyle name="Normal 3 5 4 5" xfId="1703"/>
    <cellStyle name="Normal 3 5 4 5 2" xfId="2743"/>
    <cellStyle name="Normal 3 5 4 5 2 2" xfId="4236"/>
    <cellStyle name="Normal 3 5 4 5 3" xfId="3497"/>
    <cellStyle name="Normal 3 5 4 6" xfId="2246"/>
    <cellStyle name="Normal 3 5 4 6 2" xfId="3743"/>
    <cellStyle name="Normal 3 5 4 7" xfId="3004"/>
    <cellStyle name="Normal 3 5 4 8" xfId="4475"/>
    <cellStyle name="Normal 3 5 5" xfId="447"/>
    <cellStyle name="Normal 3 5 6" xfId="1273"/>
    <cellStyle name="Normal 3 5 6 2" xfId="1600"/>
    <cellStyle name="Normal 3 5 6 2 2" xfId="2642"/>
    <cellStyle name="Normal 3 5 6 2 2 2" xfId="4135"/>
    <cellStyle name="Normal 3 5 6 2 3" xfId="3396"/>
    <cellStyle name="Normal 3 5 6 3" xfId="1786"/>
    <cellStyle name="Normal 3 5 6 3 2" xfId="2826"/>
    <cellStyle name="Normal 3 5 6 3 2 2" xfId="4319"/>
    <cellStyle name="Normal 3 5 6 3 3" xfId="3580"/>
    <cellStyle name="Normal 3 5 6 4" xfId="2437"/>
    <cellStyle name="Normal 3 5 6 4 2" xfId="3932"/>
    <cellStyle name="Normal 3 5 6 5" xfId="3193"/>
    <cellStyle name="Normal 3 5 7" xfId="1004"/>
    <cellStyle name="Normal 3 5 7 2" xfId="2341"/>
    <cellStyle name="Normal 3 5 7 2 2" xfId="3836"/>
    <cellStyle name="Normal 3 5 7 3" xfId="3097"/>
    <cellStyle name="Normal 3 5 8" xfId="1505"/>
    <cellStyle name="Normal 3 5 8 2" xfId="2550"/>
    <cellStyle name="Normal 3 5 8 2 2" xfId="4043"/>
    <cellStyle name="Normal 3 5 8 3" xfId="3304"/>
    <cellStyle name="Normal 3 5 9" xfId="1694"/>
    <cellStyle name="Normal 3 5 9 2" xfId="2734"/>
    <cellStyle name="Normal 3 5 9 2 2" xfId="4227"/>
    <cellStyle name="Normal 3 5 9 3" xfId="3488"/>
    <cellStyle name="Normal 3 5_CE_Workbook_7_18_2012_MultiTab" xfId="448"/>
    <cellStyle name="Normal 3 6" xfId="449"/>
    <cellStyle name="Normal 3 6 2" xfId="450"/>
    <cellStyle name="Normal 3 6 2 2" xfId="451"/>
    <cellStyle name="Normal 3 6 2 3" xfId="452"/>
    <cellStyle name="Normal 3 6 2 4" xfId="453"/>
    <cellStyle name="Normal 3 6 3" xfId="454"/>
    <cellStyle name="Normal 3 7" xfId="455"/>
    <cellStyle name="Normal 3 7 2" xfId="1431"/>
    <cellStyle name="Normal 3 8" xfId="456"/>
    <cellStyle name="Normal 3 8 2" xfId="457"/>
    <cellStyle name="Normal 3 8 2 2" xfId="1283"/>
    <cellStyle name="Normal 3 8 2 2 2" xfId="1610"/>
    <cellStyle name="Normal 3 8 2 2 2 2" xfId="2652"/>
    <cellStyle name="Normal 3 8 2 2 2 2 2" xfId="4145"/>
    <cellStyle name="Normal 3 8 2 2 2 3" xfId="3406"/>
    <cellStyle name="Normal 3 8 2 2 3" xfId="1796"/>
    <cellStyle name="Normal 3 8 2 2 3 2" xfId="2836"/>
    <cellStyle name="Normal 3 8 2 2 3 2 2" xfId="4329"/>
    <cellStyle name="Normal 3 8 2 2 3 3" xfId="3590"/>
    <cellStyle name="Normal 3 8 2 2 4" xfId="2447"/>
    <cellStyle name="Normal 3 8 2 2 4 2" xfId="3942"/>
    <cellStyle name="Normal 3 8 2 2 5" xfId="3203"/>
    <cellStyle name="Normal 3 8 2 3" xfId="1017"/>
    <cellStyle name="Normal 3 8 2 3 2" xfId="2352"/>
    <cellStyle name="Normal 3 8 2 3 2 2" xfId="3847"/>
    <cellStyle name="Normal 3 8 2 3 3" xfId="3108"/>
    <cellStyle name="Normal 3 8 2 4" xfId="1515"/>
    <cellStyle name="Normal 3 8 2 4 2" xfId="2560"/>
    <cellStyle name="Normal 3 8 2 4 2 2" xfId="4053"/>
    <cellStyle name="Normal 3 8 2 4 3" xfId="3314"/>
    <cellStyle name="Normal 3 8 2 5" xfId="1704"/>
    <cellStyle name="Normal 3 8 2 5 2" xfId="2744"/>
    <cellStyle name="Normal 3 8 2 5 2 2" xfId="4237"/>
    <cellStyle name="Normal 3 8 2 5 3" xfId="3498"/>
    <cellStyle name="Normal 3 8 2 6" xfId="2247"/>
    <cellStyle name="Normal 3 8 2 6 2" xfId="3744"/>
    <cellStyle name="Normal 3 8 2 7" xfId="3005"/>
    <cellStyle name="Normal 3 9" xfId="458"/>
    <cellStyle name="Normal 3 9 2" xfId="1284"/>
    <cellStyle name="Normal 3 9 2 2" xfId="1611"/>
    <cellStyle name="Normal 3 9 2 2 2" xfId="2653"/>
    <cellStyle name="Normal 3 9 2 2 2 2" xfId="4146"/>
    <cellStyle name="Normal 3 9 2 2 3" xfId="3407"/>
    <cellStyle name="Normal 3 9 2 3" xfId="1797"/>
    <cellStyle name="Normal 3 9 2 3 2" xfId="2837"/>
    <cellStyle name="Normal 3 9 2 3 2 2" xfId="4330"/>
    <cellStyle name="Normal 3 9 2 3 3" xfId="3591"/>
    <cellStyle name="Normal 3 9 2 4" xfId="2448"/>
    <cellStyle name="Normal 3 9 2 4 2" xfId="3943"/>
    <cellStyle name="Normal 3 9 2 5" xfId="3204"/>
    <cellStyle name="Normal 3 9 3" xfId="1018"/>
    <cellStyle name="Normal 3 9 3 2" xfId="2353"/>
    <cellStyle name="Normal 3 9 3 2 2" xfId="3848"/>
    <cellStyle name="Normal 3 9 3 3" xfId="3109"/>
    <cellStyle name="Normal 3 9 4" xfId="1516"/>
    <cellStyle name="Normal 3 9 4 2" xfId="2561"/>
    <cellStyle name="Normal 3 9 4 2 2" xfId="4054"/>
    <cellStyle name="Normal 3 9 4 3" xfId="3315"/>
    <cellStyle name="Normal 3 9 5" xfId="1705"/>
    <cellStyle name="Normal 3 9 5 2" xfId="2745"/>
    <cellStyle name="Normal 3 9 5 2 2" xfId="4238"/>
    <cellStyle name="Normal 3 9 5 3" xfId="3499"/>
    <cellStyle name="Normal 3 9 6" xfId="2248"/>
    <cellStyle name="Normal 3 9 6 2" xfId="3745"/>
    <cellStyle name="Normal 3 9 7" xfId="3006"/>
    <cellStyle name="Normal 3_18230684" xfId="459"/>
    <cellStyle name="Normal 30" xfId="460"/>
    <cellStyle name="Normal 300" xfId="2157"/>
    <cellStyle name="Normal 301" xfId="2158"/>
    <cellStyle name="Normal 302" xfId="2159"/>
    <cellStyle name="Normal 303" xfId="2160"/>
    <cellStyle name="Normal 304" xfId="2161"/>
    <cellStyle name="Normal 305" xfId="2162"/>
    <cellStyle name="Normal 306" xfId="2163"/>
    <cellStyle name="Normal 307" xfId="2164"/>
    <cellStyle name="Normal 308" xfId="2165"/>
    <cellStyle name="Normal 309" xfId="2166"/>
    <cellStyle name="Normal 31" xfId="461"/>
    <cellStyle name="Normal 310" xfId="2167"/>
    <cellStyle name="Normal 311" xfId="2205"/>
    <cellStyle name="Normal 312" xfId="2206"/>
    <cellStyle name="Normal 313" xfId="2204"/>
    <cellStyle name="Normal 314" xfId="2207"/>
    <cellStyle name="Normal 315" xfId="2209"/>
    <cellStyle name="Normal 316" xfId="2896"/>
    <cellStyle name="Normal 317" xfId="2963"/>
    <cellStyle name="Normal 318" xfId="2962"/>
    <cellStyle name="Normal 319" xfId="2964"/>
    <cellStyle name="Normal 32" xfId="462"/>
    <cellStyle name="Normal 320" xfId="2208"/>
    <cellStyle name="Normal 321" xfId="2930"/>
    <cellStyle name="Normal 322" xfId="2214"/>
    <cellStyle name="Normal 323" xfId="2267"/>
    <cellStyle name="Normal 324" xfId="2521"/>
    <cellStyle name="Normal 325" xfId="2213"/>
    <cellStyle name="Normal 326" xfId="2967"/>
    <cellStyle name="Normal 327" xfId="2507"/>
    <cellStyle name="Normal 328" xfId="2211"/>
    <cellStyle name="Normal 329" xfId="2966"/>
    <cellStyle name="Normal 33" xfId="463"/>
    <cellStyle name="Normal 330" xfId="2897"/>
    <cellStyle name="Normal 331" xfId="2308"/>
    <cellStyle name="Normal 332" xfId="2916"/>
    <cellStyle name="Normal 333" xfId="2968"/>
    <cellStyle name="Normal 334" xfId="2965"/>
    <cellStyle name="Normal 335" xfId="2970"/>
    <cellStyle name="Normal 336" xfId="2969"/>
    <cellStyle name="Normal 337" xfId="4451"/>
    <cellStyle name="Normal 338" xfId="4506"/>
    <cellStyle name="Normal 339" xfId="4552"/>
    <cellStyle name="Normal 34" xfId="464"/>
    <cellStyle name="Normal 340" xfId="4553"/>
    <cellStyle name="Normal 341" xfId="4554"/>
    <cellStyle name="Normal 342" xfId="4555"/>
    <cellStyle name="Normal 343" xfId="4556"/>
    <cellStyle name="Normal 344" xfId="4557"/>
    <cellStyle name="Normal 345" xfId="4558"/>
    <cellStyle name="Normal 346" xfId="4559"/>
    <cellStyle name="Normal 347" xfId="4560"/>
    <cellStyle name="Normal 348" xfId="4561"/>
    <cellStyle name="Normal 349" xfId="4562"/>
    <cellStyle name="Normal 35" xfId="465"/>
    <cellStyle name="Normal 350" xfId="4563"/>
    <cellStyle name="Normal 351" xfId="4564"/>
    <cellStyle name="Normal 352" xfId="4565"/>
    <cellStyle name="Normal 353" xfId="4566"/>
    <cellStyle name="Normal 354" xfId="4567"/>
    <cellStyle name="Normal 355" xfId="4568"/>
    <cellStyle name="Normal 356" xfId="4569"/>
    <cellStyle name="Normal 357" xfId="4570"/>
    <cellStyle name="Normal 358" xfId="4571"/>
    <cellStyle name="Normal 359" xfId="4572"/>
    <cellStyle name="Normal 36" xfId="466"/>
    <cellStyle name="Normal 360" xfId="4573"/>
    <cellStyle name="Normal 361" xfId="4574"/>
    <cellStyle name="Normal 362" xfId="4575"/>
    <cellStyle name="Normal 363" xfId="4576"/>
    <cellStyle name="Normal 364" xfId="4577"/>
    <cellStyle name="Normal 365" xfId="4578"/>
    <cellStyle name="Normal 366" xfId="4579"/>
    <cellStyle name="Normal 367" xfId="4580"/>
    <cellStyle name="Normal 368" xfId="4581"/>
    <cellStyle name="Normal 369" xfId="4582"/>
    <cellStyle name="Normal 37" xfId="467"/>
    <cellStyle name="Normal 370" xfId="4583"/>
    <cellStyle name="Normal 371" xfId="4584"/>
    <cellStyle name="Normal 372" xfId="4585"/>
    <cellStyle name="Normal 373" xfId="4586"/>
    <cellStyle name="Normal 374" xfId="4587"/>
    <cellStyle name="Normal 375" xfId="4588"/>
    <cellStyle name="Normal 376" xfId="4589"/>
    <cellStyle name="Normal 377" xfId="4590"/>
    <cellStyle name="Normal 378" xfId="4591"/>
    <cellStyle name="Normal 379" xfId="4592"/>
    <cellStyle name="Normal 38" xfId="468"/>
    <cellStyle name="Normal 380" xfId="4593"/>
    <cellStyle name="Normal 381" xfId="4594"/>
    <cellStyle name="Normal 382" xfId="4595"/>
    <cellStyle name="Normal 383" xfId="4596"/>
    <cellStyle name="Normal 384" xfId="4597"/>
    <cellStyle name="Normal 385" xfId="4598"/>
    <cellStyle name="Normal 386" xfId="4599"/>
    <cellStyle name="Normal 387" xfId="4600"/>
    <cellStyle name="Normal 388" xfId="4601"/>
    <cellStyle name="Normal 389" xfId="4602"/>
    <cellStyle name="Normal 39" xfId="469"/>
    <cellStyle name="Normal 390" xfId="4603"/>
    <cellStyle name="Normal 391" xfId="4604"/>
    <cellStyle name="Normal 392" xfId="4605"/>
    <cellStyle name="Normal 393" xfId="4606"/>
    <cellStyle name="Normal 394" xfId="4607"/>
    <cellStyle name="Normal 395" xfId="4608"/>
    <cellStyle name="Normal 396" xfId="4609"/>
    <cellStyle name="Normal 397" xfId="4610"/>
    <cellStyle name="Normal 398" xfId="4611"/>
    <cellStyle name="Normal 399" xfId="4612"/>
    <cellStyle name="Normal 4" xfId="470"/>
    <cellStyle name="Normal 4 10" xfId="1517"/>
    <cellStyle name="Normal 4 10 2" xfId="2562"/>
    <cellStyle name="Normal 4 10 2 2" xfId="4055"/>
    <cellStyle name="Normal 4 10 3" xfId="3316"/>
    <cellStyle name="Normal 4 11" xfId="1706"/>
    <cellStyle name="Normal 4 11 2" xfId="2746"/>
    <cellStyle name="Normal 4 11 2 2" xfId="4239"/>
    <cellStyle name="Normal 4 11 3" xfId="3500"/>
    <cellStyle name="Normal 4 12" xfId="2114"/>
    <cellStyle name="Normal 4 13" xfId="2249"/>
    <cellStyle name="Normal 4 13 2" xfId="3746"/>
    <cellStyle name="Normal 4 14" xfId="3007"/>
    <cellStyle name="Normal 4 15" xfId="4476"/>
    <cellStyle name="Normal 4 16" xfId="4532"/>
    <cellStyle name="Normal 4 2" xfId="471"/>
    <cellStyle name="Normal 4 2 10" xfId="2250"/>
    <cellStyle name="Normal 4 2 10 2" xfId="3747"/>
    <cellStyle name="Normal 4 2 11" xfId="3008"/>
    <cellStyle name="Normal 4 2 12" xfId="4477"/>
    <cellStyle name="Normal 4 2 13" xfId="4533"/>
    <cellStyle name="Normal 4 2 2" xfId="472"/>
    <cellStyle name="Normal 4 2 2 2" xfId="473"/>
    <cellStyle name="Normal 4 2 2 2 2" xfId="1029"/>
    <cellStyle name="Normal 4 2 2 3" xfId="1028"/>
    <cellStyle name="Normal 4 2 3" xfId="474"/>
    <cellStyle name="Normal 4 2 3 10" xfId="2251"/>
    <cellStyle name="Normal 4 2 3 10 2" xfId="3748"/>
    <cellStyle name="Normal 4 2 3 11" xfId="3009"/>
    <cellStyle name="Normal 4 2 3 12" xfId="4534"/>
    <cellStyle name="Normal 4 2 3 2" xfId="475"/>
    <cellStyle name="Normal 4 2 3 2 10" xfId="2200"/>
    <cellStyle name="Normal 4 2 3 2 10 2" xfId="2958"/>
    <cellStyle name="Normal 4 2 3 2 10 2 2" xfId="4447"/>
    <cellStyle name="Normal 4 2 3 2 10 3" xfId="3708"/>
    <cellStyle name="Normal 4 2 3 2 11" xfId="2252"/>
    <cellStyle name="Normal 4 2 3 2 11 2" xfId="3749"/>
    <cellStyle name="Normal 4 2 3 2 12" xfId="3010"/>
    <cellStyle name="Normal 4 2 3 2 13" xfId="4535"/>
    <cellStyle name="Normal 4 2 3 2 2" xfId="476"/>
    <cellStyle name="Normal 4 2 3 2 2 10" xfId="3011"/>
    <cellStyle name="Normal 4 2 3 2 2 11" xfId="4478"/>
    <cellStyle name="Normal 4 2 3 2 2 2" xfId="477"/>
    <cellStyle name="Normal 4 2 3 2 2 2 2" xfId="1290"/>
    <cellStyle name="Normal 4 2 3 2 2 2 2 2" xfId="1617"/>
    <cellStyle name="Normal 4 2 3 2 2 2 2 2 2" xfId="2659"/>
    <cellStyle name="Normal 4 2 3 2 2 2 2 2 2 2" xfId="4152"/>
    <cellStyle name="Normal 4 2 3 2 2 2 2 2 3" xfId="3413"/>
    <cellStyle name="Normal 4 2 3 2 2 2 2 3" xfId="1803"/>
    <cellStyle name="Normal 4 2 3 2 2 2 2 3 2" xfId="2843"/>
    <cellStyle name="Normal 4 2 3 2 2 2 2 3 2 2" xfId="4336"/>
    <cellStyle name="Normal 4 2 3 2 2 2 2 3 3" xfId="3597"/>
    <cellStyle name="Normal 4 2 3 2 2 2 2 4" xfId="2454"/>
    <cellStyle name="Normal 4 2 3 2 2 2 2 4 2" xfId="3949"/>
    <cellStyle name="Normal 4 2 3 2 2 2 2 5" xfId="3210"/>
    <cellStyle name="Normal 4 2 3 2 2 2 3" xfId="1033"/>
    <cellStyle name="Normal 4 2 3 2 2 2 3 2" xfId="2359"/>
    <cellStyle name="Normal 4 2 3 2 2 2 3 2 2" xfId="3854"/>
    <cellStyle name="Normal 4 2 3 2 2 2 3 3" xfId="3115"/>
    <cellStyle name="Normal 4 2 3 2 2 2 4" xfId="1522"/>
    <cellStyle name="Normal 4 2 3 2 2 2 4 2" xfId="2567"/>
    <cellStyle name="Normal 4 2 3 2 2 2 4 2 2" xfId="4060"/>
    <cellStyle name="Normal 4 2 3 2 2 2 4 3" xfId="3321"/>
    <cellStyle name="Normal 4 2 3 2 2 2 5" xfId="1711"/>
    <cellStyle name="Normal 4 2 3 2 2 2 5 2" xfId="2751"/>
    <cellStyle name="Normal 4 2 3 2 2 2 5 2 2" xfId="4244"/>
    <cellStyle name="Normal 4 2 3 2 2 2 5 3" xfId="3505"/>
    <cellStyle name="Normal 4 2 3 2 2 2 6" xfId="2254"/>
    <cellStyle name="Normal 4 2 3 2 2 2 6 2" xfId="3751"/>
    <cellStyle name="Normal 4 2 3 2 2 2 7" xfId="3012"/>
    <cellStyle name="Normal 4 2 3 2 2 3" xfId="478"/>
    <cellStyle name="Normal 4 2 3 2 2 3 2" xfId="1291"/>
    <cellStyle name="Normal 4 2 3 2 2 3 2 2" xfId="1618"/>
    <cellStyle name="Normal 4 2 3 2 2 3 2 2 2" xfId="2660"/>
    <cellStyle name="Normal 4 2 3 2 2 3 2 2 2 2" xfId="4153"/>
    <cellStyle name="Normal 4 2 3 2 2 3 2 2 3" xfId="3414"/>
    <cellStyle name="Normal 4 2 3 2 2 3 2 3" xfId="1804"/>
    <cellStyle name="Normal 4 2 3 2 2 3 2 3 2" xfId="2844"/>
    <cellStyle name="Normal 4 2 3 2 2 3 2 3 2 2" xfId="4337"/>
    <cellStyle name="Normal 4 2 3 2 2 3 2 3 3" xfId="3598"/>
    <cellStyle name="Normal 4 2 3 2 2 3 2 4" xfId="2455"/>
    <cellStyle name="Normal 4 2 3 2 2 3 2 4 2" xfId="3950"/>
    <cellStyle name="Normal 4 2 3 2 2 3 2 5" xfId="3211"/>
    <cellStyle name="Normal 4 2 3 2 2 3 3" xfId="1034"/>
    <cellStyle name="Normal 4 2 3 2 2 3 3 2" xfId="2360"/>
    <cellStyle name="Normal 4 2 3 2 2 3 3 2 2" xfId="3855"/>
    <cellStyle name="Normal 4 2 3 2 2 3 3 3" xfId="3116"/>
    <cellStyle name="Normal 4 2 3 2 2 3 4" xfId="1523"/>
    <cellStyle name="Normal 4 2 3 2 2 3 4 2" xfId="2568"/>
    <cellStyle name="Normal 4 2 3 2 2 3 4 2 2" xfId="4061"/>
    <cellStyle name="Normal 4 2 3 2 2 3 4 3" xfId="3322"/>
    <cellStyle name="Normal 4 2 3 2 2 3 5" xfId="1712"/>
    <cellStyle name="Normal 4 2 3 2 2 3 5 2" xfId="2752"/>
    <cellStyle name="Normal 4 2 3 2 2 3 5 2 2" xfId="4245"/>
    <cellStyle name="Normal 4 2 3 2 2 3 5 3" xfId="3506"/>
    <cellStyle name="Normal 4 2 3 2 2 3 6" xfId="2255"/>
    <cellStyle name="Normal 4 2 3 2 2 3 6 2" xfId="3752"/>
    <cellStyle name="Normal 4 2 3 2 2 3 7" xfId="3013"/>
    <cellStyle name="Normal 4 2 3 2 2 4" xfId="479"/>
    <cellStyle name="Normal 4 2 3 2 2 5" xfId="1289"/>
    <cellStyle name="Normal 4 2 3 2 2 5 2" xfId="1616"/>
    <cellStyle name="Normal 4 2 3 2 2 5 2 2" xfId="2658"/>
    <cellStyle name="Normal 4 2 3 2 2 5 2 2 2" xfId="4151"/>
    <cellStyle name="Normal 4 2 3 2 2 5 2 3" xfId="3412"/>
    <cellStyle name="Normal 4 2 3 2 2 5 3" xfId="1802"/>
    <cellStyle name="Normal 4 2 3 2 2 5 3 2" xfId="2842"/>
    <cellStyle name="Normal 4 2 3 2 2 5 3 2 2" xfId="4335"/>
    <cellStyle name="Normal 4 2 3 2 2 5 3 3" xfId="3596"/>
    <cellStyle name="Normal 4 2 3 2 2 5 4" xfId="2453"/>
    <cellStyle name="Normal 4 2 3 2 2 5 4 2" xfId="3948"/>
    <cellStyle name="Normal 4 2 3 2 2 5 5" xfId="3209"/>
    <cellStyle name="Normal 4 2 3 2 2 6" xfId="1032"/>
    <cellStyle name="Normal 4 2 3 2 2 6 2" xfId="2358"/>
    <cellStyle name="Normal 4 2 3 2 2 6 2 2" xfId="3853"/>
    <cellStyle name="Normal 4 2 3 2 2 6 3" xfId="3114"/>
    <cellStyle name="Normal 4 2 3 2 2 7" xfId="1521"/>
    <cellStyle name="Normal 4 2 3 2 2 7 2" xfId="2566"/>
    <cellStyle name="Normal 4 2 3 2 2 7 2 2" xfId="4059"/>
    <cellStyle name="Normal 4 2 3 2 2 7 3" xfId="3320"/>
    <cellStyle name="Normal 4 2 3 2 2 8" xfId="1710"/>
    <cellStyle name="Normal 4 2 3 2 2 8 2" xfId="2750"/>
    <cellStyle name="Normal 4 2 3 2 2 8 2 2" xfId="4243"/>
    <cellStyle name="Normal 4 2 3 2 2 8 3" xfId="3504"/>
    <cellStyle name="Normal 4 2 3 2 2 9" xfId="2253"/>
    <cellStyle name="Normal 4 2 3 2 2 9 2" xfId="3750"/>
    <cellStyle name="Normal 4 2 3 2 3" xfId="480"/>
    <cellStyle name="Normal 4 2 3 2 3 2" xfId="1292"/>
    <cellStyle name="Normal 4 2 3 2 3 2 2" xfId="1619"/>
    <cellStyle name="Normal 4 2 3 2 3 2 2 2" xfId="2661"/>
    <cellStyle name="Normal 4 2 3 2 3 2 2 2 2" xfId="4154"/>
    <cellStyle name="Normal 4 2 3 2 3 2 2 3" xfId="3415"/>
    <cellStyle name="Normal 4 2 3 2 3 2 3" xfId="1805"/>
    <cellStyle name="Normal 4 2 3 2 3 2 3 2" xfId="2845"/>
    <cellStyle name="Normal 4 2 3 2 3 2 3 2 2" xfId="4338"/>
    <cellStyle name="Normal 4 2 3 2 3 2 3 3" xfId="3599"/>
    <cellStyle name="Normal 4 2 3 2 3 2 4" xfId="2456"/>
    <cellStyle name="Normal 4 2 3 2 3 2 4 2" xfId="3951"/>
    <cellStyle name="Normal 4 2 3 2 3 2 5" xfId="3212"/>
    <cellStyle name="Normal 4 2 3 2 3 3" xfId="1035"/>
    <cellStyle name="Normal 4 2 3 2 3 3 2" xfId="2361"/>
    <cellStyle name="Normal 4 2 3 2 3 3 2 2" xfId="3856"/>
    <cellStyle name="Normal 4 2 3 2 3 3 3" xfId="3117"/>
    <cellStyle name="Normal 4 2 3 2 3 4" xfId="1524"/>
    <cellStyle name="Normal 4 2 3 2 3 4 2" xfId="2569"/>
    <cellStyle name="Normal 4 2 3 2 3 4 2 2" xfId="4062"/>
    <cellStyle name="Normal 4 2 3 2 3 4 3" xfId="3323"/>
    <cellStyle name="Normal 4 2 3 2 3 5" xfId="1713"/>
    <cellStyle name="Normal 4 2 3 2 3 5 2" xfId="2753"/>
    <cellStyle name="Normal 4 2 3 2 3 5 2 2" xfId="4246"/>
    <cellStyle name="Normal 4 2 3 2 3 5 3" xfId="3507"/>
    <cellStyle name="Normal 4 2 3 2 3 6" xfId="2256"/>
    <cellStyle name="Normal 4 2 3 2 3 6 2" xfId="3753"/>
    <cellStyle name="Normal 4 2 3 2 3 7" xfId="3014"/>
    <cellStyle name="Normal 4 2 3 2 3 8" xfId="4479"/>
    <cellStyle name="Normal 4 2 3 2 4" xfId="481"/>
    <cellStyle name="Normal 4 2 3 2 5" xfId="1288"/>
    <cellStyle name="Normal 4 2 3 2 5 2" xfId="1615"/>
    <cellStyle name="Normal 4 2 3 2 5 2 2" xfId="2657"/>
    <cellStyle name="Normal 4 2 3 2 5 2 2 2" xfId="4150"/>
    <cellStyle name="Normal 4 2 3 2 5 2 3" xfId="3411"/>
    <cellStyle name="Normal 4 2 3 2 5 3" xfId="1801"/>
    <cellStyle name="Normal 4 2 3 2 5 3 2" xfId="2841"/>
    <cellStyle name="Normal 4 2 3 2 5 3 2 2" xfId="4334"/>
    <cellStyle name="Normal 4 2 3 2 5 3 3" xfId="3595"/>
    <cellStyle name="Normal 4 2 3 2 5 4" xfId="2452"/>
    <cellStyle name="Normal 4 2 3 2 5 4 2" xfId="3947"/>
    <cellStyle name="Normal 4 2 3 2 5 5" xfId="3208"/>
    <cellStyle name="Normal 4 2 3 2 6" xfId="1031"/>
    <cellStyle name="Normal 4 2 3 2 6 2" xfId="2357"/>
    <cellStyle name="Normal 4 2 3 2 6 2 2" xfId="3852"/>
    <cellStyle name="Normal 4 2 3 2 6 3" xfId="3113"/>
    <cellStyle name="Normal 4 2 3 2 7" xfId="1520"/>
    <cellStyle name="Normal 4 2 3 2 7 2" xfId="2565"/>
    <cellStyle name="Normal 4 2 3 2 7 2 2" xfId="4058"/>
    <cellStyle name="Normal 4 2 3 2 7 3" xfId="3319"/>
    <cellStyle name="Normal 4 2 3 2 8" xfId="1709"/>
    <cellStyle name="Normal 4 2 3 2 8 2" xfId="2749"/>
    <cellStyle name="Normal 4 2 3 2 8 2 2" xfId="4242"/>
    <cellStyle name="Normal 4 2 3 2 8 3" xfId="3503"/>
    <cellStyle name="Normal 4 2 3 2 9" xfId="2115"/>
    <cellStyle name="Normal 4 2 3 2 9 2" xfId="2926"/>
    <cellStyle name="Normal 4 2 3 2 9 2 2" xfId="4416"/>
    <cellStyle name="Normal 4 2 3 2 9 3" xfId="3677"/>
    <cellStyle name="Normal 4 2 3 3" xfId="482"/>
    <cellStyle name="Normal 4 2 3 3 10" xfId="3015"/>
    <cellStyle name="Normal 4 2 3 3 11" xfId="4480"/>
    <cellStyle name="Normal 4 2 3 3 2" xfId="483"/>
    <cellStyle name="Normal 4 2 3 3 2 2" xfId="1294"/>
    <cellStyle name="Normal 4 2 3 3 2 2 2" xfId="1621"/>
    <cellStyle name="Normal 4 2 3 3 2 2 2 2" xfId="2663"/>
    <cellStyle name="Normal 4 2 3 3 2 2 2 2 2" xfId="4156"/>
    <cellStyle name="Normal 4 2 3 3 2 2 2 3" xfId="3417"/>
    <cellStyle name="Normal 4 2 3 3 2 2 3" xfId="1807"/>
    <cellStyle name="Normal 4 2 3 3 2 2 3 2" xfId="2847"/>
    <cellStyle name="Normal 4 2 3 3 2 2 3 2 2" xfId="4340"/>
    <cellStyle name="Normal 4 2 3 3 2 2 3 3" xfId="3601"/>
    <cellStyle name="Normal 4 2 3 3 2 2 4" xfId="2458"/>
    <cellStyle name="Normal 4 2 3 3 2 2 4 2" xfId="3953"/>
    <cellStyle name="Normal 4 2 3 3 2 2 5" xfId="3214"/>
    <cellStyle name="Normal 4 2 3 3 2 3" xfId="1037"/>
    <cellStyle name="Normal 4 2 3 3 2 3 2" xfId="2363"/>
    <cellStyle name="Normal 4 2 3 3 2 3 2 2" xfId="3858"/>
    <cellStyle name="Normal 4 2 3 3 2 3 3" xfId="3119"/>
    <cellStyle name="Normal 4 2 3 3 2 4" xfId="1526"/>
    <cellStyle name="Normal 4 2 3 3 2 4 2" xfId="2571"/>
    <cellStyle name="Normal 4 2 3 3 2 4 2 2" xfId="4064"/>
    <cellStyle name="Normal 4 2 3 3 2 4 3" xfId="3325"/>
    <cellStyle name="Normal 4 2 3 3 2 5" xfId="1715"/>
    <cellStyle name="Normal 4 2 3 3 2 5 2" xfId="2755"/>
    <cellStyle name="Normal 4 2 3 3 2 5 2 2" xfId="4248"/>
    <cellStyle name="Normal 4 2 3 3 2 5 3" xfId="3509"/>
    <cellStyle name="Normal 4 2 3 3 2 6" xfId="2258"/>
    <cellStyle name="Normal 4 2 3 3 2 6 2" xfId="3755"/>
    <cellStyle name="Normal 4 2 3 3 2 7" xfId="3016"/>
    <cellStyle name="Normal 4 2 3 3 3" xfId="484"/>
    <cellStyle name="Normal 4 2 3 3 3 2" xfId="1295"/>
    <cellStyle name="Normal 4 2 3 3 3 2 2" xfId="1622"/>
    <cellStyle name="Normal 4 2 3 3 3 2 2 2" xfId="2664"/>
    <cellStyle name="Normal 4 2 3 3 3 2 2 2 2" xfId="4157"/>
    <cellStyle name="Normal 4 2 3 3 3 2 2 3" xfId="3418"/>
    <cellStyle name="Normal 4 2 3 3 3 2 3" xfId="1808"/>
    <cellStyle name="Normal 4 2 3 3 3 2 3 2" xfId="2848"/>
    <cellStyle name="Normal 4 2 3 3 3 2 3 2 2" xfId="4341"/>
    <cellStyle name="Normal 4 2 3 3 3 2 3 3" xfId="3602"/>
    <cellStyle name="Normal 4 2 3 3 3 2 4" xfId="2459"/>
    <cellStyle name="Normal 4 2 3 3 3 2 4 2" xfId="3954"/>
    <cellStyle name="Normal 4 2 3 3 3 2 5" xfId="3215"/>
    <cellStyle name="Normal 4 2 3 3 3 3" xfId="1038"/>
    <cellStyle name="Normal 4 2 3 3 3 3 2" xfId="2364"/>
    <cellStyle name="Normal 4 2 3 3 3 3 2 2" xfId="3859"/>
    <cellStyle name="Normal 4 2 3 3 3 3 3" xfId="3120"/>
    <cellStyle name="Normal 4 2 3 3 3 4" xfId="1527"/>
    <cellStyle name="Normal 4 2 3 3 3 4 2" xfId="2572"/>
    <cellStyle name="Normal 4 2 3 3 3 4 2 2" xfId="4065"/>
    <cellStyle name="Normal 4 2 3 3 3 4 3" xfId="3326"/>
    <cellStyle name="Normal 4 2 3 3 3 5" xfId="1716"/>
    <cellStyle name="Normal 4 2 3 3 3 5 2" xfId="2756"/>
    <cellStyle name="Normal 4 2 3 3 3 5 2 2" xfId="4249"/>
    <cellStyle name="Normal 4 2 3 3 3 5 3" xfId="3510"/>
    <cellStyle name="Normal 4 2 3 3 3 6" xfId="2259"/>
    <cellStyle name="Normal 4 2 3 3 3 6 2" xfId="3756"/>
    <cellStyle name="Normal 4 2 3 3 3 7" xfId="3017"/>
    <cellStyle name="Normal 4 2 3 3 4" xfId="485"/>
    <cellStyle name="Normal 4 2 3 3 5" xfId="1293"/>
    <cellStyle name="Normal 4 2 3 3 5 2" xfId="1620"/>
    <cellStyle name="Normal 4 2 3 3 5 2 2" xfId="2662"/>
    <cellStyle name="Normal 4 2 3 3 5 2 2 2" xfId="4155"/>
    <cellStyle name="Normal 4 2 3 3 5 2 3" xfId="3416"/>
    <cellStyle name="Normal 4 2 3 3 5 3" xfId="1806"/>
    <cellStyle name="Normal 4 2 3 3 5 3 2" xfId="2846"/>
    <cellStyle name="Normal 4 2 3 3 5 3 2 2" xfId="4339"/>
    <cellStyle name="Normal 4 2 3 3 5 3 3" xfId="3600"/>
    <cellStyle name="Normal 4 2 3 3 5 4" xfId="2457"/>
    <cellStyle name="Normal 4 2 3 3 5 4 2" xfId="3952"/>
    <cellStyle name="Normal 4 2 3 3 5 5" xfId="3213"/>
    <cellStyle name="Normal 4 2 3 3 6" xfId="1036"/>
    <cellStyle name="Normal 4 2 3 3 6 2" xfId="2362"/>
    <cellStyle name="Normal 4 2 3 3 6 2 2" xfId="3857"/>
    <cellStyle name="Normal 4 2 3 3 6 3" xfId="3118"/>
    <cellStyle name="Normal 4 2 3 3 7" xfId="1525"/>
    <cellStyle name="Normal 4 2 3 3 7 2" xfId="2570"/>
    <cellStyle name="Normal 4 2 3 3 7 2 2" xfId="4063"/>
    <cellStyle name="Normal 4 2 3 3 7 3" xfId="3324"/>
    <cellStyle name="Normal 4 2 3 3 8" xfId="1714"/>
    <cellStyle name="Normal 4 2 3 3 8 2" xfId="2754"/>
    <cellStyle name="Normal 4 2 3 3 8 2 2" xfId="4247"/>
    <cellStyle name="Normal 4 2 3 3 8 3" xfId="3508"/>
    <cellStyle name="Normal 4 2 3 3 9" xfId="2257"/>
    <cellStyle name="Normal 4 2 3 3 9 2" xfId="3754"/>
    <cellStyle name="Normal 4 2 3 4" xfId="486"/>
    <cellStyle name="Normal 4 2 3 4 2" xfId="1296"/>
    <cellStyle name="Normal 4 2 3 4 2 2" xfId="1623"/>
    <cellStyle name="Normal 4 2 3 4 2 2 2" xfId="2665"/>
    <cellStyle name="Normal 4 2 3 4 2 2 2 2" xfId="4158"/>
    <cellStyle name="Normal 4 2 3 4 2 2 3" xfId="3419"/>
    <cellStyle name="Normal 4 2 3 4 2 3" xfId="1809"/>
    <cellStyle name="Normal 4 2 3 4 2 3 2" xfId="2849"/>
    <cellStyle name="Normal 4 2 3 4 2 3 2 2" xfId="4342"/>
    <cellStyle name="Normal 4 2 3 4 2 3 3" xfId="3603"/>
    <cellStyle name="Normal 4 2 3 4 2 4" xfId="2460"/>
    <cellStyle name="Normal 4 2 3 4 2 4 2" xfId="3955"/>
    <cellStyle name="Normal 4 2 3 4 2 5" xfId="3216"/>
    <cellStyle name="Normal 4 2 3 4 3" xfId="1039"/>
    <cellStyle name="Normal 4 2 3 4 3 2" xfId="2365"/>
    <cellStyle name="Normal 4 2 3 4 3 2 2" xfId="3860"/>
    <cellStyle name="Normal 4 2 3 4 3 3" xfId="3121"/>
    <cellStyle name="Normal 4 2 3 4 4" xfId="1528"/>
    <cellStyle name="Normal 4 2 3 4 4 2" xfId="2573"/>
    <cellStyle name="Normal 4 2 3 4 4 2 2" xfId="4066"/>
    <cellStyle name="Normal 4 2 3 4 4 3" xfId="3327"/>
    <cellStyle name="Normal 4 2 3 4 5" xfId="1717"/>
    <cellStyle name="Normal 4 2 3 4 5 2" xfId="2757"/>
    <cellStyle name="Normal 4 2 3 4 5 2 2" xfId="4250"/>
    <cellStyle name="Normal 4 2 3 4 5 3" xfId="3511"/>
    <cellStyle name="Normal 4 2 3 4 6" xfId="2260"/>
    <cellStyle name="Normal 4 2 3 4 6 2" xfId="3757"/>
    <cellStyle name="Normal 4 2 3 4 7" xfId="3018"/>
    <cellStyle name="Normal 4 2 3 4 8" xfId="4481"/>
    <cellStyle name="Normal 4 2 3 5" xfId="487"/>
    <cellStyle name="Normal 4 2 3 6" xfId="1287"/>
    <cellStyle name="Normal 4 2 3 6 2" xfId="1614"/>
    <cellStyle name="Normal 4 2 3 6 2 2" xfId="2656"/>
    <cellStyle name="Normal 4 2 3 6 2 2 2" xfId="4149"/>
    <cellStyle name="Normal 4 2 3 6 2 3" xfId="3410"/>
    <cellStyle name="Normal 4 2 3 6 3" xfId="1800"/>
    <cellStyle name="Normal 4 2 3 6 3 2" xfId="2840"/>
    <cellStyle name="Normal 4 2 3 6 3 2 2" xfId="4333"/>
    <cellStyle name="Normal 4 2 3 6 3 3" xfId="3594"/>
    <cellStyle name="Normal 4 2 3 6 4" xfId="2451"/>
    <cellStyle name="Normal 4 2 3 6 4 2" xfId="3946"/>
    <cellStyle name="Normal 4 2 3 6 5" xfId="3207"/>
    <cellStyle name="Normal 4 2 3 7" xfId="1030"/>
    <cellStyle name="Normal 4 2 3 7 2" xfId="2356"/>
    <cellStyle name="Normal 4 2 3 7 2 2" xfId="3851"/>
    <cellStyle name="Normal 4 2 3 7 3" xfId="3112"/>
    <cellStyle name="Normal 4 2 3 8" xfId="1519"/>
    <cellStyle name="Normal 4 2 3 8 2" xfId="2564"/>
    <cellStyle name="Normal 4 2 3 8 2 2" xfId="4057"/>
    <cellStyle name="Normal 4 2 3 8 3" xfId="3318"/>
    <cellStyle name="Normal 4 2 3 9" xfId="1708"/>
    <cellStyle name="Normal 4 2 3 9 2" xfId="2748"/>
    <cellStyle name="Normal 4 2 3 9 2 2" xfId="4241"/>
    <cellStyle name="Normal 4 2 3 9 3" xfId="3502"/>
    <cellStyle name="Normal 4 2 3_CE_Workbook_7_18_2012_MultiTab" xfId="488"/>
    <cellStyle name="Normal 4 2 4" xfId="489"/>
    <cellStyle name="Normal 4 2 4 10" xfId="3019"/>
    <cellStyle name="Normal 4 2 4 11" xfId="4536"/>
    <cellStyle name="Normal 4 2 4 2" xfId="490"/>
    <cellStyle name="Normal 4 2 4 2 10" xfId="3020"/>
    <cellStyle name="Normal 4 2 4 2 11" xfId="4482"/>
    <cellStyle name="Normal 4 2 4 2 2" xfId="491"/>
    <cellStyle name="Normal 4 2 4 2 2 2" xfId="1299"/>
    <cellStyle name="Normal 4 2 4 2 2 2 2" xfId="1626"/>
    <cellStyle name="Normal 4 2 4 2 2 2 2 2" xfId="2668"/>
    <cellStyle name="Normal 4 2 4 2 2 2 2 2 2" xfId="4161"/>
    <cellStyle name="Normal 4 2 4 2 2 2 2 3" xfId="3422"/>
    <cellStyle name="Normal 4 2 4 2 2 2 3" xfId="1812"/>
    <cellStyle name="Normal 4 2 4 2 2 2 3 2" xfId="2852"/>
    <cellStyle name="Normal 4 2 4 2 2 2 3 2 2" xfId="4345"/>
    <cellStyle name="Normal 4 2 4 2 2 2 3 3" xfId="3606"/>
    <cellStyle name="Normal 4 2 4 2 2 2 4" xfId="2463"/>
    <cellStyle name="Normal 4 2 4 2 2 2 4 2" xfId="3958"/>
    <cellStyle name="Normal 4 2 4 2 2 2 5" xfId="3219"/>
    <cellStyle name="Normal 4 2 4 2 2 3" xfId="1042"/>
    <cellStyle name="Normal 4 2 4 2 2 3 2" xfId="2368"/>
    <cellStyle name="Normal 4 2 4 2 2 3 2 2" xfId="3863"/>
    <cellStyle name="Normal 4 2 4 2 2 3 3" xfId="3124"/>
    <cellStyle name="Normal 4 2 4 2 2 4" xfId="1531"/>
    <cellStyle name="Normal 4 2 4 2 2 4 2" xfId="2576"/>
    <cellStyle name="Normal 4 2 4 2 2 4 2 2" xfId="4069"/>
    <cellStyle name="Normal 4 2 4 2 2 4 3" xfId="3330"/>
    <cellStyle name="Normal 4 2 4 2 2 5" xfId="1720"/>
    <cellStyle name="Normal 4 2 4 2 2 5 2" xfId="2760"/>
    <cellStyle name="Normal 4 2 4 2 2 5 2 2" xfId="4253"/>
    <cellStyle name="Normal 4 2 4 2 2 5 3" xfId="3514"/>
    <cellStyle name="Normal 4 2 4 2 2 6" xfId="2263"/>
    <cellStyle name="Normal 4 2 4 2 2 6 2" xfId="3760"/>
    <cellStyle name="Normal 4 2 4 2 2 7" xfId="3021"/>
    <cellStyle name="Normal 4 2 4 2 3" xfId="492"/>
    <cellStyle name="Normal 4 2 4 2 3 2" xfId="1300"/>
    <cellStyle name="Normal 4 2 4 2 3 2 2" xfId="1627"/>
    <cellStyle name="Normal 4 2 4 2 3 2 2 2" xfId="2669"/>
    <cellStyle name="Normal 4 2 4 2 3 2 2 2 2" xfId="4162"/>
    <cellStyle name="Normal 4 2 4 2 3 2 2 3" xfId="3423"/>
    <cellStyle name="Normal 4 2 4 2 3 2 3" xfId="1813"/>
    <cellStyle name="Normal 4 2 4 2 3 2 3 2" xfId="2853"/>
    <cellStyle name="Normal 4 2 4 2 3 2 3 2 2" xfId="4346"/>
    <cellStyle name="Normal 4 2 4 2 3 2 3 3" xfId="3607"/>
    <cellStyle name="Normal 4 2 4 2 3 2 4" xfId="2464"/>
    <cellStyle name="Normal 4 2 4 2 3 2 4 2" xfId="3959"/>
    <cellStyle name="Normal 4 2 4 2 3 2 5" xfId="3220"/>
    <cellStyle name="Normal 4 2 4 2 3 3" xfId="1043"/>
    <cellStyle name="Normal 4 2 4 2 3 3 2" xfId="2369"/>
    <cellStyle name="Normal 4 2 4 2 3 3 2 2" xfId="3864"/>
    <cellStyle name="Normal 4 2 4 2 3 3 3" xfId="3125"/>
    <cellStyle name="Normal 4 2 4 2 3 4" xfId="1532"/>
    <cellStyle name="Normal 4 2 4 2 3 4 2" xfId="2577"/>
    <cellStyle name="Normal 4 2 4 2 3 4 2 2" xfId="4070"/>
    <cellStyle name="Normal 4 2 4 2 3 4 3" xfId="3331"/>
    <cellStyle name="Normal 4 2 4 2 3 5" xfId="1721"/>
    <cellStyle name="Normal 4 2 4 2 3 5 2" xfId="2761"/>
    <cellStyle name="Normal 4 2 4 2 3 5 2 2" xfId="4254"/>
    <cellStyle name="Normal 4 2 4 2 3 5 3" xfId="3515"/>
    <cellStyle name="Normal 4 2 4 2 3 6" xfId="2264"/>
    <cellStyle name="Normal 4 2 4 2 3 6 2" xfId="3761"/>
    <cellStyle name="Normal 4 2 4 2 3 7" xfId="3022"/>
    <cellStyle name="Normal 4 2 4 2 4" xfId="493"/>
    <cellStyle name="Normal 4 2 4 2 5" xfId="1298"/>
    <cellStyle name="Normal 4 2 4 2 5 2" xfId="1625"/>
    <cellStyle name="Normal 4 2 4 2 5 2 2" xfId="2667"/>
    <cellStyle name="Normal 4 2 4 2 5 2 2 2" xfId="4160"/>
    <cellStyle name="Normal 4 2 4 2 5 2 3" xfId="3421"/>
    <cellStyle name="Normal 4 2 4 2 5 3" xfId="1811"/>
    <cellStyle name="Normal 4 2 4 2 5 3 2" xfId="2851"/>
    <cellStyle name="Normal 4 2 4 2 5 3 2 2" xfId="4344"/>
    <cellStyle name="Normal 4 2 4 2 5 3 3" xfId="3605"/>
    <cellStyle name="Normal 4 2 4 2 5 4" xfId="2462"/>
    <cellStyle name="Normal 4 2 4 2 5 4 2" xfId="3957"/>
    <cellStyle name="Normal 4 2 4 2 5 5" xfId="3218"/>
    <cellStyle name="Normal 4 2 4 2 6" xfId="1041"/>
    <cellStyle name="Normal 4 2 4 2 6 2" xfId="2367"/>
    <cellStyle name="Normal 4 2 4 2 6 2 2" xfId="3862"/>
    <cellStyle name="Normal 4 2 4 2 6 3" xfId="3123"/>
    <cellStyle name="Normal 4 2 4 2 7" xfId="1530"/>
    <cellStyle name="Normal 4 2 4 2 7 2" xfId="2575"/>
    <cellStyle name="Normal 4 2 4 2 7 2 2" xfId="4068"/>
    <cellStyle name="Normal 4 2 4 2 7 3" xfId="3329"/>
    <cellStyle name="Normal 4 2 4 2 8" xfId="1719"/>
    <cellStyle name="Normal 4 2 4 2 8 2" xfId="2759"/>
    <cellStyle name="Normal 4 2 4 2 8 2 2" xfId="4252"/>
    <cellStyle name="Normal 4 2 4 2 8 3" xfId="3513"/>
    <cellStyle name="Normal 4 2 4 2 9" xfId="2262"/>
    <cellStyle name="Normal 4 2 4 2 9 2" xfId="3759"/>
    <cellStyle name="Normal 4 2 4 3" xfId="494"/>
    <cellStyle name="Normal 4 2 4 3 2" xfId="1301"/>
    <cellStyle name="Normal 4 2 4 3 2 2" xfId="1628"/>
    <cellStyle name="Normal 4 2 4 3 2 2 2" xfId="2670"/>
    <cellStyle name="Normal 4 2 4 3 2 2 2 2" xfId="4163"/>
    <cellStyle name="Normal 4 2 4 3 2 2 3" xfId="3424"/>
    <cellStyle name="Normal 4 2 4 3 2 3" xfId="1814"/>
    <cellStyle name="Normal 4 2 4 3 2 3 2" xfId="2854"/>
    <cellStyle name="Normal 4 2 4 3 2 3 2 2" xfId="4347"/>
    <cellStyle name="Normal 4 2 4 3 2 3 3" xfId="3608"/>
    <cellStyle name="Normal 4 2 4 3 2 4" xfId="2465"/>
    <cellStyle name="Normal 4 2 4 3 2 4 2" xfId="3960"/>
    <cellStyle name="Normal 4 2 4 3 2 5" xfId="3221"/>
    <cellStyle name="Normal 4 2 4 3 3" xfId="1044"/>
    <cellStyle name="Normal 4 2 4 3 3 2" xfId="2370"/>
    <cellStyle name="Normal 4 2 4 3 3 2 2" xfId="3865"/>
    <cellStyle name="Normal 4 2 4 3 3 3" xfId="3126"/>
    <cellStyle name="Normal 4 2 4 3 4" xfId="1533"/>
    <cellStyle name="Normal 4 2 4 3 4 2" xfId="2578"/>
    <cellStyle name="Normal 4 2 4 3 4 2 2" xfId="4071"/>
    <cellStyle name="Normal 4 2 4 3 4 3" xfId="3332"/>
    <cellStyle name="Normal 4 2 4 3 5" xfId="1722"/>
    <cellStyle name="Normal 4 2 4 3 5 2" xfId="2762"/>
    <cellStyle name="Normal 4 2 4 3 5 2 2" xfId="4255"/>
    <cellStyle name="Normal 4 2 4 3 5 3" xfId="3516"/>
    <cellStyle name="Normal 4 2 4 3 6" xfId="2265"/>
    <cellStyle name="Normal 4 2 4 3 6 2" xfId="3762"/>
    <cellStyle name="Normal 4 2 4 3 7" xfId="3023"/>
    <cellStyle name="Normal 4 2 4 3 8" xfId="4483"/>
    <cellStyle name="Normal 4 2 4 4" xfId="495"/>
    <cellStyle name="Normal 4 2 4 5" xfId="1297"/>
    <cellStyle name="Normal 4 2 4 5 2" xfId="1624"/>
    <cellStyle name="Normal 4 2 4 5 2 2" xfId="2666"/>
    <cellStyle name="Normal 4 2 4 5 2 2 2" xfId="4159"/>
    <cellStyle name="Normal 4 2 4 5 2 3" xfId="3420"/>
    <cellStyle name="Normal 4 2 4 5 3" xfId="1810"/>
    <cellStyle name="Normal 4 2 4 5 3 2" xfId="2850"/>
    <cellStyle name="Normal 4 2 4 5 3 2 2" xfId="4343"/>
    <cellStyle name="Normal 4 2 4 5 3 3" xfId="3604"/>
    <cellStyle name="Normal 4 2 4 5 4" xfId="2461"/>
    <cellStyle name="Normal 4 2 4 5 4 2" xfId="3956"/>
    <cellStyle name="Normal 4 2 4 5 5" xfId="3217"/>
    <cellStyle name="Normal 4 2 4 6" xfId="1040"/>
    <cellStyle name="Normal 4 2 4 6 2" xfId="2366"/>
    <cellStyle name="Normal 4 2 4 6 2 2" xfId="3861"/>
    <cellStyle name="Normal 4 2 4 6 3" xfId="3122"/>
    <cellStyle name="Normal 4 2 4 7" xfId="1529"/>
    <cellStyle name="Normal 4 2 4 7 2" xfId="2574"/>
    <cellStyle name="Normal 4 2 4 7 2 2" xfId="4067"/>
    <cellStyle name="Normal 4 2 4 7 3" xfId="3328"/>
    <cellStyle name="Normal 4 2 4 8" xfId="1718"/>
    <cellStyle name="Normal 4 2 4 8 2" xfId="2758"/>
    <cellStyle name="Normal 4 2 4 8 2 2" xfId="4251"/>
    <cellStyle name="Normal 4 2 4 8 3" xfId="3512"/>
    <cellStyle name="Normal 4 2 4 9" xfId="2261"/>
    <cellStyle name="Normal 4 2 4 9 2" xfId="3758"/>
    <cellStyle name="Normal 4 2 5" xfId="496"/>
    <cellStyle name="Normal 4 2 5 2" xfId="1302"/>
    <cellStyle name="Normal 4 2 5 2 2" xfId="1629"/>
    <cellStyle name="Normal 4 2 5 2 2 2" xfId="2671"/>
    <cellStyle name="Normal 4 2 5 2 2 2 2" xfId="4164"/>
    <cellStyle name="Normal 4 2 5 2 2 3" xfId="3425"/>
    <cellStyle name="Normal 4 2 5 2 3" xfId="1815"/>
    <cellStyle name="Normal 4 2 5 2 3 2" xfId="2855"/>
    <cellStyle name="Normal 4 2 5 2 3 2 2" xfId="4348"/>
    <cellStyle name="Normal 4 2 5 2 3 3" xfId="3609"/>
    <cellStyle name="Normal 4 2 5 2 4" xfId="2466"/>
    <cellStyle name="Normal 4 2 5 2 4 2" xfId="3961"/>
    <cellStyle name="Normal 4 2 5 2 5" xfId="3222"/>
    <cellStyle name="Normal 4 2 5 3" xfId="1045"/>
    <cellStyle name="Normal 4 2 5 3 2" xfId="2371"/>
    <cellStyle name="Normal 4 2 5 3 2 2" xfId="3866"/>
    <cellStyle name="Normal 4 2 5 3 3" xfId="3127"/>
    <cellStyle name="Normal 4 2 5 4" xfId="1534"/>
    <cellStyle name="Normal 4 2 5 4 2" xfId="2579"/>
    <cellStyle name="Normal 4 2 5 4 2 2" xfId="4072"/>
    <cellStyle name="Normal 4 2 5 4 3" xfId="3333"/>
    <cellStyle name="Normal 4 2 5 5" xfId="1723"/>
    <cellStyle name="Normal 4 2 5 5 2" xfId="2763"/>
    <cellStyle name="Normal 4 2 5 5 2 2" xfId="4256"/>
    <cellStyle name="Normal 4 2 5 5 3" xfId="3517"/>
    <cellStyle name="Normal 4 2 5 6" xfId="2266"/>
    <cellStyle name="Normal 4 2 5 6 2" xfId="3763"/>
    <cellStyle name="Normal 4 2 5 7" xfId="3024"/>
    <cellStyle name="Normal 4 2 5 8" xfId="4484"/>
    <cellStyle name="Normal 4 2 6" xfId="1286"/>
    <cellStyle name="Normal 4 2 6 2" xfId="1613"/>
    <cellStyle name="Normal 4 2 6 2 2" xfId="2655"/>
    <cellStyle name="Normal 4 2 6 2 2 2" xfId="4148"/>
    <cellStyle name="Normal 4 2 6 2 3" xfId="3409"/>
    <cellStyle name="Normal 4 2 6 3" xfId="1799"/>
    <cellStyle name="Normal 4 2 6 3 2" xfId="2839"/>
    <cellStyle name="Normal 4 2 6 3 2 2" xfId="4332"/>
    <cellStyle name="Normal 4 2 6 3 3" xfId="3593"/>
    <cellStyle name="Normal 4 2 6 4" xfId="2450"/>
    <cellStyle name="Normal 4 2 6 4 2" xfId="3945"/>
    <cellStyle name="Normal 4 2 6 5" xfId="3206"/>
    <cellStyle name="Normal 4 2 7" xfId="1027"/>
    <cellStyle name="Normal 4 2 7 2" xfId="2355"/>
    <cellStyle name="Normal 4 2 7 2 2" xfId="3850"/>
    <cellStyle name="Normal 4 2 7 3" xfId="3111"/>
    <cellStyle name="Normal 4 2 8" xfId="1518"/>
    <cellStyle name="Normal 4 2 8 2" xfId="2563"/>
    <cellStyle name="Normal 4 2 8 2 2" xfId="4056"/>
    <cellStyle name="Normal 4 2 8 3" xfId="3317"/>
    <cellStyle name="Normal 4 2 9" xfId="1707"/>
    <cellStyle name="Normal 4 2 9 2" xfId="2747"/>
    <cellStyle name="Normal 4 2 9 2 2" xfId="4240"/>
    <cellStyle name="Normal 4 2 9 3" xfId="3501"/>
    <cellStyle name="Normal 4 2_CE_Workbook_7_18_2012_MultiTab" xfId="497"/>
    <cellStyle name="Normal 4 3" xfId="498"/>
    <cellStyle name="Normal 4 3 2" xfId="499"/>
    <cellStyle name="Normal 4 3 2 2" xfId="500"/>
    <cellStyle name="Normal 4 3 2 2 2" xfId="1048"/>
    <cellStyle name="Normal 4 3 2 3" xfId="1047"/>
    <cellStyle name="Normal 4 3 3" xfId="501"/>
    <cellStyle name="Normal 4 3 3 2" xfId="1049"/>
    <cellStyle name="Normal 4 3 4" xfId="502"/>
    <cellStyle name="Normal 4 3 4 2" xfId="1050"/>
    <cellStyle name="Normal 4 3 5" xfId="1046"/>
    <cellStyle name="Normal 4 3_CE_Workbook_7_18_2012_MultiTab" xfId="503"/>
    <cellStyle name="Normal 4 4" xfId="504"/>
    <cellStyle name="Normal 4 4 2" xfId="505"/>
    <cellStyle name="Normal 4 4 2 2" xfId="1052"/>
    <cellStyle name="Normal 4 4 3" xfId="1051"/>
    <cellStyle name="Normal 4 5" xfId="506"/>
    <cellStyle name="Normal 4 5 10" xfId="2268"/>
    <cellStyle name="Normal 4 5 10 2" xfId="3764"/>
    <cellStyle name="Normal 4 5 11" xfId="3025"/>
    <cellStyle name="Normal 4 5 12" xfId="4537"/>
    <cellStyle name="Normal 4 5 2" xfId="507"/>
    <cellStyle name="Normal 4 5 2 10" xfId="2201"/>
    <cellStyle name="Normal 4 5 2 10 2" xfId="2959"/>
    <cellStyle name="Normal 4 5 2 10 2 2" xfId="4448"/>
    <cellStyle name="Normal 4 5 2 10 3" xfId="3709"/>
    <cellStyle name="Normal 4 5 2 11" xfId="2269"/>
    <cellStyle name="Normal 4 5 2 11 2" xfId="3765"/>
    <cellStyle name="Normal 4 5 2 12" xfId="3026"/>
    <cellStyle name="Normal 4 5 2 13" xfId="4538"/>
    <cellStyle name="Normal 4 5 2 2" xfId="508"/>
    <cellStyle name="Normal 4 5 2 2 10" xfId="3027"/>
    <cellStyle name="Normal 4 5 2 2 11" xfId="4485"/>
    <cellStyle name="Normal 4 5 2 2 2" xfId="509"/>
    <cellStyle name="Normal 4 5 2 2 2 2" xfId="1306"/>
    <cellStyle name="Normal 4 5 2 2 2 2 2" xfId="1633"/>
    <cellStyle name="Normal 4 5 2 2 2 2 2 2" xfId="2675"/>
    <cellStyle name="Normal 4 5 2 2 2 2 2 2 2" xfId="4168"/>
    <cellStyle name="Normal 4 5 2 2 2 2 2 3" xfId="3429"/>
    <cellStyle name="Normal 4 5 2 2 2 2 3" xfId="1819"/>
    <cellStyle name="Normal 4 5 2 2 2 2 3 2" xfId="2859"/>
    <cellStyle name="Normal 4 5 2 2 2 2 3 2 2" xfId="4352"/>
    <cellStyle name="Normal 4 5 2 2 2 2 3 3" xfId="3613"/>
    <cellStyle name="Normal 4 5 2 2 2 2 4" xfId="2470"/>
    <cellStyle name="Normal 4 5 2 2 2 2 4 2" xfId="3965"/>
    <cellStyle name="Normal 4 5 2 2 2 2 5" xfId="3226"/>
    <cellStyle name="Normal 4 5 2 2 2 3" xfId="1056"/>
    <cellStyle name="Normal 4 5 2 2 2 3 2" xfId="2375"/>
    <cellStyle name="Normal 4 5 2 2 2 3 2 2" xfId="3870"/>
    <cellStyle name="Normal 4 5 2 2 2 3 3" xfId="3131"/>
    <cellStyle name="Normal 4 5 2 2 2 4" xfId="1538"/>
    <cellStyle name="Normal 4 5 2 2 2 4 2" xfId="2583"/>
    <cellStyle name="Normal 4 5 2 2 2 4 2 2" xfId="4076"/>
    <cellStyle name="Normal 4 5 2 2 2 4 3" xfId="3337"/>
    <cellStyle name="Normal 4 5 2 2 2 5" xfId="1727"/>
    <cellStyle name="Normal 4 5 2 2 2 5 2" xfId="2767"/>
    <cellStyle name="Normal 4 5 2 2 2 5 2 2" xfId="4260"/>
    <cellStyle name="Normal 4 5 2 2 2 5 3" xfId="3521"/>
    <cellStyle name="Normal 4 5 2 2 2 6" xfId="2271"/>
    <cellStyle name="Normal 4 5 2 2 2 6 2" xfId="3767"/>
    <cellStyle name="Normal 4 5 2 2 2 7" xfId="3028"/>
    <cellStyle name="Normal 4 5 2 2 3" xfId="510"/>
    <cellStyle name="Normal 4 5 2 2 3 2" xfId="1307"/>
    <cellStyle name="Normal 4 5 2 2 3 2 2" xfId="1634"/>
    <cellStyle name="Normal 4 5 2 2 3 2 2 2" xfId="2676"/>
    <cellStyle name="Normal 4 5 2 2 3 2 2 2 2" xfId="4169"/>
    <cellStyle name="Normal 4 5 2 2 3 2 2 3" xfId="3430"/>
    <cellStyle name="Normal 4 5 2 2 3 2 3" xfId="1820"/>
    <cellStyle name="Normal 4 5 2 2 3 2 3 2" xfId="2860"/>
    <cellStyle name="Normal 4 5 2 2 3 2 3 2 2" xfId="4353"/>
    <cellStyle name="Normal 4 5 2 2 3 2 3 3" xfId="3614"/>
    <cellStyle name="Normal 4 5 2 2 3 2 4" xfId="2471"/>
    <cellStyle name="Normal 4 5 2 2 3 2 4 2" xfId="3966"/>
    <cellStyle name="Normal 4 5 2 2 3 2 5" xfId="3227"/>
    <cellStyle name="Normal 4 5 2 2 3 3" xfId="1057"/>
    <cellStyle name="Normal 4 5 2 2 3 3 2" xfId="2376"/>
    <cellStyle name="Normal 4 5 2 2 3 3 2 2" xfId="3871"/>
    <cellStyle name="Normal 4 5 2 2 3 3 3" xfId="3132"/>
    <cellStyle name="Normal 4 5 2 2 3 4" xfId="1539"/>
    <cellStyle name="Normal 4 5 2 2 3 4 2" xfId="2584"/>
    <cellStyle name="Normal 4 5 2 2 3 4 2 2" xfId="4077"/>
    <cellStyle name="Normal 4 5 2 2 3 4 3" xfId="3338"/>
    <cellStyle name="Normal 4 5 2 2 3 5" xfId="1728"/>
    <cellStyle name="Normal 4 5 2 2 3 5 2" xfId="2768"/>
    <cellStyle name="Normal 4 5 2 2 3 5 2 2" xfId="4261"/>
    <cellStyle name="Normal 4 5 2 2 3 5 3" xfId="3522"/>
    <cellStyle name="Normal 4 5 2 2 3 6" xfId="2272"/>
    <cellStyle name="Normal 4 5 2 2 3 6 2" xfId="3768"/>
    <cellStyle name="Normal 4 5 2 2 3 7" xfId="3029"/>
    <cellStyle name="Normal 4 5 2 2 4" xfId="511"/>
    <cellStyle name="Normal 4 5 2 2 5" xfId="1305"/>
    <cellStyle name="Normal 4 5 2 2 5 2" xfId="1632"/>
    <cellStyle name="Normal 4 5 2 2 5 2 2" xfId="2674"/>
    <cellStyle name="Normal 4 5 2 2 5 2 2 2" xfId="4167"/>
    <cellStyle name="Normal 4 5 2 2 5 2 3" xfId="3428"/>
    <cellStyle name="Normal 4 5 2 2 5 3" xfId="1818"/>
    <cellStyle name="Normal 4 5 2 2 5 3 2" xfId="2858"/>
    <cellStyle name="Normal 4 5 2 2 5 3 2 2" xfId="4351"/>
    <cellStyle name="Normal 4 5 2 2 5 3 3" xfId="3612"/>
    <cellStyle name="Normal 4 5 2 2 5 4" xfId="2469"/>
    <cellStyle name="Normal 4 5 2 2 5 4 2" xfId="3964"/>
    <cellStyle name="Normal 4 5 2 2 5 5" xfId="3225"/>
    <cellStyle name="Normal 4 5 2 2 6" xfId="1055"/>
    <cellStyle name="Normal 4 5 2 2 6 2" xfId="2374"/>
    <cellStyle name="Normal 4 5 2 2 6 2 2" xfId="3869"/>
    <cellStyle name="Normal 4 5 2 2 6 3" xfId="3130"/>
    <cellStyle name="Normal 4 5 2 2 7" xfId="1537"/>
    <cellStyle name="Normal 4 5 2 2 7 2" xfId="2582"/>
    <cellStyle name="Normal 4 5 2 2 7 2 2" xfId="4075"/>
    <cellStyle name="Normal 4 5 2 2 7 3" xfId="3336"/>
    <cellStyle name="Normal 4 5 2 2 8" xfId="1726"/>
    <cellStyle name="Normal 4 5 2 2 8 2" xfId="2766"/>
    <cellStyle name="Normal 4 5 2 2 8 2 2" xfId="4259"/>
    <cellStyle name="Normal 4 5 2 2 8 3" xfId="3520"/>
    <cellStyle name="Normal 4 5 2 2 9" xfId="2270"/>
    <cellStyle name="Normal 4 5 2 2 9 2" xfId="3766"/>
    <cellStyle name="Normal 4 5 2 3" xfId="512"/>
    <cellStyle name="Normal 4 5 2 3 2" xfId="1308"/>
    <cellStyle name="Normal 4 5 2 3 2 2" xfId="1635"/>
    <cellStyle name="Normal 4 5 2 3 2 2 2" xfId="2677"/>
    <cellStyle name="Normal 4 5 2 3 2 2 2 2" xfId="4170"/>
    <cellStyle name="Normal 4 5 2 3 2 2 3" xfId="3431"/>
    <cellStyle name="Normal 4 5 2 3 2 3" xfId="1821"/>
    <cellStyle name="Normal 4 5 2 3 2 3 2" xfId="2861"/>
    <cellStyle name="Normal 4 5 2 3 2 3 2 2" xfId="4354"/>
    <cellStyle name="Normal 4 5 2 3 2 3 3" xfId="3615"/>
    <cellStyle name="Normal 4 5 2 3 2 4" xfId="2472"/>
    <cellStyle name="Normal 4 5 2 3 2 4 2" xfId="3967"/>
    <cellStyle name="Normal 4 5 2 3 2 5" xfId="3228"/>
    <cellStyle name="Normal 4 5 2 3 3" xfId="1058"/>
    <cellStyle name="Normal 4 5 2 3 3 2" xfId="2377"/>
    <cellStyle name="Normal 4 5 2 3 3 2 2" xfId="3872"/>
    <cellStyle name="Normal 4 5 2 3 3 3" xfId="3133"/>
    <cellStyle name="Normal 4 5 2 3 4" xfId="1540"/>
    <cellStyle name="Normal 4 5 2 3 4 2" xfId="2585"/>
    <cellStyle name="Normal 4 5 2 3 4 2 2" xfId="4078"/>
    <cellStyle name="Normal 4 5 2 3 4 3" xfId="3339"/>
    <cellStyle name="Normal 4 5 2 3 5" xfId="1729"/>
    <cellStyle name="Normal 4 5 2 3 5 2" xfId="2769"/>
    <cellStyle name="Normal 4 5 2 3 5 2 2" xfId="4262"/>
    <cellStyle name="Normal 4 5 2 3 5 3" xfId="3523"/>
    <cellStyle name="Normal 4 5 2 3 6" xfId="2273"/>
    <cellStyle name="Normal 4 5 2 3 6 2" xfId="3769"/>
    <cellStyle name="Normal 4 5 2 3 7" xfId="3030"/>
    <cellStyle name="Normal 4 5 2 3 8" xfId="4486"/>
    <cellStyle name="Normal 4 5 2 4" xfId="513"/>
    <cellStyle name="Normal 4 5 2 5" xfId="1304"/>
    <cellStyle name="Normal 4 5 2 5 2" xfId="1631"/>
    <cellStyle name="Normal 4 5 2 5 2 2" xfId="2673"/>
    <cellStyle name="Normal 4 5 2 5 2 2 2" xfId="4166"/>
    <cellStyle name="Normal 4 5 2 5 2 3" xfId="3427"/>
    <cellStyle name="Normal 4 5 2 5 3" xfId="1817"/>
    <cellStyle name="Normal 4 5 2 5 3 2" xfId="2857"/>
    <cellStyle name="Normal 4 5 2 5 3 2 2" xfId="4350"/>
    <cellStyle name="Normal 4 5 2 5 3 3" xfId="3611"/>
    <cellStyle name="Normal 4 5 2 5 4" xfId="2468"/>
    <cellStyle name="Normal 4 5 2 5 4 2" xfId="3963"/>
    <cellStyle name="Normal 4 5 2 5 5" xfId="3224"/>
    <cellStyle name="Normal 4 5 2 6" xfId="1054"/>
    <cellStyle name="Normal 4 5 2 6 2" xfId="2373"/>
    <cellStyle name="Normal 4 5 2 6 2 2" xfId="3868"/>
    <cellStyle name="Normal 4 5 2 6 3" xfId="3129"/>
    <cellStyle name="Normal 4 5 2 7" xfId="1536"/>
    <cellStyle name="Normal 4 5 2 7 2" xfId="2581"/>
    <cellStyle name="Normal 4 5 2 7 2 2" xfId="4074"/>
    <cellStyle name="Normal 4 5 2 7 3" xfId="3335"/>
    <cellStyle name="Normal 4 5 2 8" xfId="1725"/>
    <cellStyle name="Normal 4 5 2 8 2" xfId="2765"/>
    <cellStyle name="Normal 4 5 2 8 2 2" xfId="4258"/>
    <cellStyle name="Normal 4 5 2 8 3" xfId="3519"/>
    <cellStyle name="Normal 4 5 2 9" xfId="2116"/>
    <cellStyle name="Normal 4 5 2 9 2" xfId="2927"/>
    <cellStyle name="Normal 4 5 2 9 2 2" xfId="4417"/>
    <cellStyle name="Normal 4 5 2 9 3" xfId="3678"/>
    <cellStyle name="Normal 4 5 3" xfId="514"/>
    <cellStyle name="Normal 4 5 3 10" xfId="3031"/>
    <cellStyle name="Normal 4 5 3 11" xfId="4487"/>
    <cellStyle name="Normal 4 5 3 2" xfId="515"/>
    <cellStyle name="Normal 4 5 3 2 2" xfId="1310"/>
    <cellStyle name="Normal 4 5 3 2 2 2" xfId="1637"/>
    <cellStyle name="Normal 4 5 3 2 2 2 2" xfId="2679"/>
    <cellStyle name="Normal 4 5 3 2 2 2 2 2" xfId="4172"/>
    <cellStyle name="Normal 4 5 3 2 2 2 3" xfId="3433"/>
    <cellStyle name="Normal 4 5 3 2 2 3" xfId="1823"/>
    <cellStyle name="Normal 4 5 3 2 2 3 2" xfId="2863"/>
    <cellStyle name="Normal 4 5 3 2 2 3 2 2" xfId="4356"/>
    <cellStyle name="Normal 4 5 3 2 2 3 3" xfId="3617"/>
    <cellStyle name="Normal 4 5 3 2 2 4" xfId="2474"/>
    <cellStyle name="Normal 4 5 3 2 2 4 2" xfId="3969"/>
    <cellStyle name="Normal 4 5 3 2 2 5" xfId="3230"/>
    <cellStyle name="Normal 4 5 3 2 3" xfId="1060"/>
    <cellStyle name="Normal 4 5 3 2 3 2" xfId="2379"/>
    <cellStyle name="Normal 4 5 3 2 3 2 2" xfId="3874"/>
    <cellStyle name="Normal 4 5 3 2 3 3" xfId="3135"/>
    <cellStyle name="Normal 4 5 3 2 4" xfId="1542"/>
    <cellStyle name="Normal 4 5 3 2 4 2" xfId="2587"/>
    <cellStyle name="Normal 4 5 3 2 4 2 2" xfId="4080"/>
    <cellStyle name="Normal 4 5 3 2 4 3" xfId="3341"/>
    <cellStyle name="Normal 4 5 3 2 5" xfId="1731"/>
    <cellStyle name="Normal 4 5 3 2 5 2" xfId="2771"/>
    <cellStyle name="Normal 4 5 3 2 5 2 2" xfId="4264"/>
    <cellStyle name="Normal 4 5 3 2 5 3" xfId="3525"/>
    <cellStyle name="Normal 4 5 3 2 6" xfId="2275"/>
    <cellStyle name="Normal 4 5 3 2 6 2" xfId="3771"/>
    <cellStyle name="Normal 4 5 3 2 7" xfId="3032"/>
    <cellStyle name="Normal 4 5 3 3" xfId="516"/>
    <cellStyle name="Normal 4 5 3 3 2" xfId="1311"/>
    <cellStyle name="Normal 4 5 3 3 2 2" xfId="1638"/>
    <cellStyle name="Normal 4 5 3 3 2 2 2" xfId="2680"/>
    <cellStyle name="Normal 4 5 3 3 2 2 2 2" xfId="4173"/>
    <cellStyle name="Normal 4 5 3 3 2 2 3" xfId="3434"/>
    <cellStyle name="Normal 4 5 3 3 2 3" xfId="1824"/>
    <cellStyle name="Normal 4 5 3 3 2 3 2" xfId="2864"/>
    <cellStyle name="Normal 4 5 3 3 2 3 2 2" xfId="4357"/>
    <cellStyle name="Normal 4 5 3 3 2 3 3" xfId="3618"/>
    <cellStyle name="Normal 4 5 3 3 2 4" xfId="2475"/>
    <cellStyle name="Normal 4 5 3 3 2 4 2" xfId="3970"/>
    <cellStyle name="Normal 4 5 3 3 2 5" xfId="3231"/>
    <cellStyle name="Normal 4 5 3 3 3" xfId="1061"/>
    <cellStyle name="Normal 4 5 3 3 3 2" xfId="2380"/>
    <cellStyle name="Normal 4 5 3 3 3 2 2" xfId="3875"/>
    <cellStyle name="Normal 4 5 3 3 3 3" xfId="3136"/>
    <cellStyle name="Normal 4 5 3 3 4" xfId="1543"/>
    <cellStyle name="Normal 4 5 3 3 4 2" xfId="2588"/>
    <cellStyle name="Normal 4 5 3 3 4 2 2" xfId="4081"/>
    <cellStyle name="Normal 4 5 3 3 4 3" xfId="3342"/>
    <cellStyle name="Normal 4 5 3 3 5" xfId="1732"/>
    <cellStyle name="Normal 4 5 3 3 5 2" xfId="2772"/>
    <cellStyle name="Normal 4 5 3 3 5 2 2" xfId="4265"/>
    <cellStyle name="Normal 4 5 3 3 5 3" xfId="3526"/>
    <cellStyle name="Normal 4 5 3 3 6" xfId="2276"/>
    <cellStyle name="Normal 4 5 3 3 6 2" xfId="3772"/>
    <cellStyle name="Normal 4 5 3 3 7" xfId="3033"/>
    <cellStyle name="Normal 4 5 3 4" xfId="517"/>
    <cellStyle name="Normal 4 5 3 5" xfId="1309"/>
    <cellStyle name="Normal 4 5 3 5 2" xfId="1636"/>
    <cellStyle name="Normal 4 5 3 5 2 2" xfId="2678"/>
    <cellStyle name="Normal 4 5 3 5 2 2 2" xfId="4171"/>
    <cellStyle name="Normal 4 5 3 5 2 3" xfId="3432"/>
    <cellStyle name="Normal 4 5 3 5 3" xfId="1822"/>
    <cellStyle name="Normal 4 5 3 5 3 2" xfId="2862"/>
    <cellStyle name="Normal 4 5 3 5 3 2 2" xfId="4355"/>
    <cellStyle name="Normal 4 5 3 5 3 3" xfId="3616"/>
    <cellStyle name="Normal 4 5 3 5 4" xfId="2473"/>
    <cellStyle name="Normal 4 5 3 5 4 2" xfId="3968"/>
    <cellStyle name="Normal 4 5 3 5 5" xfId="3229"/>
    <cellStyle name="Normal 4 5 3 6" xfId="1059"/>
    <cellStyle name="Normal 4 5 3 6 2" xfId="2378"/>
    <cellStyle name="Normal 4 5 3 6 2 2" xfId="3873"/>
    <cellStyle name="Normal 4 5 3 6 3" xfId="3134"/>
    <cellStyle name="Normal 4 5 3 7" xfId="1541"/>
    <cellStyle name="Normal 4 5 3 7 2" xfId="2586"/>
    <cellStyle name="Normal 4 5 3 7 2 2" xfId="4079"/>
    <cellStyle name="Normal 4 5 3 7 3" xfId="3340"/>
    <cellStyle name="Normal 4 5 3 8" xfId="1730"/>
    <cellStyle name="Normal 4 5 3 8 2" xfId="2770"/>
    <cellStyle name="Normal 4 5 3 8 2 2" xfId="4263"/>
    <cellStyle name="Normal 4 5 3 8 3" xfId="3524"/>
    <cellStyle name="Normal 4 5 3 9" xfId="2274"/>
    <cellStyle name="Normal 4 5 3 9 2" xfId="3770"/>
    <cellStyle name="Normal 4 5 4" xfId="518"/>
    <cellStyle name="Normal 4 5 4 2" xfId="1312"/>
    <cellStyle name="Normal 4 5 4 2 2" xfId="1639"/>
    <cellStyle name="Normal 4 5 4 2 2 2" xfId="2681"/>
    <cellStyle name="Normal 4 5 4 2 2 2 2" xfId="4174"/>
    <cellStyle name="Normal 4 5 4 2 2 3" xfId="3435"/>
    <cellStyle name="Normal 4 5 4 2 3" xfId="1825"/>
    <cellStyle name="Normal 4 5 4 2 3 2" xfId="2865"/>
    <cellStyle name="Normal 4 5 4 2 3 2 2" xfId="4358"/>
    <cellStyle name="Normal 4 5 4 2 3 3" xfId="3619"/>
    <cellStyle name="Normal 4 5 4 2 4" xfId="2476"/>
    <cellStyle name="Normal 4 5 4 2 4 2" xfId="3971"/>
    <cellStyle name="Normal 4 5 4 2 5" xfId="3232"/>
    <cellStyle name="Normal 4 5 4 3" xfId="1062"/>
    <cellStyle name="Normal 4 5 4 3 2" xfId="2381"/>
    <cellStyle name="Normal 4 5 4 3 2 2" xfId="3876"/>
    <cellStyle name="Normal 4 5 4 3 3" xfId="3137"/>
    <cellStyle name="Normal 4 5 4 4" xfId="1544"/>
    <cellStyle name="Normal 4 5 4 4 2" xfId="2589"/>
    <cellStyle name="Normal 4 5 4 4 2 2" xfId="4082"/>
    <cellStyle name="Normal 4 5 4 4 3" xfId="3343"/>
    <cellStyle name="Normal 4 5 4 5" xfId="1733"/>
    <cellStyle name="Normal 4 5 4 5 2" xfId="2773"/>
    <cellStyle name="Normal 4 5 4 5 2 2" xfId="4266"/>
    <cellStyle name="Normal 4 5 4 5 3" xfId="3527"/>
    <cellStyle name="Normal 4 5 4 6" xfId="2277"/>
    <cellStyle name="Normal 4 5 4 6 2" xfId="3773"/>
    <cellStyle name="Normal 4 5 4 7" xfId="3034"/>
    <cellStyle name="Normal 4 5 4 8" xfId="4488"/>
    <cellStyle name="Normal 4 5 5" xfId="519"/>
    <cellStyle name="Normal 4 5 6" xfId="1303"/>
    <cellStyle name="Normal 4 5 6 2" xfId="1630"/>
    <cellStyle name="Normal 4 5 6 2 2" xfId="2672"/>
    <cellStyle name="Normal 4 5 6 2 2 2" xfId="4165"/>
    <cellStyle name="Normal 4 5 6 2 3" xfId="3426"/>
    <cellStyle name="Normal 4 5 6 3" xfId="1816"/>
    <cellStyle name="Normal 4 5 6 3 2" xfId="2856"/>
    <cellStyle name="Normal 4 5 6 3 2 2" xfId="4349"/>
    <cellStyle name="Normal 4 5 6 3 3" xfId="3610"/>
    <cellStyle name="Normal 4 5 6 4" xfId="2467"/>
    <cellStyle name="Normal 4 5 6 4 2" xfId="3962"/>
    <cellStyle name="Normal 4 5 6 5" xfId="3223"/>
    <cellStyle name="Normal 4 5 7" xfId="1053"/>
    <cellStyle name="Normal 4 5 7 2" xfId="2372"/>
    <cellStyle name="Normal 4 5 7 2 2" xfId="3867"/>
    <cellStyle name="Normal 4 5 7 3" xfId="3128"/>
    <cellStyle name="Normal 4 5 8" xfId="1535"/>
    <cellStyle name="Normal 4 5 8 2" xfId="2580"/>
    <cellStyle name="Normal 4 5 8 2 2" xfId="4073"/>
    <cellStyle name="Normal 4 5 8 3" xfId="3334"/>
    <cellStyle name="Normal 4 5 9" xfId="1724"/>
    <cellStyle name="Normal 4 5 9 2" xfId="2764"/>
    <cellStyle name="Normal 4 5 9 2 2" xfId="4257"/>
    <cellStyle name="Normal 4 5 9 3" xfId="3518"/>
    <cellStyle name="Normal 4 5_CE_Workbook_7_18_2012_MultiTab" xfId="520"/>
    <cellStyle name="Normal 4 6" xfId="521"/>
    <cellStyle name="Normal 4 6 10" xfId="2278"/>
    <cellStyle name="Normal 4 6 10 2" xfId="3774"/>
    <cellStyle name="Normal 4 6 11" xfId="3035"/>
    <cellStyle name="Normal 4 6 12" xfId="4539"/>
    <cellStyle name="Normal 4 6 2" xfId="522"/>
    <cellStyle name="Normal 4 6 2 10" xfId="3036"/>
    <cellStyle name="Normal 4 6 2 11" xfId="4489"/>
    <cellStyle name="Normal 4 6 2 2" xfId="523"/>
    <cellStyle name="Normal 4 6 2 2 2" xfId="1315"/>
    <cellStyle name="Normal 4 6 2 2 2 2" xfId="1642"/>
    <cellStyle name="Normal 4 6 2 2 2 2 2" xfId="2684"/>
    <cellStyle name="Normal 4 6 2 2 2 2 2 2" xfId="4177"/>
    <cellStyle name="Normal 4 6 2 2 2 2 3" xfId="3438"/>
    <cellStyle name="Normal 4 6 2 2 2 3" xfId="1828"/>
    <cellStyle name="Normal 4 6 2 2 2 3 2" xfId="2868"/>
    <cellStyle name="Normal 4 6 2 2 2 3 2 2" xfId="4361"/>
    <cellStyle name="Normal 4 6 2 2 2 3 3" xfId="3622"/>
    <cellStyle name="Normal 4 6 2 2 2 4" xfId="2479"/>
    <cellStyle name="Normal 4 6 2 2 2 4 2" xfId="3974"/>
    <cellStyle name="Normal 4 6 2 2 2 5" xfId="3235"/>
    <cellStyle name="Normal 4 6 2 2 3" xfId="1066"/>
    <cellStyle name="Normal 4 6 2 2 3 2" xfId="2384"/>
    <cellStyle name="Normal 4 6 2 2 3 2 2" xfId="3879"/>
    <cellStyle name="Normal 4 6 2 2 3 3" xfId="3140"/>
    <cellStyle name="Normal 4 6 2 2 4" xfId="1547"/>
    <cellStyle name="Normal 4 6 2 2 4 2" xfId="2592"/>
    <cellStyle name="Normal 4 6 2 2 4 2 2" xfId="4085"/>
    <cellStyle name="Normal 4 6 2 2 4 3" xfId="3346"/>
    <cellStyle name="Normal 4 6 2 2 5" xfId="1736"/>
    <cellStyle name="Normal 4 6 2 2 5 2" xfId="2776"/>
    <cellStyle name="Normal 4 6 2 2 5 2 2" xfId="4269"/>
    <cellStyle name="Normal 4 6 2 2 5 3" xfId="3530"/>
    <cellStyle name="Normal 4 6 2 2 6" xfId="2280"/>
    <cellStyle name="Normal 4 6 2 2 6 2" xfId="3776"/>
    <cellStyle name="Normal 4 6 2 2 7" xfId="3037"/>
    <cellStyle name="Normal 4 6 2 3" xfId="524"/>
    <cellStyle name="Normal 4 6 2 3 2" xfId="1316"/>
    <cellStyle name="Normal 4 6 2 3 2 2" xfId="1643"/>
    <cellStyle name="Normal 4 6 2 3 2 2 2" xfId="2685"/>
    <cellStyle name="Normal 4 6 2 3 2 2 2 2" xfId="4178"/>
    <cellStyle name="Normal 4 6 2 3 2 2 3" xfId="3439"/>
    <cellStyle name="Normal 4 6 2 3 2 3" xfId="1829"/>
    <cellStyle name="Normal 4 6 2 3 2 3 2" xfId="2869"/>
    <cellStyle name="Normal 4 6 2 3 2 3 2 2" xfId="4362"/>
    <cellStyle name="Normal 4 6 2 3 2 3 3" xfId="3623"/>
    <cellStyle name="Normal 4 6 2 3 2 4" xfId="2480"/>
    <cellStyle name="Normal 4 6 2 3 2 4 2" xfId="3975"/>
    <cellStyle name="Normal 4 6 2 3 2 5" xfId="3236"/>
    <cellStyle name="Normal 4 6 2 3 3" xfId="1067"/>
    <cellStyle name="Normal 4 6 2 3 3 2" xfId="2385"/>
    <cellStyle name="Normal 4 6 2 3 3 2 2" xfId="3880"/>
    <cellStyle name="Normal 4 6 2 3 3 3" xfId="3141"/>
    <cellStyle name="Normal 4 6 2 3 4" xfId="1548"/>
    <cellStyle name="Normal 4 6 2 3 4 2" xfId="2593"/>
    <cellStyle name="Normal 4 6 2 3 4 2 2" xfId="4086"/>
    <cellStyle name="Normal 4 6 2 3 4 3" xfId="3347"/>
    <cellStyle name="Normal 4 6 2 3 5" xfId="1737"/>
    <cellStyle name="Normal 4 6 2 3 5 2" xfId="2777"/>
    <cellStyle name="Normal 4 6 2 3 5 2 2" xfId="4270"/>
    <cellStyle name="Normal 4 6 2 3 5 3" xfId="3531"/>
    <cellStyle name="Normal 4 6 2 3 6" xfId="2281"/>
    <cellStyle name="Normal 4 6 2 3 6 2" xfId="3777"/>
    <cellStyle name="Normal 4 6 2 3 7" xfId="3038"/>
    <cellStyle name="Normal 4 6 2 4" xfId="525"/>
    <cellStyle name="Normal 4 6 2 5" xfId="1314"/>
    <cellStyle name="Normal 4 6 2 5 2" xfId="1641"/>
    <cellStyle name="Normal 4 6 2 5 2 2" xfId="2683"/>
    <cellStyle name="Normal 4 6 2 5 2 2 2" xfId="4176"/>
    <cellStyle name="Normal 4 6 2 5 2 3" xfId="3437"/>
    <cellStyle name="Normal 4 6 2 5 3" xfId="1827"/>
    <cellStyle name="Normal 4 6 2 5 3 2" xfId="2867"/>
    <cellStyle name="Normal 4 6 2 5 3 2 2" xfId="4360"/>
    <cellStyle name="Normal 4 6 2 5 3 3" xfId="3621"/>
    <cellStyle name="Normal 4 6 2 5 4" xfId="2478"/>
    <cellStyle name="Normal 4 6 2 5 4 2" xfId="3973"/>
    <cellStyle name="Normal 4 6 2 5 5" xfId="3234"/>
    <cellStyle name="Normal 4 6 2 6" xfId="1065"/>
    <cellStyle name="Normal 4 6 2 6 2" xfId="2383"/>
    <cellStyle name="Normal 4 6 2 6 2 2" xfId="3878"/>
    <cellStyle name="Normal 4 6 2 6 3" xfId="3139"/>
    <cellStyle name="Normal 4 6 2 7" xfId="1546"/>
    <cellStyle name="Normal 4 6 2 7 2" xfId="2591"/>
    <cellStyle name="Normal 4 6 2 7 2 2" xfId="4084"/>
    <cellStyle name="Normal 4 6 2 7 3" xfId="3345"/>
    <cellStyle name="Normal 4 6 2 8" xfId="1735"/>
    <cellStyle name="Normal 4 6 2 8 2" xfId="2775"/>
    <cellStyle name="Normal 4 6 2 8 2 2" xfId="4268"/>
    <cellStyle name="Normal 4 6 2 8 3" xfId="3529"/>
    <cellStyle name="Normal 4 6 2 9" xfId="2279"/>
    <cellStyle name="Normal 4 6 2 9 2" xfId="3775"/>
    <cellStyle name="Normal 4 6 3" xfId="526"/>
    <cellStyle name="Normal 4 6 3 2" xfId="1317"/>
    <cellStyle name="Normal 4 6 3 2 2" xfId="1644"/>
    <cellStyle name="Normal 4 6 3 2 2 2" xfId="2686"/>
    <cellStyle name="Normal 4 6 3 2 2 2 2" xfId="4179"/>
    <cellStyle name="Normal 4 6 3 2 2 3" xfId="3440"/>
    <cellStyle name="Normal 4 6 3 2 3" xfId="1830"/>
    <cellStyle name="Normal 4 6 3 2 3 2" xfId="2870"/>
    <cellStyle name="Normal 4 6 3 2 3 2 2" xfId="4363"/>
    <cellStyle name="Normal 4 6 3 2 3 3" xfId="3624"/>
    <cellStyle name="Normal 4 6 3 2 4" xfId="2481"/>
    <cellStyle name="Normal 4 6 3 2 4 2" xfId="3976"/>
    <cellStyle name="Normal 4 6 3 2 5" xfId="3237"/>
    <cellStyle name="Normal 4 6 3 3" xfId="1068"/>
    <cellStyle name="Normal 4 6 3 3 2" xfId="2386"/>
    <cellStyle name="Normal 4 6 3 3 2 2" xfId="3881"/>
    <cellStyle name="Normal 4 6 3 3 3" xfId="3142"/>
    <cellStyle name="Normal 4 6 3 4" xfId="1549"/>
    <cellStyle name="Normal 4 6 3 4 2" xfId="2594"/>
    <cellStyle name="Normal 4 6 3 4 2 2" xfId="4087"/>
    <cellStyle name="Normal 4 6 3 4 3" xfId="3348"/>
    <cellStyle name="Normal 4 6 3 5" xfId="1738"/>
    <cellStyle name="Normal 4 6 3 5 2" xfId="2778"/>
    <cellStyle name="Normal 4 6 3 5 2 2" xfId="4271"/>
    <cellStyle name="Normal 4 6 3 5 3" xfId="3532"/>
    <cellStyle name="Normal 4 6 3 6" xfId="2282"/>
    <cellStyle name="Normal 4 6 3 6 2" xfId="3778"/>
    <cellStyle name="Normal 4 6 3 7" xfId="3039"/>
    <cellStyle name="Normal 4 6 3 8" xfId="4490"/>
    <cellStyle name="Normal 4 6 4" xfId="527"/>
    <cellStyle name="Normal 4 6 5" xfId="1313"/>
    <cellStyle name="Normal 4 6 5 2" xfId="1640"/>
    <cellStyle name="Normal 4 6 5 2 2" xfId="2682"/>
    <cellStyle name="Normal 4 6 5 2 2 2" xfId="4175"/>
    <cellStyle name="Normal 4 6 5 2 3" xfId="3436"/>
    <cellStyle name="Normal 4 6 5 3" xfId="1826"/>
    <cellStyle name="Normal 4 6 5 3 2" xfId="2866"/>
    <cellStyle name="Normal 4 6 5 3 2 2" xfId="4359"/>
    <cellStyle name="Normal 4 6 5 3 3" xfId="3620"/>
    <cellStyle name="Normal 4 6 5 4" xfId="2477"/>
    <cellStyle name="Normal 4 6 5 4 2" xfId="3972"/>
    <cellStyle name="Normal 4 6 5 5" xfId="3233"/>
    <cellStyle name="Normal 4 6 6" xfId="1064"/>
    <cellStyle name="Normal 4 6 6 2" xfId="2382"/>
    <cellStyle name="Normal 4 6 6 2 2" xfId="3877"/>
    <cellStyle name="Normal 4 6 6 3" xfId="3138"/>
    <cellStyle name="Normal 4 6 7" xfId="1545"/>
    <cellStyle name="Normal 4 6 7 2" xfId="2590"/>
    <cellStyle name="Normal 4 6 7 2 2" xfId="4083"/>
    <cellStyle name="Normal 4 6 7 3" xfId="3344"/>
    <cellStyle name="Normal 4 6 8" xfId="1734"/>
    <cellStyle name="Normal 4 6 8 2" xfId="2774"/>
    <cellStyle name="Normal 4 6 8 2 2" xfId="4267"/>
    <cellStyle name="Normal 4 6 8 3" xfId="3528"/>
    <cellStyle name="Normal 4 6 9" xfId="2117"/>
    <cellStyle name="Normal 4 7" xfId="528"/>
    <cellStyle name="Normal 4 7 2" xfId="1318"/>
    <cellStyle name="Normal 4 7 2 2" xfId="1645"/>
    <cellStyle name="Normal 4 7 2 2 2" xfId="2687"/>
    <cellStyle name="Normal 4 7 2 2 2 2" xfId="4180"/>
    <cellStyle name="Normal 4 7 2 2 3" xfId="3441"/>
    <cellStyle name="Normal 4 7 2 3" xfId="1831"/>
    <cellStyle name="Normal 4 7 2 3 2" xfId="2871"/>
    <cellStyle name="Normal 4 7 2 3 2 2" xfId="4364"/>
    <cellStyle name="Normal 4 7 2 3 3" xfId="3625"/>
    <cellStyle name="Normal 4 7 2 4" xfId="2482"/>
    <cellStyle name="Normal 4 7 2 4 2" xfId="3977"/>
    <cellStyle name="Normal 4 7 2 5" xfId="3238"/>
    <cellStyle name="Normal 4 7 3" xfId="1069"/>
    <cellStyle name="Normal 4 7 3 2" xfId="2387"/>
    <cellStyle name="Normal 4 7 3 2 2" xfId="3882"/>
    <cellStyle name="Normal 4 7 3 3" xfId="3143"/>
    <cellStyle name="Normal 4 7 4" xfId="1550"/>
    <cellStyle name="Normal 4 7 4 2" xfId="2595"/>
    <cellStyle name="Normal 4 7 4 2 2" xfId="4088"/>
    <cellStyle name="Normal 4 7 4 3" xfId="3349"/>
    <cellStyle name="Normal 4 7 5" xfId="1739"/>
    <cellStyle name="Normal 4 7 5 2" xfId="2779"/>
    <cellStyle name="Normal 4 7 5 2 2" xfId="4272"/>
    <cellStyle name="Normal 4 7 5 3" xfId="3533"/>
    <cellStyle name="Normal 4 7 6" xfId="2118"/>
    <cellStyle name="Normal 4 7 7" xfId="2283"/>
    <cellStyle name="Normal 4 7 7 2" xfId="3779"/>
    <cellStyle name="Normal 4 7 8" xfId="3040"/>
    <cellStyle name="Normal 4 7 9" xfId="4491"/>
    <cellStyle name="Normal 4 8" xfId="1285"/>
    <cellStyle name="Normal 4 8 2" xfId="1612"/>
    <cellStyle name="Normal 4 8 2 2" xfId="2654"/>
    <cellStyle name="Normal 4 8 2 2 2" xfId="4147"/>
    <cellStyle name="Normal 4 8 2 3" xfId="3408"/>
    <cellStyle name="Normal 4 8 3" xfId="1798"/>
    <cellStyle name="Normal 4 8 3 2" xfId="2838"/>
    <cellStyle name="Normal 4 8 3 2 2" xfId="4331"/>
    <cellStyle name="Normal 4 8 3 3" xfId="3592"/>
    <cellStyle name="Normal 4 8 4" xfId="2449"/>
    <cellStyle name="Normal 4 8 4 2" xfId="3944"/>
    <cellStyle name="Normal 4 8 5" xfId="3205"/>
    <cellStyle name="Normal 4 9" xfId="1026"/>
    <cellStyle name="Normal 4 9 2" xfId="2354"/>
    <cellStyle name="Normal 4 9 2 2" xfId="3849"/>
    <cellStyle name="Normal 4 9 3" xfId="3110"/>
    <cellStyle name="Normal 4_CE_Workbook_7_18_2012_MultiTab" xfId="529"/>
    <cellStyle name="Normal 40" xfId="811"/>
    <cellStyle name="Normal 40 2" xfId="1232"/>
    <cellStyle name="Normal 400" xfId="4613"/>
    <cellStyle name="Normal 401" xfId="4614"/>
    <cellStyle name="Normal 402" xfId="4615"/>
    <cellStyle name="Normal 403" xfId="4616"/>
    <cellStyle name="Normal 404" xfId="4617"/>
    <cellStyle name="Normal 405" xfId="4618"/>
    <cellStyle name="Normal 406" xfId="4619"/>
    <cellStyle name="Normal 407" xfId="4620"/>
    <cellStyle name="Normal 408" xfId="4621"/>
    <cellStyle name="Normal 409" xfId="4622"/>
    <cellStyle name="Normal 41" xfId="1238"/>
    <cellStyle name="Normal 41 2" xfId="1016"/>
    <cellStyle name="Normal 410" xfId="4623"/>
    <cellStyle name="Normal 411" xfId="4624"/>
    <cellStyle name="Normal 412" xfId="4625"/>
    <cellStyle name="Normal 413" xfId="4626"/>
    <cellStyle name="Normal 414" xfId="4627"/>
    <cellStyle name="Normal 415" xfId="4628"/>
    <cellStyle name="Normal 416" xfId="4629"/>
    <cellStyle name="Normal 417" xfId="4630"/>
    <cellStyle name="Normal 418" xfId="4631"/>
    <cellStyle name="Normal 419" xfId="4632"/>
    <cellStyle name="Normal 42" xfId="1249"/>
    <cellStyle name="Normal 42 2" xfId="1352"/>
    <cellStyle name="Normal 420" xfId="4633"/>
    <cellStyle name="Normal 421" xfId="4634"/>
    <cellStyle name="Normal 422" xfId="4635"/>
    <cellStyle name="Normal 423" xfId="4636"/>
    <cellStyle name="Normal 424" xfId="4637"/>
    <cellStyle name="Normal 425" xfId="4638"/>
    <cellStyle name="Normal 426" xfId="4639"/>
    <cellStyle name="Normal 427" xfId="4640"/>
    <cellStyle name="Normal 428" xfId="4641"/>
    <cellStyle name="Normal 429" xfId="4642"/>
    <cellStyle name="Normal 43" xfId="1239"/>
    <cellStyle name="Normal 43 2" xfId="925"/>
    <cellStyle name="Normal 430" xfId="4643"/>
    <cellStyle name="Normal 431" xfId="4644"/>
    <cellStyle name="Normal 432" xfId="4645"/>
    <cellStyle name="Normal 433" xfId="4646"/>
    <cellStyle name="Normal 434" xfId="4647"/>
    <cellStyle name="Normal 435" xfId="4648"/>
    <cellStyle name="Normal 436" xfId="4649"/>
    <cellStyle name="Normal 437" xfId="4650"/>
    <cellStyle name="Normal 438" xfId="4651"/>
    <cellStyle name="Normal 439" xfId="4652"/>
    <cellStyle name="Normal 44" xfId="1248"/>
    <cellStyle name="Normal 44 2" xfId="816"/>
    <cellStyle name="Normal 440" xfId="4653"/>
    <cellStyle name="Normal 441" xfId="4654"/>
    <cellStyle name="Normal 442" xfId="4655"/>
    <cellStyle name="Normal 443" xfId="4656"/>
    <cellStyle name="Normal 444" xfId="4657"/>
    <cellStyle name="Normal 445" xfId="4658"/>
    <cellStyle name="Normal 446" xfId="4659"/>
    <cellStyle name="Normal 447" xfId="4660"/>
    <cellStyle name="Normal 448" xfId="4661"/>
    <cellStyle name="Normal 449" xfId="4662"/>
    <cellStyle name="Normal 45" xfId="1240"/>
    <cellStyle name="Normal 45 2" xfId="828"/>
    <cellStyle name="Normal 450" xfId="4663"/>
    <cellStyle name="Normal 451" xfId="4664"/>
    <cellStyle name="Normal 452" xfId="4665"/>
    <cellStyle name="Normal 453" xfId="4666"/>
    <cellStyle name="Normal 454" xfId="4667"/>
    <cellStyle name="Normal 455" xfId="4668"/>
    <cellStyle name="Normal 456" xfId="4669"/>
    <cellStyle name="Normal 457" xfId="4670"/>
    <cellStyle name="Normal 458" xfId="4671"/>
    <cellStyle name="Normal 459" xfId="4672"/>
    <cellStyle name="Normal 46" xfId="1247"/>
    <cellStyle name="Normal 46 2" xfId="1356"/>
    <cellStyle name="Normal 460" xfId="4673"/>
    <cellStyle name="Normal 461" xfId="4674"/>
    <cellStyle name="Normal 462" xfId="4675"/>
    <cellStyle name="Normal 463" xfId="4676"/>
    <cellStyle name="Normal 464" xfId="4677"/>
    <cellStyle name="Normal 465" xfId="4678"/>
    <cellStyle name="Normal 466" xfId="4679"/>
    <cellStyle name="Normal 467" xfId="4680"/>
    <cellStyle name="Normal 468" xfId="4681"/>
    <cellStyle name="Normal 469" xfId="4682"/>
    <cellStyle name="Normal 47" xfId="1241"/>
    <cellStyle name="Normal 47 2" xfId="1381"/>
    <cellStyle name="Normal 470" xfId="4683"/>
    <cellStyle name="Normal 471" xfId="4684"/>
    <cellStyle name="Normal 472" xfId="4685"/>
    <cellStyle name="Normal 473" xfId="4686"/>
    <cellStyle name="Normal 474" xfId="4687"/>
    <cellStyle name="Normal 475" xfId="4688"/>
    <cellStyle name="Normal 476" xfId="4689"/>
    <cellStyle name="Normal 477" xfId="4690"/>
    <cellStyle name="Normal 478" xfId="4691"/>
    <cellStyle name="Normal 479" xfId="4692"/>
    <cellStyle name="Normal 48" xfId="1246"/>
    <cellStyle name="Normal 48 2" xfId="1088"/>
    <cellStyle name="Normal 480" xfId="4693"/>
    <cellStyle name="Normal 481" xfId="4694"/>
    <cellStyle name="Normal 482" xfId="4695"/>
    <cellStyle name="Normal 483" xfId="4696"/>
    <cellStyle name="Normal 484" xfId="4697"/>
    <cellStyle name="Normal 485" xfId="4698"/>
    <cellStyle name="Normal 486" xfId="4699"/>
    <cellStyle name="Normal 487" xfId="4700"/>
    <cellStyle name="Normal 488" xfId="4701"/>
    <cellStyle name="Normal 489" xfId="4702"/>
    <cellStyle name="Normal 49" xfId="1242"/>
    <cellStyle name="Normal 49 2" xfId="867"/>
    <cellStyle name="Normal 490" xfId="4703"/>
    <cellStyle name="Normal 491" xfId="4704"/>
    <cellStyle name="Normal 492" xfId="4705"/>
    <cellStyle name="Normal 493" xfId="4706"/>
    <cellStyle name="Normal 494" xfId="4707"/>
    <cellStyle name="Normal 495" xfId="4708"/>
    <cellStyle name="Normal 496" xfId="4709"/>
    <cellStyle name="Normal 497" xfId="4710"/>
    <cellStyle name="Normal 498" xfId="4711"/>
    <cellStyle name="Normal 499" xfId="4712"/>
    <cellStyle name="Normal 5" xfId="530"/>
    <cellStyle name="Normal 5 10" xfId="531"/>
    <cellStyle name="Normal 5 11" xfId="1319"/>
    <cellStyle name="Normal 5 11 2" xfId="1646"/>
    <cellStyle name="Normal 5 11 2 2" xfId="2688"/>
    <cellStyle name="Normal 5 11 2 2 2" xfId="4181"/>
    <cellStyle name="Normal 5 11 2 3" xfId="3442"/>
    <cellStyle name="Normal 5 11 3" xfId="1832"/>
    <cellStyle name="Normal 5 11 3 2" xfId="2872"/>
    <cellStyle name="Normal 5 11 3 2 2" xfId="4365"/>
    <cellStyle name="Normal 5 11 3 3" xfId="3626"/>
    <cellStyle name="Normal 5 11 4" xfId="2483"/>
    <cellStyle name="Normal 5 11 4 2" xfId="3978"/>
    <cellStyle name="Normal 5 11 5" xfId="3239"/>
    <cellStyle name="Normal 5 12" xfId="1070"/>
    <cellStyle name="Normal 5 12 2" xfId="2388"/>
    <cellStyle name="Normal 5 12 2 2" xfId="3883"/>
    <cellStyle name="Normal 5 12 3" xfId="3144"/>
    <cellStyle name="Normal 5 13" xfId="1551"/>
    <cellStyle name="Normal 5 13 2" xfId="2596"/>
    <cellStyle name="Normal 5 13 2 2" xfId="4089"/>
    <cellStyle name="Normal 5 13 3" xfId="3350"/>
    <cellStyle name="Normal 5 14" xfId="1740"/>
    <cellStyle name="Normal 5 14 2" xfId="2780"/>
    <cellStyle name="Normal 5 14 2 2" xfId="4273"/>
    <cellStyle name="Normal 5 14 3" xfId="3534"/>
    <cellStyle name="Normal 5 15" xfId="2284"/>
    <cellStyle name="Normal 5 15 2" xfId="3780"/>
    <cellStyle name="Normal 5 16" xfId="3041"/>
    <cellStyle name="Normal 5 17" xfId="4492"/>
    <cellStyle name="Normal 5 18" xfId="4540"/>
    <cellStyle name="Normal 5 2" xfId="532"/>
    <cellStyle name="Normal 5 2 2" xfId="533"/>
    <cellStyle name="Normal 5 2 2 2" xfId="534"/>
    <cellStyle name="Normal 5 2 2 3" xfId="535"/>
    <cellStyle name="Normal 5 2 2 4" xfId="536"/>
    <cellStyle name="Normal 5 2 3" xfId="537"/>
    <cellStyle name="Normal 5 3" xfId="538"/>
    <cellStyle name="Normal 5 3 10" xfId="2285"/>
    <cellStyle name="Normal 5 3 10 2" xfId="3781"/>
    <cellStyle name="Normal 5 3 11" xfId="3042"/>
    <cellStyle name="Normal 5 3 12" xfId="4541"/>
    <cellStyle name="Normal 5 3 2" xfId="539"/>
    <cellStyle name="Normal 5 3 2 10" xfId="2202"/>
    <cellStyle name="Normal 5 3 2 10 2" xfId="2960"/>
    <cellStyle name="Normal 5 3 2 10 2 2" xfId="4449"/>
    <cellStyle name="Normal 5 3 2 10 3" xfId="3710"/>
    <cellStyle name="Normal 5 3 2 11" xfId="2286"/>
    <cellStyle name="Normal 5 3 2 11 2" xfId="3782"/>
    <cellStyle name="Normal 5 3 2 12" xfId="3043"/>
    <cellStyle name="Normal 5 3 2 13" xfId="4542"/>
    <cellStyle name="Normal 5 3 2 2" xfId="540"/>
    <cellStyle name="Normal 5 3 2 2 10" xfId="3044"/>
    <cellStyle name="Normal 5 3 2 2 11" xfId="4493"/>
    <cellStyle name="Normal 5 3 2 2 2" xfId="541"/>
    <cellStyle name="Normal 5 3 2 2 2 2" xfId="1323"/>
    <cellStyle name="Normal 5 3 2 2 2 2 2" xfId="1650"/>
    <cellStyle name="Normal 5 3 2 2 2 2 2 2" xfId="2692"/>
    <cellStyle name="Normal 5 3 2 2 2 2 2 2 2" xfId="4185"/>
    <cellStyle name="Normal 5 3 2 2 2 2 2 3" xfId="3446"/>
    <cellStyle name="Normal 5 3 2 2 2 2 3" xfId="1836"/>
    <cellStyle name="Normal 5 3 2 2 2 2 3 2" xfId="2876"/>
    <cellStyle name="Normal 5 3 2 2 2 2 3 2 2" xfId="4369"/>
    <cellStyle name="Normal 5 3 2 2 2 2 3 3" xfId="3630"/>
    <cellStyle name="Normal 5 3 2 2 2 2 4" xfId="2487"/>
    <cellStyle name="Normal 5 3 2 2 2 2 4 2" xfId="3982"/>
    <cellStyle name="Normal 5 3 2 2 2 2 5" xfId="3243"/>
    <cellStyle name="Normal 5 3 2 2 2 3" xfId="1074"/>
    <cellStyle name="Normal 5 3 2 2 2 3 2" xfId="2392"/>
    <cellStyle name="Normal 5 3 2 2 2 3 2 2" xfId="3887"/>
    <cellStyle name="Normal 5 3 2 2 2 3 3" xfId="3148"/>
    <cellStyle name="Normal 5 3 2 2 2 4" xfId="1555"/>
    <cellStyle name="Normal 5 3 2 2 2 4 2" xfId="2600"/>
    <cellStyle name="Normal 5 3 2 2 2 4 2 2" xfId="4093"/>
    <cellStyle name="Normal 5 3 2 2 2 4 3" xfId="3354"/>
    <cellStyle name="Normal 5 3 2 2 2 5" xfId="1744"/>
    <cellStyle name="Normal 5 3 2 2 2 5 2" xfId="2784"/>
    <cellStyle name="Normal 5 3 2 2 2 5 2 2" xfId="4277"/>
    <cellStyle name="Normal 5 3 2 2 2 5 3" xfId="3538"/>
    <cellStyle name="Normal 5 3 2 2 2 6" xfId="2288"/>
    <cellStyle name="Normal 5 3 2 2 2 6 2" xfId="3784"/>
    <cellStyle name="Normal 5 3 2 2 2 7" xfId="3045"/>
    <cellStyle name="Normal 5 3 2 2 3" xfId="542"/>
    <cellStyle name="Normal 5 3 2 2 3 2" xfId="1324"/>
    <cellStyle name="Normal 5 3 2 2 3 2 2" xfId="1651"/>
    <cellStyle name="Normal 5 3 2 2 3 2 2 2" xfId="2693"/>
    <cellStyle name="Normal 5 3 2 2 3 2 2 2 2" xfId="4186"/>
    <cellStyle name="Normal 5 3 2 2 3 2 2 3" xfId="3447"/>
    <cellStyle name="Normal 5 3 2 2 3 2 3" xfId="1837"/>
    <cellStyle name="Normal 5 3 2 2 3 2 3 2" xfId="2877"/>
    <cellStyle name="Normal 5 3 2 2 3 2 3 2 2" xfId="4370"/>
    <cellStyle name="Normal 5 3 2 2 3 2 3 3" xfId="3631"/>
    <cellStyle name="Normal 5 3 2 2 3 2 4" xfId="2488"/>
    <cellStyle name="Normal 5 3 2 2 3 2 4 2" xfId="3983"/>
    <cellStyle name="Normal 5 3 2 2 3 2 5" xfId="3244"/>
    <cellStyle name="Normal 5 3 2 2 3 3" xfId="1075"/>
    <cellStyle name="Normal 5 3 2 2 3 3 2" xfId="2393"/>
    <cellStyle name="Normal 5 3 2 2 3 3 2 2" xfId="3888"/>
    <cellStyle name="Normal 5 3 2 2 3 3 3" xfId="3149"/>
    <cellStyle name="Normal 5 3 2 2 3 4" xfId="1556"/>
    <cellStyle name="Normal 5 3 2 2 3 4 2" xfId="2601"/>
    <cellStyle name="Normal 5 3 2 2 3 4 2 2" xfId="4094"/>
    <cellStyle name="Normal 5 3 2 2 3 4 3" xfId="3355"/>
    <cellStyle name="Normal 5 3 2 2 3 5" xfId="1745"/>
    <cellStyle name="Normal 5 3 2 2 3 5 2" xfId="2785"/>
    <cellStyle name="Normal 5 3 2 2 3 5 2 2" xfId="4278"/>
    <cellStyle name="Normal 5 3 2 2 3 5 3" xfId="3539"/>
    <cellStyle name="Normal 5 3 2 2 3 6" xfId="2289"/>
    <cellStyle name="Normal 5 3 2 2 3 6 2" xfId="3785"/>
    <cellStyle name="Normal 5 3 2 2 3 7" xfId="3046"/>
    <cellStyle name="Normal 5 3 2 2 4" xfId="543"/>
    <cellStyle name="Normal 5 3 2 2 5" xfId="1322"/>
    <cellStyle name="Normal 5 3 2 2 5 2" xfId="1649"/>
    <cellStyle name="Normal 5 3 2 2 5 2 2" xfId="2691"/>
    <cellStyle name="Normal 5 3 2 2 5 2 2 2" xfId="4184"/>
    <cellStyle name="Normal 5 3 2 2 5 2 3" xfId="3445"/>
    <cellStyle name="Normal 5 3 2 2 5 3" xfId="1835"/>
    <cellStyle name="Normal 5 3 2 2 5 3 2" xfId="2875"/>
    <cellStyle name="Normal 5 3 2 2 5 3 2 2" xfId="4368"/>
    <cellStyle name="Normal 5 3 2 2 5 3 3" xfId="3629"/>
    <cellStyle name="Normal 5 3 2 2 5 4" xfId="2486"/>
    <cellStyle name="Normal 5 3 2 2 5 4 2" xfId="3981"/>
    <cellStyle name="Normal 5 3 2 2 5 5" xfId="3242"/>
    <cellStyle name="Normal 5 3 2 2 6" xfId="1073"/>
    <cellStyle name="Normal 5 3 2 2 6 2" xfId="2391"/>
    <cellStyle name="Normal 5 3 2 2 6 2 2" xfId="3886"/>
    <cellStyle name="Normal 5 3 2 2 6 3" xfId="3147"/>
    <cellStyle name="Normal 5 3 2 2 7" xfId="1554"/>
    <cellStyle name="Normal 5 3 2 2 7 2" xfId="2599"/>
    <cellStyle name="Normal 5 3 2 2 7 2 2" xfId="4092"/>
    <cellStyle name="Normal 5 3 2 2 7 3" xfId="3353"/>
    <cellStyle name="Normal 5 3 2 2 8" xfId="1743"/>
    <cellStyle name="Normal 5 3 2 2 8 2" xfId="2783"/>
    <cellStyle name="Normal 5 3 2 2 8 2 2" xfId="4276"/>
    <cellStyle name="Normal 5 3 2 2 8 3" xfId="3537"/>
    <cellStyle name="Normal 5 3 2 2 9" xfId="2287"/>
    <cellStyle name="Normal 5 3 2 2 9 2" xfId="3783"/>
    <cellStyle name="Normal 5 3 2 3" xfId="544"/>
    <cellStyle name="Normal 5 3 2 3 2" xfId="1325"/>
    <cellStyle name="Normal 5 3 2 3 2 2" xfId="1652"/>
    <cellStyle name="Normal 5 3 2 3 2 2 2" xfId="2694"/>
    <cellStyle name="Normal 5 3 2 3 2 2 2 2" xfId="4187"/>
    <cellStyle name="Normal 5 3 2 3 2 2 3" xfId="3448"/>
    <cellStyle name="Normal 5 3 2 3 2 3" xfId="1838"/>
    <cellStyle name="Normal 5 3 2 3 2 3 2" xfId="2878"/>
    <cellStyle name="Normal 5 3 2 3 2 3 2 2" xfId="4371"/>
    <cellStyle name="Normal 5 3 2 3 2 3 3" xfId="3632"/>
    <cellStyle name="Normal 5 3 2 3 2 4" xfId="2489"/>
    <cellStyle name="Normal 5 3 2 3 2 4 2" xfId="3984"/>
    <cellStyle name="Normal 5 3 2 3 2 5" xfId="3245"/>
    <cellStyle name="Normal 5 3 2 3 3" xfId="1076"/>
    <cellStyle name="Normal 5 3 2 3 3 2" xfId="2394"/>
    <cellStyle name="Normal 5 3 2 3 3 2 2" xfId="3889"/>
    <cellStyle name="Normal 5 3 2 3 3 3" xfId="3150"/>
    <cellStyle name="Normal 5 3 2 3 4" xfId="1557"/>
    <cellStyle name="Normal 5 3 2 3 4 2" xfId="2602"/>
    <cellStyle name="Normal 5 3 2 3 4 2 2" xfId="4095"/>
    <cellStyle name="Normal 5 3 2 3 4 3" xfId="3356"/>
    <cellStyle name="Normal 5 3 2 3 5" xfId="1746"/>
    <cellStyle name="Normal 5 3 2 3 5 2" xfId="2786"/>
    <cellStyle name="Normal 5 3 2 3 5 2 2" xfId="4279"/>
    <cellStyle name="Normal 5 3 2 3 5 3" xfId="3540"/>
    <cellStyle name="Normal 5 3 2 3 6" xfId="2290"/>
    <cellStyle name="Normal 5 3 2 3 6 2" xfId="3786"/>
    <cellStyle name="Normal 5 3 2 3 7" xfId="3047"/>
    <cellStyle name="Normal 5 3 2 3 8" xfId="4494"/>
    <cellStyle name="Normal 5 3 2 4" xfId="545"/>
    <cellStyle name="Normal 5 3 2 5" xfId="1321"/>
    <cellStyle name="Normal 5 3 2 5 2" xfId="1648"/>
    <cellStyle name="Normal 5 3 2 5 2 2" xfId="2690"/>
    <cellStyle name="Normal 5 3 2 5 2 2 2" xfId="4183"/>
    <cellStyle name="Normal 5 3 2 5 2 3" xfId="3444"/>
    <cellStyle name="Normal 5 3 2 5 3" xfId="1834"/>
    <cellStyle name="Normal 5 3 2 5 3 2" xfId="2874"/>
    <cellStyle name="Normal 5 3 2 5 3 2 2" xfId="4367"/>
    <cellStyle name="Normal 5 3 2 5 3 3" xfId="3628"/>
    <cellStyle name="Normal 5 3 2 5 4" xfId="2485"/>
    <cellStyle name="Normal 5 3 2 5 4 2" xfId="3980"/>
    <cellStyle name="Normal 5 3 2 5 5" xfId="3241"/>
    <cellStyle name="Normal 5 3 2 6" xfId="1072"/>
    <cellStyle name="Normal 5 3 2 6 2" xfId="2390"/>
    <cellStyle name="Normal 5 3 2 6 2 2" xfId="3885"/>
    <cellStyle name="Normal 5 3 2 6 3" xfId="3146"/>
    <cellStyle name="Normal 5 3 2 7" xfId="1553"/>
    <cellStyle name="Normal 5 3 2 7 2" xfId="2598"/>
    <cellStyle name="Normal 5 3 2 7 2 2" xfId="4091"/>
    <cellStyle name="Normal 5 3 2 7 3" xfId="3352"/>
    <cellStyle name="Normal 5 3 2 8" xfId="1742"/>
    <cellStyle name="Normal 5 3 2 8 2" xfId="2782"/>
    <cellStyle name="Normal 5 3 2 8 2 2" xfId="4275"/>
    <cellStyle name="Normal 5 3 2 8 3" xfId="3536"/>
    <cellStyle name="Normal 5 3 2 9" xfId="2119"/>
    <cellStyle name="Normal 5 3 2 9 2" xfId="2928"/>
    <cellStyle name="Normal 5 3 2 9 2 2" xfId="4418"/>
    <cellStyle name="Normal 5 3 2 9 3" xfId="3679"/>
    <cellStyle name="Normal 5 3 3" xfId="546"/>
    <cellStyle name="Normal 5 3 3 10" xfId="3048"/>
    <cellStyle name="Normal 5 3 3 11" xfId="4495"/>
    <cellStyle name="Normal 5 3 3 2" xfId="547"/>
    <cellStyle name="Normal 5 3 3 2 2" xfId="1327"/>
    <cellStyle name="Normal 5 3 3 2 2 2" xfId="1654"/>
    <cellStyle name="Normal 5 3 3 2 2 2 2" xfId="2696"/>
    <cellStyle name="Normal 5 3 3 2 2 2 2 2" xfId="4189"/>
    <cellStyle name="Normal 5 3 3 2 2 2 3" xfId="3450"/>
    <cellStyle name="Normal 5 3 3 2 2 3" xfId="1840"/>
    <cellStyle name="Normal 5 3 3 2 2 3 2" xfId="2880"/>
    <cellStyle name="Normal 5 3 3 2 2 3 2 2" xfId="4373"/>
    <cellStyle name="Normal 5 3 3 2 2 3 3" xfId="3634"/>
    <cellStyle name="Normal 5 3 3 2 2 4" xfId="2491"/>
    <cellStyle name="Normal 5 3 3 2 2 4 2" xfId="3986"/>
    <cellStyle name="Normal 5 3 3 2 2 5" xfId="3247"/>
    <cellStyle name="Normal 5 3 3 2 3" xfId="1079"/>
    <cellStyle name="Normal 5 3 3 2 3 2" xfId="2396"/>
    <cellStyle name="Normal 5 3 3 2 3 2 2" xfId="3891"/>
    <cellStyle name="Normal 5 3 3 2 3 3" xfId="3152"/>
    <cellStyle name="Normal 5 3 3 2 4" xfId="1559"/>
    <cellStyle name="Normal 5 3 3 2 4 2" xfId="2604"/>
    <cellStyle name="Normal 5 3 3 2 4 2 2" xfId="4097"/>
    <cellStyle name="Normal 5 3 3 2 4 3" xfId="3358"/>
    <cellStyle name="Normal 5 3 3 2 5" xfId="1748"/>
    <cellStyle name="Normal 5 3 3 2 5 2" xfId="2788"/>
    <cellStyle name="Normal 5 3 3 2 5 2 2" xfId="4281"/>
    <cellStyle name="Normal 5 3 3 2 5 3" xfId="3542"/>
    <cellStyle name="Normal 5 3 3 2 6" xfId="2292"/>
    <cellStyle name="Normal 5 3 3 2 6 2" xfId="3788"/>
    <cellStyle name="Normal 5 3 3 2 7" xfId="3049"/>
    <cellStyle name="Normal 5 3 3 3" xfId="548"/>
    <cellStyle name="Normal 5 3 3 3 2" xfId="1328"/>
    <cellStyle name="Normal 5 3 3 3 2 2" xfId="1655"/>
    <cellStyle name="Normal 5 3 3 3 2 2 2" xfId="2697"/>
    <cellStyle name="Normal 5 3 3 3 2 2 2 2" xfId="4190"/>
    <cellStyle name="Normal 5 3 3 3 2 2 3" xfId="3451"/>
    <cellStyle name="Normal 5 3 3 3 2 3" xfId="1841"/>
    <cellStyle name="Normal 5 3 3 3 2 3 2" xfId="2881"/>
    <cellStyle name="Normal 5 3 3 3 2 3 2 2" xfId="4374"/>
    <cellStyle name="Normal 5 3 3 3 2 3 3" xfId="3635"/>
    <cellStyle name="Normal 5 3 3 3 2 4" xfId="2492"/>
    <cellStyle name="Normal 5 3 3 3 2 4 2" xfId="3987"/>
    <cellStyle name="Normal 5 3 3 3 2 5" xfId="3248"/>
    <cellStyle name="Normal 5 3 3 3 3" xfId="1080"/>
    <cellStyle name="Normal 5 3 3 3 3 2" xfId="2397"/>
    <cellStyle name="Normal 5 3 3 3 3 2 2" xfId="3892"/>
    <cellStyle name="Normal 5 3 3 3 3 3" xfId="3153"/>
    <cellStyle name="Normal 5 3 3 3 4" xfId="1560"/>
    <cellStyle name="Normal 5 3 3 3 4 2" xfId="2605"/>
    <cellStyle name="Normal 5 3 3 3 4 2 2" xfId="4098"/>
    <cellStyle name="Normal 5 3 3 3 4 3" xfId="3359"/>
    <cellStyle name="Normal 5 3 3 3 5" xfId="1749"/>
    <cellStyle name="Normal 5 3 3 3 5 2" xfId="2789"/>
    <cellStyle name="Normal 5 3 3 3 5 2 2" xfId="4282"/>
    <cellStyle name="Normal 5 3 3 3 5 3" xfId="3543"/>
    <cellStyle name="Normal 5 3 3 3 6" xfId="2293"/>
    <cellStyle name="Normal 5 3 3 3 6 2" xfId="3789"/>
    <cellStyle name="Normal 5 3 3 3 7" xfId="3050"/>
    <cellStyle name="Normal 5 3 3 4" xfId="549"/>
    <cellStyle name="Normal 5 3 3 5" xfId="1326"/>
    <cellStyle name="Normal 5 3 3 5 2" xfId="1653"/>
    <cellStyle name="Normal 5 3 3 5 2 2" xfId="2695"/>
    <cellStyle name="Normal 5 3 3 5 2 2 2" xfId="4188"/>
    <cellStyle name="Normal 5 3 3 5 2 3" xfId="3449"/>
    <cellStyle name="Normal 5 3 3 5 3" xfId="1839"/>
    <cellStyle name="Normal 5 3 3 5 3 2" xfId="2879"/>
    <cellStyle name="Normal 5 3 3 5 3 2 2" xfId="4372"/>
    <cellStyle name="Normal 5 3 3 5 3 3" xfId="3633"/>
    <cellStyle name="Normal 5 3 3 5 4" xfId="2490"/>
    <cellStyle name="Normal 5 3 3 5 4 2" xfId="3985"/>
    <cellStyle name="Normal 5 3 3 5 5" xfId="3246"/>
    <cellStyle name="Normal 5 3 3 6" xfId="1078"/>
    <cellStyle name="Normal 5 3 3 6 2" xfId="2395"/>
    <cellStyle name="Normal 5 3 3 6 2 2" xfId="3890"/>
    <cellStyle name="Normal 5 3 3 6 3" xfId="3151"/>
    <cellStyle name="Normal 5 3 3 7" xfId="1558"/>
    <cellStyle name="Normal 5 3 3 7 2" xfId="2603"/>
    <cellStyle name="Normal 5 3 3 7 2 2" xfId="4096"/>
    <cellStyle name="Normal 5 3 3 7 3" xfId="3357"/>
    <cellStyle name="Normal 5 3 3 8" xfId="1747"/>
    <cellStyle name="Normal 5 3 3 8 2" xfId="2787"/>
    <cellStyle name="Normal 5 3 3 8 2 2" xfId="4280"/>
    <cellStyle name="Normal 5 3 3 8 3" xfId="3541"/>
    <cellStyle name="Normal 5 3 3 9" xfId="2291"/>
    <cellStyle name="Normal 5 3 3 9 2" xfId="3787"/>
    <cellStyle name="Normal 5 3 4" xfId="550"/>
    <cellStyle name="Normal 5 3 4 2" xfId="1329"/>
    <cellStyle name="Normal 5 3 4 2 2" xfId="1656"/>
    <cellStyle name="Normal 5 3 4 2 2 2" xfId="2698"/>
    <cellStyle name="Normal 5 3 4 2 2 2 2" xfId="4191"/>
    <cellStyle name="Normal 5 3 4 2 2 3" xfId="3452"/>
    <cellStyle name="Normal 5 3 4 2 3" xfId="1842"/>
    <cellStyle name="Normal 5 3 4 2 3 2" xfId="2882"/>
    <cellStyle name="Normal 5 3 4 2 3 2 2" xfId="4375"/>
    <cellStyle name="Normal 5 3 4 2 3 3" xfId="3636"/>
    <cellStyle name="Normal 5 3 4 2 4" xfId="2493"/>
    <cellStyle name="Normal 5 3 4 2 4 2" xfId="3988"/>
    <cellStyle name="Normal 5 3 4 2 5" xfId="3249"/>
    <cellStyle name="Normal 5 3 4 3" xfId="1081"/>
    <cellStyle name="Normal 5 3 4 3 2" xfId="2398"/>
    <cellStyle name="Normal 5 3 4 3 2 2" xfId="3893"/>
    <cellStyle name="Normal 5 3 4 3 3" xfId="3154"/>
    <cellStyle name="Normal 5 3 4 4" xfId="1561"/>
    <cellStyle name="Normal 5 3 4 4 2" xfId="2606"/>
    <cellStyle name="Normal 5 3 4 4 2 2" xfId="4099"/>
    <cellStyle name="Normal 5 3 4 4 3" xfId="3360"/>
    <cellStyle name="Normal 5 3 4 5" xfId="1750"/>
    <cellStyle name="Normal 5 3 4 5 2" xfId="2790"/>
    <cellStyle name="Normal 5 3 4 5 2 2" xfId="4283"/>
    <cellStyle name="Normal 5 3 4 5 3" xfId="3544"/>
    <cellStyle name="Normal 5 3 4 6" xfId="2294"/>
    <cellStyle name="Normal 5 3 4 6 2" xfId="3790"/>
    <cellStyle name="Normal 5 3 4 7" xfId="3051"/>
    <cellStyle name="Normal 5 3 4 8" xfId="4496"/>
    <cellStyle name="Normal 5 3 5" xfId="551"/>
    <cellStyle name="Normal 5 3 6" xfId="1320"/>
    <cellStyle name="Normal 5 3 6 2" xfId="1647"/>
    <cellStyle name="Normal 5 3 6 2 2" xfId="2689"/>
    <cellStyle name="Normal 5 3 6 2 2 2" xfId="4182"/>
    <cellStyle name="Normal 5 3 6 2 3" xfId="3443"/>
    <cellStyle name="Normal 5 3 6 3" xfId="1833"/>
    <cellStyle name="Normal 5 3 6 3 2" xfId="2873"/>
    <cellStyle name="Normal 5 3 6 3 2 2" xfId="4366"/>
    <cellStyle name="Normal 5 3 6 3 3" xfId="3627"/>
    <cellStyle name="Normal 5 3 6 4" xfId="2484"/>
    <cellStyle name="Normal 5 3 6 4 2" xfId="3979"/>
    <cellStyle name="Normal 5 3 6 5" xfId="3240"/>
    <cellStyle name="Normal 5 3 7" xfId="1071"/>
    <cellStyle name="Normal 5 3 7 2" xfId="2389"/>
    <cellStyle name="Normal 5 3 7 2 2" xfId="3884"/>
    <cellStyle name="Normal 5 3 7 3" xfId="3145"/>
    <cellStyle name="Normal 5 3 8" xfId="1552"/>
    <cellStyle name="Normal 5 3 8 2" xfId="2597"/>
    <cellStyle name="Normal 5 3 8 2 2" xfId="4090"/>
    <cellStyle name="Normal 5 3 8 3" xfId="3351"/>
    <cellStyle name="Normal 5 3 9" xfId="1741"/>
    <cellStyle name="Normal 5 3 9 2" xfId="2781"/>
    <cellStyle name="Normal 5 3 9 2 2" xfId="4274"/>
    <cellStyle name="Normal 5 3 9 3" xfId="3535"/>
    <cellStyle name="Normal 5 3_CE_Workbook_7_18_2012_MultiTab" xfId="552"/>
    <cellStyle name="Normal 5 4" xfId="553"/>
    <cellStyle name="Normal 5 4 2" xfId="5328"/>
    <cellStyle name="Normal 5 5" xfId="554"/>
    <cellStyle name="Normal 5 5 10" xfId="3052"/>
    <cellStyle name="Normal 5 5 11" xfId="4543"/>
    <cellStyle name="Normal 5 5 2" xfId="555"/>
    <cellStyle name="Normal 5 5 2 10" xfId="3053"/>
    <cellStyle name="Normal 5 5 2 11" xfId="4497"/>
    <cellStyle name="Normal 5 5 2 2" xfId="556"/>
    <cellStyle name="Normal 5 5 2 2 2" xfId="1332"/>
    <cellStyle name="Normal 5 5 2 2 2 2" xfId="1659"/>
    <cellStyle name="Normal 5 5 2 2 2 2 2" xfId="2701"/>
    <cellStyle name="Normal 5 5 2 2 2 2 2 2" xfId="4194"/>
    <cellStyle name="Normal 5 5 2 2 2 2 3" xfId="3455"/>
    <cellStyle name="Normal 5 5 2 2 2 3" xfId="1845"/>
    <cellStyle name="Normal 5 5 2 2 2 3 2" xfId="2885"/>
    <cellStyle name="Normal 5 5 2 2 2 3 2 2" xfId="4378"/>
    <cellStyle name="Normal 5 5 2 2 2 3 3" xfId="3639"/>
    <cellStyle name="Normal 5 5 2 2 2 4" xfId="2496"/>
    <cellStyle name="Normal 5 5 2 2 2 4 2" xfId="3991"/>
    <cellStyle name="Normal 5 5 2 2 2 5" xfId="3252"/>
    <cellStyle name="Normal 5 5 2 2 3" xfId="1084"/>
    <cellStyle name="Normal 5 5 2 2 3 2" xfId="2401"/>
    <cellStyle name="Normal 5 5 2 2 3 2 2" xfId="3896"/>
    <cellStyle name="Normal 5 5 2 2 3 3" xfId="3157"/>
    <cellStyle name="Normal 5 5 2 2 4" xfId="1564"/>
    <cellStyle name="Normal 5 5 2 2 4 2" xfId="2609"/>
    <cellStyle name="Normal 5 5 2 2 4 2 2" xfId="4102"/>
    <cellStyle name="Normal 5 5 2 2 4 3" xfId="3363"/>
    <cellStyle name="Normal 5 5 2 2 5" xfId="1753"/>
    <cellStyle name="Normal 5 5 2 2 5 2" xfId="2793"/>
    <cellStyle name="Normal 5 5 2 2 5 2 2" xfId="4286"/>
    <cellStyle name="Normal 5 5 2 2 5 3" xfId="3547"/>
    <cellStyle name="Normal 5 5 2 2 6" xfId="2297"/>
    <cellStyle name="Normal 5 5 2 2 6 2" xfId="3793"/>
    <cellStyle name="Normal 5 5 2 2 7" xfId="3054"/>
    <cellStyle name="Normal 5 5 2 3" xfId="557"/>
    <cellStyle name="Normal 5 5 2 3 2" xfId="1333"/>
    <cellStyle name="Normal 5 5 2 3 2 2" xfId="1660"/>
    <cellStyle name="Normal 5 5 2 3 2 2 2" xfId="2702"/>
    <cellStyle name="Normal 5 5 2 3 2 2 2 2" xfId="4195"/>
    <cellStyle name="Normal 5 5 2 3 2 2 3" xfId="3456"/>
    <cellStyle name="Normal 5 5 2 3 2 3" xfId="1846"/>
    <cellStyle name="Normal 5 5 2 3 2 3 2" xfId="2886"/>
    <cellStyle name="Normal 5 5 2 3 2 3 2 2" xfId="4379"/>
    <cellStyle name="Normal 5 5 2 3 2 3 3" xfId="3640"/>
    <cellStyle name="Normal 5 5 2 3 2 4" xfId="2497"/>
    <cellStyle name="Normal 5 5 2 3 2 4 2" xfId="3992"/>
    <cellStyle name="Normal 5 5 2 3 2 5" xfId="3253"/>
    <cellStyle name="Normal 5 5 2 3 3" xfId="1085"/>
    <cellStyle name="Normal 5 5 2 3 3 2" xfId="2402"/>
    <cellStyle name="Normal 5 5 2 3 3 2 2" xfId="3897"/>
    <cellStyle name="Normal 5 5 2 3 3 3" xfId="3158"/>
    <cellStyle name="Normal 5 5 2 3 4" xfId="1565"/>
    <cellStyle name="Normal 5 5 2 3 4 2" xfId="2610"/>
    <cellStyle name="Normal 5 5 2 3 4 2 2" xfId="4103"/>
    <cellStyle name="Normal 5 5 2 3 4 3" xfId="3364"/>
    <cellStyle name="Normal 5 5 2 3 5" xfId="1754"/>
    <cellStyle name="Normal 5 5 2 3 5 2" xfId="2794"/>
    <cellStyle name="Normal 5 5 2 3 5 2 2" xfId="4287"/>
    <cellStyle name="Normal 5 5 2 3 5 3" xfId="3548"/>
    <cellStyle name="Normal 5 5 2 3 6" xfId="2298"/>
    <cellStyle name="Normal 5 5 2 3 6 2" xfId="3794"/>
    <cellStyle name="Normal 5 5 2 3 7" xfId="3055"/>
    <cellStyle name="Normal 5 5 2 4" xfId="558"/>
    <cellStyle name="Normal 5 5 2 5" xfId="1331"/>
    <cellStyle name="Normal 5 5 2 5 2" xfId="1658"/>
    <cellStyle name="Normal 5 5 2 5 2 2" xfId="2700"/>
    <cellStyle name="Normal 5 5 2 5 2 2 2" xfId="4193"/>
    <cellStyle name="Normal 5 5 2 5 2 3" xfId="3454"/>
    <cellStyle name="Normal 5 5 2 5 3" xfId="1844"/>
    <cellStyle name="Normal 5 5 2 5 3 2" xfId="2884"/>
    <cellStyle name="Normal 5 5 2 5 3 2 2" xfId="4377"/>
    <cellStyle name="Normal 5 5 2 5 3 3" xfId="3638"/>
    <cellStyle name="Normal 5 5 2 5 4" xfId="2495"/>
    <cellStyle name="Normal 5 5 2 5 4 2" xfId="3990"/>
    <cellStyle name="Normal 5 5 2 5 5" xfId="3251"/>
    <cellStyle name="Normal 5 5 2 6" xfId="1083"/>
    <cellStyle name="Normal 5 5 2 6 2" xfId="2400"/>
    <cellStyle name="Normal 5 5 2 6 2 2" xfId="3895"/>
    <cellStyle name="Normal 5 5 2 6 3" xfId="3156"/>
    <cellStyle name="Normal 5 5 2 7" xfId="1563"/>
    <cellStyle name="Normal 5 5 2 7 2" xfId="2608"/>
    <cellStyle name="Normal 5 5 2 7 2 2" xfId="4101"/>
    <cellStyle name="Normal 5 5 2 7 3" xfId="3362"/>
    <cellStyle name="Normal 5 5 2 8" xfId="1752"/>
    <cellStyle name="Normal 5 5 2 8 2" xfId="2792"/>
    <cellStyle name="Normal 5 5 2 8 2 2" xfId="4285"/>
    <cellStyle name="Normal 5 5 2 8 3" xfId="3546"/>
    <cellStyle name="Normal 5 5 2 9" xfId="2296"/>
    <cellStyle name="Normal 5 5 2 9 2" xfId="3792"/>
    <cellStyle name="Normal 5 5 3" xfId="559"/>
    <cellStyle name="Normal 5 5 3 2" xfId="1334"/>
    <cellStyle name="Normal 5 5 3 2 2" xfId="1661"/>
    <cellStyle name="Normal 5 5 3 2 2 2" xfId="2703"/>
    <cellStyle name="Normal 5 5 3 2 2 2 2" xfId="4196"/>
    <cellStyle name="Normal 5 5 3 2 2 3" xfId="3457"/>
    <cellStyle name="Normal 5 5 3 2 3" xfId="1847"/>
    <cellStyle name="Normal 5 5 3 2 3 2" xfId="2887"/>
    <cellStyle name="Normal 5 5 3 2 3 2 2" xfId="4380"/>
    <cellStyle name="Normal 5 5 3 2 3 3" xfId="3641"/>
    <cellStyle name="Normal 5 5 3 2 4" xfId="2498"/>
    <cellStyle name="Normal 5 5 3 2 4 2" xfId="3993"/>
    <cellStyle name="Normal 5 5 3 2 5" xfId="3254"/>
    <cellStyle name="Normal 5 5 3 3" xfId="1087"/>
    <cellStyle name="Normal 5 5 3 3 2" xfId="2403"/>
    <cellStyle name="Normal 5 5 3 3 2 2" xfId="3898"/>
    <cellStyle name="Normal 5 5 3 3 3" xfId="3159"/>
    <cellStyle name="Normal 5 5 3 4" xfId="1566"/>
    <cellStyle name="Normal 5 5 3 4 2" xfId="2611"/>
    <cellStyle name="Normal 5 5 3 4 2 2" xfId="4104"/>
    <cellStyle name="Normal 5 5 3 4 3" xfId="3365"/>
    <cellStyle name="Normal 5 5 3 5" xfId="1755"/>
    <cellStyle name="Normal 5 5 3 5 2" xfId="2795"/>
    <cellStyle name="Normal 5 5 3 5 2 2" xfId="4288"/>
    <cellStyle name="Normal 5 5 3 5 3" xfId="3549"/>
    <cellStyle name="Normal 5 5 3 6" xfId="2299"/>
    <cellStyle name="Normal 5 5 3 6 2" xfId="3795"/>
    <cellStyle name="Normal 5 5 3 7" xfId="3056"/>
    <cellStyle name="Normal 5 5 3 8" xfId="4498"/>
    <cellStyle name="Normal 5 5 4" xfId="560"/>
    <cellStyle name="Normal 5 5 5" xfId="1330"/>
    <cellStyle name="Normal 5 5 5 2" xfId="1657"/>
    <cellStyle name="Normal 5 5 5 2 2" xfId="2699"/>
    <cellStyle name="Normal 5 5 5 2 2 2" xfId="4192"/>
    <cellStyle name="Normal 5 5 5 2 3" xfId="3453"/>
    <cellStyle name="Normal 5 5 5 3" xfId="1843"/>
    <cellStyle name="Normal 5 5 5 3 2" xfId="2883"/>
    <cellStyle name="Normal 5 5 5 3 2 2" xfId="4376"/>
    <cellStyle name="Normal 5 5 5 3 3" xfId="3637"/>
    <cellStyle name="Normal 5 5 5 4" xfId="2494"/>
    <cellStyle name="Normal 5 5 5 4 2" xfId="3989"/>
    <cellStyle name="Normal 5 5 5 5" xfId="3250"/>
    <cellStyle name="Normal 5 5 6" xfId="1082"/>
    <cellStyle name="Normal 5 5 6 2" xfId="2399"/>
    <cellStyle name="Normal 5 5 6 2 2" xfId="3894"/>
    <cellStyle name="Normal 5 5 6 3" xfId="3155"/>
    <cellStyle name="Normal 5 5 7" xfId="1562"/>
    <cellStyle name="Normal 5 5 7 2" xfId="2607"/>
    <cellStyle name="Normal 5 5 7 2 2" xfId="4100"/>
    <cellStyle name="Normal 5 5 7 3" xfId="3361"/>
    <cellStyle name="Normal 5 5 8" xfId="1751"/>
    <cellStyle name="Normal 5 5 8 2" xfId="2791"/>
    <cellStyle name="Normal 5 5 8 2 2" xfId="4284"/>
    <cellStyle name="Normal 5 5 8 3" xfId="3545"/>
    <cellStyle name="Normal 5 5 9" xfId="2295"/>
    <cellStyle name="Normal 5 5 9 2" xfId="3791"/>
    <cellStyle name="Normal 5 6" xfId="561"/>
    <cellStyle name="Normal 5 6 2" xfId="1335"/>
    <cellStyle name="Normal 5 6 2 2" xfId="1662"/>
    <cellStyle name="Normal 5 6 2 2 2" xfId="2704"/>
    <cellStyle name="Normal 5 6 2 2 2 2" xfId="4197"/>
    <cellStyle name="Normal 5 6 2 2 3" xfId="3458"/>
    <cellStyle name="Normal 5 6 2 3" xfId="1848"/>
    <cellStyle name="Normal 5 6 2 3 2" xfId="2888"/>
    <cellStyle name="Normal 5 6 2 3 2 2" xfId="4381"/>
    <cellStyle name="Normal 5 6 2 3 3" xfId="3642"/>
    <cellStyle name="Normal 5 6 2 4" xfId="2499"/>
    <cellStyle name="Normal 5 6 2 4 2" xfId="3994"/>
    <cellStyle name="Normal 5 6 2 5" xfId="3255"/>
    <cellStyle name="Normal 5 6 3" xfId="1089"/>
    <cellStyle name="Normal 5 6 3 2" xfId="2404"/>
    <cellStyle name="Normal 5 6 3 2 2" xfId="3899"/>
    <cellStyle name="Normal 5 6 3 3" xfId="3160"/>
    <cellStyle name="Normal 5 6 4" xfId="1567"/>
    <cellStyle name="Normal 5 6 4 2" xfId="2612"/>
    <cellStyle name="Normal 5 6 4 2 2" xfId="4105"/>
    <cellStyle name="Normal 5 6 4 3" xfId="3366"/>
    <cellStyle name="Normal 5 6 5" xfId="1756"/>
    <cellStyle name="Normal 5 6 5 2" xfId="2796"/>
    <cellStyle name="Normal 5 6 5 2 2" xfId="4289"/>
    <cellStyle name="Normal 5 6 5 3" xfId="3550"/>
    <cellStyle name="Normal 5 6 6" xfId="2300"/>
    <cellStyle name="Normal 5 6 6 2" xfId="3796"/>
    <cellStyle name="Normal 5 6 7" xfId="3057"/>
    <cellStyle name="Normal 5 6 8" xfId="4499"/>
    <cellStyle name="Normal 5 7" xfId="562"/>
    <cellStyle name="Normal 5 8" xfId="563"/>
    <cellStyle name="Normal 5 9" xfId="564"/>
    <cellStyle name="Normal 5_CE_Workbook_7_18_2012_MultiTab" xfId="565"/>
    <cellStyle name="Normal 50" xfId="1245"/>
    <cellStyle name="Normal 50 2" xfId="1392"/>
    <cellStyle name="Normal 500" xfId="4713"/>
    <cellStyle name="Normal 501" xfId="4714"/>
    <cellStyle name="Normal 502" xfId="4715"/>
    <cellStyle name="Normal 503" xfId="4716"/>
    <cellStyle name="Normal 504" xfId="4717"/>
    <cellStyle name="Normal 505" xfId="4718"/>
    <cellStyle name="Normal 506" xfId="4719"/>
    <cellStyle name="Normal 507" xfId="4720"/>
    <cellStyle name="Normal 508" xfId="4721"/>
    <cellStyle name="Normal 509" xfId="4722"/>
    <cellStyle name="Normal 51" xfId="1243"/>
    <cellStyle name="Normal 51 2" xfId="1364"/>
    <cellStyle name="Normal 510" xfId="4723"/>
    <cellStyle name="Normal 511" xfId="4724"/>
    <cellStyle name="Normal 512" xfId="4725"/>
    <cellStyle name="Normal 513" xfId="4726"/>
    <cellStyle name="Normal 514" xfId="4727"/>
    <cellStyle name="Normal 515" xfId="4728"/>
    <cellStyle name="Normal 516" xfId="4729"/>
    <cellStyle name="Normal 517" xfId="4730"/>
    <cellStyle name="Normal 518" xfId="4731"/>
    <cellStyle name="Normal 519" xfId="4732"/>
    <cellStyle name="Normal 52" xfId="1244"/>
    <cellStyle name="Normal 52 2" xfId="1020"/>
    <cellStyle name="Normal 520" xfId="4733"/>
    <cellStyle name="Normal 521" xfId="4734"/>
    <cellStyle name="Normal 522" xfId="4735"/>
    <cellStyle name="Normal 523" xfId="4736"/>
    <cellStyle name="Normal 524" xfId="4737"/>
    <cellStyle name="Normal 525" xfId="4738"/>
    <cellStyle name="Normal 526" xfId="4739"/>
    <cellStyle name="Normal 53" xfId="1250"/>
    <cellStyle name="Normal 53 2" xfId="1233"/>
    <cellStyle name="Normal 54" xfId="1345"/>
    <cellStyle name="Normal 54 2" xfId="1451"/>
    <cellStyle name="Normal 55" xfId="1348"/>
    <cellStyle name="Normal 55 2" xfId="1454"/>
    <cellStyle name="Normal 56" xfId="1344"/>
    <cellStyle name="Normal 56 2" xfId="1450"/>
    <cellStyle name="Normal 57" xfId="1347"/>
    <cellStyle name="Normal 57 2" xfId="1453"/>
    <cellStyle name="Normal 58" xfId="1343"/>
    <cellStyle name="Normal 58 2" xfId="1449"/>
    <cellStyle name="Normal 59" xfId="1346"/>
    <cellStyle name="Normal 59 2" xfId="1452"/>
    <cellStyle name="Normal 6" xfId="566"/>
    <cellStyle name="Normal 6 10" xfId="4500"/>
    <cellStyle name="Normal 6 11" xfId="4544"/>
    <cellStyle name="Normal 6 2" xfId="567"/>
    <cellStyle name="Normal 6 2 10" xfId="2203"/>
    <cellStyle name="Normal 6 2 10 2" xfId="2961"/>
    <cellStyle name="Normal 6 2 10 2 2" xfId="4450"/>
    <cellStyle name="Normal 6 2 10 3" xfId="3711"/>
    <cellStyle name="Normal 6 2 11" xfId="2302"/>
    <cellStyle name="Normal 6 2 11 2" xfId="3798"/>
    <cellStyle name="Normal 6 2 12" xfId="3059"/>
    <cellStyle name="Normal 6 2 13" xfId="4545"/>
    <cellStyle name="Normal 6 2 2" xfId="568"/>
    <cellStyle name="Normal 6 2 2 10" xfId="3060"/>
    <cellStyle name="Normal 6 2 2 11" xfId="4501"/>
    <cellStyle name="Normal 6 2 2 2" xfId="569"/>
    <cellStyle name="Normal 6 2 2 2 2" xfId="1339"/>
    <cellStyle name="Normal 6 2 2 2 2 2" xfId="1666"/>
    <cellStyle name="Normal 6 2 2 2 2 2 2" xfId="2708"/>
    <cellStyle name="Normal 6 2 2 2 2 2 2 2" xfId="4201"/>
    <cellStyle name="Normal 6 2 2 2 2 2 3" xfId="3462"/>
    <cellStyle name="Normal 6 2 2 2 2 3" xfId="1852"/>
    <cellStyle name="Normal 6 2 2 2 2 3 2" xfId="2892"/>
    <cellStyle name="Normal 6 2 2 2 2 3 2 2" xfId="4385"/>
    <cellStyle name="Normal 6 2 2 2 2 3 3" xfId="3646"/>
    <cellStyle name="Normal 6 2 2 2 2 4" xfId="2503"/>
    <cellStyle name="Normal 6 2 2 2 2 4 2" xfId="3998"/>
    <cellStyle name="Normal 6 2 2 2 2 5" xfId="3259"/>
    <cellStyle name="Normal 6 2 2 2 3" xfId="1093"/>
    <cellStyle name="Normal 6 2 2 2 3 2" xfId="2408"/>
    <cellStyle name="Normal 6 2 2 2 3 2 2" xfId="3903"/>
    <cellStyle name="Normal 6 2 2 2 3 3" xfId="3164"/>
    <cellStyle name="Normal 6 2 2 2 4" xfId="1571"/>
    <cellStyle name="Normal 6 2 2 2 4 2" xfId="2616"/>
    <cellStyle name="Normal 6 2 2 2 4 2 2" xfId="4109"/>
    <cellStyle name="Normal 6 2 2 2 4 3" xfId="3370"/>
    <cellStyle name="Normal 6 2 2 2 5" xfId="1760"/>
    <cellStyle name="Normal 6 2 2 2 5 2" xfId="2800"/>
    <cellStyle name="Normal 6 2 2 2 5 2 2" xfId="4293"/>
    <cellStyle name="Normal 6 2 2 2 5 3" xfId="3554"/>
    <cellStyle name="Normal 6 2 2 2 6" xfId="2304"/>
    <cellStyle name="Normal 6 2 2 2 6 2" xfId="3800"/>
    <cellStyle name="Normal 6 2 2 2 7" xfId="3061"/>
    <cellStyle name="Normal 6 2 2 3" xfId="570"/>
    <cellStyle name="Normal 6 2 2 3 2" xfId="1340"/>
    <cellStyle name="Normal 6 2 2 3 2 2" xfId="1667"/>
    <cellStyle name="Normal 6 2 2 3 2 2 2" xfId="2709"/>
    <cellStyle name="Normal 6 2 2 3 2 2 2 2" xfId="4202"/>
    <cellStyle name="Normal 6 2 2 3 2 2 3" xfId="3463"/>
    <cellStyle name="Normal 6 2 2 3 2 3" xfId="1853"/>
    <cellStyle name="Normal 6 2 2 3 2 3 2" xfId="2893"/>
    <cellStyle name="Normal 6 2 2 3 2 3 2 2" xfId="4386"/>
    <cellStyle name="Normal 6 2 2 3 2 3 3" xfId="3647"/>
    <cellStyle name="Normal 6 2 2 3 2 4" xfId="2504"/>
    <cellStyle name="Normal 6 2 2 3 2 4 2" xfId="3999"/>
    <cellStyle name="Normal 6 2 2 3 2 5" xfId="3260"/>
    <cellStyle name="Normal 6 2 2 3 3" xfId="1094"/>
    <cellStyle name="Normal 6 2 2 3 3 2" xfId="2409"/>
    <cellStyle name="Normal 6 2 2 3 3 2 2" xfId="3904"/>
    <cellStyle name="Normal 6 2 2 3 3 3" xfId="3165"/>
    <cellStyle name="Normal 6 2 2 3 4" xfId="1572"/>
    <cellStyle name="Normal 6 2 2 3 4 2" xfId="2617"/>
    <cellStyle name="Normal 6 2 2 3 4 2 2" xfId="4110"/>
    <cellStyle name="Normal 6 2 2 3 4 3" xfId="3371"/>
    <cellStyle name="Normal 6 2 2 3 5" xfId="1761"/>
    <cellStyle name="Normal 6 2 2 3 5 2" xfId="2801"/>
    <cellStyle name="Normal 6 2 2 3 5 2 2" xfId="4294"/>
    <cellStyle name="Normal 6 2 2 3 5 3" xfId="3555"/>
    <cellStyle name="Normal 6 2 2 3 6" xfId="2305"/>
    <cellStyle name="Normal 6 2 2 3 6 2" xfId="3801"/>
    <cellStyle name="Normal 6 2 2 3 7" xfId="3062"/>
    <cellStyle name="Normal 6 2 2 4" xfId="571"/>
    <cellStyle name="Normal 6 2 2 5" xfId="1338"/>
    <cellStyle name="Normal 6 2 2 5 2" xfId="1665"/>
    <cellStyle name="Normal 6 2 2 5 2 2" xfId="2707"/>
    <cellStyle name="Normal 6 2 2 5 2 2 2" xfId="4200"/>
    <cellStyle name="Normal 6 2 2 5 2 3" xfId="3461"/>
    <cellStyle name="Normal 6 2 2 5 3" xfId="1851"/>
    <cellStyle name="Normal 6 2 2 5 3 2" xfId="2891"/>
    <cellStyle name="Normal 6 2 2 5 3 2 2" xfId="4384"/>
    <cellStyle name="Normal 6 2 2 5 3 3" xfId="3645"/>
    <cellStyle name="Normal 6 2 2 5 4" xfId="2502"/>
    <cellStyle name="Normal 6 2 2 5 4 2" xfId="3997"/>
    <cellStyle name="Normal 6 2 2 5 5" xfId="3258"/>
    <cellStyle name="Normal 6 2 2 6" xfId="1092"/>
    <cellStyle name="Normal 6 2 2 6 2" xfId="2407"/>
    <cellStyle name="Normal 6 2 2 6 2 2" xfId="3902"/>
    <cellStyle name="Normal 6 2 2 6 3" xfId="3163"/>
    <cellStyle name="Normal 6 2 2 7" xfId="1570"/>
    <cellStyle name="Normal 6 2 2 7 2" xfId="2615"/>
    <cellStyle name="Normal 6 2 2 7 2 2" xfId="4108"/>
    <cellStyle name="Normal 6 2 2 7 3" xfId="3369"/>
    <cellStyle name="Normal 6 2 2 8" xfId="1759"/>
    <cellStyle name="Normal 6 2 2 8 2" xfId="2799"/>
    <cellStyle name="Normal 6 2 2 8 2 2" xfId="4292"/>
    <cellStyle name="Normal 6 2 2 8 3" xfId="3553"/>
    <cellStyle name="Normal 6 2 2 9" xfId="2303"/>
    <cellStyle name="Normal 6 2 2 9 2" xfId="3799"/>
    <cellStyle name="Normal 6 2 3" xfId="572"/>
    <cellStyle name="Normal 6 2 3 2" xfId="1341"/>
    <cellStyle name="Normal 6 2 3 2 2" xfId="1668"/>
    <cellStyle name="Normal 6 2 3 2 2 2" xfId="2710"/>
    <cellStyle name="Normal 6 2 3 2 2 2 2" xfId="4203"/>
    <cellStyle name="Normal 6 2 3 2 2 3" xfId="3464"/>
    <cellStyle name="Normal 6 2 3 2 3" xfId="1854"/>
    <cellStyle name="Normal 6 2 3 2 3 2" xfId="2894"/>
    <cellStyle name="Normal 6 2 3 2 3 2 2" xfId="4387"/>
    <cellStyle name="Normal 6 2 3 2 3 3" xfId="3648"/>
    <cellStyle name="Normal 6 2 3 2 4" xfId="2505"/>
    <cellStyle name="Normal 6 2 3 2 4 2" xfId="4000"/>
    <cellStyle name="Normal 6 2 3 2 5" xfId="3261"/>
    <cellStyle name="Normal 6 2 3 3" xfId="1096"/>
    <cellStyle name="Normal 6 2 3 3 2" xfId="2411"/>
    <cellStyle name="Normal 6 2 3 3 2 2" xfId="3906"/>
    <cellStyle name="Normal 6 2 3 3 3" xfId="3167"/>
    <cellStyle name="Normal 6 2 3 4" xfId="1573"/>
    <cellStyle name="Normal 6 2 3 4 2" xfId="2618"/>
    <cellStyle name="Normal 6 2 3 4 2 2" xfId="4111"/>
    <cellStyle name="Normal 6 2 3 4 3" xfId="3372"/>
    <cellStyle name="Normal 6 2 3 5" xfId="1762"/>
    <cellStyle name="Normal 6 2 3 5 2" xfId="2802"/>
    <cellStyle name="Normal 6 2 3 5 2 2" xfId="4295"/>
    <cellStyle name="Normal 6 2 3 5 3" xfId="3556"/>
    <cellStyle name="Normal 6 2 3 6" xfId="2306"/>
    <cellStyle name="Normal 6 2 3 6 2" xfId="3802"/>
    <cellStyle name="Normal 6 2 3 7" xfId="3063"/>
    <cellStyle name="Normal 6 2 3 8" xfId="4502"/>
    <cellStyle name="Normal 6 2 4" xfId="573"/>
    <cellStyle name="Normal 6 2 5" xfId="1337"/>
    <cellStyle name="Normal 6 2 5 2" xfId="1664"/>
    <cellStyle name="Normal 6 2 5 2 2" xfId="2706"/>
    <cellStyle name="Normal 6 2 5 2 2 2" xfId="4199"/>
    <cellStyle name="Normal 6 2 5 2 3" xfId="3460"/>
    <cellStyle name="Normal 6 2 5 3" xfId="1850"/>
    <cellStyle name="Normal 6 2 5 3 2" xfId="2890"/>
    <cellStyle name="Normal 6 2 5 3 2 2" xfId="4383"/>
    <cellStyle name="Normal 6 2 5 3 3" xfId="3644"/>
    <cellStyle name="Normal 6 2 5 4" xfId="2501"/>
    <cellStyle name="Normal 6 2 5 4 2" xfId="3996"/>
    <cellStyle name="Normal 6 2 5 5" xfId="3257"/>
    <cellStyle name="Normal 6 2 6" xfId="1091"/>
    <cellStyle name="Normal 6 2 6 2" xfId="2406"/>
    <cellStyle name="Normal 6 2 6 2 2" xfId="3901"/>
    <cellStyle name="Normal 6 2 6 3" xfId="3162"/>
    <cellStyle name="Normal 6 2 7" xfId="1569"/>
    <cellStyle name="Normal 6 2 7 2" xfId="2614"/>
    <cellStyle name="Normal 6 2 7 2 2" xfId="4107"/>
    <cellStyle name="Normal 6 2 7 3" xfId="3368"/>
    <cellStyle name="Normal 6 2 8" xfId="1758"/>
    <cellStyle name="Normal 6 2 8 2" xfId="2798"/>
    <cellStyle name="Normal 6 2 8 2 2" xfId="4291"/>
    <cellStyle name="Normal 6 2 8 3" xfId="3552"/>
    <cellStyle name="Normal 6 2 9" xfId="2120"/>
    <cellStyle name="Normal 6 2 9 2" xfId="2929"/>
    <cellStyle name="Normal 6 2 9 2 2" xfId="4419"/>
    <cellStyle name="Normal 6 2 9 3" xfId="3680"/>
    <cellStyle name="Normal 6 3" xfId="574"/>
    <cellStyle name="Normal 6 3 2" xfId="1342"/>
    <cellStyle name="Normal 6 3 2 2" xfId="1669"/>
    <cellStyle name="Normal 6 3 2 2 2" xfId="2711"/>
    <cellStyle name="Normal 6 3 2 2 2 2" xfId="4204"/>
    <cellStyle name="Normal 6 3 2 2 3" xfId="3465"/>
    <cellStyle name="Normal 6 3 2 3" xfId="1855"/>
    <cellStyle name="Normal 6 3 2 3 2" xfId="2895"/>
    <cellStyle name="Normal 6 3 2 3 2 2" xfId="4388"/>
    <cellStyle name="Normal 6 3 2 3 3" xfId="3649"/>
    <cellStyle name="Normal 6 3 2 4" xfId="2506"/>
    <cellStyle name="Normal 6 3 2 4 2" xfId="4001"/>
    <cellStyle name="Normal 6 3 2 5" xfId="3262"/>
    <cellStyle name="Normal 6 3 3" xfId="1097"/>
    <cellStyle name="Normal 6 3 3 2" xfId="2412"/>
    <cellStyle name="Normal 6 3 3 2 2" xfId="3907"/>
    <cellStyle name="Normal 6 3 3 3" xfId="3168"/>
    <cellStyle name="Normal 6 3 4" xfId="1574"/>
    <cellStyle name="Normal 6 3 4 2" xfId="2619"/>
    <cellStyle name="Normal 6 3 4 2 2" xfId="4112"/>
    <cellStyle name="Normal 6 3 4 3" xfId="3373"/>
    <cellStyle name="Normal 6 3 5" xfId="1763"/>
    <cellStyle name="Normal 6 3 5 2" xfId="2803"/>
    <cellStyle name="Normal 6 3 5 2 2" xfId="4296"/>
    <cellStyle name="Normal 6 3 5 3" xfId="3557"/>
    <cellStyle name="Normal 6 3 6" xfId="2307"/>
    <cellStyle name="Normal 6 3 6 2" xfId="3803"/>
    <cellStyle name="Normal 6 3 7" xfId="3064"/>
    <cellStyle name="Normal 6 3 8" xfId="4503"/>
    <cellStyle name="Normal 6 4" xfId="1336"/>
    <cellStyle name="Normal 6 4 2" xfId="1663"/>
    <cellStyle name="Normal 6 4 2 2" xfId="2705"/>
    <cellStyle name="Normal 6 4 2 2 2" xfId="4198"/>
    <cellStyle name="Normal 6 4 2 3" xfId="3459"/>
    <cellStyle name="Normal 6 4 3" xfId="1849"/>
    <cellStyle name="Normal 6 4 3 2" xfId="2889"/>
    <cellStyle name="Normal 6 4 3 2 2" xfId="4382"/>
    <cellStyle name="Normal 6 4 3 3" xfId="3643"/>
    <cellStyle name="Normal 6 4 4" xfId="2500"/>
    <cellStyle name="Normal 6 4 4 2" xfId="3995"/>
    <cellStyle name="Normal 6 4 5" xfId="3256"/>
    <cellStyle name="Normal 6 5" xfId="1090"/>
    <cellStyle name="Normal 6 5 2" xfId="2405"/>
    <cellStyle name="Normal 6 5 2 2" xfId="3900"/>
    <cellStyle name="Normal 6 5 3" xfId="3161"/>
    <cellStyle name="Normal 6 6" xfId="1568"/>
    <cellStyle name="Normal 6 6 2" xfId="2613"/>
    <cellStyle name="Normal 6 6 2 2" xfId="4106"/>
    <cellStyle name="Normal 6 6 3" xfId="3367"/>
    <cellStyle name="Normal 6 7" xfId="1757"/>
    <cellStyle name="Normal 6 7 2" xfId="2797"/>
    <cellStyle name="Normal 6 7 2 2" xfId="4290"/>
    <cellStyle name="Normal 6 7 3" xfId="3551"/>
    <cellStyle name="Normal 6 8" xfId="2301"/>
    <cellStyle name="Normal 6 8 2" xfId="3797"/>
    <cellStyle name="Normal 6 9" xfId="3058"/>
    <cellStyle name="Normal 6_CE_Workbook_7_18_2012_MultiTab" xfId="575"/>
    <cellStyle name="Normal 60" xfId="810"/>
    <cellStyle name="Normal 61" xfId="1237"/>
    <cellStyle name="Normal 62" xfId="1411"/>
    <cellStyle name="Normal 63" xfId="1077"/>
    <cellStyle name="Normal 64" xfId="1393"/>
    <cellStyle name="Normal 65" xfId="934"/>
    <cellStyle name="Normal 66" xfId="1371"/>
    <cellStyle name="Normal 67" xfId="858"/>
    <cellStyle name="Normal 68" xfId="1396"/>
    <cellStyle name="Normal 69" xfId="822"/>
    <cellStyle name="Normal 7" xfId="576"/>
    <cellStyle name="Normal 7 2" xfId="577"/>
    <cellStyle name="Normal 7 2 2" xfId="1100"/>
    <cellStyle name="Normal 7 3" xfId="1099"/>
    <cellStyle name="Normal 70" xfId="1405"/>
    <cellStyle name="Normal 71" xfId="1023"/>
    <cellStyle name="Normal 72" xfId="1384"/>
    <cellStyle name="Normal 73" xfId="926"/>
    <cellStyle name="Normal 74" xfId="897"/>
    <cellStyle name="Normal 75" xfId="815"/>
    <cellStyle name="Normal 76" xfId="948"/>
    <cellStyle name="Normal 77" xfId="1235"/>
    <cellStyle name="Normal 78" xfId="982"/>
    <cellStyle name="Normal 79" xfId="1086"/>
    <cellStyle name="Normal 8" xfId="578"/>
    <cellStyle name="Normal 8 2" xfId="579"/>
    <cellStyle name="Normal 8 2 2" xfId="1102"/>
    <cellStyle name="Normal 8 3" xfId="580"/>
    <cellStyle name="Normal 8 3 2" xfId="1103"/>
    <cellStyle name="Normal 8 4" xfId="1101"/>
    <cellStyle name="Normal 8_Duplicate Delete" xfId="581"/>
    <cellStyle name="Normal 80" xfId="921"/>
    <cellStyle name="Normal 81" xfId="1417"/>
    <cellStyle name="Normal 82" xfId="1377"/>
    <cellStyle name="Normal 83" xfId="1419"/>
    <cellStyle name="Normal 84" xfId="1380"/>
    <cellStyle name="Normal 85" xfId="865"/>
    <cellStyle name="Normal 86" xfId="933"/>
    <cellStyle name="Normal 87" xfId="932"/>
    <cellStyle name="Normal 88" xfId="857"/>
    <cellStyle name="Normal 89" xfId="1379"/>
    <cellStyle name="Normal 9" xfId="582"/>
    <cellStyle name="Normal 9 2" xfId="583"/>
    <cellStyle name="Normal 9 2 2" xfId="584"/>
    <cellStyle name="Normal 9 2 2 2" xfId="1106"/>
    <cellStyle name="Normal 9 2 3" xfId="1105"/>
    <cellStyle name="Normal 9 3" xfId="585"/>
    <cellStyle name="Normal 9 3 2" xfId="1107"/>
    <cellStyle name="Normal 9 4" xfId="1104"/>
    <cellStyle name="Normal 9_18230684" xfId="586"/>
    <cellStyle name="Normal 90" xfId="1446"/>
    <cellStyle name="Normal 91" xfId="1432"/>
    <cellStyle name="Normal 92" xfId="1350"/>
    <cellStyle name="Normal 93" xfId="1019"/>
    <cellStyle name="Normal 94" xfId="1441"/>
    <cellStyle name="Normal 95" xfId="1368"/>
    <cellStyle name="Normal 96" xfId="878"/>
    <cellStyle name="Normal 97" xfId="1353"/>
    <cellStyle name="Normal 98" xfId="1208"/>
    <cellStyle name="Normal 99" xfId="866"/>
    <cellStyle name="Normal_Cost Effectiveness Algorithm-2002_rev6c" xfId="4548"/>
    <cellStyle name="Note 10" xfId="5329"/>
    <cellStyle name="Note 10 2" xfId="5330"/>
    <cellStyle name="Note 11" xfId="5331"/>
    <cellStyle name="Note 11 2" xfId="5332"/>
    <cellStyle name="Note 12" xfId="5333"/>
    <cellStyle name="Note 12 2" xfId="5334"/>
    <cellStyle name="Note 13" xfId="5335"/>
    <cellStyle name="Note 13 2" xfId="5336"/>
    <cellStyle name="Note 14" xfId="5337"/>
    <cellStyle name="Note 14 2" xfId="5338"/>
    <cellStyle name="Note 15" xfId="5339"/>
    <cellStyle name="Note 15 2" xfId="5340"/>
    <cellStyle name="Note 16" xfId="5341"/>
    <cellStyle name="Note 17" xfId="5342"/>
    <cellStyle name="Note 18" xfId="5343"/>
    <cellStyle name="Note 19" xfId="5344"/>
    <cellStyle name="Note 2" xfId="587"/>
    <cellStyle name="Note 2 2" xfId="588"/>
    <cellStyle name="Note 2 2 2" xfId="589"/>
    <cellStyle name="Note 2 2 2 10" xfId="590"/>
    <cellStyle name="Note 2 2 2 10 2" xfId="1111"/>
    <cellStyle name="Note 2 2 2 11" xfId="591"/>
    <cellStyle name="Note 2 2 2 11 2" xfId="1112"/>
    <cellStyle name="Note 2 2 2 12" xfId="592"/>
    <cellStyle name="Note 2 2 2 12 2" xfId="1113"/>
    <cellStyle name="Note 2 2 2 13" xfId="593"/>
    <cellStyle name="Note 2 2 2 13 2" xfId="1114"/>
    <cellStyle name="Note 2 2 2 14" xfId="594"/>
    <cellStyle name="Note 2 2 2 14 2" xfId="1115"/>
    <cellStyle name="Note 2 2 2 15" xfId="595"/>
    <cellStyle name="Note 2 2 2 15 2" xfId="1116"/>
    <cellStyle name="Note 2 2 2 16" xfId="1110"/>
    <cellStyle name="Note 2 2 2 2" xfId="596"/>
    <cellStyle name="Note 2 2 2 2 2" xfId="1117"/>
    <cellStyle name="Note 2 2 2 3" xfId="597"/>
    <cellStyle name="Note 2 2 2 3 2" xfId="1118"/>
    <cellStyle name="Note 2 2 2 4" xfId="598"/>
    <cellStyle name="Note 2 2 2 4 2" xfId="1119"/>
    <cellStyle name="Note 2 2 2 5" xfId="599"/>
    <cellStyle name="Note 2 2 2 5 2" xfId="1120"/>
    <cellStyle name="Note 2 2 2 6" xfId="600"/>
    <cellStyle name="Note 2 2 2 6 2" xfId="1121"/>
    <cellStyle name="Note 2 2 2 7" xfId="601"/>
    <cellStyle name="Note 2 2 2 7 2" xfId="1122"/>
    <cellStyle name="Note 2 2 2 8" xfId="602"/>
    <cellStyle name="Note 2 2 2 8 2" xfId="1123"/>
    <cellStyle name="Note 2 2 2 9" xfId="603"/>
    <cellStyle name="Note 2 2 2 9 2" xfId="1124"/>
    <cellStyle name="Note 2 2 3" xfId="604"/>
    <cellStyle name="Note 2 2 3 2" xfId="1125"/>
    <cellStyle name="Note 2 2 4" xfId="605"/>
    <cellStyle name="Note 2 2 4 2" xfId="1126"/>
    <cellStyle name="Note 2 2 5" xfId="606"/>
    <cellStyle name="Note 2 2 5 2" xfId="1127"/>
    <cellStyle name="Note 2 2 6" xfId="1109"/>
    <cellStyle name="Note 2 3" xfId="607"/>
    <cellStyle name="Note 2 3 10" xfId="608"/>
    <cellStyle name="Note 2 3 10 2" xfId="1129"/>
    <cellStyle name="Note 2 3 11" xfId="609"/>
    <cellStyle name="Note 2 3 11 2" xfId="1130"/>
    <cellStyle name="Note 2 3 12" xfId="610"/>
    <cellStyle name="Note 2 3 12 2" xfId="1131"/>
    <cellStyle name="Note 2 3 13" xfId="611"/>
    <cellStyle name="Note 2 3 13 2" xfId="1132"/>
    <cellStyle name="Note 2 3 14" xfId="612"/>
    <cellStyle name="Note 2 3 14 2" xfId="1133"/>
    <cellStyle name="Note 2 3 15" xfId="613"/>
    <cellStyle name="Note 2 3 15 2" xfId="1134"/>
    <cellStyle name="Note 2 3 16" xfId="1128"/>
    <cellStyle name="Note 2 3 2" xfId="614"/>
    <cellStyle name="Note 2 3 2 2" xfId="1135"/>
    <cellStyle name="Note 2 3 3" xfId="615"/>
    <cellStyle name="Note 2 3 3 2" xfId="1136"/>
    <cellStyle name="Note 2 3 4" xfId="616"/>
    <cellStyle name="Note 2 3 4 2" xfId="1137"/>
    <cellStyle name="Note 2 3 5" xfId="617"/>
    <cellStyle name="Note 2 3 5 2" xfId="1138"/>
    <cellStyle name="Note 2 3 6" xfId="618"/>
    <cellStyle name="Note 2 3 6 2" xfId="1139"/>
    <cellStyle name="Note 2 3 7" xfId="619"/>
    <cellStyle name="Note 2 3 7 2" xfId="1140"/>
    <cellStyle name="Note 2 3 8" xfId="620"/>
    <cellStyle name="Note 2 3 8 2" xfId="1141"/>
    <cellStyle name="Note 2 3 9" xfId="621"/>
    <cellStyle name="Note 2 3 9 2" xfId="1142"/>
    <cellStyle name="Note 2 4" xfId="622"/>
    <cellStyle name="Note 2 4 2" xfId="1143"/>
    <cellStyle name="Note 2 5" xfId="623"/>
    <cellStyle name="Note 2 5 2" xfId="1144"/>
    <cellStyle name="Note 2 6" xfId="624"/>
    <cellStyle name="Note 2 6 2" xfId="1145"/>
    <cellStyle name="Note 2 7" xfId="1108"/>
    <cellStyle name="Note 20" xfId="5345"/>
    <cellStyle name="Note 21" xfId="5346"/>
    <cellStyle name="Note 22" xfId="5347"/>
    <cellStyle name="Note 23" xfId="5348"/>
    <cellStyle name="Note 24" xfId="5349"/>
    <cellStyle name="Note 25" xfId="5350"/>
    <cellStyle name="Note 26" xfId="5351"/>
    <cellStyle name="Note 27" xfId="5352"/>
    <cellStyle name="Note 28" xfId="5353"/>
    <cellStyle name="Note 29" xfId="5354"/>
    <cellStyle name="Note 3" xfId="625"/>
    <cellStyle name="Note 3 2" xfId="626"/>
    <cellStyle name="Note 3 2 2" xfId="627"/>
    <cellStyle name="Note 3 2 2 10" xfId="628"/>
    <cellStyle name="Note 3 2 2 10 2" xfId="1149"/>
    <cellStyle name="Note 3 2 2 11" xfId="629"/>
    <cellStyle name="Note 3 2 2 11 2" xfId="1150"/>
    <cellStyle name="Note 3 2 2 12" xfId="630"/>
    <cellStyle name="Note 3 2 2 12 2" xfId="1151"/>
    <cellStyle name="Note 3 2 2 13" xfId="631"/>
    <cellStyle name="Note 3 2 2 13 2" xfId="1152"/>
    <cellStyle name="Note 3 2 2 14" xfId="632"/>
    <cellStyle name="Note 3 2 2 14 2" xfId="1153"/>
    <cellStyle name="Note 3 2 2 15" xfId="633"/>
    <cellStyle name="Note 3 2 2 15 2" xfId="1154"/>
    <cellStyle name="Note 3 2 2 16" xfId="1148"/>
    <cellStyle name="Note 3 2 2 2" xfId="634"/>
    <cellStyle name="Note 3 2 2 2 2" xfId="1155"/>
    <cellStyle name="Note 3 2 2 3" xfId="635"/>
    <cellStyle name="Note 3 2 2 3 2" xfId="1156"/>
    <cellStyle name="Note 3 2 2 4" xfId="636"/>
    <cellStyle name="Note 3 2 2 4 2" xfId="1157"/>
    <cellStyle name="Note 3 2 2 5" xfId="637"/>
    <cellStyle name="Note 3 2 2 5 2" xfId="1158"/>
    <cellStyle name="Note 3 2 2 6" xfId="638"/>
    <cellStyle name="Note 3 2 2 6 2" xfId="1159"/>
    <cellStyle name="Note 3 2 2 7" xfId="639"/>
    <cellStyle name="Note 3 2 2 7 2" xfId="1160"/>
    <cellStyle name="Note 3 2 2 8" xfId="640"/>
    <cellStyle name="Note 3 2 2 8 2" xfId="1161"/>
    <cellStyle name="Note 3 2 2 9" xfId="641"/>
    <cellStyle name="Note 3 2 2 9 2" xfId="1162"/>
    <cellStyle name="Note 3 2 3" xfId="642"/>
    <cellStyle name="Note 3 2 3 2" xfId="1163"/>
    <cellStyle name="Note 3 2 4" xfId="643"/>
    <cellStyle name="Note 3 2 4 2" xfId="1164"/>
    <cellStyle name="Note 3 2 5" xfId="644"/>
    <cellStyle name="Note 3 2 5 2" xfId="1165"/>
    <cellStyle name="Note 3 2 6" xfId="1147"/>
    <cellStyle name="Note 3 3" xfId="645"/>
    <cellStyle name="Note 3 3 10" xfId="646"/>
    <cellStyle name="Note 3 3 10 2" xfId="1167"/>
    <cellStyle name="Note 3 3 11" xfId="647"/>
    <cellStyle name="Note 3 3 11 2" xfId="1168"/>
    <cellStyle name="Note 3 3 12" xfId="648"/>
    <cellStyle name="Note 3 3 12 2" xfId="1169"/>
    <cellStyle name="Note 3 3 13" xfId="649"/>
    <cellStyle name="Note 3 3 13 2" xfId="1170"/>
    <cellStyle name="Note 3 3 14" xfId="650"/>
    <cellStyle name="Note 3 3 14 2" xfId="1171"/>
    <cellStyle name="Note 3 3 15" xfId="651"/>
    <cellStyle name="Note 3 3 15 2" xfId="1172"/>
    <cellStyle name="Note 3 3 16" xfId="1166"/>
    <cellStyle name="Note 3 3 2" xfId="652"/>
    <cellStyle name="Note 3 3 2 2" xfId="1173"/>
    <cellStyle name="Note 3 3 3" xfId="653"/>
    <cellStyle name="Note 3 3 3 2" xfId="1174"/>
    <cellStyle name="Note 3 3 4" xfId="654"/>
    <cellStyle name="Note 3 3 4 2" xfId="1175"/>
    <cellStyle name="Note 3 3 5" xfId="655"/>
    <cellStyle name="Note 3 3 5 2" xfId="1176"/>
    <cellStyle name="Note 3 3 6" xfId="656"/>
    <cellStyle name="Note 3 3 6 2" xfId="1177"/>
    <cellStyle name="Note 3 3 7" xfId="657"/>
    <cellStyle name="Note 3 3 7 2" xfId="1178"/>
    <cellStyle name="Note 3 3 8" xfId="658"/>
    <cellStyle name="Note 3 3 8 2" xfId="1179"/>
    <cellStyle name="Note 3 3 9" xfId="659"/>
    <cellStyle name="Note 3 3 9 2" xfId="1180"/>
    <cellStyle name="Note 3 4" xfId="660"/>
    <cellStyle name="Note 3 4 2" xfId="1181"/>
    <cellStyle name="Note 3 5" xfId="661"/>
    <cellStyle name="Note 3 5 2" xfId="1182"/>
    <cellStyle name="Note 3 6" xfId="662"/>
    <cellStyle name="Note 3 6 2" xfId="1183"/>
    <cellStyle name="Note 3 7" xfId="1146"/>
    <cellStyle name="Note 30" xfId="5355"/>
    <cellStyle name="Note 31" xfId="5356"/>
    <cellStyle name="Note 32" xfId="5357"/>
    <cellStyle name="Note 33" xfId="5358"/>
    <cellStyle name="Note 34" xfId="5359"/>
    <cellStyle name="Note 35" xfId="5360"/>
    <cellStyle name="Note 36" xfId="5361"/>
    <cellStyle name="Note 37" xfId="5362"/>
    <cellStyle name="Note 38" xfId="5363"/>
    <cellStyle name="Note 39" xfId="5364"/>
    <cellStyle name="Note 4" xfId="663"/>
    <cellStyle name="Note 4 2" xfId="664"/>
    <cellStyle name="Note 4 2 10" xfId="665"/>
    <cellStyle name="Note 4 2 10 2" xfId="1186"/>
    <cellStyle name="Note 4 2 11" xfId="666"/>
    <cellStyle name="Note 4 2 11 2" xfId="1187"/>
    <cellStyle name="Note 4 2 12" xfId="667"/>
    <cellStyle name="Note 4 2 12 2" xfId="1188"/>
    <cellStyle name="Note 4 2 13" xfId="668"/>
    <cellStyle name="Note 4 2 13 2" xfId="1189"/>
    <cellStyle name="Note 4 2 14" xfId="669"/>
    <cellStyle name="Note 4 2 14 2" xfId="1190"/>
    <cellStyle name="Note 4 2 15" xfId="670"/>
    <cellStyle name="Note 4 2 15 2" xfId="1191"/>
    <cellStyle name="Note 4 2 16" xfId="1185"/>
    <cellStyle name="Note 4 2 2" xfId="671"/>
    <cellStyle name="Note 4 2 2 2" xfId="1192"/>
    <cellStyle name="Note 4 2 3" xfId="672"/>
    <cellStyle name="Note 4 2 3 2" xfId="1193"/>
    <cellStyle name="Note 4 2 4" xfId="673"/>
    <cellStyle name="Note 4 2 4 2" xfId="1194"/>
    <cellStyle name="Note 4 2 5" xfId="674"/>
    <cellStyle name="Note 4 2 5 2" xfId="1195"/>
    <cellStyle name="Note 4 2 6" xfId="675"/>
    <cellStyle name="Note 4 2 6 2" xfId="1196"/>
    <cellStyle name="Note 4 2 7" xfId="676"/>
    <cellStyle name="Note 4 2 7 2" xfId="1197"/>
    <cellStyle name="Note 4 2 8" xfId="677"/>
    <cellStyle name="Note 4 2 8 2" xfId="1198"/>
    <cellStyle name="Note 4 2 9" xfId="678"/>
    <cellStyle name="Note 4 2 9 2" xfId="1199"/>
    <cellStyle name="Note 4 3" xfId="679"/>
    <cellStyle name="Note 4 3 2" xfId="1200"/>
    <cellStyle name="Note 4 4" xfId="680"/>
    <cellStyle name="Note 4 4 2" xfId="1201"/>
    <cellStyle name="Note 4 5" xfId="681"/>
    <cellStyle name="Note 4 5 2" xfId="1202"/>
    <cellStyle name="Note 4 6" xfId="1184"/>
    <cellStyle name="Note 40" xfId="5365"/>
    <cellStyle name="Note 41" xfId="5366"/>
    <cellStyle name="Note 42" xfId="5367"/>
    <cellStyle name="Note 43" xfId="5368"/>
    <cellStyle name="Note 44" xfId="5369"/>
    <cellStyle name="Note 45" xfId="5370"/>
    <cellStyle name="Note 46" xfId="5371"/>
    <cellStyle name="Note 5" xfId="1394"/>
    <cellStyle name="Note 5 2" xfId="5372"/>
    <cellStyle name="Note 6" xfId="1429"/>
    <cellStyle name="Note 6 2" xfId="5373"/>
    <cellStyle name="Note 7" xfId="868"/>
    <cellStyle name="Note 7 2" xfId="5374"/>
    <cellStyle name="Note 8" xfId="2121"/>
    <cellStyle name="Note 8 2" xfId="5375"/>
    <cellStyle name="Note 9" xfId="5376"/>
    <cellStyle name="Note 9 2" xfId="5377"/>
    <cellStyle name="Output 2" xfId="682"/>
    <cellStyle name="Output 2 2" xfId="683"/>
    <cellStyle name="Output 2 2 10" xfId="684"/>
    <cellStyle name="Output 2 2 11" xfId="685"/>
    <cellStyle name="Output 2 2 12" xfId="686"/>
    <cellStyle name="Output 2 2 13" xfId="687"/>
    <cellStyle name="Output 2 2 14" xfId="688"/>
    <cellStyle name="Output 2 2 15" xfId="689"/>
    <cellStyle name="Output 2 2 16" xfId="916"/>
    <cellStyle name="Output 2 2 2" xfId="690"/>
    <cellStyle name="Output 2 2 3" xfId="691"/>
    <cellStyle name="Output 2 2 4" xfId="692"/>
    <cellStyle name="Output 2 2 5" xfId="693"/>
    <cellStyle name="Output 2 2 6" xfId="694"/>
    <cellStyle name="Output 2 2 7" xfId="695"/>
    <cellStyle name="Output 2 2 8" xfId="696"/>
    <cellStyle name="Output 2 2 9" xfId="697"/>
    <cellStyle name="Output 2 3" xfId="698"/>
    <cellStyle name="Output 2 4" xfId="699"/>
    <cellStyle name="Output 2 5" xfId="700"/>
    <cellStyle name="Output 3" xfId="701"/>
    <cellStyle name="Output 3 2" xfId="702"/>
    <cellStyle name="Output 3 2 10" xfId="703"/>
    <cellStyle name="Output 3 2 11" xfId="704"/>
    <cellStyle name="Output 3 2 12" xfId="705"/>
    <cellStyle name="Output 3 2 13" xfId="706"/>
    <cellStyle name="Output 3 2 14" xfId="707"/>
    <cellStyle name="Output 3 2 15" xfId="708"/>
    <cellStyle name="Output 3 2 2" xfId="709"/>
    <cellStyle name="Output 3 2 3" xfId="710"/>
    <cellStyle name="Output 3 2 4" xfId="711"/>
    <cellStyle name="Output 3 2 5" xfId="712"/>
    <cellStyle name="Output 3 2 6" xfId="713"/>
    <cellStyle name="Output 3 2 7" xfId="714"/>
    <cellStyle name="Output 3 2 8" xfId="715"/>
    <cellStyle name="Output 3 2 9" xfId="716"/>
    <cellStyle name="Output 3 3" xfId="717"/>
    <cellStyle name="Output 3 4" xfId="718"/>
    <cellStyle name="Output 3 5" xfId="719"/>
    <cellStyle name="Output 4" xfId="1418"/>
    <cellStyle name="Output 5" xfId="936"/>
    <cellStyle name="Output 6" xfId="818"/>
    <cellStyle name="Output 7" xfId="2122"/>
    <cellStyle name="Percent [2]" xfId="1367"/>
    <cellStyle name="Percent [2] 2" xfId="1390"/>
    <cellStyle name="Percent [2] 2 2" xfId="5378"/>
    <cellStyle name="Percent [2] 3" xfId="5379"/>
    <cellStyle name="Percent 10" xfId="720"/>
    <cellStyle name="Percent 10 2" xfId="721"/>
    <cellStyle name="Percent 10 2 2" xfId="1210"/>
    <cellStyle name="Percent 10 3" xfId="722"/>
    <cellStyle name="Percent 10 3 2" xfId="1211"/>
    <cellStyle name="Percent 10 4" xfId="4546"/>
    <cellStyle name="Percent 11" xfId="723"/>
    <cellStyle name="Percent 11 2" xfId="1212"/>
    <cellStyle name="Percent 11 2 2" xfId="2123"/>
    <cellStyle name="Percent 11 3" xfId="1403"/>
    <cellStyle name="Percent 11 4" xfId="4504"/>
    <cellStyle name="Percent 11 5" xfId="4547"/>
    <cellStyle name="Percent 12" xfId="1401"/>
    <cellStyle name="Percent 12 2" xfId="2124"/>
    <cellStyle name="Percent 12 3" xfId="4456"/>
    <cellStyle name="Percent 13" xfId="1478"/>
    <cellStyle name="Percent 13 2" xfId="2125"/>
    <cellStyle name="Percent 14" xfId="2126"/>
    <cellStyle name="Percent 14 2" xfId="2127"/>
    <cellStyle name="Percent 15" xfId="2128"/>
    <cellStyle name="Percent 16" xfId="2129"/>
    <cellStyle name="Percent 17" xfId="2130"/>
    <cellStyle name="Percent 18" xfId="2131"/>
    <cellStyle name="Percent 19" xfId="4453"/>
    <cellStyle name="Percent 2" xfId="724"/>
    <cellStyle name="Percent 2 10" xfId="2132"/>
    <cellStyle name="Percent 2 2" xfId="725"/>
    <cellStyle name="Percent 2 2 2" xfId="726"/>
    <cellStyle name="Percent 2 2 2 2" xfId="1215"/>
    <cellStyle name="Percent 2 2 3" xfId="1214"/>
    <cellStyle name="Percent 2 3" xfId="727"/>
    <cellStyle name="Percent 2 3 2" xfId="728"/>
    <cellStyle name="Percent 2 3 2 2" xfId="1217"/>
    <cellStyle name="Percent 2 3 3" xfId="1216"/>
    <cellStyle name="Percent 2 4" xfId="729"/>
    <cellStyle name="Percent 2 4 2" xfId="730"/>
    <cellStyle name="Percent 2 4 2 2" xfId="1219"/>
    <cellStyle name="Percent 2 4 3" xfId="1218"/>
    <cellStyle name="Percent 2 5" xfId="731"/>
    <cellStyle name="Percent 2 5 2" xfId="732"/>
    <cellStyle name="Percent 2 5 2 2" xfId="1221"/>
    <cellStyle name="Percent 2 5 3" xfId="1220"/>
    <cellStyle name="Percent 2 6" xfId="733"/>
    <cellStyle name="Percent 2 6 2" xfId="1372"/>
    <cellStyle name="Percent 2 7" xfId="734"/>
    <cellStyle name="Percent 2 7 2" xfId="735"/>
    <cellStyle name="Percent 2 7 2 2" xfId="1223"/>
    <cellStyle name="Percent 2 7 3" xfId="736"/>
    <cellStyle name="Percent 2 7 3 2" xfId="1224"/>
    <cellStyle name="Percent 2 7 4" xfId="737"/>
    <cellStyle name="Percent 2 7 5" xfId="1222"/>
    <cellStyle name="Percent 2 8" xfId="738"/>
    <cellStyle name="Percent 2 9" xfId="1213"/>
    <cellStyle name="Percent 20" xfId="4505"/>
    <cellStyle name="Percent 3" xfId="739"/>
    <cellStyle name="Percent 3 2" xfId="825"/>
    <cellStyle name="Percent 3 2 2" xfId="2133"/>
    <cellStyle name="Percent 3 3" xfId="5380"/>
    <cellStyle name="Percent 4" xfId="740"/>
    <cellStyle name="Percent 4 2" xfId="741"/>
    <cellStyle name="Percent 4 2 2" xfId="5381"/>
    <cellStyle name="Percent 4 3" xfId="1428"/>
    <cellStyle name="Percent 4 3 2" xfId="5382"/>
    <cellStyle name="Percent 4 4" xfId="5383"/>
    <cellStyle name="Percent 5" xfId="742"/>
    <cellStyle name="Percent 5 2" xfId="743"/>
    <cellStyle name="Percent 5 3" xfId="1406"/>
    <cellStyle name="Percent 5 3 2" xfId="5384"/>
    <cellStyle name="Percent 6" xfId="744"/>
    <cellStyle name="Percent 7" xfId="745"/>
    <cellStyle name="Percent 7 2" xfId="746"/>
    <cellStyle name="Percent 7 2 2" xfId="5385"/>
    <cellStyle name="Percent 7 3" xfId="747"/>
    <cellStyle name="Percent 7 4" xfId="748"/>
    <cellStyle name="Percent 8" xfId="749"/>
    <cellStyle name="Percent 8 2" xfId="750"/>
    <cellStyle name="Percent 8 2 2" xfId="751"/>
    <cellStyle name="Percent 8 2 2 2" xfId="1227"/>
    <cellStyle name="Percent 8 2 3" xfId="1226"/>
    <cellStyle name="Percent 8 3" xfId="752"/>
    <cellStyle name="Percent 8 3 2" xfId="1228"/>
    <cellStyle name="Percent 8 4" xfId="753"/>
    <cellStyle name="Percent 8 4 2" xfId="1229"/>
    <cellStyle name="Percent 8 5" xfId="1225"/>
    <cellStyle name="Percent 9" xfId="754"/>
    <cellStyle name="Percent 9 2" xfId="755"/>
    <cellStyle name="Percent 9 2 2" xfId="756"/>
    <cellStyle name="Percent 9 2 3" xfId="757"/>
    <cellStyle name="Percent 9 3" xfId="758"/>
    <cellStyle name="Percent 9 4" xfId="759"/>
    <cellStyle name="Percent 9 5" xfId="760"/>
    <cellStyle name="Title" xfId="1966" builtinId="15" customBuiltin="1"/>
    <cellStyle name="Title 2" xfId="761"/>
    <cellStyle name="Title 3" xfId="762"/>
    <cellStyle name="Title 4" xfId="1398"/>
    <cellStyle name="Title 5" xfId="1386"/>
    <cellStyle name="Title 5 2" xfId="5386"/>
    <cellStyle name="Title 6" xfId="1389"/>
    <cellStyle name="Total 2" xfId="763"/>
    <cellStyle name="Total 2 2" xfId="764"/>
    <cellStyle name="Total 2 2 10" xfId="765"/>
    <cellStyle name="Total 2 2 11" xfId="766"/>
    <cellStyle name="Total 2 2 12" xfId="767"/>
    <cellStyle name="Total 2 2 13" xfId="768"/>
    <cellStyle name="Total 2 2 14" xfId="769"/>
    <cellStyle name="Total 2 2 15" xfId="770"/>
    <cellStyle name="Total 2 2 16" xfId="1413"/>
    <cellStyle name="Total 2 2 2" xfId="771"/>
    <cellStyle name="Total 2 2 3" xfId="772"/>
    <cellStyle name="Total 2 2 4" xfId="773"/>
    <cellStyle name="Total 2 2 5" xfId="774"/>
    <cellStyle name="Total 2 2 6" xfId="775"/>
    <cellStyle name="Total 2 2 7" xfId="776"/>
    <cellStyle name="Total 2 2 8" xfId="777"/>
    <cellStyle name="Total 2 2 9" xfId="778"/>
    <cellStyle name="Total 2 3" xfId="779"/>
    <cellStyle name="Total 2 4" xfId="780"/>
    <cellStyle name="Total 2 5" xfId="781"/>
    <cellStyle name="Total 3" xfId="782"/>
    <cellStyle name="Total 3 2" xfId="783"/>
    <cellStyle name="Total 3 2 10" xfId="784"/>
    <cellStyle name="Total 3 2 11" xfId="785"/>
    <cellStyle name="Total 3 2 12" xfId="786"/>
    <cellStyle name="Total 3 2 13" xfId="787"/>
    <cellStyle name="Total 3 2 14" xfId="788"/>
    <cellStyle name="Total 3 2 15" xfId="789"/>
    <cellStyle name="Total 3 2 2" xfId="790"/>
    <cellStyle name="Total 3 2 3" xfId="791"/>
    <cellStyle name="Total 3 2 4" xfId="792"/>
    <cellStyle name="Total 3 2 5" xfId="793"/>
    <cellStyle name="Total 3 2 6" xfId="794"/>
    <cellStyle name="Total 3 2 7" xfId="795"/>
    <cellStyle name="Total 3 2 8" xfId="796"/>
    <cellStyle name="Total 3 2 9" xfId="797"/>
    <cellStyle name="Total 3 3" xfId="798"/>
    <cellStyle name="Total 3 4" xfId="799"/>
    <cellStyle name="Total 3 5" xfId="800"/>
    <cellStyle name="Total 4" xfId="1351"/>
    <cellStyle name="Total 5" xfId="1362"/>
    <cellStyle name="Total 6" xfId="869"/>
    <cellStyle name="Total 7" xfId="2134"/>
    <cellStyle name="Warning Text 2" xfId="801"/>
    <cellStyle name="Warning Text 2 2" xfId="1408"/>
    <cellStyle name="Warning Text 3" xfId="802"/>
    <cellStyle name="Warning Text 4" xfId="1395"/>
    <cellStyle name="Warning Text 5" xfId="2135"/>
    <cellStyle name="표준_ENERGY CONSUMP" xfId="803"/>
    <cellStyle name="常规_海外市场服务网站资料操作BOM" xfId="804"/>
  </cellStyles>
  <dxfs count="113">
    <dxf>
      <font>
        <color theme="1"/>
      </font>
      <fill>
        <patternFill>
          <bgColor theme="0"/>
        </patternFill>
      </fill>
    </dxf>
    <dxf>
      <font>
        <color theme="0"/>
      </font>
      <fill>
        <patternFill>
          <bgColor rgb="FFFF0000"/>
        </patternFill>
      </fill>
    </dxf>
    <dxf>
      <font>
        <color theme="1"/>
      </font>
      <fill>
        <patternFill>
          <bgColor theme="0"/>
        </patternFill>
      </fill>
    </dxf>
    <dxf>
      <font>
        <color theme="0"/>
      </font>
      <fill>
        <patternFill>
          <bgColor rgb="FFFF0000"/>
        </patternFill>
      </fill>
    </dxf>
    <dxf>
      <fill>
        <patternFill>
          <bgColor rgb="FFFFC000"/>
        </patternFill>
      </fill>
    </dxf>
    <dxf>
      <fill>
        <patternFill>
          <bgColor rgb="FFFFFF99"/>
        </patternFill>
      </fill>
    </dxf>
    <dxf>
      <fill>
        <patternFill>
          <bgColor rgb="FFFFC000"/>
        </patternFill>
      </fill>
    </dxf>
    <dxf>
      <fill>
        <patternFill>
          <bgColor rgb="FFFFFF99"/>
        </patternFill>
      </fill>
    </dxf>
    <dxf>
      <font>
        <color theme="1"/>
      </font>
      <fill>
        <patternFill>
          <bgColor theme="0"/>
        </patternFill>
      </fill>
    </dxf>
    <dxf>
      <font>
        <color theme="0"/>
      </font>
      <fill>
        <patternFill>
          <bgColor rgb="FFFF0000"/>
        </patternFill>
      </fill>
    </dxf>
    <dxf>
      <fill>
        <patternFill>
          <bgColor theme="0"/>
        </patternFill>
      </fill>
    </dxf>
    <dxf>
      <fill>
        <patternFill>
          <bgColor theme="0"/>
        </patternFill>
      </fill>
    </dxf>
    <dxf>
      <fill>
        <patternFill>
          <bgColor theme="0"/>
        </patternFill>
      </fill>
    </dxf>
    <dxf>
      <font>
        <color theme="1"/>
      </font>
      <fill>
        <patternFill>
          <bgColor theme="0"/>
        </patternFill>
      </fill>
    </dxf>
    <dxf>
      <font>
        <color theme="0"/>
      </font>
      <fill>
        <patternFill>
          <bgColor rgb="FFFF0000"/>
        </patternFill>
      </fill>
    </dxf>
    <dxf>
      <font>
        <color theme="0"/>
      </font>
      <fill>
        <patternFill>
          <bgColor rgb="FFFF0000"/>
        </patternFill>
      </fill>
    </dxf>
    <dxf>
      <fill>
        <patternFill>
          <bgColor theme="0"/>
        </patternFill>
      </fill>
    </dxf>
    <dxf>
      <fill>
        <patternFill>
          <bgColor theme="0"/>
        </patternFill>
      </fill>
    </dxf>
    <dxf>
      <font>
        <color theme="1"/>
      </font>
      <fill>
        <patternFill>
          <bgColor theme="0"/>
        </patternFill>
      </fill>
    </dxf>
    <dxf>
      <font>
        <color theme="0"/>
      </font>
      <fill>
        <patternFill>
          <bgColor rgb="FFFF0000"/>
        </patternFill>
      </fill>
    </dxf>
    <dxf>
      <font>
        <color theme="0"/>
      </font>
      <fill>
        <patternFill>
          <bgColor rgb="FFFF0000"/>
        </patternFill>
      </fill>
    </dxf>
    <dxf>
      <font>
        <color theme="1"/>
      </font>
      <fill>
        <patternFill>
          <bgColor theme="0"/>
        </patternFill>
      </fill>
    </dxf>
    <dxf>
      <font>
        <color theme="1"/>
      </font>
      <fill>
        <patternFill>
          <bgColor theme="0"/>
        </patternFill>
      </fill>
    </dxf>
    <dxf>
      <font>
        <color theme="0"/>
      </font>
      <fill>
        <patternFill>
          <bgColor rgb="FFFF0000"/>
        </patternFill>
      </fill>
    </dxf>
    <dxf>
      <fill>
        <patternFill>
          <bgColor rgb="FFFFC000"/>
        </patternFill>
      </fill>
    </dxf>
    <dxf>
      <fill>
        <patternFill>
          <bgColor rgb="FFFFFF99"/>
        </patternFill>
      </fill>
    </dxf>
    <dxf>
      <fill>
        <patternFill>
          <bgColor rgb="FFFFC000"/>
        </patternFill>
      </fill>
    </dxf>
    <dxf>
      <fill>
        <patternFill>
          <bgColor rgb="FFFFFF99"/>
        </patternFill>
      </fill>
    </dxf>
    <dxf>
      <font>
        <color theme="1"/>
      </font>
      <fill>
        <patternFill>
          <bgColor theme="0"/>
        </patternFill>
      </fill>
    </dxf>
    <dxf>
      <font>
        <color theme="0"/>
      </font>
      <fill>
        <patternFill>
          <bgColor rgb="FFFF0000"/>
        </patternFill>
      </fill>
    </dxf>
    <dxf>
      <fill>
        <patternFill>
          <bgColor theme="0"/>
        </patternFill>
      </fill>
    </dxf>
    <dxf>
      <fill>
        <patternFill>
          <bgColor rgb="FFFFFF99"/>
        </patternFill>
      </fill>
    </dxf>
    <dxf>
      <fill>
        <patternFill>
          <bgColor theme="0"/>
        </patternFill>
      </fill>
    </dxf>
    <dxf>
      <fill>
        <patternFill>
          <bgColor theme="0"/>
        </patternFill>
      </fill>
    </dxf>
    <dxf>
      <fill>
        <patternFill>
          <bgColor theme="0"/>
        </patternFill>
      </fill>
    </dxf>
    <dxf>
      <font>
        <color theme="1"/>
      </font>
      <fill>
        <patternFill>
          <bgColor theme="0"/>
        </patternFill>
      </fill>
    </dxf>
    <dxf>
      <font>
        <color theme="0"/>
      </font>
      <fill>
        <patternFill>
          <bgColor rgb="FFFF0000"/>
        </patternFill>
      </fill>
    </dxf>
    <dxf>
      <font>
        <color theme="1"/>
      </font>
      <fill>
        <patternFill>
          <bgColor theme="0"/>
        </patternFill>
      </fill>
    </dxf>
    <dxf>
      <font>
        <color theme="0"/>
      </font>
      <fill>
        <patternFill>
          <bgColor rgb="FFFF0000"/>
        </patternFill>
      </fill>
    </dxf>
    <dxf>
      <font>
        <color theme="1"/>
      </font>
      <fill>
        <patternFill>
          <bgColor theme="0"/>
        </patternFill>
      </fill>
    </dxf>
    <dxf>
      <font>
        <color theme="0"/>
      </font>
      <fill>
        <patternFill>
          <bgColor rgb="FFFF0000"/>
        </patternFill>
      </fill>
    </dxf>
    <dxf>
      <fill>
        <patternFill>
          <bgColor rgb="FFFFC000"/>
        </patternFill>
      </fill>
    </dxf>
    <dxf>
      <fill>
        <patternFill>
          <bgColor rgb="FFFFFF99"/>
        </patternFill>
      </fill>
    </dxf>
    <dxf>
      <font>
        <color theme="1"/>
      </font>
      <fill>
        <patternFill>
          <bgColor theme="0"/>
        </patternFill>
      </fill>
    </dxf>
    <dxf>
      <font>
        <color theme="0"/>
      </font>
      <fill>
        <patternFill>
          <bgColor rgb="FFFF0000"/>
        </patternFill>
      </fill>
    </dxf>
    <dxf>
      <fill>
        <patternFill>
          <bgColor theme="0"/>
        </patternFill>
      </fill>
    </dxf>
    <dxf>
      <fill>
        <patternFill>
          <bgColor theme="0"/>
        </patternFill>
      </fill>
    </dxf>
    <dxf>
      <font>
        <color theme="0"/>
      </font>
      <fill>
        <patternFill>
          <bgColor rgb="FFFF0000"/>
        </patternFill>
      </fill>
    </dxf>
    <dxf>
      <font>
        <color theme="0"/>
      </font>
      <fill>
        <patternFill>
          <bgColor rgb="FFFF0000"/>
        </patternFill>
      </fill>
    </dxf>
    <dxf>
      <font>
        <color theme="1"/>
      </font>
      <fill>
        <patternFill>
          <bgColor theme="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1"/>
      </font>
      <fill>
        <patternFill>
          <bgColor theme="0"/>
        </patternFill>
      </fill>
    </dxf>
    <dxf>
      <font>
        <color theme="0"/>
      </font>
      <fill>
        <patternFill>
          <bgColor rgb="FFFF0000"/>
        </patternFill>
      </fill>
    </dxf>
    <dxf>
      <font>
        <color theme="1"/>
      </font>
      <fill>
        <patternFill>
          <bgColor theme="0"/>
        </patternFill>
      </fill>
    </dxf>
    <dxf>
      <font>
        <color theme="1"/>
      </font>
      <fill>
        <patternFill>
          <bgColor theme="0"/>
        </patternFill>
      </fill>
    </dxf>
    <dxf>
      <font>
        <color theme="0"/>
      </font>
      <fill>
        <patternFill>
          <bgColor rgb="FFFF0000"/>
        </patternFill>
      </fill>
    </dxf>
    <dxf>
      <fill>
        <patternFill>
          <bgColor theme="0"/>
        </patternFill>
      </fill>
    </dxf>
    <dxf>
      <fill>
        <patternFill>
          <bgColor rgb="FFFFFFCC"/>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theme="1"/>
      </font>
      <fill>
        <patternFill>
          <bgColor theme="0"/>
        </patternFill>
      </fill>
    </dxf>
    <dxf>
      <font>
        <color theme="0"/>
      </font>
      <fill>
        <patternFill>
          <bgColor rgb="FFFF0000"/>
        </patternFill>
      </fill>
    </dxf>
    <dxf>
      <fill>
        <patternFill>
          <bgColor rgb="FFFFC000"/>
        </patternFill>
      </fill>
    </dxf>
    <dxf>
      <fill>
        <patternFill>
          <bgColor rgb="FFFFFF99"/>
        </patternFill>
      </fill>
    </dxf>
    <dxf>
      <font>
        <color theme="1"/>
      </font>
      <fill>
        <patternFill>
          <bgColor theme="0"/>
        </patternFill>
      </fill>
    </dxf>
    <dxf>
      <font>
        <color theme="0"/>
      </font>
      <fill>
        <patternFill>
          <bgColor rgb="FFFF0000"/>
        </patternFill>
      </fill>
    </dxf>
    <dxf>
      <font>
        <color theme="1"/>
      </font>
      <fill>
        <patternFill>
          <bgColor theme="0"/>
        </patternFill>
      </fill>
    </dxf>
    <dxf>
      <font>
        <color theme="0"/>
      </font>
      <fill>
        <patternFill>
          <bgColor rgb="FFFF0000"/>
        </patternFill>
      </fill>
    </dxf>
    <dxf>
      <font>
        <color theme="0"/>
      </font>
      <fill>
        <patternFill>
          <bgColor rgb="FFFF0000"/>
        </patternFill>
      </fill>
    </dxf>
    <dxf>
      <font>
        <color theme="1"/>
      </font>
      <fill>
        <patternFill>
          <bgColor theme="0"/>
        </patternFill>
      </fill>
    </dxf>
    <dxf>
      <font>
        <color theme="1"/>
      </font>
      <fill>
        <patternFill>
          <bgColor theme="0"/>
        </patternFill>
      </fill>
    </dxf>
    <dxf>
      <font>
        <color theme="0"/>
      </font>
      <fill>
        <patternFill>
          <bgColor rgb="FFFF0000"/>
        </patternFill>
      </fill>
    </dxf>
    <dxf>
      <fill>
        <patternFill>
          <bgColor theme="0"/>
        </patternFill>
      </fill>
    </dxf>
    <dxf>
      <fill>
        <patternFill>
          <bgColor theme="0"/>
        </patternFill>
      </fill>
    </dxf>
    <dxf>
      <fill>
        <patternFill>
          <bgColor theme="0"/>
        </patternFill>
      </fill>
    </dxf>
    <dxf>
      <font>
        <color theme="0"/>
      </font>
      <fill>
        <patternFill>
          <bgColor rgb="FFFF0000"/>
        </patternFill>
      </fill>
    </dxf>
    <dxf>
      <font>
        <color theme="0"/>
      </font>
      <fill>
        <patternFill>
          <bgColor rgb="FFFF0000"/>
        </patternFill>
      </fill>
    </dxf>
    <dxf>
      <font>
        <color theme="1"/>
      </font>
      <fill>
        <patternFill>
          <bgColor theme="0"/>
        </patternFill>
      </fill>
    </dxf>
    <dxf>
      <font>
        <color theme="0"/>
      </font>
      <fill>
        <patternFill>
          <bgColor rgb="FFFF0000"/>
        </patternFill>
      </fill>
    </dxf>
    <dxf>
      <font>
        <color theme="1"/>
      </font>
      <fill>
        <patternFill>
          <bgColor theme="0"/>
        </patternFill>
      </fill>
    </dxf>
    <dxf>
      <font>
        <color theme="1"/>
      </font>
      <fill>
        <patternFill>
          <bgColor theme="0"/>
        </patternFill>
      </fill>
    </dxf>
    <dxf>
      <font>
        <color theme="0"/>
      </font>
      <fill>
        <patternFill>
          <bgColor rgb="FFFF0000"/>
        </patternFill>
      </fill>
    </dxf>
    <dxf>
      <font>
        <color theme="1"/>
      </font>
      <fill>
        <patternFill>
          <bgColor theme="0"/>
        </patternFill>
      </fill>
    </dxf>
    <dxf>
      <font>
        <color theme="0"/>
      </font>
      <fill>
        <patternFill>
          <bgColor rgb="FFFF0000"/>
        </patternFill>
      </fill>
    </dxf>
    <dxf>
      <fill>
        <patternFill>
          <bgColor theme="0"/>
        </patternFill>
      </fill>
    </dxf>
    <dxf>
      <fill>
        <patternFill>
          <bgColor rgb="FFFFFFCC"/>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theme="0"/>
      </font>
      <fill>
        <patternFill>
          <bgColor rgb="FFFF0000"/>
        </patternFill>
      </fill>
    </dxf>
    <dxf>
      <font>
        <color theme="1"/>
      </font>
      <fill>
        <patternFill>
          <bgColor theme="0"/>
        </patternFill>
      </fill>
    </dxf>
    <dxf>
      <font>
        <color theme="0"/>
      </font>
      <fill>
        <patternFill>
          <bgColor rgb="FFFF0000"/>
        </patternFill>
      </fill>
    </dxf>
    <dxf>
      <fill>
        <patternFill>
          <bgColor rgb="FFFFC000"/>
        </patternFill>
      </fill>
    </dxf>
    <dxf>
      <fill>
        <patternFill>
          <bgColor rgb="FFFFFF99"/>
        </patternFill>
      </fill>
    </dxf>
    <dxf>
      <font>
        <color theme="1"/>
      </font>
      <fill>
        <patternFill>
          <bgColor theme="0"/>
        </patternFill>
      </fill>
    </dxf>
    <dxf>
      <font>
        <color theme="0"/>
      </font>
      <fill>
        <patternFill>
          <bgColor rgb="FFFF0000"/>
        </patternFill>
      </fill>
    </dxf>
    <dxf>
      <font>
        <color theme="1"/>
      </font>
      <fill>
        <patternFill>
          <bgColor theme="0"/>
        </patternFill>
      </fill>
    </dxf>
    <dxf>
      <font>
        <color theme="0"/>
      </font>
      <fill>
        <patternFill>
          <bgColor rgb="FFFF0000"/>
        </patternFill>
      </fill>
    </dxf>
  </dxfs>
  <tableStyles count="0" defaultTableStyle="TableStyleMedium9" defaultPivotStyle="PivotStyleLight16"/>
  <colors>
    <mruColors>
      <color rgb="FFFF00FF"/>
      <color rgb="FF33CC33"/>
      <color rgb="FFCCFFFF"/>
      <color rgb="FFFFFF99"/>
      <color rgb="FFFFFFCC"/>
      <color rgb="FFC3D9D7"/>
      <color rgb="FFC3C0C0"/>
      <color rgb="FF83AFB4"/>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8.xml"/><Relationship Id="rId3" Type="http://schemas.openxmlformats.org/officeDocument/2006/relationships/worksheet" Target="worksheets/sheet3.xml"/><Relationship Id="rId21" Type="http://schemas.openxmlformats.org/officeDocument/2006/relationships/externalLink" Target="externalLinks/externalLink3.xml"/><Relationship Id="rId34" Type="http://schemas.openxmlformats.org/officeDocument/2006/relationships/customXml" Target="../customXml/item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7.xml"/><Relationship Id="rId33"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6.xml"/><Relationship Id="rId32"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5.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1.xml"/><Relationship Id="rId31"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4.xml"/><Relationship Id="rId27" Type="http://schemas.openxmlformats.org/officeDocument/2006/relationships/theme" Target="theme/theme1.xml"/><Relationship Id="rId30" Type="http://schemas.openxmlformats.org/officeDocument/2006/relationships/calcChain" Target="calcChain.xml"/><Relationship Id="rId8" Type="http://schemas.openxmlformats.org/officeDocument/2006/relationships/worksheet" Target="worksheets/sheet8.xml"/></Relationships>
</file>

<file path=xl/drawings/drawing1.xml><?xml version="1.0" encoding="utf-8"?>
<xdr:wsDr xmlns:xdr="http://schemas.openxmlformats.org/drawingml/2006/spreadsheetDrawing" xmlns:a="http://schemas.openxmlformats.org/drawingml/2006/main">
  <xdr:oneCellAnchor>
    <xdr:from>
      <xdr:col>1</xdr:col>
      <xdr:colOff>9525</xdr:colOff>
      <xdr:row>39</xdr:row>
      <xdr:rowOff>9524</xdr:rowOff>
    </xdr:from>
    <xdr:ext cx="7858125" cy="781240"/>
    <xdr:sp macro="" textlink="">
      <xdr:nvSpPr>
        <xdr:cNvPr id="2" name="TextBox 1"/>
        <xdr:cNvSpPr txBox="1"/>
      </xdr:nvSpPr>
      <xdr:spPr>
        <a:xfrm>
          <a:off x="619125" y="6553199"/>
          <a:ext cx="7858125" cy="781240"/>
        </a:xfrm>
        <a:prstGeom prst="rect">
          <a:avLst/>
        </a:prstGeom>
        <a:solidFill>
          <a:schemeClr val="bg1"/>
        </a:solidFill>
        <a:ln>
          <a:solidFill>
            <a:schemeClr val="tx1"/>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a:solidFill>
                <a:schemeClr val="tx1"/>
              </a:solidFill>
              <a:effectLst/>
              <a:latin typeface="+mn-lt"/>
              <a:ea typeface="+mn-ea"/>
              <a:cs typeface="+mn-cs"/>
            </a:rPr>
            <a:t>This table contains the Present Value, in dollars, of one therm saved over the course of the measure life, by end use. For example: The value for a single family space heating measure that saves one therm each year, over a seven year time frame, is $4.30. This is today’s value of those 7 yearly therm savings. In other words, it is the value I am willing to pay-today- for one therm of energy savings each year, for seven years.</a:t>
          </a:r>
          <a:endParaRPr lang="en-US" sz="1100"/>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1</xdr:col>
      <xdr:colOff>28575</xdr:colOff>
      <xdr:row>39</xdr:row>
      <xdr:rowOff>28575</xdr:rowOff>
    </xdr:from>
    <xdr:ext cx="9372599" cy="609013"/>
    <xdr:sp macro="" textlink="">
      <xdr:nvSpPr>
        <xdr:cNvPr id="2" name="TextBox 1"/>
        <xdr:cNvSpPr txBox="1"/>
      </xdr:nvSpPr>
      <xdr:spPr>
        <a:xfrm>
          <a:off x="638175" y="6762750"/>
          <a:ext cx="9372599" cy="609013"/>
        </a:xfrm>
        <a:prstGeom prst="rect">
          <a:avLst/>
        </a:prstGeom>
        <a:solidFill>
          <a:schemeClr val="bg1"/>
        </a:solidFill>
        <a:ln>
          <a:solidFill>
            <a:schemeClr val="tx1"/>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a:solidFill>
                <a:schemeClr val="tx1"/>
              </a:solidFill>
              <a:effectLst/>
              <a:latin typeface="+mn-lt"/>
              <a:ea typeface="+mn-ea"/>
              <a:cs typeface="+mn-cs"/>
            </a:rPr>
            <a:t>This table</a:t>
          </a:r>
          <a:r>
            <a:rPr lang="en-US" sz="1100" baseline="0">
              <a:solidFill>
                <a:schemeClr val="tx1"/>
              </a:solidFill>
              <a:effectLst/>
              <a:latin typeface="+mn-lt"/>
              <a:ea typeface="+mn-ea"/>
              <a:cs typeface="+mn-cs"/>
            </a:rPr>
            <a:t> </a:t>
          </a:r>
          <a:r>
            <a:rPr lang="en-US" sz="1100">
              <a:solidFill>
                <a:schemeClr val="tx1"/>
              </a:solidFill>
              <a:effectLst/>
              <a:latin typeface="+mn-lt"/>
              <a:ea typeface="+mn-ea"/>
              <a:cs typeface="+mn-cs"/>
            </a:rPr>
            <a:t>represents the avoided cost of electricity.  It is the present value of one kWh saved, over the measure life, by end use.  For example: The value for a single family space heating measure that saves one kWh each year, over a seven year time frame, is </a:t>
          </a:r>
          <a:r>
            <a:rPr lang="en-US" sz="1100" baseline="0">
              <a:solidFill>
                <a:schemeClr val="tx1"/>
              </a:solidFill>
              <a:effectLst/>
              <a:latin typeface="+mn-lt"/>
              <a:ea typeface="+mn-ea"/>
              <a:cs typeface="+mn-cs"/>
            </a:rPr>
            <a:t> 78¢</a:t>
          </a:r>
          <a:r>
            <a:rPr lang="en-US" sz="1100">
              <a:solidFill>
                <a:schemeClr val="tx1"/>
              </a:solidFill>
              <a:effectLst/>
              <a:latin typeface="+mn-lt"/>
              <a:ea typeface="+mn-ea"/>
              <a:cs typeface="+mn-cs"/>
            </a:rPr>
            <a:t>. This is today’s value of those 7 yearly kWh savings. In other words, it is the value I am willing to pay-today- for one kWh of energy savings each year, for seven years.</a:t>
          </a:r>
          <a:endParaRPr lang="en-US" sz="1100"/>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estdpt1.puget.com\sopscci\2-Budget%20&amp;%20Administration\WUTC_Filing_Program_Planning\2014-2015%20Biennium\Exhibit%201_Budgets%20and%20Savings\Available%20copies\Exhibit%201_Ver12.75_0814201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ahemst\AppData\Local\Microsoft\Windows\Temporary%20Internet%20Files\Content.Outlook\N7GW4G16\2016%20ACR%20Exhibit2_Restart.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estdpt1.puget.com\sopsc\1-Biennial%20Planning\2014-2015\Planning%20Teams\14-15%20--%20templates%20&amp;%20support%20documents\REM_Program_Planner\Master_File\2014(15)ProgramPlanner_REM_RetailChannel_MASTER.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Sestdpt1.puget.com\sopsc\1-Biennial%20Planning\2014-2015\Planning%20Teams\14-15%20--%20templates%20&amp;%20support%20documents\REM_Program_Planner\Master_File\2014(15)ProgramPlanner_REM_DealerChannel_MASTER.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ahemst\AppData\Local\Microsoft\Windows\Temporary%20Internet%20Files\Content.Outlook\N7GW4G16\2016%20Annual%20Report%20Data\CommCSY2016Rebecca.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sers\reblan\Documents\2014-2015%20Biennium\2015%20ACR\Copy%20of%202015BEMFinal.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Sestdpt1.puget.com\sopsc\1-Biennial%20Planning\2014-2015\Planning%20Teams\14-15%20--%20templates%20&amp;%20support%20documents\REM_Program_Planner\Master_File\2014(15)ProgramPlanner_REM_BtoBChannel_MASTER.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Users\reblan\Documents\2015%20ACP\Copy%20of%202015_REM_Program_Planner_MASTER_Rebecca.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history"/>
      <sheetName val="Budget Category Descriptions"/>
      <sheetName val="2014-2015 Portfolio View"/>
      <sheetName val="Portfolio--2014 only"/>
      <sheetName val="Portfolio--2015 only"/>
      <sheetName val="2-yr Sector View Electric"/>
      <sheetName val="2014 Sector View Elect"/>
      <sheetName val="2015 Sector View Elect"/>
      <sheetName val="Two-yr Sector View Gas"/>
      <sheetName val="2014 Sector View Gas"/>
      <sheetName val="2015 Sector View Gas"/>
      <sheetName val=" LIW Detail_REM E201_Elec"/>
      <sheetName val="REM E214 Title Tab "/>
      <sheetName val="HomePrint Detail_REM_E214 Elec"/>
      <sheetName val="WaterHea_Detail_REM_E214 Elec"/>
      <sheetName val="Wx_Detail_REM E214 Elec"/>
      <sheetName val="SpcHeat Detail_REM_E214 Elec"/>
      <sheetName val="HmAppplc_Detail_REM_E214 Elec"/>
      <sheetName val="ShwrHead_Detail_REM_E214  Elec"/>
      <sheetName val="Lighting Detail_REM_E214 Elec"/>
      <sheetName val="MHDS Detail_REM_E214 Elec."/>
      <sheetName val="ARRAWx Detail_REM_E214 Elec"/>
      <sheetName val="HER Detail_REM_E214 elec."/>
      <sheetName val="SFNC Detail_REM E215 Elec"/>
      <sheetName val="NCMfgHome Detail_REM E215 Elec"/>
      <sheetName val="FuelConv Detail_REM E216 Elec"/>
      <sheetName val="MF Retr Detail_REM E217 Elec"/>
      <sheetName val="MFNC Detail_REM E218 Elec"/>
      <sheetName val="LIW Detail_REM G201 Gas"/>
      <sheetName val="REM Gas Sch 214 Title"/>
      <sheetName val="HmPrint Detail_REM G214 Gas"/>
      <sheetName val="WtrHeat Detail_REM G214 Gas"/>
      <sheetName val="Wx Detail_REM G214 Gas"/>
      <sheetName val="SpHeat Detail_REM G214 Gas"/>
      <sheetName val="ShwrHead Detail_REM G214 Gas"/>
      <sheetName val="HmApplSvgs Detail_REM G214 Gas"/>
      <sheetName val="MHDS Detail_REM G214 Gas"/>
      <sheetName val="WebTstat Detail_REM G214 Gas"/>
      <sheetName val="HER Detail_REM G214 gas"/>
      <sheetName val="SFNC Detail_REM G215 Gas"/>
      <sheetName val="NCMfgHomes Detail_REM G215 Gas"/>
      <sheetName val="MF Retr Detail_REM G217 Gas"/>
      <sheetName val="MFNC Detail_REM G218 Gas"/>
      <sheetName val="Pilots E249 Elec"/>
      <sheetName val="CI Retr Detail_BEM E250 Elec"/>
      <sheetName val="CI NC Detail_BEM E251 Elec"/>
      <sheetName val="RCM Detail_BEM E253 Elec"/>
      <sheetName val="Cancelled--SBL_Sch 255 Elec"/>
      <sheetName val="LPSD_Detail_BEM E258 Elec"/>
      <sheetName val="TechEval Detail_BEM E261 Elec"/>
      <sheetName val="Rebates Detail_BEM E262 Elec"/>
      <sheetName val="Pilots Detail G249 Gas"/>
      <sheetName val="CI Retr Detail_BEM G250 Gas"/>
      <sheetName val="CI NC Detail_BEM G251 Gas"/>
      <sheetName val="RCM Detail_BEM 253 Gas"/>
      <sheetName val="TechEval Detail_BEM G261 Gas"/>
      <sheetName val="Rebates Detail_BEM G262 Gas"/>
      <sheetName val="NEEA Detail_E254 elec"/>
      <sheetName val="T&amp;D Detail_Reg E292 elec"/>
      <sheetName val="Portf Suppt Cust Eng Elec Title"/>
      <sheetName val="Engy Adv Detail_PSCE  Elec"/>
      <sheetName val="Events Detail_PSCE Elec"/>
      <sheetName val="Brochures Detail_PSCE Elec"/>
      <sheetName val="Educatn Detail_PSCE E202 Elec"/>
      <sheetName val="Port Suppt_Web Exp Elec Title"/>
      <sheetName val="CustOnline Detail_PSWE_Elec"/>
      <sheetName val="Mkt Intgn Detail_PSWE_Elec"/>
      <sheetName val="ABS Detail_PSWE_Elec"/>
      <sheetName val="EEC Detail_PS_Elec"/>
      <sheetName val="TradeAlly Detail_PS_ Elec"/>
      <sheetName val="Port Supp Cust Engage Gas Title"/>
      <sheetName val="Engy Adv Detail_PSCE_Gas"/>
      <sheetName val="Events Detail_PSCE_Gas"/>
      <sheetName val="Brochure Detail_PSCE_Gas"/>
      <sheetName val="Eductn Detail_PSCE_G207 Gas"/>
      <sheetName val="Port Supp_Web Exp Gas Title"/>
      <sheetName val="CustOnline Detail_PSWE_Gas"/>
      <sheetName val="Mkt Intg Detail_PSWE_Gas"/>
      <sheetName val="ABS Detail_PSWE_Gas"/>
      <sheetName val="EEC Detail_PS_Gas"/>
      <sheetName val="TradeAlly Detail_PS_gas"/>
      <sheetName val="SuppCrv Detail_R&amp;C_Elec"/>
      <sheetName val="Strat Plan Detail_R&amp;C_Elec"/>
      <sheetName val="Mktg Resch Detail_PS_ Elec"/>
      <sheetName val="Eval Detail_R&amp;C_Elec"/>
      <sheetName val="BECAR Detail_R&amp;C Elec"/>
      <sheetName val="VTeam Detail_R&amp;C_Elec"/>
      <sheetName val="ProgDev Detail_R&amp;C_ Elec"/>
      <sheetName val="Supp Crv Detail_R&amp;C_gas"/>
      <sheetName val="Strat Pln Detail_R&amp;C_Gas"/>
      <sheetName val="Mktg Rsch Detail_PS_gas"/>
      <sheetName val="Eval Detail_R&amp;C_Gas"/>
      <sheetName val="Vteam Detail_R&amp;C_Gas"/>
      <sheetName val="ProgDev Detail_R&amp;C_Gas"/>
      <sheetName val="Net Mtr Details_Oth Elec E150"/>
      <sheetName val="Cancelled_Oth Elec_Renw Ed E248"/>
      <sheetName val="CI Load Details_Oth Elec E271"/>
      <sheetName val="Suspended_Oth Elec_Res DR"/>
      <sheetName val="BEM In-house savings"/>
      <sheetName val="BEM Contracted savings"/>
    </sheetNames>
    <sheetDataSet>
      <sheetData sheetId="0" refreshError="1"/>
      <sheetData sheetId="1" refreshError="1"/>
      <sheetData sheetId="2" refreshError="1"/>
      <sheetData sheetId="3" refreshError="1"/>
      <sheetData sheetId="4" refreshError="1"/>
      <sheetData sheetId="5" refreshError="1">
        <row r="54">
          <cell r="R54">
            <v>587025.7919999999</v>
          </cell>
        </row>
        <row r="55">
          <cell r="R55">
            <v>143059</v>
          </cell>
        </row>
      </sheetData>
      <sheetData sheetId="6" refreshError="1"/>
      <sheetData sheetId="7" refreshError="1"/>
      <sheetData sheetId="8" refreshError="1">
        <row r="46">
          <cell r="R46">
            <v>396466.27600000001</v>
          </cell>
        </row>
        <row r="47">
          <cell r="R47">
            <v>23904</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214 SpaceHeat (2)"/>
      <sheetName val="Summary"/>
      <sheetName val="Elec. CE"/>
      <sheetName val="Gas CE"/>
      <sheetName val="E201 LIW"/>
      <sheetName val="E214 Res. Lighting"/>
      <sheetName val="E214 SpaceHeat"/>
      <sheetName val="E214 WaterHeat"/>
      <sheetName val="E214 HomePrint"/>
      <sheetName val="E214 Appliances"/>
      <sheetName val="E214 Showerheads"/>
      <sheetName val="E214  SF Weatherize"/>
      <sheetName val="E214 Mobile H. DuctSeal"/>
      <sheetName val="E214 Mobile H Weatherize"/>
      <sheetName val="E214 HER"/>
      <sheetName val="E215 SFNC"/>
      <sheetName val="E215 ES Manu Home"/>
      <sheetName val="E216 Fuel Conversion"/>
      <sheetName val="E217 MFRetrofit"/>
      <sheetName val="E218MFNC"/>
      <sheetName val="E250 CI Retrofit"/>
      <sheetName val="E251 CI New Construction"/>
      <sheetName val="E253 CI RCM"/>
      <sheetName val="Cancelled--E255 CI SBL"/>
      <sheetName val="E255 Small Business Lighting"/>
      <sheetName val="E258 CI High Voltage NON 449"/>
      <sheetName val="E258 CI High Voltage 449"/>
      <sheetName val="E249R HER Res E"/>
      <sheetName val="E262 Commercial Rebates"/>
      <sheetName val="E262 Commercial Kitchen_Laundry"/>
      <sheetName val="E262 Business Lighting Markdown"/>
      <sheetName val="E262 Commercial Direct Install"/>
      <sheetName val="E262 Commercial HVAC"/>
      <sheetName val="E262 Small Business DI"/>
      <sheetName val="E262 Business Express Lighting"/>
      <sheetName val="E254 NEEA"/>
      <sheetName val="G201 LIW"/>
      <sheetName val="G214 ResSpaceHeat"/>
      <sheetName val="G214 Appliances"/>
      <sheetName val="G214 Showerheads"/>
      <sheetName val="G214 Weatherization"/>
      <sheetName val="G214 HER"/>
      <sheetName val="SFNC Gas"/>
      <sheetName val="Energy Star Manufactured Home"/>
      <sheetName val="G217 MFExisting"/>
      <sheetName val="G249 HER Expans"/>
      <sheetName val="G262 Rebates"/>
      <sheetName val="G253 RCM"/>
      <sheetName val="G251 CI NC"/>
      <sheetName val="G250 CI Retrofit"/>
      <sheetName val="G218 MFNC"/>
      <sheetName val="G214 Web Tstats"/>
      <sheetName val="Notes on Problems"/>
      <sheetName val="G262 Small Business DI Gas"/>
      <sheetName val="G262 Commercial DI Gas"/>
      <sheetName val="G262 Commercial HVAC Gas"/>
      <sheetName val="GasAvoidedCosts"/>
      <sheetName val="2012-2013 CE W T&amp;D No ConsCredi"/>
      <sheetName val="Named Ranges"/>
      <sheetName val="GasAvoidedCostsWithoutCC"/>
      <sheetName val="ElecAvoidedCostsWOCC"/>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ow r="4">
          <cell r="C4">
            <v>7.8E-2</v>
          </cell>
        </row>
      </sheetData>
      <sheetData sheetId="59">
        <row r="5">
          <cell r="B5" t="str">
            <v>Res Space Heat</v>
          </cell>
          <cell r="C5" t="str">
            <v>Res Water Heat</v>
          </cell>
          <cell r="D5" t="str">
            <v>Comm Space Heat</v>
          </cell>
          <cell r="E5" t="str">
            <v>Comm Cooking</v>
          </cell>
          <cell r="F5" t="str">
            <v>Comm Water Heat</v>
          </cell>
          <cell r="G5" t="str">
            <v>Comm Flat</v>
          </cell>
        </row>
        <row r="6">
          <cell r="A6">
            <v>1</v>
          </cell>
          <cell r="B6">
            <v>0.61655980822582979</v>
          </cell>
          <cell r="C6">
            <v>0.48047897508780479</v>
          </cell>
          <cell r="D6">
            <v>0.59640666453403601</v>
          </cell>
          <cell r="E6">
            <v>0.48488962682271664</v>
          </cell>
          <cell r="F6">
            <v>0.48260652712539037</v>
          </cell>
          <cell r="G6">
            <v>0.48126383794201349</v>
          </cell>
        </row>
        <row r="7">
          <cell r="A7">
            <v>2</v>
          </cell>
          <cell r="B7">
            <v>1.2079982509669616</v>
          </cell>
          <cell r="C7">
            <v>0.9452533176540665</v>
          </cell>
          <cell r="D7">
            <v>1.1664245546436689</v>
          </cell>
          <cell r="E7">
            <v>0.95417014079204532</v>
          </cell>
          <cell r="F7">
            <v>0.94957221302890171</v>
          </cell>
          <cell r="G7">
            <v>0.94675261853632908</v>
          </cell>
        </row>
        <row r="8">
          <cell r="A8">
            <v>3</v>
          </cell>
          <cell r="B8">
            <v>2.006147792051217</v>
          </cell>
          <cell r="C8">
            <v>1.43562876511854</v>
          </cell>
          <cell r="D8">
            <v>1.8909214801291121</v>
          </cell>
          <cell r="E8">
            <v>1.4545823148500401</v>
          </cell>
          <cell r="F8">
            <v>1.444689332149649</v>
          </cell>
          <cell r="G8">
            <v>1.3922676421144176</v>
          </cell>
        </row>
        <row r="9">
          <cell r="A9">
            <v>4</v>
          </cell>
          <cell r="B9">
            <v>2.7610876362828942</v>
          </cell>
          <cell r="C9">
            <v>1.903814008431667</v>
          </cell>
          <cell r="D9">
            <v>2.5774607887403258</v>
          </cell>
          <cell r="E9">
            <v>1.932101938309539</v>
          </cell>
          <cell r="F9">
            <v>1.9172844578564927</v>
          </cell>
          <cell r="G9">
            <v>1.8188388460418743</v>
          </cell>
        </row>
        <row r="10">
          <cell r="A10">
            <v>5</v>
          </cell>
          <cell r="B10">
            <v>3.4919477716427516</v>
          </cell>
          <cell r="C10">
            <v>2.357496095057853</v>
          </cell>
          <cell r="D10">
            <v>3.2428577012665927</v>
          </cell>
          <cell r="E10">
            <v>2.3948051870881963</v>
          </cell>
          <cell r="F10">
            <v>2.375225214985202</v>
          </cell>
          <cell r="G10">
            <v>2.2319099598114489</v>
          </cell>
        </row>
        <row r="11">
          <cell r="A11">
            <v>6</v>
          </cell>
          <cell r="B11">
            <v>4.1895697193374541</v>
          </cell>
          <cell r="C11">
            <v>2.7954019280141003</v>
          </cell>
          <cell r="D11">
            <v>3.8800445537657531</v>
          </cell>
          <cell r="E11">
            <v>2.841161444984162</v>
          </cell>
          <cell r="F11">
            <v>2.8171185948622202</v>
          </cell>
          <cell r="G11">
            <v>2.6321012474020193</v>
          </cell>
        </row>
        <row r="12">
          <cell r="A12">
            <v>7</v>
          </cell>
          <cell r="B12">
            <v>4.8542585568080057</v>
          </cell>
          <cell r="C12">
            <v>3.2167658892701878</v>
          </cell>
          <cell r="D12">
            <v>4.4889457587723607</v>
          </cell>
          <cell r="E12">
            <v>3.2704402820626939</v>
          </cell>
          <cell r="F12">
            <v>3.2422158329989563</v>
          </cell>
          <cell r="G12">
            <v>3.0184402516293547</v>
          </cell>
        </row>
        <row r="13">
          <cell r="A13">
            <v>8</v>
          </cell>
          <cell r="B13">
            <v>5.4854551714939923</v>
          </cell>
          <cell r="C13">
            <v>3.62152669756142</v>
          </cell>
          <cell r="D13">
            <v>5.0681565673019886</v>
          </cell>
          <cell r="E13">
            <v>3.682651279072128</v>
          </cell>
          <cell r="F13">
            <v>3.6504945411929683</v>
          </cell>
          <cell r="G13">
            <v>3.3906835604016834</v>
          </cell>
        </row>
        <row r="14">
          <cell r="A14">
            <v>9</v>
          </cell>
          <cell r="B14">
            <v>6.0884804394819501</v>
          </cell>
          <cell r="C14">
            <v>4.0124254646460127</v>
          </cell>
          <cell r="D14">
            <v>5.6228808095218978</v>
          </cell>
          <cell r="E14">
            <v>4.0807128057705384</v>
          </cell>
          <cell r="F14">
            <v>4.0447910928432851</v>
          </cell>
          <cell r="G14">
            <v>3.7513531490735388</v>
          </cell>
        </row>
        <row r="15">
          <cell r="A15">
            <v>10</v>
          </cell>
          <cell r="B15">
            <v>6.6789564071812393</v>
          </cell>
          <cell r="C15">
            <v>4.3999981247765003</v>
          </cell>
          <cell r="D15">
            <v>6.1673222257338187</v>
          </cell>
          <cell r="E15">
            <v>4.474757638089125</v>
          </cell>
          <cell r="F15">
            <v>4.4354116701772206</v>
          </cell>
          <cell r="G15">
            <v>4.1095387759910107</v>
          </cell>
        </row>
        <row r="16">
          <cell r="A16">
            <v>11</v>
          </cell>
          <cell r="B16">
            <v>7.2776557381757501</v>
          </cell>
          <cell r="C16">
            <v>4.8126637272213193</v>
          </cell>
          <cell r="D16">
            <v>6.7225725473924172</v>
          </cell>
          <cell r="E16">
            <v>4.8931131783072246</v>
          </cell>
          <cell r="F16">
            <v>4.8507336167619401</v>
          </cell>
          <cell r="G16">
            <v>4.492739670513707</v>
          </cell>
        </row>
        <row r="17">
          <cell r="A17">
            <v>12</v>
          </cell>
          <cell r="B17">
            <v>7.8499730527195197</v>
          </cell>
          <cell r="C17">
            <v>5.2060894881265209</v>
          </cell>
          <cell r="D17">
            <v>7.2555748251415109</v>
          </cell>
          <cell r="E17">
            <v>5.292387946720142</v>
          </cell>
          <cell r="F17">
            <v>5.246925724855374</v>
          </cell>
          <cell r="G17">
            <v>4.8607957506823354</v>
          </cell>
        </row>
        <row r="18">
          <cell r="A18">
            <v>13</v>
          </cell>
          <cell r="B18">
            <v>8.3892053055885185</v>
          </cell>
          <cell r="C18">
            <v>5.5790349247219506</v>
          </cell>
          <cell r="D18">
            <v>7.7582625194729617</v>
          </cell>
          <cell r="E18">
            <v>5.6707161719462622</v>
          </cell>
          <cell r="F18">
            <v>5.6224133098272953</v>
          </cell>
          <cell r="G18">
            <v>5.2102175721402535</v>
          </cell>
        </row>
        <row r="19">
          <cell r="A19">
            <v>14</v>
          </cell>
          <cell r="B19">
            <v>8.9075464641070337</v>
          </cell>
          <cell r="C19">
            <v>5.9407935006492298</v>
          </cell>
          <cell r="D19">
            <v>8.2433791384590194</v>
          </cell>
          <cell r="E19">
            <v>6.0375059053839335</v>
          </cell>
          <cell r="F19">
            <v>5.986554853611322</v>
          </cell>
          <cell r="G19">
            <v>5.5501208228590899</v>
          </cell>
        </row>
        <row r="20">
          <cell r="A20">
            <v>15</v>
          </cell>
          <cell r="B20">
            <v>9.4065574994321253</v>
          </cell>
          <cell r="C20">
            <v>6.2872165781767109</v>
          </cell>
          <cell r="D20">
            <v>8.7110651505399481</v>
          </cell>
          <cell r="E20">
            <v>6.3888264365411551</v>
          </cell>
          <cell r="F20">
            <v>6.3353029203955558</v>
          </cell>
          <cell r="G20">
            <v>5.8751924295416504</v>
          </cell>
        </row>
        <row r="21">
          <cell r="A21">
            <v>16</v>
          </cell>
          <cell r="B21">
            <v>9.8752882348083961</v>
          </cell>
          <cell r="C21">
            <v>6.6168241983256788</v>
          </cell>
          <cell r="D21">
            <v>9.1494075201569789</v>
          </cell>
          <cell r="E21">
            <v>6.7229961709233539</v>
          </cell>
          <cell r="F21">
            <v>6.6670703931805564</v>
          </cell>
          <cell r="G21">
            <v>6.1850615835913967</v>
          </cell>
        </row>
        <row r="22">
          <cell r="A22">
            <v>17</v>
          </cell>
          <cell r="B22">
            <v>10.320847624518523</v>
          </cell>
          <cell r="C22">
            <v>6.9326013394028605</v>
          </cell>
          <cell r="D22">
            <v>9.5667671006692441</v>
          </cell>
          <cell r="E22">
            <v>7.0430293836642566</v>
          </cell>
          <cell r="F22">
            <v>6.9848629902477528</v>
          </cell>
          <cell r="G22">
            <v>6.4825238433505543</v>
          </cell>
        </row>
        <row r="23">
          <cell r="A23">
            <v>18</v>
          </cell>
          <cell r="B23">
            <v>10.744567851343792</v>
          </cell>
          <cell r="C23">
            <v>7.2352473739216476</v>
          </cell>
          <cell r="D23">
            <v>9.9643202737338576</v>
          </cell>
          <cell r="E23">
            <v>7.3496461672325051</v>
          </cell>
          <cell r="F23">
            <v>7.2893898350567978</v>
          </cell>
          <cell r="G23">
            <v>6.7681756902031793</v>
          </cell>
        </row>
        <row r="24">
          <cell r="A24">
            <v>19</v>
          </cell>
          <cell r="B24">
            <v>11.148282568326213</v>
          </cell>
          <cell r="C24">
            <v>7.5255349454737344</v>
          </cell>
          <cell r="D24">
            <v>10.34362499689416</v>
          </cell>
          <cell r="E24">
            <v>7.6436538799928808</v>
          </cell>
          <cell r="F24">
            <v>7.5814398599264594</v>
          </cell>
          <cell r="G24">
            <v>7.0427015248676099</v>
          </cell>
        </row>
        <row r="25">
          <cell r="A25">
            <v>20</v>
          </cell>
          <cell r="B25">
            <v>11.536985586252179</v>
          </cell>
          <cell r="C25">
            <v>7.8048156595067679</v>
          </cell>
          <cell r="D25">
            <v>10.708681635253932</v>
          </cell>
          <cell r="E25">
            <v>7.9265232121006806</v>
          </cell>
          <cell r="F25">
            <v>7.8624203896909055</v>
          </cell>
          <cell r="G25">
            <v>7.3066272204747165</v>
          </cell>
        </row>
        <row r="26">
          <cell r="A26">
            <v>21</v>
          </cell>
          <cell r="B26">
            <v>11.907346462333479</v>
          </cell>
          <cell r="C26">
            <v>8.0726725757195759</v>
          </cell>
          <cell r="D26">
            <v>11.056981357324069</v>
          </cell>
          <cell r="E26">
            <v>8.1977429825598751</v>
          </cell>
          <cell r="F26">
            <v>8.1318705279629349</v>
          </cell>
          <cell r="G26">
            <v>7.5602428937171648</v>
          </cell>
        </row>
        <row r="27">
          <cell r="A27">
            <v>22</v>
          </cell>
          <cell r="B27">
            <v>12.257730311749913</v>
          </cell>
          <cell r="C27">
            <v>8.3270122994249949</v>
          </cell>
          <cell r="D27">
            <v>11.38678309671355</v>
          </cell>
          <cell r="E27">
            <v>8.4552338028036313</v>
          </cell>
          <cell r="F27">
            <v>8.3877034452657302</v>
          </cell>
          <cell r="G27">
            <v>7.8013742419902314</v>
          </cell>
        </row>
        <row r="28">
          <cell r="A28">
            <v>23</v>
          </cell>
          <cell r="B28">
            <v>12.58924724692867</v>
          </cell>
          <cell r="C28">
            <v>8.5685245831709302</v>
          </cell>
          <cell r="D28">
            <v>11.699095710843318</v>
          </cell>
          <cell r="E28">
            <v>8.6996991954348317</v>
          </cell>
          <cell r="F28">
            <v>8.6306153820080844</v>
          </cell>
          <cell r="G28">
            <v>8.0306361642257844</v>
          </cell>
        </row>
        <row r="29">
          <cell r="A29">
            <v>24</v>
          </cell>
          <cell r="B29">
            <v>12.902943544267439</v>
          </cell>
          <cell r="C29">
            <v>8.7978634459425891</v>
          </cell>
          <cell r="D29">
            <v>11.994871264194328</v>
          </cell>
          <cell r="E29">
            <v>8.9318060294454789</v>
          </cell>
          <cell r="F29">
            <v>8.8612664124640244</v>
          </cell>
          <cell r="G29">
            <v>8.2486132477793017</v>
          </cell>
        </row>
        <row r="30">
          <cell r="A30">
            <v>25</v>
          </cell>
          <cell r="B30">
            <v>13.202604003692064</v>
          </cell>
          <cell r="C30">
            <v>9.0161802154272248</v>
          </cell>
          <cell r="D30">
            <v>12.277177218156627</v>
          </cell>
          <cell r="E30">
            <v>9.1527917397573582</v>
          </cell>
          <cell r="F30">
            <v>9.0808481569766464</v>
          </cell>
          <cell r="G30">
            <v>8.4558612644904105</v>
          </cell>
        </row>
        <row r="31">
          <cell r="A31">
            <v>26</v>
          </cell>
          <cell r="B31">
            <v>13.486157374999475</v>
          </cell>
          <cell r="C31">
            <v>9.2234934212139272</v>
          </cell>
          <cell r="D31">
            <v>12.544535979784694</v>
          </cell>
          <cell r="E31">
            <v>9.3626065728710568</v>
          </cell>
          <cell r="F31">
            <v>9.2893472747913961</v>
          </cell>
          <cell r="G31">
            <v>8.6529085927706006</v>
          </cell>
        </row>
        <row r="32">
          <cell r="A32">
            <v>27</v>
          </cell>
          <cell r="B32">
            <v>13.754495000321976</v>
          </cell>
          <cell r="C32">
            <v>9.4203635905393188</v>
          </cell>
          <cell r="D32">
            <v>12.797759676079135</v>
          </cell>
          <cell r="E32">
            <v>9.5618218936876893</v>
          </cell>
          <cell r="F32">
            <v>9.4873294009615137</v>
          </cell>
          <cell r="G32">
            <v>8.8402575693853347</v>
          </cell>
        </row>
        <row r="33">
          <cell r="A33">
            <v>28</v>
          </cell>
          <cell r="B33">
            <v>14.008457204093521</v>
          </cell>
          <cell r="C33">
            <v>9.6073222787214938</v>
          </cell>
          <cell r="D33">
            <v>13.037614916455206</v>
          </cell>
          <cell r="E33">
            <v>9.7509793733837533</v>
          </cell>
          <cell r="F33">
            <v>9.6753308591718827</v>
          </cell>
          <cell r="G33">
            <v>9.0183857744152114</v>
          </cell>
        </row>
        <row r="34">
          <cell r="A34">
            <v>29</v>
          </cell>
          <cell r="B34">
            <v>14.248836321926252</v>
          </cell>
          <cell r="C34">
            <v>9.7848735958455144</v>
          </cell>
          <cell r="D34">
            <v>13.264825435038322</v>
          </cell>
          <cell r="E34">
            <v>9.9305925652575588</v>
          </cell>
          <cell r="F34">
            <v>9.8538602115043759</v>
          </cell>
          <cell r="G34">
            <v>9.1877472527075419</v>
          </cell>
        </row>
        <row r="35">
          <cell r="A35">
            <v>30</v>
          </cell>
          <cell r="B35">
            <v>14.478398042919263</v>
          </cell>
          <cell r="C35">
            <v>9.9538787540528748</v>
          </cell>
          <cell r="D35">
            <v>13.481638911300198</v>
          </cell>
          <cell r="E35">
            <v>10.101584954014729</v>
          </cell>
          <cell r="F35">
            <v>10.023807812192457</v>
          </cell>
          <cell r="G35">
            <v>9.3487736749649848</v>
          </cell>
        </row>
      </sheetData>
      <sheetData sheetId="60">
        <row r="5">
          <cell r="B5" t="str">
            <v>SF Space Heat</v>
          </cell>
          <cell r="C5" t="str">
            <v>SF Heat Pump</v>
          </cell>
          <cell r="D5" t="str">
            <v>MF Space Heat</v>
          </cell>
          <cell r="E5" t="str">
            <v>Res Water Heat</v>
          </cell>
          <cell r="F5" t="str">
            <v>Res Refrigerator</v>
          </cell>
          <cell r="G5" t="str">
            <v>Res Plug Load</v>
          </cell>
          <cell r="H5" t="str">
            <v>Res Lighting</v>
          </cell>
          <cell r="I5" t="str">
            <v>Comm Space Heat</v>
          </cell>
          <cell r="J5" t="str">
            <v>Comm Refrigeration</v>
          </cell>
          <cell r="K5" t="str">
            <v>Comm Cooling</v>
          </cell>
          <cell r="L5" t="str">
            <v>Comm Cooking</v>
          </cell>
          <cell r="M5" t="str">
            <v>Comm Lighting</v>
          </cell>
          <cell r="N5" t="str">
            <v>Comm Flat</v>
          </cell>
          <cell r="O5" t="str">
            <v>Comm Water Heat</v>
          </cell>
          <cell r="P5" t="str">
            <v>MF Heat Pump</v>
          </cell>
          <cell r="Q5" t="str">
            <v>Res Dryer</v>
          </cell>
        </row>
        <row r="6">
          <cell r="A6">
            <v>1</v>
          </cell>
          <cell r="B6">
            <v>0.13957794339896876</v>
          </cell>
          <cell r="C6">
            <v>0.13052339586663447</v>
          </cell>
          <cell r="D6">
            <v>0.11961252947293885</v>
          </cell>
          <cell r="E6">
            <v>7.6387879171170181E-2</v>
          </cell>
          <cell r="F6">
            <v>6.5930237870824207E-2</v>
          </cell>
          <cell r="G6">
            <v>7.8911891317856045E-2</v>
          </cell>
          <cell r="H6">
            <v>7.9566817554743818E-2</v>
          </cell>
          <cell r="I6">
            <v>0.18561420379786558</v>
          </cell>
          <cell r="J6">
            <v>7.146264433000428E-2</v>
          </cell>
          <cell r="K6">
            <v>4.4823543046237362E-2</v>
          </cell>
          <cell r="L6">
            <v>7.2634520938887309E-2</v>
          </cell>
          <cell r="M6">
            <v>7.8524053026356094E-2</v>
          </cell>
          <cell r="N6">
            <v>7.2630656307084401E-2</v>
          </cell>
          <cell r="O6">
            <v>7.2752508129339866E-2</v>
          </cell>
          <cell r="P6">
            <v>0.11344192446490738</v>
          </cell>
          <cell r="Q6">
            <v>7.663301998259367E-2</v>
          </cell>
        </row>
        <row r="7">
          <cell r="A7">
            <v>2</v>
          </cell>
          <cell r="B7">
            <v>0.27099133313213097</v>
          </cell>
          <cell r="C7">
            <v>0.25343680246096395</v>
          </cell>
          <cell r="D7">
            <v>0.23238820088154211</v>
          </cell>
          <cell r="E7">
            <v>0.14878095908219965</v>
          </cell>
          <cell r="F7">
            <v>0.12853079310172202</v>
          </cell>
          <cell r="G7">
            <v>0.15365260434481542</v>
          </cell>
          <cell r="H7">
            <v>0.15493929747589813</v>
          </cell>
          <cell r="I7">
            <v>0.35980465906881165</v>
          </cell>
          <cell r="J7">
            <v>0.13913261002091143</v>
          </cell>
          <cell r="K7">
            <v>8.7307373541294253E-2</v>
          </cell>
          <cell r="L7">
            <v>0.14149041888680955</v>
          </cell>
          <cell r="M7">
            <v>0.15261753298046979</v>
          </cell>
          <cell r="N7">
            <v>0.14143568636870102</v>
          </cell>
          <cell r="O7">
            <v>0.14171416621276847</v>
          </cell>
          <cell r="P7">
            <v>0.2204247403611177</v>
          </cell>
          <cell r="Q7">
            <v>0.14920087020983075</v>
          </cell>
        </row>
        <row r="8">
          <cell r="A8">
            <v>3</v>
          </cell>
          <cell r="B8">
            <v>0.39488415965314871</v>
          </cell>
          <cell r="C8">
            <v>0.36937550281826531</v>
          </cell>
          <cell r="D8">
            <v>0.33882114330643165</v>
          </cell>
          <cell r="E8">
            <v>0.21734408747155917</v>
          </cell>
          <cell r="F8">
            <v>0.18785727501543675</v>
          </cell>
          <cell r="G8">
            <v>0.22438845193582102</v>
          </cell>
          <cell r="H8">
            <v>0.22631039756053384</v>
          </cell>
          <cell r="I8">
            <v>0.52346494581765135</v>
          </cell>
          <cell r="J8">
            <v>0.20314195472927826</v>
          </cell>
          <cell r="K8">
            <v>0.12749200791387749</v>
          </cell>
          <cell r="L8">
            <v>0.20671315171421711</v>
          </cell>
          <cell r="M8">
            <v>0.22247924172759598</v>
          </cell>
          <cell r="N8">
            <v>0.20653279770275854</v>
          </cell>
          <cell r="O8">
            <v>0.2070395860278447</v>
          </cell>
          <cell r="P8">
            <v>0.32145614311572007</v>
          </cell>
          <cell r="Q8">
            <v>0.21785025408556347</v>
          </cell>
        </row>
        <row r="9">
          <cell r="A9">
            <v>4</v>
          </cell>
          <cell r="B9">
            <v>0.51189706295374182</v>
          </cell>
          <cell r="C9">
            <v>0.47890274810684041</v>
          </cell>
          <cell r="D9">
            <v>0.43952070971917012</v>
          </cell>
          <cell r="E9">
            <v>0.28265207702717737</v>
          </cell>
          <cell r="F9">
            <v>0.24450165571989435</v>
          </cell>
          <cell r="G9">
            <v>0.29170511846064218</v>
          </cell>
          <cell r="H9">
            <v>0.29423051185835902</v>
          </cell>
          <cell r="I9">
            <v>0.67756585693886529</v>
          </cell>
          <cell r="J9">
            <v>0.26417260125048808</v>
          </cell>
          <cell r="K9">
            <v>0.16628167366267277</v>
          </cell>
          <cell r="L9">
            <v>0.26886890655064377</v>
          </cell>
          <cell r="M9">
            <v>0.2890077357443962</v>
          </cell>
          <cell r="N9">
            <v>0.26857646289440662</v>
          </cell>
          <cell r="O9">
            <v>0.2693014622589206</v>
          </cell>
          <cell r="P9">
            <v>0.41705954541565537</v>
          </cell>
          <cell r="Q9">
            <v>0.28322243526346802</v>
          </cell>
        </row>
        <row r="10">
          <cell r="A10">
            <v>5</v>
          </cell>
          <cell r="B10">
            <v>0.62240478348068839</v>
          </cell>
          <cell r="C10">
            <v>0.58245825947793872</v>
          </cell>
          <cell r="D10">
            <v>0.53479480783359423</v>
          </cell>
          <cell r="E10">
            <v>0.34484551488733384</v>
          </cell>
          <cell r="F10">
            <v>0.29861699597655211</v>
          </cell>
          <cell r="G10">
            <v>0.35579363054348911</v>
          </cell>
          <cell r="H10">
            <v>0.35891279387696112</v>
          </cell>
          <cell r="I10">
            <v>0.82263552133990159</v>
          </cell>
          <cell r="J10">
            <v>0.3224269218014828</v>
          </cell>
          <cell r="K10">
            <v>0.20383044659353963</v>
          </cell>
          <cell r="L10">
            <v>0.32814672605972084</v>
          </cell>
          <cell r="M10">
            <v>0.35238424367906596</v>
          </cell>
          <cell r="N10">
            <v>0.32775471237483067</v>
          </cell>
          <cell r="O10">
            <v>0.32867724744111787</v>
          </cell>
          <cell r="P10">
            <v>0.5076045420317794</v>
          </cell>
          <cell r="Q10">
            <v>0.34550066677215746</v>
          </cell>
        </row>
        <row r="11">
          <cell r="A11">
            <v>6</v>
          </cell>
          <cell r="B11">
            <v>0.72745605270367131</v>
          </cell>
          <cell r="C11">
            <v>0.68104342764182224</v>
          </cell>
          <cell r="D11">
            <v>0.62563602708835053</v>
          </cell>
          <cell r="E11">
            <v>0.40479996563631537</v>
          </cell>
          <cell r="F11">
            <v>0.35105380620883497</v>
          </cell>
          <cell r="G11">
            <v>0.41755064622127896</v>
          </cell>
          <cell r="H11">
            <v>0.42121830416524597</v>
          </cell>
          <cell r="I11">
            <v>0.96011191078158087</v>
          </cell>
          <cell r="J11">
            <v>0.37883018165104076</v>
          </cell>
          <cell r="K11">
            <v>0.24112608225061158</v>
          </cell>
          <cell r="L11">
            <v>0.3854131549184725</v>
          </cell>
          <cell r="M11">
            <v>0.41369615282667171</v>
          </cell>
          <cell r="N11">
            <v>0.38497727214700195</v>
          </cell>
          <cell r="O11">
            <v>0.38604553041263845</v>
          </cell>
          <cell r="P11">
            <v>0.59403832626508057</v>
          </cell>
          <cell r="Q11">
            <v>0.40559358491428021</v>
          </cell>
        </row>
        <row r="12">
          <cell r="A12">
            <v>7</v>
          </cell>
          <cell r="B12">
            <v>0.82687644141500649</v>
          </cell>
          <cell r="C12">
            <v>0.77445925319847397</v>
          </cell>
          <cell r="D12">
            <v>0.71176800054899059</v>
          </cell>
          <cell r="E12">
            <v>0.46201557714033459</v>
          </cell>
          <cell r="F12">
            <v>0.40127113228613587</v>
          </cell>
          <cell r="G12">
            <v>0.47650320235739679</v>
          </cell>
          <cell r="H12">
            <v>0.48066695238810309</v>
          </cell>
          <cell r="I12">
            <v>1.0901570911816063</v>
          </cell>
          <cell r="J12">
            <v>0.43284835649926356</v>
          </cell>
          <cell r="K12">
            <v>0.27740711414023955</v>
          </cell>
          <cell r="L12">
            <v>0.44016810703883402</v>
          </cell>
          <cell r="M12">
            <v>0.47241566217359382</v>
          </cell>
          <cell r="N12">
            <v>0.43972548463491706</v>
          </cell>
          <cell r="O12">
            <v>0.44090077360621172</v>
          </cell>
          <cell r="P12">
            <v>0.67610595839416021</v>
          </cell>
          <cell r="Q12">
            <v>0.46299841393664654</v>
          </cell>
        </row>
        <row r="13">
          <cell r="A13">
            <v>8</v>
          </cell>
          <cell r="B13">
            <v>0.92086814135091477</v>
          </cell>
          <cell r="C13">
            <v>0.86282254162112137</v>
          </cell>
          <cell r="D13">
            <v>0.79333608064711281</v>
          </cell>
          <cell r="E13">
            <v>0.51653002633367251</v>
          </cell>
          <cell r="F13">
            <v>0.44921760379387482</v>
          </cell>
          <cell r="G13">
            <v>0.53262999038077141</v>
          </cell>
          <cell r="H13">
            <v>0.53727142170804498</v>
          </cell>
          <cell r="I13">
            <v>1.2125099098866108</v>
          </cell>
          <cell r="J13">
            <v>0.48426737402384534</v>
          </cell>
          <cell r="K13">
            <v>0.31201515901833426</v>
          </cell>
          <cell r="L13">
            <v>0.49234699009567584</v>
          </cell>
          <cell r="M13">
            <v>0.52807727942622273</v>
          </cell>
          <cell r="N13">
            <v>0.49186242247858752</v>
          </cell>
          <cell r="O13">
            <v>0.49317111957180498</v>
          </cell>
          <cell r="P13">
            <v>0.75387263665299797</v>
          </cell>
          <cell r="Q13">
            <v>0.51764026321853818</v>
          </cell>
        </row>
        <row r="14">
          <cell r="A14">
            <v>9</v>
          </cell>
          <cell r="B14">
            <v>1.0099101049050345</v>
          </cell>
          <cell r="C14">
            <v>0.94656852502120048</v>
          </cell>
          <cell r="D14">
            <v>0.87070950639138622</v>
          </cell>
          <cell r="E14">
            <v>0.56853337836953799</v>
          </cell>
          <cell r="F14">
            <v>0.49501515231575344</v>
          </cell>
          <cell r="G14">
            <v>0.58612408839413022</v>
          </cell>
          <cell r="H14">
            <v>0.59127726202989839</v>
          </cell>
          <cell r="I14">
            <v>1.3279118526557001</v>
          </cell>
          <cell r="J14">
            <v>0.53322106606166153</v>
          </cell>
          <cell r="K14">
            <v>0.34495033437259287</v>
          </cell>
          <cell r="L14">
            <v>0.54215022548642733</v>
          </cell>
          <cell r="M14">
            <v>0.58086063516334419</v>
          </cell>
          <cell r="N14">
            <v>0.54152763412050053</v>
          </cell>
          <cell r="O14">
            <v>0.54305951590058221</v>
          </cell>
          <cell r="P14">
            <v>0.82767794391010219</v>
          </cell>
          <cell r="Q14">
            <v>0.56968858615435369</v>
          </cell>
        </row>
        <row r="15">
          <cell r="A15">
            <v>10</v>
          </cell>
          <cell r="B15">
            <v>1.0944270696083671</v>
          </cell>
          <cell r="C15">
            <v>1.0261230791885847</v>
          </cell>
          <cell r="D15">
            <v>0.9443072339003229</v>
          </cell>
          <cell r="E15">
            <v>0.61843976948412094</v>
          </cell>
          <cell r="F15">
            <v>0.53905516124247732</v>
          </cell>
          <cell r="G15">
            <v>0.63739193506489134</v>
          </cell>
          <cell r="H15">
            <v>0.64304441798768242</v>
          </cell>
          <cell r="I15">
            <v>1.4370436417066954</v>
          </cell>
          <cell r="J15">
            <v>0.58027199345034552</v>
          </cell>
          <cell r="K15">
            <v>0.3771463937233685</v>
          </cell>
          <cell r="L15">
            <v>0.58996036567200449</v>
          </cell>
          <cell r="M15">
            <v>0.63153223324308794</v>
          </cell>
          <cell r="N15">
            <v>0.58923558045309454</v>
          </cell>
          <cell r="O15">
            <v>0.59096086357905142</v>
          </cell>
          <cell r="P15">
            <v>0.89793407115708401</v>
          </cell>
          <cell r="Q15">
            <v>0.61963501839706669</v>
          </cell>
        </row>
        <row r="16">
          <cell r="A16">
            <v>11</v>
          </cell>
          <cell r="B16">
            <v>1.17732662510427</v>
          </cell>
          <cell r="C16">
            <v>1.1044602312192342</v>
          </cell>
          <cell r="D16">
            <v>1.0168530113712377</v>
          </cell>
          <cell r="E16">
            <v>0.66883667627434296</v>
          </cell>
          <cell r="F16">
            <v>0.58386204951162235</v>
          </cell>
          <cell r="G16">
            <v>0.68904681203475882</v>
          </cell>
          <cell r="H16">
            <v>0.69523974969818936</v>
          </cell>
          <cell r="I16">
            <v>1.542883780244197</v>
          </cell>
          <cell r="J16">
            <v>0.6280123389149519</v>
          </cell>
          <cell r="K16">
            <v>0.41113802793127413</v>
          </cell>
          <cell r="L16">
            <v>0.63835915701607937</v>
          </cell>
          <cell r="M16">
            <v>0.68269450857710545</v>
          </cell>
          <cell r="N16">
            <v>0.6375528833871138</v>
          </cell>
          <cell r="O16">
            <v>0.63946024996283479</v>
          </cell>
          <cell r="P16">
            <v>0.9674618296072699</v>
          </cell>
          <cell r="Q16">
            <v>0.67006769577936964</v>
          </cell>
        </row>
        <row r="17">
          <cell r="A17">
            <v>12</v>
          </cell>
          <cell r="B17">
            <v>1.25578928559846</v>
          </cell>
          <cell r="C17">
            <v>1.178609458589317</v>
          </cell>
          <cell r="D17">
            <v>1.0856334973803796</v>
          </cell>
          <cell r="E17">
            <v>0.71659192628838242</v>
          </cell>
          <cell r="F17">
            <v>0.62639118686821704</v>
          </cell>
          <cell r="G17">
            <v>0.73802367723840689</v>
          </cell>
          <cell r="H17">
            <v>0.74468683813868786</v>
          </cell>
          <cell r="I17">
            <v>1.6429992226662831</v>
          </cell>
          <cell r="J17">
            <v>0.67334686101300711</v>
          </cell>
          <cell r="K17">
            <v>0.44362142100755347</v>
          </cell>
          <cell r="L17">
            <v>0.68431760041779</v>
          </cell>
          <cell r="M17">
            <v>0.73138090619984641</v>
          </cell>
          <cell r="N17">
            <v>0.68342966448207809</v>
          </cell>
          <cell r="O17">
            <v>0.68549830951004909</v>
          </cell>
          <cell r="P17">
            <v>1.0333566401455183</v>
          </cell>
          <cell r="Q17">
            <v>0.71793520492603946</v>
          </cell>
        </row>
        <row r="18">
          <cell r="A18">
            <v>13</v>
          </cell>
          <cell r="B18">
            <v>1.3295612661233345</v>
          </cell>
          <cell r="C18">
            <v>1.2483951497084169</v>
          </cell>
          <cell r="D18">
            <v>1.1503448992904197</v>
          </cell>
          <cell r="E18">
            <v>0.76169051717583502</v>
          </cell>
          <cell r="F18">
            <v>0.66660264724549467</v>
          </cell>
          <cell r="G18">
            <v>0.78428421925447578</v>
          </cell>
          <cell r="H18">
            <v>0.79138268639560261</v>
          </cell>
          <cell r="I18">
            <v>1.737177781337004</v>
          </cell>
          <cell r="J18">
            <v>0.71620588419839226</v>
          </cell>
          <cell r="K18">
            <v>0.47444295569336598</v>
          </cell>
          <cell r="L18">
            <v>0.72774532768962874</v>
          </cell>
          <cell r="M18">
            <v>0.77737650368272138</v>
          </cell>
          <cell r="N18">
            <v>0.72679009355504332</v>
          </cell>
          <cell r="O18">
            <v>0.7290063432621039</v>
          </cell>
          <cell r="P18">
            <v>1.0954419199746144</v>
          </cell>
          <cell r="Q18">
            <v>0.76314480305971799</v>
          </cell>
        </row>
        <row r="19">
          <cell r="A19">
            <v>14</v>
          </cell>
          <cell r="B19">
            <v>1.3996333909845617</v>
          </cell>
          <cell r="C19">
            <v>1.3147208055891366</v>
          </cell>
          <cell r="D19">
            <v>1.2118850237415817</v>
          </cell>
          <cell r="E19">
            <v>0.80501356959849568</v>
          </cell>
          <cell r="F19">
            <v>0.70528261401361581</v>
          </cell>
          <cell r="G19">
            <v>0.82864046283888748</v>
          </cell>
          <cell r="H19">
            <v>0.83619249169545784</v>
          </cell>
          <cell r="I19">
            <v>1.826088369660805</v>
          </cell>
          <cell r="J19">
            <v>0.75727164442879746</v>
          </cell>
          <cell r="K19">
            <v>0.5041324783885488</v>
          </cell>
          <cell r="L19">
            <v>0.76945178314309659</v>
          </cell>
          <cell r="M19">
            <v>0.82124437026476826</v>
          </cell>
          <cell r="N19">
            <v>0.76837006485944659</v>
          </cell>
          <cell r="O19">
            <v>0.77078452848152645</v>
          </cell>
          <cell r="P19">
            <v>1.1545326672835841</v>
          </cell>
          <cell r="Q19">
            <v>0.8064912157359454</v>
          </cell>
        </row>
        <row r="20">
          <cell r="A20">
            <v>15</v>
          </cell>
          <cell r="B20">
            <v>1.4658868593426839</v>
          </cell>
          <cell r="C20">
            <v>1.3774197156954364</v>
          </cell>
          <cell r="D20">
            <v>1.2701435437722575</v>
          </cell>
          <cell r="E20">
            <v>0.8460679280110569</v>
          </cell>
          <cell r="F20">
            <v>0.74198019744994881</v>
          </cell>
          <cell r="G20">
            <v>0.870688318275882</v>
          </cell>
          <cell r="H20">
            <v>0.87864801129201986</v>
          </cell>
          <cell r="I20">
            <v>1.9100650662464704</v>
          </cell>
          <cell r="J20">
            <v>0.79619678688978079</v>
          </cell>
          <cell r="K20">
            <v>0.53226676783611659</v>
          </cell>
          <cell r="L20">
            <v>0.80900594679976767</v>
          </cell>
          <cell r="M20">
            <v>0.86280353612264149</v>
          </cell>
          <cell r="N20">
            <v>0.8077770689229995</v>
          </cell>
          <cell r="O20">
            <v>0.8104091827765425</v>
          </cell>
          <cell r="P20">
            <v>1.2104455561532956</v>
          </cell>
          <cell r="Q20">
            <v>0.84757218494693409</v>
          </cell>
        </row>
        <row r="21">
          <cell r="A21">
            <v>16</v>
          </cell>
          <cell r="B21">
            <v>1.5284552442199852</v>
          </cell>
          <cell r="C21">
            <v>1.4366702836389806</v>
          </cell>
          <cell r="D21">
            <v>1.3252459021753711</v>
          </cell>
          <cell r="E21">
            <v>0.88510785917665413</v>
          </cell>
          <cell r="F21">
            <v>0.77696663308048663</v>
          </cell>
          <cell r="G21">
            <v>0.91066852996494096</v>
          </cell>
          <cell r="H21">
            <v>0.91903594538333255</v>
          </cell>
          <cell r="I21">
            <v>1.9891674095225262</v>
          </cell>
          <cell r="J21">
            <v>0.83325615171950385</v>
          </cell>
          <cell r="K21">
            <v>0.55925017061161719</v>
          </cell>
          <cell r="L21">
            <v>0.84667324391471344</v>
          </cell>
          <cell r="M21">
            <v>0.90230017836885512</v>
          </cell>
          <cell r="N21">
            <v>0.84529284483710021</v>
          </cell>
          <cell r="O21">
            <v>0.84813984956433941</v>
          </cell>
          <cell r="P21">
            <v>1.2633615021186002</v>
          </cell>
          <cell r="Q21">
            <v>0.88664286687623317</v>
          </cell>
        </row>
        <row r="22">
          <cell r="A22">
            <v>17</v>
          </cell>
          <cell r="B22">
            <v>1.5875029494968507</v>
          </cell>
          <cell r="C22">
            <v>1.4926828994484427</v>
          </cell>
          <cell r="D22">
            <v>1.3773143686463716</v>
          </cell>
          <cell r="E22">
            <v>0.92208385935237036</v>
          </cell>
          <cell r="F22">
            <v>0.81018687468895922</v>
          </cell>
          <cell r="G22">
            <v>0.94855713858865687</v>
          </cell>
          <cell r="H22">
            <v>0.95728923079577843</v>
          </cell>
          <cell r="I22">
            <v>2.0637393164444018</v>
          </cell>
          <cell r="J22">
            <v>0.86851156812990782</v>
          </cell>
          <cell r="K22">
            <v>0.58528450237693364</v>
          </cell>
          <cell r="L22">
            <v>0.88240228390012121</v>
          </cell>
          <cell r="M22">
            <v>0.939924215509234</v>
          </cell>
          <cell r="N22">
            <v>0.88092273337328919</v>
          </cell>
          <cell r="O22">
            <v>0.88393209260149574</v>
          </cell>
          <cell r="P22">
            <v>1.313440332646556</v>
          </cell>
          <cell r="Q22">
            <v>0.92369920188640209</v>
          </cell>
        </row>
        <row r="23">
          <cell r="A23">
            <v>18</v>
          </cell>
          <cell r="B23">
            <v>1.643381329158649</v>
          </cell>
          <cell r="C23">
            <v>1.5457228448116997</v>
          </cell>
          <cell r="D23">
            <v>1.4266954595534305</v>
          </cell>
          <cell r="E23">
            <v>0.95740906059000552</v>
          </cell>
          <cell r="F23">
            <v>0.84203894062926499</v>
          </cell>
          <cell r="G23">
            <v>0.98475766827479139</v>
          </cell>
          <cell r="H23">
            <v>0.99380543144914912</v>
          </cell>
          <cell r="I23">
            <v>2.1344078702988187</v>
          </cell>
          <cell r="J23">
            <v>0.90233217868515458</v>
          </cell>
          <cell r="K23">
            <v>0.61067843221547791</v>
          </cell>
          <cell r="L23">
            <v>0.91660402248743744</v>
          </cell>
          <cell r="M23">
            <v>0.97609230160143257</v>
          </cell>
          <cell r="N23">
            <v>0.91507628111041983</v>
          </cell>
          <cell r="O23">
            <v>0.91819281762860805</v>
          </cell>
          <cell r="P23">
            <v>1.3609608500620287</v>
          </cell>
          <cell r="Q23">
            <v>0.95916555243647439</v>
          </cell>
        </row>
        <row r="24">
          <cell r="A24">
            <v>19</v>
          </cell>
          <cell r="B24">
            <v>1.6964227094018498</v>
          </cell>
          <cell r="C24">
            <v>1.5961035710449807</v>
          </cell>
          <cell r="D24">
            <v>1.4736507277810271</v>
          </cell>
          <cell r="E24">
            <v>0.99115799395686555</v>
          </cell>
          <cell r="F24">
            <v>0.87253109320458977</v>
          </cell>
          <cell r="G24">
            <v>1.0193140431685814</v>
          </cell>
          <cell r="H24">
            <v>1.0286409369831777</v>
          </cell>
          <cell r="I24">
            <v>2.2011273622571466</v>
          </cell>
          <cell r="J24">
            <v>0.93459148607859888</v>
          </cell>
          <cell r="K24">
            <v>0.6347787002347941</v>
          </cell>
          <cell r="L24">
            <v>0.94925741920494189</v>
          </cell>
          <cell r="M24">
            <v>1.0104174769513705</v>
          </cell>
          <cell r="N24">
            <v>0.94766899667329785</v>
          </cell>
          <cell r="O24">
            <v>0.95090234156398257</v>
          </cell>
          <cell r="P24">
            <v>1.4061689382588889</v>
          </cell>
          <cell r="Q24">
            <v>0.99299578002447486</v>
          </cell>
        </row>
        <row r="25">
          <cell r="A25">
            <v>20</v>
          </cell>
          <cell r="B25">
            <v>1.7466608393030958</v>
          </cell>
          <cell r="C25">
            <v>1.643830133257012</v>
          </cell>
          <cell r="D25">
            <v>1.5181967076804443</v>
          </cell>
          <cell r="E25">
            <v>1.0233667755514437</v>
          </cell>
          <cell r="F25">
            <v>0.90166482033577688</v>
          </cell>
          <cell r="G25">
            <v>1.0522532790286401</v>
          </cell>
          <cell r="H25">
            <v>1.0618595975062455</v>
          </cell>
          <cell r="I25">
            <v>2.2640684577836909</v>
          </cell>
          <cell r="J25">
            <v>0.96530444673938698</v>
          </cell>
          <cell r="K25">
            <v>0.65770649734225151</v>
          </cell>
          <cell r="L25">
            <v>0.98041344473162684</v>
          </cell>
          <cell r="M25">
            <v>1.0429641066209925</v>
          </cell>
          <cell r="N25">
            <v>0.97872442912562363</v>
          </cell>
          <cell r="O25">
            <v>0.98210830041993724</v>
          </cell>
          <cell r="P25">
            <v>1.4490578443788404</v>
          </cell>
          <cell r="Q25">
            <v>1.0252266149295488</v>
          </cell>
        </row>
        <row r="26">
          <cell r="A26">
            <v>21</v>
          </cell>
          <cell r="B26">
            <v>1.7957949125217572</v>
          </cell>
          <cell r="C26">
            <v>1.6888340568468816</v>
          </cell>
          <cell r="D26">
            <v>1.560214948782678</v>
          </cell>
          <cell r="E26">
            <v>1.0538304288427547</v>
          </cell>
          <cell r="F26">
            <v>0.92924339812904511</v>
          </cell>
          <cell r="G26">
            <v>1.08340113846215</v>
          </cell>
          <cell r="H26">
            <v>1.0932732163588512</v>
          </cell>
          <cell r="I26">
            <v>2.3233131538706435</v>
          </cell>
          <cell r="J26">
            <v>0.99436506613095887</v>
          </cell>
          <cell r="K26">
            <v>0.67947789428337879</v>
          </cell>
          <cell r="L26">
            <v>1.0098921225091655</v>
          </cell>
          <cell r="M26">
            <v>1.0737419367531265</v>
          </cell>
          <cell r="N26">
            <v>1.0081060093429242</v>
          </cell>
          <cell r="O26">
            <v>1.0116341184801787</v>
          </cell>
          <cell r="P26">
            <v>1.489529007499417</v>
          </cell>
          <cell r="Q26">
            <v>1.0557108569301434</v>
          </cell>
        </row>
        <row r="27">
          <cell r="A27">
            <v>22</v>
          </cell>
          <cell r="B27">
            <v>1.8439494771462837</v>
          </cell>
          <cell r="C27">
            <v>1.7312765109285766</v>
          </cell>
          <cell r="D27">
            <v>1.5998542511644269</v>
          </cell>
          <cell r="E27">
            <v>1.082646555582107</v>
          </cell>
          <cell r="F27">
            <v>0.95535228266325745</v>
          </cell>
          <cell r="G27">
            <v>1.1128582438640389</v>
          </cell>
          <cell r="H27">
            <v>1.122983084262867</v>
          </cell>
          <cell r="I27">
            <v>2.3790868024465679</v>
          </cell>
          <cell r="J27">
            <v>1.0218649926205274</v>
          </cell>
          <cell r="K27">
            <v>0.70015197888578407</v>
          </cell>
          <cell r="L27">
            <v>1.0377865645697235</v>
          </cell>
          <cell r="M27">
            <v>1.102850242156145</v>
          </cell>
          <cell r="N27">
            <v>1.0359067810589249</v>
          </cell>
          <cell r="O27">
            <v>1.0395730696850078</v>
          </cell>
          <cell r="P27">
            <v>1.5277237605966913</v>
          </cell>
          <cell r="Q27">
            <v>1.084546207240346</v>
          </cell>
        </row>
        <row r="28">
          <cell r="A28">
            <v>23</v>
          </cell>
          <cell r="B28">
            <v>1.8912419827662492</v>
          </cell>
          <cell r="C28">
            <v>1.7713087624048189</v>
          </cell>
          <cell r="D28">
            <v>1.637254322181823</v>
          </cell>
          <cell r="E28">
            <v>1.1099071005273116</v>
          </cell>
          <cell r="F28">
            <v>0.98007207283677977</v>
          </cell>
          <cell r="G28">
            <v>1.1407193581960697</v>
          </cell>
          <cell r="H28">
            <v>1.151084599818992</v>
          </cell>
          <cell r="I28">
            <v>2.4316005203229558</v>
          </cell>
          <cell r="J28">
            <v>1.0478906107997923</v>
          </cell>
          <cell r="K28">
            <v>0.71978476647414291</v>
          </cell>
          <cell r="L28">
            <v>1.0641845302322221</v>
          </cell>
          <cell r="M28">
            <v>1.1303825216635039</v>
          </cell>
          <cell r="N28">
            <v>1.0622144312342461</v>
          </cell>
          <cell r="O28">
            <v>1.0660130655180824</v>
          </cell>
          <cell r="P28">
            <v>1.5637748596298529</v>
          </cell>
          <cell r="Q28">
            <v>1.1118247032095372</v>
          </cell>
        </row>
        <row r="29">
          <cell r="A29">
            <v>24</v>
          </cell>
          <cell r="B29">
            <v>1.9377833022483069</v>
          </cell>
          <cell r="C29">
            <v>1.8090728058974754</v>
          </cell>
          <cell r="D29">
            <v>1.6725463520623078</v>
          </cell>
          <cell r="E29">
            <v>1.135698691822993</v>
          </cell>
          <cell r="F29">
            <v>1.0034787967927434</v>
          </cell>
          <cell r="G29">
            <v>1.1670737392123831</v>
          </cell>
          <cell r="H29">
            <v>1.1776676253312235</v>
          </cell>
          <cell r="I29">
            <v>2.4810521171150044</v>
          </cell>
          <cell r="J29">
            <v>1.0725233552758837</v>
          </cell>
          <cell r="K29">
            <v>0.73842936331680387</v>
          </cell>
          <cell r="L29">
            <v>1.0891687454942791</v>
          </cell>
          <cell r="M29">
            <v>1.1564268470120509</v>
          </cell>
          <cell r="N29">
            <v>1.0871116101803731</v>
          </cell>
          <cell r="O29">
            <v>1.0910369750064643</v>
          </cell>
          <cell r="P29">
            <v>1.5978070230599348</v>
          </cell>
          <cell r="Q29">
            <v>1.1376330591834423</v>
          </cell>
        </row>
        <row r="30">
          <cell r="A30">
            <v>25</v>
          </cell>
          <cell r="B30">
            <v>1.9836782179541714</v>
          </cell>
          <cell r="C30">
            <v>1.844701952368849</v>
          </cell>
          <cell r="D30">
            <v>1.7058535519083033</v>
          </cell>
          <cell r="E30">
            <v>1.160102960139848</v>
          </cell>
          <cell r="F30">
            <v>1.0256441808118903</v>
          </cell>
          <cell r="G30">
            <v>1.1920054714824584</v>
          </cell>
          <cell r="H30">
            <v>1.2028168203505243</v>
          </cell>
          <cell r="I30">
            <v>2.527626961073091</v>
          </cell>
          <cell r="J30">
            <v>1.095840005052187</v>
          </cell>
          <cell r="K30">
            <v>0.75613612112809891</v>
          </cell>
          <cell r="L30">
            <v>1.1128172026498728</v>
          </cell>
          <cell r="M30">
            <v>1.1810661898705175</v>
          </cell>
          <cell r="N30">
            <v>1.1106762318350942</v>
          </cell>
          <cell r="O30">
            <v>1.1147229249071668</v>
          </cell>
          <cell r="P30">
            <v>1.6299374363269508</v>
          </cell>
          <cell r="Q30">
            <v>1.1620529860901805</v>
          </cell>
        </row>
        <row r="31">
          <cell r="A31">
            <v>26</v>
          </cell>
          <cell r="B31">
            <v>2.0290258749272319</v>
          </cell>
          <cell r="C31">
            <v>1.8783213792112838</v>
          </cell>
          <cell r="D31">
            <v>1.7372916566314707</v>
          </cell>
          <cell r="E31">
            <v>1.1831968379429298</v>
          </cell>
          <cell r="F31">
            <v>1.0466359017845677</v>
          </cell>
          <cell r="G31">
            <v>1.2155937776491093</v>
          </cell>
          <cell r="H31">
            <v>1.2266119543791312</v>
          </cell>
          <cell r="I31">
            <v>2.5714987870661687</v>
          </cell>
          <cell r="J31">
            <v>1.1179129597413273</v>
          </cell>
          <cell r="K31">
            <v>0.7729527831323546</v>
          </cell>
          <cell r="L31">
            <v>1.1352034413993395</v>
          </cell>
          <cell r="M31">
            <v>1.2043787284319774</v>
          </cell>
          <cell r="N31">
            <v>1.1329817554624075</v>
          </cell>
          <cell r="O31">
            <v>1.1371445813494037</v>
          </cell>
          <cell r="P31">
            <v>1.6602762236232831</v>
          </cell>
          <cell r="Q31">
            <v>1.1851614911238153</v>
          </cell>
        </row>
        <row r="32">
          <cell r="A32">
            <v>27</v>
          </cell>
          <cell r="B32">
            <v>2.0739202033956499</v>
          </cell>
          <cell r="C32">
            <v>1.9100486443921079</v>
          </cell>
          <cell r="D32">
            <v>1.766969395164107</v>
          </cell>
          <cell r="E32">
            <v>1.2050528401681522</v>
          </cell>
          <cell r="F32">
            <v>1.0665178243007536</v>
          </cell>
          <cell r="G32">
            <v>1.2379133102634512</v>
          </cell>
          <cell r="H32">
            <v>1.2491282000810762</v>
          </cell>
          <cell r="I32">
            <v>2.6128304506640014</v>
          </cell>
          <cell r="J32">
            <v>1.1388104987707264</v>
          </cell>
          <cell r="K32">
            <v>0.78892462216590697</v>
          </cell>
          <cell r="L32">
            <v>1.1563968126347541</v>
          </cell>
          <cell r="M32">
            <v>1.2264381348900173</v>
          </cell>
          <cell r="N32">
            <v>1.1540974499658541</v>
          </cell>
          <cell r="O32">
            <v>1.1583714141180259</v>
          </cell>
          <cell r="P32">
            <v>1.6889268891418276</v>
          </cell>
          <cell r="Q32">
            <v>1.2070311588068277</v>
          </cell>
        </row>
        <row r="33">
          <cell r="A33">
            <v>28</v>
          </cell>
          <cell r="B33">
            <v>2.118450312773799</v>
          </cell>
          <cell r="C33">
            <v>1.9399941670637517</v>
          </cell>
          <cell r="D33">
            <v>1.7949889301339317</v>
          </cell>
          <cell r="E33">
            <v>1.2257393275014785</v>
          </cell>
          <cell r="F33">
            <v>1.0853502233291901</v>
          </cell>
          <cell r="G33">
            <v>1.2590344254496157</v>
          </cell>
          <cell r="H33">
            <v>1.2704364082551698</v>
          </cell>
          <cell r="I33">
            <v>2.6517746319915605</v>
          </cell>
          <cell r="J33">
            <v>1.1585970246647741</v>
          </cell>
          <cell r="K33">
            <v>0.80409457126554174</v>
          </cell>
          <cell r="L33">
            <v>1.1764627260058664</v>
          </cell>
          <cell r="M33">
            <v>1.2473138450307335</v>
          </cell>
          <cell r="N33">
            <v>1.1740886419258536</v>
          </cell>
          <cell r="O33">
            <v>1.1784689446855734</v>
          </cell>
          <cell r="P33">
            <v>1.7159867298291052</v>
          </cell>
          <cell r="Q33">
            <v>1.2277304146280685</v>
          </cell>
        </row>
        <row r="34">
          <cell r="A34">
            <v>29</v>
          </cell>
          <cell r="B34">
            <v>2.1627008591897501</v>
          </cell>
          <cell r="C34">
            <v>1.9682616768840162</v>
          </cell>
          <cell r="D34">
            <v>1.82144626903936</v>
          </cell>
          <cell r="E34">
            <v>1.2453207533762902</v>
          </cell>
          <cell r="F34">
            <v>1.1031899933934219</v>
          </cell>
          <cell r="G34">
            <v>1.2790234395688902</v>
          </cell>
          <cell r="H34">
            <v>1.2906033657434024</v>
          </cell>
          <cell r="I34">
            <v>2.6884744927744535</v>
          </cell>
          <cell r="J34">
            <v>1.1773332914164614</v>
          </cell>
          <cell r="K34">
            <v>0.81850334716559803</v>
          </cell>
          <cell r="L34">
            <v>1.1954628822991065</v>
          </cell>
          <cell r="M34">
            <v>1.2670713110909757</v>
          </cell>
          <cell r="N34">
            <v>1.1930169483985456</v>
          </cell>
          <cell r="O34">
            <v>1.1974989790275652</v>
          </cell>
          <cell r="P34">
            <v>1.7415472215355212</v>
          </cell>
          <cell r="Q34">
            <v>1.2473237723736066</v>
          </cell>
        </row>
        <row r="35">
          <cell r="A35">
            <v>30</v>
          </cell>
          <cell r="B35">
            <v>2.20675238842336</v>
          </cell>
          <cell r="C35">
            <v>1.994948634138072</v>
          </cell>
          <cell r="D35">
            <v>1.8464316488235326</v>
          </cell>
          <cell r="E35">
            <v>1.2638578957307791</v>
          </cell>
          <cell r="F35">
            <v>1.1200908450935199</v>
          </cell>
          <cell r="G35">
            <v>1.2979428699754809</v>
          </cell>
          <cell r="H35">
            <v>1.3096920373701049</v>
          </cell>
          <cell r="I35">
            <v>2.7230642897576742</v>
          </cell>
          <cell r="J35">
            <v>1.195076618894904</v>
          </cell>
          <cell r="K35">
            <v>0.8321895671013666</v>
          </cell>
          <cell r="L35">
            <v>1.2134554915944304</v>
          </cell>
          <cell r="M35">
            <v>1.28577223895712</v>
          </cell>
          <cell r="N35">
            <v>1.2109404954454814</v>
          </cell>
          <cell r="O35">
            <v>1.2155198261877698</v>
          </cell>
          <cell r="P35">
            <v>1.7656943803264618</v>
          </cell>
          <cell r="Q35">
            <v>1.2658720661941198</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llup"/>
      <sheetName val="Spending_Breakout"/>
      <sheetName val="18230440"/>
      <sheetName val="18230434"/>
      <sheetName val="Measure Life Values"/>
      <sheetName val="Savings Terms"/>
      <sheetName val="Load Shape Terms"/>
      <sheetName val="18230434G"/>
      <sheetName val="18230435"/>
      <sheetName val="18230700"/>
      <sheetName val="18230461"/>
      <sheetName val="18230738"/>
      <sheetName val="18230687"/>
      <sheetName val="Comments"/>
      <sheetName val="Troubleshooting"/>
      <sheetName val="CE_Res_Elect"/>
      <sheetName val="CE_Res_ElectWO"/>
      <sheetName val="CE_Res_Gas"/>
      <sheetName val="CE_Res_GasWO"/>
      <sheetName val="budget_targets"/>
      <sheetName val="lookup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ow r="5">
          <cell r="D5">
            <v>1</v>
          </cell>
        </row>
        <row r="6">
          <cell r="D6">
            <v>2</v>
          </cell>
        </row>
        <row r="7">
          <cell r="D7">
            <v>3</v>
          </cell>
        </row>
        <row r="8">
          <cell r="D8">
            <v>4</v>
          </cell>
        </row>
        <row r="9">
          <cell r="D9">
            <v>5</v>
          </cell>
        </row>
        <row r="10">
          <cell r="D10">
            <v>6</v>
          </cell>
        </row>
        <row r="11">
          <cell r="D11">
            <v>7</v>
          </cell>
        </row>
        <row r="12">
          <cell r="D12">
            <v>8</v>
          </cell>
        </row>
        <row r="13">
          <cell r="D13">
            <v>9</v>
          </cell>
        </row>
        <row r="14">
          <cell r="D14">
            <v>10</v>
          </cell>
        </row>
        <row r="15">
          <cell r="D15">
            <v>11</v>
          </cell>
        </row>
        <row r="16">
          <cell r="D16">
            <v>12</v>
          </cell>
        </row>
        <row r="17">
          <cell r="D17">
            <v>13</v>
          </cell>
        </row>
        <row r="18">
          <cell r="D18">
            <v>14</v>
          </cell>
        </row>
        <row r="19">
          <cell r="D19">
            <v>15</v>
          </cell>
        </row>
        <row r="20">
          <cell r="D20">
            <v>16</v>
          </cell>
        </row>
        <row r="21">
          <cell r="D21">
            <v>17</v>
          </cell>
        </row>
        <row r="22">
          <cell r="D22">
            <v>18</v>
          </cell>
        </row>
        <row r="23">
          <cell r="D23">
            <v>19</v>
          </cell>
        </row>
        <row r="24">
          <cell r="D24">
            <v>20</v>
          </cell>
        </row>
        <row r="25">
          <cell r="D25">
            <v>21</v>
          </cell>
        </row>
        <row r="26">
          <cell r="D26">
            <v>22</v>
          </cell>
        </row>
        <row r="27">
          <cell r="D27">
            <v>23</v>
          </cell>
        </row>
        <row r="28">
          <cell r="D28">
            <v>24</v>
          </cell>
        </row>
        <row r="29">
          <cell r="D29">
            <v>25</v>
          </cell>
        </row>
        <row r="30">
          <cell r="D30">
            <v>26</v>
          </cell>
        </row>
        <row r="31">
          <cell r="D31">
            <v>27</v>
          </cell>
        </row>
        <row r="32">
          <cell r="D32">
            <v>28</v>
          </cell>
        </row>
        <row r="33">
          <cell r="D33">
            <v>29</v>
          </cell>
        </row>
        <row r="34">
          <cell r="D34">
            <v>30</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llup"/>
      <sheetName val="Spending_Breakout"/>
      <sheetName val="18230625"/>
      <sheetName val="Measure Life Values"/>
      <sheetName val="Savings Terms"/>
      <sheetName val="Load Shape Terms"/>
      <sheetName val="18230626"/>
      <sheetName val="18230634"/>
      <sheetName val="18230628"/>
      <sheetName val="18230638"/>
      <sheetName val="18230627"/>
      <sheetName val="18230637"/>
      <sheetName val="18230612"/>
      <sheetName val="Comments"/>
      <sheetName val="Troubleshooting"/>
      <sheetName val="CE_Res_Gas"/>
      <sheetName val="CE_Res_GasWO"/>
      <sheetName val="CE_Res_ElectWO"/>
      <sheetName val="CE_Res_Elect"/>
      <sheetName val="budget_targets"/>
      <sheetName val="lookup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ow r="5">
          <cell r="D5">
            <v>1</v>
          </cell>
        </row>
        <row r="6">
          <cell r="D6">
            <v>2</v>
          </cell>
        </row>
        <row r="7">
          <cell r="D7">
            <v>3</v>
          </cell>
        </row>
        <row r="8">
          <cell r="D8">
            <v>4</v>
          </cell>
        </row>
        <row r="9">
          <cell r="D9">
            <v>5</v>
          </cell>
        </row>
        <row r="10">
          <cell r="D10">
            <v>6</v>
          </cell>
        </row>
        <row r="11">
          <cell r="D11">
            <v>7</v>
          </cell>
        </row>
        <row r="12">
          <cell r="D12">
            <v>8</v>
          </cell>
        </row>
        <row r="13">
          <cell r="D13">
            <v>9</v>
          </cell>
        </row>
        <row r="14">
          <cell r="D14">
            <v>10</v>
          </cell>
        </row>
        <row r="15">
          <cell r="D15">
            <v>11</v>
          </cell>
        </row>
        <row r="16">
          <cell r="D16">
            <v>12</v>
          </cell>
        </row>
        <row r="17">
          <cell r="D17">
            <v>13</v>
          </cell>
        </row>
        <row r="18">
          <cell r="D18">
            <v>14</v>
          </cell>
        </row>
        <row r="19">
          <cell r="D19">
            <v>15</v>
          </cell>
        </row>
        <row r="20">
          <cell r="D20">
            <v>16</v>
          </cell>
        </row>
        <row r="21">
          <cell r="D21">
            <v>17</v>
          </cell>
        </row>
        <row r="22">
          <cell r="D22">
            <v>18</v>
          </cell>
        </row>
        <row r="23">
          <cell r="D23">
            <v>19</v>
          </cell>
        </row>
        <row r="24">
          <cell r="D24">
            <v>20</v>
          </cell>
        </row>
        <row r="25">
          <cell r="D25">
            <v>21</v>
          </cell>
        </row>
        <row r="26">
          <cell r="D26">
            <v>22</v>
          </cell>
        </row>
        <row r="27">
          <cell r="D27">
            <v>23</v>
          </cell>
        </row>
        <row r="28">
          <cell r="D28">
            <v>24</v>
          </cell>
        </row>
        <row r="29">
          <cell r="D29">
            <v>25</v>
          </cell>
        </row>
        <row r="30">
          <cell r="D30">
            <v>26</v>
          </cell>
        </row>
        <row r="31">
          <cell r="D31">
            <v>27</v>
          </cell>
        </row>
        <row r="32">
          <cell r="D32">
            <v>28</v>
          </cell>
        </row>
        <row r="33">
          <cell r="D33">
            <v>29</v>
          </cell>
        </row>
        <row r="34">
          <cell r="D34">
            <v>30</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nfilltered Measure Lookup"/>
      <sheetName val="BEMCSYPIVOT"/>
      <sheetName val="BEMCSY"/>
      <sheetName val="18231134SBDI"/>
      <sheetName val="18230714BusLightingMkdown"/>
      <sheetName val="18231135ESG_Pivot"/>
      <sheetName val="18231135ESG"/>
      <sheetName val="18231021ESG"/>
      <sheetName val="18230505 SRM"/>
      <sheetName val="18230520 LGDI"/>
      <sheetName val="18230250 LGDI"/>
      <sheetName val="18230521 AGDI"/>
      <sheetName val="18230718PHVAC"/>
      <sheetName val="Pivot Gas PHVAC"/>
      <sheetName val="18231029PHVAC"/>
      <sheetName val="ON Lookup"/>
      <sheetName val="RAB DATA"/>
      <sheetName val="RAB Spending Data"/>
      <sheetName val="Sheet6"/>
      <sheetName val="Sheet7"/>
      <sheetName val="Detail CI Workout Savings"/>
      <sheetName val="Detail CI Workout Spending"/>
      <sheetName val="Detail CI Retro Gas"/>
      <sheetName val="Detail NC Gas"/>
      <sheetName val="Detail RCM Gas"/>
    </sheetNames>
    <sheetDataSet>
      <sheetData sheetId="0">
        <row r="4">
          <cell r="A4" t="str">
            <v>10769 - 1</v>
          </cell>
          <cell r="B4" t="str">
            <v>10769</v>
          </cell>
          <cell r="C4" t="str">
            <v>Water Heating</v>
          </cell>
          <cell r="D4" t="str">
            <v>Aerator</v>
          </cell>
          <cell r="E4" t="str">
            <v>Residential Use Aerator</v>
          </cell>
          <cell r="F4" t="str">
            <v>APPD: Aerator - Bath - Engagement - C - Any WH - 1.0 gpm</v>
          </cell>
          <cell r="G4" t="str">
            <v>1.0 gpm engagement bath aerator: combined territory, any water heating</v>
          </cell>
          <cell r="H4">
            <v>1</v>
          </cell>
          <cell r="I4" t="str">
            <v>Active</v>
          </cell>
          <cell r="J4">
            <v>42461</v>
          </cell>
          <cell r="K4">
            <v>42735</v>
          </cell>
          <cell r="L4" t="str">
            <v>Res Water Heat</v>
          </cell>
          <cell r="N4" t="str">
            <v>3477 - 3478</v>
          </cell>
          <cell r="O4" t="str">
            <v>1.0 gpm</v>
          </cell>
          <cell r="Q4" t="str">
            <v>1.7</v>
          </cell>
          <cell r="S4" t="str">
            <v>1</v>
          </cell>
          <cell r="T4" t="str">
            <v>25.93</v>
          </cell>
          <cell r="U4" t="str">
            <v>Full</v>
          </cell>
          <cell r="V4" t="str">
            <v>10</v>
          </cell>
          <cell r="X4" t="str">
            <v>6.82</v>
          </cell>
          <cell r="Y4" t="str">
            <v>PSE-deemed</v>
          </cell>
          <cell r="Z4" t="str">
            <v>Evaluation Study</v>
          </cell>
          <cell r="AA4" t="str">
            <v>0.3</v>
          </cell>
          <cell r="AC4" t="str">
            <v>1</v>
          </cell>
          <cell r="AD4" t="str">
            <v>1.18</v>
          </cell>
          <cell r="AE4" t="str">
            <v>per unit</v>
          </cell>
          <cell r="AF4" t="str">
            <v>Dual</v>
          </cell>
        </row>
        <row r="5">
          <cell r="A5" t="str">
            <v>10769 - 2</v>
          </cell>
          <cell r="B5" t="str">
            <v>10769</v>
          </cell>
          <cell r="C5" t="str">
            <v>Water Heating</v>
          </cell>
          <cell r="D5" t="str">
            <v>Aerator</v>
          </cell>
          <cell r="E5" t="str">
            <v>Residential Use Aerator</v>
          </cell>
          <cell r="F5" t="str">
            <v>APPD: Aerator - Bath - Engagement - C - Any WH - 1.0 gpm</v>
          </cell>
          <cell r="G5" t="str">
            <v>1.0 gpm engagement bath aerator: combined territory, any water heating</v>
          </cell>
          <cell r="H5">
            <v>2</v>
          </cell>
          <cell r="I5" t="str">
            <v>Active</v>
          </cell>
          <cell r="J5">
            <v>42736</v>
          </cell>
          <cell r="L5" t="str">
            <v>Res Water Heat</v>
          </cell>
          <cell r="N5" t="str">
            <v>5513 - 5514</v>
          </cell>
          <cell r="O5" t="str">
            <v>1.0 gpm</v>
          </cell>
          <cell r="Q5" t="str">
            <v>1.7</v>
          </cell>
          <cell r="S5" t="str">
            <v>1</v>
          </cell>
          <cell r="T5" t="str">
            <v>25.93</v>
          </cell>
          <cell r="U5" t="str">
            <v>Full</v>
          </cell>
          <cell r="V5" t="str">
            <v>10</v>
          </cell>
          <cell r="X5" t="str">
            <v>6.82</v>
          </cell>
          <cell r="Y5" t="str">
            <v>PSE-deemed</v>
          </cell>
          <cell r="Z5" t="str">
            <v>Evaluation Study</v>
          </cell>
          <cell r="AA5" t="str">
            <v>0.3</v>
          </cell>
          <cell r="AC5" t="str">
            <v>1</v>
          </cell>
          <cell r="AD5" t="str">
            <v>1.18</v>
          </cell>
          <cell r="AE5" t="str">
            <v>per unit</v>
          </cell>
          <cell r="AF5" t="str">
            <v>Dual</v>
          </cell>
        </row>
        <row r="6">
          <cell r="A6" t="str">
            <v>10768 - 1</v>
          </cell>
          <cell r="B6" t="str">
            <v>10768</v>
          </cell>
          <cell r="C6" t="str">
            <v>Water Heating</v>
          </cell>
          <cell r="D6" t="str">
            <v>Aerator</v>
          </cell>
          <cell r="E6" t="str">
            <v>Residential Use Aerator</v>
          </cell>
          <cell r="F6" t="str">
            <v>APPD: Aerator - Bath - Engagement - EO - Any WH - 1.0 gpm</v>
          </cell>
          <cell r="G6" t="str">
            <v>1.0 gpm engagement bath aerator: electric-only territory, any water heating</v>
          </cell>
          <cell r="H6">
            <v>1</v>
          </cell>
          <cell r="I6" t="str">
            <v>Active</v>
          </cell>
          <cell r="J6">
            <v>42461</v>
          </cell>
          <cell r="L6" t="str">
            <v>Res Water Heat</v>
          </cell>
          <cell r="N6" t="str">
            <v>3476</v>
          </cell>
          <cell r="O6" t="str">
            <v>1.0 gpm</v>
          </cell>
          <cell r="Q6" t="str">
            <v>2</v>
          </cell>
          <cell r="S6" t="str">
            <v>2</v>
          </cell>
          <cell r="T6" t="str">
            <v>31.36</v>
          </cell>
          <cell r="U6" t="str">
            <v>Full</v>
          </cell>
          <cell r="V6" t="str">
            <v>10</v>
          </cell>
          <cell r="X6" t="str">
            <v>6.82</v>
          </cell>
          <cell r="Y6" t="str">
            <v>PSE-deemed</v>
          </cell>
          <cell r="Z6" t="str">
            <v>Evaluation Study</v>
          </cell>
          <cell r="AE6" t="str">
            <v>per unit</v>
          </cell>
          <cell r="AF6" t="str">
            <v>kWh</v>
          </cell>
        </row>
        <row r="7">
          <cell r="A7" t="str">
            <v>10771 - 1</v>
          </cell>
          <cell r="B7" t="str">
            <v>10771</v>
          </cell>
          <cell r="C7" t="str">
            <v>Water Heating</v>
          </cell>
          <cell r="D7" t="str">
            <v>Aerator</v>
          </cell>
          <cell r="E7" t="str">
            <v>Residential Use Aerator</v>
          </cell>
          <cell r="F7" t="str">
            <v>APPD: Aerator - Kitchen - Engagement - C - Any WH - 1.5 gpm</v>
          </cell>
          <cell r="G7" t="str">
            <v>1.5 gpm engagement kitchen aerator: combined territory, any water heating</v>
          </cell>
          <cell r="H7">
            <v>1</v>
          </cell>
          <cell r="I7" t="str">
            <v>Active</v>
          </cell>
          <cell r="J7">
            <v>42461</v>
          </cell>
          <cell r="K7">
            <v>42735</v>
          </cell>
          <cell r="L7" t="str">
            <v>Res Water Heat</v>
          </cell>
          <cell r="N7" t="str">
            <v>3480 - 3481</v>
          </cell>
          <cell r="O7" t="str">
            <v>1.5 gpm</v>
          </cell>
          <cell r="Q7" t="str">
            <v>1.7</v>
          </cell>
          <cell r="S7" t="str">
            <v>1</v>
          </cell>
          <cell r="T7" t="str">
            <v>15.11</v>
          </cell>
          <cell r="U7" t="str">
            <v>Full</v>
          </cell>
          <cell r="V7" t="str">
            <v>10</v>
          </cell>
          <cell r="X7" t="str">
            <v>3.97</v>
          </cell>
          <cell r="Y7" t="str">
            <v>PSE-deemed</v>
          </cell>
          <cell r="Z7" t="str">
            <v>Evaluation Study</v>
          </cell>
          <cell r="AA7" t="str">
            <v>0.3</v>
          </cell>
          <cell r="AC7" t="str">
            <v>1</v>
          </cell>
          <cell r="AD7" t="str">
            <v>0.69</v>
          </cell>
          <cell r="AE7" t="str">
            <v>per unit</v>
          </cell>
          <cell r="AF7" t="str">
            <v>Dual</v>
          </cell>
        </row>
        <row r="8">
          <cell r="A8" t="str">
            <v>10771 - 2</v>
          </cell>
          <cell r="B8" t="str">
            <v>10771</v>
          </cell>
          <cell r="C8" t="str">
            <v>Water Heating</v>
          </cell>
          <cell r="D8" t="str">
            <v>Aerator</v>
          </cell>
          <cell r="E8" t="str">
            <v>Residential Use Aerator</v>
          </cell>
          <cell r="F8" t="str">
            <v>APPD: Aerator - Kitchen - Engagement - C - Any WH - 1.5 gpm</v>
          </cell>
          <cell r="G8" t="str">
            <v>1.5 gpm engagement kitchen aerator: combined territory, any water heating</v>
          </cell>
          <cell r="H8">
            <v>2</v>
          </cell>
          <cell r="I8" t="str">
            <v>Active</v>
          </cell>
          <cell r="J8">
            <v>42736</v>
          </cell>
          <cell r="L8" t="str">
            <v>Res Water Heat</v>
          </cell>
          <cell r="N8" t="str">
            <v>5515 - 5516</v>
          </cell>
          <cell r="O8" t="str">
            <v>1.5 gpm</v>
          </cell>
          <cell r="Q8" t="str">
            <v>1.7</v>
          </cell>
          <cell r="S8" t="str">
            <v>1</v>
          </cell>
          <cell r="T8" t="str">
            <v>15.11</v>
          </cell>
          <cell r="U8" t="str">
            <v>Full</v>
          </cell>
          <cell r="V8" t="str">
            <v>10</v>
          </cell>
          <cell r="X8" t="str">
            <v>3.97</v>
          </cell>
          <cell r="Y8" t="str">
            <v>PSE-deemed</v>
          </cell>
          <cell r="Z8" t="str">
            <v>Evaluation Study</v>
          </cell>
          <cell r="AA8" t="str">
            <v>0.3</v>
          </cell>
          <cell r="AC8" t="str">
            <v>1</v>
          </cell>
          <cell r="AD8" t="str">
            <v>0.69</v>
          </cell>
          <cell r="AE8" t="str">
            <v>per unit</v>
          </cell>
          <cell r="AF8" t="str">
            <v>Dual</v>
          </cell>
        </row>
        <row r="9">
          <cell r="A9" t="str">
            <v>10770 - 1</v>
          </cell>
          <cell r="B9" t="str">
            <v>10770</v>
          </cell>
          <cell r="C9" t="str">
            <v>Water Heating</v>
          </cell>
          <cell r="D9" t="str">
            <v>Aerator</v>
          </cell>
          <cell r="E9" t="str">
            <v>Residential Use Aerator</v>
          </cell>
          <cell r="F9" t="str">
            <v>APPD: Aerator - Kitchen - Engagement - EO - Any WH - 1.5 gpm</v>
          </cell>
          <cell r="G9" t="str">
            <v>1.5 gpm engagement kitchen aerator: electric-only territory, any water heating</v>
          </cell>
          <cell r="H9">
            <v>1</v>
          </cell>
          <cell r="I9" t="str">
            <v>Active</v>
          </cell>
          <cell r="J9">
            <v>42461</v>
          </cell>
          <cell r="L9" t="str">
            <v>Res Water Heat</v>
          </cell>
          <cell r="N9" t="str">
            <v>3479</v>
          </cell>
          <cell r="O9" t="str">
            <v>1.5 gpm</v>
          </cell>
          <cell r="Q9" t="str">
            <v>2</v>
          </cell>
          <cell r="S9" t="str">
            <v>2</v>
          </cell>
          <cell r="T9" t="str">
            <v>18.27</v>
          </cell>
          <cell r="U9" t="str">
            <v>Full</v>
          </cell>
          <cell r="V9" t="str">
            <v>10</v>
          </cell>
          <cell r="X9" t="str">
            <v>3.97</v>
          </cell>
          <cell r="Y9" t="str">
            <v>PSE-deemed</v>
          </cell>
          <cell r="Z9" t="str">
            <v>Evaluation Study</v>
          </cell>
          <cell r="AE9" t="str">
            <v>per unit</v>
          </cell>
          <cell r="AF9" t="str">
            <v>kWh</v>
          </cell>
        </row>
        <row r="10">
          <cell r="A10" t="str">
            <v>10113 - 1</v>
          </cell>
          <cell r="B10" t="str">
            <v>10113</v>
          </cell>
          <cell r="C10" t="str">
            <v>Appliances</v>
          </cell>
          <cell r="D10" t="str">
            <v>Freezer</v>
          </cell>
          <cell r="E10" t="str">
            <v>Freezer Decommissioning</v>
          </cell>
          <cell r="F10" t="str">
            <v>APPD: Freezer - Decommissioned</v>
          </cell>
          <cell r="G10" t="str">
            <v>Decommissioned freezer</v>
          </cell>
          <cell r="H10">
            <v>1</v>
          </cell>
          <cell r="I10" t="str">
            <v>Active</v>
          </cell>
          <cell r="J10">
            <v>42005</v>
          </cell>
          <cell r="K10">
            <v>42369</v>
          </cell>
          <cell r="L10" t="str">
            <v>Res Refrigerator</v>
          </cell>
          <cell r="N10" t="str">
            <v>1942</v>
          </cell>
          <cell r="Q10" t="str">
            <v>108.5</v>
          </cell>
          <cell r="S10" t="str">
            <v>108.5</v>
          </cell>
          <cell r="T10" t="str">
            <v>570</v>
          </cell>
          <cell r="U10" t="str">
            <v>Incremental</v>
          </cell>
          <cell r="V10" t="str">
            <v>5</v>
          </cell>
          <cell r="W10" t="str">
            <v>4755</v>
          </cell>
          <cell r="X10" t="str">
            <v>8.74</v>
          </cell>
          <cell r="Y10" t="str">
            <v>RTF-deemed</v>
          </cell>
          <cell r="AE10" t="str">
            <v>per unit</v>
          </cell>
          <cell r="AF10" t="str">
            <v>kWh</v>
          </cell>
        </row>
        <row r="11">
          <cell r="A11" t="str">
            <v>10113 - 2</v>
          </cell>
          <cell r="B11" t="str">
            <v>10113</v>
          </cell>
          <cell r="C11" t="str">
            <v>Appliances</v>
          </cell>
          <cell r="D11" t="str">
            <v>Freezer</v>
          </cell>
          <cell r="E11" t="str">
            <v>Freezer Decommissioning</v>
          </cell>
          <cell r="F11" t="str">
            <v>APPD: Freezer - Decommissioned</v>
          </cell>
          <cell r="G11" t="str">
            <v>Decommissioned freezer</v>
          </cell>
          <cell r="H11">
            <v>2</v>
          </cell>
          <cell r="I11" t="str">
            <v>Active</v>
          </cell>
          <cell r="J11">
            <v>41640</v>
          </cell>
          <cell r="K11">
            <v>42004</v>
          </cell>
          <cell r="L11" t="str">
            <v>Res Refrigerator</v>
          </cell>
          <cell r="N11" t="str">
            <v>1226</v>
          </cell>
          <cell r="Q11" t="str">
            <v>108.5</v>
          </cell>
          <cell r="S11" t="str">
            <v>108.5</v>
          </cell>
          <cell r="T11" t="str">
            <v>478</v>
          </cell>
          <cell r="V11" t="str">
            <v>5</v>
          </cell>
          <cell r="AF11" t="str">
            <v>kWh</v>
          </cell>
        </row>
        <row r="12">
          <cell r="A12" t="str">
            <v>10113 - 3</v>
          </cell>
          <cell r="B12" t="str">
            <v>10113</v>
          </cell>
          <cell r="C12" t="str">
            <v>Appliances</v>
          </cell>
          <cell r="D12" t="str">
            <v>Freezer</v>
          </cell>
          <cell r="E12" t="str">
            <v>Freezer Decommissioning</v>
          </cell>
          <cell r="F12" t="str">
            <v>APPD: Freezer - Decommissioned</v>
          </cell>
          <cell r="G12" t="str">
            <v>Decommissioned freezer</v>
          </cell>
          <cell r="H12">
            <v>3</v>
          </cell>
          <cell r="I12" t="str">
            <v>Active</v>
          </cell>
          <cell r="J12">
            <v>42370</v>
          </cell>
          <cell r="K12">
            <v>42735</v>
          </cell>
          <cell r="L12" t="str">
            <v>Res Refrigerator</v>
          </cell>
          <cell r="N12" t="str">
            <v>2369</v>
          </cell>
          <cell r="Q12" t="str">
            <v>113</v>
          </cell>
          <cell r="S12" t="str">
            <v>113</v>
          </cell>
          <cell r="T12" t="str">
            <v>570</v>
          </cell>
          <cell r="U12" t="str">
            <v>Incremental</v>
          </cell>
          <cell r="V12" t="str">
            <v>5</v>
          </cell>
          <cell r="X12" t="str">
            <v>8.74</v>
          </cell>
          <cell r="Y12" t="str">
            <v>RTF-deemed</v>
          </cell>
          <cell r="AE12" t="str">
            <v>per unit</v>
          </cell>
          <cell r="AF12" t="str">
            <v>kWh</v>
          </cell>
        </row>
        <row r="13">
          <cell r="A13" t="str">
            <v>10113 - 4</v>
          </cell>
          <cell r="B13" t="str">
            <v>10113</v>
          </cell>
          <cell r="C13" t="str">
            <v>Appliances</v>
          </cell>
          <cell r="D13" t="str">
            <v>Freezer</v>
          </cell>
          <cell r="E13" t="str">
            <v>Freezer Decommissioning</v>
          </cell>
          <cell r="F13" t="str">
            <v>APPD: Freezer - Decommissioned</v>
          </cell>
          <cell r="G13" t="str">
            <v>Decommissioned freezer</v>
          </cell>
          <cell r="H13">
            <v>4</v>
          </cell>
          <cell r="I13" t="str">
            <v>Active</v>
          </cell>
          <cell r="J13">
            <v>42736</v>
          </cell>
          <cell r="L13" t="str">
            <v>Res Refrigerator</v>
          </cell>
          <cell r="N13" t="str">
            <v>5507</v>
          </cell>
          <cell r="Q13" t="str">
            <v>111</v>
          </cell>
          <cell r="S13" t="str">
            <v>125.99</v>
          </cell>
          <cell r="T13" t="str">
            <v>444</v>
          </cell>
          <cell r="U13" t="str">
            <v>Incremental</v>
          </cell>
          <cell r="V13" t="str">
            <v>5</v>
          </cell>
          <cell r="X13" t="str">
            <v>9.64</v>
          </cell>
          <cell r="Y13" t="str">
            <v>RTF-deemed</v>
          </cell>
          <cell r="AE13" t="str">
            <v>per unit</v>
          </cell>
          <cell r="AF13" t="str">
            <v>kWh</v>
          </cell>
        </row>
        <row r="14">
          <cell r="A14" t="str">
            <v>10115 - 1</v>
          </cell>
          <cell r="B14" t="str">
            <v>10115</v>
          </cell>
          <cell r="C14" t="str">
            <v>Lighting</v>
          </cell>
          <cell r="D14" t="str">
            <v>Lamp</v>
          </cell>
          <cell r="E14" t="str">
            <v>LED Lamp</v>
          </cell>
          <cell r="F14" t="str">
            <v>APPD: Lamp - LED - Engagement</v>
          </cell>
          <cell r="G14" t="str">
            <v>LED engagement lamp</v>
          </cell>
          <cell r="H14">
            <v>1</v>
          </cell>
          <cell r="I14" t="str">
            <v>Active</v>
          </cell>
          <cell r="J14">
            <v>42005</v>
          </cell>
          <cell r="K14">
            <v>42369</v>
          </cell>
          <cell r="L14" t="str">
            <v>Res Lighting</v>
          </cell>
          <cell r="N14" t="str">
            <v>1943</v>
          </cell>
          <cell r="Q14" t="str">
            <v>9</v>
          </cell>
          <cell r="S14" t="str">
            <v>9</v>
          </cell>
          <cell r="T14" t="str">
            <v>13.48</v>
          </cell>
          <cell r="U14" t="str">
            <v>Full</v>
          </cell>
          <cell r="V14" t="str">
            <v>30</v>
          </cell>
          <cell r="X14" t="str">
            <v>0</v>
          </cell>
          <cell r="Y14" t="str">
            <v>RTF-deemed</v>
          </cell>
          <cell r="AE14" t="str">
            <v>per unit</v>
          </cell>
          <cell r="AF14" t="str">
            <v>kWh</v>
          </cell>
        </row>
        <row r="15">
          <cell r="A15" t="str">
            <v>10115 - 2</v>
          </cell>
          <cell r="B15" t="str">
            <v>10115</v>
          </cell>
          <cell r="C15" t="str">
            <v>Lighting</v>
          </cell>
          <cell r="D15" t="str">
            <v>Lamp</v>
          </cell>
          <cell r="E15" t="str">
            <v>LED Lamp</v>
          </cell>
          <cell r="F15" t="str">
            <v>APPD: Lamp - LED - Engagement</v>
          </cell>
          <cell r="G15" t="str">
            <v>LED engagement lamp</v>
          </cell>
          <cell r="H15">
            <v>2</v>
          </cell>
          <cell r="I15" t="str">
            <v>Active</v>
          </cell>
          <cell r="J15">
            <v>41640</v>
          </cell>
          <cell r="K15">
            <v>42004</v>
          </cell>
          <cell r="L15" t="str">
            <v>Res Lighting</v>
          </cell>
          <cell r="N15" t="str">
            <v>1377</v>
          </cell>
          <cell r="Q15" t="str">
            <v>8</v>
          </cell>
          <cell r="S15" t="str">
            <v>8</v>
          </cell>
          <cell r="T15" t="str">
            <v>13.48</v>
          </cell>
          <cell r="V15" t="str">
            <v>30</v>
          </cell>
          <cell r="AF15" t="str">
            <v>kWh</v>
          </cell>
        </row>
        <row r="16">
          <cell r="A16" t="str">
            <v>10115 - 3</v>
          </cell>
          <cell r="B16" t="str">
            <v>10115</v>
          </cell>
          <cell r="C16" t="str">
            <v>Lighting</v>
          </cell>
          <cell r="D16" t="str">
            <v>Lamp</v>
          </cell>
          <cell r="E16" t="str">
            <v>LED Lamp</v>
          </cell>
          <cell r="F16" t="str">
            <v>APPD: Lamp - LED - Engagement</v>
          </cell>
          <cell r="G16" t="str">
            <v>LED engagement lamp</v>
          </cell>
          <cell r="H16">
            <v>3</v>
          </cell>
          <cell r="I16" t="str">
            <v>InActive</v>
          </cell>
          <cell r="J16">
            <v>42370</v>
          </cell>
          <cell r="K16">
            <v>42735</v>
          </cell>
          <cell r="L16" t="str">
            <v>Res Lighting</v>
          </cell>
          <cell r="N16" t="str">
            <v>2365</v>
          </cell>
          <cell r="Q16" t="str">
            <v>7.06</v>
          </cell>
          <cell r="S16" t="str">
            <v>7.06</v>
          </cell>
          <cell r="T16" t="str">
            <v>24.09</v>
          </cell>
          <cell r="U16" t="str">
            <v>Full</v>
          </cell>
          <cell r="V16" t="str">
            <v>12</v>
          </cell>
          <cell r="X16" t="str">
            <v>0</v>
          </cell>
          <cell r="Y16" t="str">
            <v>RTF-deemed</v>
          </cell>
          <cell r="AE16" t="str">
            <v>per unit</v>
          </cell>
          <cell r="AF16" t="str">
            <v>kWh</v>
          </cell>
        </row>
        <row r="17">
          <cell r="A17" t="str">
            <v>10115 - 4</v>
          </cell>
          <cell r="B17" t="str">
            <v>10115</v>
          </cell>
          <cell r="C17" t="str">
            <v>Lighting</v>
          </cell>
          <cell r="D17" t="str">
            <v>Lamp</v>
          </cell>
          <cell r="E17" t="str">
            <v>LED Lamp</v>
          </cell>
          <cell r="F17" t="str">
            <v>APPD: Lamp - LED - Engagement</v>
          </cell>
          <cell r="G17" t="str">
            <v>LED engagement lamp</v>
          </cell>
          <cell r="H17">
            <v>4</v>
          </cell>
          <cell r="I17" t="str">
            <v>Active</v>
          </cell>
          <cell r="J17">
            <v>42370</v>
          </cell>
          <cell r="K17">
            <v>42735</v>
          </cell>
          <cell r="L17" t="str">
            <v>Res Lighting</v>
          </cell>
          <cell r="N17" t="str">
            <v>4343</v>
          </cell>
          <cell r="Q17" t="str">
            <v>7.06</v>
          </cell>
          <cell r="S17" t="str">
            <v>7.06</v>
          </cell>
          <cell r="T17" t="str">
            <v>11.32</v>
          </cell>
          <cell r="U17" t="str">
            <v>Full</v>
          </cell>
          <cell r="V17" t="str">
            <v>12</v>
          </cell>
          <cell r="X17" t="str">
            <v>0</v>
          </cell>
          <cell r="Y17" t="str">
            <v>RTF-deemed</v>
          </cell>
          <cell r="AE17" t="str">
            <v>per unit</v>
          </cell>
          <cell r="AF17" t="str">
            <v>kWh</v>
          </cell>
        </row>
        <row r="18">
          <cell r="A18" t="str">
            <v>10115 - 5</v>
          </cell>
          <cell r="B18" t="str">
            <v>10115</v>
          </cell>
          <cell r="C18" t="str">
            <v>Lighting</v>
          </cell>
          <cell r="D18" t="str">
            <v>Lamp</v>
          </cell>
          <cell r="E18" t="str">
            <v>LED Lamp</v>
          </cell>
          <cell r="F18" t="str">
            <v>APPD: Lamp - LED - Engagement</v>
          </cell>
          <cell r="G18" t="str">
            <v>LED engagement lamp</v>
          </cell>
          <cell r="H18">
            <v>5</v>
          </cell>
          <cell r="I18" t="str">
            <v>Active</v>
          </cell>
          <cell r="J18">
            <v>42736</v>
          </cell>
          <cell r="L18" t="str">
            <v>Res Lighting</v>
          </cell>
          <cell r="N18" t="str">
            <v>5509</v>
          </cell>
          <cell r="Q18" t="str">
            <v>2</v>
          </cell>
          <cell r="S18" t="str">
            <v>1.59</v>
          </cell>
          <cell r="T18" t="str">
            <v>11.32</v>
          </cell>
          <cell r="U18" t="str">
            <v>Full</v>
          </cell>
          <cell r="V18" t="str">
            <v>12</v>
          </cell>
          <cell r="X18" t="str">
            <v>0</v>
          </cell>
          <cell r="Y18" t="str">
            <v>RTF-deemed</v>
          </cell>
          <cell r="AE18" t="str">
            <v>per unit</v>
          </cell>
          <cell r="AF18" t="str">
            <v>kWh</v>
          </cell>
        </row>
        <row r="19">
          <cell r="A19" t="str">
            <v>10114 - 1</v>
          </cell>
          <cell r="B19" t="str">
            <v>10114</v>
          </cell>
          <cell r="C19" t="str">
            <v>Appliances</v>
          </cell>
          <cell r="D19" t="str">
            <v>Refrigerator</v>
          </cell>
          <cell r="E19" t="str">
            <v>Refrigerator Decommissioning</v>
          </cell>
          <cell r="F19" t="str">
            <v>APPD: Refrigerator - Decommissioned</v>
          </cell>
          <cell r="G19" t="str">
            <v>Decommissioned refrigerator</v>
          </cell>
          <cell r="H19">
            <v>1</v>
          </cell>
          <cell r="I19" t="str">
            <v>Active</v>
          </cell>
          <cell r="J19">
            <v>42005</v>
          </cell>
          <cell r="K19">
            <v>42369</v>
          </cell>
          <cell r="L19" t="str">
            <v>Res Refrigerator</v>
          </cell>
          <cell r="N19" t="str">
            <v>1947</v>
          </cell>
          <cell r="Q19" t="str">
            <v>108.5</v>
          </cell>
          <cell r="S19" t="str">
            <v>108.5</v>
          </cell>
          <cell r="T19" t="str">
            <v>356</v>
          </cell>
          <cell r="U19" t="str">
            <v>Incremental</v>
          </cell>
          <cell r="V19" t="str">
            <v>7</v>
          </cell>
          <cell r="W19" t="str">
            <v>0</v>
          </cell>
          <cell r="X19" t="str">
            <v>7.12</v>
          </cell>
          <cell r="Y19" t="str">
            <v>RTF-deemed</v>
          </cell>
          <cell r="AE19" t="str">
            <v>per unit</v>
          </cell>
          <cell r="AF19" t="str">
            <v>kWh</v>
          </cell>
        </row>
        <row r="20">
          <cell r="A20" t="str">
            <v>10114 - 2</v>
          </cell>
          <cell r="B20" t="str">
            <v>10114</v>
          </cell>
          <cell r="C20" t="str">
            <v>Appliances</v>
          </cell>
          <cell r="D20" t="str">
            <v>Refrigerator</v>
          </cell>
          <cell r="E20" t="str">
            <v>Refrigerator Decommissioning</v>
          </cell>
          <cell r="F20" t="str">
            <v>APPD: Refrigerator - Decommissioned</v>
          </cell>
          <cell r="G20" t="str">
            <v>Decommissioned refrigerator</v>
          </cell>
          <cell r="H20">
            <v>2</v>
          </cell>
          <cell r="I20" t="str">
            <v>Active</v>
          </cell>
          <cell r="J20">
            <v>41640</v>
          </cell>
          <cell r="K20">
            <v>42004</v>
          </cell>
          <cell r="L20" t="str">
            <v>Res Refrigerator</v>
          </cell>
          <cell r="N20" t="str">
            <v>1225</v>
          </cell>
          <cell r="Q20" t="str">
            <v>108.5</v>
          </cell>
          <cell r="S20" t="str">
            <v>108.5</v>
          </cell>
          <cell r="T20" t="str">
            <v>424</v>
          </cell>
          <cell r="V20" t="str">
            <v>7</v>
          </cell>
          <cell r="AF20" t="str">
            <v>kWh</v>
          </cell>
        </row>
        <row r="21">
          <cell r="A21" t="str">
            <v>10114 - 3</v>
          </cell>
          <cell r="B21" t="str">
            <v>10114</v>
          </cell>
          <cell r="C21" t="str">
            <v>Appliances</v>
          </cell>
          <cell r="D21" t="str">
            <v>Refrigerator</v>
          </cell>
          <cell r="E21" t="str">
            <v>Refrigerator Decommissioning</v>
          </cell>
          <cell r="F21" t="str">
            <v>APPD: Refrigerator - Decommissioned</v>
          </cell>
          <cell r="G21" t="str">
            <v>Decommissioned refrigerator</v>
          </cell>
          <cell r="H21">
            <v>3</v>
          </cell>
          <cell r="I21" t="str">
            <v>Active</v>
          </cell>
          <cell r="J21">
            <v>42370</v>
          </cell>
          <cell r="K21">
            <v>42735</v>
          </cell>
          <cell r="L21" t="str">
            <v>Res Refrigerator</v>
          </cell>
          <cell r="N21" t="str">
            <v>2370</v>
          </cell>
          <cell r="Q21" t="str">
            <v>113</v>
          </cell>
          <cell r="S21" t="str">
            <v>113</v>
          </cell>
          <cell r="T21" t="str">
            <v>356</v>
          </cell>
          <cell r="U21" t="str">
            <v>Incremental</v>
          </cell>
          <cell r="V21" t="str">
            <v>7</v>
          </cell>
          <cell r="X21" t="str">
            <v>7.12</v>
          </cell>
          <cell r="Y21" t="str">
            <v>RTF-deemed</v>
          </cell>
          <cell r="AE21" t="str">
            <v>per unit</v>
          </cell>
          <cell r="AF21" t="str">
            <v>kWh</v>
          </cell>
        </row>
        <row r="22">
          <cell r="A22" t="str">
            <v>10114 - 4</v>
          </cell>
          <cell r="B22" t="str">
            <v>10114</v>
          </cell>
          <cell r="C22" t="str">
            <v>Appliances</v>
          </cell>
          <cell r="D22" t="str">
            <v>Refrigerator</v>
          </cell>
          <cell r="E22" t="str">
            <v>Refrigerator Decommissioning</v>
          </cell>
          <cell r="F22" t="str">
            <v>APPD: Refrigerator - Decommissioned</v>
          </cell>
          <cell r="G22" t="str">
            <v>Decommissioned refrigerator</v>
          </cell>
          <cell r="H22">
            <v>4</v>
          </cell>
          <cell r="I22" t="str">
            <v>Active</v>
          </cell>
          <cell r="J22">
            <v>42736</v>
          </cell>
          <cell r="L22" t="str">
            <v>Res Refrigerator</v>
          </cell>
          <cell r="N22" t="str">
            <v>5508</v>
          </cell>
          <cell r="Q22" t="str">
            <v>111</v>
          </cell>
          <cell r="S22" t="str">
            <v>199.5</v>
          </cell>
          <cell r="T22" t="str">
            <v>289</v>
          </cell>
          <cell r="U22" t="str">
            <v>Incremental</v>
          </cell>
          <cell r="V22" t="str">
            <v>7</v>
          </cell>
          <cell r="X22" t="str">
            <v>7.88</v>
          </cell>
          <cell r="Y22" t="str">
            <v>RTF-deemed</v>
          </cell>
          <cell r="AE22" t="str">
            <v>per unit</v>
          </cell>
          <cell r="AF22" t="str">
            <v>kWh</v>
          </cell>
        </row>
        <row r="23">
          <cell r="A23" t="str">
            <v>10253 - 1</v>
          </cell>
          <cell r="B23" t="str">
            <v>10253</v>
          </cell>
          <cell r="C23" t="str">
            <v>Appliances</v>
          </cell>
          <cell r="D23" t="str">
            <v>Refrigerator</v>
          </cell>
          <cell r="E23" t="str">
            <v>Refrigerator Decommissioning</v>
          </cell>
          <cell r="F23" t="str">
            <v>APPD: Refrigerator - Decommissioned - 20 Years</v>
          </cell>
          <cell r="G23" t="str">
            <v>Decommissioned refrigerator: 20 years</v>
          </cell>
          <cell r="H23">
            <v>1</v>
          </cell>
          <cell r="I23" t="str">
            <v>Active</v>
          </cell>
          <cell r="J23">
            <v>41640</v>
          </cell>
          <cell r="K23">
            <v>42004</v>
          </cell>
          <cell r="L23" t="str">
            <v>Res Refrigerator</v>
          </cell>
          <cell r="N23" t="str">
            <v>1229</v>
          </cell>
          <cell r="Q23" t="str">
            <v>108.5</v>
          </cell>
          <cell r="S23" t="str">
            <v>108.5</v>
          </cell>
          <cell r="T23" t="str">
            <v>424</v>
          </cell>
          <cell r="V23" t="str">
            <v>7</v>
          </cell>
          <cell r="AF23" t="str">
            <v>kWh</v>
          </cell>
        </row>
        <row r="24">
          <cell r="A24" t="str">
            <v>10254 - 1</v>
          </cell>
          <cell r="B24" t="str">
            <v>10254</v>
          </cell>
          <cell r="C24" t="str">
            <v>Appliances</v>
          </cell>
          <cell r="D24" t="str">
            <v>Refrigerator</v>
          </cell>
          <cell r="E24" t="str">
            <v>Refrigerator Decommissioning</v>
          </cell>
          <cell r="F24" t="str">
            <v>APPD: Refrigerator - Decommissioned - Retail</v>
          </cell>
          <cell r="G24" t="str">
            <v>Decommissioned refrigerator: retail</v>
          </cell>
          <cell r="H24">
            <v>1</v>
          </cell>
          <cell r="I24" t="str">
            <v>Active</v>
          </cell>
          <cell r="J24">
            <v>41640</v>
          </cell>
          <cell r="K24">
            <v>42004</v>
          </cell>
          <cell r="L24" t="str">
            <v>Res Refrigerator</v>
          </cell>
          <cell r="N24" t="str">
            <v>1223</v>
          </cell>
          <cell r="Q24" t="str">
            <v>108.5</v>
          </cell>
          <cell r="S24" t="str">
            <v>108.5</v>
          </cell>
          <cell r="T24" t="str">
            <v>424</v>
          </cell>
          <cell r="V24" t="str">
            <v>7</v>
          </cell>
          <cell r="W24" t="str">
            <v>4114</v>
          </cell>
          <cell r="AF24" t="str">
            <v>kWh</v>
          </cell>
        </row>
        <row r="25">
          <cell r="A25" t="str">
            <v>10116 - 1</v>
          </cell>
          <cell r="B25" t="str">
            <v>10116</v>
          </cell>
          <cell r="C25" t="str">
            <v>Water Heating</v>
          </cell>
          <cell r="D25" t="str">
            <v>Showerhead</v>
          </cell>
          <cell r="E25" t="str">
            <v>Residential Use Showerhead</v>
          </cell>
          <cell r="F25" t="str">
            <v>APPD: Showerhead - Engagement - C - 1.5 gpm</v>
          </cell>
          <cell r="G25" t="str">
            <v>1.5 gpm engagement showerhead: combined territory</v>
          </cell>
          <cell r="H25">
            <v>1</v>
          </cell>
          <cell r="I25" t="str">
            <v>Active</v>
          </cell>
          <cell r="J25">
            <v>42005</v>
          </cell>
          <cell r="K25">
            <v>42369</v>
          </cell>
          <cell r="L25" t="str">
            <v>Res Water Heat</v>
          </cell>
          <cell r="N25" t="str">
            <v>1950 - 1951</v>
          </cell>
          <cell r="Q25" t="str">
            <v>5</v>
          </cell>
          <cell r="S25" t="str">
            <v>5</v>
          </cell>
          <cell r="T25" t="str">
            <v>103</v>
          </cell>
          <cell r="U25" t="str">
            <v>Full</v>
          </cell>
          <cell r="V25" t="str">
            <v>10</v>
          </cell>
          <cell r="W25" t="str">
            <v>0</v>
          </cell>
          <cell r="X25" t="str">
            <v>0</v>
          </cell>
          <cell r="Y25" t="str">
            <v>PSE-deemed</v>
          </cell>
          <cell r="Z25" t="str">
            <v>PSE Regional</v>
          </cell>
          <cell r="AA25" t="str">
            <v>5</v>
          </cell>
          <cell r="AC25" t="str">
            <v>5</v>
          </cell>
          <cell r="AD25" t="str">
            <v>5</v>
          </cell>
          <cell r="AE25" t="str">
            <v>per unit</v>
          </cell>
          <cell r="AF25" t="str">
            <v>Dual</v>
          </cell>
        </row>
        <row r="26">
          <cell r="A26" t="str">
            <v>10116 - 2</v>
          </cell>
          <cell r="B26" t="str">
            <v>10116</v>
          </cell>
          <cell r="C26" t="str">
            <v>Water Heating</v>
          </cell>
          <cell r="D26" t="str">
            <v>Showerhead</v>
          </cell>
          <cell r="E26" t="str">
            <v>Residential Use Showerhead</v>
          </cell>
          <cell r="F26" t="str">
            <v>APPD: Showerhead - Engagement - C - 1.5 gpm</v>
          </cell>
          <cell r="G26" t="str">
            <v>1.5 gpm engagement showerhead: combined territory</v>
          </cell>
          <cell r="H26">
            <v>2</v>
          </cell>
          <cell r="I26" t="str">
            <v>Active</v>
          </cell>
          <cell r="J26">
            <v>41640</v>
          </cell>
          <cell r="K26">
            <v>42004</v>
          </cell>
          <cell r="L26" t="str">
            <v>Res Water Heat</v>
          </cell>
          <cell r="N26" t="str">
            <v>1249 - 1254</v>
          </cell>
          <cell r="Q26" t="str">
            <v>5</v>
          </cell>
          <cell r="S26" t="str">
            <v>5</v>
          </cell>
          <cell r="T26" t="str">
            <v>103</v>
          </cell>
          <cell r="V26" t="str">
            <v>10</v>
          </cell>
          <cell r="W26" t="str">
            <v>4124 - 0</v>
          </cell>
          <cell r="AA26" t="str">
            <v>5</v>
          </cell>
          <cell r="AC26" t="str">
            <v>5</v>
          </cell>
          <cell r="AD26" t="str">
            <v>5</v>
          </cell>
          <cell r="AF26" t="str">
            <v>Dual</v>
          </cell>
        </row>
        <row r="27">
          <cell r="A27" t="str">
            <v>10116 - 3</v>
          </cell>
          <cell r="B27" t="str">
            <v>10116</v>
          </cell>
          <cell r="C27" t="str">
            <v>Water Heating</v>
          </cell>
          <cell r="D27" t="str">
            <v>Showerhead</v>
          </cell>
          <cell r="E27" t="str">
            <v>Residential Use Showerhead</v>
          </cell>
          <cell r="F27" t="str">
            <v>APPD: Showerhead - Engagement - C - 1.5 gpm</v>
          </cell>
          <cell r="G27" t="str">
            <v>1.5 gpm engagement showerhead: combined territory</v>
          </cell>
          <cell r="H27">
            <v>3</v>
          </cell>
          <cell r="I27" t="str">
            <v>Active</v>
          </cell>
          <cell r="J27">
            <v>42370</v>
          </cell>
          <cell r="K27">
            <v>42735</v>
          </cell>
          <cell r="L27" t="str">
            <v>Res Water Heat</v>
          </cell>
          <cell r="N27" t="str">
            <v>2366 - 2367</v>
          </cell>
          <cell r="O27" t="str">
            <v>1.5 gpm</v>
          </cell>
          <cell r="Q27" t="str">
            <v>6.67</v>
          </cell>
          <cell r="S27" t="str">
            <v>6.67</v>
          </cell>
          <cell r="T27" t="str">
            <v>103</v>
          </cell>
          <cell r="U27" t="str">
            <v>Full</v>
          </cell>
          <cell r="V27" t="str">
            <v>10</v>
          </cell>
          <cell r="X27" t="str">
            <v>0</v>
          </cell>
          <cell r="Y27" t="str">
            <v>PSE-deemed</v>
          </cell>
          <cell r="Z27" t="str">
            <v>PSE Regional</v>
          </cell>
          <cell r="AA27" t="str">
            <v>3.33</v>
          </cell>
          <cell r="AC27" t="str">
            <v>3.33</v>
          </cell>
          <cell r="AD27" t="str">
            <v>5</v>
          </cell>
          <cell r="AE27" t="str">
            <v>per unit</v>
          </cell>
          <cell r="AF27" t="str">
            <v>Dual</v>
          </cell>
        </row>
        <row r="28">
          <cell r="A28" t="str">
            <v>10116 - 4</v>
          </cell>
          <cell r="B28" t="str">
            <v>10116</v>
          </cell>
          <cell r="C28" t="str">
            <v>Water Heating</v>
          </cell>
          <cell r="D28" t="str">
            <v>Showerhead</v>
          </cell>
          <cell r="E28" t="str">
            <v>Residential Use Showerhead</v>
          </cell>
          <cell r="F28" t="str">
            <v>APPD: Showerhead - Engagement - C - 1.5 gpm</v>
          </cell>
          <cell r="G28" t="str">
            <v>1.5 gpm engagement showerhead: combined territory</v>
          </cell>
          <cell r="H28">
            <v>4</v>
          </cell>
          <cell r="I28" t="str">
            <v>Active</v>
          </cell>
          <cell r="J28">
            <v>42736</v>
          </cell>
          <cell r="L28" t="str">
            <v>Res Water Heat</v>
          </cell>
          <cell r="N28" t="str">
            <v>5510 - 5511</v>
          </cell>
          <cell r="O28" t="str">
            <v>1.5 gpm</v>
          </cell>
          <cell r="Q28" t="str">
            <v>6.67</v>
          </cell>
          <cell r="S28" t="str">
            <v>6.67</v>
          </cell>
          <cell r="T28" t="str">
            <v>109.2</v>
          </cell>
          <cell r="U28" t="str">
            <v>Full</v>
          </cell>
          <cell r="V28" t="str">
            <v>10</v>
          </cell>
          <cell r="X28" t="str">
            <v>21</v>
          </cell>
          <cell r="Y28" t="str">
            <v>PSE-deemed</v>
          </cell>
          <cell r="Z28" t="str">
            <v>PSE Regional</v>
          </cell>
          <cell r="AA28" t="str">
            <v>3.33</v>
          </cell>
          <cell r="AC28" t="str">
            <v>3.33</v>
          </cell>
          <cell r="AD28" t="str">
            <v>4.8</v>
          </cell>
          <cell r="AE28" t="str">
            <v>per unit</v>
          </cell>
          <cell r="AF28" t="str">
            <v>Dual</v>
          </cell>
        </row>
        <row r="29">
          <cell r="A29" t="str">
            <v>10117 - 1</v>
          </cell>
          <cell r="B29" t="str">
            <v>10117</v>
          </cell>
          <cell r="C29" t="str">
            <v>Water Heating</v>
          </cell>
          <cell r="D29" t="str">
            <v>Showerhead</v>
          </cell>
          <cell r="E29" t="str">
            <v>Residential Use Showerhead</v>
          </cell>
          <cell r="F29" t="str">
            <v>APPD: Showerhead - Engagement - EO - 1.5 gpm</v>
          </cell>
          <cell r="G29" t="str">
            <v>1.5 gpm engagement showerhead: electric-only territory</v>
          </cell>
          <cell r="H29">
            <v>1</v>
          </cell>
          <cell r="I29" t="str">
            <v>Active</v>
          </cell>
          <cell r="J29">
            <v>41640</v>
          </cell>
          <cell r="K29">
            <v>42369</v>
          </cell>
          <cell r="L29" t="str">
            <v>Res Water Heat</v>
          </cell>
          <cell r="N29" t="str">
            <v>1253</v>
          </cell>
          <cell r="Q29" t="str">
            <v>10</v>
          </cell>
          <cell r="S29" t="str">
            <v>10</v>
          </cell>
          <cell r="T29" t="str">
            <v>125</v>
          </cell>
          <cell r="U29" t="str">
            <v>Full</v>
          </cell>
          <cell r="V29" t="str">
            <v>10</v>
          </cell>
          <cell r="X29" t="str">
            <v>0</v>
          </cell>
          <cell r="Y29" t="str">
            <v>RTF-deemed</v>
          </cell>
          <cell r="AE29" t="str">
            <v>per unit</v>
          </cell>
          <cell r="AF29" t="str">
            <v>kWh</v>
          </cell>
        </row>
        <row r="30">
          <cell r="A30" t="str">
            <v>10117 - 2</v>
          </cell>
          <cell r="B30" t="str">
            <v>10117</v>
          </cell>
          <cell r="C30" t="str">
            <v>Water Heating</v>
          </cell>
          <cell r="D30" t="str">
            <v>Showerhead</v>
          </cell>
          <cell r="E30" t="str">
            <v>Residential Use Showerhead</v>
          </cell>
          <cell r="F30" t="str">
            <v>APPD: Showerhead - Engagement - EO - 1.5 gpm</v>
          </cell>
          <cell r="G30" t="str">
            <v>1.5 gpm engagement showerhead: electric-only territory</v>
          </cell>
          <cell r="H30">
            <v>2</v>
          </cell>
          <cell r="I30" t="str">
            <v>Active</v>
          </cell>
          <cell r="J30">
            <v>42370</v>
          </cell>
          <cell r="K30">
            <v>42735</v>
          </cell>
          <cell r="L30" t="str">
            <v>Res Water Heat</v>
          </cell>
          <cell r="N30" t="str">
            <v>2368</v>
          </cell>
          <cell r="O30" t="str">
            <v>1.5 gpm</v>
          </cell>
          <cell r="Q30" t="str">
            <v>10</v>
          </cell>
          <cell r="S30" t="str">
            <v>10</v>
          </cell>
          <cell r="T30" t="str">
            <v>125</v>
          </cell>
          <cell r="U30" t="str">
            <v>Full</v>
          </cell>
          <cell r="V30" t="str">
            <v>10</v>
          </cell>
          <cell r="X30" t="str">
            <v>0</v>
          </cell>
          <cell r="Y30" t="str">
            <v>RTF-deemed</v>
          </cell>
          <cell r="AE30" t="str">
            <v>per unit</v>
          </cell>
          <cell r="AF30" t="str">
            <v>kWh</v>
          </cell>
        </row>
        <row r="31">
          <cell r="A31" t="str">
            <v>10117 - 3</v>
          </cell>
          <cell r="B31" t="str">
            <v>10117</v>
          </cell>
          <cell r="C31" t="str">
            <v>Water Heating</v>
          </cell>
          <cell r="D31" t="str">
            <v>Showerhead</v>
          </cell>
          <cell r="E31" t="str">
            <v>Residential Use Showerhead</v>
          </cell>
          <cell r="F31" t="str">
            <v>APPD: Showerhead - Engagement - EO - 1.5 gpm</v>
          </cell>
          <cell r="G31" t="str">
            <v>1.5 gpm engagement showerhead: electric-only territory</v>
          </cell>
          <cell r="H31">
            <v>3</v>
          </cell>
          <cell r="I31" t="str">
            <v>Active</v>
          </cell>
          <cell r="J31">
            <v>42736</v>
          </cell>
          <cell r="L31" t="str">
            <v>Res Water Heat</v>
          </cell>
          <cell r="N31" t="str">
            <v>5512</v>
          </cell>
          <cell r="O31" t="str">
            <v>1.5 gpm</v>
          </cell>
          <cell r="Q31" t="str">
            <v>10</v>
          </cell>
          <cell r="S31" t="str">
            <v>10</v>
          </cell>
          <cell r="T31" t="str">
            <v>132.1</v>
          </cell>
          <cell r="U31" t="str">
            <v>Full</v>
          </cell>
          <cell r="V31" t="str">
            <v>10</v>
          </cell>
          <cell r="X31" t="str">
            <v>26</v>
          </cell>
          <cell r="Y31" t="str">
            <v>PSE-deemed</v>
          </cell>
          <cell r="AE31" t="str">
            <v>per unit</v>
          </cell>
          <cell r="AF31" t="str">
            <v>kWh</v>
          </cell>
        </row>
        <row r="32">
          <cell r="A32" t="str">
            <v>10255 - 1</v>
          </cell>
          <cell r="B32" t="str">
            <v>10255</v>
          </cell>
          <cell r="C32" t="str">
            <v>Water Heating</v>
          </cell>
          <cell r="D32" t="str">
            <v>Showerhead</v>
          </cell>
          <cell r="E32" t="str">
            <v>Residential Use Showerhead</v>
          </cell>
          <cell r="F32" t="str">
            <v>APPD: Showerhead - Leave Behind - EWH</v>
          </cell>
          <cell r="G32" t="str">
            <v>Leave behind showerhead: electric water heating</v>
          </cell>
          <cell r="H32">
            <v>1</v>
          </cell>
          <cell r="I32" t="str">
            <v>Active</v>
          </cell>
          <cell r="J32">
            <v>41640</v>
          </cell>
          <cell r="K32">
            <v>42369</v>
          </cell>
          <cell r="L32" t="str">
            <v>Res Water Heat</v>
          </cell>
          <cell r="N32" t="str">
            <v>1370</v>
          </cell>
          <cell r="Q32" t="str">
            <v>10</v>
          </cell>
          <cell r="S32" t="str">
            <v>10</v>
          </cell>
          <cell r="T32" t="str">
            <v>226</v>
          </cell>
          <cell r="V32" t="str">
            <v>10</v>
          </cell>
          <cell r="AF32" t="str">
            <v>kWh</v>
          </cell>
        </row>
        <row r="33">
          <cell r="A33" t="str">
            <v>10256 - 1</v>
          </cell>
          <cell r="B33" t="str">
            <v>10256</v>
          </cell>
          <cell r="C33" t="str">
            <v>Water Heating</v>
          </cell>
          <cell r="D33" t="str">
            <v>Showerhead</v>
          </cell>
          <cell r="E33" t="str">
            <v>Residential Use Showerhead</v>
          </cell>
          <cell r="F33" t="str">
            <v>APPD: Showerhead - Leave Behind - GWH</v>
          </cell>
          <cell r="G33" t="str">
            <v>Leave behind showerhead: natural gas water heating</v>
          </cell>
          <cell r="H33">
            <v>1</v>
          </cell>
          <cell r="I33" t="str">
            <v>Active</v>
          </cell>
          <cell r="J33">
            <v>41640</v>
          </cell>
          <cell r="K33">
            <v>42004</v>
          </cell>
          <cell r="L33" t="str">
            <v>Res Water Heat</v>
          </cell>
          <cell r="N33" t="str">
            <v>1369</v>
          </cell>
          <cell r="V33" t="str">
            <v>10</v>
          </cell>
          <cell r="AA33" t="str">
            <v>10</v>
          </cell>
          <cell r="AC33" t="str">
            <v>10</v>
          </cell>
          <cell r="AD33" t="str">
            <v>10.5</v>
          </cell>
          <cell r="AF33" t="str">
            <v>Therm</v>
          </cell>
        </row>
        <row r="34">
          <cell r="A34" t="str">
            <v>10773 - 1</v>
          </cell>
          <cell r="B34" t="str">
            <v>10773</v>
          </cell>
          <cell r="C34" t="str">
            <v>Water Heating</v>
          </cell>
          <cell r="D34" t="str">
            <v>Aerator</v>
          </cell>
          <cell r="E34" t="str">
            <v>Residential Use Aerator</v>
          </cell>
          <cell r="F34" t="str">
            <v>APPR: Aerator - Bath - Engagement - C - Any WH - 1.0 gpm</v>
          </cell>
          <cell r="G34" t="str">
            <v>1.0 gpm engagement bath aerator: combined territory, any water heating</v>
          </cell>
          <cell r="H34">
            <v>1</v>
          </cell>
          <cell r="I34" t="str">
            <v>Active</v>
          </cell>
          <cell r="J34">
            <v>42461</v>
          </cell>
          <cell r="K34">
            <v>42735</v>
          </cell>
          <cell r="L34" t="str">
            <v>Res Water Heat</v>
          </cell>
          <cell r="N34" t="str">
            <v>3483 - 3484</v>
          </cell>
          <cell r="O34" t="str">
            <v>1.0 gpm</v>
          </cell>
          <cell r="Q34" t="str">
            <v>1.7</v>
          </cell>
          <cell r="S34" t="str">
            <v>1</v>
          </cell>
          <cell r="T34" t="str">
            <v>25.93</v>
          </cell>
          <cell r="U34" t="str">
            <v>Full</v>
          </cell>
          <cell r="V34" t="str">
            <v>10</v>
          </cell>
          <cell r="X34" t="str">
            <v>6.82</v>
          </cell>
          <cell r="Y34" t="str">
            <v>PSE-deemed</v>
          </cell>
          <cell r="Z34" t="str">
            <v>Evaluation Study</v>
          </cell>
          <cell r="AA34" t="str">
            <v>0.3</v>
          </cell>
          <cell r="AC34" t="str">
            <v>1</v>
          </cell>
          <cell r="AD34" t="str">
            <v>1.18</v>
          </cell>
          <cell r="AE34" t="str">
            <v>per unit</v>
          </cell>
          <cell r="AF34" t="str">
            <v>Dual</v>
          </cell>
        </row>
        <row r="35">
          <cell r="A35" t="str">
            <v>10773 - 2</v>
          </cell>
          <cell r="B35" t="str">
            <v>10773</v>
          </cell>
          <cell r="C35" t="str">
            <v>Water Heating</v>
          </cell>
          <cell r="D35" t="str">
            <v>Aerator</v>
          </cell>
          <cell r="E35" t="str">
            <v>Residential Use Aerator</v>
          </cell>
          <cell r="F35" t="str">
            <v>APPR: Aerator - Bath - Engagement - C - Any WH - 1.0 gpm</v>
          </cell>
          <cell r="G35" t="str">
            <v>1.0 gpm engagement bath aerator: combined territory, any water heating</v>
          </cell>
          <cell r="H35">
            <v>2</v>
          </cell>
          <cell r="I35" t="str">
            <v>Active</v>
          </cell>
          <cell r="J35">
            <v>42736</v>
          </cell>
          <cell r="L35" t="str">
            <v>Res Water Heat</v>
          </cell>
          <cell r="N35" t="str">
            <v>5522 - 5523</v>
          </cell>
          <cell r="O35" t="str">
            <v>1.0 gpm</v>
          </cell>
          <cell r="Q35" t="str">
            <v>1.7</v>
          </cell>
          <cell r="S35" t="str">
            <v>1</v>
          </cell>
          <cell r="T35" t="str">
            <v>25.93</v>
          </cell>
          <cell r="U35" t="str">
            <v>Full</v>
          </cell>
          <cell r="V35" t="str">
            <v>10</v>
          </cell>
          <cell r="X35" t="str">
            <v>6.82</v>
          </cell>
          <cell r="Y35" t="str">
            <v>PSE-deemed</v>
          </cell>
          <cell r="Z35" t="str">
            <v>Evaluation Study</v>
          </cell>
          <cell r="AA35" t="str">
            <v>0.3</v>
          </cell>
          <cell r="AC35" t="str">
            <v>1</v>
          </cell>
          <cell r="AD35" t="str">
            <v>1.18</v>
          </cell>
          <cell r="AE35" t="str">
            <v>per unit</v>
          </cell>
          <cell r="AF35" t="str">
            <v>Dual</v>
          </cell>
        </row>
        <row r="36">
          <cell r="A36" t="str">
            <v>10772 - 1</v>
          </cell>
          <cell r="B36" t="str">
            <v>10772</v>
          </cell>
          <cell r="C36" t="str">
            <v>Water Heating</v>
          </cell>
          <cell r="D36" t="str">
            <v>Aerator</v>
          </cell>
          <cell r="E36" t="str">
            <v>Residential Use Aerator</v>
          </cell>
          <cell r="F36" t="str">
            <v>APPR: Aerator - Bath - Engagement - EO - Any WH - 1.0 gpm</v>
          </cell>
          <cell r="G36" t="str">
            <v>1.0 gpm engagement bath aerator: electric-only territory, any water heating</v>
          </cell>
          <cell r="H36">
            <v>1</v>
          </cell>
          <cell r="I36" t="str">
            <v>Active</v>
          </cell>
          <cell r="J36">
            <v>42461</v>
          </cell>
          <cell r="L36" t="str">
            <v>Res Water Heat</v>
          </cell>
          <cell r="N36" t="str">
            <v>3482</v>
          </cell>
          <cell r="O36" t="str">
            <v>1.0 gpm</v>
          </cell>
          <cell r="Q36" t="str">
            <v>2</v>
          </cell>
          <cell r="S36" t="str">
            <v>2</v>
          </cell>
          <cell r="T36" t="str">
            <v>31.36</v>
          </cell>
          <cell r="U36" t="str">
            <v>Full</v>
          </cell>
          <cell r="V36" t="str">
            <v>10</v>
          </cell>
          <cell r="X36" t="str">
            <v>6.82</v>
          </cell>
          <cell r="Y36" t="str">
            <v>PSE-deemed</v>
          </cell>
          <cell r="Z36" t="str">
            <v>Evaluation Study</v>
          </cell>
          <cell r="AE36" t="str">
            <v>per unit</v>
          </cell>
          <cell r="AF36" t="str">
            <v>kWh</v>
          </cell>
        </row>
        <row r="37">
          <cell r="A37" t="str">
            <v>10775 - 1</v>
          </cell>
          <cell r="B37" t="str">
            <v>10775</v>
          </cell>
          <cell r="C37" t="str">
            <v>Water Heating</v>
          </cell>
          <cell r="D37" t="str">
            <v>Aerator</v>
          </cell>
          <cell r="E37" t="str">
            <v>Residential Use Aerator</v>
          </cell>
          <cell r="F37" t="str">
            <v>APPR: Aerator - Kitchen - Engagement - C - Any WH - 1.5 gpm</v>
          </cell>
          <cell r="G37" t="str">
            <v>1.5 gpm engagement kitchen aerator: combined territory, any water heating</v>
          </cell>
          <cell r="H37">
            <v>1</v>
          </cell>
          <cell r="I37" t="str">
            <v>Active</v>
          </cell>
          <cell r="J37">
            <v>42461</v>
          </cell>
          <cell r="K37">
            <v>42735</v>
          </cell>
          <cell r="L37" t="str">
            <v>Res Water Heat</v>
          </cell>
          <cell r="N37" t="str">
            <v>3486 - 3487</v>
          </cell>
          <cell r="O37" t="str">
            <v>1.5 gpm</v>
          </cell>
          <cell r="Q37" t="str">
            <v>1.7</v>
          </cell>
          <cell r="S37" t="str">
            <v>1</v>
          </cell>
          <cell r="T37" t="str">
            <v>15.11</v>
          </cell>
          <cell r="U37" t="str">
            <v>Full</v>
          </cell>
          <cell r="V37" t="str">
            <v>10</v>
          </cell>
          <cell r="X37" t="str">
            <v>3.97</v>
          </cell>
          <cell r="Y37" t="str">
            <v>PSE-deemed</v>
          </cell>
          <cell r="Z37" t="str">
            <v>Evaluation Study</v>
          </cell>
          <cell r="AA37" t="str">
            <v>0.3</v>
          </cell>
          <cell r="AC37" t="str">
            <v>1</v>
          </cell>
          <cell r="AD37" t="str">
            <v>0.69</v>
          </cell>
          <cell r="AE37" t="str">
            <v>per unit</v>
          </cell>
          <cell r="AF37" t="str">
            <v>Dual</v>
          </cell>
        </row>
        <row r="38">
          <cell r="A38" t="str">
            <v>10775 - 2</v>
          </cell>
          <cell r="B38" t="str">
            <v>10775</v>
          </cell>
          <cell r="C38" t="str">
            <v>Water Heating</v>
          </cell>
          <cell r="D38" t="str">
            <v>Aerator</v>
          </cell>
          <cell r="E38" t="str">
            <v>Residential Use Aerator</v>
          </cell>
          <cell r="F38" t="str">
            <v>APPR: Aerator - Kitchen - Engagement - C - Any WH - 1.5 gpm</v>
          </cell>
          <cell r="G38" t="str">
            <v>1.5 gpm engagement kitchen aerator: combined territory, any water heating</v>
          </cell>
          <cell r="H38">
            <v>2</v>
          </cell>
          <cell r="I38" t="str">
            <v>Active</v>
          </cell>
          <cell r="J38">
            <v>42736</v>
          </cell>
          <cell r="L38" t="str">
            <v>Res Water Heat</v>
          </cell>
          <cell r="N38" t="str">
            <v>5524 - 5525</v>
          </cell>
          <cell r="O38" t="str">
            <v>1.5 gpm</v>
          </cell>
          <cell r="Q38" t="str">
            <v>1.7</v>
          </cell>
          <cell r="S38" t="str">
            <v>1</v>
          </cell>
          <cell r="T38" t="str">
            <v>15.11</v>
          </cell>
          <cell r="U38" t="str">
            <v>Full</v>
          </cell>
          <cell r="V38" t="str">
            <v>10</v>
          </cell>
          <cell r="X38" t="str">
            <v>3.97</v>
          </cell>
          <cell r="Y38" t="str">
            <v>PSE-deemed</v>
          </cell>
          <cell r="Z38" t="str">
            <v>Evaluation Study</v>
          </cell>
          <cell r="AA38" t="str">
            <v>0.3</v>
          </cell>
          <cell r="AC38" t="str">
            <v>1</v>
          </cell>
          <cell r="AD38" t="str">
            <v>0.69</v>
          </cell>
          <cell r="AE38" t="str">
            <v>per unit</v>
          </cell>
          <cell r="AF38" t="str">
            <v>Dual</v>
          </cell>
        </row>
        <row r="39">
          <cell r="A39" t="str">
            <v>10774 - 1</v>
          </cell>
          <cell r="B39" t="str">
            <v>10774</v>
          </cell>
          <cell r="C39" t="str">
            <v>Water Heating</v>
          </cell>
          <cell r="D39" t="str">
            <v>Aerator</v>
          </cell>
          <cell r="E39" t="str">
            <v>Residential Use Aerator</v>
          </cell>
          <cell r="F39" t="str">
            <v>APPR: Aerator - Kitchen - Engagement - EO - Any WH - 1.5 gpm</v>
          </cell>
          <cell r="G39" t="str">
            <v>1.5 gpm engagement kitchen aerator: electric-only territory, any water heating</v>
          </cell>
          <cell r="H39">
            <v>1</v>
          </cell>
          <cell r="I39" t="str">
            <v>Active</v>
          </cell>
          <cell r="J39">
            <v>42461</v>
          </cell>
          <cell r="L39" t="str">
            <v>Res Water Heat</v>
          </cell>
          <cell r="N39" t="str">
            <v>3485</v>
          </cell>
          <cell r="O39" t="str">
            <v>1.5 gpm</v>
          </cell>
          <cell r="Q39" t="str">
            <v>2</v>
          </cell>
          <cell r="S39" t="str">
            <v>2</v>
          </cell>
          <cell r="T39" t="str">
            <v>18.27</v>
          </cell>
          <cell r="U39" t="str">
            <v>Full</v>
          </cell>
          <cell r="V39" t="str">
            <v>10</v>
          </cell>
          <cell r="X39" t="str">
            <v>3.97</v>
          </cell>
          <cell r="Y39" t="str">
            <v>PSE-deemed</v>
          </cell>
          <cell r="Z39" t="str">
            <v>Evaluation Study</v>
          </cell>
          <cell r="AE39" t="str">
            <v>per unit</v>
          </cell>
          <cell r="AF39" t="str">
            <v>kWh</v>
          </cell>
        </row>
        <row r="40">
          <cell r="A40" t="str">
            <v>10107 - 1</v>
          </cell>
          <cell r="B40" t="str">
            <v>10107</v>
          </cell>
          <cell r="C40" t="str">
            <v>Appliances</v>
          </cell>
          <cell r="D40" t="str">
            <v>Clothes Washer</v>
          </cell>
          <cell r="E40" t="str">
            <v>Clothes Washer Replacement</v>
          </cell>
          <cell r="F40" t="str">
            <v>APPR: Clothes Washer - Replacement - EWH - E Dryer</v>
          </cell>
          <cell r="G40" t="str">
            <v>Clothes washer replacement: electric water heat, electric dryer</v>
          </cell>
          <cell r="H40">
            <v>1</v>
          </cell>
          <cell r="I40" t="str">
            <v>Active</v>
          </cell>
          <cell r="J40">
            <v>41640</v>
          </cell>
          <cell r="K40">
            <v>42369</v>
          </cell>
          <cell r="L40" t="str">
            <v>Res Water Heat</v>
          </cell>
          <cell r="N40" t="str">
            <v>1228</v>
          </cell>
          <cell r="Q40" t="str">
            <v>600</v>
          </cell>
          <cell r="S40" t="str">
            <v>600</v>
          </cell>
          <cell r="T40" t="str">
            <v>764</v>
          </cell>
          <cell r="U40" t="str">
            <v>Full</v>
          </cell>
          <cell r="V40" t="str">
            <v>11</v>
          </cell>
          <cell r="Y40" t="str">
            <v>PSE-deemed</v>
          </cell>
          <cell r="Z40" t="str">
            <v>Combination</v>
          </cell>
          <cell r="AE40" t="str">
            <v>per unit</v>
          </cell>
          <cell r="AF40" t="str">
            <v>kWh</v>
          </cell>
        </row>
        <row r="41">
          <cell r="A41" t="str">
            <v>10619 - 1</v>
          </cell>
          <cell r="B41" t="str">
            <v>10619</v>
          </cell>
          <cell r="C41" t="str">
            <v>Appliances</v>
          </cell>
          <cell r="D41" t="str">
            <v>Clothes Washer</v>
          </cell>
          <cell r="E41" t="str">
            <v>Clothes Washer Replacement</v>
          </cell>
          <cell r="F41" t="str">
            <v>APPR: Clothes Washer - Replacement - EWH - E Dryer - Front Load</v>
          </cell>
          <cell r="G41" t="str">
            <v>Front-load clothes washer replacement: electric water heat, electric dryer</v>
          </cell>
          <cell r="H41">
            <v>1</v>
          </cell>
          <cell r="I41" t="str">
            <v>Active</v>
          </cell>
          <cell r="J41">
            <v>42370</v>
          </cell>
          <cell r="L41" t="str">
            <v>Res Water Heat</v>
          </cell>
          <cell r="N41" t="str">
            <v>2357</v>
          </cell>
          <cell r="Q41" t="str">
            <v>700</v>
          </cell>
          <cell r="S41" t="str">
            <v>700</v>
          </cell>
          <cell r="T41" t="str">
            <v>848</v>
          </cell>
          <cell r="U41" t="str">
            <v>Full</v>
          </cell>
          <cell r="V41" t="str">
            <v>11</v>
          </cell>
          <cell r="X41" t="str">
            <v>20.31</v>
          </cell>
          <cell r="Y41" t="str">
            <v>PSE-deemed</v>
          </cell>
          <cell r="Z41" t="str">
            <v>RTF Derived</v>
          </cell>
          <cell r="AE41" t="str">
            <v>per unit</v>
          </cell>
          <cell r="AF41" t="str">
            <v>kWh</v>
          </cell>
        </row>
        <row r="42">
          <cell r="A42" t="str">
            <v>10620 - 1</v>
          </cell>
          <cell r="B42" t="str">
            <v>10620</v>
          </cell>
          <cell r="C42" t="str">
            <v>Appliances</v>
          </cell>
          <cell r="D42" t="str">
            <v>Clothes Washer</v>
          </cell>
          <cell r="E42" t="str">
            <v>Clothes Washer Replacement</v>
          </cell>
          <cell r="F42" t="str">
            <v>APPR: Clothes Washer - Replacement - EWH - E Dryer - Top Load</v>
          </cell>
          <cell r="G42" t="str">
            <v>Top-load clothes washer replacement: electric water heat, electric dryer</v>
          </cell>
          <cell r="H42">
            <v>1</v>
          </cell>
          <cell r="I42" t="str">
            <v>Active</v>
          </cell>
          <cell r="J42">
            <v>42370</v>
          </cell>
          <cell r="L42" t="str">
            <v>Res Water Heat</v>
          </cell>
          <cell r="N42" t="str">
            <v>2358</v>
          </cell>
          <cell r="Q42" t="str">
            <v>650</v>
          </cell>
          <cell r="S42" t="str">
            <v>650</v>
          </cell>
          <cell r="T42" t="str">
            <v>809</v>
          </cell>
          <cell r="U42" t="str">
            <v>Full</v>
          </cell>
          <cell r="V42" t="str">
            <v>11</v>
          </cell>
          <cell r="X42" t="str">
            <v>6.37</v>
          </cell>
          <cell r="Y42" t="str">
            <v>PSE-deemed</v>
          </cell>
          <cell r="Z42" t="str">
            <v>RTF Derived</v>
          </cell>
          <cell r="AE42" t="str">
            <v>per unit</v>
          </cell>
          <cell r="AF42" t="str">
            <v>kWh</v>
          </cell>
        </row>
        <row r="43">
          <cell r="A43" t="str">
            <v>10108 - 1</v>
          </cell>
          <cell r="B43" t="str">
            <v>10108</v>
          </cell>
          <cell r="C43" t="str">
            <v>Lighting</v>
          </cell>
          <cell r="D43" t="str">
            <v>Lamp</v>
          </cell>
          <cell r="E43" t="str">
            <v>LED Lamp</v>
          </cell>
          <cell r="F43" t="str">
            <v>APPR: Lamp - LED - Engagement</v>
          </cell>
          <cell r="G43" t="str">
            <v>LED engagement lamp</v>
          </cell>
          <cell r="H43">
            <v>1</v>
          </cell>
          <cell r="I43" t="str">
            <v>Active</v>
          </cell>
          <cell r="J43">
            <v>42005</v>
          </cell>
          <cell r="K43">
            <v>42369</v>
          </cell>
          <cell r="L43" t="str">
            <v>Res Lighting</v>
          </cell>
          <cell r="N43" t="str">
            <v>1943</v>
          </cell>
          <cell r="Q43" t="str">
            <v>9</v>
          </cell>
          <cell r="S43" t="str">
            <v>9</v>
          </cell>
          <cell r="T43" t="str">
            <v>13.48</v>
          </cell>
          <cell r="U43" t="str">
            <v>Full</v>
          </cell>
          <cell r="V43" t="str">
            <v>30</v>
          </cell>
          <cell r="Y43" t="str">
            <v>RTF-deemed</v>
          </cell>
          <cell r="AE43" t="str">
            <v>per unit</v>
          </cell>
          <cell r="AF43" t="str">
            <v>kWh</v>
          </cell>
        </row>
        <row r="44">
          <cell r="A44" t="str">
            <v>10108 - 2</v>
          </cell>
          <cell r="B44" t="str">
            <v>10108</v>
          </cell>
          <cell r="C44" t="str">
            <v>Lighting</v>
          </cell>
          <cell r="D44" t="str">
            <v>Lamp</v>
          </cell>
          <cell r="E44" t="str">
            <v>LED Lamp</v>
          </cell>
          <cell r="F44" t="str">
            <v>APPR: Lamp - LED - Engagement</v>
          </cell>
          <cell r="G44" t="str">
            <v>LED engagement lamp</v>
          </cell>
          <cell r="H44">
            <v>2</v>
          </cell>
          <cell r="I44" t="str">
            <v>Active</v>
          </cell>
          <cell r="J44">
            <v>41640</v>
          </cell>
          <cell r="K44">
            <v>42004</v>
          </cell>
          <cell r="L44" t="str">
            <v>Res Lighting</v>
          </cell>
          <cell r="N44" t="str">
            <v>1377</v>
          </cell>
          <cell r="Q44" t="str">
            <v>8</v>
          </cell>
          <cell r="S44" t="str">
            <v>8</v>
          </cell>
          <cell r="T44" t="str">
            <v>13.48</v>
          </cell>
          <cell r="V44" t="str">
            <v>30</v>
          </cell>
          <cell r="AF44" t="str">
            <v>kWh</v>
          </cell>
        </row>
        <row r="45">
          <cell r="A45" t="str">
            <v>10108 - 3</v>
          </cell>
          <cell r="B45" t="str">
            <v>10108</v>
          </cell>
          <cell r="C45" t="str">
            <v>Lighting</v>
          </cell>
          <cell r="D45" t="str">
            <v>Lamp</v>
          </cell>
          <cell r="E45" t="str">
            <v>LED Lamp</v>
          </cell>
          <cell r="F45" t="str">
            <v>APPR: Lamp - LED - Engagement</v>
          </cell>
          <cell r="G45" t="str">
            <v>LED engagement lamp</v>
          </cell>
          <cell r="H45">
            <v>3</v>
          </cell>
          <cell r="I45" t="str">
            <v>InActive</v>
          </cell>
          <cell r="J45">
            <v>42370</v>
          </cell>
          <cell r="K45">
            <v>42735</v>
          </cell>
          <cell r="L45" t="str">
            <v>Res Lighting</v>
          </cell>
          <cell r="N45" t="str">
            <v>2359</v>
          </cell>
          <cell r="Q45" t="str">
            <v>7.06</v>
          </cell>
          <cell r="S45" t="str">
            <v>7.06</v>
          </cell>
          <cell r="T45" t="str">
            <v>24.09</v>
          </cell>
          <cell r="U45" t="str">
            <v>Full</v>
          </cell>
          <cell r="V45" t="str">
            <v>12</v>
          </cell>
          <cell r="X45" t="str">
            <v>0</v>
          </cell>
          <cell r="Y45" t="str">
            <v>RTF-deemed</v>
          </cell>
          <cell r="AE45" t="str">
            <v>per unit</v>
          </cell>
          <cell r="AF45" t="str">
            <v>kWh</v>
          </cell>
        </row>
        <row r="46">
          <cell r="A46" t="str">
            <v>10108 - 4</v>
          </cell>
          <cell r="B46" t="str">
            <v>10108</v>
          </cell>
          <cell r="C46" t="str">
            <v>Lighting</v>
          </cell>
          <cell r="D46" t="str">
            <v>Lamp</v>
          </cell>
          <cell r="E46" t="str">
            <v>LED Lamp</v>
          </cell>
          <cell r="F46" t="str">
            <v>APPR: Lamp - LED - Engagement</v>
          </cell>
          <cell r="G46" t="str">
            <v>LED engagement lamp</v>
          </cell>
          <cell r="H46">
            <v>4</v>
          </cell>
          <cell r="I46" t="str">
            <v>Active</v>
          </cell>
          <cell r="J46">
            <v>42370</v>
          </cell>
          <cell r="K46">
            <v>42735</v>
          </cell>
          <cell r="L46" t="str">
            <v>Res Lighting</v>
          </cell>
          <cell r="N46" t="str">
            <v>4346</v>
          </cell>
          <cell r="Q46" t="str">
            <v>7.06</v>
          </cell>
          <cell r="S46" t="str">
            <v>7.06</v>
          </cell>
          <cell r="T46" t="str">
            <v>11.32</v>
          </cell>
          <cell r="U46" t="str">
            <v>Full</v>
          </cell>
          <cell r="V46" t="str">
            <v>12</v>
          </cell>
          <cell r="X46" t="str">
            <v>0</v>
          </cell>
          <cell r="Y46" t="str">
            <v>RTF-deemed</v>
          </cell>
          <cell r="AE46" t="str">
            <v>per unit</v>
          </cell>
          <cell r="AF46" t="str">
            <v>kWh</v>
          </cell>
        </row>
        <row r="47">
          <cell r="A47" t="str">
            <v>10108 - 5</v>
          </cell>
          <cell r="B47" t="str">
            <v>10108</v>
          </cell>
          <cell r="C47" t="str">
            <v>Lighting</v>
          </cell>
          <cell r="D47" t="str">
            <v>Lamp</v>
          </cell>
          <cell r="E47" t="str">
            <v>LED Lamp</v>
          </cell>
          <cell r="F47" t="str">
            <v>APPR: Lamp - LED - Engagement</v>
          </cell>
          <cell r="G47" t="str">
            <v>LED engagement lamp</v>
          </cell>
          <cell r="H47">
            <v>5</v>
          </cell>
          <cell r="I47" t="str">
            <v>Active</v>
          </cell>
          <cell r="J47">
            <v>42736</v>
          </cell>
          <cell r="L47" t="str">
            <v>Res Lighting</v>
          </cell>
          <cell r="N47" t="str">
            <v>5518</v>
          </cell>
          <cell r="Q47" t="str">
            <v>2</v>
          </cell>
          <cell r="S47" t="str">
            <v>1.59</v>
          </cell>
          <cell r="T47" t="str">
            <v>11.32</v>
          </cell>
          <cell r="U47" t="str">
            <v>Full</v>
          </cell>
          <cell r="V47" t="str">
            <v>12</v>
          </cell>
          <cell r="X47" t="str">
            <v>0</v>
          </cell>
          <cell r="Y47" t="str">
            <v>RTF-deemed</v>
          </cell>
          <cell r="AE47" t="str">
            <v>per unit</v>
          </cell>
          <cell r="AF47" t="str">
            <v>kWh</v>
          </cell>
        </row>
        <row r="48">
          <cell r="A48" t="str">
            <v>10109 - 1</v>
          </cell>
          <cell r="B48" t="str">
            <v>10109</v>
          </cell>
          <cell r="C48" t="str">
            <v>Appliances</v>
          </cell>
          <cell r="D48" t="str">
            <v>Refrigerator</v>
          </cell>
          <cell r="E48" t="str">
            <v>Refrigerator Replacement</v>
          </cell>
          <cell r="F48" t="str">
            <v>APPR: Refrigerator Replacement - Year 1 to 14</v>
          </cell>
          <cell r="G48" t="str">
            <v>Refrigerator replacement: year 1 to 14 savings</v>
          </cell>
          <cell r="H48">
            <v>1</v>
          </cell>
          <cell r="I48" t="str">
            <v>Active</v>
          </cell>
          <cell r="J48">
            <v>42005</v>
          </cell>
          <cell r="K48">
            <v>42369</v>
          </cell>
          <cell r="L48" t="str">
            <v>Res Refrigerator</v>
          </cell>
          <cell r="N48" t="str">
            <v>1948</v>
          </cell>
          <cell r="Q48" t="str">
            <v>500</v>
          </cell>
          <cell r="S48" t="str">
            <v>500</v>
          </cell>
          <cell r="T48" t="str">
            <v>494</v>
          </cell>
          <cell r="U48" t="str">
            <v>Full</v>
          </cell>
          <cell r="V48" t="str">
            <v>14</v>
          </cell>
          <cell r="W48" t="str">
            <v>4960</v>
          </cell>
          <cell r="Y48" t="str">
            <v>PSE-deemed</v>
          </cell>
          <cell r="Z48" t="str">
            <v>Combination</v>
          </cell>
          <cell r="AE48" t="str">
            <v>per unit</v>
          </cell>
          <cell r="AF48" t="str">
            <v>kWh</v>
          </cell>
        </row>
        <row r="49">
          <cell r="A49" t="str">
            <v>10109 - 2</v>
          </cell>
          <cell r="B49" t="str">
            <v>10109</v>
          </cell>
          <cell r="C49" t="str">
            <v>Appliances</v>
          </cell>
          <cell r="D49" t="str">
            <v>Refrigerator</v>
          </cell>
          <cell r="E49" t="str">
            <v>Refrigerator Replacement</v>
          </cell>
          <cell r="F49" t="str">
            <v>APPR: Refrigerator Replacement - Year 1 to 14</v>
          </cell>
          <cell r="G49" t="str">
            <v>Refrigerator replacement: year 1 to 14 savings</v>
          </cell>
          <cell r="H49">
            <v>2</v>
          </cell>
          <cell r="I49" t="str">
            <v>Active</v>
          </cell>
          <cell r="J49">
            <v>41640</v>
          </cell>
          <cell r="K49">
            <v>42004</v>
          </cell>
          <cell r="L49" t="str">
            <v>Res Refrigerator</v>
          </cell>
          <cell r="N49" t="str">
            <v>1251</v>
          </cell>
          <cell r="T49" t="str">
            <v>578</v>
          </cell>
          <cell r="V49" t="str">
            <v>14</v>
          </cell>
          <cell r="W49" t="str">
            <v>4112</v>
          </cell>
          <cell r="AF49" t="str">
            <v>kWh</v>
          </cell>
        </row>
        <row r="50">
          <cell r="A50" t="str">
            <v>10109 - 3</v>
          </cell>
          <cell r="B50" t="str">
            <v>10109</v>
          </cell>
          <cell r="C50" t="str">
            <v>Appliances</v>
          </cell>
          <cell r="D50" t="str">
            <v>Refrigerator</v>
          </cell>
          <cell r="E50" t="str">
            <v>Refrigerator Replacement</v>
          </cell>
          <cell r="F50" t="str">
            <v>APPR: Refrigerator Replacement - Year 1 to 14</v>
          </cell>
          <cell r="G50" t="str">
            <v>Refrigerator replacement: year 1 to 14 savings</v>
          </cell>
          <cell r="H50">
            <v>3</v>
          </cell>
          <cell r="I50" t="str">
            <v>Active</v>
          </cell>
          <cell r="J50">
            <v>42370</v>
          </cell>
          <cell r="K50">
            <v>42735</v>
          </cell>
          <cell r="L50" t="str">
            <v>Res Refrigerator</v>
          </cell>
          <cell r="N50" t="str">
            <v>2363</v>
          </cell>
          <cell r="Q50" t="str">
            <v>600</v>
          </cell>
          <cell r="S50" t="str">
            <v>600</v>
          </cell>
          <cell r="T50" t="str">
            <v>494</v>
          </cell>
          <cell r="U50" t="str">
            <v>Full</v>
          </cell>
          <cell r="V50" t="str">
            <v>14</v>
          </cell>
          <cell r="X50" t="str">
            <v>0</v>
          </cell>
          <cell r="Y50" t="str">
            <v>PSE-deemed</v>
          </cell>
          <cell r="Z50" t="str">
            <v>Combination</v>
          </cell>
          <cell r="AE50" t="str">
            <v>per unit</v>
          </cell>
          <cell r="AF50" t="str">
            <v>kWh</v>
          </cell>
        </row>
        <row r="51">
          <cell r="A51" t="str">
            <v>10110 - 1</v>
          </cell>
          <cell r="B51" t="str">
            <v>10110</v>
          </cell>
          <cell r="C51" t="str">
            <v>Appliances</v>
          </cell>
          <cell r="D51" t="str">
            <v>Refrigerator</v>
          </cell>
          <cell r="E51" t="str">
            <v>Refrigerator Replacement</v>
          </cell>
          <cell r="F51" t="str">
            <v>APPR: Refrigerator Replacement - Year 15 to 20</v>
          </cell>
          <cell r="G51" t="str">
            <v>Refrigerator replacement: year 15 to 20 savings</v>
          </cell>
          <cell r="H51">
            <v>1</v>
          </cell>
          <cell r="I51" t="str">
            <v>Active</v>
          </cell>
          <cell r="J51">
            <v>42005</v>
          </cell>
          <cell r="K51">
            <v>42369</v>
          </cell>
          <cell r="L51" t="str">
            <v>Res Refrigerator</v>
          </cell>
          <cell r="N51" t="str">
            <v>1949</v>
          </cell>
          <cell r="Q51" t="str">
            <v>75</v>
          </cell>
          <cell r="S51" t="str">
            <v>75</v>
          </cell>
          <cell r="T51" t="str">
            <v>86</v>
          </cell>
          <cell r="U51" t="str">
            <v>Full</v>
          </cell>
          <cell r="V51" t="str">
            <v>20</v>
          </cell>
          <cell r="W51" t="str">
            <v>4961</v>
          </cell>
          <cell r="Y51" t="str">
            <v>PSE-deemed</v>
          </cell>
          <cell r="Z51" t="str">
            <v>Combination</v>
          </cell>
          <cell r="AE51" t="str">
            <v>per unit</v>
          </cell>
          <cell r="AF51" t="str">
            <v>kWh</v>
          </cell>
        </row>
        <row r="52">
          <cell r="A52" t="str">
            <v>10110 - 2</v>
          </cell>
          <cell r="B52" t="str">
            <v>10110</v>
          </cell>
          <cell r="C52" t="str">
            <v>Appliances</v>
          </cell>
          <cell r="D52" t="str">
            <v>Refrigerator</v>
          </cell>
          <cell r="E52" t="str">
            <v>Refrigerator Replacement</v>
          </cell>
          <cell r="F52" t="str">
            <v>APPR: Refrigerator Replacement - Year 15 to 20</v>
          </cell>
          <cell r="G52" t="str">
            <v>Refrigerator replacement: year 15 to 20 savings</v>
          </cell>
          <cell r="H52">
            <v>2</v>
          </cell>
          <cell r="I52" t="str">
            <v>Active</v>
          </cell>
          <cell r="J52">
            <v>41640</v>
          </cell>
          <cell r="K52">
            <v>42004</v>
          </cell>
          <cell r="L52" t="str">
            <v>Res Refrigerator</v>
          </cell>
          <cell r="N52" t="str">
            <v>1252</v>
          </cell>
          <cell r="Q52" t="str">
            <v>535</v>
          </cell>
          <cell r="S52" t="str">
            <v>535</v>
          </cell>
          <cell r="T52" t="str">
            <v>101</v>
          </cell>
          <cell r="V52" t="str">
            <v>20</v>
          </cell>
          <cell r="W52" t="str">
            <v>4113</v>
          </cell>
          <cell r="AF52" t="str">
            <v>kWh</v>
          </cell>
        </row>
        <row r="53">
          <cell r="A53" t="str">
            <v>10110 - 3</v>
          </cell>
          <cell r="B53" t="str">
            <v>10110</v>
          </cell>
          <cell r="C53" t="str">
            <v>Appliances</v>
          </cell>
          <cell r="D53" t="str">
            <v>Refrigerator</v>
          </cell>
          <cell r="E53" t="str">
            <v>Refrigerator Replacement</v>
          </cell>
          <cell r="F53" t="str">
            <v>APPR: Refrigerator Replacement - Year 15 to 20</v>
          </cell>
          <cell r="G53" t="str">
            <v>Refrigerator replacement: year 15 to 20 savings</v>
          </cell>
          <cell r="H53">
            <v>3</v>
          </cell>
          <cell r="I53" t="str">
            <v>Active</v>
          </cell>
          <cell r="J53">
            <v>42370</v>
          </cell>
          <cell r="K53">
            <v>42735</v>
          </cell>
          <cell r="L53" t="str">
            <v>Res Refrigerator</v>
          </cell>
          <cell r="N53" t="str">
            <v>2364</v>
          </cell>
          <cell r="Q53" t="str">
            <v>100</v>
          </cell>
          <cell r="S53" t="str">
            <v>100</v>
          </cell>
          <cell r="T53" t="str">
            <v>9</v>
          </cell>
          <cell r="U53" t="str">
            <v>Full</v>
          </cell>
          <cell r="V53" t="str">
            <v>20</v>
          </cell>
          <cell r="X53" t="str">
            <v>0</v>
          </cell>
          <cell r="Y53" t="str">
            <v>PSE-deemed</v>
          </cell>
          <cell r="Z53" t="str">
            <v>Combination</v>
          </cell>
          <cell r="AE53" t="str">
            <v>per unit</v>
          </cell>
          <cell r="AF53" t="str">
            <v>kWh</v>
          </cell>
        </row>
        <row r="54">
          <cell r="A54" t="str">
            <v>10111 - 1</v>
          </cell>
          <cell r="B54" t="str">
            <v>10111</v>
          </cell>
          <cell r="C54" t="str">
            <v>Water Heating</v>
          </cell>
          <cell r="D54" t="str">
            <v>Showerhead</v>
          </cell>
          <cell r="E54" t="str">
            <v>Residential Use Showerhead</v>
          </cell>
          <cell r="F54" t="str">
            <v>APPR: Showerhead - Engagement - C - 1.5 gpm</v>
          </cell>
          <cell r="G54" t="str">
            <v>1.5 gpm engagement showerhead: combined territory</v>
          </cell>
          <cell r="H54">
            <v>1</v>
          </cell>
          <cell r="I54" t="str">
            <v>Active</v>
          </cell>
          <cell r="J54">
            <v>42005</v>
          </cell>
          <cell r="K54">
            <v>42369</v>
          </cell>
          <cell r="L54" t="str">
            <v>Res Water Heat</v>
          </cell>
          <cell r="N54" t="str">
            <v>1950 - 1951</v>
          </cell>
          <cell r="Q54" t="str">
            <v>5</v>
          </cell>
          <cell r="S54" t="str">
            <v>5</v>
          </cell>
          <cell r="T54" t="str">
            <v>103</v>
          </cell>
          <cell r="U54" t="str">
            <v>Full</v>
          </cell>
          <cell r="V54" t="str">
            <v>10</v>
          </cell>
          <cell r="Y54" t="str">
            <v>PSE-deemed</v>
          </cell>
          <cell r="Z54" t="str">
            <v>PSE Regional</v>
          </cell>
          <cell r="AA54" t="str">
            <v>5</v>
          </cell>
          <cell r="AC54" t="str">
            <v>5</v>
          </cell>
          <cell r="AD54" t="str">
            <v>5</v>
          </cell>
          <cell r="AE54" t="str">
            <v>per unit</v>
          </cell>
          <cell r="AF54" t="str">
            <v>Dual</v>
          </cell>
        </row>
        <row r="55">
          <cell r="A55" t="str">
            <v>10111 - 2</v>
          </cell>
          <cell r="B55" t="str">
            <v>10111</v>
          </cell>
          <cell r="C55" t="str">
            <v>Water Heating</v>
          </cell>
          <cell r="D55" t="str">
            <v>Showerhead</v>
          </cell>
          <cell r="E55" t="str">
            <v>Residential Use Showerhead</v>
          </cell>
          <cell r="F55" t="str">
            <v>APPR: Showerhead - Engagement - C - 1.5 gpm</v>
          </cell>
          <cell r="G55" t="str">
            <v>1.5 gpm engagement showerhead: combined territory</v>
          </cell>
          <cell r="H55">
            <v>2</v>
          </cell>
          <cell r="I55" t="str">
            <v>Active</v>
          </cell>
          <cell r="J55">
            <v>41640</v>
          </cell>
          <cell r="K55">
            <v>42004</v>
          </cell>
          <cell r="L55" t="str">
            <v>Res Water Heat</v>
          </cell>
          <cell r="N55" t="str">
            <v>4124 - 0</v>
          </cell>
          <cell r="Q55" t="str">
            <v>5</v>
          </cell>
          <cell r="S55" t="str">
            <v>5</v>
          </cell>
          <cell r="T55" t="str">
            <v>103</v>
          </cell>
          <cell r="V55" t="str">
            <v>10</v>
          </cell>
          <cell r="AA55" t="str">
            <v>5</v>
          </cell>
          <cell r="AC55" t="str">
            <v>5</v>
          </cell>
          <cell r="AD55" t="str">
            <v>5</v>
          </cell>
          <cell r="AF55" t="str">
            <v>Dual</v>
          </cell>
        </row>
        <row r="56">
          <cell r="A56" t="str">
            <v>10111 - 3</v>
          </cell>
          <cell r="B56" t="str">
            <v>10111</v>
          </cell>
          <cell r="C56" t="str">
            <v>Water Heating</v>
          </cell>
          <cell r="D56" t="str">
            <v>Showerhead</v>
          </cell>
          <cell r="E56" t="str">
            <v>Residential Use Showerhead</v>
          </cell>
          <cell r="F56" t="str">
            <v>APPR: Showerhead - Engagement - C - 1.5 gpm</v>
          </cell>
          <cell r="G56" t="str">
            <v>1.5 gpm engagement showerhead: combined territory</v>
          </cell>
          <cell r="H56">
            <v>3</v>
          </cell>
          <cell r="I56" t="str">
            <v>Active</v>
          </cell>
          <cell r="J56">
            <v>42370</v>
          </cell>
          <cell r="K56">
            <v>42735</v>
          </cell>
          <cell r="L56" t="str">
            <v>Res Water Heat</v>
          </cell>
          <cell r="N56" t="str">
            <v>2360 - 2361</v>
          </cell>
          <cell r="O56" t="str">
            <v>1.5 gpm</v>
          </cell>
          <cell r="Q56" t="str">
            <v>6.67</v>
          </cell>
          <cell r="S56" t="str">
            <v>6.67</v>
          </cell>
          <cell r="T56" t="str">
            <v>103</v>
          </cell>
          <cell r="U56" t="str">
            <v>Full</v>
          </cell>
          <cell r="V56" t="str">
            <v>10</v>
          </cell>
          <cell r="X56" t="str">
            <v>0</v>
          </cell>
          <cell r="Y56" t="str">
            <v>PSE-deemed</v>
          </cell>
          <cell r="Z56" t="str">
            <v>PSE Regional</v>
          </cell>
          <cell r="AA56" t="str">
            <v>3.33</v>
          </cell>
          <cell r="AC56" t="str">
            <v>3.33</v>
          </cell>
          <cell r="AD56" t="str">
            <v>5</v>
          </cell>
          <cell r="AE56" t="str">
            <v>per unit</v>
          </cell>
          <cell r="AF56" t="str">
            <v>Dual</v>
          </cell>
        </row>
        <row r="57">
          <cell r="A57" t="str">
            <v>10111 - 4</v>
          </cell>
          <cell r="B57" t="str">
            <v>10111</v>
          </cell>
          <cell r="C57" t="str">
            <v>Water Heating</v>
          </cell>
          <cell r="D57" t="str">
            <v>Showerhead</v>
          </cell>
          <cell r="E57" t="str">
            <v>Residential Use Showerhead</v>
          </cell>
          <cell r="F57" t="str">
            <v>APPR: Showerhead - Engagement - C - 1.5 gpm</v>
          </cell>
          <cell r="G57" t="str">
            <v>1.5 gpm engagement showerhead: combined territory</v>
          </cell>
          <cell r="H57">
            <v>4</v>
          </cell>
          <cell r="I57" t="str">
            <v>Active</v>
          </cell>
          <cell r="J57">
            <v>42736</v>
          </cell>
          <cell r="L57" t="str">
            <v>Res Water Heat</v>
          </cell>
          <cell r="N57" t="str">
            <v>5519 - 5520</v>
          </cell>
          <cell r="O57" t="str">
            <v>1.5 gpm</v>
          </cell>
          <cell r="Q57" t="str">
            <v>6.67</v>
          </cell>
          <cell r="S57" t="str">
            <v>6.67</v>
          </cell>
          <cell r="T57" t="str">
            <v>109.2</v>
          </cell>
          <cell r="U57" t="str">
            <v>Full</v>
          </cell>
          <cell r="V57" t="str">
            <v>10</v>
          </cell>
          <cell r="X57" t="str">
            <v>21</v>
          </cell>
          <cell r="Y57" t="str">
            <v>PSE-deemed</v>
          </cell>
          <cell r="Z57" t="str">
            <v>PSE Regional</v>
          </cell>
          <cell r="AA57" t="str">
            <v>3.33</v>
          </cell>
          <cell r="AC57" t="str">
            <v>3.33</v>
          </cell>
          <cell r="AD57" t="str">
            <v>4.8</v>
          </cell>
          <cell r="AE57" t="str">
            <v>per unit</v>
          </cell>
          <cell r="AF57" t="str">
            <v>Dual</v>
          </cell>
        </row>
        <row r="58">
          <cell r="A58" t="str">
            <v>10112 - 1</v>
          </cell>
          <cell r="B58" t="str">
            <v>10112</v>
          </cell>
          <cell r="C58" t="str">
            <v>Water Heating</v>
          </cell>
          <cell r="D58" t="str">
            <v>Showerhead</v>
          </cell>
          <cell r="E58" t="str">
            <v>Residential Use Showerhead</v>
          </cell>
          <cell r="F58" t="str">
            <v>APPR: Showerhead - Engagement - EO - 1.5 gpm</v>
          </cell>
          <cell r="G58" t="str">
            <v>1.5 gpm engagement showerhead: electric-only territory</v>
          </cell>
          <cell r="H58">
            <v>1</v>
          </cell>
          <cell r="I58" t="str">
            <v>Active</v>
          </cell>
          <cell r="J58">
            <v>41640</v>
          </cell>
          <cell r="K58">
            <v>42369</v>
          </cell>
          <cell r="L58" t="str">
            <v>Res Water Heat</v>
          </cell>
          <cell r="N58" t="str">
            <v>1253</v>
          </cell>
          <cell r="Q58" t="str">
            <v>10</v>
          </cell>
          <cell r="S58" t="str">
            <v>10</v>
          </cell>
          <cell r="T58" t="str">
            <v>125</v>
          </cell>
          <cell r="U58" t="str">
            <v>Full</v>
          </cell>
          <cell r="V58" t="str">
            <v>10</v>
          </cell>
          <cell r="Y58" t="str">
            <v>RTF-deemed</v>
          </cell>
          <cell r="AE58" t="str">
            <v>per unit</v>
          </cell>
          <cell r="AF58" t="str">
            <v>kWh</v>
          </cell>
        </row>
        <row r="59">
          <cell r="A59" t="str">
            <v>10112 - 2</v>
          </cell>
          <cell r="B59" t="str">
            <v>10112</v>
          </cell>
          <cell r="C59" t="str">
            <v>Water Heating</v>
          </cell>
          <cell r="D59" t="str">
            <v>Showerhead</v>
          </cell>
          <cell r="E59" t="str">
            <v>Residential Use Showerhead</v>
          </cell>
          <cell r="F59" t="str">
            <v>APPR: Showerhead - Engagement - EO - 1.5 gpm</v>
          </cell>
          <cell r="G59" t="str">
            <v>1.5 gpm engagement showerhead: electric-only territory</v>
          </cell>
          <cell r="H59">
            <v>2</v>
          </cell>
          <cell r="I59" t="str">
            <v>Active</v>
          </cell>
          <cell r="J59">
            <v>42370</v>
          </cell>
          <cell r="K59">
            <v>42735</v>
          </cell>
          <cell r="L59" t="str">
            <v>Res Water Heat</v>
          </cell>
          <cell r="N59" t="str">
            <v>2362</v>
          </cell>
          <cell r="O59" t="str">
            <v>1.5 gpm</v>
          </cell>
          <cell r="Q59" t="str">
            <v>10</v>
          </cell>
          <cell r="S59" t="str">
            <v>10</v>
          </cell>
          <cell r="T59" t="str">
            <v>125</v>
          </cell>
          <cell r="U59" t="str">
            <v>Full</v>
          </cell>
          <cell r="V59" t="str">
            <v>10</v>
          </cell>
          <cell r="X59" t="str">
            <v>0</v>
          </cell>
          <cell r="Y59" t="str">
            <v>RTF-deemed</v>
          </cell>
          <cell r="AE59" t="str">
            <v>per unit</v>
          </cell>
          <cell r="AF59" t="str">
            <v>kWh</v>
          </cell>
        </row>
        <row r="60">
          <cell r="A60" t="str">
            <v>10112 - 3</v>
          </cell>
          <cell r="B60" t="str">
            <v>10112</v>
          </cell>
          <cell r="C60" t="str">
            <v>Water Heating</v>
          </cell>
          <cell r="D60" t="str">
            <v>Showerhead</v>
          </cell>
          <cell r="E60" t="str">
            <v>Residential Use Showerhead</v>
          </cell>
          <cell r="F60" t="str">
            <v>APPR: Showerhead - Engagement - EO - 1.5 gpm</v>
          </cell>
          <cell r="G60" t="str">
            <v>1.5 gpm engagement showerhead: electric-only territory</v>
          </cell>
          <cell r="H60">
            <v>3</v>
          </cell>
          <cell r="I60" t="str">
            <v>Active</v>
          </cell>
          <cell r="J60">
            <v>42736</v>
          </cell>
          <cell r="L60" t="str">
            <v>Res Water Heat</v>
          </cell>
          <cell r="N60" t="str">
            <v>5521</v>
          </cell>
          <cell r="O60" t="str">
            <v>1.5 gpm</v>
          </cell>
          <cell r="Q60" t="str">
            <v>10</v>
          </cell>
          <cell r="S60" t="str">
            <v>10</v>
          </cell>
          <cell r="T60" t="str">
            <v>132.1</v>
          </cell>
          <cell r="U60" t="str">
            <v>Full</v>
          </cell>
          <cell r="V60" t="str">
            <v>10</v>
          </cell>
          <cell r="X60" t="str">
            <v>26</v>
          </cell>
          <cell r="Y60" t="str">
            <v>RTF-deemed</v>
          </cell>
          <cell r="AE60" t="str">
            <v>per unit</v>
          </cell>
          <cell r="AF60" t="str">
            <v>kWh</v>
          </cell>
        </row>
        <row r="61">
          <cell r="A61" t="str">
            <v>10077 - 1</v>
          </cell>
          <cell r="B61" t="str">
            <v>10077</v>
          </cell>
          <cell r="C61" t="str">
            <v>Controls</v>
          </cell>
          <cell r="D61" t="str">
            <v>Advanced Power Strip</v>
          </cell>
          <cell r="E61" t="str">
            <v>Advanced Power Strip</v>
          </cell>
          <cell r="F61" t="str">
            <v>APS: Power Strip - Advanced</v>
          </cell>
          <cell r="G61" t="str">
            <v>Advanced power strip</v>
          </cell>
          <cell r="H61">
            <v>1</v>
          </cell>
          <cell r="I61" t="str">
            <v>Active</v>
          </cell>
          <cell r="J61">
            <v>41640</v>
          </cell>
          <cell r="K61">
            <v>42369</v>
          </cell>
          <cell r="L61" t="str">
            <v>Res Plug Load</v>
          </cell>
          <cell r="N61" t="str">
            <v>1255</v>
          </cell>
          <cell r="Q61" t="str">
            <v>52</v>
          </cell>
          <cell r="S61" t="str">
            <v>52</v>
          </cell>
          <cell r="T61" t="str">
            <v>300</v>
          </cell>
          <cell r="U61" t="str">
            <v>Full</v>
          </cell>
          <cell r="V61" t="str">
            <v>5</v>
          </cell>
          <cell r="W61" t="str">
            <v>4117</v>
          </cell>
          <cell r="X61" t="str">
            <v>0</v>
          </cell>
          <cell r="Y61" t="str">
            <v>PSE-deemed</v>
          </cell>
          <cell r="Z61" t="str">
            <v>RTF UES Provisional</v>
          </cell>
          <cell r="AF61" t="str">
            <v>kWh</v>
          </cell>
        </row>
        <row r="62">
          <cell r="A62" t="str">
            <v>10077 - 2</v>
          </cell>
          <cell r="B62" t="str">
            <v>10077</v>
          </cell>
          <cell r="C62" t="str">
            <v>Controls</v>
          </cell>
          <cell r="D62" t="str">
            <v>Advanced Power Strip</v>
          </cell>
          <cell r="E62" t="str">
            <v>Advanced Power Strip</v>
          </cell>
          <cell r="F62" t="str">
            <v>APS: Power Strip - Advanced</v>
          </cell>
          <cell r="G62" t="str">
            <v>Advanced power strip</v>
          </cell>
          <cell r="H62">
            <v>2</v>
          </cell>
          <cell r="I62" t="str">
            <v>Active</v>
          </cell>
          <cell r="J62">
            <v>42370</v>
          </cell>
          <cell r="L62" t="str">
            <v>Res Plug Load</v>
          </cell>
          <cell r="N62" t="str">
            <v>2255</v>
          </cell>
          <cell r="Q62" t="str">
            <v>45</v>
          </cell>
          <cell r="S62" t="str">
            <v>37</v>
          </cell>
          <cell r="T62" t="str">
            <v>216</v>
          </cell>
          <cell r="U62" t="str">
            <v>Full</v>
          </cell>
          <cell r="V62" t="str">
            <v>5</v>
          </cell>
          <cell r="W62" t="str">
            <v>0</v>
          </cell>
          <cell r="X62" t="str">
            <v>0</v>
          </cell>
          <cell r="Y62" t="str">
            <v>PSE-deemed</v>
          </cell>
          <cell r="Z62" t="str">
            <v>RTF UES Provisional</v>
          </cell>
          <cell r="AE62" t="str">
            <v>per unit</v>
          </cell>
          <cell r="AF62" t="str">
            <v>kWh</v>
          </cell>
        </row>
        <row r="63">
          <cell r="A63" t="str">
            <v>10078 - 1</v>
          </cell>
          <cell r="B63" t="str">
            <v>10078</v>
          </cell>
          <cell r="C63" t="str">
            <v>Controls</v>
          </cell>
          <cell r="D63" t="str">
            <v>Advanced Power Strip</v>
          </cell>
          <cell r="E63" t="str">
            <v>Advanced Power Strip</v>
          </cell>
          <cell r="F63" t="str">
            <v>APS: Power Strip - Advanced - NQC</v>
          </cell>
          <cell r="G63" t="str">
            <v>Advanced power strip: non-qualified customer</v>
          </cell>
          <cell r="H63">
            <v>1</v>
          </cell>
          <cell r="I63" t="str">
            <v>Active</v>
          </cell>
          <cell r="J63">
            <v>41640</v>
          </cell>
          <cell r="K63">
            <v>42369</v>
          </cell>
          <cell r="N63" t="str">
            <v>2253</v>
          </cell>
          <cell r="Q63" t="str">
            <v>52</v>
          </cell>
          <cell r="S63" t="str">
            <v>52</v>
          </cell>
          <cell r="T63" t="str">
            <v>0</v>
          </cell>
          <cell r="U63" t="str">
            <v>Full</v>
          </cell>
          <cell r="AF63" t="str">
            <v>kWh</v>
          </cell>
        </row>
        <row r="64">
          <cell r="A64" t="str">
            <v>10078 - 2</v>
          </cell>
          <cell r="B64" t="str">
            <v>10078</v>
          </cell>
          <cell r="C64" t="str">
            <v>Controls</v>
          </cell>
          <cell r="D64" t="str">
            <v>Advanced Power Strip</v>
          </cell>
          <cell r="E64" t="str">
            <v>Advanced Power Strip</v>
          </cell>
          <cell r="F64" t="str">
            <v>APS: Power Strip - Advanced - NQC</v>
          </cell>
          <cell r="G64" t="str">
            <v>Advanced power strip: non-qualified customer</v>
          </cell>
          <cell r="H64">
            <v>2</v>
          </cell>
          <cell r="I64" t="str">
            <v>Active</v>
          </cell>
          <cell r="J64">
            <v>42370</v>
          </cell>
          <cell r="N64" t="str">
            <v>2256</v>
          </cell>
          <cell r="Q64" t="str">
            <v>45</v>
          </cell>
          <cell r="S64" t="str">
            <v>37</v>
          </cell>
          <cell r="T64" t="str">
            <v>0</v>
          </cell>
          <cell r="U64" t="str">
            <v>Full</v>
          </cell>
          <cell r="V64" t="str">
            <v>5</v>
          </cell>
          <cell r="X64" t="str">
            <v>0</v>
          </cell>
          <cell r="Y64" t="str">
            <v>PSE-deemed</v>
          </cell>
          <cell r="Z64" t="str">
            <v>RTF UES Provisional</v>
          </cell>
          <cell r="AE64" t="str">
            <v>per unit</v>
          </cell>
          <cell r="AF64" t="str">
            <v>kWh</v>
          </cell>
        </row>
        <row r="65">
          <cell r="A65" t="str">
            <v>11746 - 1</v>
          </cell>
          <cell r="B65" t="str">
            <v>11746</v>
          </cell>
          <cell r="C65" t="str">
            <v>Weatherization</v>
          </cell>
          <cell r="D65" t="str">
            <v>Insulation</v>
          </cell>
          <cell r="E65" t="str">
            <v>Floor Insulation</v>
          </cell>
          <cell r="F65" t="str">
            <v>ARRA: Insulation - Floor - R0 to R30 - MH</v>
          </cell>
          <cell r="G65" t="str">
            <v>Floor Insulation: R0 to R30; mobile home</v>
          </cell>
          <cell r="H65">
            <v>1</v>
          </cell>
          <cell r="I65" t="str">
            <v>Active</v>
          </cell>
          <cell r="J65">
            <v>42005</v>
          </cell>
          <cell r="K65">
            <v>42735</v>
          </cell>
          <cell r="L65" t="str">
            <v>SF Space Heat</v>
          </cell>
          <cell r="N65" t="str">
            <v>2228</v>
          </cell>
          <cell r="Q65" t="str">
            <v>0.9</v>
          </cell>
          <cell r="S65" t="str">
            <v>1.35</v>
          </cell>
          <cell r="T65" t="str">
            <v>1.47</v>
          </cell>
          <cell r="V65" t="str">
            <v>25</v>
          </cell>
          <cell r="AE65" t="str">
            <v>square foot</v>
          </cell>
          <cell r="AF65" t="str">
            <v>kWh</v>
          </cell>
        </row>
        <row r="66">
          <cell r="A66" t="str">
            <v>11902 - 1</v>
          </cell>
          <cell r="B66" t="str">
            <v>11902</v>
          </cell>
          <cell r="C66" t="str">
            <v>Controls</v>
          </cell>
          <cell r="D66" t="str">
            <v>Occupancy Sensor</v>
          </cell>
          <cell r="E66" t="str">
            <v>Lighting Control</v>
          </cell>
          <cell r="F66" t="str">
            <v>BLR: Control - Occupancy Sensor</v>
          </cell>
          <cell r="G66" t="str">
            <v>Occupancy sensor for lighting control</v>
          </cell>
          <cell r="H66">
            <v>1</v>
          </cell>
          <cell r="I66" t="str">
            <v>Active</v>
          </cell>
          <cell r="J66">
            <v>42005</v>
          </cell>
          <cell r="K66">
            <v>42369</v>
          </cell>
          <cell r="L66" t="str">
            <v>Comm Lighting</v>
          </cell>
          <cell r="M66" t="str">
            <v>OCC SENSOR</v>
          </cell>
          <cell r="Q66" t="str">
            <v>45</v>
          </cell>
          <cell r="S66" t="str">
            <v>45</v>
          </cell>
          <cell r="T66" t="str">
            <v>0</v>
          </cell>
          <cell r="V66" t="str">
            <v>10</v>
          </cell>
          <cell r="AE66" t="str">
            <v>per unit</v>
          </cell>
          <cell r="AF66" t="str">
            <v>kWh</v>
          </cell>
        </row>
        <row r="67">
          <cell r="A67" t="str">
            <v>11869 - 1</v>
          </cell>
          <cell r="B67" t="str">
            <v>11869</v>
          </cell>
          <cell r="C67" t="str">
            <v>Other</v>
          </cell>
          <cell r="D67" t="str">
            <v>Other</v>
          </cell>
          <cell r="E67" t="str">
            <v>Other</v>
          </cell>
          <cell r="F67" t="str">
            <v>BLR: Intall Cost - Per Item</v>
          </cell>
          <cell r="G67" t="str">
            <v>Per item install cost</v>
          </cell>
          <cell r="H67">
            <v>1</v>
          </cell>
          <cell r="I67" t="str">
            <v>Active</v>
          </cell>
          <cell r="J67">
            <v>42005</v>
          </cell>
          <cell r="K67">
            <v>42735</v>
          </cell>
          <cell r="L67" t="str">
            <v>Comm Lighting</v>
          </cell>
          <cell r="M67" t="str">
            <v>INSTALL</v>
          </cell>
          <cell r="Q67" t="str">
            <v>0</v>
          </cell>
          <cell r="S67" t="str">
            <v>0</v>
          </cell>
          <cell r="T67" t="str">
            <v>0</v>
          </cell>
          <cell r="V67" t="str">
            <v>0</v>
          </cell>
          <cell r="AE67" t="str">
            <v>per unit</v>
          </cell>
          <cell r="AF67" t="str">
            <v>kWh</v>
          </cell>
        </row>
        <row r="68">
          <cell r="A68" t="str">
            <v>11870 - 1</v>
          </cell>
          <cell r="B68" t="str">
            <v>11870</v>
          </cell>
          <cell r="C68" t="str">
            <v>Lighting</v>
          </cell>
          <cell r="D68" t="str">
            <v>Lamp</v>
          </cell>
          <cell r="E68" t="str">
            <v>LED Lamp</v>
          </cell>
          <cell r="F68" t="str">
            <v>BLR: Lamp - LED - Decorative - Office</v>
          </cell>
          <cell r="G68" t="str">
            <v>Decorative LED lamp: office</v>
          </cell>
          <cell r="H68">
            <v>1</v>
          </cell>
          <cell r="I68" t="str">
            <v>Active</v>
          </cell>
          <cell r="J68">
            <v>42005</v>
          </cell>
          <cell r="K68">
            <v>42369</v>
          </cell>
          <cell r="L68" t="str">
            <v>Comm Lighting</v>
          </cell>
          <cell r="M68" t="str">
            <v>LED DEC</v>
          </cell>
          <cell r="Q68" t="str">
            <v>5</v>
          </cell>
          <cell r="S68" t="str">
            <v>5</v>
          </cell>
          <cell r="T68" t="str">
            <v>58</v>
          </cell>
          <cell r="V68" t="str">
            <v>3</v>
          </cell>
          <cell r="AE68" t="str">
            <v>per unit</v>
          </cell>
          <cell r="AF68" t="str">
            <v>kWh</v>
          </cell>
        </row>
        <row r="69">
          <cell r="A69" t="str">
            <v>11871 - 1</v>
          </cell>
          <cell r="B69" t="str">
            <v>11871</v>
          </cell>
          <cell r="C69" t="str">
            <v>Lighting</v>
          </cell>
          <cell r="D69" t="str">
            <v>Lamp</v>
          </cell>
          <cell r="E69" t="str">
            <v>LED Lamp</v>
          </cell>
          <cell r="F69" t="str">
            <v>BLR: Lamp - LED - Decorative - Retail</v>
          </cell>
          <cell r="G69" t="str">
            <v>Decorative LED lamp: retail</v>
          </cell>
          <cell r="H69">
            <v>1</v>
          </cell>
          <cell r="I69" t="str">
            <v>Active</v>
          </cell>
          <cell r="J69">
            <v>42005</v>
          </cell>
          <cell r="K69">
            <v>42369</v>
          </cell>
          <cell r="L69" t="str">
            <v>Comm Lighting</v>
          </cell>
          <cell r="M69" t="str">
            <v>LED DEC</v>
          </cell>
          <cell r="Q69" t="str">
            <v>5</v>
          </cell>
          <cell r="S69" t="str">
            <v>5</v>
          </cell>
          <cell r="T69" t="str">
            <v>64</v>
          </cell>
          <cell r="V69" t="str">
            <v>3</v>
          </cell>
          <cell r="AE69" t="str">
            <v>per unit</v>
          </cell>
          <cell r="AF69" t="str">
            <v>kWh</v>
          </cell>
        </row>
        <row r="70">
          <cell r="A70" t="str">
            <v>11889 - 1</v>
          </cell>
          <cell r="B70" t="str">
            <v>11889</v>
          </cell>
          <cell r="C70" t="str">
            <v>Lighting</v>
          </cell>
          <cell r="D70" t="str">
            <v>Lamp</v>
          </cell>
          <cell r="E70" t="str">
            <v>LED Lamp</v>
          </cell>
          <cell r="F70" t="str">
            <v>BLR: Lamp - LED - MR 16 - Grocery</v>
          </cell>
          <cell r="G70" t="str">
            <v>LED MR16: grocery</v>
          </cell>
          <cell r="H70">
            <v>1</v>
          </cell>
          <cell r="I70" t="str">
            <v>Active</v>
          </cell>
          <cell r="J70">
            <v>42005</v>
          </cell>
          <cell r="K70">
            <v>42369</v>
          </cell>
          <cell r="L70" t="str">
            <v>Comm Lighting</v>
          </cell>
          <cell r="M70" t="str">
            <v>LED MR16</v>
          </cell>
          <cell r="Q70" t="str">
            <v>15</v>
          </cell>
          <cell r="S70" t="str">
            <v>15</v>
          </cell>
          <cell r="T70" t="str">
            <v>134</v>
          </cell>
          <cell r="V70" t="str">
            <v>5</v>
          </cell>
          <cell r="AE70" t="str">
            <v>per unit</v>
          </cell>
          <cell r="AF70" t="str">
            <v>kWh</v>
          </cell>
        </row>
        <row r="71">
          <cell r="A71" t="str">
            <v>11890 - 1</v>
          </cell>
          <cell r="B71" t="str">
            <v>11890</v>
          </cell>
          <cell r="C71" t="str">
            <v>Lighting</v>
          </cell>
          <cell r="D71" t="str">
            <v>Lamp</v>
          </cell>
          <cell r="E71" t="str">
            <v>LED Lamp</v>
          </cell>
          <cell r="F71" t="str">
            <v>BLR: Lamp - LED - MR 16 - Lodging Guest Rooms</v>
          </cell>
          <cell r="G71" t="str">
            <v>LED MR16: lodging guest rooms</v>
          </cell>
          <cell r="H71">
            <v>1</v>
          </cell>
          <cell r="I71" t="str">
            <v>Active</v>
          </cell>
          <cell r="J71">
            <v>42005</v>
          </cell>
          <cell r="K71">
            <v>42369</v>
          </cell>
          <cell r="L71" t="str">
            <v>Comm Lighting</v>
          </cell>
          <cell r="M71" t="str">
            <v>LED MR16</v>
          </cell>
          <cell r="Q71" t="str">
            <v>15</v>
          </cell>
          <cell r="S71" t="str">
            <v>15</v>
          </cell>
          <cell r="T71" t="str">
            <v>34</v>
          </cell>
          <cell r="V71" t="str">
            <v>5</v>
          </cell>
          <cell r="AE71" t="str">
            <v>per unit</v>
          </cell>
          <cell r="AF71" t="str">
            <v>kWh</v>
          </cell>
        </row>
        <row r="72">
          <cell r="A72" t="str">
            <v>11891 - 1</v>
          </cell>
          <cell r="B72" t="str">
            <v>11891</v>
          </cell>
          <cell r="C72" t="str">
            <v>Lighting</v>
          </cell>
          <cell r="D72" t="str">
            <v>Lamp</v>
          </cell>
          <cell r="E72" t="str">
            <v>LED Lamp</v>
          </cell>
          <cell r="F72" t="str">
            <v>BLR: Lamp - LED - MR 16 - Other</v>
          </cell>
          <cell r="G72" t="str">
            <v>LED MR16: other</v>
          </cell>
          <cell r="H72">
            <v>1</v>
          </cell>
          <cell r="I72" t="str">
            <v>Active</v>
          </cell>
          <cell r="J72">
            <v>42005</v>
          </cell>
          <cell r="K72">
            <v>42369</v>
          </cell>
          <cell r="L72" t="str">
            <v>Comm Lighting</v>
          </cell>
          <cell r="M72" t="str">
            <v>LED MR16</v>
          </cell>
          <cell r="Q72" t="str">
            <v>15</v>
          </cell>
          <cell r="S72" t="str">
            <v>15</v>
          </cell>
          <cell r="T72" t="str">
            <v>58</v>
          </cell>
          <cell r="V72" t="str">
            <v>5</v>
          </cell>
          <cell r="AE72" t="str">
            <v>per unit</v>
          </cell>
          <cell r="AF72" t="str">
            <v>kWh</v>
          </cell>
        </row>
        <row r="73">
          <cell r="A73" t="str">
            <v>11892 - 1</v>
          </cell>
          <cell r="B73" t="str">
            <v>11892</v>
          </cell>
          <cell r="C73" t="str">
            <v>Lighting</v>
          </cell>
          <cell r="D73" t="str">
            <v>Lamp</v>
          </cell>
          <cell r="E73" t="str">
            <v>LED Lamp</v>
          </cell>
          <cell r="F73" t="str">
            <v>BLR: Lamp - LED - MR 16 - Restaurant</v>
          </cell>
          <cell r="G73" t="str">
            <v>LED MR16: restaurant</v>
          </cell>
          <cell r="H73">
            <v>1</v>
          </cell>
          <cell r="I73" t="str">
            <v>Active</v>
          </cell>
          <cell r="J73">
            <v>42005</v>
          </cell>
          <cell r="K73">
            <v>42369</v>
          </cell>
          <cell r="L73" t="str">
            <v>Comm Lighting</v>
          </cell>
          <cell r="M73" t="str">
            <v>LED MR16</v>
          </cell>
          <cell r="Q73" t="str">
            <v>15</v>
          </cell>
          <cell r="S73" t="str">
            <v>15</v>
          </cell>
          <cell r="T73" t="str">
            <v>92</v>
          </cell>
          <cell r="V73" t="str">
            <v>5</v>
          </cell>
          <cell r="AE73" t="str">
            <v>per unit</v>
          </cell>
          <cell r="AF73" t="str">
            <v>kWh</v>
          </cell>
        </row>
        <row r="74">
          <cell r="A74" t="str">
            <v>11893 - 1</v>
          </cell>
          <cell r="B74" t="str">
            <v>11893</v>
          </cell>
          <cell r="C74" t="str">
            <v>Lighting</v>
          </cell>
          <cell r="D74" t="str">
            <v>Lamp</v>
          </cell>
          <cell r="E74" t="str">
            <v>LED Lamp</v>
          </cell>
          <cell r="F74" t="str">
            <v>BLR: Lamp - LED - MR 16 - Retail</v>
          </cell>
          <cell r="G74" t="str">
            <v>LED MR16: retail</v>
          </cell>
          <cell r="H74">
            <v>1</v>
          </cell>
          <cell r="I74" t="str">
            <v>Active</v>
          </cell>
          <cell r="J74">
            <v>42005</v>
          </cell>
          <cell r="K74">
            <v>42369</v>
          </cell>
          <cell r="L74" t="str">
            <v>Comm Lighting</v>
          </cell>
          <cell r="M74" t="str">
            <v>LED MR16</v>
          </cell>
          <cell r="Q74" t="str">
            <v>15</v>
          </cell>
          <cell r="S74" t="str">
            <v>15</v>
          </cell>
          <cell r="T74" t="str">
            <v>84</v>
          </cell>
          <cell r="V74" t="str">
            <v>5</v>
          </cell>
          <cell r="AE74" t="str">
            <v>per unit</v>
          </cell>
          <cell r="AF74" t="str">
            <v>kWh</v>
          </cell>
        </row>
        <row r="75">
          <cell r="A75" t="str">
            <v>11895 - 1</v>
          </cell>
          <cell r="B75" t="str">
            <v>11895</v>
          </cell>
          <cell r="C75" t="str">
            <v>Lighting</v>
          </cell>
          <cell r="D75" t="str">
            <v>Lamp</v>
          </cell>
          <cell r="E75" t="str">
            <v>LED Lamp</v>
          </cell>
          <cell r="F75" t="str">
            <v>BLR: Lamp - LED - Omni - Assembly Church</v>
          </cell>
          <cell r="G75" t="str">
            <v>Omnidirectional LED: assembly or church</v>
          </cell>
          <cell r="H75">
            <v>1</v>
          </cell>
          <cell r="I75" t="str">
            <v>Active</v>
          </cell>
          <cell r="J75">
            <v>42005</v>
          </cell>
          <cell r="K75">
            <v>42369</v>
          </cell>
          <cell r="L75" t="str">
            <v>Comm Lighting</v>
          </cell>
          <cell r="M75" t="str">
            <v>LED OMNI</v>
          </cell>
          <cell r="Q75" t="str">
            <v>5</v>
          </cell>
          <cell r="S75" t="str">
            <v>5</v>
          </cell>
          <cell r="T75" t="str">
            <v>46</v>
          </cell>
          <cell r="V75" t="str">
            <v>5</v>
          </cell>
          <cell r="AE75" t="str">
            <v>per unit</v>
          </cell>
          <cell r="AF75" t="str">
            <v>kWh</v>
          </cell>
        </row>
        <row r="76">
          <cell r="A76" t="str">
            <v>11896 - 1</v>
          </cell>
          <cell r="B76" t="str">
            <v>11896</v>
          </cell>
          <cell r="C76" t="str">
            <v>Lighting</v>
          </cell>
          <cell r="D76" t="str">
            <v>Lamp</v>
          </cell>
          <cell r="E76" t="str">
            <v>LED Lamp</v>
          </cell>
          <cell r="F76" t="str">
            <v>BLR: Lamp - LED - Omni - Lodging Common Areas</v>
          </cell>
          <cell r="G76" t="str">
            <v>Omnidirectional LED: lodging common areas</v>
          </cell>
          <cell r="H76">
            <v>1</v>
          </cell>
          <cell r="I76" t="str">
            <v>Active</v>
          </cell>
          <cell r="J76">
            <v>42005</v>
          </cell>
          <cell r="K76">
            <v>42735</v>
          </cell>
          <cell r="L76" t="str">
            <v>Comm Lighting</v>
          </cell>
          <cell r="M76" t="str">
            <v>LED OMNI</v>
          </cell>
          <cell r="Q76" t="str">
            <v>5</v>
          </cell>
          <cell r="S76" t="str">
            <v>5</v>
          </cell>
          <cell r="T76" t="str">
            <v>209</v>
          </cell>
          <cell r="V76" t="str">
            <v>5</v>
          </cell>
          <cell r="AE76" t="str">
            <v>per unit</v>
          </cell>
          <cell r="AF76" t="str">
            <v>kWh</v>
          </cell>
        </row>
        <row r="77">
          <cell r="A77" t="str">
            <v>11897 - 1</v>
          </cell>
          <cell r="B77" t="str">
            <v>11897</v>
          </cell>
          <cell r="C77" t="str">
            <v>Lighting</v>
          </cell>
          <cell r="D77" t="str">
            <v>Lamp</v>
          </cell>
          <cell r="E77" t="str">
            <v>LED Lamp</v>
          </cell>
          <cell r="F77" t="str">
            <v>BLR: Lamp - LED - Omni - Lodging Guest Rooms</v>
          </cell>
          <cell r="G77" t="str">
            <v>Omnidirectional LED: lodging guest rooms</v>
          </cell>
          <cell r="H77">
            <v>1</v>
          </cell>
          <cell r="I77" t="str">
            <v>Active</v>
          </cell>
          <cell r="J77">
            <v>42005</v>
          </cell>
          <cell r="K77">
            <v>42369</v>
          </cell>
          <cell r="L77" t="str">
            <v>Comm Lighting</v>
          </cell>
          <cell r="M77" t="str">
            <v>LED OMNI</v>
          </cell>
          <cell r="Q77" t="str">
            <v>5</v>
          </cell>
          <cell r="S77" t="str">
            <v>5</v>
          </cell>
          <cell r="T77" t="str">
            <v>34</v>
          </cell>
          <cell r="V77" t="str">
            <v>5</v>
          </cell>
          <cell r="AE77" t="str">
            <v>per unit</v>
          </cell>
          <cell r="AF77" t="str">
            <v>kWh</v>
          </cell>
        </row>
        <row r="78">
          <cell r="A78" t="str">
            <v>11898 - 1</v>
          </cell>
          <cell r="B78" t="str">
            <v>11898</v>
          </cell>
          <cell r="C78" t="str">
            <v>Lighting</v>
          </cell>
          <cell r="D78" t="str">
            <v>Lamp</v>
          </cell>
          <cell r="E78" t="str">
            <v>LED Lamp</v>
          </cell>
          <cell r="F78" t="str">
            <v>BLR: Lamp - LED - Omni - Office</v>
          </cell>
          <cell r="G78" t="str">
            <v>Omnidirectional LED: office</v>
          </cell>
          <cell r="H78">
            <v>1</v>
          </cell>
          <cell r="I78" t="str">
            <v>Active</v>
          </cell>
          <cell r="J78">
            <v>42005</v>
          </cell>
          <cell r="K78">
            <v>42735</v>
          </cell>
          <cell r="L78" t="str">
            <v>Comm Lighting</v>
          </cell>
          <cell r="M78" t="str">
            <v>LED OMNI</v>
          </cell>
          <cell r="Q78" t="str">
            <v>5</v>
          </cell>
          <cell r="S78" t="str">
            <v>5</v>
          </cell>
          <cell r="T78" t="str">
            <v>76</v>
          </cell>
          <cell r="V78" t="str">
            <v>5</v>
          </cell>
          <cell r="AE78" t="str">
            <v>per unit</v>
          </cell>
          <cell r="AF78" t="str">
            <v>kWh</v>
          </cell>
        </row>
        <row r="79">
          <cell r="A79" t="str">
            <v>11899 - 1</v>
          </cell>
          <cell r="B79" t="str">
            <v>11899</v>
          </cell>
          <cell r="C79" t="str">
            <v>Lighting</v>
          </cell>
          <cell r="D79" t="str">
            <v>Lamp</v>
          </cell>
          <cell r="E79" t="str">
            <v>LED Lamp</v>
          </cell>
          <cell r="F79" t="str">
            <v>BLR: Lamp - LED - Omni - Other</v>
          </cell>
          <cell r="G79" t="str">
            <v>Omnidirectional LED: other</v>
          </cell>
          <cell r="H79">
            <v>1</v>
          </cell>
          <cell r="I79" t="str">
            <v>Active</v>
          </cell>
          <cell r="J79">
            <v>42005</v>
          </cell>
          <cell r="K79">
            <v>42369</v>
          </cell>
          <cell r="L79" t="str">
            <v>Comm Lighting</v>
          </cell>
          <cell r="M79" t="str">
            <v>LED OMNI</v>
          </cell>
          <cell r="Q79" t="str">
            <v>5</v>
          </cell>
          <cell r="S79" t="str">
            <v>5</v>
          </cell>
          <cell r="T79" t="str">
            <v>57</v>
          </cell>
          <cell r="V79" t="str">
            <v>5</v>
          </cell>
          <cell r="AE79" t="str">
            <v>per unit</v>
          </cell>
          <cell r="AF79" t="str">
            <v>kWh</v>
          </cell>
        </row>
        <row r="80">
          <cell r="A80" t="str">
            <v>11900 - 1</v>
          </cell>
          <cell r="B80" t="str">
            <v>11900</v>
          </cell>
          <cell r="C80" t="str">
            <v>Lighting</v>
          </cell>
          <cell r="D80" t="str">
            <v>Lamp</v>
          </cell>
          <cell r="E80" t="str">
            <v>LED Lamp</v>
          </cell>
          <cell r="F80" t="str">
            <v>BLR: Lamp - LED - Omni - Restaurant</v>
          </cell>
          <cell r="G80" t="str">
            <v>Omnidirectional LED: restaurant</v>
          </cell>
          <cell r="H80">
            <v>1</v>
          </cell>
          <cell r="I80" t="str">
            <v>Active</v>
          </cell>
          <cell r="J80">
            <v>42005</v>
          </cell>
          <cell r="K80">
            <v>42369</v>
          </cell>
          <cell r="L80" t="str">
            <v>Comm Lighting</v>
          </cell>
          <cell r="M80" t="str">
            <v>LED OMNI</v>
          </cell>
          <cell r="Q80" t="str">
            <v>5</v>
          </cell>
          <cell r="S80" t="str">
            <v>5</v>
          </cell>
          <cell r="T80" t="str">
            <v>92</v>
          </cell>
          <cell r="V80" t="str">
            <v>5</v>
          </cell>
          <cell r="AE80" t="str">
            <v>per unit</v>
          </cell>
          <cell r="AF80" t="str">
            <v>kWh</v>
          </cell>
        </row>
        <row r="81">
          <cell r="A81" t="str">
            <v>11901 - 1</v>
          </cell>
          <cell r="B81" t="str">
            <v>11901</v>
          </cell>
          <cell r="C81" t="str">
            <v>Lighting</v>
          </cell>
          <cell r="D81" t="str">
            <v>Lamp</v>
          </cell>
          <cell r="E81" t="str">
            <v>LED Lamp</v>
          </cell>
          <cell r="F81" t="str">
            <v>BLR: Lamp - LED - Omni - Retail</v>
          </cell>
          <cell r="G81" t="str">
            <v>Omnidirectional LED: retail</v>
          </cell>
          <cell r="H81">
            <v>1</v>
          </cell>
          <cell r="I81" t="str">
            <v>Active</v>
          </cell>
          <cell r="J81">
            <v>42005</v>
          </cell>
          <cell r="K81">
            <v>42369</v>
          </cell>
          <cell r="L81" t="str">
            <v>Comm Lighting</v>
          </cell>
          <cell r="M81" t="str">
            <v>LED OMNI</v>
          </cell>
          <cell r="Q81" t="str">
            <v>5</v>
          </cell>
          <cell r="S81" t="str">
            <v>5</v>
          </cell>
          <cell r="T81" t="str">
            <v>84</v>
          </cell>
          <cell r="V81" t="str">
            <v>5</v>
          </cell>
          <cell r="AE81" t="str">
            <v>per unit</v>
          </cell>
          <cell r="AF81" t="str">
            <v>kWh</v>
          </cell>
        </row>
        <row r="82">
          <cell r="A82" t="str">
            <v>11878 - 1</v>
          </cell>
          <cell r="B82" t="str">
            <v>11878</v>
          </cell>
          <cell r="C82" t="str">
            <v>Lighting</v>
          </cell>
          <cell r="D82" t="str">
            <v>Lamp</v>
          </cell>
          <cell r="E82" t="str">
            <v>LED Lamp</v>
          </cell>
          <cell r="F82" t="str">
            <v>BLR: Lamp - LED - Par 20 - Office</v>
          </cell>
          <cell r="G82" t="str">
            <v>Par 20 LED lamp: office</v>
          </cell>
          <cell r="H82">
            <v>1</v>
          </cell>
          <cell r="I82" t="str">
            <v>Active</v>
          </cell>
          <cell r="J82">
            <v>42005</v>
          </cell>
          <cell r="K82">
            <v>42369</v>
          </cell>
          <cell r="L82" t="str">
            <v>Comm Lighting</v>
          </cell>
          <cell r="M82" t="str">
            <v>LED DIR20</v>
          </cell>
          <cell r="Q82" t="str">
            <v>20</v>
          </cell>
          <cell r="S82" t="str">
            <v>20</v>
          </cell>
          <cell r="T82" t="str">
            <v>110</v>
          </cell>
          <cell r="V82" t="str">
            <v>5</v>
          </cell>
          <cell r="AE82" t="str">
            <v>per unit</v>
          </cell>
          <cell r="AF82" t="str">
            <v>kWh</v>
          </cell>
        </row>
        <row r="83">
          <cell r="A83" t="str">
            <v>11879 - 1</v>
          </cell>
          <cell r="B83" t="str">
            <v>11879</v>
          </cell>
          <cell r="C83" t="str">
            <v>Lighting</v>
          </cell>
          <cell r="D83" t="str">
            <v>Lamp</v>
          </cell>
          <cell r="E83" t="str">
            <v>LED Lamp</v>
          </cell>
          <cell r="F83" t="str">
            <v>BLR: Lamp - LED - Par 20 - Other</v>
          </cell>
          <cell r="G83" t="str">
            <v>Par 20 LED lamp: other</v>
          </cell>
          <cell r="H83">
            <v>1</v>
          </cell>
          <cell r="I83" t="str">
            <v>Active</v>
          </cell>
          <cell r="J83">
            <v>42005</v>
          </cell>
          <cell r="K83">
            <v>42369</v>
          </cell>
          <cell r="L83" t="str">
            <v>Comm Lighting</v>
          </cell>
          <cell r="M83" t="str">
            <v>LED DIR20</v>
          </cell>
          <cell r="Q83" t="str">
            <v>20</v>
          </cell>
          <cell r="S83" t="str">
            <v>20</v>
          </cell>
          <cell r="T83" t="str">
            <v>82</v>
          </cell>
          <cell r="V83" t="str">
            <v>5</v>
          </cell>
          <cell r="AE83" t="str">
            <v>per unit</v>
          </cell>
          <cell r="AF83" t="str">
            <v>kWh</v>
          </cell>
        </row>
        <row r="84">
          <cell r="A84" t="str">
            <v>11880 - 1</v>
          </cell>
          <cell r="B84" t="str">
            <v>11880</v>
          </cell>
          <cell r="C84" t="str">
            <v>Lighting</v>
          </cell>
          <cell r="D84" t="str">
            <v>Lamp</v>
          </cell>
          <cell r="E84" t="str">
            <v>LED Lamp</v>
          </cell>
          <cell r="F84" t="str">
            <v>BLR: Lamp - LED - Par 20 - Restaurant</v>
          </cell>
          <cell r="G84" t="str">
            <v>Par 20 LED lamp: restaurant</v>
          </cell>
          <cell r="H84">
            <v>1</v>
          </cell>
          <cell r="I84" t="str">
            <v>Active</v>
          </cell>
          <cell r="J84">
            <v>42005</v>
          </cell>
          <cell r="K84">
            <v>42369</v>
          </cell>
          <cell r="L84" t="str">
            <v>Comm Lighting</v>
          </cell>
          <cell r="M84" t="str">
            <v>LED DIR20</v>
          </cell>
          <cell r="Q84" t="str">
            <v>20</v>
          </cell>
          <cell r="S84" t="str">
            <v>20</v>
          </cell>
          <cell r="T84" t="str">
            <v>131</v>
          </cell>
          <cell r="V84" t="str">
            <v>5</v>
          </cell>
          <cell r="AE84" t="str">
            <v>per unit</v>
          </cell>
          <cell r="AF84" t="str">
            <v>kWh</v>
          </cell>
        </row>
        <row r="85">
          <cell r="A85" t="str">
            <v>11881 - 1</v>
          </cell>
          <cell r="B85" t="str">
            <v>11881</v>
          </cell>
          <cell r="C85" t="str">
            <v>Lighting</v>
          </cell>
          <cell r="D85" t="str">
            <v>Lamp</v>
          </cell>
          <cell r="E85" t="str">
            <v>LED Lamp</v>
          </cell>
          <cell r="F85" t="str">
            <v>BLR: Lamp - LED - Par 20 - Retail</v>
          </cell>
          <cell r="G85" t="str">
            <v>Par 20 LED lamp: retail</v>
          </cell>
          <cell r="H85">
            <v>1</v>
          </cell>
          <cell r="I85" t="str">
            <v>Active</v>
          </cell>
          <cell r="J85">
            <v>42005</v>
          </cell>
          <cell r="K85">
            <v>42369</v>
          </cell>
          <cell r="L85" t="str">
            <v>Comm Lighting</v>
          </cell>
          <cell r="M85" t="str">
            <v>LED DIR20</v>
          </cell>
          <cell r="Q85" t="str">
            <v>20</v>
          </cell>
          <cell r="S85" t="str">
            <v>20</v>
          </cell>
          <cell r="T85" t="str">
            <v>120</v>
          </cell>
          <cell r="V85" t="str">
            <v>5</v>
          </cell>
          <cell r="AE85" t="str">
            <v>per unit</v>
          </cell>
          <cell r="AF85" t="str">
            <v>kWh</v>
          </cell>
        </row>
        <row r="86">
          <cell r="A86" t="str">
            <v>11882 - 1</v>
          </cell>
          <cell r="B86" t="str">
            <v>11882</v>
          </cell>
          <cell r="C86" t="str">
            <v>Lighting</v>
          </cell>
          <cell r="D86" t="str">
            <v>Lamp</v>
          </cell>
          <cell r="E86" t="str">
            <v>LED Lamp</v>
          </cell>
          <cell r="F86" t="str">
            <v>BLR: Lamp - LED - Par 30 - Assembly Church</v>
          </cell>
          <cell r="G86" t="str">
            <v>Par 30 LED lamp: assembly or church</v>
          </cell>
          <cell r="H86">
            <v>1</v>
          </cell>
          <cell r="I86" t="str">
            <v>Active</v>
          </cell>
          <cell r="J86">
            <v>42005</v>
          </cell>
          <cell r="K86">
            <v>42369</v>
          </cell>
          <cell r="L86" t="str">
            <v>Comm Lighting</v>
          </cell>
          <cell r="M86" t="str">
            <v>LED DIR30</v>
          </cell>
          <cell r="Q86" t="str">
            <v>20</v>
          </cell>
          <cell r="S86" t="str">
            <v>20</v>
          </cell>
          <cell r="T86" t="str">
            <v>57</v>
          </cell>
          <cell r="V86" t="str">
            <v>5</v>
          </cell>
          <cell r="AE86" t="str">
            <v>per unit</v>
          </cell>
          <cell r="AF86" t="str">
            <v>kWh</v>
          </cell>
        </row>
        <row r="87">
          <cell r="A87" t="str">
            <v>11883 - 1</v>
          </cell>
          <cell r="B87" t="str">
            <v>11883</v>
          </cell>
          <cell r="C87" t="str">
            <v>Lighting</v>
          </cell>
          <cell r="D87" t="str">
            <v>Lamp</v>
          </cell>
          <cell r="E87" t="str">
            <v>LED Lamp</v>
          </cell>
          <cell r="F87" t="str">
            <v>BLR: Lamp - LED - Par 30 - Grocery</v>
          </cell>
          <cell r="G87" t="str">
            <v>Par 30 LED lamp: grocery</v>
          </cell>
          <cell r="H87">
            <v>1</v>
          </cell>
          <cell r="I87" t="str">
            <v>Active</v>
          </cell>
          <cell r="J87">
            <v>42005</v>
          </cell>
          <cell r="K87">
            <v>42369</v>
          </cell>
          <cell r="L87" t="str">
            <v>Comm Lighting</v>
          </cell>
          <cell r="M87" t="str">
            <v>LED DIR30</v>
          </cell>
          <cell r="Q87" t="str">
            <v>20</v>
          </cell>
          <cell r="S87" t="str">
            <v>20</v>
          </cell>
          <cell r="T87" t="str">
            <v>163</v>
          </cell>
          <cell r="V87" t="str">
            <v>5</v>
          </cell>
          <cell r="AE87" t="str">
            <v>per unit</v>
          </cell>
          <cell r="AF87" t="str">
            <v>kWh</v>
          </cell>
        </row>
        <row r="88">
          <cell r="A88" t="str">
            <v>11884 - 1</v>
          </cell>
          <cell r="B88" t="str">
            <v>11884</v>
          </cell>
          <cell r="C88" t="str">
            <v>Lighting</v>
          </cell>
          <cell r="D88" t="str">
            <v>Lamp</v>
          </cell>
          <cell r="E88" t="str">
            <v>LED Lamp</v>
          </cell>
          <cell r="F88" t="str">
            <v>BLR: Lamp - LED - Par 30 - Office</v>
          </cell>
          <cell r="G88" t="str">
            <v>Par 30 LED lamp: office</v>
          </cell>
          <cell r="H88">
            <v>1</v>
          </cell>
          <cell r="I88" t="str">
            <v>Active</v>
          </cell>
          <cell r="J88">
            <v>42005</v>
          </cell>
          <cell r="K88">
            <v>42735</v>
          </cell>
          <cell r="L88" t="str">
            <v>Comm Lighting</v>
          </cell>
          <cell r="M88" t="str">
            <v>LED DIR30</v>
          </cell>
          <cell r="Q88" t="str">
            <v>20</v>
          </cell>
          <cell r="S88" t="str">
            <v>20</v>
          </cell>
          <cell r="T88" t="str">
            <v>93</v>
          </cell>
          <cell r="V88" t="str">
            <v>5</v>
          </cell>
          <cell r="AE88" t="str">
            <v>per unit</v>
          </cell>
          <cell r="AF88" t="str">
            <v>kWh</v>
          </cell>
        </row>
        <row r="89">
          <cell r="A89" t="str">
            <v>11885 - 1</v>
          </cell>
          <cell r="B89" t="str">
            <v>11885</v>
          </cell>
          <cell r="C89" t="str">
            <v>Lighting</v>
          </cell>
          <cell r="D89" t="str">
            <v>Lamp</v>
          </cell>
          <cell r="E89" t="str">
            <v>LED Lamp</v>
          </cell>
          <cell r="F89" t="str">
            <v>BLR: Lamp - LED - Par 30 - Other</v>
          </cell>
          <cell r="G89" t="str">
            <v>Par 30 LED lamp: other</v>
          </cell>
          <cell r="H89">
            <v>1</v>
          </cell>
          <cell r="I89" t="str">
            <v>Active</v>
          </cell>
          <cell r="J89">
            <v>42005</v>
          </cell>
          <cell r="K89">
            <v>42369</v>
          </cell>
          <cell r="L89" t="str">
            <v>Comm Lighting</v>
          </cell>
          <cell r="M89" t="str">
            <v>LED DIR30</v>
          </cell>
          <cell r="Q89" t="str">
            <v>20</v>
          </cell>
          <cell r="S89" t="str">
            <v>20</v>
          </cell>
          <cell r="T89" t="str">
            <v>70</v>
          </cell>
          <cell r="V89" t="str">
            <v>5</v>
          </cell>
          <cell r="AE89" t="str">
            <v>per unit</v>
          </cell>
          <cell r="AF89" t="str">
            <v>kWh</v>
          </cell>
        </row>
        <row r="90">
          <cell r="A90" t="str">
            <v>11886 - 1</v>
          </cell>
          <cell r="B90" t="str">
            <v>11886</v>
          </cell>
          <cell r="C90" t="str">
            <v>Lighting</v>
          </cell>
          <cell r="D90" t="str">
            <v>Lamp</v>
          </cell>
          <cell r="E90" t="str">
            <v>LED Lamp</v>
          </cell>
          <cell r="F90" t="str">
            <v>BLR: Lamp - LED - Par 30 - Restaurant</v>
          </cell>
          <cell r="G90" t="str">
            <v>Par 30 LED lamp: restaurant</v>
          </cell>
          <cell r="H90">
            <v>1</v>
          </cell>
          <cell r="I90" t="str">
            <v>Active</v>
          </cell>
          <cell r="J90">
            <v>42005</v>
          </cell>
          <cell r="K90">
            <v>42369</v>
          </cell>
          <cell r="L90" t="str">
            <v>Comm Lighting</v>
          </cell>
          <cell r="M90" t="str">
            <v>LED DIR30</v>
          </cell>
          <cell r="Q90" t="str">
            <v>20</v>
          </cell>
          <cell r="S90" t="str">
            <v>20</v>
          </cell>
          <cell r="T90" t="str">
            <v>112</v>
          </cell>
          <cell r="V90" t="str">
            <v>5</v>
          </cell>
          <cell r="AE90" t="str">
            <v>per unit</v>
          </cell>
          <cell r="AF90" t="str">
            <v>kWh</v>
          </cell>
        </row>
        <row r="91">
          <cell r="A91" t="str">
            <v>11887 - 1</v>
          </cell>
          <cell r="B91" t="str">
            <v>11887</v>
          </cell>
          <cell r="C91" t="str">
            <v>Lighting</v>
          </cell>
          <cell r="D91" t="str">
            <v>Lamp</v>
          </cell>
          <cell r="E91" t="str">
            <v>LED Lamp</v>
          </cell>
          <cell r="F91" t="str">
            <v>BLR: Lamp - LED - Par 30 - Retail</v>
          </cell>
          <cell r="G91" t="str">
            <v>Par 30 LED lamp: retail</v>
          </cell>
          <cell r="H91">
            <v>1</v>
          </cell>
          <cell r="I91" t="str">
            <v>Active</v>
          </cell>
          <cell r="J91">
            <v>42005</v>
          </cell>
          <cell r="K91">
            <v>42369</v>
          </cell>
          <cell r="L91" t="str">
            <v>Comm Lighting</v>
          </cell>
          <cell r="M91" t="str">
            <v>LED DIR30</v>
          </cell>
          <cell r="Q91" t="str">
            <v>20</v>
          </cell>
          <cell r="S91" t="str">
            <v>20</v>
          </cell>
          <cell r="T91" t="str">
            <v>103</v>
          </cell>
          <cell r="V91" t="str">
            <v>5</v>
          </cell>
          <cell r="AE91" t="str">
            <v>per unit</v>
          </cell>
          <cell r="AF91" t="str">
            <v>kWh</v>
          </cell>
        </row>
        <row r="92">
          <cell r="A92" t="str">
            <v>11872 - 1</v>
          </cell>
          <cell r="B92" t="str">
            <v>11872</v>
          </cell>
          <cell r="C92" t="str">
            <v>Lighting</v>
          </cell>
          <cell r="D92" t="str">
            <v>Lamp</v>
          </cell>
          <cell r="E92" t="str">
            <v>LED Lamp</v>
          </cell>
          <cell r="F92" t="str">
            <v>BLR: Lamp - LED - Par 38 or 40 - Assembly Church</v>
          </cell>
          <cell r="G92" t="str">
            <v>Par 38 or 40 LED lamp: assembly or church</v>
          </cell>
          <cell r="H92">
            <v>1</v>
          </cell>
          <cell r="I92" t="str">
            <v>Active</v>
          </cell>
          <cell r="J92">
            <v>42005</v>
          </cell>
          <cell r="K92">
            <v>42369</v>
          </cell>
          <cell r="L92" t="str">
            <v>Comm Lighting</v>
          </cell>
          <cell r="M92" t="str">
            <v>LED DIR 3840</v>
          </cell>
          <cell r="Q92" t="str">
            <v>20</v>
          </cell>
          <cell r="S92" t="str">
            <v>20</v>
          </cell>
          <cell r="T92" t="str">
            <v>76</v>
          </cell>
          <cell r="V92" t="str">
            <v>5</v>
          </cell>
          <cell r="AE92" t="str">
            <v>per unit</v>
          </cell>
          <cell r="AF92" t="str">
            <v>kWh</v>
          </cell>
        </row>
        <row r="93">
          <cell r="A93" t="str">
            <v>11873 - 1</v>
          </cell>
          <cell r="B93" t="str">
            <v>11873</v>
          </cell>
          <cell r="C93" t="str">
            <v>Lighting</v>
          </cell>
          <cell r="D93" t="str">
            <v>Lamp</v>
          </cell>
          <cell r="E93" t="str">
            <v>LED Lamp</v>
          </cell>
          <cell r="F93" t="str">
            <v>BLR: Lamp - LED - Par 38 or 40 - Grocery</v>
          </cell>
          <cell r="G93" t="str">
            <v>Par 38 or 40 LED lamp: grocery</v>
          </cell>
          <cell r="H93">
            <v>1</v>
          </cell>
          <cell r="I93" t="str">
            <v>Active</v>
          </cell>
          <cell r="J93">
            <v>42005</v>
          </cell>
          <cell r="K93">
            <v>42369</v>
          </cell>
          <cell r="L93" t="str">
            <v>Comm Lighting</v>
          </cell>
          <cell r="M93" t="str">
            <v>LED DIR 3840</v>
          </cell>
          <cell r="Q93" t="str">
            <v>20</v>
          </cell>
          <cell r="S93" t="str">
            <v>20</v>
          </cell>
          <cell r="T93" t="str">
            <v>221</v>
          </cell>
          <cell r="V93" t="str">
            <v>5</v>
          </cell>
          <cell r="AE93" t="str">
            <v>per unit</v>
          </cell>
          <cell r="AF93" t="str">
            <v>kWh</v>
          </cell>
        </row>
        <row r="94">
          <cell r="A94" t="str">
            <v>11874 - 1</v>
          </cell>
          <cell r="B94" t="str">
            <v>11874</v>
          </cell>
          <cell r="C94" t="str">
            <v>Lighting</v>
          </cell>
          <cell r="D94" t="str">
            <v>Lamp</v>
          </cell>
          <cell r="E94" t="str">
            <v>LED Lamp</v>
          </cell>
          <cell r="F94" t="str">
            <v>BLR: Lamp - LED - Par 38 or 40 - Office</v>
          </cell>
          <cell r="G94" t="str">
            <v>Par 38 or 40 LED lamp: office</v>
          </cell>
          <cell r="H94">
            <v>1</v>
          </cell>
          <cell r="I94" t="str">
            <v>Active</v>
          </cell>
          <cell r="J94">
            <v>42005</v>
          </cell>
          <cell r="K94">
            <v>42369</v>
          </cell>
          <cell r="L94" t="str">
            <v>Comm Lighting</v>
          </cell>
          <cell r="M94" t="str">
            <v>LED DIR 3840</v>
          </cell>
          <cell r="Q94" t="str">
            <v>20</v>
          </cell>
          <cell r="S94" t="str">
            <v>20</v>
          </cell>
          <cell r="T94" t="str">
            <v>126</v>
          </cell>
          <cell r="V94" t="str">
            <v>5</v>
          </cell>
          <cell r="AE94" t="str">
            <v>per unit</v>
          </cell>
          <cell r="AF94" t="str">
            <v>kWh</v>
          </cell>
        </row>
        <row r="95">
          <cell r="A95" t="str">
            <v>11875 - 1</v>
          </cell>
          <cell r="B95" t="str">
            <v>11875</v>
          </cell>
          <cell r="C95" t="str">
            <v>Lighting</v>
          </cell>
          <cell r="D95" t="str">
            <v>Lamp</v>
          </cell>
          <cell r="E95" t="str">
            <v>LED Lamp</v>
          </cell>
          <cell r="F95" t="str">
            <v>BLR: Lamp - LED - Par 38 or 40 - Other</v>
          </cell>
          <cell r="G95" t="str">
            <v>Par 38 or 40 LED lamp: other</v>
          </cell>
          <cell r="H95">
            <v>1</v>
          </cell>
          <cell r="I95" t="str">
            <v>Active</v>
          </cell>
          <cell r="J95">
            <v>42005</v>
          </cell>
          <cell r="K95">
            <v>42369</v>
          </cell>
          <cell r="L95" t="str">
            <v>Comm Lighting</v>
          </cell>
          <cell r="M95" t="str">
            <v>LED DIR 3840</v>
          </cell>
          <cell r="Q95" t="str">
            <v>20</v>
          </cell>
          <cell r="S95" t="str">
            <v>20</v>
          </cell>
          <cell r="T95" t="str">
            <v>95</v>
          </cell>
          <cell r="V95" t="str">
            <v>5</v>
          </cell>
          <cell r="AE95" t="str">
            <v>per unit</v>
          </cell>
          <cell r="AF95" t="str">
            <v>kWh</v>
          </cell>
        </row>
        <row r="96">
          <cell r="A96" t="str">
            <v>11876 - 1</v>
          </cell>
          <cell r="B96" t="str">
            <v>11876</v>
          </cell>
          <cell r="C96" t="str">
            <v>Lighting</v>
          </cell>
          <cell r="D96" t="str">
            <v>Lamp</v>
          </cell>
          <cell r="E96" t="str">
            <v>LED Lamp</v>
          </cell>
          <cell r="F96" t="str">
            <v>BLR: Lamp - LED - Par 38 or 40 - Restaurant</v>
          </cell>
          <cell r="G96" t="str">
            <v>Par 38 or 40 LED lamp: restaurant</v>
          </cell>
          <cell r="H96">
            <v>1</v>
          </cell>
          <cell r="I96" t="str">
            <v>Active</v>
          </cell>
          <cell r="J96">
            <v>42005</v>
          </cell>
          <cell r="K96">
            <v>42369</v>
          </cell>
          <cell r="L96" t="str">
            <v>Comm Lighting</v>
          </cell>
          <cell r="M96" t="str">
            <v>LED DIR 3840</v>
          </cell>
          <cell r="Q96" t="str">
            <v>20</v>
          </cell>
          <cell r="S96" t="str">
            <v>20</v>
          </cell>
          <cell r="T96" t="str">
            <v>151</v>
          </cell>
          <cell r="V96" t="str">
            <v>5</v>
          </cell>
          <cell r="AE96" t="str">
            <v>per unit</v>
          </cell>
          <cell r="AF96" t="str">
            <v>kWh</v>
          </cell>
        </row>
        <row r="97">
          <cell r="A97" t="str">
            <v>11877 - 1</v>
          </cell>
          <cell r="B97" t="str">
            <v>11877</v>
          </cell>
          <cell r="C97" t="str">
            <v>Lighting</v>
          </cell>
          <cell r="D97" t="str">
            <v>Lamp</v>
          </cell>
          <cell r="E97" t="str">
            <v>LED Lamp</v>
          </cell>
          <cell r="F97" t="str">
            <v>BLR: Lamp - LED - Par 38 or 40 - Retail</v>
          </cell>
          <cell r="G97" t="str">
            <v>Par 38 or 40 LED lamp: retail</v>
          </cell>
          <cell r="H97">
            <v>1</v>
          </cell>
          <cell r="I97" t="str">
            <v>Active</v>
          </cell>
          <cell r="J97">
            <v>42005</v>
          </cell>
          <cell r="K97">
            <v>42369</v>
          </cell>
          <cell r="L97" t="str">
            <v>Comm Lighting</v>
          </cell>
          <cell r="M97" t="str">
            <v>LED DIR 3840</v>
          </cell>
          <cell r="Q97" t="str">
            <v>20</v>
          </cell>
          <cell r="S97" t="str">
            <v>20</v>
          </cell>
          <cell r="T97" t="str">
            <v>139</v>
          </cell>
          <cell r="V97" t="str">
            <v>5</v>
          </cell>
          <cell r="AE97" t="str">
            <v>per unit</v>
          </cell>
          <cell r="AF97" t="str">
            <v>kWh</v>
          </cell>
        </row>
        <row r="98">
          <cell r="A98" t="str">
            <v>11906 - 1</v>
          </cell>
          <cell r="B98" t="str">
            <v>11906</v>
          </cell>
          <cell r="C98" t="str">
            <v>Lighting</v>
          </cell>
          <cell r="D98" t="str">
            <v>Lamp</v>
          </cell>
          <cell r="E98" t="str">
            <v>TLED Lamp</v>
          </cell>
          <cell r="F98" t="str">
            <v>BLR: Lamp - TLED - Grocery</v>
          </cell>
          <cell r="G98" t="str">
            <v>TLED lamp: grocery</v>
          </cell>
          <cell r="H98">
            <v>1</v>
          </cell>
          <cell r="I98" t="str">
            <v>Active</v>
          </cell>
          <cell r="J98">
            <v>42005</v>
          </cell>
          <cell r="K98">
            <v>42369</v>
          </cell>
          <cell r="L98" t="str">
            <v>Comm Lighting</v>
          </cell>
          <cell r="M98" t="str">
            <v>TLED</v>
          </cell>
          <cell r="Q98" t="str">
            <v>6</v>
          </cell>
          <cell r="S98" t="str">
            <v>6</v>
          </cell>
          <cell r="T98" t="str">
            <v>46</v>
          </cell>
          <cell r="V98" t="str">
            <v>12</v>
          </cell>
          <cell r="AE98" t="str">
            <v>per unit</v>
          </cell>
          <cell r="AF98" t="str">
            <v>kWh</v>
          </cell>
        </row>
        <row r="99">
          <cell r="A99" t="str">
            <v>11907 - 1</v>
          </cell>
          <cell r="B99" t="str">
            <v>11907</v>
          </cell>
          <cell r="C99" t="str">
            <v>Lighting</v>
          </cell>
          <cell r="D99" t="str">
            <v>Lamp</v>
          </cell>
          <cell r="E99" t="str">
            <v>TLED Lamp</v>
          </cell>
          <cell r="F99" t="str">
            <v>BLR: Lamp - TLED - Office</v>
          </cell>
          <cell r="G99" t="str">
            <v>TLED lamp: office</v>
          </cell>
          <cell r="H99">
            <v>1</v>
          </cell>
          <cell r="I99" t="str">
            <v>Active</v>
          </cell>
          <cell r="J99">
            <v>42005</v>
          </cell>
          <cell r="K99">
            <v>42369</v>
          </cell>
          <cell r="L99" t="str">
            <v>Comm Lighting</v>
          </cell>
          <cell r="M99" t="str">
            <v>TLED</v>
          </cell>
          <cell r="Q99" t="str">
            <v>6</v>
          </cell>
          <cell r="S99" t="str">
            <v>6</v>
          </cell>
          <cell r="T99" t="str">
            <v>27</v>
          </cell>
          <cell r="V99" t="str">
            <v>12</v>
          </cell>
          <cell r="AE99" t="str">
            <v>per unit</v>
          </cell>
          <cell r="AF99" t="str">
            <v>kWh</v>
          </cell>
        </row>
        <row r="100">
          <cell r="A100" t="str">
            <v>11908 - 1</v>
          </cell>
          <cell r="B100" t="str">
            <v>11908</v>
          </cell>
          <cell r="C100" t="str">
            <v>Lighting</v>
          </cell>
          <cell r="D100" t="str">
            <v>Lamp</v>
          </cell>
          <cell r="E100" t="str">
            <v>TLED Lamp</v>
          </cell>
          <cell r="F100" t="str">
            <v>BLR: Lamp - TLED - Other</v>
          </cell>
          <cell r="G100" t="str">
            <v>TLED lamp: other</v>
          </cell>
          <cell r="H100">
            <v>1</v>
          </cell>
          <cell r="I100" t="str">
            <v>Active</v>
          </cell>
          <cell r="J100">
            <v>42005</v>
          </cell>
          <cell r="K100">
            <v>42369</v>
          </cell>
          <cell r="L100" t="str">
            <v>Comm Lighting</v>
          </cell>
          <cell r="M100" t="str">
            <v>TLED</v>
          </cell>
          <cell r="Q100" t="str">
            <v>6</v>
          </cell>
          <cell r="S100" t="str">
            <v>6</v>
          </cell>
          <cell r="T100" t="str">
            <v>20</v>
          </cell>
          <cell r="V100" t="str">
            <v>12</v>
          </cell>
          <cell r="AE100" t="str">
            <v>per unit</v>
          </cell>
          <cell r="AF100" t="str">
            <v>kWh</v>
          </cell>
        </row>
        <row r="101">
          <cell r="A101" t="str">
            <v>11909 - 1</v>
          </cell>
          <cell r="B101" t="str">
            <v>11909</v>
          </cell>
          <cell r="C101" t="str">
            <v>Lighting</v>
          </cell>
          <cell r="D101" t="str">
            <v>Lamp</v>
          </cell>
          <cell r="E101" t="str">
            <v>TLED Lamp</v>
          </cell>
          <cell r="F101" t="str">
            <v>BLR: Lamp - TLED - Retail</v>
          </cell>
          <cell r="G101" t="str">
            <v>TLED lamp: retail</v>
          </cell>
          <cell r="H101">
            <v>1</v>
          </cell>
          <cell r="I101" t="str">
            <v>Active</v>
          </cell>
          <cell r="J101">
            <v>42005</v>
          </cell>
          <cell r="K101">
            <v>42369</v>
          </cell>
          <cell r="L101" t="str">
            <v>Comm Lighting</v>
          </cell>
          <cell r="M101" t="str">
            <v>TLED</v>
          </cell>
          <cell r="Q101" t="str">
            <v>6</v>
          </cell>
          <cell r="S101" t="str">
            <v>6</v>
          </cell>
          <cell r="T101" t="str">
            <v>29</v>
          </cell>
          <cell r="V101" t="str">
            <v>12</v>
          </cell>
          <cell r="AE101" t="str">
            <v>per unit</v>
          </cell>
          <cell r="AF101" t="str">
            <v>kWh</v>
          </cell>
        </row>
        <row r="102">
          <cell r="A102" t="str">
            <v>11910 - 1</v>
          </cell>
          <cell r="B102" t="str">
            <v>11910</v>
          </cell>
          <cell r="C102" t="str">
            <v>Lighting</v>
          </cell>
          <cell r="D102" t="str">
            <v>Lamp</v>
          </cell>
          <cell r="E102" t="str">
            <v>TLED Lamp</v>
          </cell>
          <cell r="F102" t="str">
            <v>BLR: Lamp - TLED - Warehouse</v>
          </cell>
          <cell r="G102" t="str">
            <v>TLED lamp: warehouse</v>
          </cell>
          <cell r="H102">
            <v>1</v>
          </cell>
          <cell r="I102" t="str">
            <v>Active</v>
          </cell>
          <cell r="J102">
            <v>42005</v>
          </cell>
          <cell r="K102">
            <v>42369</v>
          </cell>
          <cell r="L102" t="str">
            <v>Comm Lighting</v>
          </cell>
          <cell r="M102" t="str">
            <v>TLED</v>
          </cell>
          <cell r="Q102" t="str">
            <v>6</v>
          </cell>
          <cell r="S102" t="str">
            <v>6</v>
          </cell>
          <cell r="T102" t="str">
            <v>21</v>
          </cell>
          <cell r="V102" t="str">
            <v>12</v>
          </cell>
          <cell r="AE102" t="str">
            <v>per unit</v>
          </cell>
          <cell r="AF102" t="str">
            <v>kWh</v>
          </cell>
        </row>
        <row r="103">
          <cell r="A103" t="str">
            <v>11894 - 1</v>
          </cell>
          <cell r="B103" t="str">
            <v>11894</v>
          </cell>
          <cell r="C103" t="str">
            <v>Lighting</v>
          </cell>
          <cell r="D103" t="str">
            <v>Signage</v>
          </cell>
          <cell r="E103" t="str">
            <v>LED Sign</v>
          </cell>
          <cell r="F103" t="str">
            <v>BLR: LED Exit Sign</v>
          </cell>
          <cell r="G103" t="str">
            <v>LED exit sign</v>
          </cell>
          <cell r="H103">
            <v>1</v>
          </cell>
          <cell r="I103" t="str">
            <v>Active</v>
          </cell>
          <cell r="J103">
            <v>42005</v>
          </cell>
          <cell r="K103">
            <v>42369</v>
          </cell>
          <cell r="L103" t="str">
            <v>Comm Lighting</v>
          </cell>
          <cell r="M103" t="str">
            <v>LED NEW EXIT</v>
          </cell>
          <cell r="Q103" t="str">
            <v>25</v>
          </cell>
          <cell r="S103" t="str">
            <v>25</v>
          </cell>
          <cell r="T103" t="str">
            <v>153</v>
          </cell>
          <cell r="V103" t="str">
            <v>9</v>
          </cell>
          <cell r="AE103" t="str">
            <v>per unit</v>
          </cell>
          <cell r="AF103" t="str">
            <v>kWh</v>
          </cell>
        </row>
        <row r="104">
          <cell r="A104" t="str">
            <v>11888 - 1</v>
          </cell>
          <cell r="B104" t="str">
            <v>11888</v>
          </cell>
          <cell r="C104" t="str">
            <v>Lighting</v>
          </cell>
          <cell r="D104" t="str">
            <v>Fixture</v>
          </cell>
          <cell r="E104" t="str">
            <v>LED Fixture</v>
          </cell>
          <cell r="F104" t="str">
            <v>BLR: LED Fixture - Hard Wired - Office</v>
          </cell>
          <cell r="G104" t="str">
            <v>Hard-wired LED fixture: office</v>
          </cell>
          <cell r="H104">
            <v>1</v>
          </cell>
          <cell r="I104" t="str">
            <v>Active</v>
          </cell>
          <cell r="J104">
            <v>42370</v>
          </cell>
          <cell r="K104">
            <v>42735</v>
          </cell>
          <cell r="L104" t="str">
            <v>Comm Lighting</v>
          </cell>
          <cell r="M104" t="str">
            <v>LED HW</v>
          </cell>
          <cell r="Q104" t="str">
            <v>25</v>
          </cell>
          <cell r="S104" t="str">
            <v>25</v>
          </cell>
          <cell r="T104" t="str">
            <v>103</v>
          </cell>
          <cell r="V104" t="str">
            <v>12</v>
          </cell>
          <cell r="AE104" t="str">
            <v>per unit</v>
          </cell>
          <cell r="AF104" t="str">
            <v>kWh</v>
          </cell>
        </row>
        <row r="105">
          <cell r="A105" t="str">
            <v>11903 - 1</v>
          </cell>
          <cell r="B105" t="str">
            <v>11903</v>
          </cell>
          <cell r="C105" t="str">
            <v>Lighting</v>
          </cell>
          <cell r="D105" t="str">
            <v>Lamp</v>
          </cell>
          <cell r="E105" t="str">
            <v>T8 Lamp</v>
          </cell>
          <cell r="F105" t="str">
            <v>BLR: T8 - with Elec Ballast - from T12 - Assembly Church</v>
          </cell>
          <cell r="G105" t="str">
            <v>T8 with electronic ballast: replacing T12; assembly or church</v>
          </cell>
          <cell r="H105">
            <v>1</v>
          </cell>
          <cell r="I105" t="str">
            <v>Active</v>
          </cell>
          <cell r="J105">
            <v>42005</v>
          </cell>
          <cell r="K105">
            <v>42369</v>
          </cell>
          <cell r="L105" t="str">
            <v>Comm Lighting</v>
          </cell>
          <cell r="M105" t="str">
            <v>T12T8 EB</v>
          </cell>
          <cell r="Q105" t="str">
            <v>5</v>
          </cell>
          <cell r="S105" t="str">
            <v>5</v>
          </cell>
          <cell r="T105" t="str">
            <v>19</v>
          </cell>
          <cell r="V105" t="str">
            <v>12</v>
          </cell>
          <cell r="AE105" t="str">
            <v>per unit</v>
          </cell>
          <cell r="AF105" t="str">
            <v>kWh</v>
          </cell>
        </row>
        <row r="106">
          <cell r="A106" t="str">
            <v>11904 - 1</v>
          </cell>
          <cell r="B106" t="str">
            <v>11904</v>
          </cell>
          <cell r="C106" t="str">
            <v>Lighting</v>
          </cell>
          <cell r="D106" t="str">
            <v>Lamp</v>
          </cell>
          <cell r="E106" t="str">
            <v>T8 Lamp</v>
          </cell>
          <cell r="F106" t="str">
            <v>BLR: T8 - with Elec Ballast - from T12 - Office</v>
          </cell>
          <cell r="G106" t="str">
            <v>T8 with electronic ballast: replacing T12; office</v>
          </cell>
          <cell r="H106">
            <v>1</v>
          </cell>
          <cell r="I106" t="str">
            <v>Active</v>
          </cell>
          <cell r="J106">
            <v>42370</v>
          </cell>
          <cell r="K106">
            <v>42735</v>
          </cell>
          <cell r="L106" t="str">
            <v>Comm Lighting</v>
          </cell>
          <cell r="M106" t="str">
            <v>T12T8 EB</v>
          </cell>
          <cell r="Q106" t="str">
            <v>5</v>
          </cell>
          <cell r="S106" t="str">
            <v>5</v>
          </cell>
          <cell r="T106" t="str">
            <v>31</v>
          </cell>
          <cell r="V106" t="str">
            <v>12</v>
          </cell>
          <cell r="AE106" t="str">
            <v>per unit</v>
          </cell>
          <cell r="AF106" t="str">
            <v>kWh</v>
          </cell>
        </row>
        <row r="107">
          <cell r="A107" t="str">
            <v>11905 - 1</v>
          </cell>
          <cell r="B107" t="str">
            <v>11905</v>
          </cell>
          <cell r="C107" t="str">
            <v>Lighting</v>
          </cell>
          <cell r="D107" t="str">
            <v>Lamp</v>
          </cell>
          <cell r="E107" t="str">
            <v>T8 Lamp</v>
          </cell>
          <cell r="F107" t="str">
            <v>BLR: T8 - with Elec Ballast - from T12 - Retail</v>
          </cell>
          <cell r="G107" t="str">
            <v>T8 with electronic ballast: replacing T12; retail</v>
          </cell>
          <cell r="H107">
            <v>1</v>
          </cell>
          <cell r="I107" t="str">
            <v>Active</v>
          </cell>
          <cell r="J107">
            <v>42005</v>
          </cell>
          <cell r="K107">
            <v>42369</v>
          </cell>
          <cell r="L107" t="str">
            <v>Comm Lighting</v>
          </cell>
          <cell r="M107" t="str">
            <v>T12T8 EB</v>
          </cell>
          <cell r="Q107" t="str">
            <v>5</v>
          </cell>
          <cell r="S107" t="str">
            <v>5</v>
          </cell>
          <cell r="T107" t="str">
            <v>34</v>
          </cell>
          <cell r="V107" t="str">
            <v>12</v>
          </cell>
          <cell r="AE107" t="str">
            <v>per unit</v>
          </cell>
          <cell r="AF107" t="str">
            <v>kWh</v>
          </cell>
        </row>
        <row r="108">
          <cell r="A108" t="str">
            <v>11752 - 1</v>
          </cell>
          <cell r="B108" t="str">
            <v>11752</v>
          </cell>
          <cell r="C108" t="str">
            <v>HVAC</v>
          </cell>
          <cell r="D108" t="str">
            <v>Space Cooling</v>
          </cell>
          <cell r="E108" t="str">
            <v>Air Conditioner</v>
          </cell>
          <cell r="F108" t="str">
            <v>CHVAC: Air Conditioner - Tier 1</v>
          </cell>
          <cell r="G108" t="str">
            <v>Tier 1 air conditioner</v>
          </cell>
          <cell r="H108">
            <v>1</v>
          </cell>
          <cell r="I108" t="str">
            <v>Active</v>
          </cell>
          <cell r="J108">
            <v>41275</v>
          </cell>
          <cell r="K108">
            <v>42004</v>
          </cell>
          <cell r="L108" t="str">
            <v>Comm Cooling</v>
          </cell>
          <cell r="M108" t="str">
            <v>AC1</v>
          </cell>
          <cell r="N108" t="str">
            <v>1763</v>
          </cell>
          <cell r="Q108" t="str">
            <v>30</v>
          </cell>
          <cell r="T108" t="str">
            <v>80</v>
          </cell>
          <cell r="W108" t="str">
            <v>4484</v>
          </cell>
          <cell r="AE108" t="str">
            <v>per ton</v>
          </cell>
          <cell r="AF108" t="str">
            <v>kWh</v>
          </cell>
        </row>
        <row r="109">
          <cell r="A109" t="str">
            <v>11753 - 1</v>
          </cell>
          <cell r="B109" t="str">
            <v>11753</v>
          </cell>
          <cell r="C109" t="str">
            <v>HVAC</v>
          </cell>
          <cell r="D109" t="str">
            <v>Space Cooling</v>
          </cell>
          <cell r="E109" t="str">
            <v>Air Conditioner</v>
          </cell>
          <cell r="F109" t="str">
            <v>CHVAC: Air Conditioner - Tier 2</v>
          </cell>
          <cell r="G109" t="str">
            <v>Tier 2 air conditioner</v>
          </cell>
          <cell r="H109">
            <v>1</v>
          </cell>
          <cell r="I109" t="str">
            <v>Active</v>
          </cell>
          <cell r="J109">
            <v>41275</v>
          </cell>
          <cell r="K109">
            <v>42369</v>
          </cell>
          <cell r="L109" t="str">
            <v>Comm Cooling</v>
          </cell>
          <cell r="M109" t="str">
            <v>AC2</v>
          </cell>
          <cell r="N109" t="str">
            <v>1764</v>
          </cell>
          <cell r="Q109" t="str">
            <v>30</v>
          </cell>
          <cell r="T109" t="str">
            <v>80</v>
          </cell>
          <cell r="W109" t="str">
            <v>4485</v>
          </cell>
          <cell r="AE109" t="str">
            <v>per ton</v>
          </cell>
          <cell r="AF109" t="str">
            <v>kWh</v>
          </cell>
        </row>
        <row r="110">
          <cell r="A110" t="str">
            <v>10734 - 1</v>
          </cell>
          <cell r="B110" t="str">
            <v>10734</v>
          </cell>
          <cell r="C110" t="str">
            <v>HVAC</v>
          </cell>
          <cell r="D110" t="str">
            <v>Ventilation</v>
          </cell>
          <cell r="E110" t="str">
            <v>Demand Control Ventilation</v>
          </cell>
          <cell r="F110" t="str">
            <v>CHVAC: DCV - Gas Pack</v>
          </cell>
          <cell r="G110" t="str">
            <v>Gas pack demand control ventilation</v>
          </cell>
          <cell r="H110">
            <v>1</v>
          </cell>
          <cell r="I110" t="str">
            <v>Active</v>
          </cell>
          <cell r="J110">
            <v>42370</v>
          </cell>
          <cell r="K110">
            <v>42735</v>
          </cell>
          <cell r="N110" t="str">
            <v>3829 - 3830</v>
          </cell>
          <cell r="Y110" t="str">
            <v>Calculated</v>
          </cell>
          <cell r="AE110" t="str">
            <v>calculated</v>
          </cell>
          <cell r="AF110" t="str">
            <v>Dual</v>
          </cell>
        </row>
        <row r="111">
          <cell r="A111" t="str">
            <v>10734 - 2</v>
          </cell>
          <cell r="B111" t="str">
            <v>10734</v>
          </cell>
          <cell r="C111" t="str">
            <v>HVAC</v>
          </cell>
          <cell r="D111" t="str">
            <v>Ventilation</v>
          </cell>
          <cell r="E111" t="str">
            <v>Demand Control Ventilation</v>
          </cell>
          <cell r="F111" t="str">
            <v>CHVAC: DCV - Gas Pack</v>
          </cell>
          <cell r="G111" t="str">
            <v>Gas pack demand control ventilation</v>
          </cell>
          <cell r="H111">
            <v>2</v>
          </cell>
          <cell r="I111" t="str">
            <v>Active</v>
          </cell>
          <cell r="J111">
            <v>42736</v>
          </cell>
          <cell r="L111" t="str">
            <v>Comm Cooling</v>
          </cell>
          <cell r="N111" t="str">
            <v>4810 - 4811</v>
          </cell>
          <cell r="U111" t="str">
            <v>Full</v>
          </cell>
          <cell r="V111" t="str">
            <v>10</v>
          </cell>
          <cell r="X111" t="str">
            <v>0</v>
          </cell>
          <cell r="Y111" t="str">
            <v>PSE-deemed</v>
          </cell>
          <cell r="Z111" t="str">
            <v>Engineering</v>
          </cell>
          <cell r="AE111" t="str">
            <v>calculated</v>
          </cell>
          <cell r="AF111" t="str">
            <v>Dual</v>
          </cell>
        </row>
        <row r="112">
          <cell r="A112" t="str">
            <v>10767 - 1</v>
          </cell>
          <cell r="B112" t="str">
            <v>10767</v>
          </cell>
          <cell r="C112" t="str">
            <v>HVAC</v>
          </cell>
          <cell r="D112" t="str">
            <v>Ventilation</v>
          </cell>
          <cell r="E112" t="str">
            <v>Demand Control Ventilation</v>
          </cell>
          <cell r="F112" t="str">
            <v>CHVAC: DCV - Gas Pack - EO</v>
          </cell>
          <cell r="G112" t="str">
            <v>Gas pack demand control ventilation: electric-only customer</v>
          </cell>
          <cell r="H112">
            <v>1</v>
          </cell>
          <cell r="I112" t="str">
            <v>Active</v>
          </cell>
          <cell r="J112">
            <v>42370</v>
          </cell>
          <cell r="K112">
            <v>42735</v>
          </cell>
          <cell r="N112" t="str">
            <v>3831</v>
          </cell>
          <cell r="Y112" t="str">
            <v>Calculated</v>
          </cell>
          <cell r="AE112" t="str">
            <v>calculated</v>
          </cell>
          <cell r="AF112" t="str">
            <v>kWh</v>
          </cell>
        </row>
        <row r="113">
          <cell r="A113" t="str">
            <v>10767 - 2</v>
          </cell>
          <cell r="B113" t="str">
            <v>10767</v>
          </cell>
          <cell r="C113" t="str">
            <v>HVAC</v>
          </cell>
          <cell r="D113" t="str">
            <v>Ventilation</v>
          </cell>
          <cell r="E113" t="str">
            <v>Demand Control Ventilation</v>
          </cell>
          <cell r="F113" t="str">
            <v>CHVAC: DCV - Gas Pack - EO</v>
          </cell>
          <cell r="G113" t="str">
            <v>Gas pack demand control ventilation: electric-only customer</v>
          </cell>
          <cell r="H113">
            <v>2</v>
          </cell>
          <cell r="I113" t="str">
            <v>Active</v>
          </cell>
          <cell r="J113">
            <v>42736</v>
          </cell>
          <cell r="L113" t="str">
            <v>Comm Cooling</v>
          </cell>
          <cell r="N113" t="str">
            <v>4814</v>
          </cell>
          <cell r="U113" t="str">
            <v>Full</v>
          </cell>
          <cell r="V113" t="str">
            <v>10</v>
          </cell>
          <cell r="X113" t="str">
            <v>0</v>
          </cell>
          <cell r="Y113" t="str">
            <v>PSE-deemed</v>
          </cell>
          <cell r="Z113" t="str">
            <v>Engineering</v>
          </cell>
          <cell r="AE113" t="str">
            <v>calculated</v>
          </cell>
          <cell r="AF113" t="str">
            <v>kWh</v>
          </cell>
        </row>
        <row r="114">
          <cell r="A114" t="str">
            <v>10733 - 1</v>
          </cell>
          <cell r="B114" t="str">
            <v>10733</v>
          </cell>
          <cell r="C114" t="str">
            <v>HVAC</v>
          </cell>
          <cell r="D114" t="str">
            <v>Ventilation</v>
          </cell>
          <cell r="E114" t="str">
            <v>Demand Control Ventilation</v>
          </cell>
          <cell r="F114" t="str">
            <v>CHVAC: DCV - Heat Pump</v>
          </cell>
          <cell r="G114" t="str">
            <v>Heat pump demand control ventilation</v>
          </cell>
          <cell r="H114">
            <v>1</v>
          </cell>
          <cell r="I114" t="str">
            <v>Active</v>
          </cell>
          <cell r="J114">
            <v>42370</v>
          </cell>
          <cell r="K114">
            <v>42735</v>
          </cell>
          <cell r="N114" t="str">
            <v>3827 - 3828</v>
          </cell>
          <cell r="Y114" t="str">
            <v>Calculated</v>
          </cell>
          <cell r="AE114" t="str">
            <v>calculated</v>
          </cell>
          <cell r="AF114" t="str">
            <v>Dual</v>
          </cell>
        </row>
        <row r="115">
          <cell r="A115" t="str">
            <v>10733 - 2</v>
          </cell>
          <cell r="B115" t="str">
            <v>10733</v>
          </cell>
          <cell r="C115" t="str">
            <v>HVAC</v>
          </cell>
          <cell r="D115" t="str">
            <v>Ventilation</v>
          </cell>
          <cell r="E115" t="str">
            <v>Demand Control Ventilation</v>
          </cell>
          <cell r="F115" t="str">
            <v>CHVAC: DCV - Heat Pump</v>
          </cell>
          <cell r="G115" t="str">
            <v>Heat pump demand control ventilation</v>
          </cell>
          <cell r="H115">
            <v>2</v>
          </cell>
          <cell r="I115" t="str">
            <v>Active</v>
          </cell>
          <cell r="J115">
            <v>42736</v>
          </cell>
          <cell r="L115" t="str">
            <v>Comm Cooling</v>
          </cell>
          <cell r="N115" t="str">
            <v>4809</v>
          </cell>
          <cell r="U115" t="str">
            <v>Full</v>
          </cell>
          <cell r="V115" t="str">
            <v>10</v>
          </cell>
          <cell r="X115" t="str">
            <v>0</v>
          </cell>
          <cell r="Y115" t="str">
            <v>PSE-deemed</v>
          </cell>
          <cell r="Z115" t="str">
            <v>Engineering</v>
          </cell>
          <cell r="AE115" t="str">
            <v>calculated</v>
          </cell>
          <cell r="AF115" t="str">
            <v>kWh</v>
          </cell>
        </row>
        <row r="116">
          <cell r="A116" t="str">
            <v>11963 - 1</v>
          </cell>
          <cell r="B116" t="str">
            <v>11963</v>
          </cell>
          <cell r="C116" t="str">
            <v>HVAC</v>
          </cell>
          <cell r="D116" t="str">
            <v>Heat Pump</v>
          </cell>
          <cell r="E116" t="str">
            <v>Commercial Heat Pump</v>
          </cell>
          <cell r="F116" t="str">
            <v>CHVAC: Electric to Ductless Heat Pump - Tier 1</v>
          </cell>
          <cell r="G116" t="str">
            <v>Tier 1 ductless heat pump: conversion from electric</v>
          </cell>
          <cell r="H116">
            <v>1</v>
          </cell>
          <cell r="I116" t="str">
            <v>Active</v>
          </cell>
          <cell r="J116">
            <v>42736</v>
          </cell>
          <cell r="L116" t="str">
            <v>Comm Space Heat</v>
          </cell>
          <cell r="N116" t="str">
            <v>4817</v>
          </cell>
          <cell r="U116" t="str">
            <v>Full</v>
          </cell>
          <cell r="V116" t="str">
            <v>15</v>
          </cell>
          <cell r="X116" t="str">
            <v>0</v>
          </cell>
          <cell r="Y116" t="str">
            <v>PSE-deemed</v>
          </cell>
          <cell r="Z116" t="str">
            <v>Engineering</v>
          </cell>
          <cell r="AE116" t="str">
            <v>calculated</v>
          </cell>
          <cell r="AF116" t="str">
            <v>kWh</v>
          </cell>
        </row>
        <row r="117">
          <cell r="A117" t="str">
            <v>11964 - 1</v>
          </cell>
          <cell r="B117" t="str">
            <v>11964</v>
          </cell>
          <cell r="C117" t="str">
            <v>HVAC</v>
          </cell>
          <cell r="D117" t="str">
            <v>Heat Pump</v>
          </cell>
          <cell r="E117" t="str">
            <v>Commercial Heat Pump</v>
          </cell>
          <cell r="F117" t="str">
            <v>CHVAC: Electric to Ductless Heat Pump - Tier 2</v>
          </cell>
          <cell r="G117" t="str">
            <v>Tier 2 ductless heat pump: conversion from electric</v>
          </cell>
          <cell r="H117">
            <v>1</v>
          </cell>
          <cell r="I117" t="str">
            <v>Active</v>
          </cell>
          <cell r="J117">
            <v>42736</v>
          </cell>
          <cell r="L117" t="str">
            <v>Comm Space Heat</v>
          </cell>
          <cell r="N117" t="str">
            <v>4818</v>
          </cell>
          <cell r="U117" t="str">
            <v>Full</v>
          </cell>
          <cell r="V117" t="str">
            <v>15</v>
          </cell>
          <cell r="X117" t="str">
            <v>0</v>
          </cell>
          <cell r="Y117" t="str">
            <v>PSE-deemed</v>
          </cell>
          <cell r="Z117" t="str">
            <v>Engineering</v>
          </cell>
          <cell r="AE117" t="str">
            <v>calculated</v>
          </cell>
          <cell r="AF117" t="str">
            <v>kWh</v>
          </cell>
        </row>
        <row r="118">
          <cell r="A118" t="str">
            <v>10723 - 1</v>
          </cell>
          <cell r="B118" t="str">
            <v>10723</v>
          </cell>
          <cell r="C118" t="str">
            <v>HVAC</v>
          </cell>
          <cell r="D118" t="str">
            <v>Gas Pack</v>
          </cell>
          <cell r="E118" t="str">
            <v>Gas Pack</v>
          </cell>
          <cell r="F118" t="str">
            <v>CHVAC: Electric to Gas Pack  - Tier 1</v>
          </cell>
          <cell r="G118" t="str">
            <v>Tier 1 gas pack: conversion from electric</v>
          </cell>
          <cell r="H118">
            <v>1</v>
          </cell>
          <cell r="I118" t="str">
            <v>Active</v>
          </cell>
          <cell r="J118">
            <v>42370</v>
          </cell>
          <cell r="K118">
            <v>42735</v>
          </cell>
          <cell r="N118" t="str">
            <v>3809 - 3810</v>
          </cell>
          <cell r="Y118" t="str">
            <v>Calculated</v>
          </cell>
          <cell r="AE118" t="str">
            <v>calculated</v>
          </cell>
          <cell r="AF118" t="str">
            <v>Dual</v>
          </cell>
        </row>
        <row r="119">
          <cell r="A119" t="str">
            <v>10723 - 2</v>
          </cell>
          <cell r="B119" t="str">
            <v>10723</v>
          </cell>
          <cell r="C119" t="str">
            <v>HVAC</v>
          </cell>
          <cell r="D119" t="str">
            <v>Gas Pack</v>
          </cell>
          <cell r="E119" t="str">
            <v>Gas Pack</v>
          </cell>
          <cell r="F119" t="str">
            <v>CHVAC: Electric to Gas Pack  - Tier 1</v>
          </cell>
          <cell r="G119" t="str">
            <v>Tier 1 gas pack: conversion from electric</v>
          </cell>
          <cell r="H119">
            <v>2</v>
          </cell>
          <cell r="I119" t="str">
            <v>Active</v>
          </cell>
          <cell r="J119">
            <v>42736</v>
          </cell>
          <cell r="L119" t="str">
            <v>Comm Space Heat</v>
          </cell>
          <cell r="N119" t="str">
            <v>4797</v>
          </cell>
          <cell r="U119" t="str">
            <v>Full</v>
          </cell>
          <cell r="V119" t="str">
            <v>15</v>
          </cell>
          <cell r="X119" t="str">
            <v>0</v>
          </cell>
          <cell r="Y119" t="str">
            <v>PSE-deemed</v>
          </cell>
          <cell r="Z119" t="str">
            <v>Engineering</v>
          </cell>
          <cell r="AE119" t="str">
            <v>calculated</v>
          </cell>
          <cell r="AF119" t="str">
            <v>kWh</v>
          </cell>
        </row>
        <row r="120">
          <cell r="A120" t="str">
            <v>10724 - 1</v>
          </cell>
          <cell r="B120" t="str">
            <v>10724</v>
          </cell>
          <cell r="C120" t="str">
            <v>HVAC</v>
          </cell>
          <cell r="D120" t="str">
            <v>Gas Pack</v>
          </cell>
          <cell r="E120" t="str">
            <v>Gas Pack</v>
          </cell>
          <cell r="F120" t="str">
            <v>CHVAC: Electric to Gas Pack  - Tier 2</v>
          </cell>
          <cell r="G120" t="str">
            <v>Tier 2 gas pack: conversion from electric</v>
          </cell>
          <cell r="H120">
            <v>1</v>
          </cell>
          <cell r="I120" t="str">
            <v>Active</v>
          </cell>
          <cell r="J120">
            <v>41275</v>
          </cell>
          <cell r="K120">
            <v>42735</v>
          </cell>
          <cell r="N120" t="str">
            <v>3811 - 3812</v>
          </cell>
          <cell r="Y120" t="str">
            <v>Calculated</v>
          </cell>
          <cell r="AE120" t="str">
            <v>calculated</v>
          </cell>
          <cell r="AF120" t="str">
            <v>Dual</v>
          </cell>
        </row>
        <row r="121">
          <cell r="A121" t="str">
            <v>10724 - 2</v>
          </cell>
          <cell r="B121" t="str">
            <v>10724</v>
          </cell>
          <cell r="C121" t="str">
            <v>HVAC</v>
          </cell>
          <cell r="D121" t="str">
            <v>Gas Pack</v>
          </cell>
          <cell r="E121" t="str">
            <v>Gas Pack</v>
          </cell>
          <cell r="F121" t="str">
            <v>CHVAC: Electric to Gas Pack  - Tier 2</v>
          </cell>
          <cell r="G121" t="str">
            <v>Tier 2 gas pack: conversion from electric</v>
          </cell>
          <cell r="H121">
            <v>2</v>
          </cell>
          <cell r="I121" t="str">
            <v>Active</v>
          </cell>
          <cell r="J121">
            <v>42736</v>
          </cell>
          <cell r="L121" t="str">
            <v>Comm Space Heat</v>
          </cell>
          <cell r="N121" t="str">
            <v>4798</v>
          </cell>
          <cell r="U121" t="str">
            <v>Full</v>
          </cell>
          <cell r="V121" t="str">
            <v>15</v>
          </cell>
          <cell r="X121" t="str">
            <v>0</v>
          </cell>
          <cell r="Y121" t="str">
            <v>PSE-deemed</v>
          </cell>
          <cell r="Z121" t="str">
            <v>Engineering</v>
          </cell>
          <cell r="AE121" t="str">
            <v>calculated</v>
          </cell>
          <cell r="AF121" t="str">
            <v>kWh</v>
          </cell>
        </row>
        <row r="122">
          <cell r="A122" t="str">
            <v>10729 - 1</v>
          </cell>
          <cell r="B122" t="str">
            <v>10729</v>
          </cell>
          <cell r="C122" t="str">
            <v>HVAC</v>
          </cell>
          <cell r="D122" t="str">
            <v>Heat Pump</v>
          </cell>
          <cell r="E122" t="str">
            <v>Commercial Heat Pump</v>
          </cell>
          <cell r="F122" t="str">
            <v>CHVAC: Electric to Heat Pump - Tier 1</v>
          </cell>
          <cell r="G122" t="str">
            <v>Tier 1 heat pump: conversion from electric</v>
          </cell>
          <cell r="H122">
            <v>1</v>
          </cell>
          <cell r="I122" t="str">
            <v>Active</v>
          </cell>
          <cell r="J122">
            <v>40909</v>
          </cell>
          <cell r="K122">
            <v>42735</v>
          </cell>
          <cell r="N122" t="str">
            <v>3805 - 3806</v>
          </cell>
          <cell r="Y122" t="str">
            <v>Calculated</v>
          </cell>
          <cell r="AE122" t="str">
            <v>calculated</v>
          </cell>
          <cell r="AF122" t="str">
            <v>Dual</v>
          </cell>
        </row>
        <row r="123">
          <cell r="A123" t="str">
            <v>10729 - 2</v>
          </cell>
          <cell r="B123" t="str">
            <v>10729</v>
          </cell>
          <cell r="C123" t="str">
            <v>HVAC</v>
          </cell>
          <cell r="D123" t="str">
            <v>Heat Pump</v>
          </cell>
          <cell r="E123" t="str">
            <v>Commercial Heat Pump</v>
          </cell>
          <cell r="F123" t="str">
            <v>CHVAC: Electric to Heat Pump - Tier 1</v>
          </cell>
          <cell r="G123" t="str">
            <v>Tier 1 heat pump: conversion from electric</v>
          </cell>
          <cell r="H123">
            <v>2</v>
          </cell>
          <cell r="I123" t="str">
            <v>Active</v>
          </cell>
          <cell r="J123">
            <v>42736</v>
          </cell>
          <cell r="L123" t="str">
            <v>Comm Cooling</v>
          </cell>
          <cell r="N123" t="str">
            <v>4805</v>
          </cell>
          <cell r="U123" t="str">
            <v>Full</v>
          </cell>
          <cell r="V123" t="str">
            <v>15</v>
          </cell>
          <cell r="X123" t="str">
            <v>0</v>
          </cell>
          <cell r="Y123" t="str">
            <v>PSE-deemed</v>
          </cell>
          <cell r="Z123" t="str">
            <v>Engineering</v>
          </cell>
          <cell r="AE123" t="str">
            <v>calculated</v>
          </cell>
          <cell r="AF123" t="str">
            <v>kWh</v>
          </cell>
        </row>
        <row r="124">
          <cell r="A124" t="str">
            <v>10730 - 1</v>
          </cell>
          <cell r="B124" t="str">
            <v>10730</v>
          </cell>
          <cell r="C124" t="str">
            <v>HVAC</v>
          </cell>
          <cell r="D124" t="str">
            <v>Heat Pump</v>
          </cell>
          <cell r="E124" t="str">
            <v>Commercial Heat Pump</v>
          </cell>
          <cell r="F124" t="str">
            <v>CHVAC: Electric to Heat Pump - Tier 2</v>
          </cell>
          <cell r="G124" t="str">
            <v>Tier 2 heat pump: conversion from electric</v>
          </cell>
          <cell r="H124">
            <v>1</v>
          </cell>
          <cell r="I124" t="str">
            <v>Active</v>
          </cell>
          <cell r="J124">
            <v>42370</v>
          </cell>
          <cell r="K124">
            <v>42735</v>
          </cell>
          <cell r="N124" t="str">
            <v>3807 - 3808</v>
          </cell>
          <cell r="Y124" t="str">
            <v>Calculated</v>
          </cell>
          <cell r="AE124" t="str">
            <v>calculated</v>
          </cell>
          <cell r="AF124" t="str">
            <v>Dual</v>
          </cell>
        </row>
        <row r="125">
          <cell r="A125" t="str">
            <v>10730 - 2</v>
          </cell>
          <cell r="B125" t="str">
            <v>10730</v>
          </cell>
          <cell r="C125" t="str">
            <v>HVAC</v>
          </cell>
          <cell r="D125" t="str">
            <v>Heat Pump</v>
          </cell>
          <cell r="E125" t="str">
            <v>Commercial Heat Pump</v>
          </cell>
          <cell r="F125" t="str">
            <v>CHVAC: Electric to Heat Pump - Tier 2</v>
          </cell>
          <cell r="G125" t="str">
            <v>Tier 2 heat pump: conversion from electric</v>
          </cell>
          <cell r="H125">
            <v>2</v>
          </cell>
          <cell r="I125" t="str">
            <v>Active</v>
          </cell>
          <cell r="J125">
            <v>42736</v>
          </cell>
          <cell r="L125" t="str">
            <v>Comm Cooling</v>
          </cell>
          <cell r="N125" t="str">
            <v>4806</v>
          </cell>
          <cell r="U125" t="str">
            <v>Full</v>
          </cell>
          <cell r="V125" t="str">
            <v>15</v>
          </cell>
          <cell r="X125" t="str">
            <v>0</v>
          </cell>
          <cell r="Y125" t="str">
            <v>PSE-deemed</v>
          </cell>
          <cell r="Z125" t="str">
            <v>Engineering</v>
          </cell>
          <cell r="AE125" t="str">
            <v>calculated</v>
          </cell>
          <cell r="AF125" t="str">
            <v>kWh</v>
          </cell>
        </row>
        <row r="126">
          <cell r="A126" t="str">
            <v>10727 - 1</v>
          </cell>
          <cell r="B126" t="str">
            <v>10727</v>
          </cell>
          <cell r="C126" t="str">
            <v>HVAC</v>
          </cell>
          <cell r="D126" t="str">
            <v>Gas Pack</v>
          </cell>
          <cell r="E126" t="str">
            <v>Gas Pack</v>
          </cell>
          <cell r="F126" t="str">
            <v>CHVAC: Gas Pack to Gas Pack - Tier 1</v>
          </cell>
          <cell r="G126" t="str">
            <v>Tier 1 gas pack: conversion from gas pack</v>
          </cell>
          <cell r="H126">
            <v>1</v>
          </cell>
          <cell r="I126" t="str">
            <v>Active</v>
          </cell>
          <cell r="J126">
            <v>40909</v>
          </cell>
          <cell r="K126">
            <v>42735</v>
          </cell>
          <cell r="N126" t="str">
            <v>3821 - 3822</v>
          </cell>
          <cell r="Y126" t="str">
            <v>Calculated</v>
          </cell>
          <cell r="AE126" t="str">
            <v>calculated</v>
          </cell>
          <cell r="AF126" t="str">
            <v>Dual</v>
          </cell>
        </row>
        <row r="127">
          <cell r="A127" t="str">
            <v>10727 - 2</v>
          </cell>
          <cell r="B127" t="str">
            <v>10727</v>
          </cell>
          <cell r="C127" t="str">
            <v>HVAC</v>
          </cell>
          <cell r="D127" t="str">
            <v>Gas Pack</v>
          </cell>
          <cell r="E127" t="str">
            <v>Gas Pack</v>
          </cell>
          <cell r="F127" t="str">
            <v>CHVAC: Gas Pack to Gas Pack - Tier 1</v>
          </cell>
          <cell r="G127" t="str">
            <v>Tier 1 gas pack: conversion from gas pack</v>
          </cell>
          <cell r="H127">
            <v>2</v>
          </cell>
          <cell r="I127" t="str">
            <v>Active</v>
          </cell>
          <cell r="J127">
            <v>42736</v>
          </cell>
          <cell r="L127" t="str">
            <v>Comm Cooling</v>
          </cell>
          <cell r="N127" t="str">
            <v>4801 - 4802</v>
          </cell>
          <cell r="U127" t="str">
            <v>Full</v>
          </cell>
          <cell r="V127" t="str">
            <v>15</v>
          </cell>
          <cell r="X127" t="str">
            <v>0</v>
          </cell>
          <cell r="Y127" t="str">
            <v>PSE-deemed</v>
          </cell>
          <cell r="Z127" t="str">
            <v>Engineering</v>
          </cell>
          <cell r="AE127" t="str">
            <v>calculated</v>
          </cell>
          <cell r="AF127" t="str">
            <v>Dual</v>
          </cell>
        </row>
        <row r="128">
          <cell r="A128" t="str">
            <v>10735 - 1</v>
          </cell>
          <cell r="B128" t="str">
            <v>10735</v>
          </cell>
          <cell r="C128" t="str">
            <v>HVAC</v>
          </cell>
          <cell r="D128" t="str">
            <v>Gas Pack</v>
          </cell>
          <cell r="E128" t="str">
            <v>Gas Pack</v>
          </cell>
          <cell r="F128" t="str">
            <v>CHVAC: Gas Pack to Gas Pack - Tier 1 - EO</v>
          </cell>
          <cell r="G128" t="str">
            <v>Tier 1 gas pack: conversion from gas pack; electric-only customer</v>
          </cell>
          <cell r="H128">
            <v>1</v>
          </cell>
          <cell r="I128" t="str">
            <v>Active</v>
          </cell>
          <cell r="J128">
            <v>42370</v>
          </cell>
          <cell r="K128">
            <v>42735</v>
          </cell>
          <cell r="N128" t="str">
            <v>3825</v>
          </cell>
          <cell r="Y128" t="str">
            <v>Calculated</v>
          </cell>
          <cell r="AE128" t="str">
            <v>calculated</v>
          </cell>
          <cell r="AF128" t="str">
            <v>kWh</v>
          </cell>
        </row>
        <row r="129">
          <cell r="A129" t="str">
            <v>10735 - 2</v>
          </cell>
          <cell r="B129" t="str">
            <v>10735</v>
          </cell>
          <cell r="C129" t="str">
            <v>HVAC</v>
          </cell>
          <cell r="D129" t="str">
            <v>Gas Pack</v>
          </cell>
          <cell r="E129" t="str">
            <v>Gas Pack</v>
          </cell>
          <cell r="F129" t="str">
            <v>CHVAC: Gas Pack to Gas Pack - Tier 1 - EO</v>
          </cell>
          <cell r="G129" t="str">
            <v>Tier 1 gas pack: conversion from gas pack; electric-only customer</v>
          </cell>
          <cell r="H129">
            <v>2</v>
          </cell>
          <cell r="I129" t="str">
            <v>Active</v>
          </cell>
          <cell r="J129">
            <v>42736</v>
          </cell>
          <cell r="L129" t="str">
            <v>Comm Cooling</v>
          </cell>
          <cell r="N129" t="str">
            <v>4812</v>
          </cell>
          <cell r="U129" t="str">
            <v>Full</v>
          </cell>
          <cell r="V129" t="str">
            <v>15</v>
          </cell>
          <cell r="X129" t="str">
            <v>0</v>
          </cell>
          <cell r="Y129" t="str">
            <v>PSE-deemed</v>
          </cell>
          <cell r="Z129" t="str">
            <v>Engineering</v>
          </cell>
          <cell r="AE129" t="str">
            <v>calculated</v>
          </cell>
          <cell r="AF129" t="str">
            <v>kWh</v>
          </cell>
        </row>
        <row r="130">
          <cell r="A130" t="str">
            <v>10728 - 1</v>
          </cell>
          <cell r="B130" t="str">
            <v>10728</v>
          </cell>
          <cell r="C130" t="str">
            <v>HVAC</v>
          </cell>
          <cell r="D130" t="str">
            <v>Gas Pack</v>
          </cell>
          <cell r="E130" t="str">
            <v>Gas Pack</v>
          </cell>
          <cell r="F130" t="str">
            <v>CHVAC: Gas Pack to Gas Pack - Tier 2</v>
          </cell>
          <cell r="G130" t="str">
            <v>Tier 2 gas pack: conversion from gas pack</v>
          </cell>
          <cell r="H130">
            <v>1</v>
          </cell>
          <cell r="I130" t="str">
            <v>Active</v>
          </cell>
          <cell r="J130">
            <v>41275</v>
          </cell>
          <cell r="K130">
            <v>42735</v>
          </cell>
          <cell r="N130" t="str">
            <v>3823 - 3824</v>
          </cell>
          <cell r="Y130" t="str">
            <v>Calculated</v>
          </cell>
          <cell r="AE130" t="str">
            <v>calculated</v>
          </cell>
          <cell r="AF130" t="str">
            <v>Dual</v>
          </cell>
        </row>
        <row r="131">
          <cell r="A131" t="str">
            <v>10728 - 2</v>
          </cell>
          <cell r="B131" t="str">
            <v>10728</v>
          </cell>
          <cell r="C131" t="str">
            <v>HVAC</v>
          </cell>
          <cell r="D131" t="str">
            <v>Gas Pack</v>
          </cell>
          <cell r="E131" t="str">
            <v>Gas Pack</v>
          </cell>
          <cell r="F131" t="str">
            <v>CHVAC: Gas Pack to Gas Pack - Tier 2</v>
          </cell>
          <cell r="G131" t="str">
            <v>Tier 2 gas pack: conversion from gas pack</v>
          </cell>
          <cell r="H131">
            <v>2</v>
          </cell>
          <cell r="I131" t="str">
            <v>Active</v>
          </cell>
          <cell r="J131">
            <v>42736</v>
          </cell>
          <cell r="L131" t="str">
            <v>Comm Cooling</v>
          </cell>
          <cell r="N131" t="str">
            <v>4803 - 4804</v>
          </cell>
          <cell r="U131" t="str">
            <v>Full</v>
          </cell>
          <cell r="V131" t="str">
            <v>15</v>
          </cell>
          <cell r="X131" t="str">
            <v>0</v>
          </cell>
          <cell r="Y131" t="str">
            <v>PSE-deemed</v>
          </cell>
          <cell r="Z131" t="str">
            <v>Engineering</v>
          </cell>
          <cell r="AE131" t="str">
            <v>calculated</v>
          </cell>
          <cell r="AF131" t="str">
            <v>Dual</v>
          </cell>
        </row>
        <row r="132">
          <cell r="A132" t="str">
            <v>10766 - 1</v>
          </cell>
          <cell r="B132" t="str">
            <v>10766</v>
          </cell>
          <cell r="C132" t="str">
            <v>HVAC</v>
          </cell>
          <cell r="D132" t="str">
            <v>Gas Pack</v>
          </cell>
          <cell r="E132" t="str">
            <v>Gas Pack</v>
          </cell>
          <cell r="F132" t="str">
            <v>CHVAC: Gas Pack to Gas Pack - Tier 2 - EO</v>
          </cell>
          <cell r="G132" t="str">
            <v>Tier 2 gas pack: conversion from gas pack; electric-only customer</v>
          </cell>
          <cell r="H132">
            <v>1</v>
          </cell>
          <cell r="I132" t="str">
            <v>Active</v>
          </cell>
          <cell r="J132">
            <v>42370</v>
          </cell>
          <cell r="K132">
            <v>42735</v>
          </cell>
          <cell r="N132" t="str">
            <v>3826</v>
          </cell>
          <cell r="Y132" t="str">
            <v>Calculated</v>
          </cell>
          <cell r="AE132" t="str">
            <v>calculated</v>
          </cell>
          <cell r="AF132" t="str">
            <v>kWh</v>
          </cell>
        </row>
        <row r="133">
          <cell r="A133" t="str">
            <v>10766 - 2</v>
          </cell>
          <cell r="B133" t="str">
            <v>10766</v>
          </cell>
          <cell r="C133" t="str">
            <v>HVAC</v>
          </cell>
          <cell r="D133" t="str">
            <v>Gas Pack</v>
          </cell>
          <cell r="E133" t="str">
            <v>Gas Pack</v>
          </cell>
          <cell r="F133" t="str">
            <v>CHVAC: Gas Pack to Gas Pack - Tier 2 - EO</v>
          </cell>
          <cell r="G133" t="str">
            <v>Tier 2 gas pack: conversion from gas pack; electric-only customer</v>
          </cell>
          <cell r="H133">
            <v>2</v>
          </cell>
          <cell r="I133" t="str">
            <v>Active</v>
          </cell>
          <cell r="J133">
            <v>42736</v>
          </cell>
          <cell r="L133" t="str">
            <v>Comm Cooling</v>
          </cell>
          <cell r="N133" t="str">
            <v>4813</v>
          </cell>
          <cell r="U133" t="str">
            <v>Full</v>
          </cell>
          <cell r="V133" t="str">
            <v>15</v>
          </cell>
          <cell r="X133" t="str">
            <v>0</v>
          </cell>
          <cell r="Y133" t="str">
            <v>PSE-deemed</v>
          </cell>
          <cell r="Z133" t="str">
            <v>Engineering</v>
          </cell>
          <cell r="AE133" t="str">
            <v>calculated</v>
          </cell>
          <cell r="AF133" t="str">
            <v>kWh</v>
          </cell>
        </row>
        <row r="134">
          <cell r="A134" t="str">
            <v>11704 - 1</v>
          </cell>
          <cell r="B134" t="str">
            <v>11704</v>
          </cell>
          <cell r="C134" t="str">
            <v>HVAC</v>
          </cell>
          <cell r="D134" t="str">
            <v>Heat Pump</v>
          </cell>
          <cell r="E134" t="str">
            <v>Commercial Heat Pump</v>
          </cell>
          <cell r="F134" t="str">
            <v>CHVAC: Heat Pump - Packaged Terminal - Lodging</v>
          </cell>
          <cell r="G134" t="str">
            <v>Packaged terminal heat pump: installed in lodging</v>
          </cell>
          <cell r="H134">
            <v>1</v>
          </cell>
          <cell r="I134" t="str">
            <v>Active</v>
          </cell>
          <cell r="J134">
            <v>40909</v>
          </cell>
          <cell r="K134">
            <v>42735</v>
          </cell>
          <cell r="L134" t="str">
            <v>Comm Space Heat</v>
          </cell>
          <cell r="M134" t="str">
            <v>PTHP 100</v>
          </cell>
          <cell r="N134" t="str">
            <v>1769</v>
          </cell>
          <cell r="Q134" t="str">
            <v>100</v>
          </cell>
          <cell r="S134" t="str">
            <v>105</v>
          </cell>
          <cell r="T134" t="str">
            <v>646</v>
          </cell>
          <cell r="U134" t="str">
            <v>Full</v>
          </cell>
          <cell r="V134" t="str">
            <v>15</v>
          </cell>
          <cell r="W134" t="str">
            <v>4480</v>
          </cell>
          <cell r="Y134" t="str">
            <v>PSE-deemed</v>
          </cell>
          <cell r="Z134" t="str">
            <v>Engineering</v>
          </cell>
          <cell r="AE134" t="str">
            <v>per unit</v>
          </cell>
          <cell r="AF134" t="str">
            <v>kWh</v>
          </cell>
        </row>
        <row r="135">
          <cell r="A135" t="str">
            <v>11704 - 2</v>
          </cell>
          <cell r="B135" t="str">
            <v>11704</v>
          </cell>
          <cell r="C135" t="str">
            <v>HVAC</v>
          </cell>
          <cell r="D135" t="str">
            <v>Heat Pump</v>
          </cell>
          <cell r="E135" t="str">
            <v>Commercial Heat Pump</v>
          </cell>
          <cell r="F135" t="str">
            <v>CHVAC: Heat Pump - Packaged Terminal - Lodging</v>
          </cell>
          <cell r="G135" t="str">
            <v>Packaged terminal heat pump: installed in lodging</v>
          </cell>
          <cell r="H135">
            <v>2</v>
          </cell>
          <cell r="I135" t="str">
            <v>Active</v>
          </cell>
          <cell r="J135">
            <v>42736</v>
          </cell>
          <cell r="L135" t="str">
            <v>Comm Space Heat</v>
          </cell>
          <cell r="N135" t="str">
            <v>4816</v>
          </cell>
          <cell r="Q135" t="str">
            <v>100</v>
          </cell>
          <cell r="S135" t="str">
            <v>608</v>
          </cell>
          <cell r="T135" t="str">
            <v>737</v>
          </cell>
          <cell r="U135" t="str">
            <v>Full</v>
          </cell>
          <cell r="V135" t="str">
            <v>15</v>
          </cell>
          <cell r="X135" t="str">
            <v>0</v>
          </cell>
          <cell r="Y135" t="str">
            <v>PSE-deemed</v>
          </cell>
          <cell r="Z135" t="str">
            <v>Engineering</v>
          </cell>
          <cell r="AE135" t="str">
            <v>per unit</v>
          </cell>
          <cell r="AF135" t="str">
            <v>kWh</v>
          </cell>
        </row>
        <row r="136">
          <cell r="A136" t="str">
            <v>11750 - 1</v>
          </cell>
          <cell r="B136" t="str">
            <v>11750</v>
          </cell>
          <cell r="C136" t="str">
            <v>HVAC</v>
          </cell>
          <cell r="D136" t="str">
            <v>Heat Pump</v>
          </cell>
          <cell r="E136" t="str">
            <v>Commercial Heat Pump</v>
          </cell>
          <cell r="F136" t="str">
            <v>CHVAC: Heat Pump - Packaged Terminal - Lodging - NC</v>
          </cell>
          <cell r="G136" t="str">
            <v>Packaged terminal heat pump: installed in new construction lodging</v>
          </cell>
          <cell r="H136">
            <v>1</v>
          </cell>
          <cell r="I136" t="str">
            <v>Active</v>
          </cell>
          <cell r="J136">
            <v>41275</v>
          </cell>
          <cell r="K136">
            <v>41639</v>
          </cell>
          <cell r="M136" t="str">
            <v>PTHP NC</v>
          </cell>
          <cell r="N136" t="str">
            <v>1772</v>
          </cell>
          <cell r="W136" t="str">
            <v>4482</v>
          </cell>
          <cell r="AE136" t="str">
            <v>calculated</v>
          </cell>
          <cell r="AF136" t="str">
            <v>kWh</v>
          </cell>
        </row>
        <row r="137">
          <cell r="A137" t="str">
            <v>10725 - 1</v>
          </cell>
          <cell r="B137" t="str">
            <v>10725</v>
          </cell>
          <cell r="C137" t="str">
            <v>HVAC</v>
          </cell>
          <cell r="D137" t="str">
            <v>Gas Pack</v>
          </cell>
          <cell r="E137" t="str">
            <v>Gas Pack</v>
          </cell>
          <cell r="F137" t="str">
            <v>CHVAC: Heat Pump to Gas Pack - Tier 1</v>
          </cell>
          <cell r="G137" t="str">
            <v>Tier 1 gas pack: conversion from heat pump</v>
          </cell>
          <cell r="H137">
            <v>1</v>
          </cell>
          <cell r="I137" t="str">
            <v>Active</v>
          </cell>
          <cell r="J137">
            <v>40909</v>
          </cell>
          <cell r="K137">
            <v>42735</v>
          </cell>
          <cell r="N137" t="str">
            <v>3817 - 3818</v>
          </cell>
          <cell r="Y137" t="str">
            <v>Calculated</v>
          </cell>
          <cell r="AE137" t="str">
            <v>calculated</v>
          </cell>
          <cell r="AF137" t="str">
            <v>Dual</v>
          </cell>
        </row>
        <row r="138">
          <cell r="A138" t="str">
            <v>10725 - 2</v>
          </cell>
          <cell r="B138" t="str">
            <v>10725</v>
          </cell>
          <cell r="C138" t="str">
            <v>HVAC</v>
          </cell>
          <cell r="D138" t="str">
            <v>Gas Pack</v>
          </cell>
          <cell r="E138" t="str">
            <v>Gas Pack</v>
          </cell>
          <cell r="F138" t="str">
            <v>CHVAC: Heat Pump to Gas Pack - Tier 1</v>
          </cell>
          <cell r="G138" t="str">
            <v>Tier 1 gas pack: conversion from heat pump</v>
          </cell>
          <cell r="H138">
            <v>2</v>
          </cell>
          <cell r="I138" t="str">
            <v>Active</v>
          </cell>
          <cell r="J138">
            <v>42736</v>
          </cell>
          <cell r="L138" t="str">
            <v>Comm Space Heat</v>
          </cell>
          <cell r="N138" t="str">
            <v>4799</v>
          </cell>
          <cell r="U138" t="str">
            <v>Full</v>
          </cell>
          <cell r="V138" t="str">
            <v>15</v>
          </cell>
          <cell r="X138" t="str">
            <v>0</v>
          </cell>
          <cell r="Y138" t="str">
            <v>PSE-deemed</v>
          </cell>
          <cell r="Z138" t="str">
            <v>Engineering</v>
          </cell>
          <cell r="AE138" t="str">
            <v>calculated</v>
          </cell>
          <cell r="AF138" t="str">
            <v>kWh</v>
          </cell>
        </row>
        <row r="139">
          <cell r="A139" t="str">
            <v>10726 - 1</v>
          </cell>
          <cell r="B139" t="str">
            <v>10726</v>
          </cell>
          <cell r="C139" t="str">
            <v>HVAC</v>
          </cell>
          <cell r="D139" t="str">
            <v>Gas Pack</v>
          </cell>
          <cell r="E139" t="str">
            <v>Gas Pack</v>
          </cell>
          <cell r="F139" t="str">
            <v>CHVAC: Heat Pump to Gas Pack - Tier 2</v>
          </cell>
          <cell r="G139" t="str">
            <v>Tier 2 gas pack: conversion from heat pump</v>
          </cell>
          <cell r="H139">
            <v>1</v>
          </cell>
          <cell r="I139" t="str">
            <v>Active</v>
          </cell>
          <cell r="J139">
            <v>40909</v>
          </cell>
          <cell r="K139">
            <v>42735</v>
          </cell>
          <cell r="N139" t="str">
            <v>3819 - 3820</v>
          </cell>
          <cell r="Y139" t="str">
            <v>Calculated</v>
          </cell>
          <cell r="AE139" t="str">
            <v>calculated</v>
          </cell>
          <cell r="AF139" t="str">
            <v>Dual</v>
          </cell>
        </row>
        <row r="140">
          <cell r="A140" t="str">
            <v>10726 - 2</v>
          </cell>
          <cell r="B140" t="str">
            <v>10726</v>
          </cell>
          <cell r="C140" t="str">
            <v>HVAC</v>
          </cell>
          <cell r="D140" t="str">
            <v>Gas Pack</v>
          </cell>
          <cell r="E140" t="str">
            <v>Gas Pack</v>
          </cell>
          <cell r="F140" t="str">
            <v>CHVAC: Heat Pump to Gas Pack - Tier 2</v>
          </cell>
          <cell r="G140" t="str">
            <v>Tier 2 gas pack: conversion from heat pump</v>
          </cell>
          <cell r="H140">
            <v>2</v>
          </cell>
          <cell r="I140" t="str">
            <v>Active</v>
          </cell>
          <cell r="J140">
            <v>42736</v>
          </cell>
          <cell r="L140" t="str">
            <v>Comm Space Heat</v>
          </cell>
          <cell r="N140" t="str">
            <v>4800</v>
          </cell>
          <cell r="U140" t="str">
            <v>Full</v>
          </cell>
          <cell r="V140" t="str">
            <v>15</v>
          </cell>
          <cell r="X140" t="str">
            <v>0</v>
          </cell>
          <cell r="Y140" t="str">
            <v>PSE-deemed</v>
          </cell>
          <cell r="Z140" t="str">
            <v>Engineering</v>
          </cell>
          <cell r="AE140" t="str">
            <v>calculated</v>
          </cell>
          <cell r="AF140" t="str">
            <v>kWh</v>
          </cell>
        </row>
        <row r="141">
          <cell r="A141" t="str">
            <v>10731 - 1</v>
          </cell>
          <cell r="B141" t="str">
            <v>10731</v>
          </cell>
          <cell r="C141" t="str">
            <v>HVAC</v>
          </cell>
          <cell r="D141" t="str">
            <v>Heat Pump</v>
          </cell>
          <cell r="E141" t="str">
            <v>Commercial Heat Pump</v>
          </cell>
          <cell r="F141" t="str">
            <v>CHVAC: Heat Pump to Heat Pump - Tier 1</v>
          </cell>
          <cell r="G141" t="str">
            <v>Tier 1 heat pump: conversion from heat pump</v>
          </cell>
          <cell r="H141">
            <v>1</v>
          </cell>
          <cell r="I141" t="str">
            <v>Active</v>
          </cell>
          <cell r="J141">
            <v>41275</v>
          </cell>
          <cell r="K141">
            <v>42735</v>
          </cell>
          <cell r="N141" t="str">
            <v>3813 - 3814</v>
          </cell>
          <cell r="Y141" t="str">
            <v>Calculated</v>
          </cell>
          <cell r="AE141" t="str">
            <v>calculated</v>
          </cell>
          <cell r="AF141" t="str">
            <v>Dual</v>
          </cell>
        </row>
        <row r="142">
          <cell r="A142" t="str">
            <v>10731 - 2</v>
          </cell>
          <cell r="B142" t="str">
            <v>10731</v>
          </cell>
          <cell r="C142" t="str">
            <v>HVAC</v>
          </cell>
          <cell r="D142" t="str">
            <v>Heat Pump</v>
          </cell>
          <cell r="E142" t="str">
            <v>Commercial Heat Pump</v>
          </cell>
          <cell r="F142" t="str">
            <v>CHVAC: Heat Pump to Heat Pump - Tier 1</v>
          </cell>
          <cell r="G142" t="str">
            <v>Tier 1 heat pump: conversion from heat pump</v>
          </cell>
          <cell r="H142">
            <v>2</v>
          </cell>
          <cell r="I142" t="str">
            <v>Active</v>
          </cell>
          <cell r="J142">
            <v>42736</v>
          </cell>
          <cell r="L142" t="str">
            <v>Comm Cooling</v>
          </cell>
          <cell r="N142" t="str">
            <v>4807</v>
          </cell>
          <cell r="U142" t="str">
            <v>Full</v>
          </cell>
          <cell r="V142" t="str">
            <v>15</v>
          </cell>
          <cell r="X142" t="str">
            <v>0</v>
          </cell>
          <cell r="Y142" t="str">
            <v>PSE-deemed</v>
          </cell>
          <cell r="Z142" t="str">
            <v>Engineering</v>
          </cell>
          <cell r="AE142" t="str">
            <v>calculated</v>
          </cell>
          <cell r="AF142" t="str">
            <v>kWh</v>
          </cell>
        </row>
        <row r="143">
          <cell r="A143" t="str">
            <v>10732 - 1</v>
          </cell>
          <cell r="B143" t="str">
            <v>10732</v>
          </cell>
          <cell r="C143" t="str">
            <v>HVAC</v>
          </cell>
          <cell r="D143" t="str">
            <v>Heat Pump</v>
          </cell>
          <cell r="E143" t="str">
            <v>Commercial Heat Pump</v>
          </cell>
          <cell r="F143" t="str">
            <v>CHVAC: Heat Pump to Heat Pump - Tier 2</v>
          </cell>
          <cell r="G143" t="str">
            <v>Tier 2 heat pump: conversion from heat pump</v>
          </cell>
          <cell r="H143">
            <v>1</v>
          </cell>
          <cell r="I143" t="str">
            <v>Active</v>
          </cell>
          <cell r="J143">
            <v>40909</v>
          </cell>
          <cell r="K143">
            <v>42735</v>
          </cell>
          <cell r="N143" t="str">
            <v>3815 - 3816</v>
          </cell>
          <cell r="Y143" t="str">
            <v>Calculated</v>
          </cell>
          <cell r="AE143" t="str">
            <v>calculated</v>
          </cell>
          <cell r="AF143" t="str">
            <v>Dual</v>
          </cell>
        </row>
        <row r="144">
          <cell r="A144" t="str">
            <v>10732 - 2</v>
          </cell>
          <cell r="B144" t="str">
            <v>10732</v>
          </cell>
          <cell r="C144" t="str">
            <v>HVAC</v>
          </cell>
          <cell r="D144" t="str">
            <v>Heat Pump</v>
          </cell>
          <cell r="E144" t="str">
            <v>Commercial Heat Pump</v>
          </cell>
          <cell r="F144" t="str">
            <v>CHVAC: Heat Pump to Heat Pump - Tier 2</v>
          </cell>
          <cell r="G144" t="str">
            <v>Tier 2 heat pump: conversion from heat pump</v>
          </cell>
          <cell r="H144">
            <v>2</v>
          </cell>
          <cell r="I144" t="str">
            <v>Active</v>
          </cell>
          <cell r="J144">
            <v>42736</v>
          </cell>
          <cell r="L144" t="str">
            <v>Comm Cooling</v>
          </cell>
          <cell r="N144" t="str">
            <v>4808</v>
          </cell>
          <cell r="U144" t="str">
            <v>Full</v>
          </cell>
          <cell r="V144" t="str">
            <v>15</v>
          </cell>
          <cell r="X144" t="str">
            <v>0</v>
          </cell>
          <cell r="Y144" t="str">
            <v>PSE-deemed</v>
          </cell>
          <cell r="Z144" t="str">
            <v>Engineering</v>
          </cell>
          <cell r="AE144" t="str">
            <v>calculated</v>
          </cell>
          <cell r="AF144" t="str">
            <v>kWh</v>
          </cell>
        </row>
        <row r="145">
          <cell r="A145" t="str">
            <v>11751 - 1</v>
          </cell>
          <cell r="B145" t="str">
            <v>11751</v>
          </cell>
          <cell r="C145" t="str">
            <v>HVAC</v>
          </cell>
          <cell r="D145" t="str">
            <v>Gas Pack</v>
          </cell>
          <cell r="E145" t="str">
            <v>Gas Pack</v>
          </cell>
          <cell r="F145" t="str">
            <v>CHVAC: Retrofit - High Efficiency</v>
          </cell>
          <cell r="G145" t="str">
            <v>High efficiency HVAC retrofit</v>
          </cell>
          <cell r="H145">
            <v>1</v>
          </cell>
          <cell r="I145" t="str">
            <v>Active</v>
          </cell>
          <cell r="J145">
            <v>40179</v>
          </cell>
          <cell r="K145">
            <v>42735</v>
          </cell>
          <cell r="AE145" t="str">
            <v>calculated</v>
          </cell>
          <cell r="AF145" t="str">
            <v>Dual</v>
          </cell>
        </row>
        <row r="146">
          <cell r="A146" t="str">
            <v>11703 - 1</v>
          </cell>
          <cell r="B146" t="str">
            <v>11703</v>
          </cell>
          <cell r="C146" t="str">
            <v>Controls</v>
          </cell>
          <cell r="D146" t="str">
            <v>Occupancy Sensor</v>
          </cell>
          <cell r="E146" t="str">
            <v>HVAC Occupancy Control</v>
          </cell>
          <cell r="F146" t="str">
            <v>CHVAC: Thermostat Control - Occupancy Based - 5 Degrees</v>
          </cell>
          <cell r="G146" t="str">
            <v>Occupancy-based thermostat control: 5 degrees</v>
          </cell>
          <cell r="H146">
            <v>1</v>
          </cell>
          <cell r="I146" t="str">
            <v>Active</v>
          </cell>
          <cell r="J146">
            <v>41275</v>
          </cell>
          <cell r="K146">
            <v>42735</v>
          </cell>
          <cell r="L146" t="str">
            <v>Comm Space Heat</v>
          </cell>
          <cell r="M146" t="str">
            <v>OCCSENS</v>
          </cell>
          <cell r="N146" t="str">
            <v>1767</v>
          </cell>
          <cell r="Q146" t="str">
            <v>100</v>
          </cell>
          <cell r="S146" t="str">
            <v>186.09</v>
          </cell>
          <cell r="T146" t="str">
            <v>222</v>
          </cell>
          <cell r="U146" t="str">
            <v>Incremental</v>
          </cell>
          <cell r="V146" t="str">
            <v>10</v>
          </cell>
          <cell r="W146" t="str">
            <v>4490</v>
          </cell>
          <cell r="Y146" t="str">
            <v>PSE-deemed</v>
          </cell>
          <cell r="Z146" t="str">
            <v>Engineering</v>
          </cell>
          <cell r="AE146" t="str">
            <v>per unit</v>
          </cell>
          <cell r="AF146" t="str">
            <v>kWh</v>
          </cell>
        </row>
        <row r="147">
          <cell r="A147" t="str">
            <v>11703 - 2</v>
          </cell>
          <cell r="B147" t="str">
            <v>11703</v>
          </cell>
          <cell r="C147" t="str">
            <v>Controls</v>
          </cell>
          <cell r="D147" t="str">
            <v>Occupancy Sensor</v>
          </cell>
          <cell r="E147" t="str">
            <v>HVAC Occupancy Control</v>
          </cell>
          <cell r="F147" t="str">
            <v>CHVAC: Thermostat Control - Occupancy Based - 5 Degrees</v>
          </cell>
          <cell r="G147" t="str">
            <v>Occupancy-based thermostat control: 5 degrees</v>
          </cell>
          <cell r="H147">
            <v>2</v>
          </cell>
          <cell r="I147" t="str">
            <v>Active</v>
          </cell>
          <cell r="J147">
            <v>42736</v>
          </cell>
          <cell r="L147" t="str">
            <v>Comm Space Heat</v>
          </cell>
          <cell r="N147" t="str">
            <v>4815</v>
          </cell>
          <cell r="Q147" t="str">
            <v>100</v>
          </cell>
          <cell r="S147" t="str">
            <v>150.49</v>
          </cell>
          <cell r="T147" t="str">
            <v>260</v>
          </cell>
          <cell r="U147" t="str">
            <v>Full</v>
          </cell>
          <cell r="V147" t="str">
            <v>10</v>
          </cell>
          <cell r="X147" t="str">
            <v>0</v>
          </cell>
          <cell r="Y147" t="str">
            <v>PSE-deemed</v>
          </cell>
          <cell r="Z147" t="str">
            <v>Engineering</v>
          </cell>
          <cell r="AE147" t="str">
            <v>per unit</v>
          </cell>
          <cell r="AF147" t="str">
            <v>kWh</v>
          </cell>
        </row>
        <row r="148">
          <cell r="A148" t="str">
            <v>11749 - 1</v>
          </cell>
          <cell r="B148" t="str">
            <v>11749</v>
          </cell>
          <cell r="C148" t="str">
            <v>Controls</v>
          </cell>
          <cell r="D148" t="str">
            <v>Occupancy Sensor</v>
          </cell>
          <cell r="E148" t="str">
            <v>HVAC Occupancy Control</v>
          </cell>
          <cell r="F148" t="str">
            <v>CHVAC: Thermostat Control - Occupancy Based - Full Svc</v>
          </cell>
          <cell r="G148" t="str">
            <v>Occupancy-based thermostat control: full service</v>
          </cell>
          <cell r="H148">
            <v>1</v>
          </cell>
          <cell r="I148" t="str">
            <v>Active</v>
          </cell>
          <cell r="J148">
            <v>40909</v>
          </cell>
          <cell r="K148">
            <v>41274</v>
          </cell>
          <cell r="L148" t="str">
            <v>Comm Space Heat</v>
          </cell>
          <cell r="M148" t="str">
            <v>HVAC FS</v>
          </cell>
          <cell r="T148" t="str">
            <v>500</v>
          </cell>
          <cell r="AE148" t="str">
            <v>per unit</v>
          </cell>
          <cell r="AF148" t="str">
            <v>kWh</v>
          </cell>
        </row>
        <row r="149">
          <cell r="A149" t="str">
            <v>11748 - 1</v>
          </cell>
          <cell r="B149" t="str">
            <v>11748</v>
          </cell>
          <cell r="C149" t="str">
            <v>Controls</v>
          </cell>
          <cell r="D149" t="str">
            <v>Occupancy Sensor</v>
          </cell>
          <cell r="E149" t="str">
            <v>HVAC Occupancy Control</v>
          </cell>
          <cell r="F149" t="str">
            <v>CHVAC: Thermostat Control - Occupancy Based - Ltd Svc</v>
          </cell>
          <cell r="G149" t="str">
            <v>Occupancy-based thermostat control: limited service</v>
          </cell>
          <cell r="H149">
            <v>1</v>
          </cell>
          <cell r="I149" t="str">
            <v>Active</v>
          </cell>
          <cell r="J149">
            <v>40909</v>
          </cell>
          <cell r="K149">
            <v>41274</v>
          </cell>
          <cell r="L149" t="str">
            <v>Comm Space Heat</v>
          </cell>
          <cell r="T149" t="str">
            <v>250</v>
          </cell>
          <cell r="AE149" t="str">
            <v>per unit</v>
          </cell>
          <cell r="AF149" t="str">
            <v>kWh</v>
          </cell>
        </row>
        <row r="150">
          <cell r="A150" t="str">
            <v>11748 - 2</v>
          </cell>
          <cell r="B150" t="str">
            <v>11748</v>
          </cell>
          <cell r="C150" t="str">
            <v>Controls</v>
          </cell>
          <cell r="D150" t="str">
            <v>Occupancy Sensor</v>
          </cell>
          <cell r="E150" t="str">
            <v>HVAC Occupancy Control</v>
          </cell>
          <cell r="F150" t="str">
            <v>CHVAC: Thermostat Control - Occupancy Based - Ltd Svc</v>
          </cell>
          <cell r="G150" t="str">
            <v>Occupancy-based thermostat control: limited service</v>
          </cell>
          <cell r="H150">
            <v>2</v>
          </cell>
          <cell r="I150" t="str">
            <v>Active</v>
          </cell>
          <cell r="J150">
            <v>41275</v>
          </cell>
          <cell r="K150">
            <v>41639</v>
          </cell>
          <cell r="L150" t="str">
            <v>Comm Space Heat</v>
          </cell>
          <cell r="M150" t="str">
            <v>HVAC LS</v>
          </cell>
          <cell r="N150" t="str">
            <v>1768</v>
          </cell>
          <cell r="Q150" t="str">
            <v>100</v>
          </cell>
          <cell r="S150" t="str">
            <v>186.09</v>
          </cell>
          <cell r="T150" t="str">
            <v>222</v>
          </cell>
          <cell r="W150" t="str">
            <v>4489</v>
          </cell>
          <cell r="AE150" t="str">
            <v>per unit</v>
          </cell>
          <cell r="AF150" t="str">
            <v>kWh</v>
          </cell>
        </row>
        <row r="151">
          <cell r="A151" t="str">
            <v>11747 - 1</v>
          </cell>
          <cell r="B151" t="str">
            <v>11747</v>
          </cell>
          <cell r="C151" t="str">
            <v>HVAC</v>
          </cell>
          <cell r="D151" t="str">
            <v>Ventilation</v>
          </cell>
          <cell r="E151" t="str">
            <v>Demand Control Ventilation</v>
          </cell>
          <cell r="F151" t="str">
            <v>CHVAC: Ventilation - Demand Control</v>
          </cell>
          <cell r="G151" t="str">
            <v>Demand control ventilation</v>
          </cell>
          <cell r="H151">
            <v>1</v>
          </cell>
          <cell r="I151" t="str">
            <v>Active</v>
          </cell>
          <cell r="J151">
            <v>41640</v>
          </cell>
          <cell r="K151">
            <v>42369</v>
          </cell>
          <cell r="AE151" t="str">
            <v>calculated</v>
          </cell>
          <cell r="AF151" t="str">
            <v>Dual</v>
          </cell>
        </row>
        <row r="152">
          <cell r="A152" t="str">
            <v>10803 - 1</v>
          </cell>
          <cell r="B152" t="str">
            <v>10803</v>
          </cell>
          <cell r="C152" t="str">
            <v>Water Heating</v>
          </cell>
          <cell r="D152" t="str">
            <v>Water Heater</v>
          </cell>
          <cell r="E152" t="str">
            <v>Boiler Water Heater</v>
          </cell>
          <cell r="F152" t="str">
            <v>CKTCH: Boiler - NG</v>
          </cell>
          <cell r="G152" t="str">
            <v>Natural gas boiler: commercial kitchen use</v>
          </cell>
          <cell r="H152">
            <v>1</v>
          </cell>
          <cell r="I152" t="str">
            <v>Active</v>
          </cell>
          <cell r="J152">
            <v>41640</v>
          </cell>
          <cell r="L152" t="str">
            <v>Comm Water Heat</v>
          </cell>
          <cell r="M152" t="str">
            <v>GBOILR</v>
          </cell>
          <cell r="N152" t="str">
            <v>1641</v>
          </cell>
          <cell r="U152" t="str">
            <v>Incremental</v>
          </cell>
          <cell r="V152" t="str">
            <v>15</v>
          </cell>
          <cell r="W152" t="str">
            <v>4226</v>
          </cell>
          <cell r="X152" t="str">
            <v>0</v>
          </cell>
          <cell r="Y152" t="str">
            <v>PSE-deemed</v>
          </cell>
          <cell r="Z152" t="str">
            <v>Engineering</v>
          </cell>
          <cell r="AA152" t="str">
            <v>1500</v>
          </cell>
          <cell r="AC152" t="str">
            <v>3191</v>
          </cell>
          <cell r="AD152" t="str">
            <v>800</v>
          </cell>
          <cell r="AE152" t="str">
            <v>per unit</v>
          </cell>
          <cell r="AF152" t="str">
            <v>Therm</v>
          </cell>
        </row>
        <row r="153">
          <cell r="A153" t="str">
            <v>11778 - 1</v>
          </cell>
          <cell r="B153" t="str">
            <v>11778</v>
          </cell>
          <cell r="C153" t="str">
            <v>Water Heating</v>
          </cell>
          <cell r="D153" t="str">
            <v>Water Heater</v>
          </cell>
          <cell r="E153" t="str">
            <v>Boiler Water Heater</v>
          </cell>
          <cell r="F153" t="str">
            <v>CKTCH: Boiler - NG - NPU</v>
          </cell>
          <cell r="G153" t="str">
            <v>Natural gas boiler: commercial kitchen use; non-PSE utility</v>
          </cell>
          <cell r="H153">
            <v>1</v>
          </cell>
          <cell r="I153" t="str">
            <v>Active</v>
          </cell>
          <cell r="J153">
            <v>42614</v>
          </cell>
          <cell r="N153" t="str">
            <v>4260</v>
          </cell>
          <cell r="AA153" t="str">
            <v>0</v>
          </cell>
          <cell r="AC153" t="str">
            <v>0</v>
          </cell>
          <cell r="AD153" t="str">
            <v>0</v>
          </cell>
          <cell r="AE153" t="str">
            <v>per unit</v>
          </cell>
          <cell r="AF153" t="str">
            <v>Therm</v>
          </cell>
        </row>
        <row r="154">
          <cell r="A154" t="str">
            <v>11769 - 1</v>
          </cell>
          <cell r="B154" t="str">
            <v>11769</v>
          </cell>
          <cell r="C154" t="str">
            <v>Appliances</v>
          </cell>
          <cell r="D154" t="str">
            <v>Dishwasher</v>
          </cell>
          <cell r="E154" t="str">
            <v>Commercial Use Dishwasher</v>
          </cell>
          <cell r="F154" t="str">
            <v>CKTCH: Dishwasher - Conveyor - Single Tank - High Temp - EWH</v>
          </cell>
          <cell r="G154" t="str">
            <v>Single tank high temperature conveyor dishwasher: electric water heating</v>
          </cell>
          <cell r="H154">
            <v>1</v>
          </cell>
          <cell r="I154" t="str">
            <v>Active</v>
          </cell>
          <cell r="J154">
            <v>41275</v>
          </cell>
          <cell r="K154">
            <v>41639</v>
          </cell>
          <cell r="L154" t="str">
            <v>Comm Water Heat</v>
          </cell>
          <cell r="M154" t="str">
            <v>STHT E500</v>
          </cell>
          <cell r="Q154" t="str">
            <v>500</v>
          </cell>
          <cell r="S154" t="str">
            <v>1000</v>
          </cell>
          <cell r="T154" t="str">
            <v>7998</v>
          </cell>
          <cell r="V154" t="str">
            <v>20</v>
          </cell>
          <cell r="AE154" t="str">
            <v>per unit</v>
          </cell>
          <cell r="AF154" t="str">
            <v>kWh</v>
          </cell>
        </row>
        <row r="155">
          <cell r="A155" t="str">
            <v>11768 - 1</v>
          </cell>
          <cell r="B155" t="str">
            <v>11768</v>
          </cell>
          <cell r="C155" t="str">
            <v>Appliances</v>
          </cell>
          <cell r="D155" t="str">
            <v>Dishwasher</v>
          </cell>
          <cell r="E155" t="str">
            <v>Commercial Use Dishwasher</v>
          </cell>
          <cell r="F155" t="str">
            <v>CKTCH: Dishwasher - Conveyor - Single Tank - High Temp - GWH</v>
          </cell>
          <cell r="G155" t="str">
            <v>Single tank high temperature conveyor dishwasher: natural gas water heating</v>
          </cell>
          <cell r="H155">
            <v>1</v>
          </cell>
          <cell r="I155" t="str">
            <v>Active</v>
          </cell>
          <cell r="J155">
            <v>41275</v>
          </cell>
          <cell r="K155">
            <v>42004</v>
          </cell>
          <cell r="L155" t="str">
            <v>Comm Water Heat</v>
          </cell>
          <cell r="M155" t="str">
            <v>STHT G1000</v>
          </cell>
          <cell r="N155" t="str">
            <v>1655</v>
          </cell>
          <cell r="V155" t="str">
            <v>20</v>
          </cell>
          <cell r="AA155" t="str">
            <v>1000</v>
          </cell>
          <cell r="AC155" t="str">
            <v>2000</v>
          </cell>
          <cell r="AD155" t="str">
            <v>508</v>
          </cell>
          <cell r="AE155" t="str">
            <v>per unit</v>
          </cell>
          <cell r="AF155" t="str">
            <v>Therm</v>
          </cell>
        </row>
        <row r="156">
          <cell r="A156" t="str">
            <v>10874 - 1</v>
          </cell>
          <cell r="B156" t="str">
            <v>10874</v>
          </cell>
          <cell r="C156" t="str">
            <v>Appliances</v>
          </cell>
          <cell r="D156" t="str">
            <v>Dishwasher</v>
          </cell>
          <cell r="E156" t="str">
            <v>Commercial Use Dishwasher</v>
          </cell>
          <cell r="F156" t="str">
            <v>CKTCH: Dishwasher - Door Type - High Temp - E Booster</v>
          </cell>
          <cell r="G156" t="str">
            <v>Door type high temperature commercial dishwasher: electric booster</v>
          </cell>
          <cell r="H156">
            <v>1</v>
          </cell>
          <cell r="I156" t="str">
            <v>Active</v>
          </cell>
          <cell r="J156">
            <v>42552</v>
          </cell>
          <cell r="L156" t="str">
            <v>Comm Water Heat</v>
          </cell>
          <cell r="N156" t="str">
            <v>3760</v>
          </cell>
          <cell r="Q156" t="str">
            <v>500</v>
          </cell>
          <cell r="S156" t="str">
            <v>1813</v>
          </cell>
          <cell r="T156" t="str">
            <v>3966</v>
          </cell>
          <cell r="U156" t="str">
            <v>Incremental</v>
          </cell>
          <cell r="V156" t="str">
            <v>15</v>
          </cell>
          <cell r="X156" t="str">
            <v>2834.03</v>
          </cell>
          <cell r="Y156" t="str">
            <v>PSE-deemed</v>
          </cell>
          <cell r="Z156" t="str">
            <v>Engineering</v>
          </cell>
          <cell r="AE156" t="str">
            <v>per unit</v>
          </cell>
          <cell r="AF156" t="str">
            <v>kWh</v>
          </cell>
        </row>
        <row r="157">
          <cell r="A157" t="str">
            <v>10874 - 2</v>
          </cell>
          <cell r="B157" t="str">
            <v>10874</v>
          </cell>
          <cell r="C157" t="str">
            <v>Appliances</v>
          </cell>
          <cell r="D157" t="str">
            <v>Dishwasher</v>
          </cell>
          <cell r="E157" t="str">
            <v>Commercial Use Dishwasher</v>
          </cell>
          <cell r="F157" t="str">
            <v>CKTCH: Dishwasher - Door Type - High Temp - E Booster</v>
          </cell>
          <cell r="G157" t="str">
            <v>Door type high temperature commercial dishwasher: electric booster</v>
          </cell>
          <cell r="H157">
            <v>2</v>
          </cell>
          <cell r="I157" t="str">
            <v>Active</v>
          </cell>
          <cell r="J157">
            <v>42005</v>
          </cell>
          <cell r="K157">
            <v>42400</v>
          </cell>
          <cell r="L157" t="str">
            <v>Comm Water Heat</v>
          </cell>
          <cell r="M157" t="str">
            <v>DTHT 2</v>
          </cell>
          <cell r="N157" t="str">
            <v>1602</v>
          </cell>
          <cell r="Q157" t="str">
            <v>500</v>
          </cell>
          <cell r="S157" t="str">
            <v>1813</v>
          </cell>
          <cell r="T157" t="str">
            <v>4407</v>
          </cell>
          <cell r="U157" t="str">
            <v>Incremental</v>
          </cell>
          <cell r="V157" t="str">
            <v>15</v>
          </cell>
          <cell r="W157" t="str">
            <v>4616</v>
          </cell>
          <cell r="Y157" t="str">
            <v>PSE-deemed</v>
          </cell>
          <cell r="Z157" t="str">
            <v>Engineering</v>
          </cell>
          <cell r="AE157" t="str">
            <v>per unit</v>
          </cell>
          <cell r="AF157" t="str">
            <v>kWh</v>
          </cell>
        </row>
        <row r="158">
          <cell r="A158" t="str">
            <v>11835 - 1</v>
          </cell>
          <cell r="B158" t="str">
            <v>11835</v>
          </cell>
          <cell r="C158" t="str">
            <v>Appliances</v>
          </cell>
          <cell r="D158" t="str">
            <v>Dishwasher</v>
          </cell>
          <cell r="E158" t="str">
            <v>Commercial Use Dishwasher</v>
          </cell>
          <cell r="F158" t="str">
            <v>CKTCH: Dishwasher - Door Type - High Temp - E Booster - NPU</v>
          </cell>
          <cell r="G158" t="str">
            <v>Door type high temperature commercial dishwasher: electric booster; non-PSE utility</v>
          </cell>
          <cell r="H158">
            <v>1</v>
          </cell>
          <cell r="I158" t="str">
            <v>Active</v>
          </cell>
          <cell r="J158">
            <v>42614</v>
          </cell>
          <cell r="N158" t="str">
            <v>4317</v>
          </cell>
          <cell r="Q158" t="str">
            <v>0</v>
          </cell>
          <cell r="S158" t="str">
            <v>0</v>
          </cell>
          <cell r="T158" t="str">
            <v>0</v>
          </cell>
          <cell r="AE158" t="str">
            <v>per unit</v>
          </cell>
          <cell r="AF158" t="str">
            <v>kWh</v>
          </cell>
        </row>
        <row r="159">
          <cell r="A159" t="str">
            <v>11767 - 1</v>
          </cell>
          <cell r="B159" t="str">
            <v>11767</v>
          </cell>
          <cell r="C159" t="str">
            <v>Appliances</v>
          </cell>
          <cell r="D159" t="str">
            <v>Dishwasher</v>
          </cell>
          <cell r="E159" t="str">
            <v>Commercial Use Dishwasher</v>
          </cell>
          <cell r="F159" t="str">
            <v>CKTCH: Dishwasher - Door Type - High Temp - EWH</v>
          </cell>
          <cell r="G159" t="str">
            <v>Door type high temperature commercial dishwasher: electric water heating</v>
          </cell>
          <cell r="H159">
            <v>1</v>
          </cell>
          <cell r="I159" t="str">
            <v>Active</v>
          </cell>
          <cell r="J159">
            <v>40909</v>
          </cell>
          <cell r="K159">
            <v>41274</v>
          </cell>
          <cell r="L159" t="str">
            <v>Comm Water Heat</v>
          </cell>
          <cell r="M159" t="str">
            <v>DTHT E350</v>
          </cell>
          <cell r="Q159" t="str">
            <v>350</v>
          </cell>
          <cell r="T159" t="str">
            <v>5197</v>
          </cell>
          <cell r="V159" t="str">
            <v>15</v>
          </cell>
          <cell r="AE159" t="str">
            <v>per unit</v>
          </cell>
          <cell r="AF159" t="str">
            <v>kWh</v>
          </cell>
        </row>
        <row r="160">
          <cell r="A160" t="str">
            <v>11767 - 2</v>
          </cell>
          <cell r="B160" t="str">
            <v>11767</v>
          </cell>
          <cell r="C160" t="str">
            <v>Appliances</v>
          </cell>
          <cell r="D160" t="str">
            <v>Dishwasher</v>
          </cell>
          <cell r="E160" t="str">
            <v>Commercial Use Dishwasher</v>
          </cell>
          <cell r="F160" t="str">
            <v>CKTCH: Dishwasher - Door Type - High Temp - EWH</v>
          </cell>
          <cell r="G160" t="str">
            <v>Door type high temperature commercial dishwasher: electric water heating</v>
          </cell>
          <cell r="H160">
            <v>2</v>
          </cell>
          <cell r="I160" t="str">
            <v>Active</v>
          </cell>
          <cell r="J160">
            <v>41640</v>
          </cell>
          <cell r="K160">
            <v>42004</v>
          </cell>
          <cell r="L160" t="str">
            <v>Comm Water Heat</v>
          </cell>
          <cell r="M160" t="str">
            <v>DTHT E1000</v>
          </cell>
          <cell r="Q160" t="str">
            <v>1000</v>
          </cell>
          <cell r="S160" t="str">
            <v>2100</v>
          </cell>
          <cell r="T160" t="str">
            <v>13950</v>
          </cell>
          <cell r="V160" t="str">
            <v>15</v>
          </cell>
          <cell r="AE160" t="str">
            <v>per unit</v>
          </cell>
          <cell r="AF160" t="str">
            <v>kWh</v>
          </cell>
        </row>
        <row r="161">
          <cell r="A161" t="str">
            <v>10873 - 1</v>
          </cell>
          <cell r="B161" t="str">
            <v>10873</v>
          </cell>
          <cell r="C161" t="str">
            <v>Appliances</v>
          </cell>
          <cell r="D161" t="str">
            <v>Dishwasher</v>
          </cell>
          <cell r="E161" t="str">
            <v>Commercial Use Dishwasher</v>
          </cell>
          <cell r="F161" t="str">
            <v>CKTCH: Dishwasher - Door Type - High Temp - EWH - E Booster</v>
          </cell>
          <cell r="G161" t="str">
            <v>Door type high temperature commercial dishwasher: electric water heating and electric booster</v>
          </cell>
          <cell r="H161">
            <v>1</v>
          </cell>
          <cell r="I161" t="str">
            <v>Active</v>
          </cell>
          <cell r="J161">
            <v>42552</v>
          </cell>
          <cell r="L161" t="str">
            <v>Comm Water Heat</v>
          </cell>
          <cell r="N161" t="str">
            <v>3759</v>
          </cell>
          <cell r="Q161" t="str">
            <v>750</v>
          </cell>
          <cell r="S161" t="str">
            <v>2659</v>
          </cell>
          <cell r="T161" t="str">
            <v>10200</v>
          </cell>
          <cell r="U161" t="str">
            <v>Incremental</v>
          </cell>
          <cell r="V161" t="str">
            <v>15</v>
          </cell>
          <cell r="X161" t="str">
            <v>4172.99</v>
          </cell>
          <cell r="Y161" t="str">
            <v>PSE-deemed</v>
          </cell>
          <cell r="Z161" t="str">
            <v>Engineering</v>
          </cell>
          <cell r="AE161" t="str">
            <v>per unit</v>
          </cell>
          <cell r="AF161" t="str">
            <v>kWh</v>
          </cell>
        </row>
        <row r="162">
          <cell r="A162" t="str">
            <v>10873 - 2</v>
          </cell>
          <cell r="B162" t="str">
            <v>10873</v>
          </cell>
          <cell r="C162" t="str">
            <v>Appliances</v>
          </cell>
          <cell r="D162" t="str">
            <v>Dishwasher</v>
          </cell>
          <cell r="E162" t="str">
            <v>Commercial Use Dishwasher</v>
          </cell>
          <cell r="F162" t="str">
            <v>CKTCH: Dishwasher - Door Type - High Temp - EWH - E Booster</v>
          </cell>
          <cell r="G162" t="str">
            <v>Door type high temperature commercial dishwasher: electric water heating and electric booster</v>
          </cell>
          <cell r="H162">
            <v>2</v>
          </cell>
          <cell r="I162" t="str">
            <v>Active</v>
          </cell>
          <cell r="J162">
            <v>42005</v>
          </cell>
          <cell r="K162">
            <v>42369</v>
          </cell>
          <cell r="L162" t="str">
            <v>Comm Water Heat</v>
          </cell>
          <cell r="M162" t="str">
            <v>DTHT 1</v>
          </cell>
          <cell r="N162" t="str">
            <v>1601</v>
          </cell>
          <cell r="Q162" t="str">
            <v>750</v>
          </cell>
          <cell r="S162" t="str">
            <v>2659</v>
          </cell>
          <cell r="T162" t="str">
            <v>11334</v>
          </cell>
          <cell r="U162" t="str">
            <v>Incremental</v>
          </cell>
          <cell r="V162" t="str">
            <v>15</v>
          </cell>
          <cell r="W162" t="str">
            <v>4615</v>
          </cell>
          <cell r="Y162" t="str">
            <v>PSE-deemed</v>
          </cell>
          <cell r="Z162" t="str">
            <v>Engineering</v>
          </cell>
          <cell r="AE162" t="str">
            <v>per unit</v>
          </cell>
          <cell r="AF162" t="str">
            <v>kWh</v>
          </cell>
        </row>
        <row r="163">
          <cell r="A163" t="str">
            <v>11834 - 1</v>
          </cell>
          <cell r="B163" t="str">
            <v>11834</v>
          </cell>
          <cell r="C163" t="str">
            <v>Appliances</v>
          </cell>
          <cell r="D163" t="str">
            <v>Dishwasher</v>
          </cell>
          <cell r="E163" t="str">
            <v>Commercial Use Dishwasher</v>
          </cell>
          <cell r="F163" t="str">
            <v>CKTCH: Dishwasher - Door Type - High Temp - EWH - E Booster - NPU</v>
          </cell>
          <cell r="G163" t="str">
            <v>Door type high temperature commercial dishwasher: electric water heating and electric booster; non-PSE utility</v>
          </cell>
          <cell r="H163">
            <v>1</v>
          </cell>
          <cell r="I163" t="str">
            <v>Active</v>
          </cell>
          <cell r="J163">
            <v>42614</v>
          </cell>
          <cell r="N163" t="str">
            <v>4316</v>
          </cell>
          <cell r="Q163" t="str">
            <v>0</v>
          </cell>
          <cell r="S163" t="str">
            <v>0</v>
          </cell>
          <cell r="T163" t="str">
            <v>0</v>
          </cell>
          <cell r="AE163" t="str">
            <v>per unit</v>
          </cell>
          <cell r="AF163" t="str">
            <v>kWh</v>
          </cell>
        </row>
        <row r="164">
          <cell r="A164" t="str">
            <v>10872 - 1</v>
          </cell>
          <cell r="B164" t="str">
            <v>10872</v>
          </cell>
          <cell r="C164" t="str">
            <v>Appliances</v>
          </cell>
          <cell r="D164" t="str">
            <v>Dishwasher</v>
          </cell>
          <cell r="E164" t="str">
            <v>Commercial Use Dishwasher</v>
          </cell>
          <cell r="F164" t="str">
            <v>CKTCH: Dishwasher - Door Type - High Temp - GWH</v>
          </cell>
          <cell r="G164" t="str">
            <v>Door type high temperature commercial dishwasher: natural gas water heating</v>
          </cell>
          <cell r="H164">
            <v>1</v>
          </cell>
          <cell r="I164" t="str">
            <v>Active</v>
          </cell>
          <cell r="J164">
            <v>42552</v>
          </cell>
          <cell r="L164" t="str">
            <v>Comm Water Heat</v>
          </cell>
          <cell r="N164" t="str">
            <v>3758</v>
          </cell>
          <cell r="U164" t="str">
            <v>Incremental</v>
          </cell>
          <cell r="V164" t="str">
            <v>15</v>
          </cell>
          <cell r="X164" t="str">
            <v>1338.96</v>
          </cell>
          <cell r="Y164" t="str">
            <v>PSE-deemed</v>
          </cell>
          <cell r="Z164" t="str">
            <v>Engineering</v>
          </cell>
          <cell r="AA164" t="str">
            <v>250</v>
          </cell>
          <cell r="AC164" t="str">
            <v>846</v>
          </cell>
          <cell r="AD164" t="str">
            <v>261</v>
          </cell>
          <cell r="AE164" t="str">
            <v>per unit</v>
          </cell>
          <cell r="AF164" t="str">
            <v>Therm</v>
          </cell>
        </row>
        <row r="165">
          <cell r="A165" t="str">
            <v>10872 - 2</v>
          </cell>
          <cell r="B165" t="str">
            <v>10872</v>
          </cell>
          <cell r="C165" t="str">
            <v>Appliances</v>
          </cell>
          <cell r="D165" t="str">
            <v>Dishwasher</v>
          </cell>
          <cell r="E165" t="str">
            <v>Commercial Use Dishwasher</v>
          </cell>
          <cell r="F165" t="str">
            <v>CKTCH: Dishwasher - Door Type - High Temp - GWH</v>
          </cell>
          <cell r="G165" t="str">
            <v>Door type high temperature commercial dishwasher: natural gas water heating</v>
          </cell>
          <cell r="H165">
            <v>2</v>
          </cell>
          <cell r="I165" t="str">
            <v>Active</v>
          </cell>
          <cell r="J165">
            <v>41640</v>
          </cell>
          <cell r="K165">
            <v>42429</v>
          </cell>
          <cell r="L165" t="str">
            <v>Comm Water Heat</v>
          </cell>
          <cell r="M165" t="str">
            <v>DTHT 3</v>
          </cell>
          <cell r="N165" t="str">
            <v>1649</v>
          </cell>
          <cell r="U165" t="str">
            <v>Incremental</v>
          </cell>
          <cell r="V165" t="str">
            <v>15</v>
          </cell>
          <cell r="W165" t="str">
            <v>4623</v>
          </cell>
          <cell r="Y165" t="str">
            <v>PSE-deemed</v>
          </cell>
          <cell r="Z165" t="str">
            <v>Engineering</v>
          </cell>
          <cell r="AA165" t="str">
            <v>250</v>
          </cell>
          <cell r="AC165" t="str">
            <v>846</v>
          </cell>
          <cell r="AD165" t="str">
            <v>290</v>
          </cell>
          <cell r="AE165" t="str">
            <v>per unit</v>
          </cell>
          <cell r="AF165" t="str">
            <v>Therm</v>
          </cell>
        </row>
        <row r="166">
          <cell r="A166" t="str">
            <v>10872 - 3</v>
          </cell>
          <cell r="B166" t="str">
            <v>10872</v>
          </cell>
          <cell r="C166" t="str">
            <v>Appliances</v>
          </cell>
          <cell r="D166" t="str">
            <v>Dishwasher</v>
          </cell>
          <cell r="E166" t="str">
            <v>Commercial Use Dishwasher</v>
          </cell>
          <cell r="F166" t="str">
            <v>CKTCH: Dishwasher - Door Type - High Temp - GWH</v>
          </cell>
          <cell r="G166" t="str">
            <v>Door type high temperature commercial dishwasher: natural gas water heating</v>
          </cell>
          <cell r="H166">
            <v>3</v>
          </cell>
          <cell r="I166" t="str">
            <v>Active</v>
          </cell>
          <cell r="J166">
            <v>40909</v>
          </cell>
          <cell r="K166">
            <v>41639</v>
          </cell>
          <cell r="M166" t="str">
            <v>DTHT G650</v>
          </cell>
          <cell r="V166" t="str">
            <v>15</v>
          </cell>
          <cell r="AA166" t="str">
            <v>650</v>
          </cell>
          <cell r="AC166" t="str">
            <v>1400</v>
          </cell>
          <cell r="AD166" t="str">
            <v>405</v>
          </cell>
          <cell r="AE166" t="str">
            <v>per unit</v>
          </cell>
          <cell r="AF166" t="str">
            <v>Therm</v>
          </cell>
        </row>
        <row r="167">
          <cell r="A167" t="str">
            <v>10875 - 1</v>
          </cell>
          <cell r="B167" t="str">
            <v>10875</v>
          </cell>
          <cell r="C167" t="str">
            <v>Appliances</v>
          </cell>
          <cell r="D167" t="str">
            <v>Dishwasher</v>
          </cell>
          <cell r="E167" t="str">
            <v>Commercial Use Dishwasher</v>
          </cell>
          <cell r="F167" t="str">
            <v>CKTCH: Dishwasher - Door Type - High Temp - GWH - E Booster</v>
          </cell>
          <cell r="G167" t="str">
            <v>Door type high temperature commercial dishwasher: natural gas water heating and electric booster</v>
          </cell>
          <cell r="H167">
            <v>1</v>
          </cell>
          <cell r="I167" t="str">
            <v>Active</v>
          </cell>
          <cell r="J167">
            <v>42552</v>
          </cell>
          <cell r="L167" t="str">
            <v>Comm Water Heat</v>
          </cell>
          <cell r="N167" t="str">
            <v>3761 - 3762</v>
          </cell>
          <cell r="Q167" t="str">
            <v>500</v>
          </cell>
          <cell r="S167" t="str">
            <v>1813</v>
          </cell>
          <cell r="T167" t="str">
            <v>3966</v>
          </cell>
          <cell r="U167" t="str">
            <v>Incremental</v>
          </cell>
          <cell r="V167" t="str">
            <v>15</v>
          </cell>
          <cell r="X167" t="str">
            <v>4172.99</v>
          </cell>
          <cell r="Y167" t="str">
            <v>PSE-deemed</v>
          </cell>
          <cell r="Z167" t="str">
            <v>Engineering</v>
          </cell>
          <cell r="AA167" t="str">
            <v>250</v>
          </cell>
          <cell r="AC167" t="str">
            <v>846</v>
          </cell>
          <cell r="AD167" t="str">
            <v>261</v>
          </cell>
          <cell r="AE167" t="str">
            <v>per unit</v>
          </cell>
          <cell r="AF167" t="str">
            <v>Dual</v>
          </cell>
        </row>
        <row r="168">
          <cell r="A168" t="str">
            <v>11833 - 1</v>
          </cell>
          <cell r="B168" t="str">
            <v>11833</v>
          </cell>
          <cell r="C168" t="str">
            <v>Appliances</v>
          </cell>
          <cell r="D168" t="str">
            <v>Dishwasher</v>
          </cell>
          <cell r="E168" t="str">
            <v>Commercial Use Dishwasher</v>
          </cell>
          <cell r="F168" t="str">
            <v>CKTCH: Dishwasher - Door Type - High Temp - GWH - NPU</v>
          </cell>
          <cell r="G168" t="str">
            <v>Door type high temperature commercial dishwasher: natural gas water heating; non-PSE utility</v>
          </cell>
          <cell r="H168">
            <v>1</v>
          </cell>
          <cell r="I168" t="str">
            <v>Active</v>
          </cell>
          <cell r="J168">
            <v>42614</v>
          </cell>
          <cell r="N168" t="str">
            <v>4315</v>
          </cell>
          <cell r="AA168" t="str">
            <v>0</v>
          </cell>
          <cell r="AC168" t="str">
            <v>0</v>
          </cell>
          <cell r="AD168" t="str">
            <v>0</v>
          </cell>
          <cell r="AE168" t="str">
            <v>per unit</v>
          </cell>
          <cell r="AF168" t="str">
            <v>Therm</v>
          </cell>
        </row>
        <row r="169">
          <cell r="A169" t="str">
            <v>10876 - 1</v>
          </cell>
          <cell r="B169" t="str">
            <v>10876</v>
          </cell>
          <cell r="C169" t="str">
            <v>Appliances</v>
          </cell>
          <cell r="D169" t="str">
            <v>Dishwasher</v>
          </cell>
          <cell r="E169" t="str">
            <v>Commercial Use Dishwasher</v>
          </cell>
          <cell r="F169" t="str">
            <v>CKTCH: Dishwasher - Door Type - Low Temp - EWH</v>
          </cell>
          <cell r="G169" t="str">
            <v>Door type low temperature commercial dishwasher: electric water heating</v>
          </cell>
          <cell r="H169">
            <v>1</v>
          </cell>
          <cell r="I169" t="str">
            <v>Active</v>
          </cell>
          <cell r="J169">
            <v>42552</v>
          </cell>
          <cell r="L169" t="str">
            <v>Comm Water Heat</v>
          </cell>
          <cell r="N169" t="str">
            <v>3763</v>
          </cell>
          <cell r="Q169" t="str">
            <v>750</v>
          </cell>
          <cell r="S169" t="str">
            <v>2659</v>
          </cell>
          <cell r="T169" t="str">
            <v>14338</v>
          </cell>
          <cell r="U169" t="str">
            <v>Incremental</v>
          </cell>
          <cell r="V169" t="str">
            <v>15</v>
          </cell>
          <cell r="X169" t="str">
            <v>9597.84</v>
          </cell>
          <cell r="Y169" t="str">
            <v>PSE-deemed</v>
          </cell>
          <cell r="Z169" t="str">
            <v>Engineering</v>
          </cell>
          <cell r="AE169" t="str">
            <v>per unit</v>
          </cell>
          <cell r="AF169" t="str">
            <v>kWh</v>
          </cell>
        </row>
        <row r="170">
          <cell r="A170" t="str">
            <v>10876 - 2</v>
          </cell>
          <cell r="B170" t="str">
            <v>10876</v>
          </cell>
          <cell r="C170" t="str">
            <v>Appliances</v>
          </cell>
          <cell r="D170" t="str">
            <v>Dishwasher</v>
          </cell>
          <cell r="E170" t="str">
            <v>Commercial Use Dishwasher</v>
          </cell>
          <cell r="F170" t="str">
            <v>CKTCH: Dishwasher - Door Type - Low Temp - EWH</v>
          </cell>
          <cell r="G170" t="str">
            <v>Door type low temperature commercial dishwasher: electric water heating</v>
          </cell>
          <cell r="H170">
            <v>2</v>
          </cell>
          <cell r="I170" t="str">
            <v>Active</v>
          </cell>
          <cell r="J170">
            <v>41640</v>
          </cell>
          <cell r="K170">
            <v>42369</v>
          </cell>
          <cell r="L170" t="str">
            <v>Comm Water Heat</v>
          </cell>
          <cell r="M170" t="str">
            <v>DTLT 1</v>
          </cell>
          <cell r="N170" t="str">
            <v>1615</v>
          </cell>
          <cell r="Q170" t="str">
            <v>750</v>
          </cell>
          <cell r="S170" t="str">
            <v>2659</v>
          </cell>
          <cell r="T170" t="str">
            <v>15931</v>
          </cell>
          <cell r="U170" t="str">
            <v>Incremental</v>
          </cell>
          <cell r="V170" t="str">
            <v>15</v>
          </cell>
          <cell r="W170" t="str">
            <v>4614</v>
          </cell>
          <cell r="Y170" t="str">
            <v>PSE-deemed</v>
          </cell>
          <cell r="Z170" t="str">
            <v>Engineering</v>
          </cell>
          <cell r="AE170" t="str">
            <v>per unit</v>
          </cell>
          <cell r="AF170" t="str">
            <v>kWh</v>
          </cell>
        </row>
        <row r="171">
          <cell r="A171" t="str">
            <v>11836 - 1</v>
          </cell>
          <cell r="B171" t="str">
            <v>11836</v>
          </cell>
          <cell r="C171" t="str">
            <v>Appliances</v>
          </cell>
          <cell r="D171" t="str">
            <v>Dishwasher</v>
          </cell>
          <cell r="E171" t="str">
            <v>Commercial Use Dishwasher</v>
          </cell>
          <cell r="F171" t="str">
            <v>CKTCH: Dishwasher - Door Type - Low Temp - EWH - NPU</v>
          </cell>
          <cell r="G171" t="str">
            <v>Door type low temperature commercial dishwasher: electric water heating; non-PSE utility</v>
          </cell>
          <cell r="H171">
            <v>1</v>
          </cell>
          <cell r="I171" t="str">
            <v>Active</v>
          </cell>
          <cell r="J171">
            <v>42614</v>
          </cell>
          <cell r="N171" t="str">
            <v>4318</v>
          </cell>
          <cell r="Q171" t="str">
            <v>0</v>
          </cell>
          <cell r="S171" t="str">
            <v>0</v>
          </cell>
          <cell r="T171" t="str">
            <v>0</v>
          </cell>
          <cell r="AE171" t="str">
            <v>per unit</v>
          </cell>
          <cell r="AF171" t="str">
            <v>kWh</v>
          </cell>
        </row>
        <row r="172">
          <cell r="A172" t="str">
            <v>10877 - 1</v>
          </cell>
          <cell r="B172" t="str">
            <v>10877</v>
          </cell>
          <cell r="C172" t="str">
            <v>Appliances</v>
          </cell>
          <cell r="D172" t="str">
            <v>Dishwasher</v>
          </cell>
          <cell r="E172" t="str">
            <v>Commercial Use Dishwasher</v>
          </cell>
          <cell r="F172" t="str">
            <v>CKTCH: Dishwasher - Door Type - Low Temp - GWH</v>
          </cell>
          <cell r="G172" t="str">
            <v>Door type low temperature commercial dishwasher: natural gas water heating</v>
          </cell>
          <cell r="H172">
            <v>1</v>
          </cell>
          <cell r="I172" t="str">
            <v>Active</v>
          </cell>
          <cell r="J172">
            <v>42552</v>
          </cell>
          <cell r="L172" t="str">
            <v>Comm Water Heat</v>
          </cell>
          <cell r="N172" t="str">
            <v>3764</v>
          </cell>
          <cell r="U172" t="str">
            <v>Incremental</v>
          </cell>
          <cell r="V172" t="str">
            <v>15</v>
          </cell>
          <cell r="X172" t="str">
            <v>9597.84</v>
          </cell>
          <cell r="Y172" t="str">
            <v>PSE-deemed</v>
          </cell>
          <cell r="Z172" t="str">
            <v>Engineering</v>
          </cell>
          <cell r="AA172" t="str">
            <v>750</v>
          </cell>
          <cell r="AC172" t="str">
            <v>2659</v>
          </cell>
          <cell r="AD172" t="str">
            <v>599</v>
          </cell>
          <cell r="AE172" t="str">
            <v>per unit</v>
          </cell>
          <cell r="AF172" t="str">
            <v>Therm</v>
          </cell>
        </row>
        <row r="173">
          <cell r="A173" t="str">
            <v>10877 - 2</v>
          </cell>
          <cell r="B173" t="str">
            <v>10877</v>
          </cell>
          <cell r="C173" t="str">
            <v>Appliances</v>
          </cell>
          <cell r="D173" t="str">
            <v>Dishwasher</v>
          </cell>
          <cell r="E173" t="str">
            <v>Commercial Use Dishwasher</v>
          </cell>
          <cell r="F173" t="str">
            <v>CKTCH: Dishwasher - Door Type - Low Temp - GWH</v>
          </cell>
          <cell r="G173" t="str">
            <v>Door type low temperature commercial dishwasher: natural gas water heating</v>
          </cell>
          <cell r="H173">
            <v>2</v>
          </cell>
          <cell r="I173" t="str">
            <v>Active</v>
          </cell>
          <cell r="J173">
            <v>41640</v>
          </cell>
          <cell r="K173">
            <v>42369</v>
          </cell>
          <cell r="L173" t="str">
            <v>Comm Water Heat</v>
          </cell>
          <cell r="M173" t="str">
            <v>DTLT 2</v>
          </cell>
          <cell r="N173" t="str">
            <v>1651</v>
          </cell>
          <cell r="U173" t="str">
            <v>Incremental</v>
          </cell>
          <cell r="V173" t="str">
            <v>15</v>
          </cell>
          <cell r="W173" t="str">
            <v>4622</v>
          </cell>
          <cell r="Y173" t="str">
            <v>PSE-deemed</v>
          </cell>
          <cell r="Z173" t="str">
            <v>Engineering</v>
          </cell>
          <cell r="AA173" t="str">
            <v>750</v>
          </cell>
          <cell r="AC173" t="str">
            <v>2659</v>
          </cell>
          <cell r="AD173" t="str">
            <v>666</v>
          </cell>
          <cell r="AE173" t="str">
            <v>per unit</v>
          </cell>
          <cell r="AF173" t="str">
            <v>Therm</v>
          </cell>
        </row>
        <row r="174">
          <cell r="A174" t="str">
            <v>11770 - 1</v>
          </cell>
          <cell r="B174" t="str">
            <v>11770</v>
          </cell>
          <cell r="C174" t="str">
            <v>Appliances</v>
          </cell>
          <cell r="D174" t="str">
            <v>Dishwasher</v>
          </cell>
          <cell r="E174" t="str">
            <v>Commercial Use Dishwasher</v>
          </cell>
          <cell r="F174" t="str">
            <v>CKTCH: Dishwasher - Door Type - Low Temp - GWH - High Inc</v>
          </cell>
          <cell r="G174" t="str">
            <v>Door type low temperature commercial dishwasher: natural gas water heating, higher incentive measure</v>
          </cell>
          <cell r="H174">
            <v>1</v>
          </cell>
          <cell r="I174" t="str">
            <v>Active</v>
          </cell>
          <cell r="J174">
            <v>41275</v>
          </cell>
          <cell r="K174">
            <v>42004</v>
          </cell>
          <cell r="L174" t="str">
            <v>Comm Water Heat</v>
          </cell>
          <cell r="M174" t="str">
            <v>DTLT G1000</v>
          </cell>
          <cell r="N174" t="str">
            <v>1650</v>
          </cell>
          <cell r="V174" t="str">
            <v>15</v>
          </cell>
          <cell r="AA174" t="str">
            <v>1000</v>
          </cell>
          <cell r="AC174" t="str">
            <v>2000</v>
          </cell>
          <cell r="AD174" t="str">
            <v>554</v>
          </cell>
          <cell r="AE174" t="str">
            <v>per unit</v>
          </cell>
          <cell r="AF174" t="str">
            <v>Therm</v>
          </cell>
        </row>
        <row r="175">
          <cell r="A175" t="str">
            <v>11837 - 1</v>
          </cell>
          <cell r="B175" t="str">
            <v>11837</v>
          </cell>
          <cell r="C175" t="str">
            <v>Appliances</v>
          </cell>
          <cell r="D175" t="str">
            <v>Dishwasher</v>
          </cell>
          <cell r="E175" t="str">
            <v>Commercial Use Dishwasher</v>
          </cell>
          <cell r="F175" t="str">
            <v>CKTCH: Dishwasher - Door Type - Low Temp - GWH - NPU</v>
          </cell>
          <cell r="G175" t="str">
            <v>Door type low temperature commercial dishwasher: natural gas water heating; non-PSE utility</v>
          </cell>
          <cell r="H175">
            <v>1</v>
          </cell>
          <cell r="I175" t="str">
            <v>Active</v>
          </cell>
          <cell r="J175">
            <v>42614</v>
          </cell>
          <cell r="N175" t="str">
            <v>4319</v>
          </cell>
          <cell r="AA175" t="str">
            <v>0</v>
          </cell>
          <cell r="AC175" t="str">
            <v>0</v>
          </cell>
          <cell r="AD175" t="str">
            <v>0</v>
          </cell>
          <cell r="AE175" t="str">
            <v>per unit</v>
          </cell>
          <cell r="AF175" t="str">
            <v>Therm</v>
          </cell>
        </row>
        <row r="176">
          <cell r="A176" t="str">
            <v>10880 - 1</v>
          </cell>
          <cell r="B176" t="str">
            <v>10880</v>
          </cell>
          <cell r="C176" t="str">
            <v>Appliances</v>
          </cell>
          <cell r="D176" t="str">
            <v>Dishwasher</v>
          </cell>
          <cell r="E176" t="str">
            <v>Commercial Use Dishwasher</v>
          </cell>
          <cell r="F176" t="str">
            <v>CKTCH: Dishwasher - Multi Tank - High Temp - E Booster</v>
          </cell>
          <cell r="G176" t="str">
            <v>Multiple tank high temperature commercial dishwasher: electric booster</v>
          </cell>
          <cell r="H176">
            <v>1</v>
          </cell>
          <cell r="I176" t="str">
            <v>Active</v>
          </cell>
          <cell r="J176">
            <v>42552</v>
          </cell>
          <cell r="L176" t="str">
            <v>Comm Water Heat</v>
          </cell>
          <cell r="N176" t="str">
            <v>3767</v>
          </cell>
          <cell r="Q176" t="str">
            <v>1000</v>
          </cell>
          <cell r="S176" t="str">
            <v>2312</v>
          </cell>
          <cell r="T176" t="str">
            <v>9308</v>
          </cell>
          <cell r="U176" t="str">
            <v>Incremental</v>
          </cell>
          <cell r="V176" t="str">
            <v>20</v>
          </cell>
          <cell r="X176" t="str">
            <v>4677.82</v>
          </cell>
          <cell r="Y176" t="str">
            <v>PSE-deemed</v>
          </cell>
          <cell r="Z176" t="str">
            <v>Engineering</v>
          </cell>
          <cell r="AE176" t="str">
            <v>per unit</v>
          </cell>
          <cell r="AF176" t="str">
            <v>kWh</v>
          </cell>
        </row>
        <row r="177">
          <cell r="A177" t="str">
            <v>10880 - 2</v>
          </cell>
          <cell r="B177" t="str">
            <v>10880</v>
          </cell>
          <cell r="C177" t="str">
            <v>Appliances</v>
          </cell>
          <cell r="D177" t="str">
            <v>Dishwasher</v>
          </cell>
          <cell r="E177" t="str">
            <v>Commercial Use Dishwasher</v>
          </cell>
          <cell r="F177" t="str">
            <v>CKTCH: Dishwasher - Multi Tank - High Temp - E Booster</v>
          </cell>
          <cell r="G177" t="str">
            <v>Multiple tank high temperature commercial dishwasher: electric booster</v>
          </cell>
          <cell r="H177">
            <v>2</v>
          </cell>
          <cell r="I177" t="str">
            <v>Active</v>
          </cell>
          <cell r="J177">
            <v>41640</v>
          </cell>
          <cell r="K177">
            <v>42369</v>
          </cell>
          <cell r="L177" t="str">
            <v>Comm Water Heat</v>
          </cell>
          <cell r="M177" t="str">
            <v>MTHT 2</v>
          </cell>
          <cell r="N177" t="str">
            <v>1605</v>
          </cell>
          <cell r="Q177" t="str">
            <v>1000</v>
          </cell>
          <cell r="S177" t="str">
            <v>2312</v>
          </cell>
          <cell r="T177" t="str">
            <v>10342</v>
          </cell>
          <cell r="U177" t="str">
            <v>Incremental</v>
          </cell>
          <cell r="V177" t="str">
            <v>20</v>
          </cell>
          <cell r="Y177" t="str">
            <v>PSE-deemed</v>
          </cell>
          <cell r="Z177" t="str">
            <v>Engineering</v>
          </cell>
          <cell r="AE177" t="str">
            <v>per unit</v>
          </cell>
          <cell r="AF177" t="str">
            <v>kWh</v>
          </cell>
        </row>
        <row r="178">
          <cell r="A178" t="str">
            <v>11840 - 1</v>
          </cell>
          <cell r="B178" t="str">
            <v>11840</v>
          </cell>
          <cell r="C178" t="str">
            <v>Appliances</v>
          </cell>
          <cell r="D178" t="str">
            <v>Dishwasher</v>
          </cell>
          <cell r="E178" t="str">
            <v>Commercial Use Dishwasher</v>
          </cell>
          <cell r="F178" t="str">
            <v>CKTCH: Dishwasher - Multi Tank - High Temp - E Booster - NPU</v>
          </cell>
          <cell r="G178" t="str">
            <v>Multiple tank high temperature commercial dishwasher: electric booster; non-PSE utility</v>
          </cell>
          <cell r="H178">
            <v>1</v>
          </cell>
          <cell r="I178" t="str">
            <v>Active</v>
          </cell>
          <cell r="J178">
            <v>42614</v>
          </cell>
          <cell r="N178" t="str">
            <v>4322</v>
          </cell>
          <cell r="Q178" t="str">
            <v>0</v>
          </cell>
          <cell r="S178" t="str">
            <v>0</v>
          </cell>
          <cell r="T178" t="str">
            <v>0</v>
          </cell>
          <cell r="AE178" t="str">
            <v>per unit</v>
          </cell>
          <cell r="AF178" t="str">
            <v>kWh</v>
          </cell>
        </row>
        <row r="179">
          <cell r="A179" t="str">
            <v>10878 - 1</v>
          </cell>
          <cell r="B179" t="str">
            <v>10878</v>
          </cell>
          <cell r="C179" t="str">
            <v>Appliances</v>
          </cell>
          <cell r="D179" t="str">
            <v>Dishwasher</v>
          </cell>
          <cell r="E179" t="str">
            <v>Commercial Use Dishwasher</v>
          </cell>
          <cell r="F179" t="str">
            <v>CKTCH: Dishwasher - Multi Tank - High Temp - EWH - E Booster</v>
          </cell>
          <cell r="G179" t="str">
            <v>Multiple tank high temperature commercial dishwasher: electric water heating and electric booster</v>
          </cell>
          <cell r="H179">
            <v>1</v>
          </cell>
          <cell r="I179" t="str">
            <v>Active</v>
          </cell>
          <cell r="J179">
            <v>42552</v>
          </cell>
          <cell r="L179" t="str">
            <v>Comm Water Heat</v>
          </cell>
          <cell r="N179" t="str">
            <v>3765</v>
          </cell>
          <cell r="Q179" t="str">
            <v>1500</v>
          </cell>
          <cell r="S179" t="str">
            <v>3394</v>
          </cell>
          <cell r="T179" t="str">
            <v>23668</v>
          </cell>
          <cell r="U179" t="str">
            <v>Incremental</v>
          </cell>
          <cell r="V179" t="str">
            <v>20</v>
          </cell>
          <cell r="X179" t="str">
            <v>6894.07</v>
          </cell>
          <cell r="Y179" t="str">
            <v>PSE-deemed</v>
          </cell>
          <cell r="Z179" t="str">
            <v>Engineering</v>
          </cell>
          <cell r="AE179" t="str">
            <v>per unit</v>
          </cell>
          <cell r="AF179" t="str">
            <v>kWh</v>
          </cell>
        </row>
        <row r="180">
          <cell r="A180" t="str">
            <v>10878 - 2</v>
          </cell>
          <cell r="B180" t="str">
            <v>10878</v>
          </cell>
          <cell r="C180" t="str">
            <v>Appliances</v>
          </cell>
          <cell r="D180" t="str">
            <v>Dishwasher</v>
          </cell>
          <cell r="E180" t="str">
            <v>Commercial Use Dishwasher</v>
          </cell>
          <cell r="F180" t="str">
            <v>CKTCH: Dishwasher - Multi Tank - High Temp - EWH - E Booster</v>
          </cell>
          <cell r="G180" t="str">
            <v>Multiple tank high temperature commercial dishwasher: electric water heating and electric booster</v>
          </cell>
          <cell r="H180">
            <v>2</v>
          </cell>
          <cell r="I180" t="str">
            <v>Active</v>
          </cell>
          <cell r="J180">
            <v>41640</v>
          </cell>
          <cell r="K180">
            <v>42004</v>
          </cell>
          <cell r="L180" t="str">
            <v>Comm Water Heat</v>
          </cell>
          <cell r="M180" t="str">
            <v>MTHT 1</v>
          </cell>
          <cell r="N180" t="str">
            <v>1603</v>
          </cell>
          <cell r="Q180" t="str">
            <v>1500</v>
          </cell>
          <cell r="S180" t="str">
            <v>3394</v>
          </cell>
          <cell r="T180" t="str">
            <v>26298</v>
          </cell>
          <cell r="U180" t="str">
            <v>Incremental</v>
          </cell>
          <cell r="V180" t="str">
            <v>20</v>
          </cell>
          <cell r="Y180" t="str">
            <v>PSE-deemed</v>
          </cell>
          <cell r="Z180" t="str">
            <v>Engineering</v>
          </cell>
          <cell r="AE180" t="str">
            <v>per unit</v>
          </cell>
          <cell r="AF180" t="str">
            <v>kWh</v>
          </cell>
        </row>
        <row r="181">
          <cell r="A181" t="str">
            <v>11838 - 1</v>
          </cell>
          <cell r="B181" t="str">
            <v>11838</v>
          </cell>
          <cell r="C181" t="str">
            <v>Appliances</v>
          </cell>
          <cell r="D181" t="str">
            <v>Dishwasher</v>
          </cell>
          <cell r="E181" t="str">
            <v>Commercial Use Dishwasher</v>
          </cell>
          <cell r="F181" t="str">
            <v>CKTCH: Dishwasher - Multi Tank - High Temp - EWH - E Booster - NPU</v>
          </cell>
          <cell r="G181" t="str">
            <v>Multiple tank high temperature commercial dishwasher: electric water heating and electric booster; non-PSE utility</v>
          </cell>
          <cell r="H181">
            <v>1</v>
          </cell>
          <cell r="I181" t="str">
            <v>Active</v>
          </cell>
          <cell r="J181">
            <v>42614</v>
          </cell>
          <cell r="N181" t="str">
            <v>4320</v>
          </cell>
          <cell r="Q181" t="str">
            <v>0</v>
          </cell>
          <cell r="S181" t="str">
            <v>0</v>
          </cell>
          <cell r="T181" t="str">
            <v>0</v>
          </cell>
          <cell r="AE181" t="str">
            <v>per unit</v>
          </cell>
          <cell r="AF181" t="str">
            <v>kWh</v>
          </cell>
        </row>
        <row r="182">
          <cell r="A182" t="str">
            <v>10879 - 1</v>
          </cell>
          <cell r="B182" t="str">
            <v>10879</v>
          </cell>
          <cell r="C182" t="str">
            <v>Appliances</v>
          </cell>
          <cell r="D182" t="str">
            <v>Dishwasher</v>
          </cell>
          <cell r="E182" t="str">
            <v>Commercial Use Dishwasher</v>
          </cell>
          <cell r="F182" t="str">
            <v>CKTCH: Dishwasher - Multi Tank - High Temp - GWH</v>
          </cell>
          <cell r="G182" t="str">
            <v>Multiple tank high temperature commercial dishwasher: natural gas water heating</v>
          </cell>
          <cell r="H182">
            <v>1</v>
          </cell>
          <cell r="I182" t="str">
            <v>Active</v>
          </cell>
          <cell r="J182">
            <v>42552</v>
          </cell>
          <cell r="L182" t="str">
            <v>Comm Water Heat</v>
          </cell>
          <cell r="N182" t="str">
            <v>3766</v>
          </cell>
          <cell r="U182" t="str">
            <v>Incremental</v>
          </cell>
          <cell r="V182" t="str">
            <v>20</v>
          </cell>
          <cell r="X182" t="str">
            <v>2216.25</v>
          </cell>
          <cell r="Y182" t="str">
            <v>PSE-deemed</v>
          </cell>
          <cell r="Z182" t="str">
            <v>Engineering</v>
          </cell>
          <cell r="AA182" t="str">
            <v>500</v>
          </cell>
          <cell r="AC182" t="str">
            <v>1082</v>
          </cell>
          <cell r="AD182" t="str">
            <v>600</v>
          </cell>
          <cell r="AE182" t="str">
            <v>per unit</v>
          </cell>
          <cell r="AF182" t="str">
            <v>Therm</v>
          </cell>
        </row>
        <row r="183">
          <cell r="A183" t="str">
            <v>10879 - 2</v>
          </cell>
          <cell r="B183" t="str">
            <v>10879</v>
          </cell>
          <cell r="C183" t="str">
            <v>Appliances</v>
          </cell>
          <cell r="D183" t="str">
            <v>Dishwasher</v>
          </cell>
          <cell r="E183" t="str">
            <v>Commercial Use Dishwasher</v>
          </cell>
          <cell r="F183" t="str">
            <v>CKTCH: Dishwasher - Multi Tank - High Temp - GWH</v>
          </cell>
          <cell r="G183" t="str">
            <v>Multiple tank high temperature commercial dishwasher: natural gas water heating</v>
          </cell>
          <cell r="H183">
            <v>2</v>
          </cell>
          <cell r="I183" t="str">
            <v>Active</v>
          </cell>
          <cell r="J183">
            <v>41640</v>
          </cell>
          <cell r="K183">
            <v>42369</v>
          </cell>
          <cell r="L183" t="str">
            <v>Comm Water Heat</v>
          </cell>
          <cell r="M183" t="str">
            <v>MTHT 3</v>
          </cell>
          <cell r="N183" t="str">
            <v>1653</v>
          </cell>
          <cell r="U183" t="str">
            <v>Incremental</v>
          </cell>
          <cell r="V183" t="str">
            <v>20</v>
          </cell>
          <cell r="W183" t="str">
            <v>4603</v>
          </cell>
          <cell r="Y183" t="str">
            <v>PSE-deemed</v>
          </cell>
          <cell r="Z183" t="str">
            <v>Engineering</v>
          </cell>
          <cell r="AA183" t="str">
            <v>500</v>
          </cell>
          <cell r="AC183" t="str">
            <v>1082</v>
          </cell>
          <cell r="AD183" t="str">
            <v>667</v>
          </cell>
          <cell r="AE183" t="str">
            <v>per unit</v>
          </cell>
          <cell r="AF183" t="str">
            <v>Therm</v>
          </cell>
        </row>
        <row r="184">
          <cell r="A184" t="str">
            <v>10881 - 1</v>
          </cell>
          <cell r="B184" t="str">
            <v>10881</v>
          </cell>
          <cell r="C184" t="str">
            <v>Appliances</v>
          </cell>
          <cell r="D184" t="str">
            <v>Dishwasher</v>
          </cell>
          <cell r="E184" t="str">
            <v>Commercial Use Dishwasher</v>
          </cell>
          <cell r="F184" t="str">
            <v>CKTCH: Dishwasher - Multi Tank - High Temp - GWH - E Booster</v>
          </cell>
          <cell r="G184" t="str">
            <v>Multiple tank high temperature commercial dishwasher: natural gas water heating and electric booster</v>
          </cell>
          <cell r="H184">
            <v>1</v>
          </cell>
          <cell r="I184" t="str">
            <v>Active</v>
          </cell>
          <cell r="J184">
            <v>42552</v>
          </cell>
          <cell r="L184" t="str">
            <v>Comm Water Heat</v>
          </cell>
          <cell r="N184" t="str">
            <v>3768 - 3769</v>
          </cell>
          <cell r="Q184" t="str">
            <v>1000</v>
          </cell>
          <cell r="S184" t="str">
            <v>2312</v>
          </cell>
          <cell r="T184" t="str">
            <v>9308</v>
          </cell>
          <cell r="U184" t="str">
            <v>Incremental</v>
          </cell>
          <cell r="V184" t="str">
            <v>20</v>
          </cell>
          <cell r="X184" t="str">
            <v>6894.07</v>
          </cell>
          <cell r="Y184" t="str">
            <v>PSE-deemed</v>
          </cell>
          <cell r="Z184" t="str">
            <v>Engineering</v>
          </cell>
          <cell r="AA184" t="str">
            <v>500</v>
          </cell>
          <cell r="AC184" t="str">
            <v>1082</v>
          </cell>
          <cell r="AD184" t="str">
            <v>600</v>
          </cell>
          <cell r="AE184" t="str">
            <v>per unit</v>
          </cell>
          <cell r="AF184" t="str">
            <v>Dual</v>
          </cell>
        </row>
        <row r="185">
          <cell r="A185" t="str">
            <v>11839 - 1</v>
          </cell>
          <cell r="B185" t="str">
            <v>11839</v>
          </cell>
          <cell r="C185" t="str">
            <v>Appliances</v>
          </cell>
          <cell r="D185" t="str">
            <v>Dishwasher</v>
          </cell>
          <cell r="E185" t="str">
            <v>Commercial Use Dishwasher</v>
          </cell>
          <cell r="F185" t="str">
            <v>CKTCH: Dishwasher - Multi Tank - High Temp - GWH - NPU</v>
          </cell>
          <cell r="G185" t="str">
            <v>Multiple tank high temperature commercial dishwasher: natural gas water heating; non-PSE utility</v>
          </cell>
          <cell r="H185">
            <v>1</v>
          </cell>
          <cell r="I185" t="str">
            <v>Active</v>
          </cell>
          <cell r="J185">
            <v>42614</v>
          </cell>
          <cell r="N185" t="str">
            <v>4321</v>
          </cell>
          <cell r="AA185" t="str">
            <v>0</v>
          </cell>
          <cell r="AC185" t="str">
            <v>0</v>
          </cell>
          <cell r="AD185" t="str">
            <v>0</v>
          </cell>
          <cell r="AE185" t="str">
            <v>per unit</v>
          </cell>
          <cell r="AF185" t="str">
            <v>Therm</v>
          </cell>
        </row>
        <row r="186">
          <cell r="A186" t="str">
            <v>10882 - 1</v>
          </cell>
          <cell r="B186" t="str">
            <v>10882</v>
          </cell>
          <cell r="C186" t="str">
            <v>Appliances</v>
          </cell>
          <cell r="D186" t="str">
            <v>Dishwasher</v>
          </cell>
          <cell r="E186" t="str">
            <v>Commercial Use Dishwasher</v>
          </cell>
          <cell r="F186" t="str">
            <v>CKTCH: Dishwasher - Multi Tank - Low Temp - EWH</v>
          </cell>
          <cell r="G186" t="str">
            <v>Multiple tank low temperature commercial dishwasher: electric water heating</v>
          </cell>
          <cell r="H186">
            <v>1</v>
          </cell>
          <cell r="I186" t="str">
            <v>Active</v>
          </cell>
          <cell r="J186">
            <v>42552</v>
          </cell>
          <cell r="L186" t="str">
            <v>Comm Water Heat</v>
          </cell>
          <cell r="N186" t="str">
            <v>3770</v>
          </cell>
          <cell r="Q186" t="str">
            <v>1500</v>
          </cell>
          <cell r="S186" t="str">
            <v>3394</v>
          </cell>
          <cell r="T186" t="str">
            <v>16698</v>
          </cell>
          <cell r="U186" t="str">
            <v>Incremental</v>
          </cell>
          <cell r="V186" t="str">
            <v>20</v>
          </cell>
          <cell r="X186" t="str">
            <v>8016.35</v>
          </cell>
          <cell r="Y186" t="str">
            <v>PSE-deemed</v>
          </cell>
          <cell r="Z186" t="str">
            <v>Engineering</v>
          </cell>
          <cell r="AE186" t="str">
            <v>per unit</v>
          </cell>
          <cell r="AF186" t="str">
            <v>kWh</v>
          </cell>
        </row>
        <row r="187">
          <cell r="A187" t="str">
            <v>10882 - 2</v>
          </cell>
          <cell r="B187" t="str">
            <v>10882</v>
          </cell>
          <cell r="C187" t="str">
            <v>Appliances</v>
          </cell>
          <cell r="D187" t="str">
            <v>Dishwasher</v>
          </cell>
          <cell r="E187" t="str">
            <v>Commercial Use Dishwasher</v>
          </cell>
          <cell r="F187" t="str">
            <v>CKTCH: Dishwasher - Multi Tank - Low Temp - EWH</v>
          </cell>
          <cell r="G187" t="str">
            <v>Multiple tank low temperature commercial dishwasher: electric water heating</v>
          </cell>
          <cell r="H187">
            <v>2</v>
          </cell>
          <cell r="I187" t="str">
            <v>Active</v>
          </cell>
          <cell r="J187">
            <v>41640</v>
          </cell>
          <cell r="K187">
            <v>42369</v>
          </cell>
          <cell r="L187" t="str">
            <v>Comm Water Heat</v>
          </cell>
          <cell r="M187" t="str">
            <v>MTLT 1</v>
          </cell>
          <cell r="N187" t="str">
            <v>3770</v>
          </cell>
          <cell r="Q187" t="str">
            <v>1500</v>
          </cell>
          <cell r="S187" t="str">
            <v>3394</v>
          </cell>
          <cell r="T187" t="str">
            <v>18554</v>
          </cell>
          <cell r="U187" t="str">
            <v>Incremental</v>
          </cell>
          <cell r="V187" t="str">
            <v>20</v>
          </cell>
          <cell r="W187" t="str">
            <v>4205</v>
          </cell>
          <cell r="Y187" t="str">
            <v>PSE-deemed</v>
          </cell>
          <cell r="Z187" t="str">
            <v>Engineering</v>
          </cell>
          <cell r="AE187" t="str">
            <v>per unit</v>
          </cell>
          <cell r="AF187" t="str">
            <v>kWh</v>
          </cell>
        </row>
        <row r="188">
          <cell r="A188" t="str">
            <v>11841 - 1</v>
          </cell>
          <cell r="B188" t="str">
            <v>11841</v>
          </cell>
          <cell r="C188" t="str">
            <v>Appliances</v>
          </cell>
          <cell r="D188" t="str">
            <v>Dishwasher</v>
          </cell>
          <cell r="E188" t="str">
            <v>Commercial Use Dishwasher</v>
          </cell>
          <cell r="F188" t="str">
            <v>CKTCH: Dishwasher - Multi Tank - Low Temp - EWH - NPU</v>
          </cell>
          <cell r="G188" t="str">
            <v>Multiple tank low temperature commercial dishwasher: electric water heating; non-PSE utility</v>
          </cell>
          <cell r="H188">
            <v>1</v>
          </cell>
          <cell r="I188" t="str">
            <v>Active</v>
          </cell>
          <cell r="J188">
            <v>42614</v>
          </cell>
          <cell r="N188" t="str">
            <v>4323</v>
          </cell>
          <cell r="Q188" t="str">
            <v>0</v>
          </cell>
          <cell r="S188" t="str">
            <v>0</v>
          </cell>
          <cell r="T188" t="str">
            <v>0</v>
          </cell>
          <cell r="AE188" t="str">
            <v>per unit</v>
          </cell>
          <cell r="AF188" t="str">
            <v>kWh</v>
          </cell>
        </row>
        <row r="189">
          <cell r="A189" t="str">
            <v>10883 - 1</v>
          </cell>
          <cell r="B189" t="str">
            <v>10883</v>
          </cell>
          <cell r="C189" t="str">
            <v>Appliances</v>
          </cell>
          <cell r="D189" t="str">
            <v>Dishwasher</v>
          </cell>
          <cell r="E189" t="str">
            <v>Commercial Use Dishwasher</v>
          </cell>
          <cell r="F189" t="str">
            <v>CKTCH: Dishwasher - Multi Tank - Low Temp - GWH</v>
          </cell>
          <cell r="G189" t="str">
            <v>Multiple tank low temperature commercial dishwasher: natural gas water heating</v>
          </cell>
          <cell r="H189">
            <v>1</v>
          </cell>
          <cell r="I189" t="str">
            <v>Active</v>
          </cell>
          <cell r="J189">
            <v>42552</v>
          </cell>
          <cell r="L189" t="str">
            <v>Comm Water Heat</v>
          </cell>
          <cell r="N189" t="str">
            <v>3771</v>
          </cell>
          <cell r="U189" t="str">
            <v>Incremental</v>
          </cell>
          <cell r="V189" t="str">
            <v>20</v>
          </cell>
          <cell r="X189" t="str">
            <v>8016.35</v>
          </cell>
          <cell r="Y189" t="str">
            <v>PSE-deemed</v>
          </cell>
          <cell r="Z189" t="str">
            <v>Engineering</v>
          </cell>
          <cell r="AA189" t="str">
            <v>1500</v>
          </cell>
          <cell r="AC189" t="str">
            <v>3394</v>
          </cell>
          <cell r="AD189" t="str">
            <v>698</v>
          </cell>
          <cell r="AE189" t="str">
            <v>per unit</v>
          </cell>
          <cell r="AF189" t="str">
            <v>Therm</v>
          </cell>
        </row>
        <row r="190">
          <cell r="A190" t="str">
            <v>11842 - 1</v>
          </cell>
          <cell r="B190" t="str">
            <v>11842</v>
          </cell>
          <cell r="C190" t="str">
            <v>Appliances</v>
          </cell>
          <cell r="D190" t="str">
            <v>Dishwasher</v>
          </cell>
          <cell r="E190" t="str">
            <v>Commercial Use Dishwasher</v>
          </cell>
          <cell r="F190" t="str">
            <v>CKTCH: Dishwasher - Multi Tank - Low Temp - GWH - NPU</v>
          </cell>
          <cell r="G190" t="str">
            <v>Multiple tank low temperature commercial dishwasher: natural gas water heating; non-PSE utility</v>
          </cell>
          <cell r="H190">
            <v>1</v>
          </cell>
          <cell r="I190" t="str">
            <v>Active</v>
          </cell>
          <cell r="J190">
            <v>42614</v>
          </cell>
          <cell r="N190" t="str">
            <v>4324</v>
          </cell>
          <cell r="AA190" t="str">
            <v>0</v>
          </cell>
          <cell r="AC190" t="str">
            <v>0</v>
          </cell>
          <cell r="AD190" t="str">
            <v>0</v>
          </cell>
          <cell r="AE190" t="str">
            <v>per unit</v>
          </cell>
          <cell r="AF190" t="str">
            <v>Therm</v>
          </cell>
        </row>
        <row r="191">
          <cell r="A191" t="str">
            <v>10886 - 1</v>
          </cell>
          <cell r="B191" t="str">
            <v>10886</v>
          </cell>
          <cell r="C191" t="str">
            <v>Appliances</v>
          </cell>
          <cell r="D191" t="str">
            <v>Dishwasher</v>
          </cell>
          <cell r="E191" t="str">
            <v>Commercial Use Dishwasher</v>
          </cell>
          <cell r="F191" t="str">
            <v>CKTCH: Dishwasher - Single Tank - High Temp - E Booster</v>
          </cell>
          <cell r="G191" t="str">
            <v>Single tank high temperature commercial dishwasher: electric booster</v>
          </cell>
          <cell r="H191">
            <v>1</v>
          </cell>
          <cell r="I191" t="str">
            <v>Active</v>
          </cell>
          <cell r="J191">
            <v>42552</v>
          </cell>
          <cell r="L191" t="str">
            <v>Comm Water Heat</v>
          </cell>
          <cell r="N191" t="str">
            <v>3774</v>
          </cell>
          <cell r="Q191" t="str">
            <v>750</v>
          </cell>
          <cell r="S191" t="str">
            <v>4411</v>
          </cell>
          <cell r="T191" t="str">
            <v>3556</v>
          </cell>
          <cell r="U191" t="str">
            <v>Incremental</v>
          </cell>
          <cell r="V191" t="str">
            <v>20</v>
          </cell>
          <cell r="X191" t="str">
            <v>1369.73</v>
          </cell>
          <cell r="Y191" t="str">
            <v>PSE-deemed</v>
          </cell>
          <cell r="Z191" t="str">
            <v>Engineering</v>
          </cell>
          <cell r="AE191" t="str">
            <v>per unit</v>
          </cell>
          <cell r="AF191" t="str">
            <v>kWh</v>
          </cell>
        </row>
        <row r="192">
          <cell r="A192" t="str">
            <v>10886 - 2</v>
          </cell>
          <cell r="B192" t="str">
            <v>10886</v>
          </cell>
          <cell r="C192" t="str">
            <v>Appliances</v>
          </cell>
          <cell r="D192" t="str">
            <v>Dishwasher</v>
          </cell>
          <cell r="E192" t="str">
            <v>Commercial Use Dishwasher</v>
          </cell>
          <cell r="F192" t="str">
            <v>CKTCH: Dishwasher - Single Tank - High Temp - E Booster</v>
          </cell>
          <cell r="G192" t="str">
            <v>Single tank high temperature commercial dishwasher: electric booster</v>
          </cell>
          <cell r="H192">
            <v>2</v>
          </cell>
          <cell r="I192" t="str">
            <v>Active</v>
          </cell>
          <cell r="J192">
            <v>41640</v>
          </cell>
          <cell r="K192">
            <v>42004</v>
          </cell>
          <cell r="L192" t="str">
            <v>Comm Water Heat</v>
          </cell>
          <cell r="M192" t="str">
            <v>STHT 2</v>
          </cell>
          <cell r="N192" t="str">
            <v>1609</v>
          </cell>
          <cell r="Q192" t="str">
            <v>750</v>
          </cell>
          <cell r="S192" t="str">
            <v>4446</v>
          </cell>
          <cell r="T192" t="str">
            <v>3951</v>
          </cell>
          <cell r="U192" t="str">
            <v>Incremental</v>
          </cell>
          <cell r="V192" t="str">
            <v>20</v>
          </cell>
          <cell r="W192" t="str">
            <v>4619</v>
          </cell>
          <cell r="Y192" t="str">
            <v>PSE-deemed</v>
          </cell>
          <cell r="Z192" t="str">
            <v>Engineering</v>
          </cell>
          <cell r="AE192" t="str">
            <v>per unit</v>
          </cell>
          <cell r="AF192" t="str">
            <v>kWh</v>
          </cell>
        </row>
        <row r="193">
          <cell r="A193" t="str">
            <v>11845 - 1</v>
          </cell>
          <cell r="B193" t="str">
            <v>11845</v>
          </cell>
          <cell r="C193" t="str">
            <v>Appliances</v>
          </cell>
          <cell r="D193" t="str">
            <v>Dishwasher</v>
          </cell>
          <cell r="E193" t="str">
            <v>Commercial Use Dishwasher</v>
          </cell>
          <cell r="F193" t="str">
            <v>CKTCH: Dishwasher - Single Tank - High Temp - E Booster - NPU</v>
          </cell>
          <cell r="G193" t="str">
            <v>Single tank high temperature commercial dishwasher: electric booster; non-PSE utility</v>
          </cell>
          <cell r="H193">
            <v>1</v>
          </cell>
          <cell r="I193" t="str">
            <v>Active</v>
          </cell>
          <cell r="J193">
            <v>42614</v>
          </cell>
          <cell r="N193" t="str">
            <v>4327</v>
          </cell>
          <cell r="Q193" t="str">
            <v>0</v>
          </cell>
          <cell r="S193" t="str">
            <v>0</v>
          </cell>
          <cell r="T193" t="str">
            <v>0</v>
          </cell>
          <cell r="AE193" t="str">
            <v>per unit</v>
          </cell>
          <cell r="AF193" t="str">
            <v>kWh</v>
          </cell>
        </row>
        <row r="194">
          <cell r="A194" t="str">
            <v>10884 - 1</v>
          </cell>
          <cell r="B194" t="str">
            <v>10884</v>
          </cell>
          <cell r="C194" t="str">
            <v>Appliances</v>
          </cell>
          <cell r="D194" t="str">
            <v>Dishwasher</v>
          </cell>
          <cell r="E194" t="str">
            <v>Commercial Use Dishwasher</v>
          </cell>
          <cell r="F194" t="str">
            <v>CKTCH: Dishwasher - Single Tank - High Temp - EWH - E Booster</v>
          </cell>
          <cell r="G194" t="str">
            <v>Single tank high temperature commercial dishwasher: electric water heating and electric booster</v>
          </cell>
          <cell r="H194">
            <v>1</v>
          </cell>
          <cell r="I194" t="str">
            <v>Active</v>
          </cell>
          <cell r="J194">
            <v>42552</v>
          </cell>
          <cell r="L194" t="str">
            <v>Comm Water Heat</v>
          </cell>
          <cell r="N194" t="str">
            <v>3772</v>
          </cell>
          <cell r="Q194" t="str">
            <v>1000</v>
          </cell>
          <cell r="S194" t="str">
            <v>5882</v>
          </cell>
          <cell r="T194" t="str">
            <v>7341</v>
          </cell>
          <cell r="U194" t="str">
            <v>Incremental</v>
          </cell>
          <cell r="V194" t="str">
            <v>20</v>
          </cell>
          <cell r="X194" t="str">
            <v>1817.04</v>
          </cell>
          <cell r="Y194" t="str">
            <v>PSE-deemed</v>
          </cell>
          <cell r="Z194" t="str">
            <v>Engineering</v>
          </cell>
          <cell r="AE194" t="str">
            <v>per unit</v>
          </cell>
          <cell r="AF194" t="str">
            <v>kWh</v>
          </cell>
        </row>
        <row r="195">
          <cell r="A195" t="str">
            <v>11843 - 1</v>
          </cell>
          <cell r="B195" t="str">
            <v>11843</v>
          </cell>
          <cell r="C195" t="str">
            <v>Appliances</v>
          </cell>
          <cell r="D195" t="str">
            <v>Dishwasher</v>
          </cell>
          <cell r="E195" t="str">
            <v>Commercial Use Dishwasher</v>
          </cell>
          <cell r="F195" t="str">
            <v>CKTCH: Dishwasher - Single Tank - High Temp - EWH - E Booster - NPU</v>
          </cell>
          <cell r="G195" t="str">
            <v>Single tank high temperature commercial dishwasher: electric water heating and electric booster; non-PSE utility</v>
          </cell>
          <cell r="H195">
            <v>1</v>
          </cell>
          <cell r="I195" t="str">
            <v>Active</v>
          </cell>
          <cell r="J195">
            <v>42614</v>
          </cell>
          <cell r="N195" t="str">
            <v>4325</v>
          </cell>
          <cell r="Q195" t="str">
            <v>0</v>
          </cell>
          <cell r="S195" t="str">
            <v>0</v>
          </cell>
          <cell r="T195" t="str">
            <v>0</v>
          </cell>
          <cell r="AE195" t="str">
            <v>per unit</v>
          </cell>
          <cell r="AF195" t="str">
            <v>kWh</v>
          </cell>
        </row>
        <row r="196">
          <cell r="A196" t="str">
            <v>10885 - 1</v>
          </cell>
          <cell r="B196" t="str">
            <v>10885</v>
          </cell>
          <cell r="C196" t="str">
            <v>Appliances</v>
          </cell>
          <cell r="D196" t="str">
            <v>Dishwasher</v>
          </cell>
          <cell r="E196" t="str">
            <v>Commercial Use Dishwasher</v>
          </cell>
          <cell r="F196" t="str">
            <v>CKTCH: Dishwasher - Single Tank - High Temp - GWH</v>
          </cell>
          <cell r="G196" t="str">
            <v>Single tank high temperature commercial dishwasher: natural gas water heating</v>
          </cell>
          <cell r="H196">
            <v>1</v>
          </cell>
          <cell r="I196" t="str">
            <v>Active</v>
          </cell>
          <cell r="J196">
            <v>42552</v>
          </cell>
          <cell r="L196" t="str">
            <v>Comm Water Heat</v>
          </cell>
          <cell r="N196" t="str">
            <v>3773</v>
          </cell>
          <cell r="U196" t="str">
            <v>Incremental</v>
          </cell>
          <cell r="V196" t="str">
            <v>20</v>
          </cell>
          <cell r="X196" t="str">
            <v>447.31</v>
          </cell>
          <cell r="Y196" t="str">
            <v>PSE-deemed</v>
          </cell>
          <cell r="Z196" t="str">
            <v>Engineering</v>
          </cell>
          <cell r="AA196" t="str">
            <v>250</v>
          </cell>
          <cell r="AC196" t="str">
            <v>1471</v>
          </cell>
          <cell r="AD196" t="str">
            <v>158</v>
          </cell>
          <cell r="AE196" t="str">
            <v>per unit</v>
          </cell>
          <cell r="AF196" t="str">
            <v>Therm</v>
          </cell>
        </row>
        <row r="197">
          <cell r="A197" t="str">
            <v>10885 - 2</v>
          </cell>
          <cell r="B197" t="str">
            <v>10885</v>
          </cell>
          <cell r="C197" t="str">
            <v>Appliances</v>
          </cell>
          <cell r="D197" t="str">
            <v>Dishwasher</v>
          </cell>
          <cell r="E197" t="str">
            <v>Commercial Use Dishwasher</v>
          </cell>
          <cell r="F197" t="str">
            <v>CKTCH: Dishwasher - Single Tank - High Temp - GWH</v>
          </cell>
          <cell r="G197" t="str">
            <v>Single tank high temperature commercial dishwasher: natural gas water heating</v>
          </cell>
          <cell r="H197">
            <v>2</v>
          </cell>
          <cell r="I197" t="str">
            <v>Active</v>
          </cell>
          <cell r="J197">
            <v>41640</v>
          </cell>
          <cell r="K197">
            <v>42004</v>
          </cell>
          <cell r="L197" t="str">
            <v>Comm Water Heat</v>
          </cell>
          <cell r="M197" t="str">
            <v>STHT 3</v>
          </cell>
          <cell r="N197" t="str">
            <v>1656</v>
          </cell>
          <cell r="U197" t="str">
            <v>Incremental</v>
          </cell>
          <cell r="V197" t="str">
            <v>20</v>
          </cell>
          <cell r="W197" t="str">
            <v>4605</v>
          </cell>
          <cell r="Y197" t="str">
            <v>PSE-deemed</v>
          </cell>
          <cell r="Z197" t="str">
            <v>Engineering</v>
          </cell>
          <cell r="AA197" t="str">
            <v>250</v>
          </cell>
          <cell r="AC197" t="str">
            <v>1436</v>
          </cell>
          <cell r="AD197" t="str">
            <v>176</v>
          </cell>
          <cell r="AE197" t="str">
            <v>per unit</v>
          </cell>
          <cell r="AF197" t="str">
            <v>Therm</v>
          </cell>
        </row>
        <row r="198">
          <cell r="A198" t="str">
            <v>10887 - 1</v>
          </cell>
          <cell r="B198" t="str">
            <v>10887</v>
          </cell>
          <cell r="C198" t="str">
            <v>Appliances</v>
          </cell>
          <cell r="D198" t="str">
            <v>Dishwasher</v>
          </cell>
          <cell r="E198" t="str">
            <v>Commercial Use Dishwasher</v>
          </cell>
          <cell r="F198" t="str">
            <v>CKTCH: Dishwasher - Single Tank - High Temp - GWH - E Booster</v>
          </cell>
          <cell r="G198" t="str">
            <v>Single tank high temperature commercial dishwasher: natural gas water heating and electric booster</v>
          </cell>
          <cell r="H198">
            <v>1</v>
          </cell>
          <cell r="I198" t="str">
            <v>Active</v>
          </cell>
          <cell r="J198">
            <v>42552</v>
          </cell>
          <cell r="L198" t="str">
            <v>Comm Water Heat</v>
          </cell>
          <cell r="N198" t="str">
            <v>3775 - 3776</v>
          </cell>
          <cell r="Q198" t="str">
            <v>750</v>
          </cell>
          <cell r="S198" t="str">
            <v>4411</v>
          </cell>
          <cell r="T198" t="str">
            <v>3556</v>
          </cell>
          <cell r="U198" t="str">
            <v>Incremental</v>
          </cell>
          <cell r="V198" t="str">
            <v>20</v>
          </cell>
          <cell r="X198" t="str">
            <v>1817.04</v>
          </cell>
          <cell r="Y198" t="str">
            <v>PSE-deemed</v>
          </cell>
          <cell r="Z198" t="str">
            <v>Engineering</v>
          </cell>
          <cell r="AA198" t="str">
            <v>250</v>
          </cell>
          <cell r="AC198" t="str">
            <v>1471</v>
          </cell>
          <cell r="AD198" t="str">
            <v>158</v>
          </cell>
          <cell r="AE198" t="str">
            <v>per unit</v>
          </cell>
          <cell r="AF198" t="str">
            <v>Dual</v>
          </cell>
        </row>
        <row r="199">
          <cell r="A199" t="str">
            <v>11844 - 1</v>
          </cell>
          <cell r="B199" t="str">
            <v>11844</v>
          </cell>
          <cell r="C199" t="str">
            <v>Appliances</v>
          </cell>
          <cell r="D199" t="str">
            <v>Dishwasher</v>
          </cell>
          <cell r="E199" t="str">
            <v>Commercial Use Dishwasher</v>
          </cell>
          <cell r="F199" t="str">
            <v>CKTCH: Dishwasher - Single Tank - High Temp - GWH - NPU</v>
          </cell>
          <cell r="G199" t="str">
            <v>Single tank high temperature commercial dishwasher: natural gas water heating; non-PSE utility</v>
          </cell>
          <cell r="H199">
            <v>1</v>
          </cell>
          <cell r="I199" t="str">
            <v>Active</v>
          </cell>
          <cell r="J199">
            <v>42614</v>
          </cell>
          <cell r="N199" t="str">
            <v>4326</v>
          </cell>
          <cell r="AA199" t="str">
            <v>0</v>
          </cell>
          <cell r="AC199" t="str">
            <v>0</v>
          </cell>
          <cell r="AD199" t="str">
            <v>0</v>
          </cell>
          <cell r="AE199" t="str">
            <v>per unit</v>
          </cell>
          <cell r="AF199" t="str">
            <v>Therm</v>
          </cell>
        </row>
        <row r="200">
          <cell r="A200" t="str">
            <v>10890 - 1</v>
          </cell>
          <cell r="B200" t="str">
            <v>10890</v>
          </cell>
          <cell r="C200" t="str">
            <v>Appliances</v>
          </cell>
          <cell r="D200" t="str">
            <v>Dishwasher</v>
          </cell>
          <cell r="E200" t="str">
            <v>Commercial Use Dishwasher</v>
          </cell>
          <cell r="F200" t="str">
            <v>CKTCH: Dishwasher - Single Tank - Low Temp - E Incidental</v>
          </cell>
          <cell r="G200" t="str">
            <v>Single tank low temperature commercial dishwasher: incidental electric savings only</v>
          </cell>
          <cell r="H200">
            <v>1</v>
          </cell>
          <cell r="I200" t="str">
            <v>Active</v>
          </cell>
          <cell r="J200">
            <v>42552</v>
          </cell>
          <cell r="L200" t="str">
            <v>Comm Water Heat</v>
          </cell>
          <cell r="N200" t="str">
            <v>3779</v>
          </cell>
          <cell r="Q200" t="str">
            <v>0</v>
          </cell>
          <cell r="S200" t="str">
            <v>497</v>
          </cell>
          <cell r="T200" t="str">
            <v>324</v>
          </cell>
          <cell r="U200" t="str">
            <v>Incremental</v>
          </cell>
          <cell r="V200" t="str">
            <v>20</v>
          </cell>
          <cell r="X200" t="str">
            <v>463.96</v>
          </cell>
          <cell r="Y200" t="str">
            <v>PSE-deemed</v>
          </cell>
          <cell r="Z200" t="str">
            <v>Engineering</v>
          </cell>
          <cell r="AE200" t="str">
            <v>per unit</v>
          </cell>
          <cell r="AF200" t="str">
            <v>kWh</v>
          </cell>
        </row>
        <row r="201">
          <cell r="A201" t="str">
            <v>11848 - 1</v>
          </cell>
          <cell r="B201" t="str">
            <v>11848</v>
          </cell>
          <cell r="C201" t="str">
            <v>Appliances</v>
          </cell>
          <cell r="D201" t="str">
            <v>Dishwasher</v>
          </cell>
          <cell r="E201" t="str">
            <v>Commercial Use Dishwasher</v>
          </cell>
          <cell r="F201" t="str">
            <v>CKTCH: Dishwasher - Single Tank - Low Temp - E Incidental - NPU</v>
          </cell>
          <cell r="G201" t="str">
            <v>Single tank low temperature commercial dishwasher: incidental electric savings only; non-PSE utility</v>
          </cell>
          <cell r="H201">
            <v>1</v>
          </cell>
          <cell r="I201" t="str">
            <v>Active</v>
          </cell>
          <cell r="J201">
            <v>42614</v>
          </cell>
          <cell r="N201" t="str">
            <v>4330</v>
          </cell>
          <cell r="Q201" t="str">
            <v>0</v>
          </cell>
          <cell r="S201" t="str">
            <v>0</v>
          </cell>
          <cell r="T201" t="str">
            <v>0</v>
          </cell>
          <cell r="AE201" t="str">
            <v>per unit</v>
          </cell>
          <cell r="AF201" t="str">
            <v>kWh</v>
          </cell>
        </row>
        <row r="202">
          <cell r="A202" t="str">
            <v>10888 - 1</v>
          </cell>
          <cell r="B202" t="str">
            <v>10888</v>
          </cell>
          <cell r="C202" t="str">
            <v>Appliances</v>
          </cell>
          <cell r="D202" t="str">
            <v>Dishwasher</v>
          </cell>
          <cell r="E202" t="str">
            <v>Commercial Use Dishwasher</v>
          </cell>
          <cell r="F202" t="str">
            <v>CKTCH: Dishwasher - Single Tank - Low Temp - EWH</v>
          </cell>
          <cell r="G202" t="str">
            <v>Single tank low temperature commercial dishwasher: electric water heating</v>
          </cell>
          <cell r="H202">
            <v>1</v>
          </cell>
          <cell r="I202" t="str">
            <v>Active</v>
          </cell>
          <cell r="J202">
            <v>42552</v>
          </cell>
          <cell r="L202" t="str">
            <v>Comm Water Heat</v>
          </cell>
          <cell r="N202" t="str">
            <v>3777</v>
          </cell>
          <cell r="Q202" t="str">
            <v>1000</v>
          </cell>
          <cell r="S202" t="str">
            <v>5882</v>
          </cell>
          <cell r="T202" t="str">
            <v>11901</v>
          </cell>
          <cell r="U202" t="str">
            <v>Incremental</v>
          </cell>
          <cell r="V202" t="str">
            <v>20</v>
          </cell>
          <cell r="X202" t="str">
            <v>5558.01</v>
          </cell>
          <cell r="Y202" t="str">
            <v>PSE-deemed</v>
          </cell>
          <cell r="Z202" t="str">
            <v>Engineering</v>
          </cell>
          <cell r="AE202" t="str">
            <v>per unit</v>
          </cell>
          <cell r="AF202" t="str">
            <v>kWh</v>
          </cell>
        </row>
        <row r="203">
          <cell r="A203" t="str">
            <v>11846 - 1</v>
          </cell>
          <cell r="B203" t="str">
            <v>11846</v>
          </cell>
          <cell r="C203" t="str">
            <v>Appliances</v>
          </cell>
          <cell r="D203" t="str">
            <v>Dishwasher</v>
          </cell>
          <cell r="E203" t="str">
            <v>Commercial Use Dishwasher</v>
          </cell>
          <cell r="F203" t="str">
            <v>CKTCH: Dishwasher - Single Tank - Low Temp - EWH - NPU</v>
          </cell>
          <cell r="G203" t="str">
            <v>Single tank low temperature commercial dishwasher: electric water heating; non-PSE utility</v>
          </cell>
          <cell r="H203">
            <v>1</v>
          </cell>
          <cell r="I203" t="str">
            <v>Active</v>
          </cell>
          <cell r="J203">
            <v>42614</v>
          </cell>
          <cell r="N203" t="str">
            <v>4328</v>
          </cell>
          <cell r="Q203" t="str">
            <v>0</v>
          </cell>
          <cell r="S203" t="str">
            <v>0</v>
          </cell>
          <cell r="T203" t="str">
            <v>0</v>
          </cell>
          <cell r="AE203" t="str">
            <v>per unit</v>
          </cell>
          <cell r="AF203" t="str">
            <v>kWh</v>
          </cell>
        </row>
        <row r="204">
          <cell r="A204" t="str">
            <v>10889 - 1</v>
          </cell>
          <cell r="B204" t="str">
            <v>10889</v>
          </cell>
          <cell r="C204" t="str">
            <v>Appliances</v>
          </cell>
          <cell r="D204" t="str">
            <v>Dishwasher</v>
          </cell>
          <cell r="E204" t="str">
            <v>Commercial Use Dishwasher</v>
          </cell>
          <cell r="F204" t="str">
            <v>CKTCH: Dishwasher - Single Tank - Low Temp - GWH</v>
          </cell>
          <cell r="G204" t="str">
            <v>Single tank low temperature commercial dishwasher: natural gas water heating</v>
          </cell>
          <cell r="H204">
            <v>1</v>
          </cell>
          <cell r="I204" t="str">
            <v>Active</v>
          </cell>
          <cell r="J204">
            <v>42506</v>
          </cell>
          <cell r="L204" t="str">
            <v>Comm Water Heat</v>
          </cell>
          <cell r="N204" t="str">
            <v>3778</v>
          </cell>
          <cell r="U204" t="str">
            <v>Incremental</v>
          </cell>
          <cell r="V204" t="str">
            <v>20</v>
          </cell>
          <cell r="X204" t="str">
            <v>5094.05</v>
          </cell>
          <cell r="Y204" t="str">
            <v>PSE-deemed</v>
          </cell>
          <cell r="Z204" t="str">
            <v>Engineering</v>
          </cell>
          <cell r="AA204" t="str">
            <v>1000</v>
          </cell>
          <cell r="AC204" t="str">
            <v>5385</v>
          </cell>
          <cell r="AD204" t="str">
            <v>484</v>
          </cell>
          <cell r="AE204" t="str">
            <v>per unit</v>
          </cell>
          <cell r="AF204" t="str">
            <v>Therm</v>
          </cell>
        </row>
        <row r="205">
          <cell r="A205" t="str">
            <v>10891 - 1</v>
          </cell>
          <cell r="B205" t="str">
            <v>10891</v>
          </cell>
          <cell r="C205" t="str">
            <v>Appliances</v>
          </cell>
          <cell r="D205" t="str">
            <v>Dishwasher</v>
          </cell>
          <cell r="E205" t="str">
            <v>Commercial Use Dishwasher</v>
          </cell>
          <cell r="F205" t="str">
            <v>CKTCH: Dishwasher - Single Tank - Low Temp - GWH - E Incidental</v>
          </cell>
          <cell r="G205" t="str">
            <v>Single tank low temperature commercial dishwasher: natural gas water heating with incidental electric savings</v>
          </cell>
          <cell r="H205">
            <v>1</v>
          </cell>
          <cell r="I205" t="str">
            <v>Active</v>
          </cell>
          <cell r="J205">
            <v>42552</v>
          </cell>
          <cell r="L205" t="str">
            <v>Comm Water Heat</v>
          </cell>
          <cell r="N205" t="str">
            <v>3780 - 3781</v>
          </cell>
          <cell r="Q205" t="str">
            <v>0</v>
          </cell>
          <cell r="S205" t="str">
            <v>0</v>
          </cell>
          <cell r="T205" t="str">
            <v>324</v>
          </cell>
          <cell r="U205" t="str">
            <v>Incremental</v>
          </cell>
          <cell r="V205" t="str">
            <v>20</v>
          </cell>
          <cell r="X205" t="str">
            <v>5558.01</v>
          </cell>
          <cell r="Y205" t="str">
            <v>PSE-deemed</v>
          </cell>
          <cell r="Z205" t="str">
            <v>Engineering</v>
          </cell>
          <cell r="AA205" t="str">
            <v>1000</v>
          </cell>
          <cell r="AC205" t="str">
            <v>5882</v>
          </cell>
          <cell r="AD205" t="str">
            <v>484</v>
          </cell>
          <cell r="AE205" t="str">
            <v>per unit</v>
          </cell>
          <cell r="AF205" t="str">
            <v>Dual</v>
          </cell>
        </row>
        <row r="206">
          <cell r="A206" t="str">
            <v>11847 - 1</v>
          </cell>
          <cell r="B206" t="str">
            <v>11847</v>
          </cell>
          <cell r="C206" t="str">
            <v>Appliances</v>
          </cell>
          <cell r="D206" t="str">
            <v>Dishwasher</v>
          </cell>
          <cell r="E206" t="str">
            <v>Commercial Use Dishwasher</v>
          </cell>
          <cell r="F206" t="str">
            <v>CKTCH: Dishwasher - Single Tank - Low Temp - GWH - NPU</v>
          </cell>
          <cell r="G206" t="str">
            <v>Single tank low temperature commercial dishwasher: natural gas water heating; non-PSE utility</v>
          </cell>
          <cell r="H206">
            <v>1</v>
          </cell>
          <cell r="I206" t="str">
            <v>Active</v>
          </cell>
          <cell r="J206">
            <v>42614</v>
          </cell>
          <cell r="N206" t="str">
            <v>4329</v>
          </cell>
          <cell r="AA206" t="str">
            <v>0</v>
          </cell>
          <cell r="AC206" t="str">
            <v>0</v>
          </cell>
          <cell r="AD206" t="str">
            <v>0</v>
          </cell>
          <cell r="AE206" t="str">
            <v>per unit</v>
          </cell>
          <cell r="AF206" t="str">
            <v>Therm</v>
          </cell>
        </row>
        <row r="207">
          <cell r="A207" t="str">
            <v>10894 - 1</v>
          </cell>
          <cell r="B207" t="str">
            <v>10894</v>
          </cell>
          <cell r="C207" t="str">
            <v>Appliances</v>
          </cell>
          <cell r="D207" t="str">
            <v>Dishwasher</v>
          </cell>
          <cell r="E207" t="str">
            <v>Commercial Use Dishwasher</v>
          </cell>
          <cell r="F207" t="str">
            <v>CKTCH: Dishwasher - Under Counter - High Temp - E Booster</v>
          </cell>
          <cell r="G207" t="str">
            <v>Under counter high temperature commercial dishwasher: electric booster</v>
          </cell>
          <cell r="H207">
            <v>1</v>
          </cell>
          <cell r="I207" t="str">
            <v>Active</v>
          </cell>
          <cell r="J207">
            <v>42502</v>
          </cell>
          <cell r="L207" t="str">
            <v>Comm Water Heat</v>
          </cell>
          <cell r="N207" t="str">
            <v>3784</v>
          </cell>
          <cell r="Q207" t="str">
            <v>150</v>
          </cell>
          <cell r="S207" t="str">
            <v>192</v>
          </cell>
          <cell r="T207" t="str">
            <v>1349</v>
          </cell>
          <cell r="U207" t="str">
            <v>Incremental</v>
          </cell>
          <cell r="V207" t="str">
            <v>10</v>
          </cell>
          <cell r="X207" t="str">
            <v>398.25</v>
          </cell>
          <cell r="Y207" t="str">
            <v>PSE-deemed</v>
          </cell>
          <cell r="Z207" t="str">
            <v>Engineering</v>
          </cell>
          <cell r="AE207" t="str">
            <v>per unit</v>
          </cell>
          <cell r="AF207" t="str">
            <v>kWh</v>
          </cell>
        </row>
        <row r="208">
          <cell r="A208" t="str">
            <v>10894 - 2</v>
          </cell>
          <cell r="B208" t="str">
            <v>10894</v>
          </cell>
          <cell r="C208" t="str">
            <v>Appliances</v>
          </cell>
          <cell r="D208" t="str">
            <v>Dishwasher</v>
          </cell>
          <cell r="E208" t="str">
            <v>Commercial Use Dishwasher</v>
          </cell>
          <cell r="F208" t="str">
            <v>CKTCH: Dishwasher - Under Counter - High Temp - E Booster</v>
          </cell>
          <cell r="G208" t="str">
            <v>Under counter high temperature commercial dishwasher: electric booster</v>
          </cell>
          <cell r="H208">
            <v>2</v>
          </cell>
          <cell r="I208" t="str">
            <v>Active</v>
          </cell>
          <cell r="J208">
            <v>41640</v>
          </cell>
          <cell r="K208">
            <v>42501</v>
          </cell>
          <cell r="L208" t="str">
            <v>Comm Water Heat</v>
          </cell>
          <cell r="M208" t="str">
            <v>UCHT 2</v>
          </cell>
          <cell r="N208" t="str">
            <v>1616</v>
          </cell>
          <cell r="Q208" t="str">
            <v>150</v>
          </cell>
          <cell r="S208" t="str">
            <v>192</v>
          </cell>
          <cell r="T208" t="str">
            <v>1499</v>
          </cell>
          <cell r="U208" t="str">
            <v>Incremental</v>
          </cell>
          <cell r="V208" t="str">
            <v>10</v>
          </cell>
          <cell r="W208" t="str">
            <v>4613</v>
          </cell>
          <cell r="Y208" t="str">
            <v>PSE-deemed</v>
          </cell>
          <cell r="Z208" t="str">
            <v>Engineering</v>
          </cell>
          <cell r="AE208" t="str">
            <v>per unit</v>
          </cell>
          <cell r="AF208" t="str">
            <v>kWh</v>
          </cell>
        </row>
        <row r="209">
          <cell r="A209" t="str">
            <v>11851 - 1</v>
          </cell>
          <cell r="B209" t="str">
            <v>11851</v>
          </cell>
          <cell r="C209" t="str">
            <v>Appliances</v>
          </cell>
          <cell r="D209" t="str">
            <v>Dishwasher</v>
          </cell>
          <cell r="E209" t="str">
            <v>Commercial Use Dishwasher</v>
          </cell>
          <cell r="F209" t="str">
            <v>CKTCH: Dishwasher - Under Counter - High Temp - E Booster - NPU</v>
          </cell>
          <cell r="G209" t="str">
            <v>Under counter high temperature commercial dishwasher: electric booster; non-PSE utility</v>
          </cell>
          <cell r="H209">
            <v>1</v>
          </cell>
          <cell r="I209" t="str">
            <v>Active</v>
          </cell>
          <cell r="J209">
            <v>42614</v>
          </cell>
          <cell r="N209" t="str">
            <v>4333</v>
          </cell>
          <cell r="Q209" t="str">
            <v>0</v>
          </cell>
          <cell r="S209" t="str">
            <v>0</v>
          </cell>
          <cell r="T209" t="str">
            <v>0</v>
          </cell>
          <cell r="AE209" t="str">
            <v>per unit</v>
          </cell>
          <cell r="AF209" t="str">
            <v>kWh</v>
          </cell>
        </row>
        <row r="210">
          <cell r="A210" t="str">
            <v>10892 - 1</v>
          </cell>
          <cell r="B210" t="str">
            <v>10892</v>
          </cell>
          <cell r="C210" t="str">
            <v>Appliances</v>
          </cell>
          <cell r="D210" t="str">
            <v>Dishwasher</v>
          </cell>
          <cell r="E210" t="str">
            <v>Commercial Use Dishwasher</v>
          </cell>
          <cell r="F210" t="str">
            <v>CKTCH: Dishwasher - Under Counter - High Temp - EWH - E Booster</v>
          </cell>
          <cell r="G210" t="str">
            <v>Under counter high temperature commercial dishwasher: electric water heating and electric booster</v>
          </cell>
          <cell r="H210">
            <v>1</v>
          </cell>
          <cell r="I210" t="str">
            <v>Active</v>
          </cell>
          <cell r="J210">
            <v>42552</v>
          </cell>
          <cell r="L210" t="str">
            <v>Comm Water Heat</v>
          </cell>
          <cell r="N210" t="str">
            <v>3782</v>
          </cell>
          <cell r="Q210" t="str">
            <v>150</v>
          </cell>
          <cell r="S210" t="str">
            <v>232</v>
          </cell>
          <cell r="T210" t="str">
            <v>2309</v>
          </cell>
          <cell r="U210" t="str">
            <v>Incremental</v>
          </cell>
          <cell r="V210" t="str">
            <v>10</v>
          </cell>
          <cell r="X210" t="str">
            <v>479.68</v>
          </cell>
          <cell r="Y210" t="str">
            <v>PSE-deemed</v>
          </cell>
          <cell r="Z210" t="str">
            <v>Engineering</v>
          </cell>
          <cell r="AE210" t="str">
            <v>per unit</v>
          </cell>
          <cell r="AF210" t="str">
            <v>kWh</v>
          </cell>
        </row>
        <row r="211">
          <cell r="A211" t="str">
            <v>10892 - 2</v>
          </cell>
          <cell r="B211" t="str">
            <v>10892</v>
          </cell>
          <cell r="C211" t="str">
            <v>Appliances</v>
          </cell>
          <cell r="D211" t="str">
            <v>Dishwasher</v>
          </cell>
          <cell r="E211" t="str">
            <v>Commercial Use Dishwasher</v>
          </cell>
          <cell r="F211" t="str">
            <v>CKTCH: Dishwasher - Under Counter - High Temp - EWH - E Booster</v>
          </cell>
          <cell r="G211" t="str">
            <v>Under counter high temperature commercial dishwasher: electric water heating and electric booster</v>
          </cell>
          <cell r="H211">
            <v>2</v>
          </cell>
          <cell r="I211" t="str">
            <v>Active</v>
          </cell>
          <cell r="J211">
            <v>41640</v>
          </cell>
          <cell r="K211">
            <v>42369</v>
          </cell>
          <cell r="L211" t="str">
            <v>Comm Water Heat</v>
          </cell>
          <cell r="M211" t="str">
            <v>UCHT 1</v>
          </cell>
          <cell r="N211" t="str">
            <v>1612</v>
          </cell>
          <cell r="Q211" t="str">
            <v>150</v>
          </cell>
          <cell r="S211" t="str">
            <v>232</v>
          </cell>
          <cell r="T211" t="str">
            <v>2566</v>
          </cell>
          <cell r="U211" t="str">
            <v>Incremental</v>
          </cell>
          <cell r="V211" t="str">
            <v>10</v>
          </cell>
          <cell r="W211" t="str">
            <v>4612</v>
          </cell>
          <cell r="Y211" t="str">
            <v>PSE-deemed</v>
          </cell>
          <cell r="Z211" t="str">
            <v>Engineering</v>
          </cell>
          <cell r="AE211" t="str">
            <v>per unit</v>
          </cell>
          <cell r="AF211" t="str">
            <v>kWh</v>
          </cell>
        </row>
        <row r="212">
          <cell r="A212" t="str">
            <v>11849 - 1</v>
          </cell>
          <cell r="B212" t="str">
            <v>11849</v>
          </cell>
          <cell r="C212" t="str">
            <v>Appliances</v>
          </cell>
          <cell r="D212" t="str">
            <v>Dishwasher</v>
          </cell>
          <cell r="E212" t="str">
            <v>Commercial Use Dishwasher</v>
          </cell>
          <cell r="F212" t="str">
            <v>CKTCH: Dishwasher - Under Counter - High Temp - EWH - E Booster - NPU</v>
          </cell>
          <cell r="G212" t="str">
            <v>Under counter high temperature commercial dishwasher: electric water heating and electric booster; non-PSE utility</v>
          </cell>
          <cell r="H212">
            <v>1</v>
          </cell>
          <cell r="I212" t="str">
            <v>Active</v>
          </cell>
          <cell r="J212">
            <v>42614</v>
          </cell>
          <cell r="N212" t="str">
            <v>4331</v>
          </cell>
          <cell r="Q212" t="str">
            <v>0</v>
          </cell>
          <cell r="S212" t="str">
            <v>0</v>
          </cell>
          <cell r="T212" t="str">
            <v>0</v>
          </cell>
          <cell r="AE212" t="str">
            <v>per unit</v>
          </cell>
          <cell r="AF212" t="str">
            <v>kWh</v>
          </cell>
        </row>
        <row r="213">
          <cell r="A213" t="str">
            <v>11766 - 1</v>
          </cell>
          <cell r="B213" t="str">
            <v>11766</v>
          </cell>
          <cell r="C213" t="str">
            <v>Appliances</v>
          </cell>
          <cell r="D213" t="str">
            <v>Dishwasher</v>
          </cell>
          <cell r="E213" t="str">
            <v>Commercial Use Dishwasher</v>
          </cell>
          <cell r="F213" t="str">
            <v>CKTCH: Dishwasher - Under Counter - High Temp - EWH - High Svg</v>
          </cell>
          <cell r="G213" t="str">
            <v>Under counter high temperature commercial dishwasher: electric water heating, higher savings measure</v>
          </cell>
          <cell r="H213">
            <v>1</v>
          </cell>
          <cell r="I213" t="str">
            <v>Active</v>
          </cell>
          <cell r="J213">
            <v>41275</v>
          </cell>
          <cell r="K213">
            <v>42004</v>
          </cell>
          <cell r="L213" t="str">
            <v>Comm Water Heat</v>
          </cell>
          <cell r="M213" t="str">
            <v>UCHT E500</v>
          </cell>
          <cell r="Q213" t="str">
            <v>500</v>
          </cell>
          <cell r="S213" t="str">
            <v>1000</v>
          </cell>
          <cell r="T213" t="str">
            <v>7369</v>
          </cell>
          <cell r="V213" t="str">
            <v>10</v>
          </cell>
          <cell r="AE213" t="str">
            <v>per unit</v>
          </cell>
          <cell r="AF213" t="str">
            <v>kWh</v>
          </cell>
        </row>
        <row r="214">
          <cell r="A214" t="str">
            <v>11765 - 1</v>
          </cell>
          <cell r="B214" t="str">
            <v>11765</v>
          </cell>
          <cell r="C214" t="str">
            <v>Appliances</v>
          </cell>
          <cell r="D214" t="str">
            <v>Dishwasher</v>
          </cell>
          <cell r="E214" t="str">
            <v>Commercial Use Dishwasher</v>
          </cell>
          <cell r="F214" t="str">
            <v>CKTCH: Dishwasher - Under Counter - High Temp - EWH - Low Svg</v>
          </cell>
          <cell r="G214" t="str">
            <v>Under counter high temperature commercial dishwasher: electric water heating, lower savings measure</v>
          </cell>
          <cell r="H214">
            <v>1</v>
          </cell>
          <cell r="I214" t="str">
            <v>Active</v>
          </cell>
          <cell r="J214">
            <v>40909</v>
          </cell>
          <cell r="K214">
            <v>42004</v>
          </cell>
          <cell r="L214" t="str">
            <v>Comm Water Heat</v>
          </cell>
          <cell r="M214" t="str">
            <v>UCHT E150</v>
          </cell>
          <cell r="N214" t="str">
            <v>1613</v>
          </cell>
          <cell r="Q214" t="str">
            <v>150</v>
          </cell>
          <cell r="S214" t="str">
            <v>333</v>
          </cell>
          <cell r="V214" t="str">
            <v>10</v>
          </cell>
          <cell r="AD214" t="str">
            <v>2680</v>
          </cell>
          <cell r="AE214" t="str">
            <v>per unit</v>
          </cell>
          <cell r="AF214" t="str">
            <v>kWh</v>
          </cell>
        </row>
        <row r="215">
          <cell r="A215" t="str">
            <v>10893 - 1</v>
          </cell>
          <cell r="B215" t="str">
            <v>10893</v>
          </cell>
          <cell r="C215" t="str">
            <v>Appliances</v>
          </cell>
          <cell r="D215" t="str">
            <v>Dishwasher</v>
          </cell>
          <cell r="E215" t="str">
            <v>Commercial Use Dishwasher</v>
          </cell>
          <cell r="F215" t="str">
            <v>CKTCH: Dishwasher - Under Counter - High Temp - GWH</v>
          </cell>
          <cell r="G215" t="str">
            <v>Under counter high temperature commercial dishwasher: natural gas water heating</v>
          </cell>
          <cell r="H215">
            <v>1</v>
          </cell>
          <cell r="I215" t="str">
            <v>Active</v>
          </cell>
          <cell r="J215">
            <v>42502</v>
          </cell>
          <cell r="L215" t="str">
            <v>Comm Water Heat</v>
          </cell>
          <cell r="N215" t="str">
            <v>3783</v>
          </cell>
          <cell r="U215" t="str">
            <v>Incremental</v>
          </cell>
          <cell r="V215" t="str">
            <v>10</v>
          </cell>
          <cell r="X215" t="str">
            <v>81.43</v>
          </cell>
          <cell r="Y215" t="str">
            <v>PSE-deemed</v>
          </cell>
          <cell r="Z215" t="str">
            <v>Engineering</v>
          </cell>
          <cell r="AA215" t="str">
            <v>0</v>
          </cell>
          <cell r="AC215" t="str">
            <v>40</v>
          </cell>
          <cell r="AD215" t="str">
            <v>40</v>
          </cell>
          <cell r="AE215" t="str">
            <v>per unit</v>
          </cell>
          <cell r="AF215" t="str">
            <v>Therm</v>
          </cell>
        </row>
        <row r="216">
          <cell r="A216" t="str">
            <v>10893 - 2</v>
          </cell>
          <cell r="B216" t="str">
            <v>10893</v>
          </cell>
          <cell r="C216" t="str">
            <v>Appliances</v>
          </cell>
          <cell r="D216" t="str">
            <v>Dishwasher</v>
          </cell>
          <cell r="E216" t="str">
            <v>Commercial Use Dishwasher</v>
          </cell>
          <cell r="F216" t="str">
            <v>CKTCH: Dishwasher - Under Counter - High Temp - GWH</v>
          </cell>
          <cell r="G216" t="str">
            <v>Under counter high temperature commercial dishwasher: natural gas water heating</v>
          </cell>
          <cell r="H216">
            <v>2</v>
          </cell>
          <cell r="I216" t="str">
            <v>Active</v>
          </cell>
          <cell r="J216">
            <v>41760</v>
          </cell>
          <cell r="K216">
            <v>42501</v>
          </cell>
          <cell r="L216" t="str">
            <v>Comm Water Heat</v>
          </cell>
          <cell r="M216" t="str">
            <v>UCHT 3</v>
          </cell>
          <cell r="N216" t="str">
            <v>1658</v>
          </cell>
          <cell r="U216" t="str">
            <v>Incremental</v>
          </cell>
          <cell r="V216" t="str">
            <v>10</v>
          </cell>
          <cell r="W216" t="str">
            <v>4621</v>
          </cell>
          <cell r="Y216" t="str">
            <v>PSE-deemed</v>
          </cell>
          <cell r="Z216" t="str">
            <v>Engineering</v>
          </cell>
          <cell r="AA216" t="str">
            <v>0</v>
          </cell>
          <cell r="AC216" t="str">
            <v>40</v>
          </cell>
          <cell r="AD216" t="str">
            <v>45</v>
          </cell>
          <cell r="AE216" t="str">
            <v>per unit</v>
          </cell>
          <cell r="AF216" t="str">
            <v>Therm</v>
          </cell>
        </row>
        <row r="217">
          <cell r="A217" t="str">
            <v>10893 - 3</v>
          </cell>
          <cell r="B217" t="str">
            <v>10893</v>
          </cell>
          <cell r="C217" t="str">
            <v>Appliances</v>
          </cell>
          <cell r="D217" t="str">
            <v>Dishwasher</v>
          </cell>
          <cell r="E217" t="str">
            <v>Commercial Use Dishwasher</v>
          </cell>
          <cell r="F217" t="str">
            <v>CKTCH: Dishwasher - Under Counter - High Temp - GWH</v>
          </cell>
          <cell r="G217" t="str">
            <v>Under counter high temperature commercial dishwasher: natural gas water heating</v>
          </cell>
          <cell r="H217">
            <v>3</v>
          </cell>
          <cell r="I217" t="str">
            <v>Active</v>
          </cell>
          <cell r="J217">
            <v>40909</v>
          </cell>
          <cell r="K217">
            <v>41759</v>
          </cell>
          <cell r="L217" t="str">
            <v>Comm Water Heat</v>
          </cell>
          <cell r="M217" t="str">
            <v>UCHT G350</v>
          </cell>
          <cell r="N217" t="str">
            <v>1659</v>
          </cell>
          <cell r="V217" t="str">
            <v>10</v>
          </cell>
          <cell r="AA217" t="str">
            <v>350</v>
          </cell>
          <cell r="AC217" t="str">
            <v>666.67</v>
          </cell>
          <cell r="AD217" t="str">
            <v>217</v>
          </cell>
          <cell r="AE217" t="str">
            <v>per unit</v>
          </cell>
          <cell r="AF217" t="str">
            <v>Therm</v>
          </cell>
        </row>
        <row r="218">
          <cell r="A218" t="str">
            <v>10895 - 1</v>
          </cell>
          <cell r="B218" t="str">
            <v>10895</v>
          </cell>
          <cell r="C218" t="str">
            <v>Appliances</v>
          </cell>
          <cell r="D218" t="str">
            <v>Dishwasher</v>
          </cell>
          <cell r="E218" t="str">
            <v>Commercial Use Dishwasher</v>
          </cell>
          <cell r="F218" t="str">
            <v>CKTCH: Dishwasher - Under Counter - High Temp - GWH - E Booster</v>
          </cell>
          <cell r="G218" t="str">
            <v>Under counter high temperature commercial dishwasher: natural gas water heating and electric booster</v>
          </cell>
          <cell r="H218">
            <v>1</v>
          </cell>
          <cell r="I218" t="str">
            <v>Active</v>
          </cell>
          <cell r="J218">
            <v>42552</v>
          </cell>
          <cell r="L218" t="str">
            <v>Comm Water Heat</v>
          </cell>
          <cell r="N218" t="str">
            <v>3785 - 3786</v>
          </cell>
          <cell r="Q218" t="str">
            <v>150</v>
          </cell>
          <cell r="S218" t="str">
            <v>192</v>
          </cell>
          <cell r="T218" t="str">
            <v>1349</v>
          </cell>
          <cell r="U218" t="str">
            <v>Incremental</v>
          </cell>
          <cell r="V218" t="str">
            <v>10</v>
          </cell>
          <cell r="X218" t="str">
            <v>479.68</v>
          </cell>
          <cell r="Y218" t="str">
            <v>PSE-deemed</v>
          </cell>
          <cell r="Z218" t="str">
            <v>Engineering</v>
          </cell>
          <cell r="AA218" t="str">
            <v>0</v>
          </cell>
          <cell r="AC218" t="str">
            <v>40</v>
          </cell>
          <cell r="AD218" t="str">
            <v>40</v>
          </cell>
          <cell r="AE218" t="str">
            <v>per unit</v>
          </cell>
          <cell r="AF218" t="str">
            <v>Dual</v>
          </cell>
        </row>
        <row r="219">
          <cell r="A219" t="str">
            <v>11850 - 1</v>
          </cell>
          <cell r="B219" t="str">
            <v>11850</v>
          </cell>
          <cell r="C219" t="str">
            <v>Appliances</v>
          </cell>
          <cell r="D219" t="str">
            <v>Dishwasher</v>
          </cell>
          <cell r="E219" t="str">
            <v>Commercial Use Dishwasher</v>
          </cell>
          <cell r="F219" t="str">
            <v>CKTCH: Dishwasher - Under Counter - High Temp - GWH - NPU</v>
          </cell>
          <cell r="G219" t="str">
            <v>Under counter high temperature commercial dishwasher: natural gas water heating; non-PSE utility</v>
          </cell>
          <cell r="H219">
            <v>1</v>
          </cell>
          <cell r="I219" t="str">
            <v>Active</v>
          </cell>
          <cell r="J219">
            <v>42614</v>
          </cell>
          <cell r="N219" t="str">
            <v>4332</v>
          </cell>
          <cell r="AA219" t="str">
            <v>0</v>
          </cell>
          <cell r="AC219" t="str">
            <v>0</v>
          </cell>
          <cell r="AD219" t="str">
            <v>0</v>
          </cell>
          <cell r="AE219" t="str">
            <v>per unit</v>
          </cell>
          <cell r="AF219" t="str">
            <v>Therm</v>
          </cell>
        </row>
        <row r="220">
          <cell r="A220" t="str">
            <v>10896 - 1</v>
          </cell>
          <cell r="B220" t="str">
            <v>10896</v>
          </cell>
          <cell r="C220" t="str">
            <v>Appliances</v>
          </cell>
          <cell r="D220" t="str">
            <v>Dishwasher</v>
          </cell>
          <cell r="E220" t="str">
            <v>Commercial Use Dishwasher</v>
          </cell>
          <cell r="F220" t="str">
            <v>CKTCH: Dishwasher - Under Counter - Low Temp - EWH</v>
          </cell>
          <cell r="G220" t="str">
            <v>Under counter low temperature commercial dishwasher: electric gas water heating</v>
          </cell>
          <cell r="H220">
            <v>1</v>
          </cell>
          <cell r="I220" t="str">
            <v>Active</v>
          </cell>
          <cell r="J220">
            <v>42552</v>
          </cell>
          <cell r="L220" t="str">
            <v>Comm Water Heat</v>
          </cell>
          <cell r="N220" t="str">
            <v>3787</v>
          </cell>
          <cell r="Q220" t="str">
            <v>150</v>
          </cell>
          <cell r="S220" t="str">
            <v>232</v>
          </cell>
          <cell r="T220" t="str">
            <v>2254</v>
          </cell>
          <cell r="U220" t="str">
            <v>Incremental</v>
          </cell>
          <cell r="V220" t="str">
            <v>10</v>
          </cell>
          <cell r="X220" t="str">
            <v>1126.21</v>
          </cell>
          <cell r="Y220" t="str">
            <v>PSE-deemed</v>
          </cell>
          <cell r="Z220" t="str">
            <v>Engineering</v>
          </cell>
          <cell r="AE220" t="str">
            <v>per unit</v>
          </cell>
          <cell r="AF220" t="str">
            <v>kWh</v>
          </cell>
        </row>
        <row r="221">
          <cell r="A221" t="str">
            <v>11852 - 1</v>
          </cell>
          <cell r="B221" t="str">
            <v>11852</v>
          </cell>
          <cell r="C221" t="str">
            <v>Appliances</v>
          </cell>
          <cell r="D221" t="str">
            <v>Dishwasher</v>
          </cell>
          <cell r="E221" t="str">
            <v>Commercial Use Dishwasher</v>
          </cell>
          <cell r="F221" t="str">
            <v>CKTCH: Dishwasher - Under Counter - Low Temp - EWH - NPU</v>
          </cell>
          <cell r="G221" t="str">
            <v>Under counter low temperature commercial dishwasher: electric gas water heating; non-PSE utility</v>
          </cell>
          <cell r="H221">
            <v>1</v>
          </cell>
          <cell r="I221" t="str">
            <v>Active</v>
          </cell>
          <cell r="J221">
            <v>42614</v>
          </cell>
          <cell r="N221" t="str">
            <v>4334</v>
          </cell>
          <cell r="Q221" t="str">
            <v>0</v>
          </cell>
          <cell r="S221" t="str">
            <v>0</v>
          </cell>
          <cell r="T221" t="str">
            <v>0</v>
          </cell>
          <cell r="AE221" t="str">
            <v>per unit</v>
          </cell>
          <cell r="AF221" t="str">
            <v>kWh</v>
          </cell>
        </row>
        <row r="222">
          <cell r="A222" t="str">
            <v>10897 - 1</v>
          </cell>
          <cell r="B222" t="str">
            <v>10897</v>
          </cell>
          <cell r="C222" t="str">
            <v>Appliances</v>
          </cell>
          <cell r="D222" t="str">
            <v>Dishwasher</v>
          </cell>
          <cell r="E222" t="str">
            <v>Commercial Use Dishwasher</v>
          </cell>
          <cell r="F222" t="str">
            <v>CKTCH: Dishwasher - Under Counter - Low Temp - GWH</v>
          </cell>
          <cell r="G222" t="str">
            <v>Under counter low temperature commercial dishwasher: natural gas water heating</v>
          </cell>
          <cell r="H222">
            <v>1</v>
          </cell>
          <cell r="I222" t="str">
            <v>Active</v>
          </cell>
          <cell r="J222">
            <v>42552</v>
          </cell>
          <cell r="L222" t="str">
            <v>Comm Water Heat</v>
          </cell>
          <cell r="N222" t="str">
            <v>3788</v>
          </cell>
          <cell r="U222" t="str">
            <v>Incremental</v>
          </cell>
          <cell r="V222" t="str">
            <v>10</v>
          </cell>
          <cell r="X222" t="str">
            <v>1126.21</v>
          </cell>
          <cell r="Y222" t="str">
            <v>PSE-deemed</v>
          </cell>
          <cell r="Z222" t="str">
            <v>Engineering</v>
          </cell>
          <cell r="AA222" t="str">
            <v>150</v>
          </cell>
          <cell r="AC222" t="str">
            <v>232</v>
          </cell>
          <cell r="AD222" t="str">
            <v>94</v>
          </cell>
          <cell r="AE222" t="str">
            <v>per unit</v>
          </cell>
          <cell r="AF222" t="str">
            <v>Therm</v>
          </cell>
        </row>
        <row r="223">
          <cell r="A223" t="str">
            <v>10897 - 2</v>
          </cell>
          <cell r="B223" t="str">
            <v>10897</v>
          </cell>
          <cell r="C223" t="str">
            <v>Appliances</v>
          </cell>
          <cell r="D223" t="str">
            <v>Dishwasher</v>
          </cell>
          <cell r="E223" t="str">
            <v>Commercial Use Dishwasher</v>
          </cell>
          <cell r="F223" t="str">
            <v>CKTCH: Dishwasher - Under Counter - Low Temp - GWH</v>
          </cell>
          <cell r="G223" t="str">
            <v>Under counter low temperature commercial dishwasher: natural gas water heating</v>
          </cell>
          <cell r="H223">
            <v>2</v>
          </cell>
          <cell r="I223" t="str">
            <v>Active</v>
          </cell>
          <cell r="J223">
            <v>42005</v>
          </cell>
          <cell r="K223">
            <v>42369</v>
          </cell>
          <cell r="L223" t="str">
            <v>Comm Water Heat</v>
          </cell>
          <cell r="M223" t="str">
            <v>UCLT 2</v>
          </cell>
          <cell r="N223" t="str">
            <v>1660</v>
          </cell>
          <cell r="U223" t="str">
            <v>Incremental</v>
          </cell>
          <cell r="V223" t="str">
            <v>10</v>
          </cell>
          <cell r="W223" t="str">
            <v>4620</v>
          </cell>
          <cell r="Y223" t="str">
            <v>PSE-deemed</v>
          </cell>
          <cell r="Z223" t="str">
            <v>Engineering</v>
          </cell>
          <cell r="AA223" t="str">
            <v>150</v>
          </cell>
          <cell r="AC223" t="str">
            <v>232</v>
          </cell>
          <cell r="AD223" t="str">
            <v>105</v>
          </cell>
          <cell r="AE223" t="str">
            <v>per unit</v>
          </cell>
          <cell r="AF223" t="str">
            <v>Therm</v>
          </cell>
        </row>
        <row r="224">
          <cell r="A224" t="str">
            <v>10897 - 3</v>
          </cell>
          <cell r="B224" t="str">
            <v>10897</v>
          </cell>
          <cell r="C224" t="str">
            <v>Appliances</v>
          </cell>
          <cell r="D224" t="str">
            <v>Dishwasher</v>
          </cell>
          <cell r="E224" t="str">
            <v>Commercial Use Dishwasher</v>
          </cell>
          <cell r="F224" t="str">
            <v>CKTCH: Dishwasher - Under Counter - Low Temp - GWH</v>
          </cell>
          <cell r="G224" t="str">
            <v>Under counter low temperature commercial dishwasher: natural gas water heating</v>
          </cell>
          <cell r="H224">
            <v>3</v>
          </cell>
          <cell r="I224" t="str">
            <v>Active</v>
          </cell>
          <cell r="J224">
            <v>41640</v>
          </cell>
          <cell r="K224">
            <v>42004</v>
          </cell>
          <cell r="L224" t="str">
            <v>Comm Water Heat</v>
          </cell>
          <cell r="M224" t="str">
            <v>UCLT G250</v>
          </cell>
          <cell r="V224" t="str">
            <v>10</v>
          </cell>
          <cell r="AA224" t="str">
            <v>250</v>
          </cell>
          <cell r="AC224" t="str">
            <v>1000</v>
          </cell>
          <cell r="AD224" t="str">
            <v>55</v>
          </cell>
          <cell r="AE224" t="str">
            <v>per unit</v>
          </cell>
          <cell r="AF224" t="str">
            <v>Therm</v>
          </cell>
        </row>
        <row r="225">
          <cell r="A225" t="str">
            <v>11853 - 1</v>
          </cell>
          <cell r="B225" t="str">
            <v>11853</v>
          </cell>
          <cell r="C225" t="str">
            <v>Appliances</v>
          </cell>
          <cell r="D225" t="str">
            <v>Dishwasher</v>
          </cell>
          <cell r="E225" t="str">
            <v>Commercial Use Dishwasher</v>
          </cell>
          <cell r="F225" t="str">
            <v>CKTCH: Dishwasher - Under Counter - Low Temp - GWH - NPU</v>
          </cell>
          <cell r="G225" t="str">
            <v>Under counter low temperature commercial dishwasher: natural gas water heating; non-PSE utility</v>
          </cell>
          <cell r="H225">
            <v>1</v>
          </cell>
          <cell r="I225" t="str">
            <v>Active</v>
          </cell>
          <cell r="J225">
            <v>42614</v>
          </cell>
          <cell r="N225" t="str">
            <v>4335</v>
          </cell>
          <cell r="AA225" t="str">
            <v>0</v>
          </cell>
          <cell r="AC225" t="str">
            <v>0</v>
          </cell>
          <cell r="AD225" t="str">
            <v>0</v>
          </cell>
          <cell r="AE225" t="str">
            <v>per unit</v>
          </cell>
          <cell r="AF225" t="str">
            <v>Therm</v>
          </cell>
        </row>
        <row r="226">
          <cell r="A226" t="str">
            <v>10845 - 1</v>
          </cell>
          <cell r="B226" t="str">
            <v>10845</v>
          </cell>
          <cell r="C226" t="str">
            <v>Appliances</v>
          </cell>
          <cell r="D226" t="str">
            <v>Commercial Kitchen</v>
          </cell>
          <cell r="E226" t="str">
            <v>Food Cabinet</v>
          </cell>
          <cell r="F226" t="str">
            <v>CKTCH: Food Cabinet - Hot - 13 Ft to Under 28 Ft</v>
          </cell>
          <cell r="G226" t="str">
            <v>13-foot to under 28-foot hot food holding cabinet</v>
          </cell>
          <cell r="H226">
            <v>1</v>
          </cell>
          <cell r="I226" t="str">
            <v>Active</v>
          </cell>
          <cell r="J226">
            <v>42552</v>
          </cell>
          <cell r="L226" t="str">
            <v>Comm Cooking</v>
          </cell>
          <cell r="N226" t="str">
            <v>3726</v>
          </cell>
          <cell r="Q226" t="str">
            <v>500</v>
          </cell>
          <cell r="S226" t="str">
            <v>710</v>
          </cell>
          <cell r="T226" t="str">
            <v>934</v>
          </cell>
          <cell r="U226" t="str">
            <v>Incremental</v>
          </cell>
          <cell r="V226" t="str">
            <v>12</v>
          </cell>
          <cell r="X226" t="str">
            <v>0</v>
          </cell>
          <cell r="Y226" t="str">
            <v>PSE-deemed</v>
          </cell>
          <cell r="Z226" t="str">
            <v>Engineering</v>
          </cell>
          <cell r="AE226" t="str">
            <v>per unit</v>
          </cell>
          <cell r="AF226" t="str">
            <v>kWh</v>
          </cell>
        </row>
        <row r="227">
          <cell r="A227" t="str">
            <v>11809 - 1</v>
          </cell>
          <cell r="B227" t="str">
            <v>11809</v>
          </cell>
          <cell r="C227" t="str">
            <v>Appliances</v>
          </cell>
          <cell r="D227" t="str">
            <v>Commercial Kitchen</v>
          </cell>
          <cell r="E227" t="str">
            <v>Food Cabinet</v>
          </cell>
          <cell r="F227" t="str">
            <v>CKTCH: Food Cabinet - Hot - 13 Ft to Under 28 Ft - NPU</v>
          </cell>
          <cell r="G227" t="str">
            <v>13-foot to under 28-foot hot food holding cabinet; non-PSE utility</v>
          </cell>
          <cell r="H227">
            <v>1</v>
          </cell>
          <cell r="I227" t="str">
            <v>Active</v>
          </cell>
          <cell r="J227">
            <v>42614</v>
          </cell>
          <cell r="N227" t="str">
            <v>4291</v>
          </cell>
          <cell r="Q227" t="str">
            <v>0</v>
          </cell>
          <cell r="S227" t="str">
            <v>0</v>
          </cell>
          <cell r="T227" t="str">
            <v>0</v>
          </cell>
          <cell r="AE227" t="str">
            <v>per unit</v>
          </cell>
          <cell r="AF227" t="str">
            <v>kWh</v>
          </cell>
        </row>
        <row r="228">
          <cell r="A228" t="str">
            <v>10843 - 1</v>
          </cell>
          <cell r="B228" t="str">
            <v>10843</v>
          </cell>
          <cell r="C228" t="str">
            <v>Appliances</v>
          </cell>
          <cell r="D228" t="str">
            <v>Commercial Kitchen</v>
          </cell>
          <cell r="E228" t="str">
            <v>Food Cabinet</v>
          </cell>
          <cell r="F228" t="str">
            <v>CKTCH: Food Cabinet - Hot - 28 Ft or More</v>
          </cell>
          <cell r="G228" t="str">
            <v>28-foot or greater hot food holding cabinet</v>
          </cell>
          <cell r="H228">
            <v>1</v>
          </cell>
          <cell r="I228" t="str">
            <v>Active</v>
          </cell>
          <cell r="J228">
            <v>42552</v>
          </cell>
          <cell r="L228" t="str">
            <v>Comm Cooking</v>
          </cell>
          <cell r="N228" t="str">
            <v>3727</v>
          </cell>
          <cell r="Q228" t="str">
            <v>750</v>
          </cell>
          <cell r="S228" t="str">
            <v>1751</v>
          </cell>
          <cell r="T228" t="str">
            <v>1113</v>
          </cell>
          <cell r="U228" t="str">
            <v>Incremental</v>
          </cell>
          <cell r="V228" t="str">
            <v>12</v>
          </cell>
          <cell r="X228" t="str">
            <v>0</v>
          </cell>
          <cell r="Y228" t="str">
            <v>PSE-deemed</v>
          </cell>
          <cell r="Z228" t="str">
            <v>Engineering</v>
          </cell>
          <cell r="AE228" t="str">
            <v>per unit</v>
          </cell>
          <cell r="AF228" t="str">
            <v>kWh</v>
          </cell>
        </row>
        <row r="229">
          <cell r="A229" t="str">
            <v>11807 - 1</v>
          </cell>
          <cell r="B229" t="str">
            <v>11807</v>
          </cell>
          <cell r="C229" t="str">
            <v>Appliances</v>
          </cell>
          <cell r="D229" t="str">
            <v>Commercial Kitchen</v>
          </cell>
          <cell r="E229" t="str">
            <v>Food Cabinet</v>
          </cell>
          <cell r="F229" t="str">
            <v>CKTCH: Food Cabinet - Hot - 28 Ft or More - NPU</v>
          </cell>
          <cell r="G229" t="str">
            <v>28-foot or greater hot food holding cabinet; non-PSE utility</v>
          </cell>
          <cell r="H229">
            <v>1</v>
          </cell>
          <cell r="I229" t="str">
            <v>Active</v>
          </cell>
          <cell r="J229">
            <v>42614</v>
          </cell>
          <cell r="N229" t="str">
            <v>4289</v>
          </cell>
          <cell r="Q229" t="str">
            <v>0</v>
          </cell>
          <cell r="S229" t="str">
            <v>0</v>
          </cell>
          <cell r="T229" t="str">
            <v>0</v>
          </cell>
          <cell r="AE229" t="str">
            <v>per unit</v>
          </cell>
          <cell r="AF229" t="str">
            <v>kWh</v>
          </cell>
        </row>
        <row r="230">
          <cell r="A230" t="str">
            <v>10844 - 1</v>
          </cell>
          <cell r="B230" t="str">
            <v>10844</v>
          </cell>
          <cell r="C230" t="str">
            <v>Appliances</v>
          </cell>
          <cell r="D230" t="str">
            <v>Commercial Kitchen</v>
          </cell>
          <cell r="E230" t="str">
            <v>Food Cabinet</v>
          </cell>
          <cell r="F230" t="str">
            <v>CKTCH: Food Cabinet - Hot - Under 13 Ft</v>
          </cell>
          <cell r="G230" t="str">
            <v>Under 13-foot hot food holding cabinet</v>
          </cell>
          <cell r="H230">
            <v>1</v>
          </cell>
          <cell r="I230" t="str">
            <v>Active</v>
          </cell>
          <cell r="J230">
            <v>42522</v>
          </cell>
          <cell r="L230" t="str">
            <v>Comm Cooking</v>
          </cell>
          <cell r="N230" t="str">
            <v>3725</v>
          </cell>
          <cell r="Q230" t="str">
            <v>150</v>
          </cell>
          <cell r="S230" t="str">
            <v>167</v>
          </cell>
          <cell r="T230" t="str">
            <v>439</v>
          </cell>
          <cell r="U230" t="str">
            <v>Incremental</v>
          </cell>
          <cell r="V230" t="str">
            <v>12</v>
          </cell>
          <cell r="X230" t="str">
            <v>0</v>
          </cell>
          <cell r="Y230" t="str">
            <v>PSE-deemed</v>
          </cell>
          <cell r="Z230" t="str">
            <v>Engineering</v>
          </cell>
          <cell r="AE230" t="str">
            <v>per unit</v>
          </cell>
          <cell r="AF230" t="str">
            <v>kWh</v>
          </cell>
        </row>
        <row r="231">
          <cell r="A231" t="str">
            <v>10844 - 2</v>
          </cell>
          <cell r="B231" t="str">
            <v>10844</v>
          </cell>
          <cell r="C231" t="str">
            <v>Appliances</v>
          </cell>
          <cell r="D231" t="str">
            <v>Commercial Kitchen</v>
          </cell>
          <cell r="E231" t="str">
            <v>Food Cabinet</v>
          </cell>
          <cell r="F231" t="str">
            <v>CKTCH: Food Cabinet - Hot - Under 13 Ft</v>
          </cell>
          <cell r="G231" t="str">
            <v>Under 13-foot hot food holding cabinet</v>
          </cell>
          <cell r="H231">
            <v>2</v>
          </cell>
          <cell r="I231" t="str">
            <v>Active</v>
          </cell>
          <cell r="J231">
            <v>41275</v>
          </cell>
          <cell r="K231">
            <v>41639</v>
          </cell>
          <cell r="M231" t="str">
            <v>HFHC N1</v>
          </cell>
          <cell r="Q231" t="str">
            <v>200</v>
          </cell>
          <cell r="T231" t="str">
            <v>876</v>
          </cell>
          <cell r="V231" t="str">
            <v>12</v>
          </cell>
          <cell r="AE231" t="str">
            <v>per unit</v>
          </cell>
          <cell r="AF231" t="str">
            <v>kWh</v>
          </cell>
        </row>
        <row r="232">
          <cell r="A232" t="str">
            <v>11808 - 1</v>
          </cell>
          <cell r="B232" t="str">
            <v>11808</v>
          </cell>
          <cell r="C232" t="str">
            <v>Appliances</v>
          </cell>
          <cell r="D232" t="str">
            <v>Commercial Kitchen</v>
          </cell>
          <cell r="E232" t="str">
            <v>Food Cabinet</v>
          </cell>
          <cell r="F232" t="str">
            <v>CKTCH: Food Cabinet - Hot - Under 13 Ft - NPU</v>
          </cell>
          <cell r="G232" t="str">
            <v>Under 13-foot hot food holding cabinet; non-PSE utility</v>
          </cell>
          <cell r="H232">
            <v>1</v>
          </cell>
          <cell r="I232" t="str">
            <v>Active</v>
          </cell>
          <cell r="J232">
            <v>42614</v>
          </cell>
          <cell r="N232" t="str">
            <v>4290</v>
          </cell>
          <cell r="Q232" t="str">
            <v>0</v>
          </cell>
          <cell r="S232" t="str">
            <v>0</v>
          </cell>
          <cell r="T232" t="str">
            <v>0</v>
          </cell>
          <cell r="AE232" t="str">
            <v>per unit</v>
          </cell>
          <cell r="AF232" t="str">
            <v>kWh</v>
          </cell>
        </row>
        <row r="233">
          <cell r="A233" t="str">
            <v>10829 - 1</v>
          </cell>
          <cell r="B233" t="str">
            <v>10829</v>
          </cell>
          <cell r="C233" t="str">
            <v>Appliances</v>
          </cell>
          <cell r="D233" t="str">
            <v>Commercial Kitchen</v>
          </cell>
          <cell r="E233" t="str">
            <v>Fryer</v>
          </cell>
          <cell r="F233" t="str">
            <v>CKTCH: Fryer - Large Vat - E</v>
          </cell>
          <cell r="G233" t="str">
            <v>Large-vat fryer: electric fuel</v>
          </cell>
          <cell r="H233">
            <v>1</v>
          </cell>
          <cell r="I233" t="str">
            <v>Active</v>
          </cell>
          <cell r="J233">
            <v>42552</v>
          </cell>
          <cell r="L233" t="str">
            <v>Comm Cooking</v>
          </cell>
          <cell r="N233" t="str">
            <v>3700</v>
          </cell>
          <cell r="Q233" t="str">
            <v>400</v>
          </cell>
          <cell r="S233" t="str">
            <v>428</v>
          </cell>
          <cell r="T233" t="str">
            <v>2686</v>
          </cell>
          <cell r="U233" t="str">
            <v>Incremental</v>
          </cell>
          <cell r="V233" t="str">
            <v>12</v>
          </cell>
          <cell r="X233" t="str">
            <v>1357</v>
          </cell>
          <cell r="Y233" t="str">
            <v>PSE-deemed</v>
          </cell>
          <cell r="Z233" t="str">
            <v>Engineering</v>
          </cell>
          <cell r="AE233" t="str">
            <v>per unit</v>
          </cell>
          <cell r="AF233" t="str">
            <v>kWh</v>
          </cell>
        </row>
        <row r="234">
          <cell r="A234" t="str">
            <v>11793 - 1</v>
          </cell>
          <cell r="B234" t="str">
            <v>11793</v>
          </cell>
          <cell r="C234" t="str">
            <v>Appliances</v>
          </cell>
          <cell r="D234" t="str">
            <v>Commercial Kitchen</v>
          </cell>
          <cell r="E234" t="str">
            <v>Fryer</v>
          </cell>
          <cell r="F234" t="str">
            <v>CKTCH: Fryer - Large Vat - E - NPU</v>
          </cell>
          <cell r="G234" t="str">
            <v>Large-vat fryer: electric fuel; non-PSE utility</v>
          </cell>
          <cell r="H234">
            <v>1</v>
          </cell>
          <cell r="I234" t="str">
            <v>Active</v>
          </cell>
          <cell r="J234">
            <v>42614</v>
          </cell>
          <cell r="N234" t="str">
            <v>4275</v>
          </cell>
          <cell r="Q234" t="str">
            <v>0</v>
          </cell>
          <cell r="S234" t="str">
            <v>0</v>
          </cell>
          <cell r="T234" t="str">
            <v>0</v>
          </cell>
          <cell r="AE234" t="str">
            <v>per unit</v>
          </cell>
          <cell r="AF234" t="str">
            <v>kWh</v>
          </cell>
        </row>
        <row r="235">
          <cell r="A235" t="str">
            <v>10830 - 1</v>
          </cell>
          <cell r="B235" t="str">
            <v>10830</v>
          </cell>
          <cell r="C235" t="str">
            <v>Appliances</v>
          </cell>
          <cell r="D235" t="str">
            <v>Commercial Kitchen</v>
          </cell>
          <cell r="E235" t="str">
            <v>Fryer</v>
          </cell>
          <cell r="F235" t="str">
            <v>CKTCH: Fryer - Large Vat - NG</v>
          </cell>
          <cell r="G235" t="str">
            <v>Large-vat fryer: natural gas fuel</v>
          </cell>
          <cell r="H235">
            <v>1</v>
          </cell>
          <cell r="I235" t="str">
            <v>Active</v>
          </cell>
          <cell r="J235">
            <v>42552</v>
          </cell>
          <cell r="L235" t="str">
            <v>Comm Cooking</v>
          </cell>
          <cell r="N235" t="str">
            <v>3702</v>
          </cell>
          <cell r="U235" t="str">
            <v>Incremental</v>
          </cell>
          <cell r="V235" t="str">
            <v>12</v>
          </cell>
          <cell r="X235" t="str">
            <v>1357</v>
          </cell>
          <cell r="Y235" t="str">
            <v>PSE-deemed</v>
          </cell>
          <cell r="Z235" t="str">
            <v>Engineering</v>
          </cell>
          <cell r="AA235" t="str">
            <v>500</v>
          </cell>
          <cell r="AC235" t="str">
            <v>591</v>
          </cell>
          <cell r="AD235" t="str">
            <v>490</v>
          </cell>
          <cell r="AE235" t="str">
            <v>per unit</v>
          </cell>
          <cell r="AF235" t="str">
            <v>Therm</v>
          </cell>
        </row>
        <row r="236">
          <cell r="A236" t="str">
            <v>11794 - 1</v>
          </cell>
          <cell r="B236" t="str">
            <v>11794</v>
          </cell>
          <cell r="C236" t="str">
            <v>Appliances</v>
          </cell>
          <cell r="D236" t="str">
            <v>Commercial Kitchen</v>
          </cell>
          <cell r="E236" t="str">
            <v>Fryer</v>
          </cell>
          <cell r="F236" t="str">
            <v>CKTCH: Fryer - Large Vat - NG - NPU</v>
          </cell>
          <cell r="G236" t="str">
            <v>Large-vat fryer: natural gas fuel; non-PSE utility</v>
          </cell>
          <cell r="H236">
            <v>1</v>
          </cell>
          <cell r="I236" t="str">
            <v>Active</v>
          </cell>
          <cell r="J236">
            <v>42614</v>
          </cell>
          <cell r="N236" t="str">
            <v>4276</v>
          </cell>
          <cell r="AA236" t="str">
            <v>0</v>
          </cell>
          <cell r="AC236" t="str">
            <v>0</v>
          </cell>
          <cell r="AD236" t="str">
            <v>0</v>
          </cell>
          <cell r="AE236" t="str">
            <v>per unit</v>
          </cell>
          <cell r="AF236" t="str">
            <v>Therm</v>
          </cell>
        </row>
        <row r="237">
          <cell r="A237" t="str">
            <v>11758 - 1</v>
          </cell>
          <cell r="B237" t="str">
            <v>11758</v>
          </cell>
          <cell r="C237" t="str">
            <v>Appliances</v>
          </cell>
          <cell r="D237" t="str">
            <v>Commercial Kitchen</v>
          </cell>
          <cell r="E237" t="str">
            <v>Fryer</v>
          </cell>
          <cell r="F237" t="str">
            <v>CKTCH: Fryer - Nominal - NG</v>
          </cell>
          <cell r="G237" t="str">
            <v>Fryer: natural gas fuel, nominal</v>
          </cell>
          <cell r="H237">
            <v>1</v>
          </cell>
          <cell r="I237" t="str">
            <v>Active</v>
          </cell>
          <cell r="J237">
            <v>40909</v>
          </cell>
          <cell r="K237">
            <v>42004</v>
          </cell>
          <cell r="L237" t="str">
            <v>Comm Cooking</v>
          </cell>
          <cell r="M237" t="str">
            <v>DFF G</v>
          </cell>
          <cell r="N237" t="str">
            <v>1664</v>
          </cell>
          <cell r="V237" t="str">
            <v>8</v>
          </cell>
          <cell r="AA237" t="str">
            <v>750</v>
          </cell>
          <cell r="AC237" t="str">
            <v>1017</v>
          </cell>
          <cell r="AD237" t="str">
            <v>292</v>
          </cell>
          <cell r="AE237" t="str">
            <v>per unit</v>
          </cell>
          <cell r="AF237" t="str">
            <v>Therm</v>
          </cell>
        </row>
        <row r="238">
          <cell r="A238" t="str">
            <v>10831 - 1</v>
          </cell>
          <cell r="B238" t="str">
            <v>10831</v>
          </cell>
          <cell r="C238" t="str">
            <v>Appliances</v>
          </cell>
          <cell r="D238" t="str">
            <v>Commercial Kitchen</v>
          </cell>
          <cell r="E238" t="str">
            <v>Fryer</v>
          </cell>
          <cell r="F238" t="str">
            <v>CKTCH: Fryer - Standard Vat - E</v>
          </cell>
          <cell r="G238" t="str">
            <v>Standard-vat fryer: electric fuel</v>
          </cell>
          <cell r="H238">
            <v>1</v>
          </cell>
          <cell r="I238" t="str">
            <v>Active</v>
          </cell>
          <cell r="J238">
            <v>42552</v>
          </cell>
          <cell r="L238" t="str">
            <v>Comm Cooking</v>
          </cell>
          <cell r="N238" t="str">
            <v>3699</v>
          </cell>
          <cell r="Q238" t="str">
            <v>1000</v>
          </cell>
          <cell r="S238" t="str">
            <v>1112</v>
          </cell>
          <cell r="T238" t="str">
            <v>1604</v>
          </cell>
          <cell r="U238" t="str">
            <v>Incremental</v>
          </cell>
          <cell r="V238" t="str">
            <v>12</v>
          </cell>
          <cell r="X238" t="str">
            <v>1357</v>
          </cell>
          <cell r="Y238" t="str">
            <v>PSE-deemed</v>
          </cell>
          <cell r="Z238" t="str">
            <v>Engineering</v>
          </cell>
          <cell r="AE238" t="str">
            <v>per unit</v>
          </cell>
          <cell r="AF238" t="str">
            <v>kWh</v>
          </cell>
        </row>
        <row r="239">
          <cell r="A239" t="str">
            <v>10831 - 2</v>
          </cell>
          <cell r="B239" t="str">
            <v>10831</v>
          </cell>
          <cell r="C239" t="str">
            <v>Appliances</v>
          </cell>
          <cell r="D239" t="str">
            <v>Commercial Kitchen</v>
          </cell>
          <cell r="E239" t="str">
            <v>Fryer</v>
          </cell>
          <cell r="F239" t="str">
            <v>CKTCH: Fryer - Standard Vat - E</v>
          </cell>
          <cell r="G239" t="str">
            <v>Standard-vat fryer: electric fuel</v>
          </cell>
          <cell r="H239">
            <v>2</v>
          </cell>
          <cell r="I239" t="str">
            <v>Active</v>
          </cell>
          <cell r="J239">
            <v>41275</v>
          </cell>
          <cell r="K239">
            <v>41639</v>
          </cell>
          <cell r="L239" t="str">
            <v>Comm Cooking</v>
          </cell>
          <cell r="M239" t="str">
            <v>ODFF</v>
          </cell>
          <cell r="Q239" t="str">
            <v>250</v>
          </cell>
          <cell r="T239" t="str">
            <v>1024</v>
          </cell>
          <cell r="V239" t="str">
            <v>9</v>
          </cell>
          <cell r="AE239" t="str">
            <v>per unit</v>
          </cell>
          <cell r="AF239" t="str">
            <v>kWh</v>
          </cell>
        </row>
        <row r="240">
          <cell r="A240" t="str">
            <v>11795 - 1</v>
          </cell>
          <cell r="B240" t="str">
            <v>11795</v>
          </cell>
          <cell r="C240" t="str">
            <v>Appliances</v>
          </cell>
          <cell r="D240" t="str">
            <v>Commercial Kitchen</v>
          </cell>
          <cell r="E240" t="str">
            <v>Fryer</v>
          </cell>
          <cell r="F240" t="str">
            <v>CKTCH: Fryer - Standard Vat - E - NPU</v>
          </cell>
          <cell r="G240" t="str">
            <v>Standard-vat fryer: electric fuel; non-PSE utility</v>
          </cell>
          <cell r="H240">
            <v>1</v>
          </cell>
          <cell r="I240" t="str">
            <v>Active</v>
          </cell>
          <cell r="J240">
            <v>42614</v>
          </cell>
          <cell r="N240" t="str">
            <v>4277</v>
          </cell>
          <cell r="Q240" t="str">
            <v>0</v>
          </cell>
          <cell r="S240" t="str">
            <v>0</v>
          </cell>
          <cell r="T240" t="str">
            <v>0</v>
          </cell>
          <cell r="AE240" t="str">
            <v>per unit</v>
          </cell>
          <cell r="AF240" t="str">
            <v>kWh</v>
          </cell>
        </row>
        <row r="241">
          <cell r="A241" t="str">
            <v>10832 - 1</v>
          </cell>
          <cell r="B241" t="str">
            <v>10832</v>
          </cell>
          <cell r="C241" t="str">
            <v>Appliances</v>
          </cell>
          <cell r="D241" t="str">
            <v>Commercial Kitchen</v>
          </cell>
          <cell r="E241" t="str">
            <v>Fryer</v>
          </cell>
          <cell r="F241" t="str">
            <v>CKTCH: Fryer - Standard Vat - NG</v>
          </cell>
          <cell r="G241" t="str">
            <v>Standard-vat fryer: natural gas fuel</v>
          </cell>
          <cell r="H241">
            <v>1</v>
          </cell>
          <cell r="I241" t="str">
            <v>Active</v>
          </cell>
          <cell r="J241">
            <v>42506</v>
          </cell>
          <cell r="L241" t="str">
            <v>Comm Cooking</v>
          </cell>
          <cell r="N241" t="str">
            <v>3701</v>
          </cell>
          <cell r="U241" t="str">
            <v>Incremental</v>
          </cell>
          <cell r="V241" t="str">
            <v>12</v>
          </cell>
          <cell r="X241" t="str">
            <v>1357</v>
          </cell>
          <cell r="Y241" t="str">
            <v>PSE-deemed</v>
          </cell>
          <cell r="Z241" t="str">
            <v>Engineering</v>
          </cell>
          <cell r="AA241" t="str">
            <v>1000</v>
          </cell>
          <cell r="AC241" t="str">
            <v>1304</v>
          </cell>
          <cell r="AD241" t="str">
            <v>432</v>
          </cell>
          <cell r="AE241" t="str">
            <v>per unit</v>
          </cell>
          <cell r="AF241" t="str">
            <v>Therm</v>
          </cell>
        </row>
        <row r="242">
          <cell r="A242" t="str">
            <v>10832 - 2</v>
          </cell>
          <cell r="B242" t="str">
            <v>10832</v>
          </cell>
          <cell r="C242" t="str">
            <v>Appliances</v>
          </cell>
          <cell r="D242" t="str">
            <v>Commercial Kitchen</v>
          </cell>
          <cell r="E242" t="str">
            <v>Fryer</v>
          </cell>
          <cell r="F242" t="str">
            <v>CKTCH: Fryer - Standard Vat - NG</v>
          </cell>
          <cell r="G242" t="str">
            <v>Standard-vat fryer: natural gas fuel</v>
          </cell>
          <cell r="H242">
            <v>2</v>
          </cell>
          <cell r="I242" t="str">
            <v>Active</v>
          </cell>
          <cell r="J242">
            <v>41640</v>
          </cell>
          <cell r="K242">
            <v>42505</v>
          </cell>
          <cell r="L242" t="str">
            <v>Comm Cooking</v>
          </cell>
          <cell r="M242" t="str">
            <v>FRY G</v>
          </cell>
          <cell r="N242" t="str">
            <v>1676</v>
          </cell>
          <cell r="U242" t="str">
            <v>Incremental</v>
          </cell>
          <cell r="V242" t="str">
            <v>8</v>
          </cell>
          <cell r="W242" t="str">
            <v>3969</v>
          </cell>
          <cell r="Y242" t="str">
            <v>PSE-deemed</v>
          </cell>
          <cell r="Z242" t="str">
            <v>Engineering</v>
          </cell>
          <cell r="AA242" t="str">
            <v>500</v>
          </cell>
          <cell r="AC242" t="str">
            <v>1017</v>
          </cell>
          <cell r="AD242" t="str">
            <v>630</v>
          </cell>
          <cell r="AE242" t="str">
            <v>per unit</v>
          </cell>
          <cell r="AF242" t="str">
            <v>Therm</v>
          </cell>
        </row>
        <row r="243">
          <cell r="A243" t="str">
            <v>11796 - 1</v>
          </cell>
          <cell r="B243" t="str">
            <v>11796</v>
          </cell>
          <cell r="C243" t="str">
            <v>Appliances</v>
          </cell>
          <cell r="D243" t="str">
            <v>Commercial Kitchen</v>
          </cell>
          <cell r="E243" t="str">
            <v>Fryer</v>
          </cell>
          <cell r="F243" t="str">
            <v>CKTCH: Fryer - Standard Vat - NG - NPU</v>
          </cell>
          <cell r="G243" t="str">
            <v>Standard-vat fryer: natural gas fuel; non-PSE utility</v>
          </cell>
          <cell r="H243">
            <v>1</v>
          </cell>
          <cell r="I243" t="str">
            <v>Active</v>
          </cell>
          <cell r="J243">
            <v>42614</v>
          </cell>
          <cell r="N243" t="str">
            <v>4278</v>
          </cell>
          <cell r="AA243" t="str">
            <v>0</v>
          </cell>
          <cell r="AC243" t="str">
            <v>0</v>
          </cell>
          <cell r="AD243" t="str">
            <v>0</v>
          </cell>
          <cell r="AE243" t="str">
            <v>per unit</v>
          </cell>
          <cell r="AF243" t="str">
            <v>Therm</v>
          </cell>
        </row>
        <row r="244">
          <cell r="A244" t="str">
            <v>10833 - 1</v>
          </cell>
          <cell r="B244" t="str">
            <v>10833</v>
          </cell>
          <cell r="C244" t="str">
            <v>Appliances</v>
          </cell>
          <cell r="D244" t="str">
            <v>Commercial Kitchen</v>
          </cell>
          <cell r="E244" t="str">
            <v>Griddle</v>
          </cell>
          <cell r="F244" t="str">
            <v>CKTCH: Griddle - 2 Linear Ft - E</v>
          </cell>
          <cell r="G244" t="str">
            <v>2 linear feet griddle: electric fuel</v>
          </cell>
          <cell r="H244">
            <v>1</v>
          </cell>
          <cell r="I244" t="str">
            <v>Active</v>
          </cell>
          <cell r="J244">
            <v>42552</v>
          </cell>
          <cell r="L244" t="str">
            <v>Comm Cooking</v>
          </cell>
          <cell r="N244" t="str">
            <v>3713</v>
          </cell>
          <cell r="Q244" t="str">
            <v>200</v>
          </cell>
          <cell r="S244" t="str">
            <v>374</v>
          </cell>
          <cell r="T244" t="str">
            <v>1850</v>
          </cell>
          <cell r="U244" t="str">
            <v>Incremental</v>
          </cell>
          <cell r="V244" t="str">
            <v>12</v>
          </cell>
          <cell r="X244" t="str">
            <v>0</v>
          </cell>
          <cell r="Y244" t="str">
            <v>PSE-deemed</v>
          </cell>
          <cell r="Z244" t="str">
            <v>Engineering</v>
          </cell>
          <cell r="AE244" t="str">
            <v>per unit</v>
          </cell>
          <cell r="AF244" t="str">
            <v>kWh</v>
          </cell>
        </row>
        <row r="245">
          <cell r="A245" t="str">
            <v>11797 - 1</v>
          </cell>
          <cell r="B245" t="str">
            <v>11797</v>
          </cell>
          <cell r="C245" t="str">
            <v>Appliances</v>
          </cell>
          <cell r="D245" t="str">
            <v>Commercial Kitchen</v>
          </cell>
          <cell r="E245" t="str">
            <v>Griddle</v>
          </cell>
          <cell r="F245" t="str">
            <v>CKTCH: Griddle - 2 Linear Ft - E - NPU</v>
          </cell>
          <cell r="G245" t="str">
            <v>2 linear feet griddle: electric fuel; non-PSE utility</v>
          </cell>
          <cell r="H245">
            <v>1</v>
          </cell>
          <cell r="I245" t="str">
            <v>Active</v>
          </cell>
          <cell r="J245">
            <v>42614</v>
          </cell>
          <cell r="N245" t="str">
            <v>4279</v>
          </cell>
          <cell r="Q245" t="str">
            <v>0</v>
          </cell>
          <cell r="S245" t="str">
            <v>0</v>
          </cell>
          <cell r="T245" t="str">
            <v>0</v>
          </cell>
          <cell r="AE245" t="str">
            <v>per unit</v>
          </cell>
          <cell r="AF245" t="str">
            <v>kWh</v>
          </cell>
        </row>
        <row r="246">
          <cell r="A246" t="str">
            <v>10834 - 1</v>
          </cell>
          <cell r="B246" t="str">
            <v>10834</v>
          </cell>
          <cell r="C246" t="str">
            <v>Appliances</v>
          </cell>
          <cell r="D246" t="str">
            <v>Commercial Kitchen</v>
          </cell>
          <cell r="E246" t="str">
            <v>Griddle</v>
          </cell>
          <cell r="F246" t="str">
            <v>CKTCH: Griddle - 2 Linear Ft - NG</v>
          </cell>
          <cell r="G246" t="str">
            <v>2 linear feet griddle: natural gas fuel</v>
          </cell>
          <cell r="H246">
            <v>1</v>
          </cell>
          <cell r="I246" t="str">
            <v>Active</v>
          </cell>
          <cell r="J246">
            <v>42552</v>
          </cell>
          <cell r="L246" t="str">
            <v>Comm Cooking</v>
          </cell>
          <cell r="N246" t="str">
            <v>3718</v>
          </cell>
          <cell r="U246" t="str">
            <v>Incremental</v>
          </cell>
          <cell r="V246" t="str">
            <v>12</v>
          </cell>
          <cell r="X246" t="str">
            <v>0</v>
          </cell>
          <cell r="Y246" t="str">
            <v>PSE-deemed</v>
          </cell>
          <cell r="Z246" t="str">
            <v>Engineering</v>
          </cell>
          <cell r="AA246" t="str">
            <v>900</v>
          </cell>
          <cell r="AC246" t="str">
            <v>1438</v>
          </cell>
          <cell r="AD246" t="str">
            <v>174</v>
          </cell>
          <cell r="AE246" t="str">
            <v>per unit</v>
          </cell>
          <cell r="AF246" t="str">
            <v>Therm</v>
          </cell>
        </row>
        <row r="247">
          <cell r="A247" t="str">
            <v>11798 - 1</v>
          </cell>
          <cell r="B247" t="str">
            <v>11798</v>
          </cell>
          <cell r="C247" t="str">
            <v>Appliances</v>
          </cell>
          <cell r="D247" t="str">
            <v>Commercial Kitchen</v>
          </cell>
          <cell r="E247" t="str">
            <v>Griddle</v>
          </cell>
          <cell r="F247" t="str">
            <v>CKTCH: Griddle - 2 Linear Ft - NG - NPU</v>
          </cell>
          <cell r="G247" t="str">
            <v>2 linear feet griddle: natural gas fuel; non-PSE utility</v>
          </cell>
          <cell r="H247">
            <v>1</v>
          </cell>
          <cell r="I247" t="str">
            <v>Active</v>
          </cell>
          <cell r="J247">
            <v>42614</v>
          </cell>
          <cell r="N247" t="str">
            <v>4280</v>
          </cell>
          <cell r="AA247" t="str">
            <v>0</v>
          </cell>
          <cell r="AC247" t="str">
            <v>0</v>
          </cell>
          <cell r="AD247" t="str">
            <v>0</v>
          </cell>
          <cell r="AE247" t="str">
            <v>per unit</v>
          </cell>
          <cell r="AF247" t="str">
            <v>Therm</v>
          </cell>
        </row>
        <row r="248">
          <cell r="A248" t="str">
            <v>10835 - 1</v>
          </cell>
          <cell r="B248" t="str">
            <v>10835</v>
          </cell>
          <cell r="C248" t="str">
            <v>Appliances</v>
          </cell>
          <cell r="D248" t="str">
            <v>Commercial Kitchen</v>
          </cell>
          <cell r="E248" t="str">
            <v>Griddle</v>
          </cell>
          <cell r="F248" t="str">
            <v>CKTCH: Griddle - 3 Linear Ft - E</v>
          </cell>
          <cell r="G248" t="str">
            <v>3 linear feet griddle: electric fuel</v>
          </cell>
          <cell r="H248">
            <v>1</v>
          </cell>
          <cell r="I248" t="str">
            <v>Active</v>
          </cell>
          <cell r="J248">
            <v>42552</v>
          </cell>
          <cell r="L248" t="str">
            <v>Comm Cooking</v>
          </cell>
          <cell r="N248" t="str">
            <v>3714</v>
          </cell>
          <cell r="Q248" t="str">
            <v>300</v>
          </cell>
          <cell r="S248" t="str">
            <v>561</v>
          </cell>
          <cell r="T248" t="str">
            <v>2775</v>
          </cell>
          <cell r="U248" t="str">
            <v>Incremental</v>
          </cell>
          <cell r="V248" t="str">
            <v>12</v>
          </cell>
          <cell r="X248" t="str">
            <v>0</v>
          </cell>
          <cell r="Y248" t="str">
            <v>PSE-deemed</v>
          </cell>
          <cell r="Z248" t="str">
            <v>Engineering</v>
          </cell>
          <cell r="AE248" t="str">
            <v>per unit</v>
          </cell>
          <cell r="AF248" t="str">
            <v>kWh</v>
          </cell>
        </row>
        <row r="249">
          <cell r="A249" t="str">
            <v>11799 - 1</v>
          </cell>
          <cell r="B249" t="str">
            <v>11799</v>
          </cell>
          <cell r="C249" t="str">
            <v>Appliances</v>
          </cell>
          <cell r="D249" t="str">
            <v>Commercial Kitchen</v>
          </cell>
          <cell r="E249" t="str">
            <v>Griddle</v>
          </cell>
          <cell r="F249" t="str">
            <v>CKTCH: Griddle - 3 Linear Ft - E - NPU</v>
          </cell>
          <cell r="G249" t="str">
            <v>3 linear feet griddle: electric fuel; non-PSE utility</v>
          </cell>
          <cell r="H249">
            <v>1</v>
          </cell>
          <cell r="I249" t="str">
            <v>Active</v>
          </cell>
          <cell r="J249">
            <v>42614</v>
          </cell>
          <cell r="N249" t="str">
            <v>4281</v>
          </cell>
          <cell r="Q249" t="str">
            <v>0</v>
          </cell>
          <cell r="S249" t="str">
            <v>0</v>
          </cell>
          <cell r="T249" t="str">
            <v>0</v>
          </cell>
          <cell r="AE249" t="str">
            <v>per unit</v>
          </cell>
          <cell r="AF249" t="str">
            <v>kWh</v>
          </cell>
        </row>
        <row r="250">
          <cell r="A250" t="str">
            <v>10836 - 1</v>
          </cell>
          <cell r="B250" t="str">
            <v>10836</v>
          </cell>
          <cell r="C250" t="str">
            <v>Appliances</v>
          </cell>
          <cell r="D250" t="str">
            <v>Commercial Kitchen</v>
          </cell>
          <cell r="E250" t="str">
            <v>Griddle</v>
          </cell>
          <cell r="F250" t="str">
            <v>CKTCH: Griddle - 3 Linear Ft - NG</v>
          </cell>
          <cell r="G250" t="str">
            <v>3 linear feet griddle: natural gas fuel</v>
          </cell>
          <cell r="H250">
            <v>1</v>
          </cell>
          <cell r="I250" t="str">
            <v>Active</v>
          </cell>
          <cell r="J250">
            <v>42552</v>
          </cell>
          <cell r="L250" t="str">
            <v>Comm Cooking</v>
          </cell>
          <cell r="N250" t="str">
            <v>3719</v>
          </cell>
          <cell r="U250" t="str">
            <v>Incremental</v>
          </cell>
          <cell r="V250" t="str">
            <v>12</v>
          </cell>
          <cell r="X250" t="str">
            <v>0</v>
          </cell>
          <cell r="Y250" t="str">
            <v>PSE-deemed</v>
          </cell>
          <cell r="Z250" t="str">
            <v>Engineering</v>
          </cell>
          <cell r="AA250" t="str">
            <v>1300</v>
          </cell>
          <cell r="AC250" t="str">
            <v>2157</v>
          </cell>
          <cell r="AD250" t="str">
            <v>261</v>
          </cell>
          <cell r="AE250" t="str">
            <v>per unit</v>
          </cell>
          <cell r="AF250" t="str">
            <v>Therm</v>
          </cell>
        </row>
        <row r="251">
          <cell r="A251" t="str">
            <v>11800 - 1</v>
          </cell>
          <cell r="B251" t="str">
            <v>11800</v>
          </cell>
          <cell r="C251" t="str">
            <v>Appliances</v>
          </cell>
          <cell r="D251" t="str">
            <v>Commercial Kitchen</v>
          </cell>
          <cell r="E251" t="str">
            <v>Griddle</v>
          </cell>
          <cell r="F251" t="str">
            <v>CKTCH: Griddle - 3 Linear Ft - NG - NPU</v>
          </cell>
          <cell r="G251" t="str">
            <v>3 linear feet griddle: natural gas fuel; non-PSE utility</v>
          </cell>
          <cell r="H251">
            <v>1</v>
          </cell>
          <cell r="I251" t="str">
            <v>Active</v>
          </cell>
          <cell r="J251">
            <v>42614</v>
          </cell>
          <cell r="N251" t="str">
            <v>4282</v>
          </cell>
          <cell r="AA251" t="str">
            <v>0</v>
          </cell>
          <cell r="AC251" t="str">
            <v>0</v>
          </cell>
          <cell r="AD251" t="str">
            <v>0</v>
          </cell>
          <cell r="AE251" t="str">
            <v>per unit</v>
          </cell>
          <cell r="AF251" t="str">
            <v>Therm</v>
          </cell>
        </row>
        <row r="252">
          <cell r="A252" t="str">
            <v>10837 - 1</v>
          </cell>
          <cell r="B252" t="str">
            <v>10837</v>
          </cell>
          <cell r="C252" t="str">
            <v>Appliances</v>
          </cell>
          <cell r="D252" t="str">
            <v>Commercial Kitchen</v>
          </cell>
          <cell r="E252" t="str">
            <v>Griddle</v>
          </cell>
          <cell r="F252" t="str">
            <v>CKTCH: Griddle - 4 Linear Ft - E</v>
          </cell>
          <cell r="G252" t="str">
            <v>4 linear feet griddle: electric fuel</v>
          </cell>
          <cell r="H252">
            <v>1</v>
          </cell>
          <cell r="I252" t="str">
            <v>Active</v>
          </cell>
          <cell r="J252">
            <v>42552</v>
          </cell>
          <cell r="L252" t="str">
            <v>Comm Cooking</v>
          </cell>
          <cell r="N252" t="str">
            <v>3715</v>
          </cell>
          <cell r="Q252" t="str">
            <v>400</v>
          </cell>
          <cell r="S252" t="str">
            <v>748</v>
          </cell>
          <cell r="T252" t="str">
            <v>3700</v>
          </cell>
          <cell r="U252" t="str">
            <v>Incremental</v>
          </cell>
          <cell r="V252" t="str">
            <v>12</v>
          </cell>
          <cell r="X252" t="str">
            <v>0</v>
          </cell>
          <cell r="Y252" t="str">
            <v>PSE-deemed</v>
          </cell>
          <cell r="Z252" t="str">
            <v>Engineering</v>
          </cell>
          <cell r="AE252" t="str">
            <v>per unit</v>
          </cell>
          <cell r="AF252" t="str">
            <v>kWh</v>
          </cell>
        </row>
        <row r="253">
          <cell r="A253" t="str">
            <v>11801 - 1</v>
          </cell>
          <cell r="B253" t="str">
            <v>11801</v>
          </cell>
          <cell r="C253" t="str">
            <v>Appliances</v>
          </cell>
          <cell r="D253" t="str">
            <v>Commercial Kitchen</v>
          </cell>
          <cell r="E253" t="str">
            <v>Griddle</v>
          </cell>
          <cell r="F253" t="str">
            <v>CKTCH: Griddle - 4 Linear Ft - E - NPU</v>
          </cell>
          <cell r="G253" t="str">
            <v>4 linear feet griddle: electric fuel; non-PSE utility</v>
          </cell>
          <cell r="H253">
            <v>1</v>
          </cell>
          <cell r="I253" t="str">
            <v>Active</v>
          </cell>
          <cell r="J253">
            <v>42614</v>
          </cell>
          <cell r="N253" t="str">
            <v>4283</v>
          </cell>
          <cell r="Q253" t="str">
            <v>0</v>
          </cell>
          <cell r="S253" t="str">
            <v>0</v>
          </cell>
          <cell r="T253" t="str">
            <v>0</v>
          </cell>
          <cell r="AE253" t="str">
            <v>per unit</v>
          </cell>
          <cell r="AF253" t="str">
            <v>kWh</v>
          </cell>
        </row>
        <row r="254">
          <cell r="A254" t="str">
            <v>10838 - 1</v>
          </cell>
          <cell r="B254" t="str">
            <v>10838</v>
          </cell>
          <cell r="C254" t="str">
            <v>Appliances</v>
          </cell>
          <cell r="D254" t="str">
            <v>Commercial Kitchen</v>
          </cell>
          <cell r="E254" t="str">
            <v>Griddle</v>
          </cell>
          <cell r="F254" t="str">
            <v>CKTCH: Griddle - 4 Linear Ft - NG</v>
          </cell>
          <cell r="G254" t="str">
            <v>4 linear feet griddle: natural gas fuel</v>
          </cell>
          <cell r="H254">
            <v>1</v>
          </cell>
          <cell r="I254" t="str">
            <v>Active</v>
          </cell>
          <cell r="J254">
            <v>42552</v>
          </cell>
          <cell r="L254" t="str">
            <v>Comm Cooking</v>
          </cell>
          <cell r="N254" t="str">
            <v>3720</v>
          </cell>
          <cell r="U254" t="str">
            <v>Incremental</v>
          </cell>
          <cell r="V254" t="str">
            <v>12</v>
          </cell>
          <cell r="X254" t="str">
            <v>0</v>
          </cell>
          <cell r="Y254" t="str">
            <v>PSE-deemed</v>
          </cell>
          <cell r="Z254" t="str">
            <v>Engineering</v>
          </cell>
          <cell r="AA254" t="str">
            <v>1400</v>
          </cell>
          <cell r="AC254" t="str">
            <v>2876</v>
          </cell>
          <cell r="AD254" t="str">
            <v>348</v>
          </cell>
          <cell r="AE254" t="str">
            <v>per unit</v>
          </cell>
          <cell r="AF254" t="str">
            <v>Therm</v>
          </cell>
        </row>
        <row r="255">
          <cell r="A255" t="str">
            <v>11802 - 1</v>
          </cell>
          <cell r="B255" t="str">
            <v>11802</v>
          </cell>
          <cell r="C255" t="str">
            <v>Appliances</v>
          </cell>
          <cell r="D255" t="str">
            <v>Commercial Kitchen</v>
          </cell>
          <cell r="E255" t="str">
            <v>Griddle</v>
          </cell>
          <cell r="F255" t="str">
            <v>CKTCH: Griddle - 4 Linear Ft - NG - NPU</v>
          </cell>
          <cell r="G255" t="str">
            <v>4 linear feet griddle: natural gas fuel; non-PSE utility</v>
          </cell>
          <cell r="H255">
            <v>1</v>
          </cell>
          <cell r="I255" t="str">
            <v>Active</v>
          </cell>
          <cell r="J255">
            <v>42614</v>
          </cell>
          <cell r="N255" t="str">
            <v>4284</v>
          </cell>
          <cell r="AA255" t="str">
            <v>0</v>
          </cell>
          <cell r="AC255" t="str">
            <v>0</v>
          </cell>
          <cell r="AD255" t="str">
            <v>0</v>
          </cell>
          <cell r="AE255" t="str">
            <v>per unit</v>
          </cell>
          <cell r="AF255" t="str">
            <v>Therm</v>
          </cell>
        </row>
        <row r="256">
          <cell r="A256" t="str">
            <v>10839 - 1</v>
          </cell>
          <cell r="B256" t="str">
            <v>10839</v>
          </cell>
          <cell r="C256" t="str">
            <v>Appliances</v>
          </cell>
          <cell r="D256" t="str">
            <v>Commercial Kitchen</v>
          </cell>
          <cell r="E256" t="str">
            <v>Griddle</v>
          </cell>
          <cell r="F256" t="str">
            <v>CKTCH: Griddle - 5 Linear Ft - E</v>
          </cell>
          <cell r="G256" t="str">
            <v>5 linear feet griddle: electric fuel</v>
          </cell>
          <cell r="H256">
            <v>1</v>
          </cell>
          <cell r="I256" t="str">
            <v>Active</v>
          </cell>
          <cell r="J256">
            <v>42552</v>
          </cell>
          <cell r="L256" t="str">
            <v>Comm Cooking</v>
          </cell>
          <cell r="N256" t="str">
            <v>3716</v>
          </cell>
          <cell r="Q256" t="str">
            <v>500</v>
          </cell>
          <cell r="S256" t="str">
            <v>935</v>
          </cell>
          <cell r="T256" t="str">
            <v>4625</v>
          </cell>
          <cell r="U256" t="str">
            <v>Incremental</v>
          </cell>
          <cell r="V256" t="str">
            <v>12</v>
          </cell>
          <cell r="X256" t="str">
            <v>0</v>
          </cell>
          <cell r="Y256" t="str">
            <v>PSE-deemed</v>
          </cell>
          <cell r="Z256" t="str">
            <v>Engineering</v>
          </cell>
          <cell r="AE256" t="str">
            <v>per unit</v>
          </cell>
          <cell r="AF256" t="str">
            <v>kWh</v>
          </cell>
        </row>
        <row r="257">
          <cell r="A257" t="str">
            <v>11803 - 1</v>
          </cell>
          <cell r="B257" t="str">
            <v>11803</v>
          </cell>
          <cell r="C257" t="str">
            <v>Appliances</v>
          </cell>
          <cell r="D257" t="str">
            <v>Commercial Kitchen</v>
          </cell>
          <cell r="E257" t="str">
            <v>Griddle</v>
          </cell>
          <cell r="F257" t="str">
            <v>CKTCH: Griddle - 5 Linear Ft - E - NPU</v>
          </cell>
          <cell r="G257" t="str">
            <v>5 linear feet griddle: electric fuel; non-PSE utility</v>
          </cell>
          <cell r="H257">
            <v>1</v>
          </cell>
          <cell r="I257" t="str">
            <v>Active</v>
          </cell>
          <cell r="J257">
            <v>42614</v>
          </cell>
          <cell r="N257" t="str">
            <v>4285</v>
          </cell>
          <cell r="Q257" t="str">
            <v>0</v>
          </cell>
          <cell r="S257" t="str">
            <v>0</v>
          </cell>
          <cell r="T257" t="str">
            <v>0</v>
          </cell>
          <cell r="AE257" t="str">
            <v>per unit</v>
          </cell>
          <cell r="AF257" t="str">
            <v>kWh</v>
          </cell>
        </row>
        <row r="258">
          <cell r="A258" t="str">
            <v>10840 - 1</v>
          </cell>
          <cell r="B258" t="str">
            <v>10840</v>
          </cell>
          <cell r="C258" t="str">
            <v>Appliances</v>
          </cell>
          <cell r="D258" t="str">
            <v>Commercial Kitchen</v>
          </cell>
          <cell r="E258" t="str">
            <v>Griddle</v>
          </cell>
          <cell r="F258" t="str">
            <v>CKTCH: Griddle - 5 Linear Ft - NG</v>
          </cell>
          <cell r="G258" t="str">
            <v>5 linear feet griddle: natural gas fuel</v>
          </cell>
          <cell r="H258">
            <v>1</v>
          </cell>
          <cell r="I258" t="str">
            <v>Active</v>
          </cell>
          <cell r="J258">
            <v>42552</v>
          </cell>
          <cell r="L258" t="str">
            <v>Comm Cooking</v>
          </cell>
          <cell r="N258" t="str">
            <v>3721</v>
          </cell>
          <cell r="U258" t="str">
            <v>Incremental</v>
          </cell>
          <cell r="V258" t="str">
            <v>12</v>
          </cell>
          <cell r="X258" t="str">
            <v>0</v>
          </cell>
          <cell r="Y258" t="str">
            <v>PSE-deemed</v>
          </cell>
          <cell r="Z258" t="str">
            <v>Engineering</v>
          </cell>
          <cell r="AA258" t="str">
            <v>1500</v>
          </cell>
          <cell r="AC258" t="str">
            <v>3494</v>
          </cell>
          <cell r="AD258" t="str">
            <v>435</v>
          </cell>
          <cell r="AE258" t="str">
            <v>per unit</v>
          </cell>
          <cell r="AF258" t="str">
            <v>Therm</v>
          </cell>
        </row>
        <row r="259">
          <cell r="A259" t="str">
            <v>11804 - 1</v>
          </cell>
          <cell r="B259" t="str">
            <v>11804</v>
          </cell>
          <cell r="C259" t="str">
            <v>Appliances</v>
          </cell>
          <cell r="D259" t="str">
            <v>Commercial Kitchen</v>
          </cell>
          <cell r="E259" t="str">
            <v>Griddle</v>
          </cell>
          <cell r="F259" t="str">
            <v>CKTCH: Griddle - 5 Linear Ft - NG - NPU</v>
          </cell>
          <cell r="G259" t="str">
            <v>5 linear feet griddle: natural gas fuel; non-PSE utility</v>
          </cell>
          <cell r="H259">
            <v>1</v>
          </cell>
          <cell r="I259" t="str">
            <v>Active</v>
          </cell>
          <cell r="J259">
            <v>42614</v>
          </cell>
          <cell r="N259" t="str">
            <v>4286</v>
          </cell>
          <cell r="AA259" t="str">
            <v>0</v>
          </cell>
          <cell r="AC259" t="str">
            <v>0</v>
          </cell>
          <cell r="AD259" t="str">
            <v>0</v>
          </cell>
          <cell r="AE259" t="str">
            <v>per unit</v>
          </cell>
          <cell r="AF259" t="str">
            <v>Therm</v>
          </cell>
        </row>
        <row r="260">
          <cell r="A260" t="str">
            <v>10841 - 1</v>
          </cell>
          <cell r="B260" t="str">
            <v>10841</v>
          </cell>
          <cell r="C260" t="str">
            <v>Appliances</v>
          </cell>
          <cell r="D260" t="str">
            <v>Commercial Kitchen</v>
          </cell>
          <cell r="E260" t="str">
            <v>Griddle</v>
          </cell>
          <cell r="F260" t="str">
            <v>CKTCH: Griddle - 6 Linear Ft - E</v>
          </cell>
          <cell r="G260" t="str">
            <v>6 linear feet griddle: electric fuel</v>
          </cell>
          <cell r="H260">
            <v>1</v>
          </cell>
          <cell r="I260" t="str">
            <v>Active</v>
          </cell>
          <cell r="J260">
            <v>42552</v>
          </cell>
          <cell r="L260" t="str">
            <v>Comm Cooking</v>
          </cell>
          <cell r="N260" t="str">
            <v>3717</v>
          </cell>
          <cell r="Q260" t="str">
            <v>600</v>
          </cell>
          <cell r="S260" t="str">
            <v>1122</v>
          </cell>
          <cell r="T260" t="str">
            <v>5550</v>
          </cell>
          <cell r="U260" t="str">
            <v>Incremental</v>
          </cell>
          <cell r="V260" t="str">
            <v>12</v>
          </cell>
          <cell r="X260" t="str">
            <v>0</v>
          </cell>
          <cell r="Y260" t="str">
            <v>PSE-deemed</v>
          </cell>
          <cell r="Z260" t="str">
            <v>Engineering</v>
          </cell>
          <cell r="AE260" t="str">
            <v>per unit</v>
          </cell>
          <cell r="AF260" t="str">
            <v>kWh</v>
          </cell>
        </row>
        <row r="261">
          <cell r="A261" t="str">
            <v>11805 - 1</v>
          </cell>
          <cell r="B261" t="str">
            <v>11805</v>
          </cell>
          <cell r="C261" t="str">
            <v>Appliances</v>
          </cell>
          <cell r="D261" t="str">
            <v>Commercial Kitchen</v>
          </cell>
          <cell r="E261" t="str">
            <v>Griddle</v>
          </cell>
          <cell r="F261" t="str">
            <v>CKTCH: Griddle - 6 Linear Ft - E - NPU</v>
          </cell>
          <cell r="G261" t="str">
            <v>6 linear feet griddle: electric fuel; non-PSE utility</v>
          </cell>
          <cell r="H261">
            <v>1</v>
          </cell>
          <cell r="I261" t="str">
            <v>Active</v>
          </cell>
          <cell r="J261">
            <v>42614</v>
          </cell>
          <cell r="N261" t="str">
            <v>4287</v>
          </cell>
          <cell r="Q261" t="str">
            <v>0</v>
          </cell>
          <cell r="S261" t="str">
            <v>0</v>
          </cell>
          <cell r="T261" t="str">
            <v>0</v>
          </cell>
          <cell r="AE261" t="str">
            <v>per unit</v>
          </cell>
          <cell r="AF261" t="str">
            <v>kWh</v>
          </cell>
        </row>
        <row r="262">
          <cell r="A262" t="str">
            <v>10842 - 1</v>
          </cell>
          <cell r="B262" t="str">
            <v>10842</v>
          </cell>
          <cell r="C262" t="str">
            <v>Appliances</v>
          </cell>
          <cell r="D262" t="str">
            <v>Commercial Kitchen</v>
          </cell>
          <cell r="E262" t="str">
            <v>Griddle</v>
          </cell>
          <cell r="F262" t="str">
            <v>CKTCH: Griddle - 6 Linear Ft - NG</v>
          </cell>
          <cell r="G262" t="str">
            <v>6 linear feet griddle: natural gas fuel</v>
          </cell>
          <cell r="H262">
            <v>1</v>
          </cell>
          <cell r="I262" t="str">
            <v>Active</v>
          </cell>
          <cell r="J262">
            <v>42552</v>
          </cell>
          <cell r="L262" t="str">
            <v>Comm Cooking</v>
          </cell>
          <cell r="N262" t="str">
            <v>3722</v>
          </cell>
          <cell r="U262" t="str">
            <v>Incremental</v>
          </cell>
          <cell r="V262" t="str">
            <v>12</v>
          </cell>
          <cell r="X262" t="str">
            <v>0</v>
          </cell>
          <cell r="Y262" t="str">
            <v>PSE-deemed</v>
          </cell>
          <cell r="Z262" t="str">
            <v>Engineering</v>
          </cell>
          <cell r="AA262" t="str">
            <v>1600</v>
          </cell>
          <cell r="AC262" t="str">
            <v>4314</v>
          </cell>
          <cell r="AD262" t="str">
            <v>522</v>
          </cell>
          <cell r="AE262" t="str">
            <v>per unit</v>
          </cell>
          <cell r="AF262" t="str">
            <v>Therm</v>
          </cell>
        </row>
        <row r="263">
          <cell r="A263" t="str">
            <v>11806 - 1</v>
          </cell>
          <cell r="B263" t="str">
            <v>11806</v>
          </cell>
          <cell r="C263" t="str">
            <v>Appliances</v>
          </cell>
          <cell r="D263" t="str">
            <v>Commercial Kitchen</v>
          </cell>
          <cell r="E263" t="str">
            <v>Griddle</v>
          </cell>
          <cell r="F263" t="str">
            <v>CKTCH: Griddle - 6 Linear Ft - NG - NPU</v>
          </cell>
          <cell r="G263" t="str">
            <v>6 linear feet griddle: natural gas fuel; non-PSE utility</v>
          </cell>
          <cell r="H263">
            <v>1</v>
          </cell>
          <cell r="I263" t="str">
            <v>Active</v>
          </cell>
          <cell r="J263">
            <v>42614</v>
          </cell>
          <cell r="N263" t="str">
            <v>4288</v>
          </cell>
          <cell r="AA263" t="str">
            <v>0</v>
          </cell>
          <cell r="AC263" t="str">
            <v>0</v>
          </cell>
          <cell r="AD263" t="str">
            <v>0</v>
          </cell>
          <cell r="AE263" t="str">
            <v>per unit</v>
          </cell>
          <cell r="AF263" t="str">
            <v>Therm</v>
          </cell>
        </row>
        <row r="264">
          <cell r="A264" t="str">
            <v>11777 - 1</v>
          </cell>
          <cell r="B264" t="str">
            <v>11777</v>
          </cell>
          <cell r="C264" t="str">
            <v>Appliances</v>
          </cell>
          <cell r="D264" t="str">
            <v>Commercial Kitchen</v>
          </cell>
          <cell r="E264" t="str">
            <v>Ice Maker</v>
          </cell>
          <cell r="F264" t="str">
            <v>CKTCH: Ice Maker - 1001 to 1500 lbs</v>
          </cell>
          <cell r="G264" t="str">
            <v>Ice maker: 1001 to 1500 lbs per day</v>
          </cell>
          <cell r="H264">
            <v>1</v>
          </cell>
          <cell r="I264" t="str">
            <v>Active</v>
          </cell>
          <cell r="J264">
            <v>41640</v>
          </cell>
          <cell r="K264">
            <v>42369</v>
          </cell>
          <cell r="L264" t="str">
            <v>Comm Refrigeration</v>
          </cell>
          <cell r="M264" t="str">
            <v>ICE 10-15</v>
          </cell>
          <cell r="N264" t="str">
            <v>1620</v>
          </cell>
          <cell r="Q264" t="str">
            <v>300</v>
          </cell>
          <cell r="S264" t="str">
            <v>589</v>
          </cell>
          <cell r="T264" t="str">
            <v>2601</v>
          </cell>
          <cell r="U264" t="str">
            <v>Incremental</v>
          </cell>
          <cell r="V264" t="str">
            <v>10</v>
          </cell>
          <cell r="W264" t="str">
            <v>4768</v>
          </cell>
          <cell r="Y264" t="str">
            <v>PSE-deemed</v>
          </cell>
          <cell r="Z264" t="str">
            <v>Engineering</v>
          </cell>
          <cell r="AE264" t="str">
            <v>per unit</v>
          </cell>
          <cell r="AF264" t="str">
            <v>kWh</v>
          </cell>
        </row>
        <row r="265">
          <cell r="A265" t="str">
            <v>11774 - 1</v>
          </cell>
          <cell r="B265" t="str">
            <v>11774</v>
          </cell>
          <cell r="C265" t="str">
            <v>Appliances</v>
          </cell>
          <cell r="D265" t="str">
            <v>Commercial Kitchen</v>
          </cell>
          <cell r="E265" t="str">
            <v>Ice Maker</v>
          </cell>
          <cell r="F265" t="str">
            <v>CKTCH: Ice Maker - 101 to 300 lbs</v>
          </cell>
          <cell r="G265" t="str">
            <v>Ice maker: 101 to 300 lbs per day</v>
          </cell>
          <cell r="H265">
            <v>1</v>
          </cell>
          <cell r="I265" t="str">
            <v>Active</v>
          </cell>
          <cell r="J265">
            <v>41640</v>
          </cell>
          <cell r="K265">
            <v>42551</v>
          </cell>
          <cell r="L265" t="str">
            <v>Comm Refrigeration</v>
          </cell>
          <cell r="M265" t="str">
            <v>ICE 1-3</v>
          </cell>
          <cell r="N265" t="str">
            <v>1618</v>
          </cell>
          <cell r="Q265" t="str">
            <v>100</v>
          </cell>
          <cell r="S265" t="str">
            <v>286</v>
          </cell>
          <cell r="T265" t="str">
            <v>805</v>
          </cell>
          <cell r="U265" t="str">
            <v>Incremental</v>
          </cell>
          <cell r="V265" t="str">
            <v>10</v>
          </cell>
          <cell r="W265" t="str">
            <v>4765</v>
          </cell>
          <cell r="Y265" t="str">
            <v>PSE-deemed</v>
          </cell>
          <cell r="Z265" t="str">
            <v>Engineering</v>
          </cell>
          <cell r="AE265" t="str">
            <v>per unit</v>
          </cell>
          <cell r="AF265" t="str">
            <v>kWh</v>
          </cell>
        </row>
        <row r="266">
          <cell r="A266" t="str">
            <v>11775 - 1</v>
          </cell>
          <cell r="B266" t="str">
            <v>11775</v>
          </cell>
          <cell r="C266" t="str">
            <v>Appliances</v>
          </cell>
          <cell r="D266" t="str">
            <v>Commercial Kitchen</v>
          </cell>
          <cell r="E266" t="str">
            <v>Ice Maker</v>
          </cell>
          <cell r="F266" t="str">
            <v>CKTCH: Ice Maker - 301 to 500 lbs</v>
          </cell>
          <cell r="G266" t="str">
            <v>Ice maker: 301 to 500 lbs per day</v>
          </cell>
          <cell r="H266">
            <v>1</v>
          </cell>
          <cell r="I266" t="str">
            <v>Active</v>
          </cell>
          <cell r="J266">
            <v>41640</v>
          </cell>
          <cell r="K266">
            <v>42551</v>
          </cell>
          <cell r="L266" t="str">
            <v>Comm Refrigeration</v>
          </cell>
          <cell r="M266" t="str">
            <v>ICE 3-5</v>
          </cell>
          <cell r="N266" t="str">
            <v>1621</v>
          </cell>
          <cell r="Q266" t="str">
            <v>100</v>
          </cell>
          <cell r="S266" t="str">
            <v>266</v>
          </cell>
          <cell r="T266" t="str">
            <v>1117</v>
          </cell>
          <cell r="U266" t="str">
            <v>Incremental</v>
          </cell>
          <cell r="V266" t="str">
            <v>10</v>
          </cell>
          <cell r="W266" t="str">
            <v>4766</v>
          </cell>
          <cell r="Y266" t="str">
            <v>PSE-deemed</v>
          </cell>
          <cell r="Z266" t="str">
            <v>Engineering</v>
          </cell>
          <cell r="AE266" t="str">
            <v>per unit</v>
          </cell>
          <cell r="AF266" t="str">
            <v>kWh</v>
          </cell>
        </row>
        <row r="267">
          <cell r="A267" t="str">
            <v>11773 - 1</v>
          </cell>
          <cell r="B267" t="str">
            <v>11773</v>
          </cell>
          <cell r="C267" t="str">
            <v>Appliances</v>
          </cell>
          <cell r="D267" t="str">
            <v>Commercial Kitchen</v>
          </cell>
          <cell r="E267" t="str">
            <v>Ice Maker</v>
          </cell>
          <cell r="F267" t="str">
            <v>CKTCH: Ice Maker - 501 lbs or More</v>
          </cell>
          <cell r="G267" t="str">
            <v>Ice maker: up to 501 lbs per day or more</v>
          </cell>
          <cell r="H267">
            <v>1</v>
          </cell>
          <cell r="I267" t="str">
            <v>Active</v>
          </cell>
          <cell r="J267">
            <v>40544</v>
          </cell>
          <cell r="K267">
            <v>41274</v>
          </cell>
          <cell r="L267" t="str">
            <v>Comm Refrigeration</v>
          </cell>
          <cell r="M267" t="str">
            <v>600IM</v>
          </cell>
          <cell r="Q267" t="str">
            <v>600</v>
          </cell>
          <cell r="V267" t="str">
            <v>12</v>
          </cell>
          <cell r="AE267" t="str">
            <v>calculated</v>
          </cell>
          <cell r="AF267" t="str">
            <v>kWh</v>
          </cell>
        </row>
        <row r="268">
          <cell r="A268" t="str">
            <v>11776 - 1</v>
          </cell>
          <cell r="B268" t="str">
            <v>11776</v>
          </cell>
          <cell r="C268" t="str">
            <v>Appliances</v>
          </cell>
          <cell r="D268" t="str">
            <v>Commercial Kitchen</v>
          </cell>
          <cell r="E268" t="str">
            <v>Ice Maker</v>
          </cell>
          <cell r="F268" t="str">
            <v>CKTCH: Ice Maker - 501 to 1000 lbs</v>
          </cell>
          <cell r="G268" t="str">
            <v>Ice maker: 501 to 1000 lbs per day</v>
          </cell>
          <cell r="H268">
            <v>1</v>
          </cell>
          <cell r="I268" t="str">
            <v>Active</v>
          </cell>
          <cell r="J268">
            <v>42005</v>
          </cell>
          <cell r="K268">
            <v>42369</v>
          </cell>
          <cell r="L268" t="str">
            <v>Comm Refrigeration</v>
          </cell>
          <cell r="M268" t="str">
            <v>ICE 5-10</v>
          </cell>
          <cell r="N268" t="str">
            <v>1622</v>
          </cell>
          <cell r="Q268" t="str">
            <v>300</v>
          </cell>
          <cell r="S268" t="str">
            <v>592</v>
          </cell>
          <cell r="T268" t="str">
            <v>1807</v>
          </cell>
          <cell r="U268" t="str">
            <v>Incremental</v>
          </cell>
          <cell r="V268" t="str">
            <v>10</v>
          </cell>
          <cell r="W268" t="str">
            <v>4767</v>
          </cell>
          <cell r="Y268" t="str">
            <v>PSE-deemed</v>
          </cell>
          <cell r="Z268" t="str">
            <v>Engineering</v>
          </cell>
          <cell r="AE268" t="str">
            <v>per unit</v>
          </cell>
          <cell r="AF268" t="str">
            <v>kWh</v>
          </cell>
        </row>
        <row r="269">
          <cell r="A269" t="str">
            <v>10846 - 1</v>
          </cell>
          <cell r="B269" t="str">
            <v>10846</v>
          </cell>
          <cell r="C269" t="str">
            <v>Appliances</v>
          </cell>
          <cell r="D269" t="str">
            <v>Commercial Kitchen</v>
          </cell>
          <cell r="E269" t="str">
            <v>Ice Maker</v>
          </cell>
          <cell r="F269" t="str">
            <v>CKTCH: Ice Maker - AC - Cube Nugget - IHR 1000 or More</v>
          </cell>
          <cell r="G269" t="str">
            <v>Air-cooled, cube and nugget ice maker: 1,000 or more lbs per day</v>
          </cell>
          <cell r="H269">
            <v>1</v>
          </cell>
          <cell r="I269" t="str">
            <v>Active</v>
          </cell>
          <cell r="J269">
            <v>42522</v>
          </cell>
          <cell r="L269" t="str">
            <v>Comm Refrigeration</v>
          </cell>
          <cell r="N269" t="str">
            <v>3732</v>
          </cell>
          <cell r="Q269" t="str">
            <v>500</v>
          </cell>
          <cell r="S269" t="str">
            <v>764</v>
          </cell>
          <cell r="T269" t="str">
            <v>2044</v>
          </cell>
          <cell r="U269" t="str">
            <v>Incremental</v>
          </cell>
          <cell r="V269" t="str">
            <v>10</v>
          </cell>
          <cell r="X269" t="str">
            <v>570.05</v>
          </cell>
          <cell r="Y269" t="str">
            <v>PSE-deemed</v>
          </cell>
          <cell r="Z269" t="str">
            <v>Engineering</v>
          </cell>
          <cell r="AE269" t="str">
            <v>per unit</v>
          </cell>
          <cell r="AF269" t="str">
            <v>kWh</v>
          </cell>
        </row>
        <row r="270">
          <cell r="A270" t="str">
            <v>11810 - 1</v>
          </cell>
          <cell r="B270" t="str">
            <v>11810</v>
          </cell>
          <cell r="C270" t="str">
            <v>Appliances</v>
          </cell>
          <cell r="D270" t="str">
            <v>Commercial Kitchen</v>
          </cell>
          <cell r="E270" t="str">
            <v>Ice Maker</v>
          </cell>
          <cell r="F270" t="str">
            <v>CKTCH: Ice Maker - AC - Cube Nugget - IHR 1000 or More - NPU</v>
          </cell>
          <cell r="G270" t="str">
            <v>Air-cooled, cube and nugget ice maker: 1,000 or more lbs per day; non-PSE utility</v>
          </cell>
          <cell r="H270">
            <v>1</v>
          </cell>
          <cell r="I270" t="str">
            <v>Active</v>
          </cell>
          <cell r="J270">
            <v>42614</v>
          </cell>
          <cell r="N270" t="str">
            <v>4292</v>
          </cell>
          <cell r="Q270" t="str">
            <v>0</v>
          </cell>
          <cell r="S270" t="str">
            <v>0</v>
          </cell>
          <cell r="T270" t="str">
            <v>0</v>
          </cell>
          <cell r="AE270" t="str">
            <v>per unit</v>
          </cell>
          <cell r="AF270" t="str">
            <v>kWh</v>
          </cell>
        </row>
        <row r="271">
          <cell r="A271" t="str">
            <v>10847 - 1</v>
          </cell>
          <cell r="B271" t="str">
            <v>10847</v>
          </cell>
          <cell r="C271" t="str">
            <v>Appliances</v>
          </cell>
          <cell r="D271" t="str">
            <v>Commercial Kitchen</v>
          </cell>
          <cell r="E271" t="str">
            <v>Ice Maker</v>
          </cell>
          <cell r="F271" t="str">
            <v>CKTCH: Ice Maker - AC - Cube Nugget - IHR 175 to 449</v>
          </cell>
          <cell r="G271" t="str">
            <v>Air-cooled, cube and nugget ice maker: 175 to 449 lbs per day</v>
          </cell>
          <cell r="H271">
            <v>1</v>
          </cell>
          <cell r="I271" t="str">
            <v>Active</v>
          </cell>
          <cell r="J271">
            <v>42552</v>
          </cell>
          <cell r="L271" t="str">
            <v>Comm Refrigeration</v>
          </cell>
          <cell r="N271" t="str">
            <v>3730</v>
          </cell>
          <cell r="Q271" t="str">
            <v>200</v>
          </cell>
          <cell r="S271" t="str">
            <v>286</v>
          </cell>
          <cell r="T271" t="str">
            <v>1517</v>
          </cell>
          <cell r="U271" t="str">
            <v>Incremental</v>
          </cell>
          <cell r="V271" t="str">
            <v>10</v>
          </cell>
          <cell r="X271" t="str">
            <v>245.92</v>
          </cell>
          <cell r="Y271" t="str">
            <v>PSE-deemed</v>
          </cell>
          <cell r="Z271" t="str">
            <v>Engineering</v>
          </cell>
          <cell r="AE271" t="str">
            <v>per unit</v>
          </cell>
          <cell r="AF271" t="str">
            <v>kWh</v>
          </cell>
        </row>
        <row r="272">
          <cell r="A272" t="str">
            <v>11811 - 1</v>
          </cell>
          <cell r="B272" t="str">
            <v>11811</v>
          </cell>
          <cell r="C272" t="str">
            <v>Appliances</v>
          </cell>
          <cell r="D272" t="str">
            <v>Commercial Kitchen</v>
          </cell>
          <cell r="E272" t="str">
            <v>Ice Maker</v>
          </cell>
          <cell r="F272" t="str">
            <v>CKTCH: Ice Maker - AC - Cube Nugget - IHR 175 to 449 - NPU</v>
          </cell>
          <cell r="G272" t="str">
            <v>Air-cooled, cube and nugget ice maker: 175 to 449 lbs per day; non-PSE utility</v>
          </cell>
          <cell r="H272">
            <v>1</v>
          </cell>
          <cell r="I272" t="str">
            <v>Active</v>
          </cell>
          <cell r="J272">
            <v>42614</v>
          </cell>
          <cell r="N272" t="str">
            <v>4293</v>
          </cell>
          <cell r="Q272" t="str">
            <v>0</v>
          </cell>
          <cell r="S272" t="str">
            <v>0</v>
          </cell>
          <cell r="T272" t="str">
            <v>0</v>
          </cell>
          <cell r="AE272" t="str">
            <v>per unit</v>
          </cell>
          <cell r="AF272" t="str">
            <v>kWh</v>
          </cell>
        </row>
        <row r="273">
          <cell r="A273" t="str">
            <v>10848 - 1</v>
          </cell>
          <cell r="B273" t="str">
            <v>10848</v>
          </cell>
          <cell r="C273" t="str">
            <v>Appliances</v>
          </cell>
          <cell r="D273" t="str">
            <v>Commercial Kitchen</v>
          </cell>
          <cell r="E273" t="str">
            <v>Ice Maker</v>
          </cell>
          <cell r="F273" t="str">
            <v>CKTCH: Ice Maker - AC - Cube Nugget - IHR 450 to 999</v>
          </cell>
          <cell r="G273" t="str">
            <v>Air-cooled, cube and nugget ice maker: 450 to 999 lbs per day</v>
          </cell>
          <cell r="H273">
            <v>1</v>
          </cell>
          <cell r="I273" t="str">
            <v>Active</v>
          </cell>
          <cell r="J273">
            <v>42522</v>
          </cell>
          <cell r="L273" t="str">
            <v>Comm Refrigeration</v>
          </cell>
          <cell r="N273" t="str">
            <v>3731</v>
          </cell>
          <cell r="Q273" t="str">
            <v>200</v>
          </cell>
          <cell r="S273" t="str">
            <v>249</v>
          </cell>
          <cell r="T273" t="str">
            <v>1361</v>
          </cell>
          <cell r="U273" t="str">
            <v>Incremental</v>
          </cell>
          <cell r="V273" t="str">
            <v>10</v>
          </cell>
          <cell r="X273" t="str">
            <v>509.9</v>
          </cell>
          <cell r="Y273" t="str">
            <v>PSE-deemed</v>
          </cell>
          <cell r="Z273" t="str">
            <v>Engineering</v>
          </cell>
          <cell r="AE273" t="str">
            <v>per unit</v>
          </cell>
          <cell r="AF273" t="str">
            <v>kWh</v>
          </cell>
        </row>
        <row r="274">
          <cell r="A274" t="str">
            <v>11812 - 1</v>
          </cell>
          <cell r="B274" t="str">
            <v>11812</v>
          </cell>
          <cell r="C274" t="str">
            <v>Appliances</v>
          </cell>
          <cell r="D274" t="str">
            <v>Commercial Kitchen</v>
          </cell>
          <cell r="E274" t="str">
            <v>Ice Maker</v>
          </cell>
          <cell r="F274" t="str">
            <v>CKTCH: Ice Maker - AC - Cube Nugget - IHR 450 to 999 - NPU</v>
          </cell>
          <cell r="G274" t="str">
            <v>Air-cooled, cube and nugget ice maker: 450 to 999 lbs per day; non-PSE utility</v>
          </cell>
          <cell r="H274">
            <v>1</v>
          </cell>
          <cell r="I274" t="str">
            <v>Active</v>
          </cell>
          <cell r="J274">
            <v>42614</v>
          </cell>
          <cell r="N274" t="str">
            <v>4294</v>
          </cell>
          <cell r="Q274" t="str">
            <v>0</v>
          </cell>
          <cell r="S274" t="str">
            <v>0</v>
          </cell>
          <cell r="T274" t="str">
            <v>0</v>
          </cell>
          <cell r="AE274" t="str">
            <v>per unit</v>
          </cell>
          <cell r="AF274" t="str">
            <v>kWh</v>
          </cell>
        </row>
        <row r="275">
          <cell r="A275" t="str">
            <v>10849 - 1</v>
          </cell>
          <cell r="B275" t="str">
            <v>10849</v>
          </cell>
          <cell r="C275" t="str">
            <v>Appliances</v>
          </cell>
          <cell r="D275" t="str">
            <v>Commercial Kitchen</v>
          </cell>
          <cell r="E275" t="str">
            <v>Ice Maker</v>
          </cell>
          <cell r="F275" t="str">
            <v>CKTCH: Ice Maker - AC - Cube Nugget - IHR 50 to 174</v>
          </cell>
          <cell r="G275" t="str">
            <v>Air-cooled, cube and nugget ice maker: 50 to 174 lbs per day</v>
          </cell>
          <cell r="H275">
            <v>1</v>
          </cell>
          <cell r="I275" t="str">
            <v>Active</v>
          </cell>
          <cell r="J275">
            <v>42552</v>
          </cell>
          <cell r="L275" t="str">
            <v>Comm Refrigeration</v>
          </cell>
          <cell r="N275" t="str">
            <v>3729</v>
          </cell>
          <cell r="Q275" t="str">
            <v>200</v>
          </cell>
          <cell r="S275" t="str">
            <v>306</v>
          </cell>
          <cell r="T275" t="str">
            <v>429</v>
          </cell>
          <cell r="U275" t="str">
            <v>Incremental</v>
          </cell>
          <cell r="V275" t="str">
            <v>10</v>
          </cell>
          <cell r="X275" t="str">
            <v>77.23</v>
          </cell>
          <cell r="Y275" t="str">
            <v>PSE-deemed</v>
          </cell>
          <cell r="Z275" t="str">
            <v>Engineering</v>
          </cell>
          <cell r="AE275" t="str">
            <v>per unit</v>
          </cell>
          <cell r="AF275" t="str">
            <v>kWh</v>
          </cell>
        </row>
        <row r="276">
          <cell r="A276" t="str">
            <v>11813 - 1</v>
          </cell>
          <cell r="B276" t="str">
            <v>11813</v>
          </cell>
          <cell r="C276" t="str">
            <v>Appliances</v>
          </cell>
          <cell r="D276" t="str">
            <v>Commercial Kitchen</v>
          </cell>
          <cell r="E276" t="str">
            <v>Ice Maker</v>
          </cell>
          <cell r="F276" t="str">
            <v>CKTCH: Ice Maker - AC - Cube Nugget - IHR 50 to 174 - NPU</v>
          </cell>
          <cell r="G276" t="str">
            <v>Air-cooled, cube and nugget ice maker: 50 to 174 lbs per day; non-PSE utility</v>
          </cell>
          <cell r="H276">
            <v>1</v>
          </cell>
          <cell r="I276" t="str">
            <v>Active</v>
          </cell>
          <cell r="J276">
            <v>42614</v>
          </cell>
          <cell r="N276" t="str">
            <v>4295</v>
          </cell>
          <cell r="Q276" t="str">
            <v>0</v>
          </cell>
          <cell r="S276" t="str">
            <v>0</v>
          </cell>
          <cell r="T276" t="str">
            <v>0</v>
          </cell>
          <cell r="AE276" t="str">
            <v>per unit</v>
          </cell>
          <cell r="AF276" t="str">
            <v>kWh</v>
          </cell>
        </row>
        <row r="277">
          <cell r="A277" t="str">
            <v>10850 - 1</v>
          </cell>
          <cell r="B277" t="str">
            <v>10850</v>
          </cell>
          <cell r="C277" t="str">
            <v>Appliances</v>
          </cell>
          <cell r="D277" t="str">
            <v>Commercial Kitchen</v>
          </cell>
          <cell r="E277" t="str">
            <v>Ice Maker</v>
          </cell>
          <cell r="F277" t="str">
            <v>CKTCH: Ice Maker - AC - Flake - IHR 1000 or More</v>
          </cell>
          <cell r="G277" t="str">
            <v>Air-cooled, flake ice maker: 1,000 or more lbs per day</v>
          </cell>
          <cell r="H277">
            <v>1</v>
          </cell>
          <cell r="I277" t="str">
            <v>Active</v>
          </cell>
          <cell r="J277">
            <v>42552</v>
          </cell>
          <cell r="L277" t="str">
            <v>Comm Refrigeration</v>
          </cell>
          <cell r="N277" t="str">
            <v>3734</v>
          </cell>
          <cell r="Q277" t="str">
            <v>500</v>
          </cell>
          <cell r="S277" t="str">
            <v>764</v>
          </cell>
          <cell r="T277" t="str">
            <v>1314</v>
          </cell>
          <cell r="U277" t="str">
            <v>Incremental</v>
          </cell>
          <cell r="V277" t="str">
            <v>10</v>
          </cell>
          <cell r="X277" t="str">
            <v>0</v>
          </cell>
          <cell r="Y277" t="str">
            <v>PSE-deemed</v>
          </cell>
          <cell r="Z277" t="str">
            <v>Engineering</v>
          </cell>
          <cell r="AE277" t="str">
            <v>per unit</v>
          </cell>
          <cell r="AF277" t="str">
            <v>kWh</v>
          </cell>
        </row>
        <row r="278">
          <cell r="A278" t="str">
            <v>11814 - 1</v>
          </cell>
          <cell r="B278" t="str">
            <v>11814</v>
          </cell>
          <cell r="C278" t="str">
            <v>Appliances</v>
          </cell>
          <cell r="D278" t="str">
            <v>Commercial Kitchen</v>
          </cell>
          <cell r="E278" t="str">
            <v>Ice Maker</v>
          </cell>
          <cell r="F278" t="str">
            <v>CKTCH: Ice Maker - AC - Flake - IHR 1000 or More - NPU</v>
          </cell>
          <cell r="G278" t="str">
            <v>Air-cooled, flake ice maker: 1,000 or more lbs per day; non-PSE utility</v>
          </cell>
          <cell r="H278">
            <v>1</v>
          </cell>
          <cell r="I278" t="str">
            <v>Active</v>
          </cell>
          <cell r="J278">
            <v>42614</v>
          </cell>
          <cell r="N278" t="str">
            <v>4296</v>
          </cell>
          <cell r="Q278" t="str">
            <v>0</v>
          </cell>
          <cell r="S278" t="str">
            <v>0</v>
          </cell>
          <cell r="T278" t="str">
            <v>0</v>
          </cell>
          <cell r="AE278" t="str">
            <v>per unit</v>
          </cell>
          <cell r="AF278" t="str">
            <v>kWh</v>
          </cell>
        </row>
        <row r="279">
          <cell r="A279" t="str">
            <v>10851 - 1</v>
          </cell>
          <cell r="B279" t="str">
            <v>10851</v>
          </cell>
          <cell r="C279" t="str">
            <v>Appliances</v>
          </cell>
          <cell r="D279" t="str">
            <v>Commercial Kitchen</v>
          </cell>
          <cell r="E279" t="str">
            <v>Ice Maker</v>
          </cell>
          <cell r="F279" t="str">
            <v>CKTCH: Ice Maker - AC - Flake - IHR 175 to 999</v>
          </cell>
          <cell r="G279" t="str">
            <v>Air-cooled, flake ice maker: 175 to 999 lbs per day</v>
          </cell>
          <cell r="H279">
            <v>1</v>
          </cell>
          <cell r="I279" t="str">
            <v>Active</v>
          </cell>
          <cell r="J279">
            <v>42552</v>
          </cell>
          <cell r="L279" t="str">
            <v>Comm Refrigeration</v>
          </cell>
          <cell r="N279" t="str">
            <v>3733</v>
          </cell>
          <cell r="Q279" t="str">
            <v>200</v>
          </cell>
          <cell r="S279" t="str">
            <v>274</v>
          </cell>
          <cell r="T279" t="str">
            <v>481</v>
          </cell>
          <cell r="U279" t="str">
            <v>Incremental</v>
          </cell>
          <cell r="V279" t="str">
            <v>10</v>
          </cell>
          <cell r="X279" t="str">
            <v>0</v>
          </cell>
          <cell r="Y279" t="str">
            <v>PSE-deemed</v>
          </cell>
          <cell r="Z279" t="str">
            <v>Engineering</v>
          </cell>
          <cell r="AE279" t="str">
            <v>per unit</v>
          </cell>
          <cell r="AF279" t="str">
            <v>kWh</v>
          </cell>
        </row>
        <row r="280">
          <cell r="A280" t="str">
            <v>11815 - 1</v>
          </cell>
          <cell r="B280" t="str">
            <v>11815</v>
          </cell>
          <cell r="C280" t="str">
            <v>Appliances</v>
          </cell>
          <cell r="D280" t="str">
            <v>Commercial Kitchen</v>
          </cell>
          <cell r="E280" t="str">
            <v>Ice Maker</v>
          </cell>
          <cell r="F280" t="str">
            <v>CKTCH: Ice Maker - AC - Flake - IHR 175 to 999 - NPU</v>
          </cell>
          <cell r="G280" t="str">
            <v>Air-cooled, flake ice maker: 175 to 999 lbs per day; non-PSE utility</v>
          </cell>
          <cell r="H280">
            <v>1</v>
          </cell>
          <cell r="I280" t="str">
            <v>Active</v>
          </cell>
          <cell r="J280">
            <v>42614</v>
          </cell>
          <cell r="N280" t="str">
            <v>4297</v>
          </cell>
          <cell r="Q280" t="str">
            <v>0</v>
          </cell>
          <cell r="S280" t="str">
            <v>0</v>
          </cell>
          <cell r="T280" t="str">
            <v>0</v>
          </cell>
          <cell r="AE280" t="str">
            <v>per unit</v>
          </cell>
          <cell r="AF280" t="str">
            <v>kWh</v>
          </cell>
        </row>
        <row r="281">
          <cell r="A281" t="str">
            <v>11772 - 1</v>
          </cell>
          <cell r="B281" t="str">
            <v>11772</v>
          </cell>
          <cell r="C281" t="str">
            <v>Appliances</v>
          </cell>
          <cell r="D281" t="str">
            <v>Commercial Kitchen</v>
          </cell>
          <cell r="E281" t="str">
            <v>Ice Maker</v>
          </cell>
          <cell r="F281" t="str">
            <v>CKTCH: Ice Maker - Up to 500 lbs</v>
          </cell>
          <cell r="G281" t="str">
            <v>Ice maker: up to 500 lbs per day</v>
          </cell>
          <cell r="H281">
            <v>1</v>
          </cell>
          <cell r="I281" t="str">
            <v>Active</v>
          </cell>
          <cell r="J281">
            <v>40909</v>
          </cell>
          <cell r="K281">
            <v>41455</v>
          </cell>
          <cell r="L281" t="str">
            <v>Comm Refrigeration</v>
          </cell>
          <cell r="M281" t="str">
            <v>300IM</v>
          </cell>
          <cell r="Q281" t="str">
            <v>300</v>
          </cell>
          <cell r="V281" t="str">
            <v>12</v>
          </cell>
          <cell r="AE281" t="str">
            <v>calculated</v>
          </cell>
          <cell r="AF281" t="str">
            <v>kWh</v>
          </cell>
        </row>
        <row r="282">
          <cell r="A282" t="str">
            <v>11772 - 2</v>
          </cell>
          <cell r="B282" t="str">
            <v>11772</v>
          </cell>
          <cell r="C282" t="str">
            <v>Appliances</v>
          </cell>
          <cell r="D282" t="str">
            <v>Commercial Kitchen</v>
          </cell>
          <cell r="E282" t="str">
            <v>Ice Maker</v>
          </cell>
          <cell r="F282" t="str">
            <v>CKTCH: Ice Maker - Up to 500 lbs</v>
          </cell>
          <cell r="G282" t="str">
            <v>Ice maker: up to 500 lbs per day</v>
          </cell>
          <cell r="H282">
            <v>2</v>
          </cell>
          <cell r="I282" t="str">
            <v>Active</v>
          </cell>
          <cell r="J282">
            <v>41456</v>
          </cell>
          <cell r="K282">
            <v>42004</v>
          </cell>
          <cell r="L282" t="str">
            <v>Comm Refrigeration</v>
          </cell>
          <cell r="M282" t="str">
            <v>100IMN</v>
          </cell>
          <cell r="N282" t="str">
            <v>1836</v>
          </cell>
          <cell r="Q282" t="str">
            <v>100</v>
          </cell>
          <cell r="S282" t="str">
            <v>286</v>
          </cell>
          <cell r="V282" t="str">
            <v>12</v>
          </cell>
          <cell r="AE282" t="str">
            <v>calculated</v>
          </cell>
          <cell r="AF282" t="str">
            <v>kWh</v>
          </cell>
        </row>
        <row r="283">
          <cell r="A283" t="str">
            <v>10852 - 1</v>
          </cell>
          <cell r="B283" t="str">
            <v>10852</v>
          </cell>
          <cell r="C283" t="str">
            <v>Appliances</v>
          </cell>
          <cell r="D283" t="str">
            <v>Commercial Kitchen</v>
          </cell>
          <cell r="E283" t="str">
            <v>Ice Maker</v>
          </cell>
          <cell r="F283" t="str">
            <v>CKTCH: Ice Maker - WC - Cube Nugget - IHR 1000 or More</v>
          </cell>
          <cell r="G283" t="str">
            <v>Water-cooled, cube and nugget ice maker: 1,000 lbs or more per day</v>
          </cell>
          <cell r="H283">
            <v>1</v>
          </cell>
          <cell r="I283" t="str">
            <v>Active</v>
          </cell>
          <cell r="J283">
            <v>42552</v>
          </cell>
          <cell r="L283" t="str">
            <v>Comm Refrigeration</v>
          </cell>
          <cell r="N283" t="str">
            <v>3738</v>
          </cell>
          <cell r="Q283" t="str">
            <v>500</v>
          </cell>
          <cell r="S283" t="str">
            <v>764</v>
          </cell>
          <cell r="T283" t="str">
            <v>1903</v>
          </cell>
          <cell r="U283" t="str">
            <v>Incremental</v>
          </cell>
          <cell r="V283" t="str">
            <v>10</v>
          </cell>
          <cell r="X283" t="str">
            <v>485.58</v>
          </cell>
          <cell r="Y283" t="str">
            <v>PSE-deemed</v>
          </cell>
          <cell r="Z283" t="str">
            <v>Engineering</v>
          </cell>
          <cell r="AE283" t="str">
            <v>per unit</v>
          </cell>
          <cell r="AF283" t="str">
            <v>kWh</v>
          </cell>
        </row>
        <row r="284">
          <cell r="A284" t="str">
            <v>11816 - 1</v>
          </cell>
          <cell r="B284" t="str">
            <v>11816</v>
          </cell>
          <cell r="C284" t="str">
            <v>Appliances</v>
          </cell>
          <cell r="D284" t="str">
            <v>Commercial Kitchen</v>
          </cell>
          <cell r="E284" t="str">
            <v>Ice Maker</v>
          </cell>
          <cell r="F284" t="str">
            <v>CKTCH: Ice Maker - WC - Cube Nugget - IHR 1000 or More - NPU</v>
          </cell>
          <cell r="G284" t="str">
            <v>Water-cooled, cube and nugget ice maker: 1,000 lbs or more per day; non-PSE utility</v>
          </cell>
          <cell r="H284">
            <v>1</v>
          </cell>
          <cell r="I284" t="str">
            <v>Active</v>
          </cell>
          <cell r="J284">
            <v>42614</v>
          </cell>
          <cell r="N284" t="str">
            <v>4298</v>
          </cell>
          <cell r="Q284" t="str">
            <v>0</v>
          </cell>
          <cell r="S284" t="str">
            <v>0</v>
          </cell>
          <cell r="T284" t="str">
            <v>0</v>
          </cell>
          <cell r="AE284" t="str">
            <v>per unit</v>
          </cell>
          <cell r="AF284" t="str">
            <v>kWh</v>
          </cell>
        </row>
        <row r="285">
          <cell r="A285" t="str">
            <v>10853 - 1</v>
          </cell>
          <cell r="B285" t="str">
            <v>10853</v>
          </cell>
          <cell r="C285" t="str">
            <v>Appliances</v>
          </cell>
          <cell r="D285" t="str">
            <v>Commercial Kitchen</v>
          </cell>
          <cell r="E285" t="str">
            <v>Ice Maker</v>
          </cell>
          <cell r="F285" t="str">
            <v>CKTCH: Ice Maker - WC - Cube Nugget - IHR 175 to 449</v>
          </cell>
          <cell r="G285" t="str">
            <v>Water-cooled, cube and nugget ice maker: 175 to 449 lbs per day</v>
          </cell>
          <cell r="H285">
            <v>1</v>
          </cell>
          <cell r="I285" t="str">
            <v>Active</v>
          </cell>
          <cell r="J285">
            <v>42552</v>
          </cell>
          <cell r="L285" t="str">
            <v>Comm Refrigeration</v>
          </cell>
          <cell r="N285" t="str">
            <v>3736</v>
          </cell>
          <cell r="Q285" t="str">
            <v>200</v>
          </cell>
          <cell r="S285" t="str">
            <v>286</v>
          </cell>
          <cell r="T285" t="str">
            <v>1436</v>
          </cell>
          <cell r="U285" t="str">
            <v>Incremental</v>
          </cell>
          <cell r="V285" t="str">
            <v>10</v>
          </cell>
          <cell r="X285" t="str">
            <v>294.1</v>
          </cell>
          <cell r="Y285" t="str">
            <v>PSE-deemed</v>
          </cell>
          <cell r="Z285" t="str">
            <v>Engineering</v>
          </cell>
          <cell r="AE285" t="str">
            <v>per unit</v>
          </cell>
          <cell r="AF285" t="str">
            <v>kWh</v>
          </cell>
        </row>
        <row r="286">
          <cell r="A286" t="str">
            <v>11817 - 1</v>
          </cell>
          <cell r="B286" t="str">
            <v>11817</v>
          </cell>
          <cell r="C286" t="str">
            <v>Appliances</v>
          </cell>
          <cell r="D286" t="str">
            <v>Commercial Kitchen</v>
          </cell>
          <cell r="E286" t="str">
            <v>Ice Maker</v>
          </cell>
          <cell r="F286" t="str">
            <v>CKTCH: Ice Maker - WC - Cube Nugget - IHR 175 to 449 - NPU</v>
          </cell>
          <cell r="G286" t="str">
            <v>Water-cooled, cube and nugget ice maker: 175 to 449 lbs per day; non-PSE utility</v>
          </cell>
          <cell r="H286">
            <v>1</v>
          </cell>
          <cell r="I286" t="str">
            <v>Active</v>
          </cell>
          <cell r="J286">
            <v>42614</v>
          </cell>
          <cell r="N286" t="str">
            <v>4299</v>
          </cell>
          <cell r="Q286" t="str">
            <v>0</v>
          </cell>
          <cell r="S286" t="str">
            <v>0</v>
          </cell>
          <cell r="T286" t="str">
            <v>0</v>
          </cell>
          <cell r="AE286" t="str">
            <v>per unit</v>
          </cell>
          <cell r="AF286" t="str">
            <v>kWh</v>
          </cell>
        </row>
        <row r="287">
          <cell r="A287" t="str">
            <v>10854 - 1</v>
          </cell>
          <cell r="B287" t="str">
            <v>10854</v>
          </cell>
          <cell r="C287" t="str">
            <v>Appliances</v>
          </cell>
          <cell r="D287" t="str">
            <v>Commercial Kitchen</v>
          </cell>
          <cell r="E287" t="str">
            <v>Ice Maker</v>
          </cell>
          <cell r="F287" t="str">
            <v>CKTCH: Ice Maker - WC - Cube Nugget - IHR 450 to 999</v>
          </cell>
          <cell r="G287" t="str">
            <v>Water-cooled, cube and nugget ice maker: 450 to 999 lbs per day</v>
          </cell>
          <cell r="H287">
            <v>1</v>
          </cell>
          <cell r="I287" t="str">
            <v>Active</v>
          </cell>
          <cell r="J287">
            <v>42552</v>
          </cell>
          <cell r="L287" t="str">
            <v>Comm Refrigeration</v>
          </cell>
          <cell r="N287" t="str">
            <v>3737</v>
          </cell>
          <cell r="Q287" t="str">
            <v>200</v>
          </cell>
          <cell r="S287" t="str">
            <v>249</v>
          </cell>
          <cell r="T287" t="str">
            <v>385</v>
          </cell>
          <cell r="U287" t="str">
            <v>Incremental</v>
          </cell>
          <cell r="V287" t="str">
            <v>10</v>
          </cell>
          <cell r="X287" t="str">
            <v>221.76</v>
          </cell>
          <cell r="Y287" t="str">
            <v>PSE-deemed</v>
          </cell>
          <cell r="Z287" t="str">
            <v>Engineering</v>
          </cell>
          <cell r="AE287" t="str">
            <v>per unit</v>
          </cell>
          <cell r="AF287" t="str">
            <v>kWh</v>
          </cell>
        </row>
        <row r="288">
          <cell r="A288" t="str">
            <v>11818 - 1</v>
          </cell>
          <cell r="B288" t="str">
            <v>11818</v>
          </cell>
          <cell r="C288" t="str">
            <v>Appliances</v>
          </cell>
          <cell r="D288" t="str">
            <v>Commercial Kitchen</v>
          </cell>
          <cell r="E288" t="str">
            <v>Ice Maker</v>
          </cell>
          <cell r="F288" t="str">
            <v>CKTCH: Ice Maker - WC - Cube Nugget - IHR 450 to 999 - NPU</v>
          </cell>
          <cell r="G288" t="str">
            <v>Water-cooled, cube and nugget ice maker: 450 to 999 lbs per day; non-PSE utility</v>
          </cell>
          <cell r="H288">
            <v>1</v>
          </cell>
          <cell r="I288" t="str">
            <v>Active</v>
          </cell>
          <cell r="J288">
            <v>42614</v>
          </cell>
          <cell r="N288" t="str">
            <v>4300</v>
          </cell>
          <cell r="Q288" t="str">
            <v>0</v>
          </cell>
          <cell r="S288" t="str">
            <v>0</v>
          </cell>
          <cell r="T288" t="str">
            <v>0</v>
          </cell>
          <cell r="AE288" t="str">
            <v>per unit</v>
          </cell>
          <cell r="AF288" t="str">
            <v>kWh</v>
          </cell>
        </row>
        <row r="289">
          <cell r="A289" t="str">
            <v>10855 - 1</v>
          </cell>
          <cell r="B289" t="str">
            <v>10855</v>
          </cell>
          <cell r="C289" t="str">
            <v>Appliances</v>
          </cell>
          <cell r="D289" t="str">
            <v>Commercial Kitchen</v>
          </cell>
          <cell r="E289" t="str">
            <v>Ice Maker</v>
          </cell>
          <cell r="F289" t="str">
            <v>CKTCH: Ice Maker - WC - Cube Nugget - IHR 50 to 174</v>
          </cell>
          <cell r="G289" t="str">
            <v>Water-cooled, cube and nugget ice maker: 50 to 174 lbs per day</v>
          </cell>
          <cell r="H289">
            <v>1</v>
          </cell>
          <cell r="I289" t="str">
            <v>Active</v>
          </cell>
          <cell r="J289">
            <v>42552</v>
          </cell>
          <cell r="L289" t="str">
            <v>Comm Refrigeration</v>
          </cell>
          <cell r="N289" t="str">
            <v>3735</v>
          </cell>
          <cell r="Q289" t="str">
            <v>200</v>
          </cell>
          <cell r="S289" t="str">
            <v>306</v>
          </cell>
          <cell r="T289" t="str">
            <v>287</v>
          </cell>
          <cell r="U289" t="str">
            <v>Incremental</v>
          </cell>
          <cell r="V289" t="str">
            <v>10</v>
          </cell>
          <cell r="X289" t="str">
            <v>28.38</v>
          </cell>
          <cell r="Y289" t="str">
            <v>PSE-deemed</v>
          </cell>
          <cell r="Z289" t="str">
            <v>Engineering</v>
          </cell>
          <cell r="AE289" t="str">
            <v>per unit</v>
          </cell>
          <cell r="AF289" t="str">
            <v>kWh</v>
          </cell>
        </row>
        <row r="290">
          <cell r="A290" t="str">
            <v>11819 - 1</v>
          </cell>
          <cell r="B290" t="str">
            <v>11819</v>
          </cell>
          <cell r="C290" t="str">
            <v>Appliances</v>
          </cell>
          <cell r="D290" t="str">
            <v>Commercial Kitchen</v>
          </cell>
          <cell r="E290" t="str">
            <v>Ice Maker</v>
          </cell>
          <cell r="F290" t="str">
            <v>CKTCH: Ice Maker - WC - Cube Nugget - IHR 50 to 174 - NPU</v>
          </cell>
          <cell r="G290" t="str">
            <v>Water-cooled, cube and nugget ice maker: 50 to 174 lbs per day; non-PSE utility</v>
          </cell>
          <cell r="H290">
            <v>1</v>
          </cell>
          <cell r="I290" t="str">
            <v>Active</v>
          </cell>
          <cell r="J290">
            <v>42614</v>
          </cell>
          <cell r="N290" t="str">
            <v>4301</v>
          </cell>
          <cell r="Q290" t="str">
            <v>0</v>
          </cell>
          <cell r="S290" t="str">
            <v>0</v>
          </cell>
          <cell r="T290" t="str">
            <v>0</v>
          </cell>
          <cell r="AE290" t="str">
            <v>per unit</v>
          </cell>
          <cell r="AF290" t="str">
            <v>kWh</v>
          </cell>
        </row>
        <row r="291">
          <cell r="A291" t="str">
            <v>10856 - 1</v>
          </cell>
          <cell r="B291" t="str">
            <v>10856</v>
          </cell>
          <cell r="C291" t="str">
            <v>Appliances</v>
          </cell>
          <cell r="D291" t="str">
            <v>Commercial Kitchen</v>
          </cell>
          <cell r="E291" t="str">
            <v>Ice Maker</v>
          </cell>
          <cell r="F291" t="str">
            <v>CKTCH: Ice Maker - WC - Flake - IHR 1000 or More</v>
          </cell>
          <cell r="G291" t="str">
            <v>Water-cooled, flake ice maker: 1,000 or more lbs per day</v>
          </cell>
          <cell r="H291">
            <v>1</v>
          </cell>
          <cell r="I291" t="str">
            <v>Active</v>
          </cell>
          <cell r="J291">
            <v>42552</v>
          </cell>
          <cell r="L291" t="str">
            <v>Comm Refrigeration</v>
          </cell>
          <cell r="N291" t="str">
            <v>3740</v>
          </cell>
          <cell r="Q291" t="str">
            <v>500</v>
          </cell>
          <cell r="S291" t="str">
            <v>764</v>
          </cell>
          <cell r="T291" t="str">
            <v>1273</v>
          </cell>
          <cell r="U291" t="str">
            <v>Incremental</v>
          </cell>
          <cell r="V291" t="str">
            <v>10</v>
          </cell>
          <cell r="X291" t="str">
            <v>0</v>
          </cell>
          <cell r="Y291" t="str">
            <v>PSE-deemed</v>
          </cell>
          <cell r="Z291" t="str">
            <v>Engineering</v>
          </cell>
          <cell r="AE291" t="str">
            <v>per unit</v>
          </cell>
          <cell r="AF291" t="str">
            <v>kWh</v>
          </cell>
        </row>
        <row r="292">
          <cell r="A292" t="str">
            <v>11820 - 1</v>
          </cell>
          <cell r="B292" t="str">
            <v>11820</v>
          </cell>
          <cell r="C292" t="str">
            <v>Appliances</v>
          </cell>
          <cell r="D292" t="str">
            <v>Commercial Kitchen</v>
          </cell>
          <cell r="E292" t="str">
            <v>Ice Maker</v>
          </cell>
          <cell r="F292" t="str">
            <v>CKTCH: Ice Maker - WC - Flake - IHR 1000 or More - NPU</v>
          </cell>
          <cell r="G292" t="str">
            <v>Water-cooled, flake ice maker: 1,000 or more lbs per day; non-PSE utility</v>
          </cell>
          <cell r="H292">
            <v>1</v>
          </cell>
          <cell r="I292" t="str">
            <v>Active</v>
          </cell>
          <cell r="J292">
            <v>42614</v>
          </cell>
          <cell r="N292" t="str">
            <v>4302</v>
          </cell>
          <cell r="Q292" t="str">
            <v>0</v>
          </cell>
          <cell r="S292" t="str">
            <v>0</v>
          </cell>
          <cell r="T292" t="str">
            <v>0</v>
          </cell>
          <cell r="AE292" t="str">
            <v>per unit</v>
          </cell>
          <cell r="AF292" t="str">
            <v>kWh</v>
          </cell>
        </row>
        <row r="293">
          <cell r="A293" t="str">
            <v>10857 - 1</v>
          </cell>
          <cell r="B293" t="str">
            <v>10857</v>
          </cell>
          <cell r="C293" t="str">
            <v>Appliances</v>
          </cell>
          <cell r="D293" t="str">
            <v>Commercial Kitchen</v>
          </cell>
          <cell r="E293" t="str">
            <v>Ice Maker</v>
          </cell>
          <cell r="F293" t="str">
            <v>CKTCH: Ice Maker - WC - Flake - IHR 175 to 999</v>
          </cell>
          <cell r="G293" t="str">
            <v>Water-cooled, flake ice maker: 175 to 999 lbs per day</v>
          </cell>
          <cell r="H293">
            <v>1</v>
          </cell>
          <cell r="I293" t="str">
            <v>Active</v>
          </cell>
          <cell r="J293">
            <v>42552</v>
          </cell>
          <cell r="L293" t="str">
            <v>Comm Refrigeration</v>
          </cell>
          <cell r="N293" t="str">
            <v>3739</v>
          </cell>
          <cell r="Q293" t="str">
            <v>200</v>
          </cell>
          <cell r="S293" t="str">
            <v>274</v>
          </cell>
          <cell r="T293" t="str">
            <v>456</v>
          </cell>
          <cell r="U293" t="str">
            <v>Incremental</v>
          </cell>
          <cell r="V293" t="str">
            <v>10</v>
          </cell>
          <cell r="X293" t="str">
            <v>0</v>
          </cell>
          <cell r="Y293" t="str">
            <v>PSE-deemed</v>
          </cell>
          <cell r="Z293" t="str">
            <v>Engineering</v>
          </cell>
          <cell r="AE293" t="str">
            <v>per unit</v>
          </cell>
          <cell r="AF293" t="str">
            <v>kWh</v>
          </cell>
        </row>
        <row r="294">
          <cell r="A294" t="str">
            <v>11821 - 1</v>
          </cell>
          <cell r="B294" t="str">
            <v>11821</v>
          </cell>
          <cell r="C294" t="str">
            <v>Appliances</v>
          </cell>
          <cell r="D294" t="str">
            <v>Commercial Kitchen</v>
          </cell>
          <cell r="E294" t="str">
            <v>Ice Maker</v>
          </cell>
          <cell r="F294" t="str">
            <v>CKTCH: Ice Maker - WC - Flake - IHR 175 to 999 - NPU</v>
          </cell>
          <cell r="G294" t="str">
            <v>Water-cooled, flake ice maker: 175 to 999 lbs per day; non-PSE utility</v>
          </cell>
          <cell r="H294">
            <v>1</v>
          </cell>
          <cell r="I294" t="str">
            <v>Active</v>
          </cell>
          <cell r="J294">
            <v>42614</v>
          </cell>
          <cell r="N294" t="str">
            <v>4303</v>
          </cell>
          <cell r="Q294" t="str">
            <v>0</v>
          </cell>
          <cell r="S294" t="str">
            <v>0</v>
          </cell>
          <cell r="T294" t="str">
            <v>0</v>
          </cell>
          <cell r="AE294" t="str">
            <v>per unit</v>
          </cell>
          <cell r="AF294" t="str">
            <v>kWh</v>
          </cell>
        </row>
        <row r="295">
          <cell r="A295" t="str">
            <v>10821 - 1</v>
          </cell>
          <cell r="B295" t="str">
            <v>10821</v>
          </cell>
          <cell r="C295" t="str">
            <v>Appliances</v>
          </cell>
          <cell r="D295" t="str">
            <v>Commercial Kitchen</v>
          </cell>
          <cell r="E295" t="str">
            <v>Oven</v>
          </cell>
          <cell r="F295" t="str">
            <v>CKTCH: Oven - Combination - 14 Pan or Less - E</v>
          </cell>
          <cell r="G295" t="str">
            <v>Combination oven: under 15 pans; electric fuel</v>
          </cell>
          <cell r="H295">
            <v>1</v>
          </cell>
          <cell r="I295" t="str">
            <v>Active</v>
          </cell>
          <cell r="J295">
            <v>42552</v>
          </cell>
          <cell r="L295" t="str">
            <v>Comm Cooking</v>
          </cell>
          <cell r="N295" t="str">
            <v>3741</v>
          </cell>
          <cell r="Q295" t="str">
            <v>1000</v>
          </cell>
          <cell r="S295" t="str">
            <v>1054</v>
          </cell>
          <cell r="T295" t="str">
            <v>11497</v>
          </cell>
          <cell r="U295" t="str">
            <v>Incremental</v>
          </cell>
          <cell r="V295" t="str">
            <v>12</v>
          </cell>
          <cell r="X295" t="str">
            <v>0</v>
          </cell>
          <cell r="Y295" t="str">
            <v>PSE-deemed</v>
          </cell>
          <cell r="Z295" t="str">
            <v>Engineering</v>
          </cell>
          <cell r="AE295" t="str">
            <v>per unit</v>
          </cell>
          <cell r="AF295" t="str">
            <v>kWh</v>
          </cell>
        </row>
        <row r="296">
          <cell r="A296" t="str">
            <v>11785 - 1</v>
          </cell>
          <cell r="B296" t="str">
            <v>11785</v>
          </cell>
          <cell r="C296" t="str">
            <v>Appliances</v>
          </cell>
          <cell r="D296" t="str">
            <v>Commercial Kitchen</v>
          </cell>
          <cell r="E296" t="str">
            <v>Oven</v>
          </cell>
          <cell r="F296" t="str">
            <v>CKTCH: Oven - Combination - 14 Pan or Less - E - NPU</v>
          </cell>
          <cell r="G296" t="str">
            <v>Combination oven: under 15 pans; electric fuel; non-PSE utility</v>
          </cell>
          <cell r="H296">
            <v>1</v>
          </cell>
          <cell r="I296" t="str">
            <v>Active</v>
          </cell>
          <cell r="J296">
            <v>42614</v>
          </cell>
          <cell r="N296" t="str">
            <v>4267</v>
          </cell>
          <cell r="Q296" t="str">
            <v>0</v>
          </cell>
          <cell r="S296" t="str">
            <v>0</v>
          </cell>
          <cell r="T296" t="str">
            <v>0</v>
          </cell>
          <cell r="AE296" t="str">
            <v>per unit</v>
          </cell>
          <cell r="AF296" t="str">
            <v>kWh</v>
          </cell>
        </row>
        <row r="297">
          <cell r="A297" t="str">
            <v>10824 - 1</v>
          </cell>
          <cell r="B297" t="str">
            <v>10824</v>
          </cell>
          <cell r="C297" t="str">
            <v>Appliances</v>
          </cell>
          <cell r="D297" t="str">
            <v>Commercial Kitchen</v>
          </cell>
          <cell r="E297" t="str">
            <v>Oven</v>
          </cell>
          <cell r="F297" t="str">
            <v>CKTCH: Oven - Combination - 14 Pan or Less - NG</v>
          </cell>
          <cell r="G297" t="str">
            <v>Combination oven: under 15 pans; natural gas fuel</v>
          </cell>
          <cell r="H297">
            <v>1</v>
          </cell>
          <cell r="I297" t="str">
            <v>Active</v>
          </cell>
          <cell r="J297">
            <v>42552</v>
          </cell>
          <cell r="L297" t="str">
            <v>Comm Cooking</v>
          </cell>
          <cell r="N297" t="str">
            <v>3746</v>
          </cell>
          <cell r="U297" t="str">
            <v>Incremental</v>
          </cell>
          <cell r="V297" t="str">
            <v>12</v>
          </cell>
          <cell r="X297" t="str">
            <v>0</v>
          </cell>
          <cell r="Y297" t="str">
            <v>PSE-deemed</v>
          </cell>
          <cell r="Z297" t="str">
            <v>Engineering</v>
          </cell>
          <cell r="AA297" t="str">
            <v>2500</v>
          </cell>
          <cell r="AC297" t="str">
            <v>2531</v>
          </cell>
          <cell r="AD297" t="str">
            <v>798</v>
          </cell>
          <cell r="AE297" t="str">
            <v>per unit</v>
          </cell>
          <cell r="AF297" t="str">
            <v>Therm</v>
          </cell>
        </row>
        <row r="298">
          <cell r="A298" t="str">
            <v>11788 - 1</v>
          </cell>
          <cell r="B298" t="str">
            <v>11788</v>
          </cell>
          <cell r="C298" t="str">
            <v>Appliances</v>
          </cell>
          <cell r="D298" t="str">
            <v>Commercial Kitchen</v>
          </cell>
          <cell r="E298" t="str">
            <v>Oven</v>
          </cell>
          <cell r="F298" t="str">
            <v>CKTCH: Oven - Combination - 14 Pan or Less - NG - NPU</v>
          </cell>
          <cell r="G298" t="str">
            <v>Combination oven: under 15 pans; natural gas fuel; non-PSE utility</v>
          </cell>
          <cell r="H298">
            <v>1</v>
          </cell>
          <cell r="I298" t="str">
            <v>Active</v>
          </cell>
          <cell r="J298">
            <v>42614</v>
          </cell>
          <cell r="N298" t="str">
            <v>4270</v>
          </cell>
          <cell r="AA298" t="str">
            <v>0</v>
          </cell>
          <cell r="AC298" t="str">
            <v>0</v>
          </cell>
          <cell r="AD298" t="str">
            <v>0</v>
          </cell>
          <cell r="AE298" t="str">
            <v>per unit</v>
          </cell>
          <cell r="AF298" t="str">
            <v>Therm</v>
          </cell>
        </row>
        <row r="299">
          <cell r="A299" t="str">
            <v>10823 - 1</v>
          </cell>
          <cell r="B299" t="str">
            <v>10823</v>
          </cell>
          <cell r="C299" t="str">
            <v>Appliances</v>
          </cell>
          <cell r="D299" t="str">
            <v>Commercial Kitchen</v>
          </cell>
          <cell r="E299" t="str">
            <v>Oven</v>
          </cell>
          <cell r="F299" t="str">
            <v>CKTCH: Oven - Combination - 15 to 28 Pans - E</v>
          </cell>
          <cell r="G299" t="str">
            <v>Combination oven: 15 to 28 pans; electric fuel</v>
          </cell>
          <cell r="H299">
            <v>1</v>
          </cell>
          <cell r="I299" t="str">
            <v>Active</v>
          </cell>
          <cell r="J299">
            <v>42552</v>
          </cell>
          <cell r="L299" t="str">
            <v>Comm Cooking</v>
          </cell>
          <cell r="N299" t="str">
            <v>3742</v>
          </cell>
          <cell r="Q299" t="str">
            <v>1500</v>
          </cell>
          <cell r="S299" t="str">
            <v>1584</v>
          </cell>
          <cell r="T299" t="str">
            <v>15074</v>
          </cell>
          <cell r="U299" t="str">
            <v>Incremental</v>
          </cell>
          <cell r="V299" t="str">
            <v>12</v>
          </cell>
          <cell r="X299" t="str">
            <v>0</v>
          </cell>
          <cell r="Y299" t="str">
            <v>PSE-deemed</v>
          </cell>
          <cell r="Z299" t="str">
            <v>Engineering</v>
          </cell>
          <cell r="AE299" t="str">
            <v>per unit</v>
          </cell>
          <cell r="AF299" t="str">
            <v>kWh</v>
          </cell>
        </row>
        <row r="300">
          <cell r="A300" t="str">
            <v>11787 - 1</v>
          </cell>
          <cell r="B300" t="str">
            <v>11787</v>
          </cell>
          <cell r="C300" t="str">
            <v>Appliances</v>
          </cell>
          <cell r="D300" t="str">
            <v>Commercial Kitchen</v>
          </cell>
          <cell r="E300" t="str">
            <v>Oven</v>
          </cell>
          <cell r="F300" t="str">
            <v>CKTCH: Oven - Combination - 15 to 28 Pans - E - NPU</v>
          </cell>
          <cell r="G300" t="str">
            <v>Combination oven: 15 to 28 pans; electric fuel; non-PSE utility</v>
          </cell>
          <cell r="H300">
            <v>1</v>
          </cell>
          <cell r="I300" t="str">
            <v>Active</v>
          </cell>
          <cell r="J300">
            <v>42614</v>
          </cell>
          <cell r="N300" t="str">
            <v>4269</v>
          </cell>
          <cell r="Q300" t="str">
            <v>0</v>
          </cell>
          <cell r="S300" t="str">
            <v>0</v>
          </cell>
          <cell r="T300" t="str">
            <v>0</v>
          </cell>
          <cell r="AE300" t="str">
            <v>per unit</v>
          </cell>
          <cell r="AF300" t="str">
            <v>kWh</v>
          </cell>
        </row>
        <row r="301">
          <cell r="A301" t="str">
            <v>10826 - 1</v>
          </cell>
          <cell r="B301" t="str">
            <v>10826</v>
          </cell>
          <cell r="C301" t="str">
            <v>Appliances</v>
          </cell>
          <cell r="D301" t="str">
            <v>Commercial Kitchen</v>
          </cell>
          <cell r="E301" t="str">
            <v>Oven</v>
          </cell>
          <cell r="F301" t="str">
            <v>CKTCH: Oven - Combination - 15 to 28 Pans - NG</v>
          </cell>
          <cell r="G301" t="str">
            <v>Combination oven: 15 to 28 pans; natural gas fuel</v>
          </cell>
          <cell r="H301">
            <v>1</v>
          </cell>
          <cell r="I301" t="str">
            <v>Active</v>
          </cell>
          <cell r="J301">
            <v>42552</v>
          </cell>
          <cell r="L301" t="str">
            <v>Comm Cooking</v>
          </cell>
          <cell r="N301" t="str">
            <v>3747</v>
          </cell>
          <cell r="U301" t="str">
            <v>Incremental</v>
          </cell>
          <cell r="V301" t="str">
            <v>12</v>
          </cell>
          <cell r="X301" t="str">
            <v>0</v>
          </cell>
          <cell r="Y301" t="str">
            <v>PSE-deemed</v>
          </cell>
          <cell r="Z301" t="str">
            <v>Engineering</v>
          </cell>
          <cell r="AA301" t="str">
            <v>3000</v>
          </cell>
          <cell r="AC301" t="str">
            <v>3361</v>
          </cell>
          <cell r="AD301" t="str">
            <v>1120</v>
          </cell>
          <cell r="AE301" t="str">
            <v>per unit</v>
          </cell>
          <cell r="AF301" t="str">
            <v>Therm</v>
          </cell>
        </row>
        <row r="302">
          <cell r="A302" t="str">
            <v>11790 - 1</v>
          </cell>
          <cell r="B302" t="str">
            <v>11790</v>
          </cell>
          <cell r="C302" t="str">
            <v>Appliances</v>
          </cell>
          <cell r="D302" t="str">
            <v>Commercial Kitchen</v>
          </cell>
          <cell r="E302" t="str">
            <v>Oven</v>
          </cell>
          <cell r="F302" t="str">
            <v>CKTCH: Oven - Combination - 15 to 28 Pans - NG - NPU</v>
          </cell>
          <cell r="G302" t="str">
            <v>Combination oven: 15 to 28 pans; natural gas fuel; non-PSE utility</v>
          </cell>
          <cell r="H302">
            <v>1</v>
          </cell>
          <cell r="I302" t="str">
            <v>Active</v>
          </cell>
          <cell r="J302">
            <v>42614</v>
          </cell>
          <cell r="N302" t="str">
            <v>4272</v>
          </cell>
          <cell r="AA302" t="str">
            <v>0</v>
          </cell>
          <cell r="AC302" t="str">
            <v>0</v>
          </cell>
          <cell r="AD302" t="str">
            <v>0</v>
          </cell>
          <cell r="AE302" t="str">
            <v>per unit</v>
          </cell>
          <cell r="AF302" t="str">
            <v>Therm</v>
          </cell>
        </row>
        <row r="303">
          <cell r="A303" t="str">
            <v>11759 - 1</v>
          </cell>
          <cell r="B303" t="str">
            <v>11759</v>
          </cell>
          <cell r="C303" t="str">
            <v>Appliances</v>
          </cell>
          <cell r="D303" t="str">
            <v>Commercial Kitchen</v>
          </cell>
          <cell r="E303" t="str">
            <v>Oven</v>
          </cell>
          <cell r="F303" t="str">
            <v>CKTCH: Oven - Combination - E</v>
          </cell>
          <cell r="G303" t="str">
            <v>Combination oven: electric fuel</v>
          </cell>
          <cell r="H303">
            <v>1</v>
          </cell>
          <cell r="I303" t="str">
            <v>Active</v>
          </cell>
          <cell r="J303">
            <v>40544</v>
          </cell>
          <cell r="K303">
            <v>40908</v>
          </cell>
          <cell r="L303" t="str">
            <v>Comm Cooking</v>
          </cell>
          <cell r="M303" t="str">
            <v>COMBI E</v>
          </cell>
          <cell r="N303" t="str">
            <v>1596</v>
          </cell>
          <cell r="Q303" t="str">
            <v>1000</v>
          </cell>
          <cell r="S303" t="str">
            <v>1568</v>
          </cell>
          <cell r="T303" t="str">
            <v>11497</v>
          </cell>
          <cell r="U303" t="str">
            <v>Incremental</v>
          </cell>
          <cell r="V303" t="str">
            <v>12</v>
          </cell>
          <cell r="W303" t="str">
            <v>4759</v>
          </cell>
          <cell r="Y303" t="str">
            <v>PSE-deemed</v>
          </cell>
          <cell r="Z303" t="str">
            <v>Engineering</v>
          </cell>
          <cell r="AE303" t="str">
            <v>per unit</v>
          </cell>
          <cell r="AF303" t="str">
            <v>kWh</v>
          </cell>
        </row>
        <row r="304">
          <cell r="A304" t="str">
            <v>11759 - 2</v>
          </cell>
          <cell r="B304" t="str">
            <v>11759</v>
          </cell>
          <cell r="C304" t="str">
            <v>Appliances</v>
          </cell>
          <cell r="D304" t="str">
            <v>Commercial Kitchen</v>
          </cell>
          <cell r="E304" t="str">
            <v>Oven</v>
          </cell>
          <cell r="F304" t="str">
            <v>CKTCH: Oven - Combination - E</v>
          </cell>
          <cell r="G304" t="str">
            <v>Combination oven: electric fuel</v>
          </cell>
          <cell r="H304">
            <v>2</v>
          </cell>
          <cell r="I304" t="str">
            <v>Active</v>
          </cell>
          <cell r="J304">
            <v>41275</v>
          </cell>
          <cell r="K304">
            <v>41639</v>
          </cell>
          <cell r="L304" t="str">
            <v>Comm Cooking</v>
          </cell>
          <cell r="M304" t="str">
            <v>COMB</v>
          </cell>
          <cell r="Q304" t="str">
            <v>2000</v>
          </cell>
          <cell r="S304" t="str">
            <v>3700</v>
          </cell>
          <cell r="T304" t="str">
            <v>18432</v>
          </cell>
          <cell r="V304" t="str">
            <v>12</v>
          </cell>
          <cell r="AE304" t="str">
            <v>per unit</v>
          </cell>
          <cell r="AF304" t="str">
            <v>kWh</v>
          </cell>
        </row>
        <row r="305">
          <cell r="A305" t="str">
            <v>10822 - 1</v>
          </cell>
          <cell r="B305" t="str">
            <v>10822</v>
          </cell>
          <cell r="C305" t="str">
            <v>Appliances</v>
          </cell>
          <cell r="D305" t="str">
            <v>Commercial Kitchen</v>
          </cell>
          <cell r="E305" t="str">
            <v>Oven</v>
          </cell>
          <cell r="F305" t="str">
            <v>CKTCH: Oven - Combination - More Than 28 Pans - E</v>
          </cell>
          <cell r="G305" t="str">
            <v>Combination oven: more than 28 pans; electric fuel</v>
          </cell>
          <cell r="H305">
            <v>1</v>
          </cell>
          <cell r="I305" t="str">
            <v>Active</v>
          </cell>
          <cell r="J305">
            <v>42552</v>
          </cell>
          <cell r="L305" t="str">
            <v>Comm Cooking</v>
          </cell>
          <cell r="N305" t="str">
            <v>3743</v>
          </cell>
          <cell r="Q305" t="str">
            <v>7000</v>
          </cell>
          <cell r="S305" t="str">
            <v>7048</v>
          </cell>
          <cell r="T305" t="str">
            <v>22009</v>
          </cell>
          <cell r="U305" t="str">
            <v>Incremental</v>
          </cell>
          <cell r="V305" t="str">
            <v>12</v>
          </cell>
          <cell r="X305" t="str">
            <v>0</v>
          </cell>
          <cell r="Y305" t="str">
            <v>PSE-deemed</v>
          </cell>
          <cell r="Z305" t="str">
            <v>Engineering</v>
          </cell>
          <cell r="AE305" t="str">
            <v>per unit</v>
          </cell>
          <cell r="AF305" t="str">
            <v>kWh</v>
          </cell>
        </row>
        <row r="306">
          <cell r="A306" t="str">
            <v>11786 - 1</v>
          </cell>
          <cell r="B306" t="str">
            <v>11786</v>
          </cell>
          <cell r="C306" t="str">
            <v>Appliances</v>
          </cell>
          <cell r="D306" t="str">
            <v>Commercial Kitchen</v>
          </cell>
          <cell r="E306" t="str">
            <v>Oven</v>
          </cell>
          <cell r="F306" t="str">
            <v>CKTCH: Oven - Combination - More Than 28 Pans - E - NPU</v>
          </cell>
          <cell r="G306" t="str">
            <v>Combination oven: more than 28 pans; electric fuel; non-PSE utility</v>
          </cell>
          <cell r="H306">
            <v>1</v>
          </cell>
          <cell r="I306" t="str">
            <v>Active</v>
          </cell>
          <cell r="J306">
            <v>42614</v>
          </cell>
          <cell r="N306" t="str">
            <v>4268</v>
          </cell>
          <cell r="Q306" t="str">
            <v>0</v>
          </cell>
          <cell r="S306" t="str">
            <v>0</v>
          </cell>
          <cell r="T306" t="str">
            <v>0</v>
          </cell>
          <cell r="AE306" t="str">
            <v>per unit</v>
          </cell>
          <cell r="AF306" t="str">
            <v>kWh</v>
          </cell>
        </row>
        <row r="307">
          <cell r="A307" t="str">
            <v>10825 - 1</v>
          </cell>
          <cell r="B307" t="str">
            <v>10825</v>
          </cell>
          <cell r="C307" t="str">
            <v>Appliances</v>
          </cell>
          <cell r="D307" t="str">
            <v>Commercial Kitchen</v>
          </cell>
          <cell r="E307" t="str">
            <v>Oven</v>
          </cell>
          <cell r="F307" t="str">
            <v>CKTCH: Oven - Combination - More Than 28 Pans - NG</v>
          </cell>
          <cell r="G307" t="str">
            <v>Combination oven: more than 28 pans; natural gas fuel</v>
          </cell>
          <cell r="H307">
            <v>1</v>
          </cell>
          <cell r="I307" t="str">
            <v>Active</v>
          </cell>
          <cell r="J307">
            <v>42552</v>
          </cell>
          <cell r="L307" t="str">
            <v>Comm Cooking</v>
          </cell>
          <cell r="N307" t="str">
            <v>3748</v>
          </cell>
          <cell r="U307" t="str">
            <v>Incremental</v>
          </cell>
          <cell r="V307" t="str">
            <v>12</v>
          </cell>
          <cell r="X307" t="str">
            <v>0</v>
          </cell>
          <cell r="Y307" t="str">
            <v>PSE-deemed</v>
          </cell>
          <cell r="Z307" t="str">
            <v>Engineering</v>
          </cell>
          <cell r="AA307" t="str">
            <v>7000</v>
          </cell>
          <cell r="AC307" t="str">
            <v>7890</v>
          </cell>
          <cell r="AD307" t="str">
            <v>1573</v>
          </cell>
          <cell r="AE307" t="str">
            <v>per unit</v>
          </cell>
          <cell r="AF307" t="str">
            <v>Therm</v>
          </cell>
        </row>
        <row r="308">
          <cell r="A308" t="str">
            <v>11789 - 1</v>
          </cell>
          <cell r="B308" t="str">
            <v>11789</v>
          </cell>
          <cell r="C308" t="str">
            <v>Appliances</v>
          </cell>
          <cell r="D308" t="str">
            <v>Commercial Kitchen</v>
          </cell>
          <cell r="E308" t="str">
            <v>Oven</v>
          </cell>
          <cell r="F308" t="str">
            <v>CKTCH: Oven - Combination - More Than 28 Pans - NG - NPU</v>
          </cell>
          <cell r="G308" t="str">
            <v>Combination oven: more than 28 pans; natural gas fuel; non-PSE utility</v>
          </cell>
          <cell r="H308">
            <v>1</v>
          </cell>
          <cell r="I308" t="str">
            <v>Active</v>
          </cell>
          <cell r="J308">
            <v>42614</v>
          </cell>
          <cell r="N308" t="str">
            <v>4271</v>
          </cell>
          <cell r="AA308" t="str">
            <v>0</v>
          </cell>
          <cell r="AC308" t="str">
            <v>0</v>
          </cell>
          <cell r="AD308" t="str">
            <v>0</v>
          </cell>
          <cell r="AE308" t="str">
            <v>per unit</v>
          </cell>
          <cell r="AF308" t="str">
            <v>Therm</v>
          </cell>
        </row>
        <row r="309">
          <cell r="A309" t="str">
            <v>11760 - 1</v>
          </cell>
          <cell r="B309" t="str">
            <v>11760</v>
          </cell>
          <cell r="C309" t="str">
            <v>Appliances</v>
          </cell>
          <cell r="D309" t="str">
            <v>Commercial Kitchen</v>
          </cell>
          <cell r="E309" t="str">
            <v>Oven</v>
          </cell>
          <cell r="F309" t="str">
            <v>CKTCH: Oven - Combination - NG - High Svg</v>
          </cell>
          <cell r="G309" t="str">
            <v>Combination oven: natural gas fuel, higher savings measure</v>
          </cell>
          <cell r="H309">
            <v>1</v>
          </cell>
          <cell r="I309" t="str">
            <v>Active</v>
          </cell>
          <cell r="J309">
            <v>41275</v>
          </cell>
          <cell r="K309">
            <v>42004</v>
          </cell>
          <cell r="L309" t="str">
            <v>Comm Cooking</v>
          </cell>
          <cell r="M309" t="str">
            <v>COMB G</v>
          </cell>
          <cell r="V309" t="str">
            <v>12</v>
          </cell>
          <cell r="AA309" t="str">
            <v>2000</v>
          </cell>
          <cell r="AC309" t="str">
            <v>4947</v>
          </cell>
          <cell r="AD309" t="str">
            <v>1164</v>
          </cell>
          <cell r="AE309" t="str">
            <v>per unit</v>
          </cell>
          <cell r="AF309" t="str">
            <v>Therm</v>
          </cell>
        </row>
        <row r="310">
          <cell r="A310" t="str">
            <v>11761 - 1</v>
          </cell>
          <cell r="B310" t="str">
            <v>11761</v>
          </cell>
          <cell r="C310" t="str">
            <v>Appliances</v>
          </cell>
          <cell r="D310" t="str">
            <v>Commercial Kitchen</v>
          </cell>
          <cell r="E310" t="str">
            <v>Oven</v>
          </cell>
          <cell r="F310" t="str">
            <v>CKTCH: Oven - Combination - NG - Low Svg</v>
          </cell>
          <cell r="G310" t="str">
            <v>Combination oven: natural gas fuel, lower savings measure</v>
          </cell>
          <cell r="H310">
            <v>1</v>
          </cell>
          <cell r="I310" t="str">
            <v>Active</v>
          </cell>
          <cell r="J310">
            <v>40909</v>
          </cell>
          <cell r="K310">
            <v>42369</v>
          </cell>
          <cell r="L310" t="str">
            <v>Comm Cooking</v>
          </cell>
          <cell r="M310" t="str">
            <v>COMBI G</v>
          </cell>
          <cell r="N310" t="str">
            <v>1643</v>
          </cell>
          <cell r="U310" t="str">
            <v>Incremental</v>
          </cell>
          <cell r="V310" t="str">
            <v>12</v>
          </cell>
          <cell r="W310" t="str">
            <v>4762</v>
          </cell>
          <cell r="Y310" t="str">
            <v>PSE-deemed</v>
          </cell>
          <cell r="Z310" t="str">
            <v>Engineering</v>
          </cell>
          <cell r="AA310" t="str">
            <v>2000</v>
          </cell>
          <cell r="AC310" t="str">
            <v>3588</v>
          </cell>
          <cell r="AD310" t="str">
            <v>798</v>
          </cell>
          <cell r="AE310" t="str">
            <v>per unit</v>
          </cell>
          <cell r="AF310" t="str">
            <v>Therm</v>
          </cell>
        </row>
        <row r="311">
          <cell r="A311" t="str">
            <v>10804 - 1</v>
          </cell>
          <cell r="B311" t="str">
            <v>10804</v>
          </cell>
          <cell r="C311" t="str">
            <v>Appliances</v>
          </cell>
          <cell r="D311" t="str">
            <v>Commercial Kitchen</v>
          </cell>
          <cell r="E311" t="str">
            <v>Oven</v>
          </cell>
          <cell r="F311" t="str">
            <v>CKTCH: Oven - Convection - Double - E</v>
          </cell>
          <cell r="G311" t="str">
            <v>Double convection oven: electric fuel</v>
          </cell>
          <cell r="H311">
            <v>1</v>
          </cell>
          <cell r="I311" t="str">
            <v>Active</v>
          </cell>
          <cell r="J311">
            <v>41275</v>
          </cell>
          <cell r="L311" t="str">
            <v>Comm Cooking</v>
          </cell>
          <cell r="M311" t="str">
            <v>CONVDUB E</v>
          </cell>
          <cell r="N311" t="str">
            <v>1598</v>
          </cell>
          <cell r="Q311" t="str">
            <v>2000</v>
          </cell>
          <cell r="S311" t="str">
            <v>2014</v>
          </cell>
          <cell r="T311" t="str">
            <v>5548</v>
          </cell>
          <cell r="U311" t="str">
            <v>Incremental</v>
          </cell>
          <cell r="V311" t="str">
            <v>12</v>
          </cell>
          <cell r="W311" t="str">
            <v>4758</v>
          </cell>
          <cell r="X311" t="str">
            <v>0</v>
          </cell>
          <cell r="Y311" t="str">
            <v>PSE-deemed</v>
          </cell>
          <cell r="Z311" t="str">
            <v>Engineering</v>
          </cell>
          <cell r="AE311" t="str">
            <v>per unit</v>
          </cell>
          <cell r="AF311" t="str">
            <v>kWh</v>
          </cell>
        </row>
        <row r="312">
          <cell r="A312" t="str">
            <v>11779 - 1</v>
          </cell>
          <cell r="B312" t="str">
            <v>11779</v>
          </cell>
          <cell r="C312" t="str">
            <v>Appliances</v>
          </cell>
          <cell r="D312" t="str">
            <v>Commercial Kitchen</v>
          </cell>
          <cell r="E312" t="str">
            <v>Oven</v>
          </cell>
          <cell r="F312" t="str">
            <v>CKTCH: Oven - Convection - Double - E - NPU</v>
          </cell>
          <cell r="G312" t="str">
            <v>Double convection oven: electric fuel; non-PSE utility</v>
          </cell>
          <cell r="H312">
            <v>1</v>
          </cell>
          <cell r="I312" t="str">
            <v>Active</v>
          </cell>
          <cell r="J312">
            <v>42614</v>
          </cell>
          <cell r="N312" t="str">
            <v>4261</v>
          </cell>
          <cell r="Q312" t="str">
            <v>0</v>
          </cell>
          <cell r="S312" t="str">
            <v>0</v>
          </cell>
          <cell r="T312" t="str">
            <v>0</v>
          </cell>
          <cell r="AE312" t="str">
            <v>per unit</v>
          </cell>
          <cell r="AF312" t="str">
            <v>kWh</v>
          </cell>
        </row>
        <row r="313">
          <cell r="A313" t="str">
            <v>10805 - 1</v>
          </cell>
          <cell r="B313" t="str">
            <v>10805</v>
          </cell>
          <cell r="C313" t="str">
            <v>Appliances</v>
          </cell>
          <cell r="D313" t="str">
            <v>Commercial Kitchen</v>
          </cell>
          <cell r="E313" t="str">
            <v>Oven</v>
          </cell>
          <cell r="F313" t="str">
            <v>CKTCH: Oven - Convection - Double - NG</v>
          </cell>
          <cell r="G313" t="str">
            <v>Double convection oven: natural gas fuel</v>
          </cell>
          <cell r="H313">
            <v>1</v>
          </cell>
          <cell r="I313" t="str">
            <v>Active</v>
          </cell>
          <cell r="J313">
            <v>41640</v>
          </cell>
          <cell r="L313" t="str">
            <v>Comm Cooking</v>
          </cell>
          <cell r="M313" t="str">
            <v>CONVDUB G</v>
          </cell>
          <cell r="N313" t="str">
            <v>1646</v>
          </cell>
          <cell r="U313" t="str">
            <v>Incremental</v>
          </cell>
          <cell r="V313" t="str">
            <v>12</v>
          </cell>
          <cell r="W313" t="str">
            <v>4761</v>
          </cell>
          <cell r="X313" t="str">
            <v>0</v>
          </cell>
          <cell r="Y313" t="str">
            <v>PSE-deemed</v>
          </cell>
          <cell r="Z313" t="str">
            <v>Engineering</v>
          </cell>
          <cell r="AA313" t="str">
            <v>2000</v>
          </cell>
          <cell r="AC313" t="str">
            <v>2354</v>
          </cell>
          <cell r="AD313" t="str">
            <v>714</v>
          </cell>
          <cell r="AE313" t="str">
            <v>per unit</v>
          </cell>
          <cell r="AF313" t="str">
            <v>Therm</v>
          </cell>
        </row>
        <row r="314">
          <cell r="A314" t="str">
            <v>11780 - 1</v>
          </cell>
          <cell r="B314" t="str">
            <v>11780</v>
          </cell>
          <cell r="C314" t="str">
            <v>Appliances</v>
          </cell>
          <cell r="D314" t="str">
            <v>Commercial Kitchen</v>
          </cell>
          <cell r="E314" t="str">
            <v>Oven</v>
          </cell>
          <cell r="F314" t="str">
            <v>CKTCH: Oven - Convection - Double - NG - NPU</v>
          </cell>
          <cell r="G314" t="str">
            <v>Double convection oven: natural gas fuel; non-PSE utility</v>
          </cell>
          <cell r="H314">
            <v>1</v>
          </cell>
          <cell r="I314" t="str">
            <v>Active</v>
          </cell>
          <cell r="J314">
            <v>42614</v>
          </cell>
          <cell r="N314" t="str">
            <v>4262</v>
          </cell>
          <cell r="AA314" t="str">
            <v>0</v>
          </cell>
          <cell r="AC314" t="str">
            <v>0</v>
          </cell>
          <cell r="AD314" t="str">
            <v>0</v>
          </cell>
          <cell r="AE314" t="str">
            <v>per unit</v>
          </cell>
          <cell r="AF314" t="str">
            <v>Therm</v>
          </cell>
        </row>
        <row r="315">
          <cell r="A315" t="str">
            <v>10806 - 1</v>
          </cell>
          <cell r="B315" t="str">
            <v>10806</v>
          </cell>
          <cell r="C315" t="str">
            <v>Appliances</v>
          </cell>
          <cell r="D315" t="str">
            <v>Commercial Kitchen</v>
          </cell>
          <cell r="E315" t="str">
            <v>Oven</v>
          </cell>
          <cell r="F315" t="str">
            <v>CKTCH: Oven - Convection - Full - E</v>
          </cell>
          <cell r="G315" t="str">
            <v>Full-size convection oven: electric fuel</v>
          </cell>
          <cell r="H315">
            <v>1</v>
          </cell>
          <cell r="I315" t="str">
            <v>Active</v>
          </cell>
          <cell r="J315">
            <v>41730</v>
          </cell>
          <cell r="L315" t="str">
            <v>Comm Cooking</v>
          </cell>
          <cell r="M315" t="str">
            <v>CONVFULL E</v>
          </cell>
          <cell r="N315" t="str">
            <v>1599</v>
          </cell>
          <cell r="Q315" t="str">
            <v>1000</v>
          </cell>
          <cell r="S315" t="str">
            <v>1007</v>
          </cell>
          <cell r="T315" t="str">
            <v>2774</v>
          </cell>
          <cell r="U315" t="str">
            <v>Incremental</v>
          </cell>
          <cell r="V315" t="str">
            <v>12</v>
          </cell>
          <cell r="W315" t="str">
            <v>4757</v>
          </cell>
          <cell r="X315" t="str">
            <v>0</v>
          </cell>
          <cell r="Y315" t="str">
            <v>PSE-deemed</v>
          </cell>
          <cell r="Z315" t="str">
            <v>Engineering</v>
          </cell>
          <cell r="AE315" t="str">
            <v>per unit</v>
          </cell>
          <cell r="AF315" t="str">
            <v>kWh</v>
          </cell>
        </row>
        <row r="316">
          <cell r="A316" t="str">
            <v>10806 - 2</v>
          </cell>
          <cell r="B316" t="str">
            <v>10806</v>
          </cell>
          <cell r="C316" t="str">
            <v>Appliances</v>
          </cell>
          <cell r="D316" t="str">
            <v>Commercial Kitchen</v>
          </cell>
          <cell r="E316" t="str">
            <v>Oven</v>
          </cell>
          <cell r="F316" t="str">
            <v>CKTCH: Oven - Convection - Full - E</v>
          </cell>
          <cell r="G316" t="str">
            <v>Full-size convection oven: electric fuel</v>
          </cell>
          <cell r="H316">
            <v>2</v>
          </cell>
          <cell r="I316" t="str">
            <v>Active</v>
          </cell>
          <cell r="J316">
            <v>41275</v>
          </cell>
          <cell r="K316">
            <v>41729</v>
          </cell>
          <cell r="L316" t="str">
            <v>Comm Cooking</v>
          </cell>
          <cell r="M316" t="str">
            <v>CONVN</v>
          </cell>
          <cell r="N316" t="str">
            <v>1597</v>
          </cell>
          <cell r="Q316" t="str">
            <v>500</v>
          </cell>
          <cell r="S316" t="str">
            <v>763</v>
          </cell>
          <cell r="T316" t="str">
            <v>2262</v>
          </cell>
          <cell r="V316" t="str">
            <v>12</v>
          </cell>
          <cell r="W316" t="str">
            <v>4446</v>
          </cell>
          <cell r="AE316" t="str">
            <v>per unit</v>
          </cell>
          <cell r="AF316" t="str">
            <v>kWh</v>
          </cell>
        </row>
        <row r="317">
          <cell r="A317" t="str">
            <v>11781 - 1</v>
          </cell>
          <cell r="B317" t="str">
            <v>11781</v>
          </cell>
          <cell r="C317" t="str">
            <v>Appliances</v>
          </cell>
          <cell r="D317" t="str">
            <v>Commercial Kitchen</v>
          </cell>
          <cell r="E317" t="str">
            <v>Oven</v>
          </cell>
          <cell r="F317" t="str">
            <v>CKTCH: Oven - Convection - Full - E - NPU</v>
          </cell>
          <cell r="G317" t="str">
            <v>Full-size convection oven: electric fuel; non-PSE utility</v>
          </cell>
          <cell r="H317">
            <v>1</v>
          </cell>
          <cell r="I317" t="str">
            <v>Active</v>
          </cell>
          <cell r="J317">
            <v>42614</v>
          </cell>
          <cell r="N317" t="str">
            <v>4263</v>
          </cell>
          <cell r="Q317" t="str">
            <v>0</v>
          </cell>
          <cell r="S317" t="str">
            <v>0</v>
          </cell>
          <cell r="T317" t="str">
            <v>0</v>
          </cell>
          <cell r="AE317" t="str">
            <v>per unit</v>
          </cell>
          <cell r="AF317" t="str">
            <v>kWh</v>
          </cell>
        </row>
        <row r="318">
          <cell r="A318" t="str">
            <v>10807 - 1</v>
          </cell>
          <cell r="B318" t="str">
            <v>10807</v>
          </cell>
          <cell r="C318" t="str">
            <v>Appliances</v>
          </cell>
          <cell r="D318" t="str">
            <v>Commercial Kitchen</v>
          </cell>
          <cell r="E318" t="str">
            <v>Oven</v>
          </cell>
          <cell r="F318" t="str">
            <v>CKTCH: Oven - Convection - Full - NG</v>
          </cell>
          <cell r="G318" t="str">
            <v>Full-size convection oven: natural gas fuel</v>
          </cell>
          <cell r="H318">
            <v>1</v>
          </cell>
          <cell r="I318" t="str">
            <v>Active</v>
          </cell>
          <cell r="J318">
            <v>41275</v>
          </cell>
          <cell r="L318" t="str">
            <v>Comm Cooking</v>
          </cell>
          <cell r="M318" t="str">
            <v>CONVFULL G</v>
          </cell>
          <cell r="N318" t="str">
            <v>1647</v>
          </cell>
          <cell r="U318" t="str">
            <v>Incremental</v>
          </cell>
          <cell r="V318" t="str">
            <v>12</v>
          </cell>
          <cell r="W318" t="str">
            <v>4760</v>
          </cell>
          <cell r="X318" t="str">
            <v>0</v>
          </cell>
          <cell r="Y318" t="str">
            <v>PSE-deemed</v>
          </cell>
          <cell r="Z318" t="str">
            <v>Engineering</v>
          </cell>
          <cell r="AA318" t="str">
            <v>1000</v>
          </cell>
          <cell r="AC318" t="str">
            <v>1177</v>
          </cell>
          <cell r="AD318" t="str">
            <v>357</v>
          </cell>
          <cell r="AE318" t="str">
            <v>per unit</v>
          </cell>
          <cell r="AF318" t="str">
            <v>Therm</v>
          </cell>
        </row>
        <row r="319">
          <cell r="A319" t="str">
            <v>11782 - 1</v>
          </cell>
          <cell r="B319" t="str">
            <v>11782</v>
          </cell>
          <cell r="C319" t="str">
            <v>Appliances</v>
          </cell>
          <cell r="D319" t="str">
            <v>Commercial Kitchen</v>
          </cell>
          <cell r="E319" t="str">
            <v>Oven</v>
          </cell>
          <cell r="F319" t="str">
            <v>CKTCH: Oven - Convection - Full - NG - NPU</v>
          </cell>
          <cell r="G319" t="str">
            <v>Full-size convection oven: natural gas fuel; non-PSE utility</v>
          </cell>
          <cell r="H319">
            <v>1</v>
          </cell>
          <cell r="I319" t="str">
            <v>Active</v>
          </cell>
          <cell r="J319">
            <v>42614</v>
          </cell>
          <cell r="N319" t="str">
            <v>4264</v>
          </cell>
          <cell r="AA319" t="str">
            <v>0</v>
          </cell>
          <cell r="AC319" t="str">
            <v>0</v>
          </cell>
          <cell r="AD319" t="str">
            <v>0</v>
          </cell>
          <cell r="AE319" t="str">
            <v>per unit</v>
          </cell>
          <cell r="AF319" t="str">
            <v>Therm</v>
          </cell>
        </row>
        <row r="320">
          <cell r="A320" t="str">
            <v>10808 - 1</v>
          </cell>
          <cell r="B320" t="str">
            <v>10808</v>
          </cell>
          <cell r="C320" t="str">
            <v>Appliances</v>
          </cell>
          <cell r="D320" t="str">
            <v>Commercial Kitchen</v>
          </cell>
          <cell r="E320" t="str">
            <v>Oven</v>
          </cell>
          <cell r="F320" t="str">
            <v>CKTCH: Oven - Convection - Half - E</v>
          </cell>
          <cell r="G320" t="str">
            <v>Half-size convection oven: electric fuel</v>
          </cell>
          <cell r="H320">
            <v>1</v>
          </cell>
          <cell r="I320" t="str">
            <v>Active</v>
          </cell>
          <cell r="J320">
            <v>42005</v>
          </cell>
          <cell r="L320" t="str">
            <v>Comm Cooking</v>
          </cell>
          <cell r="M320" t="str">
            <v>CONVHALF E</v>
          </cell>
          <cell r="N320" t="str">
            <v>1600</v>
          </cell>
          <cell r="Q320" t="str">
            <v>500</v>
          </cell>
          <cell r="S320" t="str">
            <v>793</v>
          </cell>
          <cell r="T320" t="str">
            <v>2518</v>
          </cell>
          <cell r="U320" t="str">
            <v>Incremental</v>
          </cell>
          <cell r="V320" t="str">
            <v>12</v>
          </cell>
          <cell r="W320" t="str">
            <v>4756</v>
          </cell>
          <cell r="X320" t="str">
            <v>0</v>
          </cell>
          <cell r="Y320" t="str">
            <v>PSE-deemed</v>
          </cell>
          <cell r="Z320" t="str">
            <v>Engineering</v>
          </cell>
          <cell r="AE320" t="str">
            <v>per unit</v>
          </cell>
          <cell r="AF320" t="str">
            <v>kWh</v>
          </cell>
        </row>
        <row r="321">
          <cell r="A321" t="str">
            <v>11783 - 1</v>
          </cell>
          <cell r="B321" t="str">
            <v>11783</v>
          </cell>
          <cell r="C321" t="str">
            <v>Appliances</v>
          </cell>
          <cell r="D321" t="str">
            <v>Commercial Kitchen</v>
          </cell>
          <cell r="E321" t="str">
            <v>Oven</v>
          </cell>
          <cell r="F321" t="str">
            <v>CKTCH: Oven - Convection - Half - E - NPU</v>
          </cell>
          <cell r="G321" t="str">
            <v>Half-size convection oven: electric fuel; non-PSE utility</v>
          </cell>
          <cell r="H321">
            <v>1</v>
          </cell>
          <cell r="I321" t="str">
            <v>Active</v>
          </cell>
          <cell r="J321">
            <v>42614</v>
          </cell>
          <cell r="N321" t="str">
            <v>4265</v>
          </cell>
          <cell r="Q321" t="str">
            <v>0</v>
          </cell>
          <cell r="S321" t="str">
            <v>0</v>
          </cell>
          <cell r="T321" t="str">
            <v>0</v>
          </cell>
          <cell r="AE321" t="str">
            <v>per unit</v>
          </cell>
          <cell r="AF321" t="str">
            <v>kWh</v>
          </cell>
        </row>
        <row r="322">
          <cell r="A322" t="str">
            <v>10827 - 1</v>
          </cell>
          <cell r="B322" t="str">
            <v>10827</v>
          </cell>
          <cell r="C322" t="str">
            <v>Appliances</v>
          </cell>
          <cell r="D322" t="str">
            <v>Commercial Kitchen</v>
          </cell>
          <cell r="E322" t="str">
            <v>Oven</v>
          </cell>
          <cell r="F322" t="str">
            <v>CKTCH: Oven - Convection - Half - NG</v>
          </cell>
          <cell r="G322" t="str">
            <v>Half-size convection oven: natural gas fuel</v>
          </cell>
          <cell r="H322">
            <v>1</v>
          </cell>
          <cell r="I322" t="str">
            <v>Active</v>
          </cell>
          <cell r="J322">
            <v>42552</v>
          </cell>
          <cell r="L322" t="str">
            <v>Comm Cooking</v>
          </cell>
          <cell r="N322" t="str">
            <v>3745</v>
          </cell>
          <cell r="U322" t="str">
            <v>Incremental</v>
          </cell>
          <cell r="V322" t="str">
            <v>12</v>
          </cell>
          <cell r="X322" t="str">
            <v>0</v>
          </cell>
          <cell r="Y322" t="str">
            <v>PSE-deemed</v>
          </cell>
          <cell r="Z322" t="str">
            <v>Engineering</v>
          </cell>
          <cell r="AA322" t="str">
            <v>450</v>
          </cell>
          <cell r="AC322" t="str">
            <v>490</v>
          </cell>
          <cell r="AD322" t="str">
            <v>226</v>
          </cell>
          <cell r="AE322" t="str">
            <v>per unit</v>
          </cell>
          <cell r="AF322" t="str">
            <v>Therm</v>
          </cell>
        </row>
        <row r="323">
          <cell r="A323" t="str">
            <v>11791 - 1</v>
          </cell>
          <cell r="B323" t="str">
            <v>11791</v>
          </cell>
          <cell r="C323" t="str">
            <v>Appliances</v>
          </cell>
          <cell r="D323" t="str">
            <v>Commercial Kitchen</v>
          </cell>
          <cell r="E323" t="str">
            <v>Oven</v>
          </cell>
          <cell r="F323" t="str">
            <v>CKTCH: Oven - Convection - Half - NG - NPU</v>
          </cell>
          <cell r="G323" t="str">
            <v>Half-size convection oven: natural gas fuel; non-PSE utility</v>
          </cell>
          <cell r="H323">
            <v>1</v>
          </cell>
          <cell r="I323" t="str">
            <v>Active</v>
          </cell>
          <cell r="J323">
            <v>42614</v>
          </cell>
          <cell r="N323" t="str">
            <v>4273</v>
          </cell>
          <cell r="AA323" t="str">
            <v>0</v>
          </cell>
          <cell r="AC323" t="str">
            <v>0</v>
          </cell>
          <cell r="AD323" t="str">
            <v>0</v>
          </cell>
          <cell r="AE323" t="str">
            <v>per unit</v>
          </cell>
          <cell r="AF323" t="str">
            <v>Therm</v>
          </cell>
        </row>
        <row r="324">
          <cell r="A324" t="str">
            <v>11762 - 1</v>
          </cell>
          <cell r="B324" t="str">
            <v>11762</v>
          </cell>
          <cell r="C324" t="str">
            <v>Appliances</v>
          </cell>
          <cell r="D324" t="str">
            <v>Commercial Kitchen</v>
          </cell>
          <cell r="E324" t="str">
            <v>Oven</v>
          </cell>
          <cell r="F324" t="str">
            <v>CKTCH: Oven - Convection - NG - High Inc</v>
          </cell>
          <cell r="G324" t="str">
            <v>Convection oven: natural gas fuel, higher incentive measure</v>
          </cell>
          <cell r="H324">
            <v>1</v>
          </cell>
          <cell r="I324" t="str">
            <v>Active</v>
          </cell>
          <cell r="J324">
            <v>40909</v>
          </cell>
          <cell r="K324">
            <v>41639</v>
          </cell>
          <cell r="L324" t="str">
            <v>Comm Cooking</v>
          </cell>
          <cell r="M324" t="str">
            <v>CONV G</v>
          </cell>
          <cell r="V324" t="str">
            <v>12</v>
          </cell>
          <cell r="AA324" t="str">
            <v>1000</v>
          </cell>
          <cell r="AD324" t="str">
            <v>323</v>
          </cell>
          <cell r="AE324" t="str">
            <v>per unit</v>
          </cell>
          <cell r="AF324" t="str">
            <v>Therm</v>
          </cell>
        </row>
        <row r="325">
          <cell r="A325" t="str">
            <v>11763 - 1</v>
          </cell>
          <cell r="B325" t="str">
            <v>11763</v>
          </cell>
          <cell r="C325" t="str">
            <v>Appliances</v>
          </cell>
          <cell r="D325" t="str">
            <v>Commercial Kitchen</v>
          </cell>
          <cell r="E325" t="str">
            <v>Oven</v>
          </cell>
          <cell r="F325" t="str">
            <v>CKTCH: Oven - Convection - NG - Low Inc</v>
          </cell>
          <cell r="G325" t="str">
            <v>Convection oven: natural gas fuel, lower incentive measure</v>
          </cell>
          <cell r="H325">
            <v>1</v>
          </cell>
          <cell r="I325" t="str">
            <v>Active</v>
          </cell>
          <cell r="J325">
            <v>40909</v>
          </cell>
          <cell r="K325">
            <v>42004</v>
          </cell>
          <cell r="L325" t="str">
            <v>Comm Cooking</v>
          </cell>
          <cell r="M325" t="str">
            <v>CONV GN</v>
          </cell>
          <cell r="N325" t="str">
            <v>1645</v>
          </cell>
          <cell r="V325" t="str">
            <v>12</v>
          </cell>
          <cell r="AA325" t="str">
            <v>500</v>
          </cell>
          <cell r="AC325" t="str">
            <v>913</v>
          </cell>
          <cell r="AD325" t="str">
            <v>323</v>
          </cell>
          <cell r="AE325" t="str">
            <v>per unit</v>
          </cell>
          <cell r="AF325" t="str">
            <v>Therm</v>
          </cell>
        </row>
        <row r="326">
          <cell r="A326" t="str">
            <v>11764 - 1</v>
          </cell>
          <cell r="B326" t="str">
            <v>11764</v>
          </cell>
          <cell r="C326" t="str">
            <v>Appliances</v>
          </cell>
          <cell r="D326" t="str">
            <v>Commercial Kitchen</v>
          </cell>
          <cell r="E326" t="str">
            <v>Oven</v>
          </cell>
          <cell r="F326" t="str">
            <v>CKTCH: Oven - Conveyor - Double - NG</v>
          </cell>
          <cell r="G326" t="str">
            <v>Double conveyor oven: natural gas fuel</v>
          </cell>
          <cell r="H326">
            <v>1</v>
          </cell>
          <cell r="I326" t="str">
            <v>Active</v>
          </cell>
          <cell r="J326">
            <v>41640</v>
          </cell>
          <cell r="K326">
            <v>42004</v>
          </cell>
          <cell r="L326" t="str">
            <v>Comm Cooking</v>
          </cell>
          <cell r="M326" t="str">
            <v>CONVYRDUB G</v>
          </cell>
          <cell r="N326" t="str">
            <v>2220</v>
          </cell>
          <cell r="U326" t="str">
            <v>Incremental</v>
          </cell>
          <cell r="V326" t="str">
            <v>12</v>
          </cell>
          <cell r="Y326" t="str">
            <v>PSE-deemed</v>
          </cell>
          <cell r="Z326" t="str">
            <v>Engineering</v>
          </cell>
          <cell r="AA326" t="str">
            <v>4000</v>
          </cell>
          <cell r="AC326" t="str">
            <v>9462</v>
          </cell>
          <cell r="AD326" t="str">
            <v>1768</v>
          </cell>
          <cell r="AE326" t="str">
            <v>per unit</v>
          </cell>
          <cell r="AF326" t="str">
            <v>Therm</v>
          </cell>
        </row>
        <row r="327">
          <cell r="A327" t="str">
            <v>10828 - 1</v>
          </cell>
          <cell r="B327" t="str">
            <v>10828</v>
          </cell>
          <cell r="C327" t="str">
            <v>Appliances</v>
          </cell>
          <cell r="D327" t="str">
            <v>Commercial Kitchen</v>
          </cell>
          <cell r="E327" t="str">
            <v>Oven</v>
          </cell>
          <cell r="F327" t="str">
            <v>CKTCH: Oven - Deck - E</v>
          </cell>
          <cell r="G327" t="str">
            <v>Deck oven: electric fuel</v>
          </cell>
          <cell r="H327">
            <v>1</v>
          </cell>
          <cell r="I327" t="str">
            <v>Active</v>
          </cell>
          <cell r="J327">
            <v>42552</v>
          </cell>
          <cell r="L327" t="str">
            <v>Comm Cooking</v>
          </cell>
          <cell r="N327" t="str">
            <v>3744</v>
          </cell>
          <cell r="Q327" t="str">
            <v>1500</v>
          </cell>
          <cell r="S327" t="str">
            <v>1574</v>
          </cell>
          <cell r="T327" t="str">
            <v>7313</v>
          </cell>
          <cell r="U327" t="str">
            <v>Incremental</v>
          </cell>
          <cell r="V327" t="str">
            <v>12</v>
          </cell>
          <cell r="X327" t="str">
            <v>0</v>
          </cell>
          <cell r="Y327" t="str">
            <v>PSE-deemed</v>
          </cell>
          <cell r="Z327" t="str">
            <v>Engineering</v>
          </cell>
          <cell r="AE327" t="str">
            <v>per unit</v>
          </cell>
          <cell r="AF327" t="str">
            <v>kWh</v>
          </cell>
        </row>
        <row r="328">
          <cell r="A328" t="str">
            <v>11792 - 1</v>
          </cell>
          <cell r="B328" t="str">
            <v>11792</v>
          </cell>
          <cell r="C328" t="str">
            <v>Appliances</v>
          </cell>
          <cell r="D328" t="str">
            <v>Commercial Kitchen</v>
          </cell>
          <cell r="E328" t="str">
            <v>Oven</v>
          </cell>
          <cell r="F328" t="str">
            <v>CKTCH: Oven - Deck - E - NPU</v>
          </cell>
          <cell r="G328" t="str">
            <v>Deck oven: electric fuel; non-PSE utility</v>
          </cell>
          <cell r="H328">
            <v>1</v>
          </cell>
          <cell r="I328" t="str">
            <v>Active</v>
          </cell>
          <cell r="J328">
            <v>42614</v>
          </cell>
          <cell r="N328" t="str">
            <v>4274</v>
          </cell>
          <cell r="Q328" t="str">
            <v>0</v>
          </cell>
          <cell r="S328" t="str">
            <v>0</v>
          </cell>
          <cell r="T328" t="str">
            <v>0</v>
          </cell>
          <cell r="AE328" t="str">
            <v>per unit</v>
          </cell>
          <cell r="AF328" t="str">
            <v>kWh</v>
          </cell>
        </row>
        <row r="329">
          <cell r="A329" t="str">
            <v>11325 - 1</v>
          </cell>
          <cell r="B329" t="str">
            <v>11325</v>
          </cell>
          <cell r="C329" t="str">
            <v>Appliances</v>
          </cell>
          <cell r="D329" t="str">
            <v>Commercial Kitchen</v>
          </cell>
          <cell r="E329" t="str">
            <v>Oven</v>
          </cell>
          <cell r="F329" t="str">
            <v>CKTCH: Oven - Double Rack - NG</v>
          </cell>
          <cell r="G329" t="str">
            <v>Double-rack oven: natural gas fuel</v>
          </cell>
          <cell r="H329">
            <v>1</v>
          </cell>
          <cell r="I329" t="str">
            <v>Active</v>
          </cell>
          <cell r="J329">
            <v>42552</v>
          </cell>
          <cell r="L329" t="str">
            <v>Comm Cooking</v>
          </cell>
          <cell r="M329" t="str">
            <v>DUBRACK G</v>
          </cell>
          <cell r="N329" t="str">
            <v>3844</v>
          </cell>
          <cell r="U329" t="str">
            <v>Incremental</v>
          </cell>
          <cell r="V329" t="str">
            <v>12</v>
          </cell>
          <cell r="X329" t="str">
            <v>0</v>
          </cell>
          <cell r="Y329" t="str">
            <v>PSE-deemed</v>
          </cell>
          <cell r="Z329" t="str">
            <v>Engineering</v>
          </cell>
          <cell r="AA329" t="str">
            <v>1000</v>
          </cell>
          <cell r="AC329" t="str">
            <v>1040</v>
          </cell>
          <cell r="AD329" t="str">
            <v>2113</v>
          </cell>
          <cell r="AE329" t="str">
            <v>per unit</v>
          </cell>
          <cell r="AF329" t="str">
            <v>Therm</v>
          </cell>
        </row>
        <row r="330">
          <cell r="A330" t="str">
            <v>11325 - 2</v>
          </cell>
          <cell r="B330" t="str">
            <v>11325</v>
          </cell>
          <cell r="C330" t="str">
            <v>Appliances</v>
          </cell>
          <cell r="D330" t="str">
            <v>Commercial Kitchen</v>
          </cell>
          <cell r="E330" t="str">
            <v>Oven</v>
          </cell>
          <cell r="F330" t="str">
            <v>CKTCH: Oven - Double Rack - NG</v>
          </cell>
          <cell r="G330" t="str">
            <v>Double-rack oven: natural gas fuel</v>
          </cell>
          <cell r="H330">
            <v>2</v>
          </cell>
          <cell r="I330" t="str">
            <v>Active</v>
          </cell>
          <cell r="J330">
            <v>41640</v>
          </cell>
          <cell r="K330">
            <v>42369</v>
          </cell>
          <cell r="L330" t="str">
            <v>Comm Cooking</v>
          </cell>
          <cell r="M330" t="str">
            <v>DUBRACK G</v>
          </cell>
          <cell r="N330" t="str">
            <v>1661</v>
          </cell>
          <cell r="U330" t="str">
            <v>Incremental</v>
          </cell>
          <cell r="V330" t="str">
            <v>12</v>
          </cell>
          <cell r="W330" t="str">
            <v>4763</v>
          </cell>
          <cell r="Y330" t="str">
            <v>PSE-deemed</v>
          </cell>
          <cell r="Z330" t="str">
            <v>Engineering</v>
          </cell>
          <cell r="AA330" t="str">
            <v>2000</v>
          </cell>
          <cell r="AC330" t="str">
            <v>4128</v>
          </cell>
          <cell r="AD330" t="str">
            <v>2100</v>
          </cell>
          <cell r="AE330" t="str">
            <v>per unit</v>
          </cell>
          <cell r="AF330" t="str">
            <v>Therm</v>
          </cell>
        </row>
        <row r="331">
          <cell r="A331" t="str">
            <v>11854 - 1</v>
          </cell>
          <cell r="B331" t="str">
            <v>11854</v>
          </cell>
          <cell r="C331" t="str">
            <v>Appliances</v>
          </cell>
          <cell r="D331" t="str">
            <v>Commercial Kitchen</v>
          </cell>
          <cell r="E331" t="str">
            <v>Oven</v>
          </cell>
          <cell r="F331" t="str">
            <v>CKTCH: Oven - Double Rack - NG - NPU</v>
          </cell>
          <cell r="G331" t="str">
            <v>Double-rack oven: natural gas fuel; non-PSE utility</v>
          </cell>
          <cell r="H331">
            <v>1</v>
          </cell>
          <cell r="I331" t="str">
            <v>Active</v>
          </cell>
          <cell r="J331">
            <v>42614</v>
          </cell>
          <cell r="N331" t="str">
            <v>4336</v>
          </cell>
          <cell r="AA331" t="str">
            <v>0</v>
          </cell>
          <cell r="AC331" t="str">
            <v>0</v>
          </cell>
          <cell r="AD331" t="str">
            <v>0</v>
          </cell>
          <cell r="AE331" t="str">
            <v>per unit</v>
          </cell>
          <cell r="AF331" t="str">
            <v>Therm</v>
          </cell>
        </row>
        <row r="332">
          <cell r="A332" t="str">
            <v>10861 - 1</v>
          </cell>
          <cell r="B332" t="str">
            <v>10861</v>
          </cell>
          <cell r="C332" t="str">
            <v>Appliances</v>
          </cell>
          <cell r="D332" t="str">
            <v>Commercial Kitchen</v>
          </cell>
          <cell r="E332" t="str">
            <v>Oven</v>
          </cell>
          <cell r="F332" t="str">
            <v>CKTCH: Oven - Single Rack - NG</v>
          </cell>
          <cell r="G332" t="str">
            <v>Single-rack oven: natural gas fuel</v>
          </cell>
          <cell r="H332">
            <v>1</v>
          </cell>
          <cell r="I332" t="str">
            <v>Active</v>
          </cell>
          <cell r="J332">
            <v>42552</v>
          </cell>
          <cell r="L332" t="str">
            <v>Comm Cooking</v>
          </cell>
          <cell r="N332" t="str">
            <v>3749</v>
          </cell>
          <cell r="U332" t="str">
            <v>Incremental</v>
          </cell>
          <cell r="V332" t="str">
            <v>12</v>
          </cell>
          <cell r="X332" t="str">
            <v>0</v>
          </cell>
          <cell r="Y332" t="str">
            <v>PSE-deemed</v>
          </cell>
          <cell r="Z332" t="str">
            <v>Engineering</v>
          </cell>
          <cell r="AA332" t="str">
            <v>1500</v>
          </cell>
          <cell r="AC332" t="str">
            <v>1817</v>
          </cell>
          <cell r="AD332" t="str">
            <v>1034</v>
          </cell>
          <cell r="AE332" t="str">
            <v>per unit</v>
          </cell>
          <cell r="AF332" t="str">
            <v>Therm</v>
          </cell>
        </row>
        <row r="333">
          <cell r="A333" t="str">
            <v>11822 - 1</v>
          </cell>
          <cell r="B333" t="str">
            <v>11822</v>
          </cell>
          <cell r="C333" t="str">
            <v>Appliances</v>
          </cell>
          <cell r="D333" t="str">
            <v>Commercial Kitchen</v>
          </cell>
          <cell r="E333" t="str">
            <v>Oven</v>
          </cell>
          <cell r="F333" t="str">
            <v>CKTCH: Oven - Single Rack - NG - NPU</v>
          </cell>
          <cell r="G333" t="str">
            <v>Single-rack oven: natural gas fuel; non-PSE utility</v>
          </cell>
          <cell r="H333">
            <v>1</v>
          </cell>
          <cell r="I333" t="str">
            <v>Active</v>
          </cell>
          <cell r="J333">
            <v>42614</v>
          </cell>
          <cell r="N333" t="str">
            <v>4304</v>
          </cell>
          <cell r="AA333" t="str">
            <v>0</v>
          </cell>
          <cell r="AC333" t="str">
            <v>0</v>
          </cell>
          <cell r="AD333" t="str">
            <v>0</v>
          </cell>
          <cell r="AE333" t="str">
            <v>per unit</v>
          </cell>
          <cell r="AF333" t="str">
            <v>Therm</v>
          </cell>
        </row>
        <row r="334">
          <cell r="A334" t="str">
            <v>10811 - 1</v>
          </cell>
          <cell r="B334" t="str">
            <v>10811</v>
          </cell>
          <cell r="C334" t="str">
            <v>Behavior</v>
          </cell>
          <cell r="D334" t="str">
            <v>Sales Incentive</v>
          </cell>
          <cell r="E334" t="str">
            <v>Sales Incentive</v>
          </cell>
          <cell r="F334" t="str">
            <v>CKTCH: Sales Incentive - Dishwasher - ST or MT - E</v>
          </cell>
          <cell r="G334" t="str">
            <v>Sales incentive: single or double-tank dishwasher with electric fuel</v>
          </cell>
          <cell r="H334">
            <v>1</v>
          </cell>
          <cell r="I334" t="str">
            <v>Active</v>
          </cell>
          <cell r="J334">
            <v>42370</v>
          </cell>
          <cell r="M334" t="str">
            <v>SMTC $50</v>
          </cell>
          <cell r="N334" t="str">
            <v>1626</v>
          </cell>
          <cell r="Q334" t="str">
            <v>50</v>
          </cell>
          <cell r="S334" t="str">
            <v>50</v>
          </cell>
          <cell r="T334" t="str">
            <v>0</v>
          </cell>
          <cell r="U334" t="str">
            <v>Incremental</v>
          </cell>
          <cell r="V334" t="str">
            <v>0</v>
          </cell>
          <cell r="X334" t="str">
            <v>0</v>
          </cell>
          <cell r="Y334" t="str">
            <v>PSE-deemed</v>
          </cell>
          <cell r="Z334" t="str">
            <v>Engineering</v>
          </cell>
          <cell r="AE334" t="str">
            <v>per unit</v>
          </cell>
          <cell r="AF334" t="str">
            <v>kWh</v>
          </cell>
        </row>
        <row r="335">
          <cell r="A335" t="str">
            <v>10816 - 1</v>
          </cell>
          <cell r="B335" t="str">
            <v>10816</v>
          </cell>
          <cell r="C335" t="str">
            <v>Behavior</v>
          </cell>
          <cell r="D335" t="str">
            <v>Sales Incentive</v>
          </cell>
          <cell r="E335" t="str">
            <v>Sales Incentive</v>
          </cell>
          <cell r="F335" t="str">
            <v>CKTCH: Sales Incentive - Dishwasher - ST or MT - NG</v>
          </cell>
          <cell r="G335" t="str">
            <v>Sales incentive: single or double-tank dishwasher with natural gas fuel</v>
          </cell>
          <cell r="H335">
            <v>1</v>
          </cell>
          <cell r="I335" t="str">
            <v>Active</v>
          </cell>
          <cell r="J335">
            <v>42005</v>
          </cell>
          <cell r="M335" t="str">
            <v>SMTC $50 G</v>
          </cell>
          <cell r="N335" t="str">
            <v>1667</v>
          </cell>
          <cell r="U335" t="str">
            <v>Incremental</v>
          </cell>
          <cell r="V335" t="str">
            <v>0</v>
          </cell>
          <cell r="X335" t="str">
            <v>0</v>
          </cell>
          <cell r="Y335" t="str">
            <v>PSE-deemed</v>
          </cell>
          <cell r="Z335" t="str">
            <v>Engineering</v>
          </cell>
          <cell r="AA335" t="str">
            <v>50</v>
          </cell>
          <cell r="AC335" t="str">
            <v>50</v>
          </cell>
          <cell r="AD335" t="str">
            <v>0</v>
          </cell>
          <cell r="AE335" t="str">
            <v>per unit</v>
          </cell>
          <cell r="AF335" t="str">
            <v>Therm</v>
          </cell>
        </row>
        <row r="336">
          <cell r="A336" t="str">
            <v>10812 - 1</v>
          </cell>
          <cell r="B336" t="str">
            <v>10812</v>
          </cell>
          <cell r="C336" t="str">
            <v>Behavior</v>
          </cell>
          <cell r="D336" t="str">
            <v>Sales Incentive</v>
          </cell>
          <cell r="E336" t="str">
            <v>Sales Incentive</v>
          </cell>
          <cell r="F336" t="str">
            <v>CKTCH: Sales Incentive - Dishwasher - UC or DT - E</v>
          </cell>
          <cell r="G336" t="str">
            <v>Sales incentive: under-counter or door-type dishwasher with electric fuel</v>
          </cell>
          <cell r="H336">
            <v>1</v>
          </cell>
          <cell r="I336" t="str">
            <v>Active</v>
          </cell>
          <cell r="J336">
            <v>41640</v>
          </cell>
          <cell r="M336" t="str">
            <v>UCDT $30</v>
          </cell>
          <cell r="N336" t="str">
            <v>1629</v>
          </cell>
          <cell r="Q336" t="str">
            <v>30</v>
          </cell>
          <cell r="S336" t="str">
            <v>30</v>
          </cell>
          <cell r="T336" t="str">
            <v>0</v>
          </cell>
          <cell r="U336" t="str">
            <v>Incremental</v>
          </cell>
          <cell r="V336" t="str">
            <v>0</v>
          </cell>
          <cell r="X336" t="str">
            <v>0</v>
          </cell>
          <cell r="Y336" t="str">
            <v>PSE-deemed</v>
          </cell>
          <cell r="Z336" t="str">
            <v>Engineering</v>
          </cell>
          <cell r="AE336" t="str">
            <v>per unit</v>
          </cell>
          <cell r="AF336" t="str">
            <v>kWh</v>
          </cell>
        </row>
        <row r="337">
          <cell r="A337" t="str">
            <v>10819 - 1</v>
          </cell>
          <cell r="B337" t="str">
            <v>10819</v>
          </cell>
          <cell r="C337" t="str">
            <v>Behavior</v>
          </cell>
          <cell r="D337" t="str">
            <v>Sales Incentive</v>
          </cell>
          <cell r="E337" t="str">
            <v>Sales Incentive</v>
          </cell>
          <cell r="F337" t="str">
            <v>CKTCH: Sales Incentive - Dishwasher - UC or DT - NG</v>
          </cell>
          <cell r="G337" t="str">
            <v>Sales incentive: under-counter or door-type dishwasher with natural gas fuel</v>
          </cell>
          <cell r="H337">
            <v>1</v>
          </cell>
          <cell r="I337" t="str">
            <v>Active</v>
          </cell>
          <cell r="J337">
            <v>40909</v>
          </cell>
          <cell r="M337" t="str">
            <v>UCDT $30G</v>
          </cell>
          <cell r="N337" t="str">
            <v>1669</v>
          </cell>
          <cell r="U337" t="str">
            <v>Incremental</v>
          </cell>
          <cell r="V337" t="str">
            <v>0</v>
          </cell>
          <cell r="X337" t="str">
            <v>0</v>
          </cell>
          <cell r="Y337" t="str">
            <v>PSE-deemed</v>
          </cell>
          <cell r="Z337" t="str">
            <v>Engineering</v>
          </cell>
          <cell r="AA337" t="str">
            <v>30</v>
          </cell>
          <cell r="AC337" t="str">
            <v>30</v>
          </cell>
          <cell r="AD337" t="str">
            <v>0</v>
          </cell>
          <cell r="AE337" t="str">
            <v>per unit</v>
          </cell>
          <cell r="AF337" t="str">
            <v>Therm</v>
          </cell>
        </row>
        <row r="338">
          <cell r="A338" t="str">
            <v>10813 - 1</v>
          </cell>
          <cell r="B338" t="str">
            <v>10813</v>
          </cell>
          <cell r="C338" t="str">
            <v>Behavior</v>
          </cell>
          <cell r="D338" t="str">
            <v>Sales Incentive</v>
          </cell>
          <cell r="E338" t="str">
            <v>Sales Incentive</v>
          </cell>
          <cell r="F338" t="str">
            <v>CKTCH: Sales Incentive - Fryer - E</v>
          </cell>
          <cell r="G338" t="str">
            <v>Sales incentive: fryer with electric fuel</v>
          </cell>
          <cell r="H338">
            <v>1</v>
          </cell>
          <cell r="I338" t="str">
            <v>Active</v>
          </cell>
          <cell r="J338">
            <v>42370</v>
          </cell>
          <cell r="M338" t="str">
            <v>FRY SPIFF</v>
          </cell>
          <cell r="N338" t="str">
            <v>1627</v>
          </cell>
          <cell r="Q338" t="str">
            <v>30</v>
          </cell>
          <cell r="S338" t="str">
            <v>30</v>
          </cell>
          <cell r="T338" t="str">
            <v>0</v>
          </cell>
          <cell r="U338" t="str">
            <v>Incremental</v>
          </cell>
          <cell r="V338" t="str">
            <v>0</v>
          </cell>
          <cell r="X338" t="str">
            <v>0</v>
          </cell>
          <cell r="Y338" t="str">
            <v>PSE-deemed</v>
          </cell>
          <cell r="Z338" t="str">
            <v>Engineering</v>
          </cell>
          <cell r="AE338" t="str">
            <v>per unit</v>
          </cell>
          <cell r="AF338" t="str">
            <v>kWh</v>
          </cell>
        </row>
        <row r="339">
          <cell r="A339" t="str">
            <v>10814 - 1</v>
          </cell>
          <cell r="B339" t="str">
            <v>10814</v>
          </cell>
          <cell r="C339" t="str">
            <v>Behavior</v>
          </cell>
          <cell r="D339" t="str">
            <v>Sales Incentive</v>
          </cell>
          <cell r="E339" t="str">
            <v>Sales Incentive</v>
          </cell>
          <cell r="F339" t="str">
            <v>CKTCH: Sales Incentive - Fryer - NG</v>
          </cell>
          <cell r="G339" t="str">
            <v>Sales incentive: fryer with natural gas fuel</v>
          </cell>
          <cell r="H339">
            <v>1</v>
          </cell>
          <cell r="I339" t="str">
            <v>Active</v>
          </cell>
          <cell r="J339">
            <v>41275</v>
          </cell>
          <cell r="M339" t="str">
            <v>FRYG SPIFF</v>
          </cell>
          <cell r="N339" t="str">
            <v>1666</v>
          </cell>
          <cell r="U339" t="str">
            <v>Incremental</v>
          </cell>
          <cell r="V339" t="str">
            <v>0</v>
          </cell>
          <cell r="X339" t="str">
            <v>0</v>
          </cell>
          <cell r="Y339" t="str">
            <v>PSE-deemed</v>
          </cell>
          <cell r="Z339" t="str">
            <v>Engineering</v>
          </cell>
          <cell r="AA339" t="str">
            <v>30</v>
          </cell>
          <cell r="AC339" t="str">
            <v>30</v>
          </cell>
          <cell r="AD339" t="str">
            <v>0</v>
          </cell>
          <cell r="AE339" t="str">
            <v>per unit</v>
          </cell>
          <cell r="AF339" t="str">
            <v>Therm</v>
          </cell>
        </row>
        <row r="340">
          <cell r="A340" t="str">
            <v>10858 - 1</v>
          </cell>
          <cell r="B340" t="str">
            <v>10858</v>
          </cell>
          <cell r="C340" t="str">
            <v>Behavior</v>
          </cell>
          <cell r="D340" t="str">
            <v>Sales Incentive</v>
          </cell>
          <cell r="E340" t="str">
            <v>Sales Incentive</v>
          </cell>
          <cell r="F340" t="str">
            <v>CKTCH: Sales Incentive - Griddle - E</v>
          </cell>
          <cell r="G340" t="str">
            <v>Sales incentive: griddle with electric fuel</v>
          </cell>
          <cell r="H340">
            <v>1</v>
          </cell>
          <cell r="I340" t="str">
            <v>Active</v>
          </cell>
          <cell r="J340">
            <v>42552</v>
          </cell>
          <cell r="N340" t="str">
            <v>3723</v>
          </cell>
          <cell r="U340" t="str">
            <v>Incremental</v>
          </cell>
          <cell r="V340" t="str">
            <v>0</v>
          </cell>
          <cell r="X340" t="str">
            <v>0</v>
          </cell>
          <cell r="Y340" t="str">
            <v>PSE-deemed</v>
          </cell>
          <cell r="Z340" t="str">
            <v>Engineering</v>
          </cell>
          <cell r="AA340" t="str">
            <v>30</v>
          </cell>
          <cell r="AC340" t="str">
            <v>30</v>
          </cell>
          <cell r="AD340" t="str">
            <v>0</v>
          </cell>
          <cell r="AE340" t="str">
            <v>per unit</v>
          </cell>
          <cell r="AF340" t="str">
            <v>kWh</v>
          </cell>
        </row>
        <row r="341">
          <cell r="A341" t="str">
            <v>10859 - 1</v>
          </cell>
          <cell r="B341" t="str">
            <v>10859</v>
          </cell>
          <cell r="C341" t="str">
            <v>Behavior</v>
          </cell>
          <cell r="D341" t="str">
            <v>Sales Incentive</v>
          </cell>
          <cell r="E341" t="str">
            <v>Sales Incentive</v>
          </cell>
          <cell r="F341" t="str">
            <v>CKTCH: Sales Incentive - Griddle - NG</v>
          </cell>
          <cell r="G341" t="str">
            <v>Sales incentive: griddle with natural gas fuel</v>
          </cell>
          <cell r="H341">
            <v>1</v>
          </cell>
          <cell r="I341" t="str">
            <v>Active</v>
          </cell>
          <cell r="J341">
            <v>42552</v>
          </cell>
          <cell r="N341" t="str">
            <v>3724</v>
          </cell>
          <cell r="U341" t="str">
            <v>Incremental</v>
          </cell>
          <cell r="V341" t="str">
            <v>0</v>
          </cell>
          <cell r="X341" t="str">
            <v>0</v>
          </cell>
          <cell r="Y341" t="str">
            <v>PSE-deemed</v>
          </cell>
          <cell r="Z341" t="str">
            <v>Engineering</v>
          </cell>
          <cell r="AA341" t="str">
            <v>30</v>
          </cell>
          <cell r="AC341" t="str">
            <v>30</v>
          </cell>
          <cell r="AD341" t="str">
            <v>0</v>
          </cell>
          <cell r="AE341" t="str">
            <v>per unit</v>
          </cell>
          <cell r="AF341" t="str">
            <v>Therm</v>
          </cell>
        </row>
        <row r="342">
          <cell r="A342" t="str">
            <v>10860 - 1</v>
          </cell>
          <cell r="B342" t="str">
            <v>10860</v>
          </cell>
          <cell r="C342" t="str">
            <v>Behavior</v>
          </cell>
          <cell r="D342" t="str">
            <v>Sales Incentive</v>
          </cell>
          <cell r="E342" t="str">
            <v>Sales Incentive</v>
          </cell>
          <cell r="F342" t="str">
            <v>CKTCH: Sales Incentive - Hot Food Cabinet</v>
          </cell>
          <cell r="G342" t="str">
            <v>Sales incentive: hot food holding cabinet</v>
          </cell>
          <cell r="H342">
            <v>1</v>
          </cell>
          <cell r="I342" t="str">
            <v>Active</v>
          </cell>
          <cell r="J342">
            <v>41275</v>
          </cell>
          <cell r="N342" t="str">
            <v>3728</v>
          </cell>
          <cell r="Q342" t="str">
            <v>30</v>
          </cell>
          <cell r="S342" t="str">
            <v>30</v>
          </cell>
          <cell r="T342" t="str">
            <v>0</v>
          </cell>
          <cell r="U342" t="str">
            <v>Incremental</v>
          </cell>
          <cell r="V342" t="str">
            <v>0</v>
          </cell>
          <cell r="X342" t="str">
            <v>0</v>
          </cell>
          <cell r="Y342" t="str">
            <v>PSE-deemed</v>
          </cell>
          <cell r="Z342" t="str">
            <v>Engineering</v>
          </cell>
          <cell r="AE342" t="str">
            <v>per unit</v>
          </cell>
          <cell r="AF342" t="str">
            <v>kWh</v>
          </cell>
        </row>
        <row r="343">
          <cell r="A343" t="str">
            <v>10810 - 1</v>
          </cell>
          <cell r="B343" t="str">
            <v>10810</v>
          </cell>
          <cell r="C343" t="str">
            <v>Behavior</v>
          </cell>
          <cell r="D343" t="str">
            <v>Sales Incentive</v>
          </cell>
          <cell r="E343" t="str">
            <v>Sales Incentive</v>
          </cell>
          <cell r="F343" t="str">
            <v>CKTCH: Sales Incentive - Oven - E</v>
          </cell>
          <cell r="G343" t="str">
            <v>Sales incentive: oven with electric fuel</v>
          </cell>
          <cell r="H343">
            <v>1</v>
          </cell>
          <cell r="I343" t="str">
            <v>Active</v>
          </cell>
          <cell r="J343">
            <v>41275</v>
          </cell>
          <cell r="M343" t="str">
            <v>SMAN I</v>
          </cell>
          <cell r="N343" t="str">
            <v>1625</v>
          </cell>
          <cell r="Q343" t="str">
            <v>50</v>
          </cell>
          <cell r="S343" t="str">
            <v>50</v>
          </cell>
          <cell r="T343" t="str">
            <v>0</v>
          </cell>
          <cell r="U343" t="str">
            <v>Incremental</v>
          </cell>
          <cell r="V343" t="str">
            <v>0</v>
          </cell>
          <cell r="X343" t="str">
            <v>0</v>
          </cell>
          <cell r="Y343" t="str">
            <v>PSE-deemed</v>
          </cell>
          <cell r="Z343" t="str">
            <v>Engineering</v>
          </cell>
          <cell r="AE343" t="str">
            <v>per unit</v>
          </cell>
          <cell r="AF343" t="str">
            <v>kWh</v>
          </cell>
        </row>
        <row r="344">
          <cell r="A344" t="str">
            <v>10820 - 1</v>
          </cell>
          <cell r="B344" t="str">
            <v>10820</v>
          </cell>
          <cell r="C344" t="str">
            <v>Behavior</v>
          </cell>
          <cell r="D344" t="str">
            <v>Sales Incentive</v>
          </cell>
          <cell r="E344" t="str">
            <v>Sales Incentive</v>
          </cell>
          <cell r="F344" t="str">
            <v>CKTCH: Sales Incentive - Oven - NG</v>
          </cell>
          <cell r="G344" t="str">
            <v>Sales incentive: oven with natural gas fuel</v>
          </cell>
          <cell r="H344">
            <v>1</v>
          </cell>
          <cell r="I344" t="str">
            <v>Active</v>
          </cell>
          <cell r="J344">
            <v>41275</v>
          </cell>
          <cell r="M344" t="str">
            <v>SMAN IG</v>
          </cell>
          <cell r="N344" t="str">
            <v>1665</v>
          </cell>
          <cell r="U344" t="str">
            <v>Incremental</v>
          </cell>
          <cell r="V344" t="str">
            <v>0</v>
          </cell>
          <cell r="X344" t="str">
            <v>0</v>
          </cell>
          <cell r="Y344" t="str">
            <v>PSE-deemed</v>
          </cell>
          <cell r="Z344" t="str">
            <v>Engineering</v>
          </cell>
          <cell r="AA344" t="str">
            <v>50</v>
          </cell>
          <cell r="AC344" t="str">
            <v>50</v>
          </cell>
          <cell r="AD344" t="str">
            <v>0</v>
          </cell>
          <cell r="AE344" t="str">
            <v>per unit</v>
          </cell>
          <cell r="AF344" t="str">
            <v>Therm</v>
          </cell>
        </row>
        <row r="345">
          <cell r="A345" t="str">
            <v>10815 - 1</v>
          </cell>
          <cell r="B345" t="str">
            <v>10815</v>
          </cell>
          <cell r="C345" t="str">
            <v>Behavior</v>
          </cell>
          <cell r="D345" t="str">
            <v>Sales Incentive</v>
          </cell>
          <cell r="E345" t="str">
            <v>Sales Incentive</v>
          </cell>
          <cell r="F345" t="str">
            <v>CKTCH: Sales Incentive - Refrigeration - E</v>
          </cell>
          <cell r="G345" t="str">
            <v>Sales incentive: refrigeration with electric fuel</v>
          </cell>
          <cell r="H345">
            <v>1</v>
          </cell>
          <cell r="I345" t="str">
            <v>Active</v>
          </cell>
          <cell r="J345">
            <v>41275</v>
          </cell>
          <cell r="M345" t="str">
            <v>CSPIFF</v>
          </cell>
          <cell r="N345" t="str">
            <v>1624</v>
          </cell>
          <cell r="Q345" t="str">
            <v>30</v>
          </cell>
          <cell r="S345" t="str">
            <v>30</v>
          </cell>
          <cell r="T345" t="str">
            <v>0</v>
          </cell>
          <cell r="U345" t="str">
            <v>Incremental</v>
          </cell>
          <cell r="V345" t="str">
            <v>0</v>
          </cell>
          <cell r="X345" t="str">
            <v>0</v>
          </cell>
          <cell r="Y345" t="str">
            <v>PSE-deemed</v>
          </cell>
          <cell r="Z345" t="str">
            <v>Engineering</v>
          </cell>
          <cell r="AE345" t="str">
            <v>per unit</v>
          </cell>
          <cell r="AF345" t="str">
            <v>kWh</v>
          </cell>
        </row>
        <row r="346">
          <cell r="A346" t="str">
            <v>10817 - 1</v>
          </cell>
          <cell r="B346" t="str">
            <v>10817</v>
          </cell>
          <cell r="C346" t="str">
            <v>Behavior</v>
          </cell>
          <cell r="D346" t="str">
            <v>Sales Incentive</v>
          </cell>
          <cell r="E346" t="str">
            <v>Sales Incentive</v>
          </cell>
          <cell r="F346" t="str">
            <v>CKTCH: Sales Incentive - Steam Cooker - E</v>
          </cell>
          <cell r="G346" t="str">
            <v>Sales incentive: steam cooker with electric fuel</v>
          </cell>
          <cell r="H346">
            <v>1</v>
          </cell>
          <cell r="I346" t="str">
            <v>Active</v>
          </cell>
          <cell r="J346">
            <v>41275</v>
          </cell>
          <cell r="M346" t="str">
            <v>STM SPIFF</v>
          </cell>
          <cell r="N346" t="str">
            <v>1628</v>
          </cell>
          <cell r="Q346" t="str">
            <v>30</v>
          </cell>
          <cell r="S346" t="str">
            <v>30</v>
          </cell>
          <cell r="T346" t="str">
            <v>0</v>
          </cell>
          <cell r="U346" t="str">
            <v>Incremental</v>
          </cell>
          <cell r="V346" t="str">
            <v>0</v>
          </cell>
          <cell r="X346" t="str">
            <v>0</v>
          </cell>
          <cell r="Y346" t="str">
            <v>PSE-deemed</v>
          </cell>
          <cell r="Z346" t="str">
            <v>Engineering</v>
          </cell>
          <cell r="AE346" t="str">
            <v>per unit</v>
          </cell>
          <cell r="AF346" t="str">
            <v>kWh</v>
          </cell>
        </row>
        <row r="347">
          <cell r="A347" t="str">
            <v>10818 - 1</v>
          </cell>
          <cell r="B347" t="str">
            <v>10818</v>
          </cell>
          <cell r="C347" t="str">
            <v>Behavior</v>
          </cell>
          <cell r="D347" t="str">
            <v>Sales Incentive</v>
          </cell>
          <cell r="E347" t="str">
            <v>Sales Incentive</v>
          </cell>
          <cell r="F347" t="str">
            <v>CKTCH: Sales Incentive - Steam Cooker - NG</v>
          </cell>
          <cell r="G347" t="str">
            <v>Sales incentive: steam cooker with natural gas fuel</v>
          </cell>
          <cell r="H347">
            <v>1</v>
          </cell>
          <cell r="I347" t="str">
            <v>Active</v>
          </cell>
          <cell r="J347">
            <v>41640</v>
          </cell>
          <cell r="M347" t="str">
            <v>STMG SPIFF</v>
          </cell>
          <cell r="N347" t="str">
            <v>1668</v>
          </cell>
          <cell r="U347" t="str">
            <v>Incremental</v>
          </cell>
          <cell r="V347" t="str">
            <v>0</v>
          </cell>
          <cell r="X347" t="str">
            <v>0</v>
          </cell>
          <cell r="Y347" t="str">
            <v>PSE-deemed</v>
          </cell>
          <cell r="Z347" t="str">
            <v>Engineering</v>
          </cell>
          <cell r="AA347" t="str">
            <v>30</v>
          </cell>
          <cell r="AC347" t="str">
            <v>30</v>
          </cell>
          <cell r="AD347" t="str">
            <v>0</v>
          </cell>
          <cell r="AE347" t="str">
            <v>per unit</v>
          </cell>
          <cell r="AF347" t="str">
            <v>Therm</v>
          </cell>
        </row>
        <row r="348">
          <cell r="A348" t="str">
            <v>10862 - 1</v>
          </cell>
          <cell r="B348" t="str">
            <v>10862</v>
          </cell>
          <cell r="C348" t="str">
            <v>Appliances</v>
          </cell>
          <cell r="D348" t="str">
            <v>Commercial Kitchen</v>
          </cell>
          <cell r="E348" t="str">
            <v>Steam Cooker</v>
          </cell>
          <cell r="F348" t="str">
            <v>CKTCH: Steamer - 10 Pan - E</v>
          </cell>
          <cell r="G348" t="str">
            <v>10-pan steamer: electric fuel</v>
          </cell>
          <cell r="H348">
            <v>1</v>
          </cell>
          <cell r="I348" t="str">
            <v>Active</v>
          </cell>
          <cell r="J348">
            <v>42552</v>
          </cell>
          <cell r="L348" t="str">
            <v>Comm Cooking</v>
          </cell>
          <cell r="N348" t="str">
            <v>3707</v>
          </cell>
          <cell r="Q348" t="str">
            <v>950</v>
          </cell>
          <cell r="S348" t="str">
            <v>1014</v>
          </cell>
          <cell r="T348" t="str">
            <v>65751</v>
          </cell>
          <cell r="U348" t="str">
            <v>Incremental</v>
          </cell>
          <cell r="V348" t="str">
            <v>12</v>
          </cell>
          <cell r="X348" t="str">
            <v>0</v>
          </cell>
          <cell r="Y348" t="str">
            <v>PSE-deemed</v>
          </cell>
          <cell r="Z348" t="str">
            <v>Engineering</v>
          </cell>
          <cell r="AE348" t="str">
            <v>per unit</v>
          </cell>
          <cell r="AF348" t="str">
            <v>kWh</v>
          </cell>
        </row>
        <row r="349">
          <cell r="A349" t="str">
            <v>11823 - 1</v>
          </cell>
          <cell r="B349" t="str">
            <v>11823</v>
          </cell>
          <cell r="C349" t="str">
            <v>Appliances</v>
          </cell>
          <cell r="D349" t="str">
            <v>Commercial Kitchen</v>
          </cell>
          <cell r="E349" t="str">
            <v>Steam Cooker</v>
          </cell>
          <cell r="F349" t="str">
            <v>CKTCH: Steamer - 10 Pan - E - NPU</v>
          </cell>
          <cell r="G349" t="str">
            <v>10-pan steamer: electric fuel; non-PSE utility</v>
          </cell>
          <cell r="H349">
            <v>1</v>
          </cell>
          <cell r="I349" t="str">
            <v>Active</v>
          </cell>
          <cell r="J349">
            <v>42614</v>
          </cell>
          <cell r="N349" t="str">
            <v>4305</v>
          </cell>
          <cell r="Q349" t="str">
            <v>0</v>
          </cell>
          <cell r="S349" t="str">
            <v>0</v>
          </cell>
          <cell r="T349" t="str">
            <v>0</v>
          </cell>
          <cell r="AE349" t="str">
            <v>per unit</v>
          </cell>
          <cell r="AF349" t="str">
            <v>kWh</v>
          </cell>
        </row>
        <row r="350">
          <cell r="A350" t="str">
            <v>10863 - 1</v>
          </cell>
          <cell r="B350" t="str">
            <v>10863</v>
          </cell>
          <cell r="C350" t="str">
            <v>Appliances</v>
          </cell>
          <cell r="D350" t="str">
            <v>Commercial Kitchen</v>
          </cell>
          <cell r="E350" t="str">
            <v>Steam Cooker</v>
          </cell>
          <cell r="F350" t="str">
            <v>CKTCH: Steamer - 10 Pan - NG</v>
          </cell>
          <cell r="G350" t="str">
            <v>10-pan steamer: natural gas fuel</v>
          </cell>
          <cell r="H350">
            <v>1</v>
          </cell>
          <cell r="I350" t="str">
            <v>Active</v>
          </cell>
          <cell r="J350">
            <v>42552</v>
          </cell>
          <cell r="L350" t="str">
            <v>Comm Cooking</v>
          </cell>
          <cell r="N350" t="str">
            <v>3712</v>
          </cell>
          <cell r="U350" t="str">
            <v>Incremental</v>
          </cell>
          <cell r="V350" t="str">
            <v>12</v>
          </cell>
          <cell r="X350" t="str">
            <v>0</v>
          </cell>
          <cell r="Y350" t="str">
            <v>PSE-deemed</v>
          </cell>
          <cell r="Z350" t="str">
            <v>Engineering</v>
          </cell>
          <cell r="AA350" t="str">
            <v>950</v>
          </cell>
          <cell r="AC350" t="str">
            <v>946</v>
          </cell>
          <cell r="AD350" t="str">
            <v>3893</v>
          </cell>
          <cell r="AE350" t="str">
            <v>per unit</v>
          </cell>
          <cell r="AF350" t="str">
            <v>Therm</v>
          </cell>
        </row>
        <row r="351">
          <cell r="A351" t="str">
            <v>11824 - 1</v>
          </cell>
          <cell r="B351" t="str">
            <v>11824</v>
          </cell>
          <cell r="C351" t="str">
            <v>Appliances</v>
          </cell>
          <cell r="D351" t="str">
            <v>Commercial Kitchen</v>
          </cell>
          <cell r="E351" t="str">
            <v>Steam Cooker</v>
          </cell>
          <cell r="F351" t="str">
            <v>CKTCH: Steamer - 10 Pan - NG - NPU</v>
          </cell>
          <cell r="G351" t="str">
            <v>10-pan steamer: natural gas fuel; non-PSE utility</v>
          </cell>
          <cell r="H351">
            <v>1</v>
          </cell>
          <cell r="I351" t="str">
            <v>Active</v>
          </cell>
          <cell r="J351">
            <v>42614</v>
          </cell>
          <cell r="N351" t="str">
            <v>4306</v>
          </cell>
          <cell r="AA351" t="str">
            <v>0</v>
          </cell>
          <cell r="AC351" t="str">
            <v>0</v>
          </cell>
          <cell r="AD351" t="str">
            <v>0</v>
          </cell>
          <cell r="AE351" t="str">
            <v>per unit</v>
          </cell>
          <cell r="AF351" t="str">
            <v>Therm</v>
          </cell>
        </row>
        <row r="352">
          <cell r="A352" t="str">
            <v>10864 - 1</v>
          </cell>
          <cell r="B352" t="str">
            <v>10864</v>
          </cell>
          <cell r="C352" t="str">
            <v>Appliances</v>
          </cell>
          <cell r="D352" t="str">
            <v>Commercial Kitchen</v>
          </cell>
          <cell r="E352" t="str">
            <v>Steam Cooker</v>
          </cell>
          <cell r="F352" t="str">
            <v>CKTCH: Steamer - 3 Pan - E</v>
          </cell>
          <cell r="G352" t="str">
            <v>3-pan steamer: electric fuel</v>
          </cell>
          <cell r="H352">
            <v>1</v>
          </cell>
          <cell r="I352" t="str">
            <v>Active</v>
          </cell>
          <cell r="J352">
            <v>42552</v>
          </cell>
          <cell r="L352" t="str">
            <v>Comm Cooking</v>
          </cell>
          <cell r="N352" t="str">
            <v>3703</v>
          </cell>
          <cell r="Q352" t="str">
            <v>250</v>
          </cell>
          <cell r="S352" t="str">
            <v>304</v>
          </cell>
          <cell r="T352" t="str">
            <v>19482</v>
          </cell>
          <cell r="U352" t="str">
            <v>Incremental</v>
          </cell>
          <cell r="V352" t="str">
            <v>12</v>
          </cell>
          <cell r="X352" t="str">
            <v>0</v>
          </cell>
          <cell r="Y352" t="str">
            <v>PSE-deemed</v>
          </cell>
          <cell r="Z352" t="str">
            <v>Engineering</v>
          </cell>
          <cell r="AE352" t="str">
            <v>per unit</v>
          </cell>
          <cell r="AF352" t="str">
            <v>kWh</v>
          </cell>
        </row>
        <row r="353">
          <cell r="A353" t="str">
            <v>10864 - 2</v>
          </cell>
          <cell r="B353" t="str">
            <v>10864</v>
          </cell>
          <cell r="C353" t="str">
            <v>Appliances</v>
          </cell>
          <cell r="D353" t="str">
            <v>Commercial Kitchen</v>
          </cell>
          <cell r="E353" t="str">
            <v>Steam Cooker</v>
          </cell>
          <cell r="F353" t="str">
            <v>CKTCH: Steamer - 3 Pan - E</v>
          </cell>
          <cell r="G353" t="str">
            <v>3-pan steamer: electric fuel</v>
          </cell>
          <cell r="H353">
            <v>2</v>
          </cell>
          <cell r="I353" t="str">
            <v>Active</v>
          </cell>
          <cell r="J353">
            <v>42005</v>
          </cell>
          <cell r="K353">
            <v>42369</v>
          </cell>
          <cell r="L353" t="str">
            <v>Comm Cooking</v>
          </cell>
          <cell r="M353" t="str">
            <v>STM3P E</v>
          </cell>
          <cell r="N353" t="str">
            <v>1632</v>
          </cell>
          <cell r="Q353" t="str">
            <v>250</v>
          </cell>
          <cell r="S353" t="str">
            <v>304</v>
          </cell>
          <cell r="T353" t="str">
            <v>20866</v>
          </cell>
          <cell r="U353" t="str">
            <v>Incremental</v>
          </cell>
          <cell r="V353" t="str">
            <v>9</v>
          </cell>
          <cell r="W353" t="str">
            <v>3970</v>
          </cell>
          <cell r="Y353" t="str">
            <v>PSE-deemed</v>
          </cell>
          <cell r="Z353" t="str">
            <v>Engineering</v>
          </cell>
          <cell r="AE353" t="str">
            <v>per unit</v>
          </cell>
          <cell r="AF353" t="str">
            <v>kWh</v>
          </cell>
        </row>
        <row r="354">
          <cell r="A354" t="str">
            <v>10864 - 3</v>
          </cell>
          <cell r="B354" t="str">
            <v>10864</v>
          </cell>
          <cell r="C354" t="str">
            <v>Appliances</v>
          </cell>
          <cell r="D354" t="str">
            <v>Commercial Kitchen</v>
          </cell>
          <cell r="E354" t="str">
            <v>Steam Cooker</v>
          </cell>
          <cell r="F354" t="str">
            <v>CKTCH: Steamer - 3 Pan - E</v>
          </cell>
          <cell r="G354" t="str">
            <v>3-pan steamer: electric fuel</v>
          </cell>
          <cell r="H354">
            <v>3</v>
          </cell>
          <cell r="I354" t="str">
            <v>Active</v>
          </cell>
          <cell r="J354">
            <v>41640</v>
          </cell>
          <cell r="K354">
            <v>42004</v>
          </cell>
          <cell r="L354" t="str">
            <v>Comm Cooking</v>
          </cell>
          <cell r="M354" t="str">
            <v>SC 3E</v>
          </cell>
          <cell r="N354" t="str">
            <v>1633</v>
          </cell>
          <cell r="Q354" t="str">
            <v>750</v>
          </cell>
          <cell r="S354" t="str">
            <v>2579</v>
          </cell>
          <cell r="T354" t="str">
            <v>8023</v>
          </cell>
          <cell r="V354" t="str">
            <v>10</v>
          </cell>
          <cell r="AE354" t="str">
            <v>per unit</v>
          </cell>
          <cell r="AF354" t="str">
            <v>kWh</v>
          </cell>
        </row>
        <row r="355">
          <cell r="A355" t="str">
            <v>11825 - 1</v>
          </cell>
          <cell r="B355" t="str">
            <v>11825</v>
          </cell>
          <cell r="C355" t="str">
            <v>Appliances</v>
          </cell>
          <cell r="D355" t="str">
            <v>Commercial Kitchen</v>
          </cell>
          <cell r="E355" t="str">
            <v>Steam Cooker</v>
          </cell>
          <cell r="F355" t="str">
            <v>CKTCH: Steamer - 3 Pan - E - NPU</v>
          </cell>
          <cell r="G355" t="str">
            <v>3-pan steamer: electric fuel; non-PSE utility</v>
          </cell>
          <cell r="H355">
            <v>1</v>
          </cell>
          <cell r="I355" t="str">
            <v>Active</v>
          </cell>
          <cell r="J355">
            <v>42614</v>
          </cell>
          <cell r="N355" t="str">
            <v>4307</v>
          </cell>
          <cell r="Q355" t="str">
            <v>0</v>
          </cell>
          <cell r="S355" t="str">
            <v>0</v>
          </cell>
          <cell r="T355" t="str">
            <v>0</v>
          </cell>
          <cell r="AE355" t="str">
            <v>per unit</v>
          </cell>
          <cell r="AF355" t="str">
            <v>kWh</v>
          </cell>
        </row>
        <row r="356">
          <cell r="A356" t="str">
            <v>10865 - 1</v>
          </cell>
          <cell r="B356" t="str">
            <v>10865</v>
          </cell>
          <cell r="C356" t="str">
            <v>Appliances</v>
          </cell>
          <cell r="D356" t="str">
            <v>Commercial Kitchen</v>
          </cell>
          <cell r="E356" t="str">
            <v>Steam Cooker</v>
          </cell>
          <cell r="F356" t="str">
            <v>CKTCH: Steamer - 3 Pan - NG</v>
          </cell>
          <cell r="G356" t="str">
            <v>3-pan steamer: natural gas fuel</v>
          </cell>
          <cell r="H356">
            <v>1</v>
          </cell>
          <cell r="I356" t="str">
            <v>Active</v>
          </cell>
          <cell r="J356">
            <v>42552</v>
          </cell>
          <cell r="L356" t="str">
            <v>Comm Cooking</v>
          </cell>
          <cell r="N356" t="str">
            <v>3708</v>
          </cell>
          <cell r="U356" t="str">
            <v>Incremental</v>
          </cell>
          <cell r="V356" t="str">
            <v>12</v>
          </cell>
          <cell r="X356" t="str">
            <v>0</v>
          </cell>
          <cell r="Y356" t="str">
            <v>PSE-deemed</v>
          </cell>
          <cell r="Z356" t="str">
            <v>Engineering</v>
          </cell>
          <cell r="AA356" t="str">
            <v>250</v>
          </cell>
          <cell r="AC356" t="str">
            <v>284</v>
          </cell>
          <cell r="AD356" t="str">
            <v>1164</v>
          </cell>
          <cell r="AE356" t="str">
            <v>per unit</v>
          </cell>
          <cell r="AF356" t="str">
            <v>Therm</v>
          </cell>
        </row>
        <row r="357">
          <cell r="A357" t="str">
            <v>11826 - 1</v>
          </cell>
          <cell r="B357" t="str">
            <v>11826</v>
          </cell>
          <cell r="C357" t="str">
            <v>Appliances</v>
          </cell>
          <cell r="D357" t="str">
            <v>Commercial Kitchen</v>
          </cell>
          <cell r="E357" t="str">
            <v>Steam Cooker</v>
          </cell>
          <cell r="F357" t="str">
            <v>CKTCH: Steamer - 3 Pan - NG - NPU</v>
          </cell>
          <cell r="G357" t="str">
            <v>3-pan steamer: natural gas fuel; non-PSE utility</v>
          </cell>
          <cell r="H357">
            <v>1</v>
          </cell>
          <cell r="I357" t="str">
            <v>Active</v>
          </cell>
          <cell r="J357">
            <v>42614</v>
          </cell>
          <cell r="N357" t="str">
            <v>4308</v>
          </cell>
          <cell r="AA357" t="str">
            <v>0</v>
          </cell>
          <cell r="AC357" t="str">
            <v>0</v>
          </cell>
          <cell r="AD357" t="str">
            <v>0</v>
          </cell>
          <cell r="AE357" t="str">
            <v>per unit</v>
          </cell>
          <cell r="AF357" t="str">
            <v>Therm</v>
          </cell>
        </row>
        <row r="358">
          <cell r="A358" t="str">
            <v>10866 - 1</v>
          </cell>
          <cell r="B358" t="str">
            <v>10866</v>
          </cell>
          <cell r="C358" t="str">
            <v>Appliances</v>
          </cell>
          <cell r="D358" t="str">
            <v>Commercial Kitchen</v>
          </cell>
          <cell r="E358" t="str">
            <v>Steam Cooker</v>
          </cell>
          <cell r="F358" t="str">
            <v>CKTCH: Steamer - 4 Pan - E</v>
          </cell>
          <cell r="G358" t="str">
            <v>4-pan steamer: electric fuel</v>
          </cell>
          <cell r="H358">
            <v>1</v>
          </cell>
          <cell r="I358" t="str">
            <v>Active</v>
          </cell>
          <cell r="J358">
            <v>42552</v>
          </cell>
          <cell r="L358" t="str">
            <v>Comm Cooking</v>
          </cell>
          <cell r="N358" t="str">
            <v>3704</v>
          </cell>
          <cell r="Q358" t="str">
            <v>350</v>
          </cell>
          <cell r="S358" t="str">
            <v>406</v>
          </cell>
          <cell r="T358" t="str">
            <v>29092</v>
          </cell>
          <cell r="U358" t="str">
            <v>Incremental</v>
          </cell>
          <cell r="V358" t="str">
            <v>12</v>
          </cell>
          <cell r="X358" t="str">
            <v>0</v>
          </cell>
          <cell r="Y358" t="str">
            <v>PSE-deemed</v>
          </cell>
          <cell r="Z358" t="str">
            <v>Engineering</v>
          </cell>
          <cell r="AE358" t="str">
            <v>per unit</v>
          </cell>
          <cell r="AF358" t="str">
            <v>kWh</v>
          </cell>
        </row>
        <row r="359">
          <cell r="A359" t="str">
            <v>11827 - 1</v>
          </cell>
          <cell r="B359" t="str">
            <v>11827</v>
          </cell>
          <cell r="C359" t="str">
            <v>Appliances</v>
          </cell>
          <cell r="D359" t="str">
            <v>Commercial Kitchen</v>
          </cell>
          <cell r="E359" t="str">
            <v>Steam Cooker</v>
          </cell>
          <cell r="F359" t="str">
            <v>CKTCH: Steamer - 4 Pan - E - NPU</v>
          </cell>
          <cell r="G359" t="str">
            <v>4-pan steamer: electric fuel; non-PSE utility</v>
          </cell>
          <cell r="H359">
            <v>1</v>
          </cell>
          <cell r="I359" t="str">
            <v>Active</v>
          </cell>
          <cell r="J359">
            <v>42614</v>
          </cell>
          <cell r="N359" t="str">
            <v>4309</v>
          </cell>
          <cell r="Q359" t="str">
            <v>0</v>
          </cell>
          <cell r="S359" t="str">
            <v>0</v>
          </cell>
          <cell r="T359" t="str">
            <v>0</v>
          </cell>
          <cell r="AE359" t="str">
            <v>per unit</v>
          </cell>
          <cell r="AF359" t="str">
            <v>kWh</v>
          </cell>
        </row>
        <row r="360">
          <cell r="A360" t="str">
            <v>10867 - 1</v>
          </cell>
          <cell r="B360" t="str">
            <v>10867</v>
          </cell>
          <cell r="C360" t="str">
            <v>Appliances</v>
          </cell>
          <cell r="D360" t="str">
            <v>Commercial Kitchen</v>
          </cell>
          <cell r="E360" t="str">
            <v>Steam Cooker</v>
          </cell>
          <cell r="F360" t="str">
            <v>CKTCH: Steamer - 4 Pan - NG</v>
          </cell>
          <cell r="G360" t="str">
            <v>4-pan steamer: natural gas fuel</v>
          </cell>
          <cell r="H360">
            <v>1</v>
          </cell>
          <cell r="I360" t="str">
            <v>Active</v>
          </cell>
          <cell r="J360">
            <v>42552</v>
          </cell>
          <cell r="L360" t="str">
            <v>Comm Cooking</v>
          </cell>
          <cell r="N360" t="str">
            <v>3709</v>
          </cell>
          <cell r="U360" t="str">
            <v>Incremental</v>
          </cell>
          <cell r="V360" t="str">
            <v>12</v>
          </cell>
          <cell r="X360" t="str">
            <v>0</v>
          </cell>
          <cell r="Y360" t="str">
            <v>PSE-deemed</v>
          </cell>
          <cell r="Z360" t="str">
            <v>Engineering</v>
          </cell>
          <cell r="AA360" t="str">
            <v>350</v>
          </cell>
          <cell r="AC360" t="str">
            <v>378</v>
          </cell>
          <cell r="AD360" t="str">
            <v>1554</v>
          </cell>
          <cell r="AE360" t="str">
            <v>per unit</v>
          </cell>
          <cell r="AF360" t="str">
            <v>Therm</v>
          </cell>
        </row>
        <row r="361">
          <cell r="A361" t="str">
            <v>11828 - 1</v>
          </cell>
          <cell r="B361" t="str">
            <v>11828</v>
          </cell>
          <cell r="C361" t="str">
            <v>Appliances</v>
          </cell>
          <cell r="D361" t="str">
            <v>Commercial Kitchen</v>
          </cell>
          <cell r="E361" t="str">
            <v>Steam Cooker</v>
          </cell>
          <cell r="F361" t="str">
            <v>CKTCH: Steamer - 4 Pan - NG - NPU</v>
          </cell>
          <cell r="G361" t="str">
            <v>4-pan steamer: natural gas fuel; non-PSE utility</v>
          </cell>
          <cell r="H361">
            <v>1</v>
          </cell>
          <cell r="I361" t="str">
            <v>Active</v>
          </cell>
          <cell r="J361">
            <v>42614</v>
          </cell>
          <cell r="N361" t="str">
            <v>4310</v>
          </cell>
          <cell r="AA361" t="str">
            <v>0</v>
          </cell>
          <cell r="AC361" t="str">
            <v>0</v>
          </cell>
          <cell r="AD361" t="str">
            <v>0</v>
          </cell>
          <cell r="AE361" t="str">
            <v>per unit</v>
          </cell>
          <cell r="AF361" t="str">
            <v>Therm</v>
          </cell>
        </row>
        <row r="362">
          <cell r="A362" t="str">
            <v>10868 - 1</v>
          </cell>
          <cell r="B362" t="str">
            <v>10868</v>
          </cell>
          <cell r="C362" t="str">
            <v>Appliances</v>
          </cell>
          <cell r="D362" t="str">
            <v>Commercial Kitchen</v>
          </cell>
          <cell r="E362" t="str">
            <v>Steam Cooker</v>
          </cell>
          <cell r="F362" t="str">
            <v>CKTCH: Steamer - 5 Pan - E</v>
          </cell>
          <cell r="G362" t="str">
            <v>5-pan steamer: electric fuel</v>
          </cell>
          <cell r="H362">
            <v>1</v>
          </cell>
          <cell r="I362" t="str">
            <v>Active</v>
          </cell>
          <cell r="J362">
            <v>42552</v>
          </cell>
          <cell r="L362" t="str">
            <v>Comm Cooking</v>
          </cell>
          <cell r="N362" t="str">
            <v>3705</v>
          </cell>
          <cell r="Q362" t="str">
            <v>450</v>
          </cell>
          <cell r="S362" t="str">
            <v>508</v>
          </cell>
          <cell r="T362" t="str">
            <v>32702</v>
          </cell>
          <cell r="U362" t="str">
            <v>Incremental</v>
          </cell>
          <cell r="V362" t="str">
            <v>12</v>
          </cell>
          <cell r="X362" t="str">
            <v>0</v>
          </cell>
          <cell r="Y362" t="str">
            <v>PSE-deemed</v>
          </cell>
          <cell r="Z362" t="str">
            <v>Engineering</v>
          </cell>
          <cell r="AE362" t="str">
            <v>per unit</v>
          </cell>
          <cell r="AF362" t="str">
            <v>kWh</v>
          </cell>
        </row>
        <row r="363">
          <cell r="A363" t="str">
            <v>11829 - 1</v>
          </cell>
          <cell r="B363" t="str">
            <v>11829</v>
          </cell>
          <cell r="C363" t="str">
            <v>Appliances</v>
          </cell>
          <cell r="D363" t="str">
            <v>Commercial Kitchen</v>
          </cell>
          <cell r="E363" t="str">
            <v>Steam Cooker</v>
          </cell>
          <cell r="F363" t="str">
            <v>CKTCH: Steamer - 5 Pan - E - NPU</v>
          </cell>
          <cell r="G363" t="str">
            <v>5-pan steamer: electric fuel; non-PSE utility</v>
          </cell>
          <cell r="H363">
            <v>1</v>
          </cell>
          <cell r="I363" t="str">
            <v>Active</v>
          </cell>
          <cell r="J363">
            <v>42614</v>
          </cell>
          <cell r="N363" t="str">
            <v>4311</v>
          </cell>
          <cell r="Q363" t="str">
            <v>0</v>
          </cell>
          <cell r="S363" t="str">
            <v>0</v>
          </cell>
          <cell r="T363" t="str">
            <v>0</v>
          </cell>
          <cell r="AE363" t="str">
            <v>per unit</v>
          </cell>
          <cell r="AF363" t="str">
            <v>kWh</v>
          </cell>
        </row>
        <row r="364">
          <cell r="A364" t="str">
            <v>10869 - 1</v>
          </cell>
          <cell r="B364" t="str">
            <v>10869</v>
          </cell>
          <cell r="C364" t="str">
            <v>Appliances</v>
          </cell>
          <cell r="D364" t="str">
            <v>Commercial Kitchen</v>
          </cell>
          <cell r="E364" t="str">
            <v>Steam Cooker</v>
          </cell>
          <cell r="F364" t="str">
            <v>CKTCH: Steamer - 5 Pan - NG</v>
          </cell>
          <cell r="G364" t="str">
            <v>5-pan steamer: natural gas fuel</v>
          </cell>
          <cell r="H364">
            <v>1</v>
          </cell>
          <cell r="I364" t="str">
            <v>Active</v>
          </cell>
          <cell r="J364">
            <v>42552</v>
          </cell>
          <cell r="L364" t="str">
            <v>Comm Cooking</v>
          </cell>
          <cell r="N364" t="str">
            <v>3710</v>
          </cell>
          <cell r="U364" t="str">
            <v>Incremental</v>
          </cell>
          <cell r="V364" t="str">
            <v>12</v>
          </cell>
          <cell r="X364" t="str">
            <v>0</v>
          </cell>
          <cell r="Y364" t="str">
            <v>PSE-deemed</v>
          </cell>
          <cell r="Z364" t="str">
            <v>Engineering</v>
          </cell>
          <cell r="AA364" t="str">
            <v>450</v>
          </cell>
          <cell r="AC364" t="str">
            <v>473</v>
          </cell>
          <cell r="AD364" t="str">
            <v>1944</v>
          </cell>
          <cell r="AE364" t="str">
            <v>per unit</v>
          </cell>
          <cell r="AF364" t="str">
            <v>Therm</v>
          </cell>
        </row>
        <row r="365">
          <cell r="A365" t="str">
            <v>11830 - 1</v>
          </cell>
          <cell r="B365" t="str">
            <v>11830</v>
          </cell>
          <cell r="C365" t="str">
            <v>Appliances</v>
          </cell>
          <cell r="D365" t="str">
            <v>Commercial Kitchen</v>
          </cell>
          <cell r="E365" t="str">
            <v>Steam Cooker</v>
          </cell>
          <cell r="F365" t="str">
            <v>CKTCH: Steamer - 5 Pan - NG - NPU</v>
          </cell>
          <cell r="G365" t="str">
            <v>5-pan steamer: natural gas fuel; non-PSE utility</v>
          </cell>
          <cell r="H365">
            <v>1</v>
          </cell>
          <cell r="I365" t="str">
            <v>Active</v>
          </cell>
          <cell r="J365">
            <v>42614</v>
          </cell>
          <cell r="N365" t="str">
            <v>4312</v>
          </cell>
          <cell r="AA365" t="str">
            <v>0</v>
          </cell>
          <cell r="AC365" t="str">
            <v>0</v>
          </cell>
          <cell r="AD365" t="str">
            <v>0</v>
          </cell>
          <cell r="AE365" t="str">
            <v>per unit</v>
          </cell>
          <cell r="AF365" t="str">
            <v>Therm</v>
          </cell>
        </row>
        <row r="366">
          <cell r="A366" t="str">
            <v>10870 - 1</v>
          </cell>
          <cell r="B366" t="str">
            <v>10870</v>
          </cell>
          <cell r="C366" t="str">
            <v>Appliances</v>
          </cell>
          <cell r="D366" t="str">
            <v>Commercial Kitchen</v>
          </cell>
          <cell r="E366" t="str">
            <v>Steam Cooker</v>
          </cell>
          <cell r="F366" t="str">
            <v>CKTCH: Steamer - 6 Pan - E</v>
          </cell>
          <cell r="G366" t="str">
            <v>6-pan steamer: electric fuel</v>
          </cell>
          <cell r="H366">
            <v>1</v>
          </cell>
          <cell r="I366" t="str">
            <v>Active</v>
          </cell>
          <cell r="J366">
            <v>42552</v>
          </cell>
          <cell r="L366" t="str">
            <v>Comm Cooking</v>
          </cell>
          <cell r="N366" t="str">
            <v>3706</v>
          </cell>
          <cell r="Q366" t="str">
            <v>550</v>
          </cell>
          <cell r="S366" t="str">
            <v>608</v>
          </cell>
          <cell r="T366" t="str">
            <v>39311</v>
          </cell>
          <cell r="U366" t="str">
            <v>Incremental</v>
          </cell>
          <cell r="V366" t="str">
            <v>12</v>
          </cell>
          <cell r="X366" t="str">
            <v>0</v>
          </cell>
          <cell r="Y366" t="str">
            <v>PSE-deemed</v>
          </cell>
          <cell r="Z366" t="str">
            <v>Engineering</v>
          </cell>
          <cell r="AE366" t="str">
            <v>per unit</v>
          </cell>
          <cell r="AF366" t="str">
            <v>kWh</v>
          </cell>
        </row>
        <row r="367">
          <cell r="A367" t="str">
            <v>10870 - 2</v>
          </cell>
          <cell r="B367" t="str">
            <v>10870</v>
          </cell>
          <cell r="C367" t="str">
            <v>Appliances</v>
          </cell>
          <cell r="D367" t="str">
            <v>Commercial Kitchen</v>
          </cell>
          <cell r="E367" t="str">
            <v>Steam Cooker</v>
          </cell>
          <cell r="F367" t="str">
            <v>CKTCH: Steamer - 6 Pan - E</v>
          </cell>
          <cell r="G367" t="str">
            <v>6-pan steamer: electric fuel</v>
          </cell>
          <cell r="H367">
            <v>2</v>
          </cell>
          <cell r="I367" t="str">
            <v>Active</v>
          </cell>
          <cell r="J367">
            <v>42005</v>
          </cell>
          <cell r="K367">
            <v>42369</v>
          </cell>
          <cell r="L367" t="str">
            <v>Comm Cooking</v>
          </cell>
          <cell r="M367" t="str">
            <v>STM6P E</v>
          </cell>
          <cell r="N367" t="str">
            <v>1636</v>
          </cell>
          <cell r="Q367" t="str">
            <v>500</v>
          </cell>
          <cell r="S367" t="str">
            <v>608</v>
          </cell>
          <cell r="T367" t="str">
            <v>42150</v>
          </cell>
          <cell r="U367" t="str">
            <v>Incremental</v>
          </cell>
          <cell r="V367" t="str">
            <v>9</v>
          </cell>
          <cell r="W367" t="str">
            <v>3973</v>
          </cell>
          <cell r="Y367" t="str">
            <v>PSE-deemed</v>
          </cell>
          <cell r="Z367" t="str">
            <v>Engineering</v>
          </cell>
          <cell r="AE367" t="str">
            <v>per unit</v>
          </cell>
          <cell r="AF367" t="str">
            <v>kWh</v>
          </cell>
        </row>
        <row r="368">
          <cell r="A368" t="str">
            <v>10870 - 3</v>
          </cell>
          <cell r="B368" t="str">
            <v>10870</v>
          </cell>
          <cell r="C368" t="str">
            <v>Appliances</v>
          </cell>
          <cell r="D368" t="str">
            <v>Commercial Kitchen</v>
          </cell>
          <cell r="E368" t="str">
            <v>Steam Cooker</v>
          </cell>
          <cell r="F368" t="str">
            <v>CKTCH: Steamer - 6 Pan - E</v>
          </cell>
          <cell r="G368" t="str">
            <v>6-pan steamer: electric fuel</v>
          </cell>
          <cell r="H368">
            <v>3</v>
          </cell>
          <cell r="I368" t="str">
            <v>Active</v>
          </cell>
          <cell r="J368">
            <v>41275</v>
          </cell>
          <cell r="K368">
            <v>41639</v>
          </cell>
          <cell r="M368" t="str">
            <v>SC 6E</v>
          </cell>
          <cell r="Q368" t="str">
            <v>750</v>
          </cell>
          <cell r="S368" t="str">
            <v>2579</v>
          </cell>
          <cell r="T368" t="str">
            <v>16046</v>
          </cell>
          <cell r="V368" t="str">
            <v>10</v>
          </cell>
          <cell r="AE368" t="str">
            <v>per unit</v>
          </cell>
          <cell r="AF368" t="str">
            <v>kWh</v>
          </cell>
        </row>
        <row r="369">
          <cell r="A369" t="str">
            <v>11831 - 1</v>
          </cell>
          <cell r="B369" t="str">
            <v>11831</v>
          </cell>
          <cell r="C369" t="str">
            <v>Appliances</v>
          </cell>
          <cell r="D369" t="str">
            <v>Commercial Kitchen</v>
          </cell>
          <cell r="E369" t="str">
            <v>Steam Cooker</v>
          </cell>
          <cell r="F369" t="str">
            <v>CKTCH: Steamer - 6 Pan - E - NPU</v>
          </cell>
          <cell r="G369" t="str">
            <v>6-pan steamer: electric fuel; non-PSE utility</v>
          </cell>
          <cell r="H369">
            <v>1</v>
          </cell>
          <cell r="I369" t="str">
            <v>Active</v>
          </cell>
          <cell r="J369">
            <v>42614</v>
          </cell>
          <cell r="N369" t="str">
            <v>4313</v>
          </cell>
          <cell r="Q369" t="str">
            <v>0</v>
          </cell>
          <cell r="S369" t="str">
            <v>0</v>
          </cell>
          <cell r="T369" t="str">
            <v>0</v>
          </cell>
          <cell r="AE369" t="str">
            <v>per unit</v>
          </cell>
          <cell r="AF369" t="str">
            <v>kWh</v>
          </cell>
        </row>
        <row r="370">
          <cell r="A370" t="str">
            <v>10871 - 1</v>
          </cell>
          <cell r="B370" t="str">
            <v>10871</v>
          </cell>
          <cell r="C370" t="str">
            <v>Appliances</v>
          </cell>
          <cell r="D370" t="str">
            <v>Commercial Kitchen</v>
          </cell>
          <cell r="E370" t="str">
            <v>Steam Cooker</v>
          </cell>
          <cell r="F370" t="str">
            <v>CKTCH: Steamer - 6 Pan - NG</v>
          </cell>
          <cell r="G370" t="str">
            <v>6-pan steamer: natural gas fuel</v>
          </cell>
          <cell r="H370">
            <v>1</v>
          </cell>
          <cell r="I370" t="str">
            <v>Active</v>
          </cell>
          <cell r="J370">
            <v>42552</v>
          </cell>
          <cell r="L370" t="str">
            <v>Comm Cooking</v>
          </cell>
          <cell r="N370" t="str">
            <v>3711</v>
          </cell>
          <cell r="U370" t="str">
            <v>Incremental</v>
          </cell>
          <cell r="V370" t="str">
            <v>12</v>
          </cell>
          <cell r="X370" t="str">
            <v>0</v>
          </cell>
          <cell r="Y370" t="str">
            <v>PSE-deemed</v>
          </cell>
          <cell r="Z370" t="str">
            <v>Engineering</v>
          </cell>
          <cell r="AA370" t="str">
            <v>550</v>
          </cell>
          <cell r="AC370" t="str">
            <v>567</v>
          </cell>
          <cell r="AD370" t="str">
            <v>2334</v>
          </cell>
          <cell r="AE370" t="str">
            <v>per unit</v>
          </cell>
          <cell r="AF370" t="str">
            <v>Therm</v>
          </cell>
        </row>
        <row r="371">
          <cell r="A371" t="str">
            <v>10871 - 2</v>
          </cell>
          <cell r="B371" t="str">
            <v>10871</v>
          </cell>
          <cell r="C371" t="str">
            <v>Appliances</v>
          </cell>
          <cell r="D371" t="str">
            <v>Commercial Kitchen</v>
          </cell>
          <cell r="E371" t="str">
            <v>Steam Cooker</v>
          </cell>
          <cell r="F371" t="str">
            <v>CKTCH: Steamer - 6 Pan - NG</v>
          </cell>
          <cell r="G371" t="str">
            <v>6-pan steamer: natural gas fuel</v>
          </cell>
          <cell r="H371">
            <v>2</v>
          </cell>
          <cell r="I371" t="str">
            <v>Active</v>
          </cell>
          <cell r="J371">
            <v>41753</v>
          </cell>
          <cell r="K371">
            <v>42004</v>
          </cell>
          <cell r="M371" t="str">
            <v>SC 6G</v>
          </cell>
          <cell r="V371" t="str">
            <v>10</v>
          </cell>
          <cell r="AA371" t="str">
            <v>750</v>
          </cell>
          <cell r="AC371" t="str">
            <v>2171</v>
          </cell>
          <cell r="AD371" t="str">
            <v>244</v>
          </cell>
          <cell r="AE371" t="str">
            <v>per unit</v>
          </cell>
          <cell r="AF371" t="str">
            <v>Therm</v>
          </cell>
        </row>
        <row r="372">
          <cell r="A372" t="str">
            <v>10871 - 3</v>
          </cell>
          <cell r="B372" t="str">
            <v>10871</v>
          </cell>
          <cell r="C372" t="str">
            <v>Appliances</v>
          </cell>
          <cell r="D372" t="str">
            <v>Commercial Kitchen</v>
          </cell>
          <cell r="E372" t="str">
            <v>Steam Cooker</v>
          </cell>
          <cell r="F372" t="str">
            <v>CKTCH: Steamer - 6 Pan - NG</v>
          </cell>
          <cell r="G372" t="str">
            <v>6-pan steamer: natural gas fuel</v>
          </cell>
          <cell r="H372">
            <v>3</v>
          </cell>
          <cell r="I372" t="str">
            <v>Active</v>
          </cell>
          <cell r="J372">
            <v>41640</v>
          </cell>
          <cell r="K372">
            <v>41752</v>
          </cell>
          <cell r="L372" t="str">
            <v>Comm Cooking</v>
          </cell>
          <cell r="M372" t="str">
            <v>STM6P G</v>
          </cell>
          <cell r="N372" t="str">
            <v>1674</v>
          </cell>
          <cell r="U372" t="str">
            <v>Incremental</v>
          </cell>
          <cell r="V372" t="str">
            <v>9</v>
          </cell>
          <cell r="W372" t="str">
            <v>4200</v>
          </cell>
          <cell r="Y372" t="str">
            <v>PSE-deemed</v>
          </cell>
          <cell r="Z372" t="str">
            <v>Engineering</v>
          </cell>
          <cell r="AA372" t="str">
            <v>500</v>
          </cell>
          <cell r="AC372" t="str">
            <v>567</v>
          </cell>
          <cell r="AD372" t="str">
            <v>2512</v>
          </cell>
          <cell r="AE372" t="str">
            <v>per unit</v>
          </cell>
          <cell r="AF372" t="str">
            <v>Therm</v>
          </cell>
        </row>
        <row r="373">
          <cell r="A373" t="str">
            <v>11832 - 1</v>
          </cell>
          <cell r="B373" t="str">
            <v>11832</v>
          </cell>
          <cell r="C373" t="str">
            <v>Appliances</v>
          </cell>
          <cell r="D373" t="str">
            <v>Commercial Kitchen</v>
          </cell>
          <cell r="E373" t="str">
            <v>Steam Cooker</v>
          </cell>
          <cell r="F373" t="str">
            <v>CKTCH: Steamer - 6 Pan - NG - NPU</v>
          </cell>
          <cell r="G373" t="str">
            <v>6-pan steamer: natural gas fuel; non-PSE utility</v>
          </cell>
          <cell r="H373">
            <v>1</v>
          </cell>
          <cell r="I373" t="str">
            <v>Active</v>
          </cell>
          <cell r="J373">
            <v>42614</v>
          </cell>
          <cell r="N373" t="str">
            <v>4314</v>
          </cell>
          <cell r="AA373" t="str">
            <v>0</v>
          </cell>
          <cell r="AC373" t="str">
            <v>0</v>
          </cell>
          <cell r="AD373" t="str">
            <v>0</v>
          </cell>
          <cell r="AE373" t="str">
            <v>per unit</v>
          </cell>
          <cell r="AF373" t="str">
            <v>Therm</v>
          </cell>
        </row>
        <row r="374">
          <cell r="A374" t="str">
            <v>10809 - 1</v>
          </cell>
          <cell r="B374" t="str">
            <v>10809</v>
          </cell>
          <cell r="C374" t="str">
            <v>Water Heating</v>
          </cell>
          <cell r="D374" t="str">
            <v>Water Heater</v>
          </cell>
          <cell r="E374" t="str">
            <v>Commercial Water Heater</v>
          </cell>
          <cell r="F374" t="str">
            <v>CKTCH: Water Heater - NG</v>
          </cell>
          <cell r="G374" t="str">
            <v>Water heater: commercial kitchen use</v>
          </cell>
          <cell r="H374">
            <v>1</v>
          </cell>
          <cell r="I374" t="str">
            <v>Active</v>
          </cell>
          <cell r="J374">
            <v>40544</v>
          </cell>
          <cell r="L374" t="str">
            <v>Comm Water Heat</v>
          </cell>
          <cell r="M374" t="str">
            <v>GWATRHTR</v>
          </cell>
          <cell r="N374" t="str">
            <v>1663</v>
          </cell>
          <cell r="U374" t="str">
            <v>Incremental</v>
          </cell>
          <cell r="V374" t="str">
            <v>7</v>
          </cell>
          <cell r="W374" t="str">
            <v>4202</v>
          </cell>
          <cell r="X374" t="str">
            <v>0</v>
          </cell>
          <cell r="Y374" t="str">
            <v>PSE-deemed</v>
          </cell>
          <cell r="Z374" t="str">
            <v>Engineering</v>
          </cell>
          <cell r="AA374" t="str">
            <v>800</v>
          </cell>
          <cell r="AC374" t="str">
            <v>1644</v>
          </cell>
          <cell r="AD374" t="str">
            <v>613</v>
          </cell>
          <cell r="AE374" t="str">
            <v>per unit</v>
          </cell>
          <cell r="AF374" t="str">
            <v>Therm</v>
          </cell>
        </row>
        <row r="375">
          <cell r="A375" t="str">
            <v>11784 - 1</v>
          </cell>
          <cell r="B375" t="str">
            <v>11784</v>
          </cell>
          <cell r="C375" t="str">
            <v>Water Heating</v>
          </cell>
          <cell r="D375" t="str">
            <v>Water Heater</v>
          </cell>
          <cell r="E375" t="str">
            <v>Commercial Water Heater</v>
          </cell>
          <cell r="F375" t="str">
            <v>CKTCH: Water Heater - NG - NPU</v>
          </cell>
          <cell r="G375" t="str">
            <v>Water heater: commercial kitchen use; non-PSE utility</v>
          </cell>
          <cell r="H375">
            <v>1</v>
          </cell>
          <cell r="I375" t="str">
            <v>Active</v>
          </cell>
          <cell r="J375">
            <v>42614</v>
          </cell>
          <cell r="N375" t="str">
            <v>4266</v>
          </cell>
          <cell r="AA375" t="str">
            <v>0</v>
          </cell>
          <cell r="AC375" t="str">
            <v>0</v>
          </cell>
          <cell r="AD375" t="str">
            <v>0</v>
          </cell>
          <cell r="AE375" t="str">
            <v>per unit</v>
          </cell>
          <cell r="AF375" t="str">
            <v>Therm</v>
          </cell>
        </row>
        <row r="376">
          <cell r="A376" t="str">
            <v>11771 - 1</v>
          </cell>
          <cell r="B376" t="str">
            <v>11771</v>
          </cell>
          <cell r="C376" t="str">
            <v>Water Heating</v>
          </cell>
          <cell r="D376" t="str">
            <v>Water Heater</v>
          </cell>
          <cell r="E376" t="str">
            <v>Commercial Water Heater</v>
          </cell>
          <cell r="F376" t="str">
            <v>CKTCH: Water Heater Service - NG</v>
          </cell>
          <cell r="G376" t="str">
            <v>Water heater service: commercial kitchen, natural gas fuel</v>
          </cell>
          <cell r="H376">
            <v>1</v>
          </cell>
          <cell r="I376" t="str">
            <v>Active</v>
          </cell>
          <cell r="J376">
            <v>41275</v>
          </cell>
          <cell r="K376">
            <v>41639</v>
          </cell>
          <cell r="M376" t="str">
            <v>GWHFS</v>
          </cell>
          <cell r="V376" t="str">
            <v>7</v>
          </cell>
          <cell r="AE376" t="str">
            <v>calculated</v>
          </cell>
          <cell r="AF376" t="str">
            <v>Therm</v>
          </cell>
        </row>
        <row r="377">
          <cell r="A377" t="str">
            <v>10898 - 1</v>
          </cell>
          <cell r="B377" t="str">
            <v>10898</v>
          </cell>
          <cell r="C377" t="str">
            <v>Water Heating</v>
          </cell>
          <cell r="D377" t="str">
            <v>Water Heater</v>
          </cell>
          <cell r="E377" t="str">
            <v>Boiler Water Heater</v>
          </cell>
          <cell r="F377" t="str">
            <v>CLDRY: Boiler - NG</v>
          </cell>
          <cell r="G377" t="str">
            <v>Natural gas boiler: commercial laundry use</v>
          </cell>
          <cell r="H377">
            <v>1</v>
          </cell>
          <cell r="I377" t="str">
            <v>Active</v>
          </cell>
          <cell r="J377">
            <v>42370</v>
          </cell>
          <cell r="L377" t="str">
            <v>Comm Water Heat</v>
          </cell>
          <cell r="M377" t="str">
            <v>GBOILR L</v>
          </cell>
          <cell r="N377" t="str">
            <v>1642</v>
          </cell>
          <cell r="U377" t="str">
            <v>Incremental</v>
          </cell>
          <cell r="V377" t="str">
            <v>15</v>
          </cell>
          <cell r="W377" t="str">
            <v>4227</v>
          </cell>
          <cell r="X377" t="str">
            <v>0</v>
          </cell>
          <cell r="Y377" t="str">
            <v>PSE-deemed</v>
          </cell>
          <cell r="Z377" t="str">
            <v>Engineering</v>
          </cell>
          <cell r="AA377" t="str">
            <v>1500</v>
          </cell>
          <cell r="AC377" t="str">
            <v>3191</v>
          </cell>
          <cell r="AD377" t="str">
            <v>597</v>
          </cell>
          <cell r="AE377" t="str">
            <v>per unit</v>
          </cell>
          <cell r="AF377" t="str">
            <v>Therm</v>
          </cell>
        </row>
        <row r="378">
          <cell r="A378" t="str">
            <v>10899 - 1</v>
          </cell>
          <cell r="B378" t="str">
            <v>10899</v>
          </cell>
          <cell r="C378" t="str">
            <v>Appliances</v>
          </cell>
          <cell r="D378" t="str">
            <v>Clothes Washer</v>
          </cell>
          <cell r="E378" t="str">
            <v>Commercial Use Washer</v>
          </cell>
          <cell r="F378" t="str">
            <v>CLDRY: Clothes Washer - E Dryer</v>
          </cell>
          <cell r="G378" t="str">
            <v>Commercial clothes washer: electric dryer</v>
          </cell>
          <cell r="H378">
            <v>1</v>
          </cell>
          <cell r="I378" t="str">
            <v>Active</v>
          </cell>
          <cell r="J378">
            <v>42370</v>
          </cell>
          <cell r="L378" t="str">
            <v>Comm Water Heat</v>
          </cell>
          <cell r="M378" t="str">
            <v>WASH_ED</v>
          </cell>
          <cell r="N378" t="str">
            <v>1974</v>
          </cell>
          <cell r="Q378" t="str">
            <v>140</v>
          </cell>
          <cell r="S378" t="str">
            <v>149</v>
          </cell>
          <cell r="T378" t="str">
            <v>320</v>
          </cell>
          <cell r="U378" t="str">
            <v>Incremental</v>
          </cell>
          <cell r="V378" t="str">
            <v>7</v>
          </cell>
          <cell r="W378" t="str">
            <v>4773</v>
          </cell>
          <cell r="X378" t="str">
            <v>673.78</v>
          </cell>
          <cell r="Y378" t="str">
            <v>PSE-deemed</v>
          </cell>
          <cell r="Z378" t="str">
            <v>Engineering</v>
          </cell>
          <cell r="AE378" t="str">
            <v>per unit</v>
          </cell>
          <cell r="AF378" t="str">
            <v>kWh</v>
          </cell>
        </row>
        <row r="379">
          <cell r="A379" t="str">
            <v>10901 - 1</v>
          </cell>
          <cell r="B379" t="str">
            <v>10901</v>
          </cell>
          <cell r="C379" t="str">
            <v>Appliances</v>
          </cell>
          <cell r="D379" t="str">
            <v>Clothes Washer</v>
          </cell>
          <cell r="E379" t="str">
            <v>Commercial Use Washer</v>
          </cell>
          <cell r="F379" t="str">
            <v>CLDRY: Clothes Washer - EWH</v>
          </cell>
          <cell r="G379" t="str">
            <v>Commercial clothes washer: electric water heating</v>
          </cell>
          <cell r="H379">
            <v>1</v>
          </cell>
          <cell r="I379" t="str">
            <v>Active</v>
          </cell>
          <cell r="J379">
            <v>42370</v>
          </cell>
          <cell r="L379" t="str">
            <v>Comm Water Heat</v>
          </cell>
          <cell r="M379" t="str">
            <v>WASH_EWH</v>
          </cell>
          <cell r="N379" t="str">
            <v>1973</v>
          </cell>
          <cell r="Q379" t="str">
            <v>170</v>
          </cell>
          <cell r="S379" t="str">
            <v>177</v>
          </cell>
          <cell r="T379" t="str">
            <v>430</v>
          </cell>
          <cell r="U379" t="str">
            <v>Incremental</v>
          </cell>
          <cell r="V379" t="str">
            <v>7</v>
          </cell>
          <cell r="W379" t="str">
            <v>4772</v>
          </cell>
          <cell r="X379" t="str">
            <v>804.16</v>
          </cell>
          <cell r="Y379" t="str">
            <v>PSE-deemed</v>
          </cell>
          <cell r="Z379" t="str">
            <v>Engineering</v>
          </cell>
          <cell r="AE379" t="str">
            <v>per unit</v>
          </cell>
          <cell r="AF379" t="str">
            <v>kWh</v>
          </cell>
        </row>
        <row r="380">
          <cell r="A380" t="str">
            <v>10900 - 1</v>
          </cell>
          <cell r="B380" t="str">
            <v>10900</v>
          </cell>
          <cell r="C380" t="str">
            <v>Appliances</v>
          </cell>
          <cell r="D380" t="str">
            <v>Clothes Washer</v>
          </cell>
          <cell r="E380" t="str">
            <v>Commercial Use Washer</v>
          </cell>
          <cell r="F380" t="str">
            <v>CLDRY: Clothes Washer - EWH - E Dryer</v>
          </cell>
          <cell r="G380" t="str">
            <v>Commercial clothes washer: electric water heating; electric dryer</v>
          </cell>
          <cell r="H380">
            <v>1</v>
          </cell>
          <cell r="I380" t="str">
            <v>Active</v>
          </cell>
          <cell r="J380">
            <v>40909</v>
          </cell>
          <cell r="K380">
            <v>42004</v>
          </cell>
          <cell r="L380" t="str">
            <v>Comm Water Heat</v>
          </cell>
          <cell r="M380" t="str">
            <v>EWHD</v>
          </cell>
          <cell r="Q380" t="str">
            <v>200</v>
          </cell>
          <cell r="T380" t="str">
            <v>2167</v>
          </cell>
          <cell r="V380" t="str">
            <v>8</v>
          </cell>
          <cell r="AE380" t="str">
            <v>per unit</v>
          </cell>
          <cell r="AF380" t="str">
            <v>kWh</v>
          </cell>
        </row>
        <row r="381">
          <cell r="A381" t="str">
            <v>10900 - 2</v>
          </cell>
          <cell r="B381" t="str">
            <v>10900</v>
          </cell>
          <cell r="C381" t="str">
            <v>Appliances</v>
          </cell>
          <cell r="D381" t="str">
            <v>Clothes Washer</v>
          </cell>
          <cell r="E381" t="str">
            <v>Commercial Use Washer</v>
          </cell>
          <cell r="F381" t="str">
            <v>CLDRY: Clothes Washer - EWH - E Dryer</v>
          </cell>
          <cell r="G381" t="str">
            <v>Commercial clothes washer: electric water heating; electric dryer</v>
          </cell>
          <cell r="H381">
            <v>2</v>
          </cell>
          <cell r="I381" t="str">
            <v>Active</v>
          </cell>
          <cell r="J381">
            <v>42005</v>
          </cell>
          <cell r="L381" t="str">
            <v>Comm Water Heat</v>
          </cell>
          <cell r="M381" t="str">
            <v>WASH_EWH_ED</v>
          </cell>
          <cell r="N381" t="str">
            <v>1972</v>
          </cell>
          <cell r="Q381" t="str">
            <v>200</v>
          </cell>
          <cell r="S381" t="str">
            <v>210</v>
          </cell>
          <cell r="T381" t="str">
            <v>750</v>
          </cell>
          <cell r="U381" t="str">
            <v>Incremental</v>
          </cell>
          <cell r="V381" t="str">
            <v>7</v>
          </cell>
          <cell r="W381" t="str">
            <v>4771</v>
          </cell>
          <cell r="X381" t="str">
            <v>951.67</v>
          </cell>
          <cell r="Y381" t="str">
            <v>PSE-deemed</v>
          </cell>
          <cell r="Z381" t="str">
            <v>Engineering</v>
          </cell>
          <cell r="AE381" t="str">
            <v>per unit</v>
          </cell>
          <cell r="AF381" t="str">
            <v>kWh</v>
          </cell>
        </row>
        <row r="382">
          <cell r="A382" t="str">
            <v>10907 - 1</v>
          </cell>
          <cell r="B382" t="str">
            <v>10907</v>
          </cell>
          <cell r="C382" t="str">
            <v>Appliances</v>
          </cell>
          <cell r="D382" t="str">
            <v>Clothes Washer</v>
          </cell>
          <cell r="E382" t="str">
            <v>Commercial Use Washer</v>
          </cell>
          <cell r="F382" t="str">
            <v>CLDRY: Clothes Washer - EWH - G Dryer</v>
          </cell>
          <cell r="G382" t="str">
            <v>Commercial clothes washer: electric water heating; natural gas dryer</v>
          </cell>
          <cell r="H382">
            <v>1</v>
          </cell>
          <cell r="I382" t="str">
            <v>Active</v>
          </cell>
          <cell r="J382">
            <v>42552</v>
          </cell>
          <cell r="L382" t="str">
            <v>Comm Water Heat</v>
          </cell>
          <cell r="N382" t="str">
            <v>3756 - 3757</v>
          </cell>
          <cell r="Q382" t="str">
            <v>170</v>
          </cell>
          <cell r="S382" t="str">
            <v>177</v>
          </cell>
          <cell r="T382" t="str">
            <v>430</v>
          </cell>
          <cell r="U382" t="str">
            <v>Incremental</v>
          </cell>
          <cell r="V382" t="str">
            <v>7</v>
          </cell>
          <cell r="X382" t="str">
            <v>951.67</v>
          </cell>
          <cell r="Y382" t="str">
            <v>PSE-deemed</v>
          </cell>
          <cell r="Z382" t="str">
            <v>Engineering</v>
          </cell>
          <cell r="AA382" t="str">
            <v>30</v>
          </cell>
          <cell r="AC382" t="str">
            <v>33</v>
          </cell>
          <cell r="AD382" t="str">
            <v>12</v>
          </cell>
          <cell r="AE382" t="str">
            <v>per unit</v>
          </cell>
          <cell r="AF382" t="str">
            <v>Dual</v>
          </cell>
        </row>
        <row r="383">
          <cell r="A383" t="str">
            <v>10902 - 1</v>
          </cell>
          <cell r="B383" t="str">
            <v>10902</v>
          </cell>
          <cell r="C383" t="str">
            <v>Appliances</v>
          </cell>
          <cell r="D383" t="str">
            <v>Clothes Washer</v>
          </cell>
          <cell r="E383" t="str">
            <v>Commercial Use Washer</v>
          </cell>
          <cell r="F383" t="str">
            <v>CLDRY: Clothes Washer - G Dryer</v>
          </cell>
          <cell r="G383" t="str">
            <v>Commercial clothes washer: natural gas dryer</v>
          </cell>
          <cell r="H383">
            <v>1</v>
          </cell>
          <cell r="I383" t="str">
            <v>Active</v>
          </cell>
          <cell r="J383">
            <v>42370</v>
          </cell>
          <cell r="L383" t="str">
            <v>Comm Water Heat</v>
          </cell>
          <cell r="M383" t="str">
            <v>WASH_GD</v>
          </cell>
          <cell r="N383" t="str">
            <v>1985</v>
          </cell>
          <cell r="U383" t="str">
            <v>Incremental</v>
          </cell>
          <cell r="V383" t="str">
            <v>7</v>
          </cell>
          <cell r="W383" t="str">
            <v>4776</v>
          </cell>
          <cell r="X383" t="str">
            <v>147.51</v>
          </cell>
          <cell r="Y383" t="str">
            <v>PSE-deemed</v>
          </cell>
          <cell r="Z383" t="str">
            <v>Engineering</v>
          </cell>
          <cell r="AA383" t="str">
            <v>30</v>
          </cell>
          <cell r="AC383" t="str">
            <v>33</v>
          </cell>
          <cell r="AD383" t="str">
            <v>12</v>
          </cell>
          <cell r="AE383" t="str">
            <v>per unit</v>
          </cell>
          <cell r="AF383" t="str">
            <v>Therm</v>
          </cell>
        </row>
        <row r="384">
          <cell r="A384" t="str">
            <v>10904 - 1</v>
          </cell>
          <cell r="B384" t="str">
            <v>10904</v>
          </cell>
          <cell r="C384" t="str">
            <v>Appliances</v>
          </cell>
          <cell r="D384" t="str">
            <v>Clothes Washer</v>
          </cell>
          <cell r="E384" t="str">
            <v>Commercial Use Washer</v>
          </cell>
          <cell r="F384" t="str">
            <v>CLDRY: Clothes Washer - GWH</v>
          </cell>
          <cell r="G384" t="str">
            <v>Commercial clothes washer: natural gas water heating</v>
          </cell>
          <cell r="H384">
            <v>1</v>
          </cell>
          <cell r="I384" t="str">
            <v>Active</v>
          </cell>
          <cell r="J384">
            <v>42370</v>
          </cell>
          <cell r="L384" t="str">
            <v>Comm Water Heat</v>
          </cell>
          <cell r="M384" t="str">
            <v>WASH_GWH</v>
          </cell>
          <cell r="N384" t="str">
            <v>1984</v>
          </cell>
          <cell r="U384" t="str">
            <v>Incremental</v>
          </cell>
          <cell r="V384" t="str">
            <v>7</v>
          </cell>
          <cell r="W384" t="str">
            <v>4775</v>
          </cell>
          <cell r="X384" t="str">
            <v>276.94</v>
          </cell>
          <cell r="Y384" t="str">
            <v>PSE-deemed</v>
          </cell>
          <cell r="Z384" t="str">
            <v>Engineering</v>
          </cell>
          <cell r="AA384" t="str">
            <v>60</v>
          </cell>
          <cell r="AC384" t="str">
            <v>61</v>
          </cell>
          <cell r="AD384" t="str">
            <v>20</v>
          </cell>
          <cell r="AE384" t="str">
            <v>per unit</v>
          </cell>
          <cell r="AF384" t="str">
            <v>Therm</v>
          </cell>
        </row>
        <row r="385">
          <cell r="A385" t="str">
            <v>10906 - 1</v>
          </cell>
          <cell r="B385" t="str">
            <v>10906</v>
          </cell>
          <cell r="C385" t="str">
            <v>Appliances</v>
          </cell>
          <cell r="D385" t="str">
            <v>Clothes Washer</v>
          </cell>
          <cell r="E385" t="str">
            <v>Commercial Use Washer</v>
          </cell>
          <cell r="F385" t="str">
            <v>CLDRY: Clothes Washer - GWH - E Dryer</v>
          </cell>
          <cell r="G385" t="str">
            <v>Commercial clothes washer: natural gas water heating; electric dryer</v>
          </cell>
          <cell r="H385">
            <v>1</v>
          </cell>
          <cell r="I385" t="str">
            <v>Active</v>
          </cell>
          <cell r="J385">
            <v>42552</v>
          </cell>
          <cell r="L385" t="str">
            <v>Comm Water Heat</v>
          </cell>
          <cell r="N385" t="str">
            <v>3754 - 3755</v>
          </cell>
          <cell r="Q385" t="str">
            <v>140</v>
          </cell>
          <cell r="S385" t="str">
            <v>149</v>
          </cell>
          <cell r="T385" t="str">
            <v>320</v>
          </cell>
          <cell r="U385" t="str">
            <v>Incremental</v>
          </cell>
          <cell r="V385" t="str">
            <v>7</v>
          </cell>
          <cell r="X385" t="str">
            <v>951.67</v>
          </cell>
          <cell r="Y385" t="str">
            <v>PSE-deemed</v>
          </cell>
          <cell r="Z385" t="str">
            <v>Engineering</v>
          </cell>
          <cell r="AA385" t="str">
            <v>60</v>
          </cell>
          <cell r="AC385" t="str">
            <v>61</v>
          </cell>
          <cell r="AD385" t="str">
            <v>20</v>
          </cell>
          <cell r="AE385" t="str">
            <v>per unit</v>
          </cell>
          <cell r="AF385" t="str">
            <v>Dual</v>
          </cell>
        </row>
        <row r="386">
          <cell r="A386" t="str">
            <v>10903 - 1</v>
          </cell>
          <cell r="B386" t="str">
            <v>10903</v>
          </cell>
          <cell r="C386" t="str">
            <v>Appliances</v>
          </cell>
          <cell r="D386" t="str">
            <v>Clothes Washer</v>
          </cell>
          <cell r="E386" t="str">
            <v>Commercial Use Washer</v>
          </cell>
          <cell r="F386" t="str">
            <v>CLDRY: Clothes Washer - GWH - G Dryer</v>
          </cell>
          <cell r="G386" t="str">
            <v>Commercial clothes washer: natural gas water heating; natural gas dryer</v>
          </cell>
          <cell r="H386">
            <v>1</v>
          </cell>
          <cell r="I386" t="str">
            <v>Active</v>
          </cell>
          <cell r="J386">
            <v>41640</v>
          </cell>
          <cell r="L386" t="str">
            <v>Comm Water Heat</v>
          </cell>
          <cell r="M386" t="str">
            <v>WASH_GWH_GD</v>
          </cell>
          <cell r="N386" t="str">
            <v>1983</v>
          </cell>
          <cell r="U386" t="str">
            <v>Incremental</v>
          </cell>
          <cell r="V386" t="str">
            <v>7</v>
          </cell>
          <cell r="W386" t="str">
            <v>4774</v>
          </cell>
          <cell r="X386" t="str">
            <v>951.67</v>
          </cell>
          <cell r="Y386" t="str">
            <v>PSE-deemed</v>
          </cell>
          <cell r="Z386" t="str">
            <v>Engineering</v>
          </cell>
          <cell r="AA386" t="str">
            <v>150</v>
          </cell>
          <cell r="AC386" t="str">
            <v>210</v>
          </cell>
          <cell r="AD386" t="str">
            <v>32</v>
          </cell>
          <cell r="AE386" t="str">
            <v>per unit</v>
          </cell>
          <cell r="AF386" t="str">
            <v>Therm</v>
          </cell>
        </row>
        <row r="387">
          <cell r="A387" t="str">
            <v>10905 - 1</v>
          </cell>
          <cell r="B387" t="str">
            <v>10905</v>
          </cell>
          <cell r="C387" t="str">
            <v>Water Heating</v>
          </cell>
          <cell r="D387" t="str">
            <v>Water Heater</v>
          </cell>
          <cell r="E387" t="str">
            <v>Commercial Water Heater</v>
          </cell>
          <cell r="F387" t="str">
            <v>CLDRY: Hot Water Heater - NG</v>
          </cell>
          <cell r="G387" t="str">
            <v>Natural gas hot water heater: commercial laundry use</v>
          </cell>
          <cell r="H387">
            <v>1</v>
          </cell>
          <cell r="I387" t="str">
            <v>Active</v>
          </cell>
          <cell r="J387">
            <v>41640</v>
          </cell>
          <cell r="L387" t="str">
            <v>Comm Water Heat</v>
          </cell>
          <cell r="M387" t="str">
            <v>GWATRHTR L</v>
          </cell>
          <cell r="N387" t="str">
            <v>1662</v>
          </cell>
          <cell r="U387" t="str">
            <v>Incremental</v>
          </cell>
          <cell r="V387" t="str">
            <v>7</v>
          </cell>
          <cell r="W387" t="str">
            <v>4207</v>
          </cell>
          <cell r="X387" t="str">
            <v>0</v>
          </cell>
          <cell r="Y387" t="str">
            <v>PSE-deemed</v>
          </cell>
          <cell r="Z387" t="str">
            <v>Engineering</v>
          </cell>
          <cell r="AA387" t="str">
            <v>800</v>
          </cell>
          <cell r="AC387" t="str">
            <v>1644</v>
          </cell>
          <cell r="AD387" t="str">
            <v>597</v>
          </cell>
          <cell r="AE387" t="str">
            <v>per unit</v>
          </cell>
          <cell r="AF387" t="str">
            <v>Therm</v>
          </cell>
        </row>
        <row r="388">
          <cell r="A388" t="str">
            <v>10061 - 1</v>
          </cell>
          <cell r="B388" t="str">
            <v>10061</v>
          </cell>
          <cell r="C388" t="str">
            <v>Compressed Air</v>
          </cell>
          <cell r="D388" t="str">
            <v>Compressed Air</v>
          </cell>
          <cell r="E388" t="str">
            <v>Compressed Air</v>
          </cell>
          <cell r="F388" t="str">
            <v>Compressed Air System - Custom</v>
          </cell>
          <cell r="G388" t="str">
            <v>Custom measure: compressed air system</v>
          </cell>
          <cell r="H388">
            <v>1</v>
          </cell>
          <cell r="I388" t="str">
            <v>Active</v>
          </cell>
          <cell r="J388">
            <v>40909</v>
          </cell>
          <cell r="V388" t="str">
            <v>10</v>
          </cell>
          <cell r="Y388" t="str">
            <v>Custom</v>
          </cell>
          <cell r="AE388" t="str">
            <v>custom</v>
          </cell>
          <cell r="AF388" t="str">
            <v>Dual</v>
          </cell>
        </row>
        <row r="389">
          <cell r="A389" t="str">
            <v>s_1439940915295 - 1</v>
          </cell>
          <cell r="B389" t="str">
            <v>s_1439940915295</v>
          </cell>
          <cell r="C389" t="str">
            <v>Container</v>
          </cell>
          <cell r="D389" t="str">
            <v>Advanced Power Strip Container</v>
          </cell>
          <cell r="E389" t="str">
            <v>Advanced Power Strip Container</v>
          </cell>
          <cell r="F389" t="str">
            <v>Container - Advanced Power Strip Measure</v>
          </cell>
          <cell r="G389" t="str">
            <v>Container for Advanced Power Strip Measures</v>
          </cell>
          <cell r="H389">
            <v>1</v>
          </cell>
          <cell r="I389" t="str">
            <v>Active</v>
          </cell>
          <cell r="J389">
            <v>42005</v>
          </cell>
        </row>
        <row r="390">
          <cell r="A390" t="str">
            <v>s_1476216994919 - 1</v>
          </cell>
          <cell r="B390" t="str">
            <v>s_1476216994919</v>
          </cell>
          <cell r="C390" t="str">
            <v>Container</v>
          </cell>
          <cell r="D390" t="str">
            <v>Agriculture Direct Install Container</v>
          </cell>
          <cell r="E390" t="str">
            <v>AGDI Custom Container</v>
          </cell>
          <cell r="F390" t="str">
            <v>Container - AGDI Custom Measure</v>
          </cell>
          <cell r="G390" t="str">
            <v>Container for AGDI Custom Measures</v>
          </cell>
          <cell r="H390">
            <v>1</v>
          </cell>
          <cell r="I390" t="str">
            <v>Active</v>
          </cell>
          <cell r="J390">
            <v>42370</v>
          </cell>
        </row>
        <row r="391">
          <cell r="A391" t="str">
            <v>s_1476217027483 - 1</v>
          </cell>
          <cell r="B391" t="str">
            <v>s_1476217027483</v>
          </cell>
          <cell r="C391" t="str">
            <v>Container</v>
          </cell>
          <cell r="D391" t="str">
            <v>Agriculture Direct Install Container</v>
          </cell>
          <cell r="E391" t="str">
            <v>AGDI Prescriptive Container</v>
          </cell>
          <cell r="F391" t="str">
            <v>Container - AGDI Prescriptive Measure</v>
          </cell>
          <cell r="G391" t="str">
            <v>Container for AGDI Prescriptive Measures</v>
          </cell>
          <cell r="H391">
            <v>1</v>
          </cell>
          <cell r="I391" t="str">
            <v>Active</v>
          </cell>
          <cell r="J391">
            <v>42370</v>
          </cell>
        </row>
        <row r="392">
          <cell r="A392" t="str">
            <v>s_1439940999401 - 1</v>
          </cell>
          <cell r="B392" t="str">
            <v>s_1439940999401</v>
          </cell>
          <cell r="C392" t="str">
            <v>Container</v>
          </cell>
          <cell r="D392" t="str">
            <v>Appliance Decommissioning Container</v>
          </cell>
          <cell r="E392" t="str">
            <v>Appliance Decommissioning Container</v>
          </cell>
          <cell r="F392" t="str">
            <v>Container - Appliance Decommissioning Measure</v>
          </cell>
          <cell r="G392" t="str">
            <v>Container for Appliance Decommissioning Measures</v>
          </cell>
          <cell r="H392">
            <v>1</v>
          </cell>
          <cell r="I392" t="str">
            <v>Active</v>
          </cell>
          <cell r="J392">
            <v>42005</v>
          </cell>
        </row>
        <row r="393">
          <cell r="A393" t="str">
            <v>s_1439941074978 - 1</v>
          </cell>
          <cell r="B393" t="str">
            <v>s_1439941074978</v>
          </cell>
          <cell r="C393" t="str">
            <v>Container</v>
          </cell>
          <cell r="D393" t="str">
            <v>Appliance Replacement Container</v>
          </cell>
          <cell r="E393" t="str">
            <v>Appliance Replacement Container</v>
          </cell>
          <cell r="F393" t="str">
            <v>Container - Appliance Replacement Measure</v>
          </cell>
          <cell r="G393" t="str">
            <v>Container for Appliance Replacement Measures</v>
          </cell>
          <cell r="H393">
            <v>1</v>
          </cell>
          <cell r="I393" t="str">
            <v>Active</v>
          </cell>
          <cell r="J393">
            <v>42005</v>
          </cell>
        </row>
        <row r="394">
          <cell r="A394" t="str">
            <v>s_1474164089599 - 1</v>
          </cell>
          <cell r="B394" t="str">
            <v>s_1474164089599</v>
          </cell>
          <cell r="C394" t="str">
            <v>Container</v>
          </cell>
          <cell r="D394" t="str">
            <v>Business Lighting Rebates Container</v>
          </cell>
          <cell r="E394" t="str">
            <v>Business Lighting Rebates Container</v>
          </cell>
          <cell r="F394" t="str">
            <v>Container - Business Lighting Rebates Measure</v>
          </cell>
          <cell r="G394" t="str">
            <v>Container for Business Lighting Rebates Measures</v>
          </cell>
          <cell r="H394">
            <v>1</v>
          </cell>
          <cell r="I394" t="str">
            <v>Active</v>
          </cell>
          <cell r="J394">
            <v>42370</v>
          </cell>
        </row>
        <row r="395">
          <cell r="A395" t="str">
            <v>s_1479752120520 - 1</v>
          </cell>
          <cell r="B395" t="str">
            <v>s_1479752120520</v>
          </cell>
          <cell r="C395" t="str">
            <v>Container</v>
          </cell>
          <cell r="D395" t="str">
            <v>Commercial HVAC Container</v>
          </cell>
          <cell r="E395" t="str">
            <v>Commercial HVAC Container</v>
          </cell>
          <cell r="F395" t="str">
            <v>Container - Commercial HVAC Measure</v>
          </cell>
          <cell r="G395" t="str">
            <v>Container for Commercial HVAC Measures</v>
          </cell>
          <cell r="H395">
            <v>1</v>
          </cell>
          <cell r="I395" t="str">
            <v>Active</v>
          </cell>
          <cell r="J395">
            <v>42370</v>
          </cell>
        </row>
        <row r="396">
          <cell r="A396" t="str">
            <v>s_1479752174635 - 1</v>
          </cell>
          <cell r="B396" t="str">
            <v>s_1479752174635</v>
          </cell>
          <cell r="C396" t="str">
            <v>Container</v>
          </cell>
          <cell r="D396" t="str">
            <v>Commercial Kitchen Container</v>
          </cell>
          <cell r="E396" t="str">
            <v>Commercial Kitchen Container</v>
          </cell>
          <cell r="F396" t="str">
            <v>Container - Commercial Kitchen Measure</v>
          </cell>
          <cell r="G396" t="str">
            <v>Container for Commercial Kitchen Measures</v>
          </cell>
          <cell r="H396">
            <v>1</v>
          </cell>
          <cell r="I396" t="str">
            <v>Active</v>
          </cell>
          <cell r="J396">
            <v>42370</v>
          </cell>
        </row>
        <row r="397">
          <cell r="A397" t="str">
            <v>s_1479752226077 - 1</v>
          </cell>
          <cell r="B397" t="str">
            <v>s_1479752226077</v>
          </cell>
          <cell r="C397" t="str">
            <v>Container</v>
          </cell>
          <cell r="D397" t="str">
            <v>Commercial Laundry Container</v>
          </cell>
          <cell r="E397" t="str">
            <v>Commercial Laundry Container</v>
          </cell>
          <cell r="F397" t="str">
            <v>Container - Commercial Laundry Measure</v>
          </cell>
          <cell r="G397" t="str">
            <v>Container for Commercial Laundry Measures</v>
          </cell>
          <cell r="H397">
            <v>1</v>
          </cell>
          <cell r="I397" t="str">
            <v>Active</v>
          </cell>
          <cell r="J397">
            <v>42370</v>
          </cell>
        </row>
        <row r="398">
          <cell r="A398" t="str">
            <v>s_1473805942857 - 1</v>
          </cell>
          <cell r="B398" t="str">
            <v>s_1473805942857</v>
          </cell>
          <cell r="C398" t="str">
            <v>Container</v>
          </cell>
          <cell r="D398" t="str">
            <v>Data Center Efficiency Container</v>
          </cell>
          <cell r="E398" t="str">
            <v>Data Center Efficiency Container</v>
          </cell>
          <cell r="F398" t="str">
            <v>Container - Data Center Efficiency Measure</v>
          </cell>
          <cell r="G398" t="str">
            <v>Container for Data Center Efficiency Measures</v>
          </cell>
          <cell r="H398">
            <v>1</v>
          </cell>
          <cell r="I398" t="str">
            <v>Active</v>
          </cell>
          <cell r="J398">
            <v>42370</v>
          </cell>
        </row>
        <row r="399">
          <cell r="A399" t="str">
            <v>s_1473808105682 - 1</v>
          </cell>
          <cell r="B399" t="str">
            <v>s_1473808105682</v>
          </cell>
          <cell r="C399" t="str">
            <v>Container</v>
          </cell>
          <cell r="D399" t="str">
            <v>Electric Water Heating Container</v>
          </cell>
          <cell r="E399" t="str">
            <v>Electric Water Heating Container</v>
          </cell>
          <cell r="F399" t="str">
            <v>Container - Electric Water Heating Measure</v>
          </cell>
          <cell r="G399" t="str">
            <v>Container for Electric Water Heating Measures</v>
          </cell>
          <cell r="H399">
            <v>1</v>
          </cell>
          <cell r="I399" t="str">
            <v>Active</v>
          </cell>
          <cell r="J399">
            <v>42370</v>
          </cell>
        </row>
        <row r="400">
          <cell r="A400" t="str">
            <v>s_1470094149893 - 1</v>
          </cell>
          <cell r="B400" t="str">
            <v>s_1470094149893</v>
          </cell>
          <cell r="C400" t="str">
            <v>Container</v>
          </cell>
          <cell r="D400" t="str">
            <v>Energy Smart Grocer Container</v>
          </cell>
          <cell r="E400" t="str">
            <v>Energy Smart Grocer Container</v>
          </cell>
          <cell r="F400" t="str">
            <v>Container - Energy Smart Grocer Measure</v>
          </cell>
          <cell r="G400" t="str">
            <v>Container for Energy Smart Grocer Measures</v>
          </cell>
          <cell r="H400">
            <v>1</v>
          </cell>
          <cell r="I400" t="str">
            <v>Active</v>
          </cell>
          <cell r="J400">
            <v>42370</v>
          </cell>
        </row>
        <row r="401">
          <cell r="A401" t="str">
            <v>s_1473805857253 - 1</v>
          </cell>
          <cell r="B401" t="str">
            <v>s_1473805857253</v>
          </cell>
          <cell r="C401" t="str">
            <v>Container</v>
          </cell>
          <cell r="D401" t="str">
            <v>Energy Smart Grocer NC Container</v>
          </cell>
          <cell r="E401" t="str">
            <v>Energy Smart Grocer NC Container</v>
          </cell>
          <cell r="F401" t="str">
            <v>Container - Energy Smart Grocer NC Measure</v>
          </cell>
          <cell r="G401" t="str">
            <v>Container for Energy Smart Grocer NC Measures</v>
          </cell>
          <cell r="H401">
            <v>1</v>
          </cell>
          <cell r="I401" t="str">
            <v>Active</v>
          </cell>
          <cell r="J401">
            <v>42370</v>
          </cell>
        </row>
        <row r="402">
          <cell r="A402" t="str">
            <v>s_1459898042938 - 1</v>
          </cell>
          <cell r="B402" t="str">
            <v>s_1459898042938</v>
          </cell>
          <cell r="C402" t="str">
            <v>Container</v>
          </cell>
          <cell r="D402" t="str">
            <v>Fuel Conversion Appliance Container</v>
          </cell>
          <cell r="E402" t="str">
            <v>Fuel Conversion Appliance Container</v>
          </cell>
          <cell r="F402" t="str">
            <v>Container - Fuel Conversion Appliance Measure</v>
          </cell>
          <cell r="G402" t="str">
            <v>Container for Fuel Conversion Appliance Measures</v>
          </cell>
          <cell r="H402">
            <v>1</v>
          </cell>
          <cell r="I402" t="str">
            <v>Active</v>
          </cell>
          <cell r="J402">
            <v>42370</v>
          </cell>
        </row>
        <row r="403">
          <cell r="A403" t="str">
            <v>s_1442519147866 - 1</v>
          </cell>
          <cell r="B403" t="str">
            <v>s_1442519147866</v>
          </cell>
          <cell r="C403" t="str">
            <v>Container</v>
          </cell>
          <cell r="D403" t="str">
            <v>Home Energy Report Container</v>
          </cell>
          <cell r="E403" t="str">
            <v>Home Energy Report Container</v>
          </cell>
          <cell r="F403" t="str">
            <v>Container - Home Energy Report Measure</v>
          </cell>
          <cell r="G403" t="str">
            <v>Container for Home Energy Report Measures</v>
          </cell>
          <cell r="H403">
            <v>1</v>
          </cell>
          <cell r="I403" t="str">
            <v>Active</v>
          </cell>
          <cell r="J403">
            <v>42005</v>
          </cell>
        </row>
        <row r="404">
          <cell r="A404" t="str">
            <v>s_1473805977012 - 1</v>
          </cell>
          <cell r="B404" t="str">
            <v>s_1473805977012</v>
          </cell>
          <cell r="C404" t="str">
            <v>Container</v>
          </cell>
          <cell r="D404" t="str">
            <v>Home Performance with Energy Star Container</v>
          </cell>
          <cell r="E404" t="str">
            <v>Home Performance with Energy Star Container</v>
          </cell>
          <cell r="F404" t="str">
            <v>Container - Home Performance with Energy Star Measure</v>
          </cell>
          <cell r="G404" t="str">
            <v>Container for Home Performance with Energy Star Measures</v>
          </cell>
          <cell r="H404">
            <v>1</v>
          </cell>
          <cell r="I404" t="str">
            <v>Active</v>
          </cell>
          <cell r="J404">
            <v>42370</v>
          </cell>
        </row>
        <row r="405">
          <cell r="A405" t="str">
            <v>s_1460046199091 - 1</v>
          </cell>
          <cell r="B405" t="str">
            <v>s_1460046199091</v>
          </cell>
          <cell r="C405" t="str">
            <v>Container</v>
          </cell>
          <cell r="D405" t="str">
            <v>HomePrint Container</v>
          </cell>
          <cell r="E405" t="str">
            <v>HomePrint Container</v>
          </cell>
          <cell r="F405" t="str">
            <v>Container - HomePrint Measure</v>
          </cell>
          <cell r="G405" t="str">
            <v>Container for HomePrint Measures</v>
          </cell>
          <cell r="H405">
            <v>1</v>
          </cell>
          <cell r="I405" t="str">
            <v>Active</v>
          </cell>
          <cell r="J405">
            <v>42370</v>
          </cell>
        </row>
        <row r="406">
          <cell r="A406" t="str">
            <v>s_1442519271904 - 1</v>
          </cell>
          <cell r="B406" t="str">
            <v>s_1442519271904</v>
          </cell>
          <cell r="C406" t="str">
            <v>Container</v>
          </cell>
          <cell r="D406" t="str">
            <v>Industrial System Optimization Container</v>
          </cell>
          <cell r="E406" t="str">
            <v>Industrial System Optimization Container</v>
          </cell>
          <cell r="F406" t="str">
            <v>Container - Industrial System Optimization Measure</v>
          </cell>
          <cell r="G406" t="str">
            <v>Container for Industrial System Optimization Measures</v>
          </cell>
          <cell r="H406">
            <v>1</v>
          </cell>
          <cell r="I406" t="str">
            <v>Active</v>
          </cell>
          <cell r="J406">
            <v>42005</v>
          </cell>
        </row>
        <row r="407">
          <cell r="A407" t="str">
            <v>s_1462826127915 - 1</v>
          </cell>
          <cell r="B407" t="str">
            <v>s_1462826127915</v>
          </cell>
          <cell r="C407" t="str">
            <v>Container</v>
          </cell>
          <cell r="D407" t="str">
            <v>Lodging Direct Install Container</v>
          </cell>
          <cell r="E407" t="str">
            <v>LGDI Custom Container</v>
          </cell>
          <cell r="F407" t="str">
            <v>Container - LGDI Custom Measure</v>
          </cell>
          <cell r="G407" t="str">
            <v>Container for LGDI Custom Measures</v>
          </cell>
          <cell r="H407">
            <v>1</v>
          </cell>
          <cell r="I407" t="str">
            <v>Active</v>
          </cell>
          <cell r="J407">
            <v>42370</v>
          </cell>
        </row>
        <row r="408">
          <cell r="A408" t="str">
            <v>s_1462825994753 - 1</v>
          </cell>
          <cell r="B408" t="str">
            <v>s_1462825994753</v>
          </cell>
          <cell r="C408" t="str">
            <v>Container</v>
          </cell>
          <cell r="D408" t="str">
            <v>Lodging Direct Install Container</v>
          </cell>
          <cell r="E408" t="str">
            <v>LGDI Prescriptive Container</v>
          </cell>
          <cell r="F408" t="str">
            <v>Container - LGDI Prescriptive Measure</v>
          </cell>
          <cell r="G408" t="str">
            <v>Container for LGDI Prescriptive Measures</v>
          </cell>
          <cell r="H408">
            <v>1</v>
          </cell>
          <cell r="I408" t="str">
            <v>Active</v>
          </cell>
          <cell r="J408">
            <v>42370</v>
          </cell>
        </row>
        <row r="409">
          <cell r="A409" t="str">
            <v>s_1442519174243 - 1</v>
          </cell>
          <cell r="B409" t="str">
            <v>s_1442519174243</v>
          </cell>
          <cell r="C409" t="str">
            <v>Container</v>
          </cell>
          <cell r="D409" t="str">
            <v>Lighting to Go Container</v>
          </cell>
          <cell r="E409" t="str">
            <v>Lighting to Go Container</v>
          </cell>
          <cell r="F409" t="str">
            <v>Container - Lighting to Go Measure</v>
          </cell>
          <cell r="G409" t="str">
            <v>Container for Lighting to Go Measures</v>
          </cell>
          <cell r="H409">
            <v>1</v>
          </cell>
          <cell r="I409" t="str">
            <v>Active</v>
          </cell>
          <cell r="J409">
            <v>42005</v>
          </cell>
        </row>
        <row r="410">
          <cell r="A410" t="str">
            <v>s_1442519202179 - 1</v>
          </cell>
          <cell r="B410" t="str">
            <v>s_1442519202179</v>
          </cell>
          <cell r="C410" t="str">
            <v>Container</v>
          </cell>
          <cell r="D410" t="str">
            <v>Low Income Weatherization Container</v>
          </cell>
          <cell r="E410" t="str">
            <v>Low Income Weatherization Container</v>
          </cell>
          <cell r="F410" t="str">
            <v>Container - Low Income Weatherization Measure</v>
          </cell>
          <cell r="G410" t="str">
            <v>Container for Low Income Weatherization Measures</v>
          </cell>
          <cell r="H410">
            <v>1</v>
          </cell>
          <cell r="I410" t="str">
            <v>Active</v>
          </cell>
          <cell r="J410">
            <v>42005</v>
          </cell>
        </row>
        <row r="411">
          <cell r="A411" t="str">
            <v>s_1484008197335 - 1</v>
          </cell>
          <cell r="B411" t="str">
            <v>s_1484008197335</v>
          </cell>
          <cell r="C411" t="str">
            <v>Container</v>
          </cell>
          <cell r="D411" t="str">
            <v>Multi Family New Construction Container</v>
          </cell>
          <cell r="E411" t="str">
            <v>MFNC Prescriptive Container</v>
          </cell>
          <cell r="F411" t="str">
            <v>Container - MFNC Prescriptive Measure</v>
          </cell>
          <cell r="G411" t="str">
            <v>Container for MFNC Prescriptive Measures</v>
          </cell>
          <cell r="H411">
            <v>1</v>
          </cell>
          <cell r="I411" t="str">
            <v>Active</v>
          </cell>
          <cell r="J411">
            <v>42370</v>
          </cell>
        </row>
        <row r="412">
          <cell r="A412" t="str">
            <v>s_1464824471498 - 1</v>
          </cell>
          <cell r="B412" t="str">
            <v>s_1464824471498</v>
          </cell>
          <cell r="C412" t="str">
            <v>Container</v>
          </cell>
          <cell r="D412" t="str">
            <v>Multi Family Retrofit Container</v>
          </cell>
          <cell r="E412" t="str">
            <v>MFRFT Calculated Container</v>
          </cell>
          <cell r="F412" t="str">
            <v>Container - MFRFT Calculated Measure</v>
          </cell>
          <cell r="G412" t="str">
            <v>Container for MFRFT Calculated Measures</v>
          </cell>
          <cell r="H412">
            <v>1</v>
          </cell>
          <cell r="I412" t="str">
            <v>Active</v>
          </cell>
          <cell r="J412">
            <v>42370</v>
          </cell>
        </row>
        <row r="413">
          <cell r="A413" t="str">
            <v>s_1464824419603 - 1</v>
          </cell>
          <cell r="B413" t="str">
            <v>s_1464824419603</v>
          </cell>
          <cell r="C413" t="str">
            <v>Container</v>
          </cell>
          <cell r="D413" t="str">
            <v>Multi Family Retrofit Container</v>
          </cell>
          <cell r="E413" t="str">
            <v>MFRFT Prescriptive Container</v>
          </cell>
          <cell r="F413" t="str">
            <v>Container - MFRFT Prescriptive Measure</v>
          </cell>
          <cell r="G413" t="str">
            <v>Container for MFRFT Prescriptive Measures</v>
          </cell>
          <cell r="H413">
            <v>1</v>
          </cell>
          <cell r="I413" t="str">
            <v>Active</v>
          </cell>
          <cell r="J413">
            <v>42370</v>
          </cell>
        </row>
        <row r="414">
          <cell r="A414" t="str">
            <v>s_1473806317989 - 1</v>
          </cell>
          <cell r="B414" t="str">
            <v>s_1473806317989</v>
          </cell>
          <cell r="C414" t="str">
            <v>Container</v>
          </cell>
          <cell r="D414" t="str">
            <v>Mobile Home Duct Sealing Container</v>
          </cell>
          <cell r="E414" t="str">
            <v>Mobile Home Duct Sealing Container</v>
          </cell>
          <cell r="F414" t="str">
            <v>Container - Mobile Home Duct Sealing Measure</v>
          </cell>
          <cell r="G414" t="str">
            <v>Container for Mobile Home Duct Sealing Measures</v>
          </cell>
          <cell r="H414">
            <v>1</v>
          </cell>
          <cell r="I414" t="str">
            <v>Active</v>
          </cell>
          <cell r="J414">
            <v>42370</v>
          </cell>
        </row>
        <row r="415">
          <cell r="A415" t="str">
            <v>s_1463099972815 - 1</v>
          </cell>
          <cell r="B415" t="str">
            <v>s_1463099972815</v>
          </cell>
          <cell r="C415" t="str">
            <v>Container</v>
          </cell>
          <cell r="D415" t="str">
            <v>Multi Family Appliance Replacement Container</v>
          </cell>
          <cell r="E415" t="str">
            <v>Multi Family Appliance Replacement Container</v>
          </cell>
          <cell r="F415" t="str">
            <v>Container - Multi Family Appliance Replacement Measure</v>
          </cell>
          <cell r="G415" t="str">
            <v>Container for Multi Family Appliance Replacement Measures</v>
          </cell>
          <cell r="H415">
            <v>1</v>
          </cell>
          <cell r="I415" t="str">
            <v>Active</v>
          </cell>
          <cell r="J415">
            <v>42370</v>
          </cell>
        </row>
        <row r="416">
          <cell r="A416" t="str">
            <v>s_1473808154257 - 1</v>
          </cell>
          <cell r="B416" t="str">
            <v>s_1473808154257</v>
          </cell>
          <cell r="C416" t="str">
            <v>Container</v>
          </cell>
          <cell r="D416" t="str">
            <v>Natural Gas Fuel Conversion Container</v>
          </cell>
          <cell r="E416" t="str">
            <v>Natural Gas Fuel Conversion Container</v>
          </cell>
          <cell r="F416" t="str">
            <v>Container - Natural Gas Fuel Conversion Measure</v>
          </cell>
          <cell r="G416" t="str">
            <v>Container for Natural Gas Fuel Conversion Measures</v>
          </cell>
          <cell r="H416">
            <v>1</v>
          </cell>
          <cell r="I416" t="str">
            <v>Active</v>
          </cell>
          <cell r="J416">
            <v>42370</v>
          </cell>
        </row>
        <row r="417">
          <cell r="A417" t="str">
            <v>s_1468957036720 - 1</v>
          </cell>
          <cell r="B417" t="str">
            <v>s_1468957036720</v>
          </cell>
          <cell r="C417" t="str">
            <v>Container</v>
          </cell>
          <cell r="D417" t="str">
            <v>NEEA Container</v>
          </cell>
          <cell r="E417" t="str">
            <v>NEEA Container</v>
          </cell>
          <cell r="F417" t="str">
            <v>Container - NEEA Measure</v>
          </cell>
          <cell r="G417" t="str">
            <v>Container for NEEA Measures</v>
          </cell>
          <cell r="H417">
            <v>1</v>
          </cell>
          <cell r="I417" t="str">
            <v>Active</v>
          </cell>
          <cell r="J417">
            <v>42370</v>
          </cell>
        </row>
        <row r="418">
          <cell r="A418" t="str">
            <v>s_1464374086602 - 1</v>
          </cell>
          <cell r="B418" t="str">
            <v>s_1464374086602</v>
          </cell>
          <cell r="C418" t="str">
            <v>Container</v>
          </cell>
          <cell r="D418" t="str">
            <v>Premium HVAC Container</v>
          </cell>
          <cell r="E418" t="str">
            <v>Premium HVAC Container</v>
          </cell>
          <cell r="F418" t="str">
            <v>Container - Premium HVAC Measure</v>
          </cell>
          <cell r="G418" t="str">
            <v>Container for Premium HVAC Measures</v>
          </cell>
          <cell r="H418">
            <v>1</v>
          </cell>
          <cell r="I418" t="str">
            <v>Active</v>
          </cell>
          <cell r="J418">
            <v>42370</v>
          </cell>
        </row>
        <row r="419">
          <cell r="A419" t="str">
            <v>s_1470407479714 - 1</v>
          </cell>
          <cell r="B419" t="str">
            <v>s_1470407479714</v>
          </cell>
          <cell r="C419" t="str">
            <v>Container</v>
          </cell>
          <cell r="D419" t="str">
            <v>Residential Energy Report Container</v>
          </cell>
          <cell r="E419" t="str">
            <v>Residential Energy Report Container</v>
          </cell>
          <cell r="F419" t="str">
            <v>Container - Residential Energy Report Measure</v>
          </cell>
          <cell r="G419" t="str">
            <v>Container for Residential Energy Report Measures</v>
          </cell>
          <cell r="H419">
            <v>1</v>
          </cell>
          <cell r="I419" t="str">
            <v>Active</v>
          </cell>
          <cell r="J419">
            <v>42370</v>
          </cell>
        </row>
        <row r="420">
          <cell r="A420" t="str">
            <v>s_1473977296340 - 1</v>
          </cell>
          <cell r="B420" t="str">
            <v>s_1473977296340</v>
          </cell>
          <cell r="C420" t="str">
            <v>Container</v>
          </cell>
          <cell r="D420" t="str">
            <v>Residential Windows Container</v>
          </cell>
          <cell r="E420" t="str">
            <v>Residential Windows Container</v>
          </cell>
          <cell r="F420" t="str">
            <v>Container - Residential Windows Measure</v>
          </cell>
          <cell r="G420" t="str">
            <v>Container for Residential Windows Measures</v>
          </cell>
          <cell r="H420">
            <v>1</v>
          </cell>
          <cell r="I420" t="str">
            <v>Active</v>
          </cell>
          <cell r="J420">
            <v>42370</v>
          </cell>
        </row>
        <row r="421">
          <cell r="A421" t="str">
            <v>s_1439941134163 - 1</v>
          </cell>
          <cell r="B421" t="str">
            <v>s_1439941134163</v>
          </cell>
          <cell r="C421" t="str">
            <v>Container</v>
          </cell>
          <cell r="D421" t="str">
            <v>Retail Appliance Container</v>
          </cell>
          <cell r="E421" t="str">
            <v>Retail Appliance Container</v>
          </cell>
          <cell r="F421" t="str">
            <v>Container - Retail Appliance Measure</v>
          </cell>
          <cell r="G421" t="str">
            <v>Container for Retail Appliance Measures</v>
          </cell>
          <cell r="H421">
            <v>1</v>
          </cell>
          <cell r="I421" t="str">
            <v>Active</v>
          </cell>
          <cell r="J421">
            <v>42005</v>
          </cell>
        </row>
        <row r="422">
          <cell r="A422" t="str">
            <v>s_1430164372994 - 1</v>
          </cell>
          <cell r="B422" t="str">
            <v>s_1430164372994</v>
          </cell>
          <cell r="C422" t="str">
            <v>Container</v>
          </cell>
          <cell r="D422" t="str">
            <v>Retail Lighting Container</v>
          </cell>
          <cell r="E422" t="str">
            <v>Retail Lighting Container</v>
          </cell>
          <cell r="F422" t="str">
            <v>Container - Retail Lighting Measure</v>
          </cell>
          <cell r="G422" t="str">
            <v>Container for Retail Lighting Measures</v>
          </cell>
          <cell r="H422">
            <v>1</v>
          </cell>
          <cell r="I422" t="str">
            <v>Active</v>
          </cell>
          <cell r="J422">
            <v>42005</v>
          </cell>
        </row>
        <row r="423">
          <cell r="A423" t="str">
            <v>s_1434561094691 - 1</v>
          </cell>
          <cell r="B423" t="str">
            <v>s_1434561094691</v>
          </cell>
          <cell r="C423" t="str">
            <v>Container</v>
          </cell>
          <cell r="D423" t="str">
            <v>Retail Showerhead Container</v>
          </cell>
          <cell r="E423" t="str">
            <v>Retail Showerhead Container</v>
          </cell>
          <cell r="F423" t="str">
            <v>Container - Retail Showerhead Measure</v>
          </cell>
          <cell r="G423" t="str">
            <v>Container for Retail Showerhead Measures</v>
          </cell>
          <cell r="H423">
            <v>1</v>
          </cell>
          <cell r="I423" t="str">
            <v>Active</v>
          </cell>
          <cell r="J423">
            <v>42005</v>
          </cell>
        </row>
        <row r="424">
          <cell r="A424" t="str">
            <v>s_1462493183502 - 1</v>
          </cell>
          <cell r="B424" t="str">
            <v>s_1462493183502</v>
          </cell>
          <cell r="C424" t="str">
            <v>Container</v>
          </cell>
          <cell r="D424" t="str">
            <v>Small Business Direct Install Container</v>
          </cell>
          <cell r="E424" t="str">
            <v>SBDI Custom Container</v>
          </cell>
          <cell r="F424" t="str">
            <v>Container - SBDI Custom Measure</v>
          </cell>
          <cell r="G424" t="str">
            <v>Container for SBDI Custom Measures</v>
          </cell>
          <cell r="H424">
            <v>1</v>
          </cell>
          <cell r="I424" t="str">
            <v>Active</v>
          </cell>
          <cell r="J424">
            <v>42370</v>
          </cell>
        </row>
        <row r="425">
          <cell r="A425" t="str">
            <v>s_1434403431396 - 1</v>
          </cell>
          <cell r="B425" t="str">
            <v>s_1434403431396</v>
          </cell>
          <cell r="C425" t="str">
            <v>Container</v>
          </cell>
          <cell r="D425" t="str">
            <v>Small Business Direct Install Container</v>
          </cell>
          <cell r="E425" t="str">
            <v>SBDI Prescriptive Container</v>
          </cell>
          <cell r="F425" t="str">
            <v>Container - SBDI Prescriptive Measure</v>
          </cell>
          <cell r="G425" t="str">
            <v>Container for SBDI Prescriptive Measures</v>
          </cell>
          <cell r="H425">
            <v>1</v>
          </cell>
          <cell r="I425" t="str">
            <v>Active</v>
          </cell>
          <cell r="J425">
            <v>42005</v>
          </cell>
        </row>
        <row r="426">
          <cell r="A426" t="str">
            <v>s_1473805907052 - 1</v>
          </cell>
          <cell r="B426" t="str">
            <v>s_1473805907052</v>
          </cell>
          <cell r="C426" t="str">
            <v>Container</v>
          </cell>
          <cell r="D426" t="str">
            <v>Single Family Weatherization ARRA Container</v>
          </cell>
          <cell r="E426" t="str">
            <v>Single Family Weatherization ARRA Container</v>
          </cell>
          <cell r="F426" t="str">
            <v>Container - Single Family Weatherization ARRA Measure</v>
          </cell>
          <cell r="G426" t="str">
            <v>Container for Single Family Weatherization ARRA Measures</v>
          </cell>
          <cell r="H426">
            <v>1</v>
          </cell>
          <cell r="I426" t="str">
            <v>Active</v>
          </cell>
          <cell r="J426">
            <v>42370</v>
          </cell>
        </row>
        <row r="427">
          <cell r="A427" t="str">
            <v>s_1473806169232 - 1</v>
          </cell>
          <cell r="B427" t="str">
            <v>s_1473806169232</v>
          </cell>
          <cell r="C427" t="str">
            <v>Container</v>
          </cell>
          <cell r="D427" t="str">
            <v>Single Family Weatherization Container</v>
          </cell>
          <cell r="E427" t="str">
            <v>Single Family Weatherization Container</v>
          </cell>
          <cell r="F427" t="str">
            <v>Container - Single Family Weatherization Measure</v>
          </cell>
          <cell r="G427" t="str">
            <v>Container for Single Family Weatherization Measures</v>
          </cell>
          <cell r="H427">
            <v>1</v>
          </cell>
          <cell r="I427" t="str">
            <v>Active</v>
          </cell>
          <cell r="J427">
            <v>42370</v>
          </cell>
        </row>
        <row r="428">
          <cell r="A428" t="str">
            <v>s_1473806008921 - 1</v>
          </cell>
          <cell r="B428" t="str">
            <v>s_1473806008921</v>
          </cell>
          <cell r="C428" t="str">
            <v>Container</v>
          </cell>
          <cell r="D428" t="str">
            <v>Strategic Resource Management Container</v>
          </cell>
          <cell r="E428" t="str">
            <v>Strategic Resource Management Container</v>
          </cell>
          <cell r="F428" t="str">
            <v>Container - Strategic Resource Management Measure</v>
          </cell>
          <cell r="G428" t="str">
            <v>Container for Strategic Resource Management Measures</v>
          </cell>
          <cell r="H428">
            <v>1</v>
          </cell>
          <cell r="I428" t="str">
            <v>Active</v>
          </cell>
          <cell r="J428">
            <v>42370</v>
          </cell>
        </row>
        <row r="429">
          <cell r="A429" t="str">
            <v>s_1476375913830 - 1</v>
          </cell>
          <cell r="B429" t="str">
            <v>s_1476375913830</v>
          </cell>
          <cell r="C429" t="str">
            <v>Container</v>
          </cell>
          <cell r="D429" t="str">
            <v>Verification Container</v>
          </cell>
          <cell r="E429" t="str">
            <v>Verification Container</v>
          </cell>
          <cell r="F429" t="str">
            <v>Container - Verification Measure</v>
          </cell>
          <cell r="G429" t="str">
            <v>Container  for Verification Measures</v>
          </cell>
          <cell r="H429">
            <v>1</v>
          </cell>
          <cell r="I429" t="str">
            <v>Active</v>
          </cell>
          <cell r="J429">
            <v>42005</v>
          </cell>
        </row>
        <row r="430">
          <cell r="A430" t="str">
            <v>s_1458772908299 - 1</v>
          </cell>
          <cell r="B430" t="str">
            <v>s_1458772908299</v>
          </cell>
          <cell r="C430" t="str">
            <v>Container</v>
          </cell>
          <cell r="D430" t="str">
            <v>Web Enabled Thermostat Container</v>
          </cell>
          <cell r="E430" t="str">
            <v>Web Enabled Thermostat Container</v>
          </cell>
          <cell r="F430" t="str">
            <v>Container - Web Enabled Thermostat Measure</v>
          </cell>
          <cell r="G430" t="str">
            <v>Container for Web Enabled Thermostat Measure</v>
          </cell>
          <cell r="H430">
            <v>1</v>
          </cell>
          <cell r="I430" t="str">
            <v>Active</v>
          </cell>
          <cell r="J430">
            <v>42370</v>
          </cell>
        </row>
        <row r="431">
          <cell r="A431" t="str">
            <v>10043 - 1</v>
          </cell>
          <cell r="B431" t="str">
            <v>10043</v>
          </cell>
          <cell r="C431" t="str">
            <v>Data Center</v>
          </cell>
          <cell r="D431" t="str">
            <v>Data Center</v>
          </cell>
          <cell r="E431" t="str">
            <v>Data Center</v>
          </cell>
          <cell r="F431" t="str">
            <v>Data Center - Cooling - Custom</v>
          </cell>
          <cell r="G431" t="str">
            <v>Custom data center measure: cooling</v>
          </cell>
          <cell r="H431">
            <v>1</v>
          </cell>
          <cell r="I431" t="str">
            <v>Active</v>
          </cell>
          <cell r="J431">
            <v>40909</v>
          </cell>
          <cell r="V431" t="str">
            <v>15</v>
          </cell>
          <cell r="Y431" t="str">
            <v>Custom</v>
          </cell>
          <cell r="AE431" t="str">
            <v>custom</v>
          </cell>
          <cell r="AF431" t="str">
            <v>Dual</v>
          </cell>
        </row>
        <row r="432">
          <cell r="A432" t="str">
            <v>10044 - 1</v>
          </cell>
          <cell r="B432" t="str">
            <v>10044</v>
          </cell>
          <cell r="C432" t="str">
            <v>Data Center</v>
          </cell>
          <cell r="D432" t="str">
            <v>Data Center</v>
          </cell>
          <cell r="E432" t="str">
            <v>Data Center</v>
          </cell>
          <cell r="F432" t="str">
            <v>Data Center - Low Cost - Custom</v>
          </cell>
          <cell r="G432" t="str">
            <v>Custom data center measure: low cost</v>
          </cell>
          <cell r="H432">
            <v>1</v>
          </cell>
          <cell r="I432" t="str">
            <v>Active</v>
          </cell>
          <cell r="J432">
            <v>40909</v>
          </cell>
          <cell r="V432" t="str">
            <v>5</v>
          </cell>
          <cell r="Y432" t="str">
            <v>Custom</v>
          </cell>
          <cell r="AE432" t="str">
            <v>custom</v>
          </cell>
          <cell r="AF432" t="str">
            <v>Dual</v>
          </cell>
        </row>
        <row r="433">
          <cell r="A433" t="str">
            <v>11862 - 1</v>
          </cell>
          <cell r="B433" t="str">
            <v>11862</v>
          </cell>
          <cell r="C433" t="str">
            <v>Data Center</v>
          </cell>
          <cell r="D433" t="str">
            <v>Data Center</v>
          </cell>
          <cell r="E433" t="str">
            <v>Data Center</v>
          </cell>
          <cell r="F433" t="str">
            <v>Data Center - UPS - Custom</v>
          </cell>
          <cell r="G433" t="str">
            <v>Custom data center measure: uninterruptible power supply</v>
          </cell>
          <cell r="H433">
            <v>1</v>
          </cell>
          <cell r="I433" t="str">
            <v>Active</v>
          </cell>
          <cell r="J433">
            <v>40909</v>
          </cell>
          <cell r="V433" t="str">
            <v>10</v>
          </cell>
          <cell r="Y433" t="str">
            <v>Custom</v>
          </cell>
          <cell r="AE433" t="str">
            <v>custom</v>
          </cell>
          <cell r="AF433" t="str">
            <v>Dual</v>
          </cell>
        </row>
        <row r="434">
          <cell r="A434" t="str">
            <v>11757 - 1</v>
          </cell>
          <cell r="B434" t="str">
            <v>11757</v>
          </cell>
          <cell r="C434" t="str">
            <v>Data Center</v>
          </cell>
          <cell r="D434" t="str">
            <v>Data Center</v>
          </cell>
          <cell r="E434" t="str">
            <v>Data Center</v>
          </cell>
          <cell r="F434" t="str">
            <v>Data Center - Virtual Server - Custom</v>
          </cell>
          <cell r="G434" t="str">
            <v>Custom data center measure: virtual server</v>
          </cell>
          <cell r="H434">
            <v>1</v>
          </cell>
          <cell r="I434" t="str">
            <v>Active</v>
          </cell>
          <cell r="J434">
            <v>40909</v>
          </cell>
          <cell r="V434" t="str">
            <v>7</v>
          </cell>
          <cell r="Y434" t="str">
            <v>Custom</v>
          </cell>
          <cell r="AE434" t="str">
            <v>custom</v>
          </cell>
          <cell r="AF434" t="str">
            <v>Dual</v>
          </cell>
        </row>
        <row r="435">
          <cell r="A435" t="str">
            <v>11731 - 1</v>
          </cell>
          <cell r="B435" t="str">
            <v>11731</v>
          </cell>
          <cell r="C435" t="str">
            <v>Controls</v>
          </cell>
          <cell r="D435" t="str">
            <v>Refrigeration Control</v>
          </cell>
          <cell r="E435" t="str">
            <v>Refrigeration Control</v>
          </cell>
          <cell r="F435" t="str">
            <v>ESG: Control - Anti Sweat</v>
          </cell>
          <cell r="G435" t="str">
            <v>Anti sweat control</v>
          </cell>
          <cell r="H435">
            <v>1</v>
          </cell>
          <cell r="I435" t="str">
            <v>Active</v>
          </cell>
          <cell r="J435">
            <v>42005</v>
          </cell>
          <cell r="L435" t="str">
            <v>Comm Refrigeration</v>
          </cell>
          <cell r="M435" t="str">
            <v>P2ASC</v>
          </cell>
          <cell r="N435" t="str">
            <v>4242</v>
          </cell>
          <cell r="U435" t="str">
            <v>Full</v>
          </cell>
          <cell r="V435" t="str">
            <v>10</v>
          </cell>
          <cell r="Y435" t="str">
            <v>Custom</v>
          </cell>
          <cell r="AE435" t="str">
            <v>custom</v>
          </cell>
          <cell r="AF435" t="str">
            <v>kWh</v>
          </cell>
        </row>
        <row r="436">
          <cell r="A436" t="str">
            <v>11733 - 1</v>
          </cell>
          <cell r="B436" t="str">
            <v>11733</v>
          </cell>
          <cell r="C436" t="str">
            <v>Controls</v>
          </cell>
          <cell r="D436" t="str">
            <v>Refrigeration Control</v>
          </cell>
          <cell r="E436" t="str">
            <v>Refrigeration Control</v>
          </cell>
          <cell r="F436" t="str">
            <v>ESG: Control - Floating Head Pressure</v>
          </cell>
          <cell r="G436" t="str">
            <v>Floating head pressure control</v>
          </cell>
          <cell r="H436">
            <v>1</v>
          </cell>
          <cell r="I436" t="str">
            <v>Active</v>
          </cell>
          <cell r="J436">
            <v>42005</v>
          </cell>
          <cell r="L436" t="str">
            <v>Comm Refrigeration</v>
          </cell>
          <cell r="M436" t="str">
            <v>P2FHP</v>
          </cell>
          <cell r="N436" t="str">
            <v>4244</v>
          </cell>
          <cell r="U436" t="str">
            <v>Full</v>
          </cell>
          <cell r="V436" t="str">
            <v>10</v>
          </cell>
          <cell r="Y436" t="str">
            <v>Custom</v>
          </cell>
          <cell r="AE436" t="str">
            <v>custom</v>
          </cell>
          <cell r="AF436" t="str">
            <v>kWh</v>
          </cell>
        </row>
        <row r="437">
          <cell r="A437" t="str">
            <v>11734 - 1</v>
          </cell>
          <cell r="B437" t="str">
            <v>11734</v>
          </cell>
          <cell r="C437" t="str">
            <v>Controls</v>
          </cell>
          <cell r="D437" t="str">
            <v>Refrigeration Control</v>
          </cell>
          <cell r="E437" t="str">
            <v>Refrigeration Control</v>
          </cell>
          <cell r="F437" t="str">
            <v>ESG: Control - Floating Suction Pressure</v>
          </cell>
          <cell r="G437" t="str">
            <v>Floating suction pressure control</v>
          </cell>
          <cell r="H437">
            <v>1</v>
          </cell>
          <cell r="I437" t="str">
            <v>Active</v>
          </cell>
          <cell r="J437">
            <v>42005</v>
          </cell>
          <cell r="L437" t="str">
            <v>Comm Refrigeration</v>
          </cell>
          <cell r="M437" t="str">
            <v>P2FSP</v>
          </cell>
          <cell r="N437" t="str">
            <v>4245</v>
          </cell>
          <cell r="U437" t="str">
            <v>Full</v>
          </cell>
          <cell r="V437" t="str">
            <v>10</v>
          </cell>
          <cell r="Y437" t="str">
            <v>Custom</v>
          </cell>
          <cell r="AE437" t="str">
            <v>custom</v>
          </cell>
          <cell r="AF437" t="str">
            <v>kWh</v>
          </cell>
        </row>
        <row r="438">
          <cell r="A438" t="str">
            <v>11724 - 1</v>
          </cell>
          <cell r="B438" t="str">
            <v>11724</v>
          </cell>
          <cell r="C438" t="str">
            <v>Controls</v>
          </cell>
          <cell r="D438" t="str">
            <v>HVAC Control</v>
          </cell>
          <cell r="E438" t="str">
            <v>HVAC Control</v>
          </cell>
          <cell r="F438" t="str">
            <v>ESG: Control - HVAC</v>
          </cell>
          <cell r="G438" t="str">
            <v>HVAC control</v>
          </cell>
          <cell r="H438">
            <v>1</v>
          </cell>
          <cell r="I438" t="str">
            <v>Active</v>
          </cell>
          <cell r="J438">
            <v>42005</v>
          </cell>
          <cell r="L438" t="str">
            <v>Comm Space Heat</v>
          </cell>
          <cell r="M438" t="str">
            <v>HVCO; HVCO G</v>
          </cell>
          <cell r="N438" t="str">
            <v>4233 - 4234</v>
          </cell>
          <cell r="U438" t="str">
            <v>Full</v>
          </cell>
          <cell r="V438" t="str">
            <v>10</v>
          </cell>
          <cell r="Y438" t="str">
            <v>Custom</v>
          </cell>
          <cell r="AE438" t="str">
            <v>custom</v>
          </cell>
          <cell r="AF438" t="str">
            <v>Dual</v>
          </cell>
        </row>
        <row r="439">
          <cell r="A439" t="str">
            <v>11966 - 1</v>
          </cell>
          <cell r="B439" t="str">
            <v>11966</v>
          </cell>
          <cell r="C439" t="str">
            <v>Controls</v>
          </cell>
          <cell r="D439" t="str">
            <v>Refrigeration Control</v>
          </cell>
          <cell r="E439" t="str">
            <v>Refrigeration Control</v>
          </cell>
          <cell r="F439" t="str">
            <v>ESG: Control - Refrigeration</v>
          </cell>
          <cell r="G439" t="str">
            <v>Refrigeration control</v>
          </cell>
          <cell r="H439">
            <v>1</v>
          </cell>
          <cell r="I439" t="str">
            <v>Active</v>
          </cell>
          <cell r="J439">
            <v>42370</v>
          </cell>
          <cell r="L439" t="str">
            <v>Comm Refrigeration</v>
          </cell>
          <cell r="N439" t="str">
            <v>4826</v>
          </cell>
          <cell r="U439" t="str">
            <v>Incremental</v>
          </cell>
          <cell r="V439" t="str">
            <v>10</v>
          </cell>
          <cell r="Y439" t="str">
            <v>Custom</v>
          </cell>
          <cell r="AE439" t="str">
            <v>custom</v>
          </cell>
          <cell r="AF439" t="str">
            <v>kWh</v>
          </cell>
        </row>
        <row r="440">
          <cell r="A440" t="str">
            <v>11737 - 1</v>
          </cell>
          <cell r="B440" t="str">
            <v>11737</v>
          </cell>
          <cell r="C440" t="str">
            <v>Appliances</v>
          </cell>
          <cell r="D440" t="str">
            <v>Display Case</v>
          </cell>
          <cell r="E440" t="str">
            <v>Display Case</v>
          </cell>
          <cell r="F440" t="str">
            <v>ESG: Display Case - Replacement</v>
          </cell>
          <cell r="G440" t="str">
            <v>Display case replacement</v>
          </cell>
          <cell r="H440">
            <v>1</v>
          </cell>
          <cell r="I440" t="str">
            <v>Active</v>
          </cell>
          <cell r="J440">
            <v>42005</v>
          </cell>
          <cell r="L440" t="str">
            <v>Comm Refrigeration</v>
          </cell>
          <cell r="M440" t="str">
            <v>P3 C</v>
          </cell>
          <cell r="N440" t="str">
            <v>4248</v>
          </cell>
          <cell r="U440" t="str">
            <v>Incremental</v>
          </cell>
          <cell r="V440" t="str">
            <v>20</v>
          </cell>
          <cell r="Y440" t="str">
            <v>Custom</v>
          </cell>
          <cell r="AE440" t="str">
            <v>custom</v>
          </cell>
          <cell r="AF440" t="str">
            <v>kWh</v>
          </cell>
        </row>
        <row r="441">
          <cell r="A441" t="str">
            <v>11965 - 1</v>
          </cell>
          <cell r="B441" t="str">
            <v>11965</v>
          </cell>
          <cell r="C441" t="str">
            <v>HVAC</v>
          </cell>
          <cell r="D441" t="str">
            <v>HVAC System</v>
          </cell>
          <cell r="E441" t="str">
            <v>HVAC System</v>
          </cell>
          <cell r="F441" t="str">
            <v>ESG: HVAC System</v>
          </cell>
          <cell r="G441" t="str">
            <v>HVAC system</v>
          </cell>
          <cell r="H441">
            <v>1</v>
          </cell>
          <cell r="I441" t="str">
            <v>Active</v>
          </cell>
          <cell r="J441">
            <v>41640</v>
          </cell>
          <cell r="L441" t="str">
            <v>Comm Space Heat</v>
          </cell>
          <cell r="N441" t="str">
            <v>4824 - 4825</v>
          </cell>
          <cell r="U441" t="str">
            <v>Incremental</v>
          </cell>
          <cell r="V441" t="str">
            <v>15</v>
          </cell>
          <cell r="Y441" t="str">
            <v>Custom</v>
          </cell>
          <cell r="AE441" t="str">
            <v>custom</v>
          </cell>
          <cell r="AF441" t="str">
            <v>Dual</v>
          </cell>
        </row>
        <row r="442">
          <cell r="A442" t="str">
            <v>11736 - 1</v>
          </cell>
          <cell r="B442" t="str">
            <v>11736</v>
          </cell>
          <cell r="C442" t="str">
            <v>Lighting</v>
          </cell>
          <cell r="D442" t="str">
            <v>Display Lighting</v>
          </cell>
          <cell r="E442" t="str">
            <v>Display Case Lighting</v>
          </cell>
          <cell r="F442" t="str">
            <v>ESG: Lighting - Display Case</v>
          </cell>
          <cell r="G442" t="str">
            <v>Display case lighting</v>
          </cell>
          <cell r="H442">
            <v>1</v>
          </cell>
          <cell r="I442" t="str">
            <v>Active</v>
          </cell>
          <cell r="J442">
            <v>42005</v>
          </cell>
          <cell r="L442" t="str">
            <v>Comm Lighting</v>
          </cell>
          <cell r="M442" t="str">
            <v>P2 CL</v>
          </cell>
          <cell r="N442" t="str">
            <v>4247</v>
          </cell>
          <cell r="U442" t="str">
            <v>Full</v>
          </cell>
          <cell r="V442" t="str">
            <v>12</v>
          </cell>
          <cell r="Y442" t="str">
            <v>Custom</v>
          </cell>
          <cell r="AE442" t="str">
            <v>custom</v>
          </cell>
          <cell r="AF442" t="str">
            <v>kWh</v>
          </cell>
        </row>
        <row r="443">
          <cell r="A443" t="str">
            <v>11726 - 1</v>
          </cell>
          <cell r="B443" t="str">
            <v>11726</v>
          </cell>
          <cell r="C443" t="str">
            <v>Lighting</v>
          </cell>
          <cell r="D443" t="str">
            <v>Area Lighting</v>
          </cell>
          <cell r="E443" t="str">
            <v>Exterior Lighting</v>
          </cell>
          <cell r="F443" t="str">
            <v>ESG: Lighting - Exterior</v>
          </cell>
          <cell r="G443" t="str">
            <v>Exterior lighting</v>
          </cell>
          <cell r="H443">
            <v>1</v>
          </cell>
          <cell r="I443" t="str">
            <v>Active</v>
          </cell>
          <cell r="J443">
            <v>42370</v>
          </cell>
          <cell r="L443" t="str">
            <v>Comm Lighting</v>
          </cell>
          <cell r="M443" t="str">
            <v>EXLTG</v>
          </cell>
          <cell r="N443" t="str">
            <v>4237</v>
          </cell>
          <cell r="U443" t="str">
            <v>Full</v>
          </cell>
          <cell r="V443" t="str">
            <v>12</v>
          </cell>
          <cell r="Y443" t="str">
            <v>Custom</v>
          </cell>
          <cell r="AE443" t="str">
            <v>custom</v>
          </cell>
          <cell r="AF443" t="str">
            <v>kWh</v>
          </cell>
        </row>
        <row r="444">
          <cell r="A444" t="str">
            <v>11727 - 1</v>
          </cell>
          <cell r="B444" t="str">
            <v>11727</v>
          </cell>
          <cell r="C444" t="str">
            <v>Lighting</v>
          </cell>
          <cell r="D444" t="str">
            <v>Area Lighting</v>
          </cell>
          <cell r="E444" t="str">
            <v>General Lighting</v>
          </cell>
          <cell r="F444" t="str">
            <v>ESG: Lighting - General</v>
          </cell>
          <cell r="G444" t="str">
            <v>General lighting</v>
          </cell>
          <cell r="H444">
            <v>1</v>
          </cell>
          <cell r="I444" t="str">
            <v>Active</v>
          </cell>
          <cell r="J444">
            <v>42005</v>
          </cell>
          <cell r="L444" t="str">
            <v>Comm Lighting</v>
          </cell>
          <cell r="M444" t="str">
            <v>GENLTG</v>
          </cell>
          <cell r="N444" t="str">
            <v>4238</v>
          </cell>
          <cell r="U444" t="str">
            <v>Full</v>
          </cell>
          <cell r="V444" t="str">
            <v>12</v>
          </cell>
          <cell r="Y444" t="str">
            <v>Custom</v>
          </cell>
          <cell r="AE444" t="str">
            <v>custom</v>
          </cell>
          <cell r="AF444" t="str">
            <v>kWh</v>
          </cell>
        </row>
        <row r="445">
          <cell r="A445" t="str">
            <v>11732 - 1</v>
          </cell>
          <cell r="B445" t="str">
            <v>11732</v>
          </cell>
          <cell r="C445" t="str">
            <v>Motors</v>
          </cell>
          <cell r="D445" t="str">
            <v>Motor</v>
          </cell>
          <cell r="E445" t="str">
            <v>Electronically Commutated Motor</v>
          </cell>
          <cell r="F445" t="str">
            <v>ESG: Motor - ECM</v>
          </cell>
          <cell r="G445" t="str">
            <v>Electronically commutated motor</v>
          </cell>
          <cell r="H445">
            <v>1</v>
          </cell>
          <cell r="I445" t="str">
            <v>Active</v>
          </cell>
          <cell r="J445">
            <v>42005</v>
          </cell>
          <cell r="L445" t="str">
            <v>Comm Refrigeration</v>
          </cell>
          <cell r="M445" t="str">
            <v>P2ECM</v>
          </cell>
          <cell r="N445" t="str">
            <v>4243</v>
          </cell>
          <cell r="U445" t="str">
            <v>Full</v>
          </cell>
          <cell r="V445" t="str">
            <v>15</v>
          </cell>
          <cell r="Y445" t="str">
            <v>Custom</v>
          </cell>
          <cell r="AE445" t="str">
            <v>custom</v>
          </cell>
          <cell r="AF445" t="str">
            <v>kWh</v>
          </cell>
        </row>
        <row r="446">
          <cell r="A446" t="str">
            <v>11725 - 1</v>
          </cell>
          <cell r="B446" t="str">
            <v>11725</v>
          </cell>
          <cell r="C446" t="str">
            <v>Motors</v>
          </cell>
          <cell r="D446" t="str">
            <v>Variable Frequency Drive</v>
          </cell>
          <cell r="E446" t="str">
            <v>Variable Frequency Drive</v>
          </cell>
          <cell r="F446" t="str">
            <v>ESG: Motor - VFD</v>
          </cell>
          <cell r="G446" t="str">
            <v>Variable frequency drive</v>
          </cell>
          <cell r="H446">
            <v>1</v>
          </cell>
          <cell r="I446" t="str">
            <v>Active</v>
          </cell>
          <cell r="J446">
            <v>42370</v>
          </cell>
          <cell r="L446" t="str">
            <v>Comm Space Heat</v>
          </cell>
          <cell r="M446" t="str">
            <v>HVACVFD; HVAC VFDG</v>
          </cell>
          <cell r="N446" t="str">
            <v>4235 - 4236</v>
          </cell>
          <cell r="U446" t="str">
            <v>Full</v>
          </cell>
          <cell r="V446" t="str">
            <v>15</v>
          </cell>
          <cell r="Y446" t="str">
            <v>Custom</v>
          </cell>
          <cell r="AE446" t="str">
            <v>custom</v>
          </cell>
          <cell r="AF446" t="str">
            <v>Dual</v>
          </cell>
        </row>
        <row r="447">
          <cell r="A447" t="str">
            <v>11723 - 1</v>
          </cell>
          <cell r="B447" t="str">
            <v>11723</v>
          </cell>
          <cell r="C447" t="str">
            <v>Refrigeration</v>
          </cell>
          <cell r="D447" t="str">
            <v>Sealing</v>
          </cell>
          <cell r="E447" t="str">
            <v>Door</v>
          </cell>
          <cell r="F447" t="str">
            <v>ESG: Refrigeration - Open Case Door</v>
          </cell>
          <cell r="G447" t="str">
            <v>Open case door for refrigeration</v>
          </cell>
          <cell r="H447">
            <v>1</v>
          </cell>
          <cell r="I447" t="str">
            <v>Active</v>
          </cell>
          <cell r="J447">
            <v>42005</v>
          </cell>
          <cell r="M447" t="str">
            <v>ADDDOC; ADD DOC G</v>
          </cell>
          <cell r="N447" t="str">
            <v>4231 - 4232</v>
          </cell>
          <cell r="U447" t="str">
            <v>Full</v>
          </cell>
          <cell r="V447" t="str">
            <v>15</v>
          </cell>
          <cell r="Y447" t="str">
            <v>Custom</v>
          </cell>
          <cell r="AE447" t="str">
            <v>custom</v>
          </cell>
          <cell r="AF447" t="str">
            <v>Dual</v>
          </cell>
        </row>
        <row r="448">
          <cell r="A448" t="str">
            <v>11967 - 1</v>
          </cell>
          <cell r="B448" t="str">
            <v>11967</v>
          </cell>
          <cell r="C448" t="str">
            <v>Refrigeration</v>
          </cell>
          <cell r="D448" t="str">
            <v>Refrigeration System</v>
          </cell>
          <cell r="E448" t="str">
            <v>Refrigeration System</v>
          </cell>
          <cell r="F448" t="str">
            <v>ESG: Refrigeration System</v>
          </cell>
          <cell r="G448" t="str">
            <v>Refrigeration system</v>
          </cell>
          <cell r="H448">
            <v>1</v>
          </cell>
          <cell r="I448" t="str">
            <v>Active</v>
          </cell>
          <cell r="J448">
            <v>42370</v>
          </cell>
          <cell r="L448" t="str">
            <v>Comm Refrigeration</v>
          </cell>
          <cell r="N448" t="str">
            <v>4847</v>
          </cell>
          <cell r="U448" t="str">
            <v>Incremental</v>
          </cell>
          <cell r="V448" t="str">
            <v>15</v>
          </cell>
          <cell r="Y448" t="str">
            <v>Custom</v>
          </cell>
          <cell r="AE448" t="str">
            <v>custom</v>
          </cell>
          <cell r="AF448" t="str">
            <v>kWh</v>
          </cell>
        </row>
        <row r="449">
          <cell r="A449" t="str">
            <v>11728 - 1</v>
          </cell>
          <cell r="B449" t="str">
            <v>11728</v>
          </cell>
          <cell r="C449" t="str">
            <v>Refrigeration</v>
          </cell>
          <cell r="D449" t="str">
            <v>Sealing</v>
          </cell>
          <cell r="E449" t="str">
            <v>Auto Closer</v>
          </cell>
          <cell r="F449" t="str">
            <v>ESG: Sealing - Auto Closer</v>
          </cell>
          <cell r="G449" t="str">
            <v>Auto closer</v>
          </cell>
          <cell r="H449">
            <v>1</v>
          </cell>
          <cell r="I449" t="str">
            <v>Active</v>
          </cell>
          <cell r="J449">
            <v>42370</v>
          </cell>
          <cell r="L449" t="str">
            <v>Comm Refrigeration</v>
          </cell>
          <cell r="M449" t="str">
            <v>P1 AC</v>
          </cell>
          <cell r="N449" t="str">
            <v>4239</v>
          </cell>
          <cell r="U449" t="str">
            <v>Full</v>
          </cell>
          <cell r="V449" t="str">
            <v>3</v>
          </cell>
          <cell r="Y449" t="str">
            <v>Custom</v>
          </cell>
          <cell r="AE449" t="str">
            <v>custom</v>
          </cell>
          <cell r="AF449" t="str">
            <v>kWh</v>
          </cell>
        </row>
        <row r="450">
          <cell r="A450" t="str">
            <v>11729 - 1</v>
          </cell>
          <cell r="B450" t="str">
            <v>11729</v>
          </cell>
          <cell r="C450" t="str">
            <v>Refrigeration</v>
          </cell>
          <cell r="D450" t="str">
            <v>Sealing</v>
          </cell>
          <cell r="E450" t="str">
            <v>Gasket</v>
          </cell>
          <cell r="F450" t="str">
            <v>ESG: Sealing - Gasket</v>
          </cell>
          <cell r="G450" t="str">
            <v>Gasket</v>
          </cell>
          <cell r="H450">
            <v>1</v>
          </cell>
          <cell r="I450" t="str">
            <v>Active</v>
          </cell>
          <cell r="J450">
            <v>42370</v>
          </cell>
          <cell r="L450" t="str">
            <v>Comm Refrigeration</v>
          </cell>
          <cell r="M450" t="str">
            <v>P1 G</v>
          </cell>
          <cell r="N450" t="str">
            <v>4240</v>
          </cell>
          <cell r="U450" t="str">
            <v>Full</v>
          </cell>
          <cell r="V450" t="str">
            <v>3</v>
          </cell>
          <cell r="Y450" t="str">
            <v>Custom</v>
          </cell>
          <cell r="AE450" t="str">
            <v>custom</v>
          </cell>
          <cell r="AF450" t="str">
            <v>kWh</v>
          </cell>
        </row>
        <row r="451">
          <cell r="A451" t="str">
            <v>11735 - 1</v>
          </cell>
          <cell r="B451" t="str">
            <v>11735</v>
          </cell>
          <cell r="C451" t="str">
            <v>Refrigeration</v>
          </cell>
          <cell r="D451" t="str">
            <v>Sealing</v>
          </cell>
          <cell r="E451" t="str">
            <v>Night Cover</v>
          </cell>
          <cell r="F451" t="str">
            <v>ESG: Sealing - Night Cover</v>
          </cell>
          <cell r="G451" t="str">
            <v>Night cover for refrigeration</v>
          </cell>
          <cell r="H451">
            <v>1</v>
          </cell>
          <cell r="I451" t="str">
            <v>Active</v>
          </cell>
          <cell r="J451">
            <v>42370</v>
          </cell>
          <cell r="L451" t="str">
            <v>Comm Refrigeration</v>
          </cell>
          <cell r="M451" t="str">
            <v>P2 NC</v>
          </cell>
          <cell r="N451" t="str">
            <v>4246</v>
          </cell>
          <cell r="U451" t="str">
            <v>Full</v>
          </cell>
          <cell r="V451" t="str">
            <v>10</v>
          </cell>
          <cell r="Y451" t="str">
            <v>Custom</v>
          </cell>
          <cell r="AE451" t="str">
            <v>custom</v>
          </cell>
          <cell r="AF451" t="str">
            <v>kWh</v>
          </cell>
        </row>
        <row r="452">
          <cell r="A452" t="str">
            <v>11730 - 1</v>
          </cell>
          <cell r="B452" t="str">
            <v>11730</v>
          </cell>
          <cell r="C452" t="str">
            <v>Refrigeration</v>
          </cell>
          <cell r="D452" t="str">
            <v>Sealing</v>
          </cell>
          <cell r="E452" t="str">
            <v>Strip Curtain</v>
          </cell>
          <cell r="F452" t="str">
            <v>ESG: Sealing - Strip Curtain</v>
          </cell>
          <cell r="G452" t="str">
            <v>Strip curtain</v>
          </cell>
          <cell r="H452">
            <v>1</v>
          </cell>
          <cell r="I452" t="str">
            <v>Active</v>
          </cell>
          <cell r="J452">
            <v>42370</v>
          </cell>
          <cell r="L452" t="str">
            <v>Comm Refrigeration</v>
          </cell>
          <cell r="M452" t="str">
            <v>P1SC</v>
          </cell>
          <cell r="N452" t="str">
            <v>4241</v>
          </cell>
          <cell r="U452" t="str">
            <v>Full</v>
          </cell>
          <cell r="V452" t="str">
            <v>3</v>
          </cell>
          <cell r="Y452" t="str">
            <v>Custom</v>
          </cell>
          <cell r="AE452" t="str">
            <v>custom</v>
          </cell>
          <cell r="AF452" t="str">
            <v>kWh</v>
          </cell>
        </row>
        <row r="453">
          <cell r="A453" t="str">
            <v>11742 - 1</v>
          </cell>
          <cell r="B453" t="str">
            <v>11742</v>
          </cell>
          <cell r="C453" t="str">
            <v>Controls</v>
          </cell>
          <cell r="D453" t="str">
            <v>Lighting Control</v>
          </cell>
          <cell r="E453" t="str">
            <v>Lighting Control</v>
          </cell>
          <cell r="F453" t="str">
            <v>ESGNC: Control - Lighting - DDC</v>
          </cell>
          <cell r="G453" t="str">
            <v>Lighting control: new construction</v>
          </cell>
          <cell r="H453">
            <v>1</v>
          </cell>
          <cell r="I453" t="str">
            <v>Active</v>
          </cell>
          <cell r="J453">
            <v>42370</v>
          </cell>
          <cell r="L453" t="str">
            <v>Comm Lighting</v>
          </cell>
          <cell r="M453" t="str">
            <v>NCLC</v>
          </cell>
          <cell r="N453" t="str">
            <v>4254</v>
          </cell>
          <cell r="U453" t="str">
            <v>Incremental</v>
          </cell>
          <cell r="V453" t="str">
            <v>10</v>
          </cell>
          <cell r="Y453" t="str">
            <v>Custom</v>
          </cell>
          <cell r="AE453" t="str">
            <v>custom</v>
          </cell>
          <cell r="AF453" t="str">
            <v>kWh</v>
          </cell>
        </row>
        <row r="454">
          <cell r="A454" t="str">
            <v>11744 - 1</v>
          </cell>
          <cell r="B454" t="str">
            <v>11744</v>
          </cell>
          <cell r="C454" t="str">
            <v>Controls</v>
          </cell>
          <cell r="D454" t="str">
            <v>Refrigeration Control</v>
          </cell>
          <cell r="E454" t="str">
            <v>Refrigeration Control</v>
          </cell>
          <cell r="F454" t="str">
            <v>ESGNC: Control - Refrigeration</v>
          </cell>
          <cell r="G454" t="str">
            <v>Refrigeration control: new construction</v>
          </cell>
          <cell r="H454">
            <v>1</v>
          </cell>
          <cell r="I454" t="str">
            <v>Active</v>
          </cell>
          <cell r="J454">
            <v>42005</v>
          </cell>
          <cell r="L454" t="str">
            <v>Comm Refrigeration</v>
          </cell>
          <cell r="M454" t="str">
            <v>NCRC</v>
          </cell>
          <cell r="N454" t="str">
            <v>11744</v>
          </cell>
          <cell r="U454" t="str">
            <v>Incremental</v>
          </cell>
          <cell r="V454" t="str">
            <v>10</v>
          </cell>
          <cell r="Y454" t="str">
            <v>Custom</v>
          </cell>
          <cell r="AE454" t="str">
            <v>custom</v>
          </cell>
          <cell r="AF454" t="str">
            <v>kWh</v>
          </cell>
        </row>
        <row r="455">
          <cell r="A455" t="str">
            <v>11739 - 1</v>
          </cell>
          <cell r="B455" t="str">
            <v>11739</v>
          </cell>
          <cell r="C455" t="str">
            <v>Appliances</v>
          </cell>
          <cell r="D455" t="str">
            <v>Display Case</v>
          </cell>
          <cell r="E455" t="str">
            <v>Display Case</v>
          </cell>
          <cell r="F455" t="str">
            <v>ESGNC: Display Case</v>
          </cell>
          <cell r="G455" t="str">
            <v>Display case: new construction</v>
          </cell>
          <cell r="H455">
            <v>1</v>
          </cell>
          <cell r="I455" t="str">
            <v>Active</v>
          </cell>
          <cell r="J455">
            <v>42370</v>
          </cell>
          <cell r="L455" t="str">
            <v>Comm Refrigeration</v>
          </cell>
          <cell r="M455" t="str">
            <v>NCCASE</v>
          </cell>
          <cell r="N455" t="str">
            <v>4252</v>
          </cell>
          <cell r="U455" t="str">
            <v>Incremental</v>
          </cell>
          <cell r="V455" t="str">
            <v>20</v>
          </cell>
          <cell r="Y455" t="str">
            <v>Custom</v>
          </cell>
          <cell r="AE455" t="str">
            <v>custom</v>
          </cell>
          <cell r="AF455" t="str">
            <v>kWh</v>
          </cell>
        </row>
        <row r="456">
          <cell r="A456" t="str">
            <v>11740 - 1</v>
          </cell>
          <cell r="B456" t="str">
            <v>11740</v>
          </cell>
          <cell r="C456" t="str">
            <v>HVAC</v>
          </cell>
          <cell r="D456" t="str">
            <v>HVAC System</v>
          </cell>
          <cell r="E456" t="str">
            <v>HVAC System</v>
          </cell>
          <cell r="F456" t="str">
            <v>ESGNC: HVAC System</v>
          </cell>
          <cell r="G456" t="str">
            <v>HVAC system: new construction</v>
          </cell>
          <cell r="H456">
            <v>1</v>
          </cell>
          <cell r="I456" t="str">
            <v>Active</v>
          </cell>
          <cell r="J456">
            <v>42005</v>
          </cell>
          <cell r="L456" t="str">
            <v>Comm Space Heat</v>
          </cell>
          <cell r="M456" t="str">
            <v>NCHVAC</v>
          </cell>
          <cell r="N456" t="str">
            <v>4249 - 4250</v>
          </cell>
          <cell r="U456" t="str">
            <v>Incremental</v>
          </cell>
          <cell r="V456" t="str">
            <v>15</v>
          </cell>
          <cell r="Y456" t="str">
            <v>Custom</v>
          </cell>
          <cell r="AE456" t="str">
            <v>custom</v>
          </cell>
          <cell r="AF456" t="str">
            <v>Dual</v>
          </cell>
        </row>
        <row r="457">
          <cell r="A457" t="str">
            <v>11745 - 1</v>
          </cell>
          <cell r="B457" t="str">
            <v>11745</v>
          </cell>
          <cell r="C457" t="str">
            <v>Lighting</v>
          </cell>
          <cell r="D457" t="str">
            <v>Display Lighting</v>
          </cell>
          <cell r="E457" t="str">
            <v>Display Case Lighting</v>
          </cell>
          <cell r="F457" t="str">
            <v>ESGNC: Lighting - Display Case</v>
          </cell>
          <cell r="G457" t="str">
            <v>Display case lighting: new construction</v>
          </cell>
          <cell r="H457">
            <v>1</v>
          </cell>
          <cell r="I457" t="str">
            <v>Active</v>
          </cell>
          <cell r="J457">
            <v>42370</v>
          </cell>
          <cell r="L457" t="str">
            <v>Comm Lighting</v>
          </cell>
          <cell r="M457" t="str">
            <v>P2 CL</v>
          </cell>
          <cell r="N457" t="str">
            <v>4257</v>
          </cell>
          <cell r="U457" t="str">
            <v>Incremental</v>
          </cell>
          <cell r="V457" t="str">
            <v>12</v>
          </cell>
          <cell r="Y457" t="str">
            <v>Custom</v>
          </cell>
          <cell r="AE457" t="str">
            <v>custom</v>
          </cell>
          <cell r="AF457" t="str">
            <v>kWh</v>
          </cell>
        </row>
        <row r="458">
          <cell r="A458" t="str">
            <v>11741 - 1</v>
          </cell>
          <cell r="B458" t="str">
            <v>11741</v>
          </cell>
          <cell r="C458" t="str">
            <v>Lighting</v>
          </cell>
          <cell r="D458" t="str">
            <v>Area Lighting</v>
          </cell>
          <cell r="E458" t="str">
            <v>General Lighting</v>
          </cell>
          <cell r="F458" t="str">
            <v>ESGNC: Lighting - General</v>
          </cell>
          <cell r="G458" t="str">
            <v>General lighting: new construction</v>
          </cell>
          <cell r="H458">
            <v>1</v>
          </cell>
          <cell r="I458" t="str">
            <v>Active</v>
          </cell>
          <cell r="J458">
            <v>42005</v>
          </cell>
          <cell r="L458" t="str">
            <v>Comm Lighting</v>
          </cell>
          <cell r="M458" t="str">
            <v>NCLTG</v>
          </cell>
          <cell r="N458" t="str">
            <v>4253</v>
          </cell>
          <cell r="U458" t="str">
            <v>Incremental</v>
          </cell>
          <cell r="V458" t="str">
            <v>12</v>
          </cell>
          <cell r="Y458" t="str">
            <v>Custom</v>
          </cell>
          <cell r="AE458" t="str">
            <v>custom</v>
          </cell>
          <cell r="AF458" t="str">
            <v>kWh</v>
          </cell>
        </row>
        <row r="459">
          <cell r="A459" t="str">
            <v>11743 - 1</v>
          </cell>
          <cell r="B459" t="str">
            <v>11743</v>
          </cell>
          <cell r="C459" t="str">
            <v>Motors</v>
          </cell>
          <cell r="D459" t="str">
            <v>Motor</v>
          </cell>
          <cell r="E459" t="str">
            <v>Electronically Commutated Motor</v>
          </cell>
          <cell r="F459" t="str">
            <v>ESGNC: Motor - ECM</v>
          </cell>
          <cell r="G459" t="str">
            <v>Electronically commutated motor: new construction</v>
          </cell>
          <cell r="H459">
            <v>1</v>
          </cell>
          <cell r="I459" t="str">
            <v>Active</v>
          </cell>
          <cell r="J459">
            <v>42370</v>
          </cell>
          <cell r="L459" t="str">
            <v>Comm Refrigeration</v>
          </cell>
          <cell r="M459" t="str">
            <v>NCECM</v>
          </cell>
          <cell r="N459" t="str">
            <v>4255</v>
          </cell>
          <cell r="U459" t="str">
            <v>Incremental</v>
          </cell>
          <cell r="V459" t="str">
            <v>15</v>
          </cell>
          <cell r="Y459" t="str">
            <v>Custom</v>
          </cell>
          <cell r="AE459" t="str">
            <v>custom</v>
          </cell>
          <cell r="AF459" t="str">
            <v>kWh</v>
          </cell>
        </row>
        <row r="460">
          <cell r="A460" t="str">
            <v>11738 - 1</v>
          </cell>
          <cell r="B460" t="str">
            <v>11738</v>
          </cell>
          <cell r="C460" t="str">
            <v>Refrigeration</v>
          </cell>
          <cell r="D460" t="str">
            <v>Refrigeration System</v>
          </cell>
          <cell r="E460" t="str">
            <v>Refrigeration System</v>
          </cell>
          <cell r="F460" t="str">
            <v>ESGNC: Refrigeration System</v>
          </cell>
          <cell r="G460" t="str">
            <v>Refrigeration system: new construction</v>
          </cell>
          <cell r="H460">
            <v>1</v>
          </cell>
          <cell r="I460" t="str">
            <v>Active</v>
          </cell>
          <cell r="J460">
            <v>42005</v>
          </cell>
          <cell r="L460" t="str">
            <v>Comm Refrigeration</v>
          </cell>
          <cell r="M460" t="str">
            <v>NCREFR</v>
          </cell>
          <cell r="N460" t="str">
            <v>4251</v>
          </cell>
          <cell r="U460" t="str">
            <v>Incremental</v>
          </cell>
          <cell r="V460" t="str">
            <v>15</v>
          </cell>
          <cell r="Y460" t="str">
            <v>Custom</v>
          </cell>
          <cell r="AE460" t="str">
            <v>custom</v>
          </cell>
          <cell r="AF460" t="str">
            <v>kWh</v>
          </cell>
        </row>
        <row r="461">
          <cell r="A461" t="str">
            <v>10260 - 1</v>
          </cell>
          <cell r="B461" t="str">
            <v>10260</v>
          </cell>
          <cell r="C461" t="str">
            <v>Motors</v>
          </cell>
          <cell r="D461" t="str">
            <v>Fan System</v>
          </cell>
          <cell r="E461" t="str">
            <v>Fan System</v>
          </cell>
          <cell r="F461" t="str">
            <v>Fan or Pump or Blower - Custom</v>
          </cell>
          <cell r="G461" t="str">
            <v>Custom measure for fan, pump, or blower</v>
          </cell>
          <cell r="H461">
            <v>1</v>
          </cell>
          <cell r="I461" t="str">
            <v>Active</v>
          </cell>
          <cell r="J461">
            <v>40909</v>
          </cell>
          <cell r="V461" t="str">
            <v>5</v>
          </cell>
          <cell r="Y461" t="str">
            <v>Custom</v>
          </cell>
          <cell r="AE461" t="str">
            <v>custom</v>
          </cell>
          <cell r="AF461" t="str">
            <v>Dual</v>
          </cell>
        </row>
        <row r="462">
          <cell r="A462" t="str">
            <v>10738 - 1</v>
          </cell>
          <cell r="B462" t="str">
            <v>10738</v>
          </cell>
          <cell r="C462" t="str">
            <v>Appliances</v>
          </cell>
          <cell r="D462" t="str">
            <v>Clothes Dryer</v>
          </cell>
          <cell r="E462" t="str">
            <v>Residential Use Clothes Dryer</v>
          </cell>
          <cell r="F462" t="str">
            <v>FCAPP: Clothes Dryer - NG</v>
          </cell>
          <cell r="G462" t="str">
            <v>Natural gas clothes dryer: fuel conversion</v>
          </cell>
          <cell r="H462">
            <v>1</v>
          </cell>
          <cell r="I462" t="str">
            <v>Active</v>
          </cell>
          <cell r="J462">
            <v>42005</v>
          </cell>
          <cell r="L462" t="str">
            <v>Res Plug Load</v>
          </cell>
          <cell r="N462" t="str">
            <v>2433</v>
          </cell>
          <cell r="Q462" t="str">
            <v>500</v>
          </cell>
          <cell r="S462" t="str">
            <v>500</v>
          </cell>
          <cell r="T462" t="str">
            <v>725</v>
          </cell>
          <cell r="U462" t="str">
            <v>Incremental</v>
          </cell>
          <cell r="V462" t="str">
            <v>30</v>
          </cell>
          <cell r="X462" t="str">
            <v>0</v>
          </cell>
          <cell r="Y462" t="str">
            <v>PSE-deemed</v>
          </cell>
          <cell r="Z462" t="str">
            <v>Evaluation Study</v>
          </cell>
          <cell r="AE462" t="str">
            <v>per unit</v>
          </cell>
          <cell r="AF462" t="str">
            <v>kWh</v>
          </cell>
        </row>
        <row r="463">
          <cell r="A463" t="str">
            <v>10739 - 1</v>
          </cell>
          <cell r="B463" t="str">
            <v>10739</v>
          </cell>
          <cell r="C463" t="str">
            <v>Appliances</v>
          </cell>
          <cell r="D463" t="str">
            <v>Range</v>
          </cell>
          <cell r="E463" t="str">
            <v>Residential Use Range</v>
          </cell>
          <cell r="F463" t="str">
            <v>FCAPP: Range - NG</v>
          </cell>
          <cell r="G463" t="str">
            <v>Natural gas range: fuel conversion</v>
          </cell>
          <cell r="H463">
            <v>1</v>
          </cell>
          <cell r="I463" t="str">
            <v>Active</v>
          </cell>
          <cell r="J463">
            <v>42005</v>
          </cell>
          <cell r="K463">
            <v>42735</v>
          </cell>
          <cell r="L463" t="str">
            <v>Res Plug Load</v>
          </cell>
          <cell r="N463" t="str">
            <v>2434</v>
          </cell>
          <cell r="Q463" t="str">
            <v>200</v>
          </cell>
          <cell r="S463" t="str">
            <v>450</v>
          </cell>
          <cell r="T463" t="str">
            <v>314</v>
          </cell>
          <cell r="U463" t="str">
            <v>Incremental</v>
          </cell>
          <cell r="V463" t="str">
            <v>30</v>
          </cell>
          <cell r="X463" t="str">
            <v>0</v>
          </cell>
          <cell r="Y463" t="str">
            <v>PSE-deemed</v>
          </cell>
          <cell r="Z463" t="str">
            <v>Evaluation Study</v>
          </cell>
          <cell r="AE463" t="str">
            <v>per unit</v>
          </cell>
          <cell r="AF463" t="str">
            <v>kWh</v>
          </cell>
        </row>
        <row r="464">
          <cell r="A464" t="str">
            <v>10257 - 1</v>
          </cell>
          <cell r="B464" t="str">
            <v>10257</v>
          </cell>
          <cell r="C464" t="str">
            <v>Behavior</v>
          </cell>
          <cell r="D464" t="str">
            <v>Energy Efficiency Adoption</v>
          </cell>
          <cell r="E464" t="str">
            <v>Energy Efficiency Adoption</v>
          </cell>
          <cell r="F464" t="str">
            <v>Field Services - Custom</v>
          </cell>
          <cell r="G464" t="str">
            <v>Custom measure: field services</v>
          </cell>
          <cell r="H464">
            <v>1</v>
          </cell>
          <cell r="I464" t="str">
            <v>Active</v>
          </cell>
          <cell r="J464">
            <v>40909</v>
          </cell>
          <cell r="V464" t="str">
            <v>5</v>
          </cell>
          <cell r="Y464" t="str">
            <v>Custom</v>
          </cell>
          <cell r="AE464" t="str">
            <v>custom</v>
          </cell>
          <cell r="AF464" t="str">
            <v>Dual</v>
          </cell>
        </row>
        <row r="465">
          <cell r="A465" t="str">
            <v>10258 - 1</v>
          </cell>
          <cell r="B465" t="str">
            <v>10258</v>
          </cell>
          <cell r="C465" t="str">
            <v>Other</v>
          </cell>
          <cell r="D465" t="str">
            <v>Other</v>
          </cell>
          <cell r="E465" t="str">
            <v>Other</v>
          </cell>
          <cell r="F465" t="str">
            <v>Generic Measure - Custom</v>
          </cell>
          <cell r="G465" t="str">
            <v>Generic custom measure</v>
          </cell>
          <cell r="H465">
            <v>1</v>
          </cell>
          <cell r="I465" t="str">
            <v>Active</v>
          </cell>
          <cell r="J465">
            <v>40909</v>
          </cell>
          <cell r="V465" t="str">
            <v>0</v>
          </cell>
          <cell r="Y465" t="str">
            <v>Custom</v>
          </cell>
          <cell r="AE465" t="str">
            <v>custom</v>
          </cell>
          <cell r="AF465" t="str">
            <v>Dual</v>
          </cell>
        </row>
        <row r="466">
          <cell r="A466" t="str">
            <v>10121 - 1</v>
          </cell>
          <cell r="B466" t="str">
            <v>10121</v>
          </cell>
          <cell r="C466" t="str">
            <v>Behavior</v>
          </cell>
          <cell r="D466" t="str">
            <v>Energy Management</v>
          </cell>
          <cell r="E466" t="str">
            <v>Residential Behavior Management</v>
          </cell>
          <cell r="F466" t="str">
            <v>HER: Home Energy Report - Original - E</v>
          </cell>
          <cell r="G466" t="str">
            <v>Home energy reports: original, electric</v>
          </cell>
          <cell r="H466">
            <v>1</v>
          </cell>
          <cell r="I466" t="str">
            <v>Active</v>
          </cell>
          <cell r="J466">
            <v>42005</v>
          </cell>
          <cell r="K466">
            <v>42369</v>
          </cell>
          <cell r="L466" t="str">
            <v>Res Lighting</v>
          </cell>
          <cell r="N466" t="str">
            <v>1962</v>
          </cell>
          <cell r="Q466" t="str">
            <v>4.69</v>
          </cell>
          <cell r="S466" t="str">
            <v>4.69</v>
          </cell>
          <cell r="T466" t="str">
            <v>34</v>
          </cell>
          <cell r="U466" t="str">
            <v>Full</v>
          </cell>
          <cell r="V466" t="str">
            <v>2</v>
          </cell>
          <cell r="W466" t="str">
            <v>0</v>
          </cell>
          <cell r="X466" t="str">
            <v>0</v>
          </cell>
          <cell r="Y466" t="str">
            <v>PSE-deemed</v>
          </cell>
          <cell r="Z466" t="str">
            <v>Evaluation Study</v>
          </cell>
          <cell r="AE466" t="str">
            <v>per home</v>
          </cell>
          <cell r="AF466" t="str">
            <v>kWh</v>
          </cell>
        </row>
        <row r="467">
          <cell r="A467" t="str">
            <v>10121 - 2</v>
          </cell>
          <cell r="B467" t="str">
            <v>10121</v>
          </cell>
          <cell r="C467" t="str">
            <v>Behavior</v>
          </cell>
          <cell r="D467" t="str">
            <v>Energy Management</v>
          </cell>
          <cell r="E467" t="str">
            <v>Residential Behavior Management</v>
          </cell>
          <cell r="F467" t="str">
            <v>HER: Home Energy Report - Original - E</v>
          </cell>
          <cell r="G467" t="str">
            <v>Home energy reports: original, electric</v>
          </cell>
          <cell r="H467">
            <v>2</v>
          </cell>
          <cell r="I467" t="str">
            <v>Active</v>
          </cell>
          <cell r="J467">
            <v>42370</v>
          </cell>
          <cell r="K467">
            <v>42735</v>
          </cell>
          <cell r="L467" t="str">
            <v>Res Lighting</v>
          </cell>
          <cell r="N467" t="str">
            <v>2355</v>
          </cell>
          <cell r="Q467" t="str">
            <v>5.43</v>
          </cell>
          <cell r="S467" t="str">
            <v>5.43</v>
          </cell>
          <cell r="T467" t="str">
            <v>310</v>
          </cell>
          <cell r="U467" t="str">
            <v>Full</v>
          </cell>
          <cell r="V467" t="str">
            <v>2</v>
          </cell>
          <cell r="W467" t="str">
            <v>0</v>
          </cell>
          <cell r="X467" t="str">
            <v>0</v>
          </cell>
          <cell r="Y467" t="str">
            <v>PSE-deemed</v>
          </cell>
          <cell r="Z467" t="str">
            <v>Evaluation Study</v>
          </cell>
          <cell r="AE467" t="str">
            <v>per home</v>
          </cell>
          <cell r="AF467" t="str">
            <v>kWh</v>
          </cell>
        </row>
        <row r="468">
          <cell r="A468" t="str">
            <v>10121 - 3</v>
          </cell>
          <cell r="B468" t="str">
            <v>10121</v>
          </cell>
          <cell r="C468" t="str">
            <v>Behavior</v>
          </cell>
          <cell r="D468" t="str">
            <v>Energy Management</v>
          </cell>
          <cell r="E468" t="str">
            <v>Residential Behavior Management</v>
          </cell>
          <cell r="F468" t="str">
            <v>HER: Home Energy Report - Original - E</v>
          </cell>
          <cell r="G468" t="str">
            <v>Home energy reports: original, electric</v>
          </cell>
          <cell r="H468">
            <v>3</v>
          </cell>
          <cell r="I468" t="str">
            <v>Active</v>
          </cell>
          <cell r="J468">
            <v>42736</v>
          </cell>
          <cell r="L468" t="str">
            <v>Res Lighting</v>
          </cell>
          <cell r="N468" t="str">
            <v>5457</v>
          </cell>
          <cell r="Q468" t="str">
            <v>3.11</v>
          </cell>
          <cell r="S468" t="str">
            <v>3.11</v>
          </cell>
          <cell r="T468" t="str">
            <v>0</v>
          </cell>
          <cell r="U468" t="str">
            <v>Full</v>
          </cell>
          <cell r="V468" t="str">
            <v>2</v>
          </cell>
          <cell r="X468" t="str">
            <v>0</v>
          </cell>
          <cell r="Y468" t="str">
            <v>PSE-deemed</v>
          </cell>
          <cell r="Z468" t="str">
            <v>Evaluation Study</v>
          </cell>
          <cell r="AE468" t="str">
            <v>per home</v>
          </cell>
          <cell r="AF468" t="str">
            <v>kWh</v>
          </cell>
        </row>
        <row r="469">
          <cell r="A469" t="str">
            <v>10122 - 1</v>
          </cell>
          <cell r="B469" t="str">
            <v>10122</v>
          </cell>
          <cell r="C469" t="str">
            <v>Behavior</v>
          </cell>
          <cell r="D469" t="str">
            <v>Energy Management</v>
          </cell>
          <cell r="E469" t="str">
            <v>Residential Behavior Management</v>
          </cell>
          <cell r="F469" t="str">
            <v>HER: Home Energy Report - Original - G</v>
          </cell>
          <cell r="G469" t="str">
            <v>Home energy reports: original, natural gas</v>
          </cell>
          <cell r="H469">
            <v>1</v>
          </cell>
          <cell r="I469" t="str">
            <v>Active</v>
          </cell>
          <cell r="J469">
            <v>42005</v>
          </cell>
          <cell r="K469">
            <v>42369</v>
          </cell>
          <cell r="L469" t="str">
            <v>Res Water Heat</v>
          </cell>
          <cell r="N469" t="str">
            <v>1982</v>
          </cell>
          <cell r="U469" t="str">
            <v>Full</v>
          </cell>
          <cell r="V469" t="str">
            <v>2</v>
          </cell>
          <cell r="W469" t="str">
            <v>0</v>
          </cell>
          <cell r="X469" t="str">
            <v>0</v>
          </cell>
          <cell r="Y469" t="str">
            <v>PSE-deemed</v>
          </cell>
          <cell r="Z469" t="str">
            <v>Evaluation Study</v>
          </cell>
          <cell r="AA469" t="str">
            <v>1.31</v>
          </cell>
          <cell r="AC469" t="str">
            <v>1.31</v>
          </cell>
          <cell r="AD469" t="str">
            <v>0</v>
          </cell>
          <cell r="AE469" t="str">
            <v>per home</v>
          </cell>
          <cell r="AF469" t="str">
            <v>Therm</v>
          </cell>
        </row>
        <row r="470">
          <cell r="A470" t="str">
            <v>10122 - 2</v>
          </cell>
          <cell r="B470" t="str">
            <v>10122</v>
          </cell>
          <cell r="C470" t="str">
            <v>Behavior</v>
          </cell>
          <cell r="D470" t="str">
            <v>Energy Management</v>
          </cell>
          <cell r="E470" t="str">
            <v>Residential Behavior Management</v>
          </cell>
          <cell r="F470" t="str">
            <v>HER: Home Energy Report - Original - G</v>
          </cell>
          <cell r="G470" t="str">
            <v>Home energy reports: original, natural gas</v>
          </cell>
          <cell r="H470">
            <v>2</v>
          </cell>
          <cell r="I470" t="str">
            <v>Active</v>
          </cell>
          <cell r="J470">
            <v>42370</v>
          </cell>
          <cell r="K470">
            <v>42735</v>
          </cell>
          <cell r="L470" t="str">
            <v>Res Water Heat</v>
          </cell>
          <cell r="N470" t="str">
            <v>2356</v>
          </cell>
          <cell r="U470" t="str">
            <v>Full</v>
          </cell>
          <cell r="V470" t="str">
            <v>2</v>
          </cell>
          <cell r="X470" t="str">
            <v>0</v>
          </cell>
          <cell r="Y470" t="str">
            <v>PSE-deemed</v>
          </cell>
          <cell r="Z470" t="str">
            <v>Evaluation Study</v>
          </cell>
          <cell r="AA470" t="str">
            <v>1.39</v>
          </cell>
          <cell r="AC470" t="str">
            <v>1.39</v>
          </cell>
          <cell r="AD470" t="str">
            <v>13</v>
          </cell>
          <cell r="AE470" t="str">
            <v>per home</v>
          </cell>
          <cell r="AF470" t="str">
            <v>Therm</v>
          </cell>
        </row>
        <row r="471">
          <cell r="A471" t="str">
            <v>10122 - 3</v>
          </cell>
          <cell r="B471" t="str">
            <v>10122</v>
          </cell>
          <cell r="C471" t="str">
            <v>Behavior</v>
          </cell>
          <cell r="D471" t="str">
            <v>Energy Management</v>
          </cell>
          <cell r="E471" t="str">
            <v>Residential Behavior Management</v>
          </cell>
          <cell r="F471" t="str">
            <v>HER: Home Energy Report - Original - G</v>
          </cell>
          <cell r="G471" t="str">
            <v>Home energy reports: original, natural gas</v>
          </cell>
          <cell r="H471">
            <v>3</v>
          </cell>
          <cell r="I471" t="str">
            <v>Active</v>
          </cell>
          <cell r="J471">
            <v>42736</v>
          </cell>
          <cell r="L471" t="str">
            <v>Res Water Heat</v>
          </cell>
          <cell r="N471" t="str">
            <v>5458</v>
          </cell>
          <cell r="U471" t="str">
            <v>Full</v>
          </cell>
          <cell r="V471" t="str">
            <v>2</v>
          </cell>
          <cell r="X471" t="str">
            <v>0</v>
          </cell>
          <cell r="Y471" t="str">
            <v>PSE-deemed</v>
          </cell>
          <cell r="Z471" t="str">
            <v>Evaluation Study</v>
          </cell>
          <cell r="AA471" t="str">
            <v>0.88</v>
          </cell>
          <cell r="AC471" t="str">
            <v>0.88</v>
          </cell>
          <cell r="AD471" t="str">
            <v>0</v>
          </cell>
          <cell r="AE471" t="str">
            <v>per home</v>
          </cell>
          <cell r="AF471" t="str">
            <v>Therm</v>
          </cell>
        </row>
        <row r="472">
          <cell r="A472" t="str">
            <v>10754 - 1</v>
          </cell>
          <cell r="B472" t="str">
            <v>10754</v>
          </cell>
          <cell r="C472" t="str">
            <v>Water Heating</v>
          </cell>
          <cell r="D472" t="str">
            <v>Aerator</v>
          </cell>
          <cell r="E472" t="str">
            <v>Residential Use Aerator</v>
          </cell>
          <cell r="F472" t="str">
            <v>HMPT: Aerator - EWH - 1.0 gpm</v>
          </cell>
          <cell r="G472" t="str">
            <v>1.0 gpm residential aerator: electric water heating</v>
          </cell>
          <cell r="H472">
            <v>1</v>
          </cell>
          <cell r="I472" t="str">
            <v>Active</v>
          </cell>
          <cell r="J472">
            <v>42370</v>
          </cell>
          <cell r="K472">
            <v>42735</v>
          </cell>
          <cell r="L472" t="str">
            <v>Res Water Heat</v>
          </cell>
          <cell r="N472" t="str">
            <v>2378</v>
          </cell>
          <cell r="O472" t="str">
            <v>1.0 gpm</v>
          </cell>
          <cell r="Q472" t="str">
            <v>0.59</v>
          </cell>
          <cell r="S472" t="str">
            <v>0.59</v>
          </cell>
          <cell r="T472" t="str">
            <v>53</v>
          </cell>
          <cell r="U472" t="str">
            <v>Full</v>
          </cell>
          <cell r="V472" t="str">
            <v>10</v>
          </cell>
          <cell r="X472" t="str">
            <v>2.36</v>
          </cell>
          <cell r="Y472" t="str">
            <v>PSE-deemed</v>
          </cell>
          <cell r="Z472" t="str">
            <v>Program Staff</v>
          </cell>
          <cell r="AE472" t="str">
            <v>per unit</v>
          </cell>
          <cell r="AF472" t="str">
            <v>kWh</v>
          </cell>
        </row>
        <row r="473">
          <cell r="A473" t="str">
            <v>10754 - 2</v>
          </cell>
          <cell r="B473" t="str">
            <v>10754</v>
          </cell>
          <cell r="C473" t="str">
            <v>Water Heating</v>
          </cell>
          <cell r="D473" t="str">
            <v>Aerator</v>
          </cell>
          <cell r="E473" t="str">
            <v>Residential Use Aerator</v>
          </cell>
          <cell r="F473" t="str">
            <v>HMPT: Aerator - EWH - 1.0 gpm</v>
          </cell>
          <cell r="G473" t="str">
            <v>1.0 gpm residential aerator: electric water heating</v>
          </cell>
          <cell r="H473">
            <v>2</v>
          </cell>
          <cell r="I473" t="str">
            <v>Active</v>
          </cell>
          <cell r="J473">
            <v>42736</v>
          </cell>
          <cell r="L473" t="str">
            <v>Res Water Heat</v>
          </cell>
          <cell r="N473" t="str">
            <v>4746</v>
          </cell>
          <cell r="O473" t="str">
            <v>1.0 gpm</v>
          </cell>
          <cell r="Q473" t="str">
            <v>0.54</v>
          </cell>
          <cell r="S473" t="str">
            <v>0.54</v>
          </cell>
          <cell r="T473" t="str">
            <v>53</v>
          </cell>
          <cell r="U473" t="str">
            <v>Full</v>
          </cell>
          <cell r="V473" t="str">
            <v>10</v>
          </cell>
          <cell r="X473" t="str">
            <v>2.36</v>
          </cell>
          <cell r="Y473" t="str">
            <v>PSE-deemed</v>
          </cell>
          <cell r="Z473" t="str">
            <v>Program Staff</v>
          </cell>
          <cell r="AE473" t="str">
            <v>per unit</v>
          </cell>
          <cell r="AF473" t="str">
            <v>kWh</v>
          </cell>
        </row>
        <row r="474">
          <cell r="A474" t="str">
            <v>10755 - 1</v>
          </cell>
          <cell r="B474" t="str">
            <v>10755</v>
          </cell>
          <cell r="C474" t="str">
            <v>Water Heating</v>
          </cell>
          <cell r="D474" t="str">
            <v>Aerator</v>
          </cell>
          <cell r="E474" t="str">
            <v>Residential Use Aerator</v>
          </cell>
          <cell r="F474" t="str">
            <v>HMPT: Aerator - EWH - 1.5 gpm</v>
          </cell>
          <cell r="G474" t="str">
            <v>1.5 gpm residential aerator: electric water heating</v>
          </cell>
          <cell r="H474">
            <v>1</v>
          </cell>
          <cell r="I474" t="str">
            <v>Active</v>
          </cell>
          <cell r="J474">
            <v>42370</v>
          </cell>
          <cell r="K474">
            <v>42735</v>
          </cell>
          <cell r="L474" t="str">
            <v>Res Water Heat</v>
          </cell>
          <cell r="N474" t="str">
            <v>2379</v>
          </cell>
          <cell r="O474" t="str">
            <v>1.5 gpm</v>
          </cell>
          <cell r="Q474" t="str">
            <v>1.54</v>
          </cell>
          <cell r="S474" t="str">
            <v>1.54</v>
          </cell>
          <cell r="T474" t="str">
            <v>31</v>
          </cell>
          <cell r="U474" t="str">
            <v>Full</v>
          </cell>
          <cell r="V474" t="str">
            <v>10</v>
          </cell>
          <cell r="X474" t="str">
            <v>2.36</v>
          </cell>
          <cell r="Y474" t="str">
            <v>PSE-deemed</v>
          </cell>
          <cell r="Z474" t="str">
            <v>Program Staff</v>
          </cell>
          <cell r="AE474" t="str">
            <v>per unit</v>
          </cell>
          <cell r="AF474" t="str">
            <v>kWh</v>
          </cell>
        </row>
        <row r="475">
          <cell r="A475" t="str">
            <v>10755 - 2</v>
          </cell>
          <cell r="B475" t="str">
            <v>10755</v>
          </cell>
          <cell r="C475" t="str">
            <v>Water Heating</v>
          </cell>
          <cell r="D475" t="str">
            <v>Aerator</v>
          </cell>
          <cell r="E475" t="str">
            <v>Residential Use Aerator</v>
          </cell>
          <cell r="F475" t="str">
            <v>HMPT: Aerator - EWH - 1.5 gpm</v>
          </cell>
          <cell r="G475" t="str">
            <v>1.5 gpm residential aerator: electric water heating</v>
          </cell>
          <cell r="H475">
            <v>2</v>
          </cell>
          <cell r="I475" t="str">
            <v>Active</v>
          </cell>
          <cell r="J475">
            <v>42736</v>
          </cell>
          <cell r="L475" t="str">
            <v>Res Water Heat</v>
          </cell>
          <cell r="N475" t="str">
            <v>4747</v>
          </cell>
          <cell r="O475" t="str">
            <v>1.5 gpm</v>
          </cell>
          <cell r="Q475" t="str">
            <v>1.41</v>
          </cell>
          <cell r="S475" t="str">
            <v>1.41</v>
          </cell>
          <cell r="T475" t="str">
            <v>31</v>
          </cell>
          <cell r="U475" t="str">
            <v>Full</v>
          </cell>
          <cell r="V475" t="str">
            <v>10</v>
          </cell>
          <cell r="X475" t="str">
            <v>2.36</v>
          </cell>
          <cell r="Y475" t="str">
            <v>PSE-deemed</v>
          </cell>
          <cell r="Z475" t="str">
            <v>Program Staff</v>
          </cell>
          <cell r="AE475" t="str">
            <v>per unit</v>
          </cell>
          <cell r="AF475" t="str">
            <v>kWh</v>
          </cell>
        </row>
        <row r="476">
          <cell r="A476" t="str">
            <v>10758 - 1</v>
          </cell>
          <cell r="B476" t="str">
            <v>10758</v>
          </cell>
          <cell r="C476" t="str">
            <v>Water Heating</v>
          </cell>
          <cell r="D476" t="str">
            <v>Aerator</v>
          </cell>
          <cell r="E476" t="str">
            <v>Residential Use Aerator</v>
          </cell>
          <cell r="F476" t="str">
            <v>HMPT: Aerator - GWH - 1.0 gpm</v>
          </cell>
          <cell r="G476" t="str">
            <v>1.0 gpm residential aerator: natural gas water heating</v>
          </cell>
          <cell r="H476">
            <v>1</v>
          </cell>
          <cell r="I476" t="str">
            <v>Active</v>
          </cell>
          <cell r="J476">
            <v>42370</v>
          </cell>
          <cell r="K476">
            <v>42735</v>
          </cell>
          <cell r="L476" t="str">
            <v>Res Water Heat</v>
          </cell>
          <cell r="N476" t="str">
            <v>2336</v>
          </cell>
          <cell r="O476" t="str">
            <v>1.0 gpm</v>
          </cell>
          <cell r="U476" t="str">
            <v>Full</v>
          </cell>
          <cell r="V476" t="str">
            <v>10</v>
          </cell>
          <cell r="X476" t="str">
            <v>2.36</v>
          </cell>
          <cell r="Y476" t="str">
            <v>PSE-deemed</v>
          </cell>
          <cell r="Z476" t="str">
            <v>Program Staff</v>
          </cell>
          <cell r="AA476" t="str">
            <v>0.59</v>
          </cell>
          <cell r="AC476" t="str">
            <v>0.59</v>
          </cell>
          <cell r="AD476" t="str">
            <v>2.15</v>
          </cell>
          <cell r="AE476" t="str">
            <v>per unit</v>
          </cell>
          <cell r="AF476" t="str">
            <v>Therm</v>
          </cell>
        </row>
        <row r="477">
          <cell r="A477" t="str">
            <v>10758 - 2</v>
          </cell>
          <cell r="B477" t="str">
            <v>10758</v>
          </cell>
          <cell r="C477" t="str">
            <v>Water Heating</v>
          </cell>
          <cell r="D477" t="str">
            <v>Aerator</v>
          </cell>
          <cell r="E477" t="str">
            <v>Residential Use Aerator</v>
          </cell>
          <cell r="F477" t="str">
            <v>HMPT: Aerator - GWH - 1.0 gpm</v>
          </cell>
          <cell r="G477" t="str">
            <v>1.0 gpm residential aerator: natural gas water heating</v>
          </cell>
          <cell r="H477">
            <v>2</v>
          </cell>
          <cell r="I477" t="str">
            <v>Active</v>
          </cell>
          <cell r="J477">
            <v>42736</v>
          </cell>
          <cell r="L477" t="str">
            <v>Res Water Heat</v>
          </cell>
          <cell r="N477" t="str">
            <v>4750</v>
          </cell>
          <cell r="O477" t="str">
            <v>1.0 gpm</v>
          </cell>
          <cell r="U477" t="str">
            <v>Full</v>
          </cell>
          <cell r="V477" t="str">
            <v>10</v>
          </cell>
          <cell r="X477" t="str">
            <v>2.36</v>
          </cell>
          <cell r="Y477" t="str">
            <v>PSE-deemed</v>
          </cell>
          <cell r="Z477" t="str">
            <v>Program Staff</v>
          </cell>
          <cell r="AA477" t="str">
            <v>0.54</v>
          </cell>
          <cell r="AC477" t="str">
            <v>0.54</v>
          </cell>
          <cell r="AD477" t="str">
            <v>2.37</v>
          </cell>
          <cell r="AE477" t="str">
            <v>per unit</v>
          </cell>
          <cell r="AF477" t="str">
            <v>Therm</v>
          </cell>
        </row>
        <row r="478">
          <cell r="A478" t="str">
            <v>10759 - 1</v>
          </cell>
          <cell r="B478" t="str">
            <v>10759</v>
          </cell>
          <cell r="C478" t="str">
            <v>Water Heating</v>
          </cell>
          <cell r="D478" t="str">
            <v>Aerator</v>
          </cell>
          <cell r="E478" t="str">
            <v>Residential Use Aerator</v>
          </cell>
          <cell r="F478" t="str">
            <v>HMPT: Aerator - GWH - 1.5 gpm</v>
          </cell>
          <cell r="G478" t="str">
            <v>1.5 gpm residential aerator: natural gas water heating</v>
          </cell>
          <cell r="H478">
            <v>1</v>
          </cell>
          <cell r="I478" t="str">
            <v>Active</v>
          </cell>
          <cell r="J478">
            <v>42370</v>
          </cell>
          <cell r="K478">
            <v>42735</v>
          </cell>
          <cell r="L478" t="str">
            <v>Res Water Heat</v>
          </cell>
          <cell r="N478" t="str">
            <v>2337</v>
          </cell>
          <cell r="O478" t="str">
            <v>1.5 gpm</v>
          </cell>
          <cell r="U478" t="str">
            <v>Full</v>
          </cell>
          <cell r="V478" t="str">
            <v>10</v>
          </cell>
          <cell r="X478" t="str">
            <v>2.36</v>
          </cell>
          <cell r="Y478" t="str">
            <v>PSE-deemed</v>
          </cell>
          <cell r="Z478" t="str">
            <v>Program Staff</v>
          </cell>
          <cell r="AA478" t="str">
            <v>1.54</v>
          </cell>
          <cell r="AC478" t="str">
            <v>1.54</v>
          </cell>
          <cell r="AD478" t="str">
            <v>1.26</v>
          </cell>
          <cell r="AE478" t="str">
            <v>per unit</v>
          </cell>
          <cell r="AF478" t="str">
            <v>Therm</v>
          </cell>
        </row>
        <row r="479">
          <cell r="A479" t="str">
            <v>10759 - 2</v>
          </cell>
          <cell r="B479" t="str">
            <v>10759</v>
          </cell>
          <cell r="C479" t="str">
            <v>Water Heating</v>
          </cell>
          <cell r="D479" t="str">
            <v>Aerator</v>
          </cell>
          <cell r="E479" t="str">
            <v>Residential Use Aerator</v>
          </cell>
          <cell r="F479" t="str">
            <v>HMPT: Aerator - GWH - 1.5 gpm</v>
          </cell>
          <cell r="G479" t="str">
            <v>1.5 gpm residential aerator: natural gas water heating</v>
          </cell>
          <cell r="H479">
            <v>2</v>
          </cell>
          <cell r="I479" t="str">
            <v>Active</v>
          </cell>
          <cell r="J479">
            <v>42736</v>
          </cell>
          <cell r="L479" t="str">
            <v>Res Water Heat</v>
          </cell>
          <cell r="N479" t="str">
            <v>4751</v>
          </cell>
          <cell r="O479" t="str">
            <v>1.5 gpm</v>
          </cell>
          <cell r="U479" t="str">
            <v>Full</v>
          </cell>
          <cell r="V479" t="str">
            <v>10</v>
          </cell>
          <cell r="X479" t="str">
            <v>2.36</v>
          </cell>
          <cell r="Y479" t="str">
            <v>PSE-deemed</v>
          </cell>
          <cell r="Z479" t="str">
            <v>Program Staff</v>
          </cell>
          <cell r="AA479" t="str">
            <v>1.41</v>
          </cell>
          <cell r="AC479" t="str">
            <v>1.41</v>
          </cell>
          <cell r="AD479" t="str">
            <v>1.38</v>
          </cell>
          <cell r="AE479" t="str">
            <v>per unit</v>
          </cell>
          <cell r="AF479" t="str">
            <v>Therm</v>
          </cell>
        </row>
        <row r="480">
          <cell r="A480" t="str">
            <v>10748 - 1</v>
          </cell>
          <cell r="B480" t="str">
            <v>10748</v>
          </cell>
          <cell r="C480" t="str">
            <v>Behavior</v>
          </cell>
          <cell r="D480" t="str">
            <v>Energy Assessment</v>
          </cell>
          <cell r="E480" t="str">
            <v>Home Assessment</v>
          </cell>
          <cell r="F480" t="str">
            <v>HMPT: Home Energy Audit - CAN - E</v>
          </cell>
          <cell r="G480" t="str">
            <v>Home energy audit: CAN; electric heated home</v>
          </cell>
          <cell r="H480">
            <v>1</v>
          </cell>
          <cell r="I480" t="str">
            <v>Active</v>
          </cell>
          <cell r="J480">
            <v>42370</v>
          </cell>
          <cell r="K480">
            <v>42735</v>
          </cell>
          <cell r="L480" t="str">
            <v>SF Space Heat</v>
          </cell>
          <cell r="N480" t="str">
            <v>3148</v>
          </cell>
          <cell r="Q480" t="str">
            <v>141</v>
          </cell>
          <cell r="S480" t="str">
            <v>141</v>
          </cell>
          <cell r="T480" t="str">
            <v>0</v>
          </cell>
          <cell r="U480" t="str">
            <v>Full</v>
          </cell>
          <cell r="V480" t="str">
            <v>1</v>
          </cell>
          <cell r="X480" t="str">
            <v>0</v>
          </cell>
          <cell r="AE480" t="str">
            <v>per home</v>
          </cell>
          <cell r="AF480" t="str">
            <v>kWh</v>
          </cell>
        </row>
        <row r="481">
          <cell r="A481" t="str">
            <v>10748 - 2</v>
          </cell>
          <cell r="B481" t="str">
            <v>10748</v>
          </cell>
          <cell r="C481" t="str">
            <v>Behavior</v>
          </cell>
          <cell r="D481" t="str">
            <v>Energy Assessment</v>
          </cell>
          <cell r="E481" t="str">
            <v>Home Assessment</v>
          </cell>
          <cell r="F481" t="str">
            <v>HMPT: Home Energy Audit - CAN - E</v>
          </cell>
          <cell r="G481" t="str">
            <v>Home energy audit: CAN; electric heated home</v>
          </cell>
          <cell r="H481">
            <v>2</v>
          </cell>
          <cell r="I481" t="str">
            <v>Active</v>
          </cell>
          <cell r="J481">
            <v>42736</v>
          </cell>
          <cell r="L481" t="str">
            <v>SF Space Heat</v>
          </cell>
          <cell r="N481" t="str">
            <v>4742</v>
          </cell>
          <cell r="Q481" t="str">
            <v>121</v>
          </cell>
          <cell r="S481" t="str">
            <v>121</v>
          </cell>
          <cell r="T481" t="str">
            <v>0</v>
          </cell>
          <cell r="U481" t="str">
            <v>Full</v>
          </cell>
          <cell r="V481" t="str">
            <v>1</v>
          </cell>
          <cell r="X481" t="str">
            <v>0</v>
          </cell>
          <cell r="AE481" t="str">
            <v>per home</v>
          </cell>
          <cell r="AF481" t="str">
            <v>kWh</v>
          </cell>
        </row>
        <row r="482">
          <cell r="A482" t="str">
            <v>10750 - 1</v>
          </cell>
          <cell r="B482" t="str">
            <v>10750</v>
          </cell>
          <cell r="C482" t="str">
            <v>Behavior</v>
          </cell>
          <cell r="D482" t="str">
            <v>Energy Assessment</v>
          </cell>
          <cell r="E482" t="str">
            <v>Home Assessment</v>
          </cell>
          <cell r="F482" t="str">
            <v>HMPT: Home Energy Audit - CAN - MH</v>
          </cell>
          <cell r="G482" t="str">
            <v>Home energy audit: CAN; manufactured home</v>
          </cell>
          <cell r="H482">
            <v>1</v>
          </cell>
          <cell r="I482" t="str">
            <v>Active</v>
          </cell>
          <cell r="J482">
            <v>42370</v>
          </cell>
          <cell r="K482">
            <v>42735</v>
          </cell>
          <cell r="L482" t="str">
            <v>SF Space Heat</v>
          </cell>
          <cell r="N482" t="str">
            <v>3150</v>
          </cell>
          <cell r="Q482" t="str">
            <v>121</v>
          </cell>
          <cell r="S482" t="str">
            <v>121</v>
          </cell>
          <cell r="T482" t="str">
            <v>0</v>
          </cell>
          <cell r="U482" t="str">
            <v>Full</v>
          </cell>
          <cell r="V482" t="str">
            <v>1</v>
          </cell>
          <cell r="X482" t="str">
            <v>0</v>
          </cell>
          <cell r="AE482" t="str">
            <v>per home</v>
          </cell>
          <cell r="AF482" t="str">
            <v>kWh</v>
          </cell>
        </row>
        <row r="483">
          <cell r="A483" t="str">
            <v>10750 - 2</v>
          </cell>
          <cell r="B483" t="str">
            <v>10750</v>
          </cell>
          <cell r="C483" t="str">
            <v>Behavior</v>
          </cell>
          <cell r="D483" t="str">
            <v>Energy Assessment</v>
          </cell>
          <cell r="E483" t="str">
            <v>Home Assessment</v>
          </cell>
          <cell r="F483" t="str">
            <v>HMPT: Home Energy Audit - CAN - MH</v>
          </cell>
          <cell r="G483" t="str">
            <v>Home energy audit: CAN; manufactured home</v>
          </cell>
          <cell r="H483">
            <v>2</v>
          </cell>
          <cell r="I483" t="str">
            <v>Active</v>
          </cell>
          <cell r="J483">
            <v>42736</v>
          </cell>
          <cell r="L483" t="str">
            <v>SF Space Heat</v>
          </cell>
          <cell r="N483" t="str">
            <v>4744</v>
          </cell>
          <cell r="Q483" t="str">
            <v>100</v>
          </cell>
          <cell r="S483" t="str">
            <v>100</v>
          </cell>
          <cell r="T483" t="str">
            <v>0</v>
          </cell>
          <cell r="U483" t="str">
            <v>Full</v>
          </cell>
          <cell r="V483" t="str">
            <v>1</v>
          </cell>
          <cell r="X483" t="str">
            <v>0</v>
          </cell>
          <cell r="AE483" t="str">
            <v>per home</v>
          </cell>
          <cell r="AF483" t="str">
            <v>kWh</v>
          </cell>
        </row>
        <row r="484">
          <cell r="A484" t="str">
            <v>10764 - 1</v>
          </cell>
          <cell r="B484" t="str">
            <v>10764</v>
          </cell>
          <cell r="C484" t="str">
            <v>Behavior</v>
          </cell>
          <cell r="D484" t="str">
            <v>Energy Assessment</v>
          </cell>
          <cell r="E484" t="str">
            <v>Home Assessment</v>
          </cell>
          <cell r="F484" t="str">
            <v>HMPT: Home Energy Audit - CAN - MH - NG</v>
          </cell>
          <cell r="G484" t="str">
            <v>Home energy audit: CAN; natural gas heated manufactured home</v>
          </cell>
          <cell r="H484">
            <v>1</v>
          </cell>
          <cell r="I484" t="str">
            <v>Active</v>
          </cell>
          <cell r="J484">
            <v>42370</v>
          </cell>
          <cell r="K484">
            <v>42735</v>
          </cell>
          <cell r="L484" t="str">
            <v>Res Space Heat</v>
          </cell>
          <cell r="N484" t="str">
            <v>3171</v>
          </cell>
          <cell r="U484" t="str">
            <v>Full</v>
          </cell>
          <cell r="V484" t="str">
            <v>1</v>
          </cell>
          <cell r="X484" t="str">
            <v>0</v>
          </cell>
          <cell r="AA484" t="str">
            <v>121</v>
          </cell>
          <cell r="AC484" t="str">
            <v>121</v>
          </cell>
          <cell r="AD484" t="str">
            <v>0</v>
          </cell>
          <cell r="AE484" t="str">
            <v>per home</v>
          </cell>
          <cell r="AF484" t="str">
            <v>Therm</v>
          </cell>
        </row>
        <row r="485">
          <cell r="A485" t="str">
            <v>10764 - 2</v>
          </cell>
          <cell r="B485" t="str">
            <v>10764</v>
          </cell>
          <cell r="C485" t="str">
            <v>Behavior</v>
          </cell>
          <cell r="D485" t="str">
            <v>Energy Assessment</v>
          </cell>
          <cell r="E485" t="str">
            <v>Home Assessment</v>
          </cell>
          <cell r="F485" t="str">
            <v>HMPT: Home Energy Audit - CAN - MH - NG</v>
          </cell>
          <cell r="G485" t="str">
            <v>Home energy audit: CAN; natural gas heated manufactured home</v>
          </cell>
          <cell r="H485">
            <v>2</v>
          </cell>
          <cell r="I485" t="str">
            <v>Active</v>
          </cell>
          <cell r="J485">
            <v>42736</v>
          </cell>
          <cell r="L485" t="str">
            <v>Res Space Heat</v>
          </cell>
          <cell r="N485" t="str">
            <v>4756</v>
          </cell>
          <cell r="U485" t="str">
            <v>Full</v>
          </cell>
          <cell r="V485" t="str">
            <v>1</v>
          </cell>
          <cell r="X485" t="str">
            <v>0</v>
          </cell>
          <cell r="AA485" t="str">
            <v>100</v>
          </cell>
          <cell r="AC485" t="str">
            <v>100</v>
          </cell>
          <cell r="AD485" t="str">
            <v>0</v>
          </cell>
          <cell r="AE485" t="str">
            <v>per home</v>
          </cell>
          <cell r="AF485" t="str">
            <v>Therm</v>
          </cell>
        </row>
        <row r="486">
          <cell r="A486" t="str">
            <v>10763 - 1</v>
          </cell>
          <cell r="B486" t="str">
            <v>10763</v>
          </cell>
          <cell r="C486" t="str">
            <v>Behavior</v>
          </cell>
          <cell r="D486" t="str">
            <v>Energy Assessment</v>
          </cell>
          <cell r="E486" t="str">
            <v>Home Assessment</v>
          </cell>
          <cell r="F486" t="str">
            <v>HMPT: Home Energy Audit - CAN - NG</v>
          </cell>
          <cell r="G486" t="str">
            <v>Home energy audit: CAN; natural gas heated home</v>
          </cell>
          <cell r="H486">
            <v>1</v>
          </cell>
          <cell r="I486" t="str">
            <v>Active</v>
          </cell>
          <cell r="J486">
            <v>42370</v>
          </cell>
          <cell r="K486">
            <v>42735</v>
          </cell>
          <cell r="L486" t="str">
            <v>Res Space Heat</v>
          </cell>
          <cell r="N486" t="str">
            <v>3169</v>
          </cell>
          <cell r="U486" t="str">
            <v>Full</v>
          </cell>
          <cell r="V486" t="str">
            <v>1</v>
          </cell>
          <cell r="X486" t="str">
            <v>0</v>
          </cell>
          <cell r="AA486" t="str">
            <v>141</v>
          </cell>
          <cell r="AC486" t="str">
            <v>141</v>
          </cell>
          <cell r="AD486" t="str">
            <v>0</v>
          </cell>
          <cell r="AE486" t="str">
            <v>per home</v>
          </cell>
          <cell r="AF486" t="str">
            <v>Therm</v>
          </cell>
        </row>
        <row r="487">
          <cell r="A487" t="str">
            <v>10763 - 2</v>
          </cell>
          <cell r="B487" t="str">
            <v>10763</v>
          </cell>
          <cell r="C487" t="str">
            <v>Behavior</v>
          </cell>
          <cell r="D487" t="str">
            <v>Energy Assessment</v>
          </cell>
          <cell r="E487" t="str">
            <v>Home Assessment</v>
          </cell>
          <cell r="F487" t="str">
            <v>HMPT: Home Energy Audit - CAN - NG</v>
          </cell>
          <cell r="G487" t="str">
            <v>Home energy audit: CAN; natural gas heated home</v>
          </cell>
          <cell r="H487">
            <v>2</v>
          </cell>
          <cell r="I487" t="str">
            <v>Active</v>
          </cell>
          <cell r="J487">
            <v>42736</v>
          </cell>
          <cell r="L487" t="str">
            <v>Res Space Heat</v>
          </cell>
          <cell r="N487" t="str">
            <v>4755</v>
          </cell>
          <cell r="U487" t="str">
            <v>Full</v>
          </cell>
          <cell r="V487" t="str">
            <v>1</v>
          </cell>
          <cell r="X487" t="str">
            <v>0</v>
          </cell>
          <cell r="AA487" t="str">
            <v>121</v>
          </cell>
          <cell r="AC487" t="str">
            <v>121</v>
          </cell>
          <cell r="AD487" t="str">
            <v>0</v>
          </cell>
          <cell r="AE487" t="str">
            <v>per home</v>
          </cell>
          <cell r="AF487" t="str">
            <v>Therm</v>
          </cell>
        </row>
        <row r="488">
          <cell r="A488" t="str">
            <v>10749 - 1</v>
          </cell>
          <cell r="B488" t="str">
            <v>10749</v>
          </cell>
          <cell r="C488" t="str">
            <v>Behavior</v>
          </cell>
          <cell r="D488" t="str">
            <v>Energy Assessment</v>
          </cell>
          <cell r="E488" t="str">
            <v>Home Assessment</v>
          </cell>
          <cell r="F488" t="str">
            <v>HMPT: Home Energy Audit - Service Provider - E</v>
          </cell>
          <cell r="G488" t="str">
            <v>Home energy audit: service provider; electric heated home</v>
          </cell>
          <cell r="H488">
            <v>1</v>
          </cell>
          <cell r="I488" t="str">
            <v>Active</v>
          </cell>
          <cell r="J488">
            <v>40909</v>
          </cell>
          <cell r="K488">
            <v>41274</v>
          </cell>
          <cell r="L488" t="str">
            <v>SF Space Heat</v>
          </cell>
          <cell r="M488" t="str">
            <v>HPA</v>
          </cell>
          <cell r="N488" t="str">
            <v>792</v>
          </cell>
          <cell r="Q488" t="str">
            <v>90</v>
          </cell>
          <cell r="S488" t="str">
            <v>90</v>
          </cell>
          <cell r="T488" t="str">
            <v>0</v>
          </cell>
          <cell r="U488" t="str">
            <v>Full</v>
          </cell>
          <cell r="V488" t="str">
            <v>1</v>
          </cell>
          <cell r="X488" t="str">
            <v>0</v>
          </cell>
          <cell r="AE488" t="str">
            <v>per home</v>
          </cell>
          <cell r="AF488" t="str">
            <v>kWh</v>
          </cell>
        </row>
        <row r="489">
          <cell r="A489" t="str">
            <v>10749 - 2</v>
          </cell>
          <cell r="B489" t="str">
            <v>10749</v>
          </cell>
          <cell r="C489" t="str">
            <v>Behavior</v>
          </cell>
          <cell r="D489" t="str">
            <v>Energy Assessment</v>
          </cell>
          <cell r="E489" t="str">
            <v>Home Assessment</v>
          </cell>
          <cell r="F489" t="str">
            <v>HMPT: Home Energy Audit - Service Provider - E</v>
          </cell>
          <cell r="G489" t="str">
            <v>Home energy audit: service provider; electric heated home</v>
          </cell>
          <cell r="H489">
            <v>2</v>
          </cell>
          <cell r="I489" t="str">
            <v>Active</v>
          </cell>
          <cell r="J489">
            <v>41275</v>
          </cell>
          <cell r="K489">
            <v>42492</v>
          </cell>
          <cell r="L489" t="str">
            <v>SF Space Heat</v>
          </cell>
          <cell r="M489" t="str">
            <v>HPA_E_2014</v>
          </cell>
          <cell r="N489" t="str">
            <v>1219; 2374</v>
          </cell>
          <cell r="Q489" t="str">
            <v>100</v>
          </cell>
          <cell r="S489" t="str">
            <v>100</v>
          </cell>
          <cell r="T489" t="str">
            <v>0</v>
          </cell>
          <cell r="U489" t="str">
            <v>Full</v>
          </cell>
          <cell r="V489" t="str">
            <v>1</v>
          </cell>
          <cell r="X489" t="str">
            <v>0</v>
          </cell>
          <cell r="AE489" t="str">
            <v>per home</v>
          </cell>
          <cell r="AF489" t="str">
            <v>kWh</v>
          </cell>
        </row>
        <row r="490">
          <cell r="A490" t="str">
            <v>10749 - 3</v>
          </cell>
          <cell r="B490" t="str">
            <v>10749</v>
          </cell>
          <cell r="C490" t="str">
            <v>Behavior</v>
          </cell>
          <cell r="D490" t="str">
            <v>Energy Assessment</v>
          </cell>
          <cell r="E490" t="str">
            <v>Home Assessment</v>
          </cell>
          <cell r="F490" t="str">
            <v>HMPT: Home Energy Audit - Service Provider - E</v>
          </cell>
          <cell r="G490" t="str">
            <v>Home energy audit: service provider; electric heated home</v>
          </cell>
          <cell r="H490">
            <v>3</v>
          </cell>
          <cell r="I490" t="str">
            <v>Active</v>
          </cell>
          <cell r="J490">
            <v>42493</v>
          </cell>
          <cell r="K490">
            <v>42735</v>
          </cell>
          <cell r="L490" t="str">
            <v>SF Space Heat</v>
          </cell>
          <cell r="M490" t="str">
            <v>HPA_E_2016</v>
          </cell>
          <cell r="N490" t="str">
            <v>3147</v>
          </cell>
          <cell r="Q490" t="str">
            <v>100</v>
          </cell>
          <cell r="S490" t="str">
            <v>100</v>
          </cell>
          <cell r="T490" t="str">
            <v>0</v>
          </cell>
          <cell r="U490" t="str">
            <v>Full</v>
          </cell>
          <cell r="V490" t="str">
            <v>1</v>
          </cell>
          <cell r="X490" t="str">
            <v>0</v>
          </cell>
          <cell r="AE490" t="str">
            <v>per home</v>
          </cell>
          <cell r="AF490" t="str">
            <v>kWh</v>
          </cell>
        </row>
        <row r="491">
          <cell r="A491" t="str">
            <v>10749 - 4</v>
          </cell>
          <cell r="B491" t="str">
            <v>10749</v>
          </cell>
          <cell r="C491" t="str">
            <v>Behavior</v>
          </cell>
          <cell r="D491" t="str">
            <v>Energy Assessment</v>
          </cell>
          <cell r="E491" t="str">
            <v>Home Assessment</v>
          </cell>
          <cell r="F491" t="str">
            <v>HMPT: Home Energy Audit - Service Provider - E</v>
          </cell>
          <cell r="G491" t="str">
            <v>Home energy audit: service provider; electric heated home</v>
          </cell>
          <cell r="H491">
            <v>4</v>
          </cell>
          <cell r="I491" t="str">
            <v>Active</v>
          </cell>
          <cell r="J491">
            <v>42736</v>
          </cell>
          <cell r="L491" t="str">
            <v>SF Space Heat</v>
          </cell>
          <cell r="N491" t="str">
            <v>4743</v>
          </cell>
          <cell r="Q491" t="str">
            <v>144</v>
          </cell>
          <cell r="S491" t="str">
            <v>144</v>
          </cell>
          <cell r="T491" t="str">
            <v>0</v>
          </cell>
          <cell r="U491" t="str">
            <v>Full</v>
          </cell>
          <cell r="V491" t="str">
            <v>1</v>
          </cell>
          <cell r="X491" t="str">
            <v>0</v>
          </cell>
          <cell r="AE491" t="str">
            <v>per home</v>
          </cell>
          <cell r="AF491" t="str">
            <v>kWh</v>
          </cell>
        </row>
        <row r="492">
          <cell r="A492" t="str">
            <v>10751 - 1</v>
          </cell>
          <cell r="B492" t="str">
            <v>10751</v>
          </cell>
          <cell r="C492" t="str">
            <v>Behavior</v>
          </cell>
          <cell r="D492" t="str">
            <v>Energy Assessment</v>
          </cell>
          <cell r="E492" t="str">
            <v>Home Assessment</v>
          </cell>
          <cell r="F492" t="str">
            <v>HMPT: Home Energy Audit - Service Provider - MH</v>
          </cell>
          <cell r="G492" t="str">
            <v>Home energy audit: service provider; manufactured home</v>
          </cell>
          <cell r="H492">
            <v>1</v>
          </cell>
          <cell r="I492" t="str">
            <v>Active</v>
          </cell>
          <cell r="J492">
            <v>42370</v>
          </cell>
          <cell r="K492">
            <v>42735</v>
          </cell>
          <cell r="L492" t="str">
            <v>SF Space Heat</v>
          </cell>
          <cell r="N492" t="str">
            <v>3149</v>
          </cell>
          <cell r="Q492" t="str">
            <v>105</v>
          </cell>
          <cell r="S492" t="str">
            <v>105</v>
          </cell>
          <cell r="T492" t="str">
            <v>0</v>
          </cell>
          <cell r="U492" t="str">
            <v>Full</v>
          </cell>
          <cell r="V492" t="str">
            <v>1</v>
          </cell>
          <cell r="X492" t="str">
            <v>0</v>
          </cell>
          <cell r="AE492" t="str">
            <v>per home</v>
          </cell>
          <cell r="AF492" t="str">
            <v>kWh</v>
          </cell>
        </row>
        <row r="493">
          <cell r="A493" t="str">
            <v>10751 - 2</v>
          </cell>
          <cell r="B493" t="str">
            <v>10751</v>
          </cell>
          <cell r="C493" t="str">
            <v>Behavior</v>
          </cell>
          <cell r="D493" t="str">
            <v>Energy Assessment</v>
          </cell>
          <cell r="E493" t="str">
            <v>Home Assessment</v>
          </cell>
          <cell r="F493" t="str">
            <v>HMPT: Home Energy Audit - Service Provider - MH</v>
          </cell>
          <cell r="G493" t="str">
            <v>Home energy audit: service provider; manufactured home</v>
          </cell>
          <cell r="H493">
            <v>2</v>
          </cell>
          <cell r="I493" t="str">
            <v>Active</v>
          </cell>
          <cell r="J493">
            <v>42736</v>
          </cell>
          <cell r="L493" t="str">
            <v>SF Space Heat</v>
          </cell>
          <cell r="N493" t="str">
            <v>4745</v>
          </cell>
          <cell r="Q493" t="str">
            <v>115</v>
          </cell>
          <cell r="S493" t="str">
            <v>115</v>
          </cell>
          <cell r="T493" t="str">
            <v>0</v>
          </cell>
          <cell r="U493" t="str">
            <v>Full</v>
          </cell>
          <cell r="V493" t="str">
            <v>1</v>
          </cell>
          <cell r="X493" t="str">
            <v>0</v>
          </cell>
          <cell r="AE493" t="str">
            <v>per home</v>
          </cell>
          <cell r="AF493" t="str">
            <v>kWh</v>
          </cell>
        </row>
        <row r="494">
          <cell r="A494" t="str">
            <v>10765 - 1</v>
          </cell>
          <cell r="B494" t="str">
            <v>10765</v>
          </cell>
          <cell r="C494" t="str">
            <v>Behavior</v>
          </cell>
          <cell r="D494" t="str">
            <v>Energy Assessment</v>
          </cell>
          <cell r="E494" t="str">
            <v>Home Assessment</v>
          </cell>
          <cell r="F494" t="str">
            <v>HMPT: Home Energy Audit - Service Provider - MH - NG</v>
          </cell>
          <cell r="G494" t="str">
            <v>Home energy audit: service provider; natural gas heated manufactured home</v>
          </cell>
          <cell r="H494">
            <v>1</v>
          </cell>
          <cell r="I494" t="str">
            <v>Active</v>
          </cell>
          <cell r="J494">
            <v>42370</v>
          </cell>
          <cell r="K494">
            <v>42735</v>
          </cell>
          <cell r="L494" t="str">
            <v>Res Space Heat</v>
          </cell>
          <cell r="N494" t="str">
            <v>3170</v>
          </cell>
          <cell r="U494" t="str">
            <v>Full</v>
          </cell>
          <cell r="V494" t="str">
            <v>1</v>
          </cell>
          <cell r="X494" t="str">
            <v>0</v>
          </cell>
          <cell r="AA494" t="str">
            <v>105</v>
          </cell>
          <cell r="AC494" t="str">
            <v>105</v>
          </cell>
          <cell r="AD494" t="str">
            <v>0</v>
          </cell>
          <cell r="AE494" t="str">
            <v>per home</v>
          </cell>
          <cell r="AF494" t="str">
            <v>Therm</v>
          </cell>
        </row>
        <row r="495">
          <cell r="A495" t="str">
            <v>10765 - 2</v>
          </cell>
          <cell r="B495" t="str">
            <v>10765</v>
          </cell>
          <cell r="C495" t="str">
            <v>Behavior</v>
          </cell>
          <cell r="D495" t="str">
            <v>Energy Assessment</v>
          </cell>
          <cell r="E495" t="str">
            <v>Home Assessment</v>
          </cell>
          <cell r="F495" t="str">
            <v>HMPT: Home Energy Audit - Service Provider - MH - NG</v>
          </cell>
          <cell r="G495" t="str">
            <v>Home energy audit: service provider; natural gas heated manufactured home</v>
          </cell>
          <cell r="H495">
            <v>2</v>
          </cell>
          <cell r="I495" t="str">
            <v>Active</v>
          </cell>
          <cell r="J495">
            <v>42736</v>
          </cell>
          <cell r="L495" t="str">
            <v>Res Space Heat</v>
          </cell>
          <cell r="N495" t="str">
            <v>4757</v>
          </cell>
          <cell r="U495" t="str">
            <v>Full</v>
          </cell>
          <cell r="V495" t="str">
            <v>1</v>
          </cell>
          <cell r="X495" t="str">
            <v>0</v>
          </cell>
          <cell r="AA495" t="str">
            <v>115</v>
          </cell>
          <cell r="AC495" t="str">
            <v>115</v>
          </cell>
          <cell r="AD495" t="str">
            <v>0</v>
          </cell>
          <cell r="AE495" t="str">
            <v>per home</v>
          </cell>
          <cell r="AF495" t="str">
            <v>Therm</v>
          </cell>
        </row>
        <row r="496">
          <cell r="A496" t="str">
            <v>10762 - 1</v>
          </cell>
          <cell r="B496" t="str">
            <v>10762</v>
          </cell>
          <cell r="C496" t="str">
            <v>Behavior</v>
          </cell>
          <cell r="D496" t="str">
            <v>Energy Assessment</v>
          </cell>
          <cell r="E496" t="str">
            <v>Home Assessment</v>
          </cell>
          <cell r="F496" t="str">
            <v>HMPT: Home Energy Audit - Service Provider - NG</v>
          </cell>
          <cell r="G496" t="str">
            <v>Home energy audit: service provider; natural gas heated home</v>
          </cell>
          <cell r="H496">
            <v>1</v>
          </cell>
          <cell r="I496" t="str">
            <v>Active</v>
          </cell>
          <cell r="J496">
            <v>41640</v>
          </cell>
          <cell r="K496">
            <v>42492</v>
          </cell>
          <cell r="L496" t="str">
            <v>Res Space Heat</v>
          </cell>
          <cell r="M496" t="str">
            <v>HPA_G_2014</v>
          </cell>
          <cell r="N496" t="str">
            <v>1352</v>
          </cell>
          <cell r="U496" t="str">
            <v>Full</v>
          </cell>
          <cell r="V496" t="str">
            <v>1</v>
          </cell>
          <cell r="X496" t="str">
            <v>0</v>
          </cell>
          <cell r="AA496" t="str">
            <v>100</v>
          </cell>
          <cell r="AC496" t="str">
            <v>100</v>
          </cell>
          <cell r="AD496" t="str">
            <v>0</v>
          </cell>
          <cell r="AE496" t="str">
            <v>per home</v>
          </cell>
          <cell r="AF496" t="str">
            <v>Therm</v>
          </cell>
        </row>
        <row r="497">
          <cell r="A497" t="str">
            <v>10762 - 2</v>
          </cell>
          <cell r="B497" t="str">
            <v>10762</v>
          </cell>
          <cell r="C497" t="str">
            <v>Behavior</v>
          </cell>
          <cell r="D497" t="str">
            <v>Energy Assessment</v>
          </cell>
          <cell r="E497" t="str">
            <v>Home Assessment</v>
          </cell>
          <cell r="F497" t="str">
            <v>HMPT: Home Energy Audit - Service Provider - NG</v>
          </cell>
          <cell r="G497" t="str">
            <v>Home energy audit: service provider; natural gas heated home</v>
          </cell>
          <cell r="H497">
            <v>2</v>
          </cell>
          <cell r="I497" t="str">
            <v>Active</v>
          </cell>
          <cell r="J497">
            <v>42493</v>
          </cell>
          <cell r="K497">
            <v>42735</v>
          </cell>
          <cell r="L497" t="str">
            <v>Res Space Heat</v>
          </cell>
          <cell r="M497" t="str">
            <v>HPA_G_2016</v>
          </cell>
          <cell r="N497" t="str">
            <v>3168</v>
          </cell>
          <cell r="U497" t="str">
            <v>Full</v>
          </cell>
          <cell r="V497" t="str">
            <v>1</v>
          </cell>
          <cell r="X497" t="str">
            <v>0</v>
          </cell>
          <cell r="AA497" t="str">
            <v>100</v>
          </cell>
          <cell r="AC497" t="str">
            <v>100</v>
          </cell>
          <cell r="AD497" t="str">
            <v>0</v>
          </cell>
          <cell r="AE497" t="str">
            <v>per home</v>
          </cell>
          <cell r="AF497" t="str">
            <v>Therm</v>
          </cell>
        </row>
        <row r="498">
          <cell r="A498" t="str">
            <v>10762 - 3</v>
          </cell>
          <cell r="B498" t="str">
            <v>10762</v>
          </cell>
          <cell r="C498" t="str">
            <v>Behavior</v>
          </cell>
          <cell r="D498" t="str">
            <v>Energy Assessment</v>
          </cell>
          <cell r="E498" t="str">
            <v>Home Assessment</v>
          </cell>
          <cell r="F498" t="str">
            <v>HMPT: Home Energy Audit - Service Provider - NG</v>
          </cell>
          <cell r="G498" t="str">
            <v>Home energy audit: service provider; natural gas heated home</v>
          </cell>
          <cell r="H498">
            <v>3</v>
          </cell>
          <cell r="I498" t="str">
            <v>Active</v>
          </cell>
          <cell r="J498">
            <v>42736</v>
          </cell>
          <cell r="L498" t="str">
            <v>Res Space Heat</v>
          </cell>
          <cell r="N498" t="str">
            <v>4754</v>
          </cell>
          <cell r="U498" t="str">
            <v>Full</v>
          </cell>
          <cell r="V498" t="str">
            <v>1</v>
          </cell>
          <cell r="X498" t="str">
            <v>0</v>
          </cell>
          <cell r="AA498" t="str">
            <v>144</v>
          </cell>
          <cell r="AC498" t="str">
            <v>144</v>
          </cell>
          <cell r="AD498" t="str">
            <v>0</v>
          </cell>
          <cell r="AE498" t="str">
            <v>per home</v>
          </cell>
          <cell r="AF498" t="str">
            <v>Therm</v>
          </cell>
        </row>
        <row r="499">
          <cell r="A499" t="str">
            <v>11927 - 1</v>
          </cell>
          <cell r="B499" t="str">
            <v>11927</v>
          </cell>
          <cell r="C499" t="str">
            <v>Behavior</v>
          </cell>
          <cell r="D499" t="str">
            <v>Sales Incentive</v>
          </cell>
          <cell r="E499" t="str">
            <v>Sales Incentive</v>
          </cell>
          <cell r="F499" t="str">
            <v>HMPT: HomePrint Assessment Spiff</v>
          </cell>
          <cell r="G499" t="str">
            <v>HomePrint Assessment Spiff</v>
          </cell>
          <cell r="H499">
            <v>1</v>
          </cell>
          <cell r="I499" t="str">
            <v>Active</v>
          </cell>
          <cell r="J499">
            <v>41640</v>
          </cell>
          <cell r="K499">
            <v>42369</v>
          </cell>
          <cell r="L499" t="str">
            <v>Res Space Heat</v>
          </cell>
          <cell r="M499" t="str">
            <v>HPA_SPIFF</v>
          </cell>
          <cell r="N499" t="str">
            <v>935</v>
          </cell>
          <cell r="Q499" t="str">
            <v>10</v>
          </cell>
          <cell r="T499" t="str">
            <v>0</v>
          </cell>
          <cell r="AE499" t="str">
            <v>per unit</v>
          </cell>
          <cell r="AF499" t="str">
            <v>kWh</v>
          </cell>
        </row>
        <row r="500">
          <cell r="A500" t="str">
            <v>11366 - 1</v>
          </cell>
          <cell r="B500" t="str">
            <v>11366</v>
          </cell>
          <cell r="C500" t="str">
            <v>Lighting</v>
          </cell>
          <cell r="D500" t="str">
            <v>Lamp</v>
          </cell>
          <cell r="E500" t="str">
            <v>CFL Lamp</v>
          </cell>
          <cell r="F500" t="str">
            <v>HMPT: Lamp - CFL - DI</v>
          </cell>
          <cell r="G500" t="str">
            <v>CFL lamp: direct install</v>
          </cell>
          <cell r="H500">
            <v>1</v>
          </cell>
          <cell r="I500" t="str">
            <v>Active</v>
          </cell>
          <cell r="J500">
            <v>40909</v>
          </cell>
          <cell r="K500">
            <v>40939</v>
          </cell>
          <cell r="L500" t="str">
            <v>Res Lighting</v>
          </cell>
          <cell r="M500" t="str">
            <v>CFLDI_11</v>
          </cell>
          <cell r="N500" t="str">
            <v>554</v>
          </cell>
          <cell r="Q500" t="str">
            <v>0</v>
          </cell>
          <cell r="S500" t="str">
            <v>0</v>
          </cell>
          <cell r="T500" t="str">
            <v>37</v>
          </cell>
          <cell r="U500" t="str">
            <v>Full</v>
          </cell>
          <cell r="AE500" t="str">
            <v>per unit</v>
          </cell>
          <cell r="AF500" t="str">
            <v>kWh</v>
          </cell>
        </row>
        <row r="501">
          <cell r="A501" t="str">
            <v>11366 - 2</v>
          </cell>
          <cell r="B501" t="str">
            <v>11366</v>
          </cell>
          <cell r="C501" t="str">
            <v>Lighting</v>
          </cell>
          <cell r="D501" t="str">
            <v>Lamp</v>
          </cell>
          <cell r="E501" t="str">
            <v>CFL Lamp</v>
          </cell>
          <cell r="F501" t="str">
            <v>HMPT: Lamp - CFL - DI</v>
          </cell>
          <cell r="G501" t="str">
            <v>CFL lamp: direct install</v>
          </cell>
          <cell r="H501">
            <v>2</v>
          </cell>
          <cell r="I501" t="str">
            <v>Active</v>
          </cell>
          <cell r="J501">
            <v>40940</v>
          </cell>
          <cell r="K501">
            <v>42004</v>
          </cell>
          <cell r="L501" t="str">
            <v>Res Lighting</v>
          </cell>
          <cell r="M501" t="str">
            <v>HPA_CFL_2012</v>
          </cell>
          <cell r="N501" t="str">
            <v>791</v>
          </cell>
          <cell r="Q501" t="str">
            <v>0</v>
          </cell>
          <cell r="S501" t="str">
            <v>0</v>
          </cell>
          <cell r="T501" t="str">
            <v>23</v>
          </cell>
          <cell r="U501" t="str">
            <v>Full</v>
          </cell>
          <cell r="AE501" t="str">
            <v>per unit</v>
          </cell>
          <cell r="AF501" t="str">
            <v>kWh</v>
          </cell>
        </row>
        <row r="502">
          <cell r="A502" t="str">
            <v>11705 - 1</v>
          </cell>
          <cell r="B502" t="str">
            <v>11705</v>
          </cell>
          <cell r="C502" t="str">
            <v>Lighting</v>
          </cell>
          <cell r="D502" t="str">
            <v>Lamp</v>
          </cell>
          <cell r="E502" t="str">
            <v>CFL Lamp</v>
          </cell>
          <cell r="F502" t="str">
            <v>HMPT: Lamp - CFL - LB</v>
          </cell>
          <cell r="G502" t="str">
            <v>CFL lamp: leave behind</v>
          </cell>
          <cell r="H502">
            <v>1</v>
          </cell>
          <cell r="I502" t="str">
            <v>Active</v>
          </cell>
          <cell r="J502">
            <v>40909</v>
          </cell>
          <cell r="K502">
            <v>42369</v>
          </cell>
          <cell r="L502" t="str">
            <v>Res Lighting</v>
          </cell>
          <cell r="M502" t="str">
            <v>HPA_CFL_LB_2014</v>
          </cell>
          <cell r="N502" t="str">
            <v>1835</v>
          </cell>
          <cell r="Q502" t="str">
            <v>0</v>
          </cell>
          <cell r="S502" t="str">
            <v>0</v>
          </cell>
          <cell r="T502" t="str">
            <v>15</v>
          </cell>
          <cell r="U502" t="str">
            <v>Full</v>
          </cell>
          <cell r="AE502" t="str">
            <v>per unit</v>
          </cell>
          <cell r="AF502" t="str">
            <v>kWh</v>
          </cell>
        </row>
        <row r="503">
          <cell r="A503" t="str">
            <v>10747 - 1</v>
          </cell>
          <cell r="B503" t="str">
            <v>10747</v>
          </cell>
          <cell r="C503" t="str">
            <v>Lighting</v>
          </cell>
          <cell r="D503" t="str">
            <v>Lamp</v>
          </cell>
          <cell r="E503" t="str">
            <v>LED Lamp</v>
          </cell>
          <cell r="F503" t="str">
            <v>HMPT: Lamp - LED - A Lamp - DI</v>
          </cell>
          <cell r="G503" t="str">
            <v>LED A-lamp: direct install</v>
          </cell>
          <cell r="H503">
            <v>1</v>
          </cell>
          <cell r="I503" t="str">
            <v>InActive</v>
          </cell>
          <cell r="J503">
            <v>40909</v>
          </cell>
          <cell r="K503">
            <v>41274</v>
          </cell>
        </row>
        <row r="504">
          <cell r="A504" t="str">
            <v>10747 - 2</v>
          </cell>
          <cell r="B504" t="str">
            <v>10747</v>
          </cell>
          <cell r="C504" t="str">
            <v>Lighting</v>
          </cell>
          <cell r="D504" t="str">
            <v>Lamp</v>
          </cell>
          <cell r="E504" t="str">
            <v>LED Lamp</v>
          </cell>
          <cell r="F504" t="str">
            <v>HMPT: Lamp - LED - A Lamp - DI</v>
          </cell>
          <cell r="G504" t="str">
            <v>LED A-lamp: direct install</v>
          </cell>
          <cell r="H504">
            <v>2</v>
          </cell>
          <cell r="I504" t="str">
            <v>InActive</v>
          </cell>
          <cell r="J504">
            <v>41275</v>
          </cell>
          <cell r="K504">
            <v>41547</v>
          </cell>
        </row>
        <row r="505">
          <cell r="A505" t="str">
            <v>10747 - 3</v>
          </cell>
          <cell r="B505" t="str">
            <v>10747</v>
          </cell>
          <cell r="C505" t="str">
            <v>Lighting</v>
          </cell>
          <cell r="D505" t="str">
            <v>Lamp</v>
          </cell>
          <cell r="E505" t="str">
            <v>LED Lamp</v>
          </cell>
          <cell r="F505" t="str">
            <v>HMPT: Lamp - LED - A Lamp - DI</v>
          </cell>
          <cell r="G505" t="str">
            <v>LED A-lamp: direct install</v>
          </cell>
          <cell r="H505">
            <v>3</v>
          </cell>
          <cell r="I505" t="str">
            <v>Active</v>
          </cell>
          <cell r="J505">
            <v>41548</v>
          </cell>
          <cell r="K505">
            <v>42421</v>
          </cell>
          <cell r="L505" t="str">
            <v>Res Lighting</v>
          </cell>
          <cell r="M505" t="str">
            <v>HPA_LED_2015</v>
          </cell>
          <cell r="N505" t="str">
            <v>2217</v>
          </cell>
          <cell r="T505" t="str">
            <v>19</v>
          </cell>
          <cell r="U505" t="str">
            <v>Full</v>
          </cell>
          <cell r="V505" t="str">
            <v>12</v>
          </cell>
          <cell r="X505" t="str">
            <v>0</v>
          </cell>
          <cell r="Y505" t="str">
            <v>PSE-deemed</v>
          </cell>
          <cell r="Z505" t="str">
            <v>RTF Derived</v>
          </cell>
          <cell r="AE505" t="str">
            <v>per unit</v>
          </cell>
          <cell r="AF505" t="str">
            <v>kWh</v>
          </cell>
        </row>
        <row r="506">
          <cell r="A506" t="str">
            <v>10747 - 4</v>
          </cell>
          <cell r="B506" t="str">
            <v>10747</v>
          </cell>
          <cell r="C506" t="str">
            <v>Lighting</v>
          </cell>
          <cell r="D506" t="str">
            <v>Lamp</v>
          </cell>
          <cell r="E506" t="str">
            <v>LED Lamp</v>
          </cell>
          <cell r="F506" t="str">
            <v>HMPT: Lamp - LED - A Lamp - DI</v>
          </cell>
          <cell r="G506" t="str">
            <v>LED A-lamp: direct install</v>
          </cell>
          <cell r="H506">
            <v>4</v>
          </cell>
          <cell r="I506" t="str">
            <v>InActive</v>
          </cell>
          <cell r="J506">
            <v>42422</v>
          </cell>
          <cell r="K506">
            <v>42735</v>
          </cell>
          <cell r="L506" t="str">
            <v>Res Lighting</v>
          </cell>
          <cell r="M506" t="str">
            <v>HPA_LED_2016</v>
          </cell>
          <cell r="N506" t="str">
            <v>2371</v>
          </cell>
          <cell r="Q506" t="str">
            <v>0</v>
          </cell>
          <cell r="S506" t="str">
            <v>0</v>
          </cell>
          <cell r="T506" t="str">
            <v>20</v>
          </cell>
          <cell r="U506" t="str">
            <v>Full</v>
          </cell>
          <cell r="V506" t="str">
            <v>12</v>
          </cell>
          <cell r="X506" t="str">
            <v>0</v>
          </cell>
          <cell r="Y506" t="str">
            <v>PSE-deemed</v>
          </cell>
          <cell r="Z506" t="str">
            <v>RTF Derived</v>
          </cell>
          <cell r="AE506" t="str">
            <v>per unit</v>
          </cell>
          <cell r="AF506" t="str">
            <v>kWh</v>
          </cell>
        </row>
        <row r="507">
          <cell r="A507" t="str">
            <v>10747 - 5</v>
          </cell>
          <cell r="B507" t="str">
            <v>10747</v>
          </cell>
          <cell r="C507" t="str">
            <v>Lighting</v>
          </cell>
          <cell r="D507" t="str">
            <v>Lamp</v>
          </cell>
          <cell r="E507" t="str">
            <v>LED Lamp</v>
          </cell>
          <cell r="F507" t="str">
            <v>HMPT: Lamp - LED - A Lamp - DI</v>
          </cell>
          <cell r="G507" t="str">
            <v>LED A-lamp: direct install</v>
          </cell>
          <cell r="H507">
            <v>5</v>
          </cell>
          <cell r="I507" t="str">
            <v>Active</v>
          </cell>
          <cell r="J507">
            <v>42370</v>
          </cell>
          <cell r="L507" t="str">
            <v>Res Lighting</v>
          </cell>
          <cell r="M507" t="str">
            <v>HPA_LED_2016</v>
          </cell>
          <cell r="N507" t="str">
            <v>4349</v>
          </cell>
          <cell r="Q507" t="str">
            <v>0</v>
          </cell>
          <cell r="S507" t="str">
            <v>0</v>
          </cell>
          <cell r="T507" t="str">
            <v>20.67</v>
          </cell>
          <cell r="U507" t="str">
            <v>Full</v>
          </cell>
          <cell r="V507" t="str">
            <v>12</v>
          </cell>
          <cell r="X507" t="str">
            <v>0</v>
          </cell>
          <cell r="Y507" t="str">
            <v>PSE-deemed</v>
          </cell>
          <cell r="Z507" t="str">
            <v>RTF Derived</v>
          </cell>
          <cell r="AE507" t="str">
            <v>per unit</v>
          </cell>
          <cell r="AF507" t="str">
            <v>kWh</v>
          </cell>
        </row>
        <row r="508">
          <cell r="A508" t="str">
            <v>10747 - 6</v>
          </cell>
          <cell r="B508" t="str">
            <v>10747</v>
          </cell>
          <cell r="C508" t="str">
            <v>Lighting</v>
          </cell>
          <cell r="D508" t="str">
            <v>Lamp</v>
          </cell>
          <cell r="E508" t="str">
            <v>LED Lamp</v>
          </cell>
          <cell r="F508" t="str">
            <v>HMPT: Lamp - LED - A Lamp - DI</v>
          </cell>
          <cell r="G508" t="str">
            <v>LED A-lamp: direct install</v>
          </cell>
          <cell r="H508">
            <v>6</v>
          </cell>
          <cell r="I508" t="str">
            <v>Active</v>
          </cell>
          <cell r="J508">
            <v>42736</v>
          </cell>
          <cell r="L508" t="str">
            <v>Res Lighting</v>
          </cell>
          <cell r="N508" t="str">
            <v>4741</v>
          </cell>
          <cell r="Q508" t="str">
            <v>3.65</v>
          </cell>
          <cell r="S508" t="str">
            <v>3.65</v>
          </cell>
          <cell r="T508" t="str">
            <v>20.67</v>
          </cell>
          <cell r="U508" t="str">
            <v>Full</v>
          </cell>
          <cell r="V508" t="str">
            <v>12</v>
          </cell>
          <cell r="X508" t="str">
            <v>0</v>
          </cell>
          <cell r="Y508" t="str">
            <v>PSE-deemed</v>
          </cell>
          <cell r="Z508" t="str">
            <v>RTF Derived</v>
          </cell>
          <cell r="AE508" t="str">
            <v>per unit</v>
          </cell>
          <cell r="AF508" t="str">
            <v>kWh</v>
          </cell>
        </row>
        <row r="509">
          <cell r="A509" t="str">
            <v>11936 - 1</v>
          </cell>
          <cell r="B509" t="str">
            <v>11936</v>
          </cell>
          <cell r="C509" t="str">
            <v>Lighting</v>
          </cell>
          <cell r="D509" t="str">
            <v>Lamp</v>
          </cell>
          <cell r="E509" t="str">
            <v>LED Lamp</v>
          </cell>
          <cell r="F509" t="str">
            <v>HMPT: Lamp - LED - A Lamp - DI - Old</v>
          </cell>
          <cell r="G509" t="str">
            <v>LED A-lamp: direct install</v>
          </cell>
          <cell r="H509">
            <v>1</v>
          </cell>
          <cell r="I509" t="str">
            <v>Active</v>
          </cell>
          <cell r="J509">
            <v>41275</v>
          </cell>
          <cell r="K509">
            <v>41639</v>
          </cell>
          <cell r="L509" t="str">
            <v>Res Lighting</v>
          </cell>
          <cell r="M509" t="str">
            <v>HPA_LED_2013</v>
          </cell>
          <cell r="N509" t="str">
            <v>1162</v>
          </cell>
          <cell r="Q509" t="str">
            <v>14.3</v>
          </cell>
          <cell r="S509" t="str">
            <v>14.3</v>
          </cell>
          <cell r="T509" t="str">
            <v>32</v>
          </cell>
          <cell r="V509" t="str">
            <v>30</v>
          </cell>
          <cell r="W509" t="str">
            <v>3928</v>
          </cell>
          <cell r="AE509" t="str">
            <v>per unit</v>
          </cell>
          <cell r="AF509" t="str">
            <v>kWh</v>
          </cell>
        </row>
        <row r="510">
          <cell r="A510" t="str">
            <v>11936 - 2</v>
          </cell>
          <cell r="B510" t="str">
            <v>11936</v>
          </cell>
          <cell r="C510" t="str">
            <v>Lighting</v>
          </cell>
          <cell r="D510" t="str">
            <v>Lamp</v>
          </cell>
          <cell r="E510" t="str">
            <v>LED Lamp</v>
          </cell>
          <cell r="F510" t="str">
            <v>HMPT: Lamp - LED - A Lamp - DI - Old</v>
          </cell>
          <cell r="G510" t="str">
            <v>LED A-lamp: direct install</v>
          </cell>
          <cell r="H510">
            <v>2</v>
          </cell>
          <cell r="I510" t="str">
            <v>Active</v>
          </cell>
          <cell r="J510">
            <v>41640</v>
          </cell>
          <cell r="K510">
            <v>42004</v>
          </cell>
          <cell r="L510" t="str">
            <v>Res Lighting</v>
          </cell>
          <cell r="M510" t="str">
            <v>HPA_LED_2014</v>
          </cell>
          <cell r="N510" t="str">
            <v>1315</v>
          </cell>
          <cell r="Q510" t="str">
            <v>8.6</v>
          </cell>
          <cell r="S510" t="str">
            <v>8.75</v>
          </cell>
          <cell r="T510" t="str">
            <v>18</v>
          </cell>
          <cell r="V510" t="str">
            <v>12</v>
          </cell>
          <cell r="W510" t="str">
            <v>4077</v>
          </cell>
          <cell r="AE510" t="str">
            <v>per unit</v>
          </cell>
          <cell r="AF510" t="str">
            <v>kWh</v>
          </cell>
        </row>
        <row r="511">
          <cell r="A511" t="str">
            <v>10743 - 1</v>
          </cell>
          <cell r="B511" t="str">
            <v>10743</v>
          </cell>
          <cell r="C511" t="str">
            <v>Lighting</v>
          </cell>
          <cell r="D511" t="str">
            <v>Lamp</v>
          </cell>
          <cell r="E511" t="str">
            <v>LED Lamp</v>
          </cell>
          <cell r="F511" t="str">
            <v>HMPT: Lamp - LED - A Lamp - MH</v>
          </cell>
          <cell r="G511" t="str">
            <v>LED A-lamp: manufactured home</v>
          </cell>
          <cell r="H511">
            <v>1</v>
          </cell>
          <cell r="I511" t="str">
            <v>InActive</v>
          </cell>
          <cell r="J511">
            <v>42370</v>
          </cell>
          <cell r="K511">
            <v>42735</v>
          </cell>
          <cell r="L511" t="str">
            <v>Res Lighting</v>
          </cell>
          <cell r="N511" t="str">
            <v>3153</v>
          </cell>
          <cell r="Q511" t="str">
            <v>3.65</v>
          </cell>
          <cell r="S511" t="str">
            <v>3.65</v>
          </cell>
          <cell r="T511" t="str">
            <v>19</v>
          </cell>
          <cell r="U511" t="str">
            <v>Full</v>
          </cell>
          <cell r="V511" t="str">
            <v>12</v>
          </cell>
          <cell r="X511" t="str">
            <v>0</v>
          </cell>
          <cell r="Y511" t="str">
            <v>PSE-deemed</v>
          </cell>
          <cell r="Z511" t="str">
            <v>RTF Derived</v>
          </cell>
          <cell r="AE511" t="str">
            <v>per unit</v>
          </cell>
          <cell r="AF511" t="str">
            <v>kWh</v>
          </cell>
        </row>
        <row r="512">
          <cell r="A512" t="str">
            <v>10743 - 2</v>
          </cell>
          <cell r="B512" t="str">
            <v>10743</v>
          </cell>
          <cell r="C512" t="str">
            <v>Lighting</v>
          </cell>
          <cell r="D512" t="str">
            <v>Lamp</v>
          </cell>
          <cell r="E512" t="str">
            <v>LED Lamp</v>
          </cell>
          <cell r="F512" t="str">
            <v>HMPT: Lamp - LED - A Lamp - MH</v>
          </cell>
          <cell r="G512" t="str">
            <v>LED A-lamp: manufactured home</v>
          </cell>
          <cell r="H512">
            <v>2</v>
          </cell>
          <cell r="I512" t="str">
            <v>Active</v>
          </cell>
          <cell r="J512">
            <v>42370</v>
          </cell>
          <cell r="L512" t="str">
            <v>Res Lighting</v>
          </cell>
          <cell r="N512" t="str">
            <v>4358</v>
          </cell>
          <cell r="Q512" t="str">
            <v>3.65</v>
          </cell>
          <cell r="S512" t="str">
            <v>3.65</v>
          </cell>
          <cell r="T512" t="str">
            <v>20.67</v>
          </cell>
          <cell r="U512" t="str">
            <v>Full</v>
          </cell>
          <cell r="V512" t="str">
            <v>12</v>
          </cell>
          <cell r="X512" t="str">
            <v>0</v>
          </cell>
          <cell r="Y512" t="str">
            <v>PSE-deemed</v>
          </cell>
          <cell r="Z512" t="str">
            <v>RTF Derived</v>
          </cell>
          <cell r="AE512" t="str">
            <v>per unit</v>
          </cell>
          <cell r="AF512" t="str">
            <v>kWh</v>
          </cell>
        </row>
        <row r="513">
          <cell r="A513" t="str">
            <v>10745 - 1</v>
          </cell>
          <cell r="B513" t="str">
            <v>10745</v>
          </cell>
          <cell r="C513" t="str">
            <v>Lighting</v>
          </cell>
          <cell r="D513" t="str">
            <v>Lamp</v>
          </cell>
          <cell r="E513" t="str">
            <v>LED Lamp</v>
          </cell>
          <cell r="F513" t="str">
            <v>HMPT: Lamp - LED - Globe - DI</v>
          </cell>
          <cell r="G513" t="str">
            <v>LED globe lamp: direct install</v>
          </cell>
          <cell r="H513">
            <v>1</v>
          </cell>
          <cell r="I513" t="str">
            <v>Active</v>
          </cell>
          <cell r="J513">
            <v>42005</v>
          </cell>
          <cell r="K513">
            <v>42421</v>
          </cell>
          <cell r="L513" t="str">
            <v>Res Lighting</v>
          </cell>
          <cell r="M513" t="str">
            <v>HPA_LED_GLOBE_2015</v>
          </cell>
          <cell r="N513" t="str">
            <v>1991</v>
          </cell>
          <cell r="T513" t="str">
            <v>15</v>
          </cell>
          <cell r="U513" t="str">
            <v>Full</v>
          </cell>
          <cell r="V513" t="str">
            <v>12</v>
          </cell>
          <cell r="X513" t="str">
            <v>0</v>
          </cell>
          <cell r="Y513" t="str">
            <v>PSE-deemed</v>
          </cell>
          <cell r="Z513" t="str">
            <v>RTF Derived</v>
          </cell>
          <cell r="AE513" t="str">
            <v>per unit</v>
          </cell>
          <cell r="AF513" t="str">
            <v>kWh</v>
          </cell>
        </row>
        <row r="514">
          <cell r="A514" t="str">
            <v>10745 - 2</v>
          </cell>
          <cell r="B514" t="str">
            <v>10745</v>
          </cell>
          <cell r="C514" t="str">
            <v>Lighting</v>
          </cell>
          <cell r="D514" t="str">
            <v>Lamp</v>
          </cell>
          <cell r="E514" t="str">
            <v>LED Lamp</v>
          </cell>
          <cell r="F514" t="str">
            <v>HMPT: Lamp - LED - Globe - DI</v>
          </cell>
          <cell r="G514" t="str">
            <v>LED globe lamp: direct install</v>
          </cell>
          <cell r="H514">
            <v>2</v>
          </cell>
          <cell r="I514" t="str">
            <v>InActive</v>
          </cell>
          <cell r="J514">
            <v>42422</v>
          </cell>
          <cell r="K514">
            <v>42735</v>
          </cell>
          <cell r="L514" t="str">
            <v>Res Lighting</v>
          </cell>
          <cell r="M514" t="str">
            <v>HPA_LED_GLOBE_2016</v>
          </cell>
          <cell r="N514" t="str">
            <v>2373</v>
          </cell>
          <cell r="Q514" t="str">
            <v>5.3</v>
          </cell>
          <cell r="S514" t="str">
            <v>5.3</v>
          </cell>
          <cell r="T514" t="str">
            <v>18</v>
          </cell>
          <cell r="U514" t="str">
            <v>Full</v>
          </cell>
          <cell r="V514" t="str">
            <v>12</v>
          </cell>
          <cell r="X514" t="str">
            <v>0</v>
          </cell>
          <cell r="Y514" t="str">
            <v>PSE-deemed</v>
          </cell>
          <cell r="Z514" t="str">
            <v>RTF Derived</v>
          </cell>
          <cell r="AE514" t="str">
            <v>per unit</v>
          </cell>
          <cell r="AF514" t="str">
            <v>kWh</v>
          </cell>
        </row>
        <row r="515">
          <cell r="A515" t="str">
            <v>10745 - 3</v>
          </cell>
          <cell r="B515" t="str">
            <v>10745</v>
          </cell>
          <cell r="C515" t="str">
            <v>Lighting</v>
          </cell>
          <cell r="D515" t="str">
            <v>Lamp</v>
          </cell>
          <cell r="E515" t="str">
            <v>LED Lamp</v>
          </cell>
          <cell r="F515" t="str">
            <v>HMPT: Lamp - LED - Globe - DI</v>
          </cell>
          <cell r="G515" t="str">
            <v>LED globe lamp: direct install</v>
          </cell>
          <cell r="H515">
            <v>3</v>
          </cell>
          <cell r="I515" t="str">
            <v>Active</v>
          </cell>
          <cell r="J515">
            <v>42370</v>
          </cell>
          <cell r="L515" t="str">
            <v>Res Lighting</v>
          </cell>
          <cell r="M515" t="str">
            <v>HPA_LED_GLOBE_2016</v>
          </cell>
          <cell r="N515" t="str">
            <v>4352</v>
          </cell>
          <cell r="Q515" t="str">
            <v>5.3</v>
          </cell>
          <cell r="S515" t="str">
            <v>5.3</v>
          </cell>
          <cell r="T515" t="str">
            <v>18.09</v>
          </cell>
          <cell r="U515" t="str">
            <v>Full</v>
          </cell>
          <cell r="V515" t="str">
            <v>12</v>
          </cell>
          <cell r="X515" t="str">
            <v>0</v>
          </cell>
          <cell r="Y515" t="str">
            <v>PSE-deemed</v>
          </cell>
          <cell r="Z515" t="str">
            <v>RTF Derived</v>
          </cell>
          <cell r="AE515" t="str">
            <v>per unit</v>
          </cell>
          <cell r="AF515" t="str">
            <v>kWh</v>
          </cell>
        </row>
        <row r="516">
          <cell r="A516" t="str">
            <v>10746 - 1</v>
          </cell>
          <cell r="B516" t="str">
            <v>10746</v>
          </cell>
          <cell r="C516" t="str">
            <v>Lighting</v>
          </cell>
          <cell r="D516" t="str">
            <v>Lamp</v>
          </cell>
          <cell r="E516" t="str">
            <v>LED Lamp</v>
          </cell>
          <cell r="F516" t="str">
            <v>HMPT: Lamp - LED - Globe - MH</v>
          </cell>
          <cell r="G516" t="str">
            <v>LED globe lamp: manufactured home</v>
          </cell>
          <cell r="H516">
            <v>1</v>
          </cell>
          <cell r="I516" t="str">
            <v>InActive</v>
          </cell>
          <cell r="J516">
            <v>42370</v>
          </cell>
          <cell r="K516">
            <v>42735</v>
          </cell>
          <cell r="L516" t="str">
            <v>Res Lighting</v>
          </cell>
          <cell r="N516" t="str">
            <v>3154</v>
          </cell>
          <cell r="Q516" t="str">
            <v>5.3</v>
          </cell>
          <cell r="S516" t="str">
            <v>5.3</v>
          </cell>
          <cell r="T516" t="str">
            <v>20</v>
          </cell>
          <cell r="U516" t="str">
            <v>Full</v>
          </cell>
          <cell r="V516" t="str">
            <v>12</v>
          </cell>
          <cell r="X516" t="str">
            <v>0</v>
          </cell>
          <cell r="Y516" t="str">
            <v>PSE-deemed</v>
          </cell>
          <cell r="Z516" t="str">
            <v>RTF Derived</v>
          </cell>
          <cell r="AE516" t="str">
            <v>per unit</v>
          </cell>
          <cell r="AF516" t="str">
            <v>kWh</v>
          </cell>
        </row>
        <row r="517">
          <cell r="A517" t="str">
            <v>10746 - 2</v>
          </cell>
          <cell r="B517" t="str">
            <v>10746</v>
          </cell>
          <cell r="C517" t="str">
            <v>Lighting</v>
          </cell>
          <cell r="D517" t="str">
            <v>Lamp</v>
          </cell>
          <cell r="E517" t="str">
            <v>LED Lamp</v>
          </cell>
          <cell r="F517" t="str">
            <v>HMPT: Lamp - LED - Globe - MH</v>
          </cell>
          <cell r="G517" t="str">
            <v>LED globe lamp: manufactured home</v>
          </cell>
          <cell r="H517">
            <v>2</v>
          </cell>
          <cell r="I517" t="str">
            <v>Active</v>
          </cell>
          <cell r="J517">
            <v>42370</v>
          </cell>
          <cell r="L517" t="str">
            <v>Res Lighting</v>
          </cell>
          <cell r="N517" t="str">
            <v>4361</v>
          </cell>
          <cell r="Q517" t="str">
            <v>5.3</v>
          </cell>
          <cell r="S517" t="str">
            <v>5.3</v>
          </cell>
          <cell r="T517" t="str">
            <v>18.09</v>
          </cell>
          <cell r="U517" t="str">
            <v>Full</v>
          </cell>
          <cell r="V517" t="str">
            <v>12</v>
          </cell>
          <cell r="X517" t="str">
            <v>0</v>
          </cell>
          <cell r="Y517" t="str">
            <v>PSE-deemed</v>
          </cell>
          <cell r="Z517" t="str">
            <v>RTF Derived</v>
          </cell>
          <cell r="AE517" t="str">
            <v>per unit</v>
          </cell>
          <cell r="AF517" t="str">
            <v>kWh</v>
          </cell>
        </row>
        <row r="518">
          <cell r="A518" t="str">
            <v>10752 - 1</v>
          </cell>
          <cell r="B518" t="str">
            <v>10752</v>
          </cell>
          <cell r="C518" t="str">
            <v>Lighting</v>
          </cell>
          <cell r="D518" t="str">
            <v>Lamp</v>
          </cell>
          <cell r="E518" t="str">
            <v>LED Lamp</v>
          </cell>
          <cell r="F518" t="str">
            <v>HMPT: Lamp - LED - Reflector - BR30 - DI</v>
          </cell>
          <cell r="G518" t="str">
            <v>LED reflector BR30 lamp: direct install</v>
          </cell>
          <cell r="H518">
            <v>1</v>
          </cell>
          <cell r="I518" t="str">
            <v>InActive</v>
          </cell>
          <cell r="J518">
            <v>41275</v>
          </cell>
          <cell r="K518">
            <v>41639</v>
          </cell>
        </row>
        <row r="519">
          <cell r="A519" t="str">
            <v>10752 - 2</v>
          </cell>
          <cell r="B519" t="str">
            <v>10752</v>
          </cell>
          <cell r="C519" t="str">
            <v>Lighting</v>
          </cell>
          <cell r="D519" t="str">
            <v>Lamp</v>
          </cell>
          <cell r="E519" t="str">
            <v>LED Lamp</v>
          </cell>
          <cell r="F519" t="str">
            <v>HMPT: Lamp - LED - Reflector - BR30 - DI</v>
          </cell>
          <cell r="G519" t="str">
            <v>LED reflector BR30 lamp: direct install</v>
          </cell>
          <cell r="H519">
            <v>2</v>
          </cell>
          <cell r="I519" t="str">
            <v>Active</v>
          </cell>
          <cell r="J519">
            <v>41640</v>
          </cell>
          <cell r="K519">
            <v>42421</v>
          </cell>
          <cell r="L519" t="str">
            <v>Res Lighting</v>
          </cell>
          <cell r="M519" t="str">
            <v>HPA_LED_BR30_2015</v>
          </cell>
          <cell r="N519" t="str">
            <v>1314; 2218</v>
          </cell>
          <cell r="Q519" t="str">
            <v>0</v>
          </cell>
          <cell r="S519" t="str">
            <v>0</v>
          </cell>
          <cell r="T519" t="str">
            <v>30</v>
          </cell>
          <cell r="U519" t="str">
            <v>Full</v>
          </cell>
          <cell r="V519" t="str">
            <v>12</v>
          </cell>
          <cell r="X519" t="str">
            <v>0</v>
          </cell>
          <cell r="Y519" t="str">
            <v>PSE-deemed</v>
          </cell>
          <cell r="Z519" t="str">
            <v>RTF Derived</v>
          </cell>
          <cell r="AE519" t="str">
            <v>per unit</v>
          </cell>
          <cell r="AF519" t="str">
            <v>kWh</v>
          </cell>
        </row>
        <row r="520">
          <cell r="A520" t="str">
            <v>10752 - 3</v>
          </cell>
          <cell r="B520" t="str">
            <v>10752</v>
          </cell>
          <cell r="C520" t="str">
            <v>Lighting</v>
          </cell>
          <cell r="D520" t="str">
            <v>Lamp</v>
          </cell>
          <cell r="E520" t="str">
            <v>LED Lamp</v>
          </cell>
          <cell r="F520" t="str">
            <v>HMPT: Lamp - LED - Reflector - BR30 - DI</v>
          </cell>
          <cell r="G520" t="str">
            <v>LED reflector BR30 lamp: direct install</v>
          </cell>
          <cell r="H520">
            <v>3</v>
          </cell>
          <cell r="I520" t="str">
            <v>InActive</v>
          </cell>
          <cell r="J520">
            <v>42422</v>
          </cell>
          <cell r="K520">
            <v>42735</v>
          </cell>
          <cell r="L520" t="str">
            <v>Res Lighting</v>
          </cell>
          <cell r="M520" t="str">
            <v>HPA_LED_BR30_2016</v>
          </cell>
          <cell r="N520" t="str">
            <v>2375</v>
          </cell>
          <cell r="Q520" t="str">
            <v>0</v>
          </cell>
          <cell r="S520" t="str">
            <v>0</v>
          </cell>
          <cell r="T520" t="str">
            <v>38</v>
          </cell>
          <cell r="U520" t="str">
            <v>Full</v>
          </cell>
          <cell r="V520" t="str">
            <v>12</v>
          </cell>
          <cell r="X520" t="str">
            <v>0</v>
          </cell>
          <cell r="Y520" t="str">
            <v>PSE-deemed</v>
          </cell>
          <cell r="Z520" t="str">
            <v>RTF Derived</v>
          </cell>
          <cell r="AE520" t="str">
            <v>per unit</v>
          </cell>
          <cell r="AF520" t="str">
            <v>kWh</v>
          </cell>
        </row>
        <row r="521">
          <cell r="A521" t="str">
            <v>10752 - 4</v>
          </cell>
          <cell r="B521" t="str">
            <v>10752</v>
          </cell>
          <cell r="C521" t="str">
            <v>Lighting</v>
          </cell>
          <cell r="D521" t="str">
            <v>Lamp</v>
          </cell>
          <cell r="E521" t="str">
            <v>LED Lamp</v>
          </cell>
          <cell r="F521" t="str">
            <v>HMPT: Lamp - LED - Reflector - BR30 - DI</v>
          </cell>
          <cell r="G521" t="str">
            <v>LED reflector BR30 lamp: direct install</v>
          </cell>
          <cell r="H521">
            <v>4</v>
          </cell>
          <cell r="I521" t="str">
            <v>Active</v>
          </cell>
          <cell r="J521">
            <v>42370</v>
          </cell>
          <cell r="L521" t="str">
            <v>Res Lighting</v>
          </cell>
          <cell r="M521" t="str">
            <v>HPA_LED_BR30_2016</v>
          </cell>
          <cell r="N521" t="str">
            <v>4355</v>
          </cell>
          <cell r="Q521" t="str">
            <v>0</v>
          </cell>
          <cell r="S521" t="str">
            <v>0</v>
          </cell>
          <cell r="T521" t="str">
            <v>39.41</v>
          </cell>
          <cell r="U521" t="str">
            <v>Full</v>
          </cell>
          <cell r="V521" t="str">
            <v>12</v>
          </cell>
          <cell r="X521" t="str">
            <v>0</v>
          </cell>
          <cell r="Y521" t="str">
            <v>PSE-deemed</v>
          </cell>
          <cell r="Z521" t="str">
            <v>RTF Derived</v>
          </cell>
          <cell r="AE521" t="str">
            <v>per unit</v>
          </cell>
          <cell r="AF521" t="str">
            <v>kWh</v>
          </cell>
        </row>
        <row r="522">
          <cell r="A522" t="str">
            <v>10753 - 1</v>
          </cell>
          <cell r="B522" t="str">
            <v>10753</v>
          </cell>
          <cell r="C522" t="str">
            <v>Lighting</v>
          </cell>
          <cell r="D522" t="str">
            <v>Lamp</v>
          </cell>
          <cell r="E522" t="str">
            <v>LED Lamp</v>
          </cell>
          <cell r="F522" t="str">
            <v>HMPT: Lamp - LED - Reflector - BR30 - MH</v>
          </cell>
          <cell r="G522" t="str">
            <v>LED reflector BR30 lamp: manufactured home</v>
          </cell>
          <cell r="H522">
            <v>1</v>
          </cell>
          <cell r="I522" t="str">
            <v>InActive</v>
          </cell>
          <cell r="J522">
            <v>42370</v>
          </cell>
          <cell r="K522">
            <v>42735</v>
          </cell>
          <cell r="L522" t="str">
            <v>Res Lighting</v>
          </cell>
          <cell r="N522" t="str">
            <v>3155</v>
          </cell>
          <cell r="Q522" t="str">
            <v>5.3</v>
          </cell>
          <cell r="S522" t="str">
            <v>5.3</v>
          </cell>
          <cell r="T522" t="str">
            <v>52</v>
          </cell>
          <cell r="U522" t="str">
            <v>Full</v>
          </cell>
          <cell r="V522" t="str">
            <v>12</v>
          </cell>
          <cell r="X522" t="str">
            <v>0</v>
          </cell>
          <cell r="Y522" t="str">
            <v>PSE-deemed</v>
          </cell>
          <cell r="Z522" t="str">
            <v>RTF Derived</v>
          </cell>
          <cell r="AE522" t="str">
            <v>per unit</v>
          </cell>
          <cell r="AF522" t="str">
            <v>kWh</v>
          </cell>
        </row>
        <row r="523">
          <cell r="A523" t="str">
            <v>10753 - 2</v>
          </cell>
          <cell r="B523" t="str">
            <v>10753</v>
          </cell>
          <cell r="C523" t="str">
            <v>Lighting</v>
          </cell>
          <cell r="D523" t="str">
            <v>Lamp</v>
          </cell>
          <cell r="E523" t="str">
            <v>LED Lamp</v>
          </cell>
          <cell r="F523" t="str">
            <v>HMPT: Lamp - LED - Reflector - BR30 - MH</v>
          </cell>
          <cell r="G523" t="str">
            <v>LED reflector BR30 lamp: manufactured home</v>
          </cell>
          <cell r="H523">
            <v>2</v>
          </cell>
          <cell r="I523" t="str">
            <v>Active</v>
          </cell>
          <cell r="J523">
            <v>42370</v>
          </cell>
          <cell r="L523" t="str">
            <v>Res Lighting</v>
          </cell>
          <cell r="N523" t="str">
            <v>4364</v>
          </cell>
          <cell r="Q523" t="str">
            <v>5.3</v>
          </cell>
          <cell r="S523" t="str">
            <v>5.3</v>
          </cell>
          <cell r="T523" t="str">
            <v>39.41</v>
          </cell>
          <cell r="U523" t="str">
            <v>Full</v>
          </cell>
          <cell r="V523" t="str">
            <v>12</v>
          </cell>
          <cell r="X523" t="str">
            <v>0</v>
          </cell>
          <cell r="Y523" t="str">
            <v>PSE-deemed</v>
          </cell>
          <cell r="Z523" t="str">
            <v>RTF Derived</v>
          </cell>
          <cell r="AE523" t="str">
            <v>per unit</v>
          </cell>
          <cell r="AF523" t="str">
            <v>kWh</v>
          </cell>
        </row>
        <row r="524">
          <cell r="A524" t="str">
            <v>10744 - 1</v>
          </cell>
          <cell r="B524" t="str">
            <v>10744</v>
          </cell>
          <cell r="C524" t="str">
            <v>Controls</v>
          </cell>
          <cell r="D524" t="str">
            <v>Advanced Power Strip</v>
          </cell>
          <cell r="E524" t="str">
            <v>Advanced Power Strip</v>
          </cell>
          <cell r="F524" t="str">
            <v>HMPT: Power Strip - Advanced</v>
          </cell>
          <cell r="G524" t="str">
            <v>Advanced power strip</v>
          </cell>
          <cell r="H524">
            <v>1</v>
          </cell>
          <cell r="I524" t="str">
            <v>Active</v>
          </cell>
          <cell r="J524">
            <v>42370</v>
          </cell>
          <cell r="L524" t="str">
            <v>Res Plug Load</v>
          </cell>
          <cell r="N524" t="str">
            <v>2372</v>
          </cell>
          <cell r="Q524" t="str">
            <v>42</v>
          </cell>
          <cell r="S524" t="str">
            <v>42</v>
          </cell>
          <cell r="T524" t="str">
            <v>216</v>
          </cell>
          <cell r="U524" t="str">
            <v>Full</v>
          </cell>
          <cell r="V524" t="str">
            <v>5</v>
          </cell>
          <cell r="X524" t="str">
            <v>0</v>
          </cell>
          <cell r="Y524" t="str">
            <v>RTF-deemed</v>
          </cell>
          <cell r="AE524" t="str">
            <v>per unit</v>
          </cell>
          <cell r="AF524" t="str">
            <v>kWh</v>
          </cell>
        </row>
        <row r="525">
          <cell r="A525" t="str">
            <v>11706 - 1</v>
          </cell>
          <cell r="B525" t="str">
            <v>11706</v>
          </cell>
          <cell r="C525" t="str">
            <v>Water Heating</v>
          </cell>
          <cell r="D525" t="str">
            <v>Showerhead</v>
          </cell>
          <cell r="E525" t="str">
            <v>Residential Use Showerhead</v>
          </cell>
          <cell r="F525" t="str">
            <v>HMPT: Showerhead - EWH</v>
          </cell>
          <cell r="G525" t="str">
            <v>Showerhead; electric water heating</v>
          </cell>
          <cell r="H525">
            <v>1</v>
          </cell>
          <cell r="I525" t="str">
            <v>Active</v>
          </cell>
          <cell r="J525">
            <v>41275</v>
          </cell>
          <cell r="K525">
            <v>42358</v>
          </cell>
          <cell r="L525" t="str">
            <v>Res Water Heat</v>
          </cell>
          <cell r="M525" t="str">
            <v>HPA_SHE_2012</v>
          </cell>
          <cell r="N525" t="str">
            <v>793</v>
          </cell>
          <cell r="Q525" t="str">
            <v>0</v>
          </cell>
          <cell r="S525" t="str">
            <v>0</v>
          </cell>
          <cell r="T525" t="str">
            <v>260</v>
          </cell>
          <cell r="U525" t="str">
            <v>Full</v>
          </cell>
          <cell r="AE525" t="str">
            <v>per unit</v>
          </cell>
          <cell r="AF525" t="str">
            <v>kWh</v>
          </cell>
        </row>
        <row r="526">
          <cell r="A526" t="str">
            <v>11706 - 2</v>
          </cell>
          <cell r="B526" t="str">
            <v>11706</v>
          </cell>
          <cell r="C526" t="str">
            <v>Water Heating</v>
          </cell>
          <cell r="D526" t="str">
            <v>Showerhead</v>
          </cell>
          <cell r="E526" t="str">
            <v>Residential Use Showerhead</v>
          </cell>
          <cell r="F526" t="str">
            <v>HMPT: Showerhead - EWH</v>
          </cell>
          <cell r="G526" t="str">
            <v>Showerhead; electric water heating</v>
          </cell>
          <cell r="H526">
            <v>2</v>
          </cell>
          <cell r="I526" t="str">
            <v>Active</v>
          </cell>
          <cell r="J526">
            <v>42359</v>
          </cell>
          <cell r="K526">
            <v>42735</v>
          </cell>
          <cell r="L526" t="str">
            <v>Res Water Heat</v>
          </cell>
          <cell r="M526" t="str">
            <v>HPA_SHE_2016</v>
          </cell>
          <cell r="N526" t="str">
            <v>2376</v>
          </cell>
          <cell r="Q526" t="str">
            <v>0</v>
          </cell>
          <cell r="S526" t="str">
            <v>0</v>
          </cell>
          <cell r="T526" t="str">
            <v>260</v>
          </cell>
          <cell r="U526" t="str">
            <v>Full</v>
          </cell>
          <cell r="AE526" t="str">
            <v>per unit</v>
          </cell>
          <cell r="AF526" t="str">
            <v>kWh</v>
          </cell>
        </row>
        <row r="527">
          <cell r="A527" t="str">
            <v>10756 - 1</v>
          </cell>
          <cell r="B527" t="str">
            <v>10756</v>
          </cell>
          <cell r="C527" t="str">
            <v>Water Heating</v>
          </cell>
          <cell r="D527" t="str">
            <v>Showerhead</v>
          </cell>
          <cell r="E527" t="str">
            <v>Residential Use Showerhead</v>
          </cell>
          <cell r="F527" t="str">
            <v>HMPT: Showerhead - Fixed - LB - EWH - 1.5 gpm</v>
          </cell>
          <cell r="G527" t="str">
            <v>1.5 gpm fixed showerhead: leave behind; electric water heating</v>
          </cell>
          <cell r="H527">
            <v>1</v>
          </cell>
          <cell r="I527" t="str">
            <v>Active</v>
          </cell>
          <cell r="J527">
            <v>42370</v>
          </cell>
          <cell r="K527">
            <v>42735</v>
          </cell>
          <cell r="L527" t="str">
            <v>Res Water Heat</v>
          </cell>
          <cell r="N527" t="str">
            <v>3152</v>
          </cell>
          <cell r="O527" t="str">
            <v>1.5 gpm</v>
          </cell>
          <cell r="Q527" t="str">
            <v>3.94</v>
          </cell>
          <cell r="S527" t="str">
            <v>3.94</v>
          </cell>
          <cell r="T527" t="str">
            <v>260</v>
          </cell>
          <cell r="U527" t="str">
            <v>Full</v>
          </cell>
          <cell r="V527" t="str">
            <v>10</v>
          </cell>
          <cell r="X527" t="str">
            <v>20.53</v>
          </cell>
          <cell r="Y527" t="str">
            <v>RTF-deemed</v>
          </cell>
          <cell r="AE527" t="str">
            <v>per unit</v>
          </cell>
          <cell r="AF527" t="str">
            <v>kWh</v>
          </cell>
        </row>
        <row r="528">
          <cell r="A528" t="str">
            <v>10756 - 2</v>
          </cell>
          <cell r="B528" t="str">
            <v>10756</v>
          </cell>
          <cell r="C528" t="str">
            <v>Water Heating</v>
          </cell>
          <cell r="D528" t="str">
            <v>Showerhead</v>
          </cell>
          <cell r="E528" t="str">
            <v>Residential Use Showerhead</v>
          </cell>
          <cell r="F528" t="str">
            <v>HMPT: Showerhead - Fixed - LB - EWH - 1.5 gpm</v>
          </cell>
          <cell r="G528" t="str">
            <v>1.5 gpm fixed showerhead: leave behind; electric water heating</v>
          </cell>
          <cell r="H528">
            <v>2</v>
          </cell>
          <cell r="I528" t="str">
            <v>Active</v>
          </cell>
          <cell r="J528">
            <v>42736</v>
          </cell>
          <cell r="L528" t="str">
            <v>Res Water Heat</v>
          </cell>
          <cell r="N528" t="str">
            <v>4748</v>
          </cell>
          <cell r="O528" t="str">
            <v>1.5 gpm</v>
          </cell>
          <cell r="Q528" t="str">
            <v>3.95</v>
          </cell>
          <cell r="S528" t="str">
            <v>3.95</v>
          </cell>
          <cell r="T528" t="str">
            <v>238</v>
          </cell>
          <cell r="U528" t="str">
            <v>Full</v>
          </cell>
          <cell r="V528" t="str">
            <v>10</v>
          </cell>
          <cell r="X528" t="str">
            <v>20.53</v>
          </cell>
          <cell r="Y528" t="str">
            <v>RTF-deemed</v>
          </cell>
          <cell r="AE528" t="str">
            <v>per unit</v>
          </cell>
          <cell r="AF528" t="str">
            <v>kWh</v>
          </cell>
        </row>
        <row r="529">
          <cell r="A529" t="str">
            <v>10760 - 1</v>
          </cell>
          <cell r="B529" t="str">
            <v>10760</v>
          </cell>
          <cell r="C529" t="str">
            <v>Water Heating</v>
          </cell>
          <cell r="D529" t="str">
            <v>Showerhead</v>
          </cell>
          <cell r="E529" t="str">
            <v>Residential Use Showerhead</v>
          </cell>
          <cell r="F529" t="str">
            <v>HMPT: Showerhead - Fixed - LB - GWH - 1.5 gpm</v>
          </cell>
          <cell r="G529" t="str">
            <v>1.5 gpm fixed showerhead: leave behind; natural gas water heating</v>
          </cell>
          <cell r="H529">
            <v>1</v>
          </cell>
          <cell r="I529" t="str">
            <v>Active</v>
          </cell>
          <cell r="J529">
            <v>42370</v>
          </cell>
          <cell r="K529">
            <v>42735</v>
          </cell>
          <cell r="L529" t="str">
            <v>Res Water Heat</v>
          </cell>
          <cell r="N529" t="str">
            <v>3172</v>
          </cell>
          <cell r="O529" t="str">
            <v>1.5 gpm</v>
          </cell>
          <cell r="U529" t="str">
            <v>Full</v>
          </cell>
          <cell r="V529" t="str">
            <v>10</v>
          </cell>
          <cell r="X529" t="str">
            <v>20.53</v>
          </cell>
          <cell r="Y529" t="str">
            <v>PSE-deemed</v>
          </cell>
          <cell r="AA529" t="str">
            <v>3.94</v>
          </cell>
          <cell r="AC529" t="str">
            <v>3.94</v>
          </cell>
          <cell r="AD529" t="str">
            <v>16</v>
          </cell>
          <cell r="AE529" t="str">
            <v>per unit</v>
          </cell>
          <cell r="AF529" t="str">
            <v>Therm</v>
          </cell>
        </row>
        <row r="530">
          <cell r="A530" t="str">
            <v>10760 - 2</v>
          </cell>
          <cell r="B530" t="str">
            <v>10760</v>
          </cell>
          <cell r="C530" t="str">
            <v>Water Heating</v>
          </cell>
          <cell r="D530" t="str">
            <v>Showerhead</v>
          </cell>
          <cell r="E530" t="str">
            <v>Residential Use Showerhead</v>
          </cell>
          <cell r="F530" t="str">
            <v>HMPT: Showerhead - Fixed - LB - GWH - 1.5 gpm</v>
          </cell>
          <cell r="G530" t="str">
            <v>1.5 gpm fixed showerhead: leave behind; natural gas water heating</v>
          </cell>
          <cell r="H530">
            <v>2</v>
          </cell>
          <cell r="I530" t="str">
            <v>Active</v>
          </cell>
          <cell r="J530">
            <v>42736</v>
          </cell>
          <cell r="L530" t="str">
            <v>Res Water Heat</v>
          </cell>
          <cell r="N530" t="str">
            <v>4752</v>
          </cell>
          <cell r="O530" t="str">
            <v>1.5 gpm</v>
          </cell>
          <cell r="U530" t="str">
            <v>Full</v>
          </cell>
          <cell r="V530" t="str">
            <v>10</v>
          </cell>
          <cell r="X530" t="str">
            <v>20.53</v>
          </cell>
          <cell r="Y530" t="str">
            <v>PSE-deemed</v>
          </cell>
          <cell r="Z530" t="str">
            <v>RTF Derived</v>
          </cell>
          <cell r="AA530" t="str">
            <v>3.95</v>
          </cell>
          <cell r="AC530" t="str">
            <v>3.95</v>
          </cell>
          <cell r="AD530" t="str">
            <v>10.61</v>
          </cell>
          <cell r="AE530" t="str">
            <v>per unit</v>
          </cell>
          <cell r="AF530" t="str">
            <v>Therm</v>
          </cell>
        </row>
        <row r="531">
          <cell r="A531" t="str">
            <v>11707 - 1</v>
          </cell>
          <cell r="B531" t="str">
            <v>11707</v>
          </cell>
          <cell r="C531" t="str">
            <v>Water Heating</v>
          </cell>
          <cell r="D531" t="str">
            <v>Showerhead</v>
          </cell>
          <cell r="E531" t="str">
            <v>Residential Use Showerhead</v>
          </cell>
          <cell r="F531" t="str">
            <v>HMPT: Showerhead - GWH</v>
          </cell>
          <cell r="G531" t="str">
            <v>Showerhead; gas water heating</v>
          </cell>
          <cell r="H531">
            <v>1</v>
          </cell>
          <cell r="I531" t="str">
            <v>Active</v>
          </cell>
          <cell r="J531">
            <v>41275</v>
          </cell>
          <cell r="K531">
            <v>41639</v>
          </cell>
          <cell r="L531" t="str">
            <v>Res Water Heat</v>
          </cell>
          <cell r="M531" t="str">
            <v>HPA_SHG_2012</v>
          </cell>
          <cell r="N531" t="str">
            <v>611</v>
          </cell>
          <cell r="U531" t="str">
            <v>Full</v>
          </cell>
          <cell r="AA531" t="str">
            <v>0</v>
          </cell>
          <cell r="AC531" t="str">
            <v>0</v>
          </cell>
          <cell r="AD531" t="str">
            <v>8</v>
          </cell>
          <cell r="AE531" t="str">
            <v>per unit</v>
          </cell>
          <cell r="AF531" t="str">
            <v>Therm</v>
          </cell>
        </row>
        <row r="532">
          <cell r="A532" t="str">
            <v>11707 - 2</v>
          </cell>
          <cell r="B532" t="str">
            <v>11707</v>
          </cell>
          <cell r="C532" t="str">
            <v>Water Heating</v>
          </cell>
          <cell r="D532" t="str">
            <v>Showerhead</v>
          </cell>
          <cell r="E532" t="str">
            <v>Residential Use Showerhead</v>
          </cell>
          <cell r="F532" t="str">
            <v>HMPT: Showerhead - GWH</v>
          </cell>
          <cell r="G532" t="str">
            <v>Showerhead; gas water heating</v>
          </cell>
          <cell r="H532">
            <v>2</v>
          </cell>
          <cell r="I532" t="str">
            <v>Active</v>
          </cell>
          <cell r="J532">
            <v>41640</v>
          </cell>
          <cell r="K532">
            <v>42277</v>
          </cell>
          <cell r="L532" t="str">
            <v>Res Water Heat</v>
          </cell>
          <cell r="M532" t="str">
            <v>HPA_SHG_2014</v>
          </cell>
          <cell r="N532" t="str">
            <v>1351</v>
          </cell>
          <cell r="U532" t="str">
            <v>Full</v>
          </cell>
          <cell r="AA532" t="str">
            <v>0</v>
          </cell>
          <cell r="AC532" t="str">
            <v>0</v>
          </cell>
          <cell r="AD532" t="str">
            <v>16</v>
          </cell>
          <cell r="AE532" t="str">
            <v>per unit</v>
          </cell>
          <cell r="AF532" t="str">
            <v>Therm</v>
          </cell>
        </row>
        <row r="533">
          <cell r="A533" t="str">
            <v>11707 - 3</v>
          </cell>
          <cell r="B533" t="str">
            <v>11707</v>
          </cell>
          <cell r="C533" t="str">
            <v>Water Heating</v>
          </cell>
          <cell r="D533" t="str">
            <v>Showerhead</v>
          </cell>
          <cell r="E533" t="str">
            <v>Residential Use Showerhead</v>
          </cell>
          <cell r="F533" t="str">
            <v>HMPT: Showerhead - GWH</v>
          </cell>
          <cell r="G533" t="str">
            <v>Showerhead; gas water heating</v>
          </cell>
          <cell r="H533">
            <v>3</v>
          </cell>
          <cell r="I533" t="str">
            <v>Active</v>
          </cell>
          <cell r="J533">
            <v>42278</v>
          </cell>
          <cell r="K533">
            <v>42735</v>
          </cell>
          <cell r="L533" t="str">
            <v>Res Water Heat</v>
          </cell>
          <cell r="M533" t="str">
            <v>HPA_SHG_2016</v>
          </cell>
          <cell r="N533" t="str">
            <v>2331</v>
          </cell>
          <cell r="U533" t="str">
            <v>Full</v>
          </cell>
          <cell r="AA533" t="str">
            <v>0</v>
          </cell>
          <cell r="AC533" t="str">
            <v>0</v>
          </cell>
          <cell r="AD533" t="str">
            <v>16</v>
          </cell>
          <cell r="AE533" t="str">
            <v>per unit</v>
          </cell>
          <cell r="AF533" t="str">
            <v>Therm</v>
          </cell>
        </row>
        <row r="534">
          <cell r="A534" t="str">
            <v>10757 - 1</v>
          </cell>
          <cell r="B534" t="str">
            <v>10757</v>
          </cell>
          <cell r="C534" t="str">
            <v>Water Heating</v>
          </cell>
          <cell r="D534" t="str">
            <v>Showerhead</v>
          </cell>
          <cell r="E534" t="str">
            <v>Residential Use Showerhead</v>
          </cell>
          <cell r="F534" t="str">
            <v>HMPT: Showerhead - Handheld - LB - EWH - 1.5 gpm</v>
          </cell>
          <cell r="G534" t="str">
            <v>1.5 gpm hand-held showerhead: leave behind; electric water heating</v>
          </cell>
          <cell r="H534">
            <v>1</v>
          </cell>
          <cell r="I534" t="str">
            <v>Active</v>
          </cell>
          <cell r="J534">
            <v>42370</v>
          </cell>
          <cell r="K534">
            <v>42735</v>
          </cell>
          <cell r="L534" t="str">
            <v>Res Water Heat</v>
          </cell>
          <cell r="N534" t="str">
            <v>3151</v>
          </cell>
          <cell r="O534" t="str">
            <v>1.5 gpm</v>
          </cell>
          <cell r="Q534" t="str">
            <v>9.48</v>
          </cell>
          <cell r="S534" t="str">
            <v>9.48</v>
          </cell>
          <cell r="T534" t="str">
            <v>260</v>
          </cell>
          <cell r="U534" t="str">
            <v>Full</v>
          </cell>
          <cell r="V534" t="str">
            <v>10</v>
          </cell>
          <cell r="X534" t="str">
            <v>20.53</v>
          </cell>
          <cell r="Y534" t="str">
            <v>RTF-deemed</v>
          </cell>
          <cell r="AE534" t="str">
            <v>per unit</v>
          </cell>
          <cell r="AF534" t="str">
            <v>kWh</v>
          </cell>
        </row>
        <row r="535">
          <cell r="A535" t="str">
            <v>10757 - 2</v>
          </cell>
          <cell r="B535" t="str">
            <v>10757</v>
          </cell>
          <cell r="C535" t="str">
            <v>Water Heating</v>
          </cell>
          <cell r="D535" t="str">
            <v>Showerhead</v>
          </cell>
          <cell r="E535" t="str">
            <v>Residential Use Showerhead</v>
          </cell>
          <cell r="F535" t="str">
            <v>HMPT: Showerhead - Handheld - LB - EWH - 1.5 gpm</v>
          </cell>
          <cell r="G535" t="str">
            <v>1.5 gpm hand-held showerhead: leave behind; electric water heating</v>
          </cell>
          <cell r="H535">
            <v>2</v>
          </cell>
          <cell r="I535" t="str">
            <v>Active</v>
          </cell>
          <cell r="J535">
            <v>42736</v>
          </cell>
          <cell r="L535" t="str">
            <v>Res Water Heat</v>
          </cell>
          <cell r="N535" t="str">
            <v>4749</v>
          </cell>
          <cell r="O535" t="str">
            <v>1.5 gpm</v>
          </cell>
          <cell r="Q535" t="str">
            <v>9.38</v>
          </cell>
          <cell r="S535" t="str">
            <v>9.38</v>
          </cell>
          <cell r="T535" t="str">
            <v>238</v>
          </cell>
          <cell r="U535" t="str">
            <v>Full</v>
          </cell>
          <cell r="V535" t="str">
            <v>10</v>
          </cell>
          <cell r="X535" t="str">
            <v>20.53</v>
          </cell>
          <cell r="Y535" t="str">
            <v>RTF-deemed</v>
          </cell>
          <cell r="AE535" t="str">
            <v>per unit</v>
          </cell>
          <cell r="AF535" t="str">
            <v>kWh</v>
          </cell>
        </row>
        <row r="536">
          <cell r="A536" t="str">
            <v>10761 - 1</v>
          </cell>
          <cell r="B536" t="str">
            <v>10761</v>
          </cell>
          <cell r="C536" t="str">
            <v>Water Heating</v>
          </cell>
          <cell r="D536" t="str">
            <v>Showerhead</v>
          </cell>
          <cell r="E536" t="str">
            <v>Residential Use Showerhead</v>
          </cell>
          <cell r="F536" t="str">
            <v>HMPT: Showerhead - Handheld - LB - GWH - 1.5 gpm</v>
          </cell>
          <cell r="G536" t="str">
            <v>1.5 gpm hand-held showerhead: leave behind; natural gas water heating</v>
          </cell>
          <cell r="H536">
            <v>1</v>
          </cell>
          <cell r="I536" t="str">
            <v>Active</v>
          </cell>
          <cell r="J536">
            <v>42370</v>
          </cell>
          <cell r="K536">
            <v>42735</v>
          </cell>
          <cell r="L536" t="str">
            <v>Res Water Heat</v>
          </cell>
          <cell r="N536" t="str">
            <v>3173</v>
          </cell>
          <cell r="O536" t="str">
            <v>1.5 gpm</v>
          </cell>
          <cell r="U536" t="str">
            <v>Full</v>
          </cell>
          <cell r="V536" t="str">
            <v>10</v>
          </cell>
          <cell r="X536" t="str">
            <v>20.53</v>
          </cell>
          <cell r="Y536" t="str">
            <v>PSE-deemed</v>
          </cell>
          <cell r="AA536" t="str">
            <v>9.48</v>
          </cell>
          <cell r="AC536" t="str">
            <v>9.48</v>
          </cell>
          <cell r="AD536" t="str">
            <v>16</v>
          </cell>
          <cell r="AE536" t="str">
            <v>per unit</v>
          </cell>
          <cell r="AF536" t="str">
            <v>Therm</v>
          </cell>
        </row>
        <row r="537">
          <cell r="A537" t="str">
            <v>10761 - 2</v>
          </cell>
          <cell r="B537" t="str">
            <v>10761</v>
          </cell>
          <cell r="C537" t="str">
            <v>Water Heating</v>
          </cell>
          <cell r="D537" t="str">
            <v>Showerhead</v>
          </cell>
          <cell r="E537" t="str">
            <v>Residential Use Showerhead</v>
          </cell>
          <cell r="F537" t="str">
            <v>HMPT: Showerhead - Handheld - LB - GWH - 1.5 gpm</v>
          </cell>
          <cell r="G537" t="str">
            <v>1.5 gpm hand-held showerhead: leave behind; natural gas water heating</v>
          </cell>
          <cell r="H537">
            <v>2</v>
          </cell>
          <cell r="I537" t="str">
            <v>Active</v>
          </cell>
          <cell r="J537">
            <v>42736</v>
          </cell>
          <cell r="L537" t="str">
            <v>Res Water Heat</v>
          </cell>
          <cell r="N537" t="str">
            <v>4753</v>
          </cell>
          <cell r="O537" t="str">
            <v>1.5 gpm</v>
          </cell>
          <cell r="U537" t="str">
            <v>Full</v>
          </cell>
          <cell r="V537" t="str">
            <v>10</v>
          </cell>
          <cell r="X537" t="str">
            <v>20.53</v>
          </cell>
          <cell r="Y537" t="str">
            <v>PSE-deemed</v>
          </cell>
          <cell r="Z537" t="str">
            <v>RTF Derived</v>
          </cell>
          <cell r="AA537" t="str">
            <v>9.48</v>
          </cell>
          <cell r="AC537" t="str">
            <v>9.48</v>
          </cell>
          <cell r="AD537" t="str">
            <v>10.61</v>
          </cell>
          <cell r="AE537" t="str">
            <v>per unit</v>
          </cell>
          <cell r="AF537" t="str">
            <v>Therm</v>
          </cell>
        </row>
        <row r="538">
          <cell r="A538" t="str">
            <v>11943 - 1</v>
          </cell>
          <cell r="B538" t="str">
            <v>11943</v>
          </cell>
          <cell r="C538" t="str">
            <v>Water Heating</v>
          </cell>
          <cell r="D538" t="str">
            <v>Showerhead</v>
          </cell>
          <cell r="E538" t="str">
            <v>Residential Use Showerhead</v>
          </cell>
          <cell r="F538" t="str">
            <v>HMPT: Showerhead - LB - GWH - 1.5 gpm - EIE</v>
          </cell>
          <cell r="G538" t="str">
            <v>1.5 gpm showerhead: leave behind; natural gas water heating; electric savings interactive effect</v>
          </cell>
          <cell r="H538">
            <v>1</v>
          </cell>
          <cell r="I538" t="str">
            <v>Active</v>
          </cell>
          <cell r="J538">
            <v>42736</v>
          </cell>
          <cell r="L538" t="str">
            <v>Res Water Heat</v>
          </cell>
          <cell r="N538" t="str">
            <v>4740</v>
          </cell>
          <cell r="O538" t="str">
            <v>1.5 gpm</v>
          </cell>
          <cell r="Q538" t="str">
            <v>0</v>
          </cell>
          <cell r="S538" t="str">
            <v>0</v>
          </cell>
          <cell r="T538" t="str">
            <v>7</v>
          </cell>
          <cell r="U538" t="str">
            <v>Full</v>
          </cell>
          <cell r="V538" t="str">
            <v>10</v>
          </cell>
          <cell r="X538" t="str">
            <v>0</v>
          </cell>
          <cell r="Y538" t="str">
            <v>RTF-deemed</v>
          </cell>
          <cell r="AE538" t="str">
            <v>per unit</v>
          </cell>
          <cell r="AF538" t="str">
            <v>kWh</v>
          </cell>
        </row>
        <row r="539">
          <cell r="A539" t="str">
            <v>11241 - 1</v>
          </cell>
          <cell r="B539" t="str">
            <v>11241</v>
          </cell>
          <cell r="C539" t="str">
            <v>Behavior</v>
          </cell>
          <cell r="D539" t="str">
            <v>Energy Assessment</v>
          </cell>
          <cell r="E539" t="str">
            <v>Home Performance Assessment</v>
          </cell>
          <cell r="F539" t="str">
            <v>HPWES: Home Performance with Energy Star - E</v>
          </cell>
          <cell r="G539" t="str">
            <v>Home Performance with Energy Star: home heated with electricity</v>
          </cell>
          <cell r="H539">
            <v>1</v>
          </cell>
          <cell r="I539" t="str">
            <v>Active</v>
          </cell>
          <cell r="J539">
            <v>40909</v>
          </cell>
          <cell r="M539" t="str">
            <v>HPWES_E_2012</v>
          </cell>
          <cell r="N539" t="str">
            <v>799</v>
          </cell>
          <cell r="Q539" t="str">
            <v>400</v>
          </cell>
          <cell r="S539" t="str">
            <v>600</v>
          </cell>
          <cell r="T539" t="str">
            <v>0</v>
          </cell>
          <cell r="U539" t="str">
            <v>Full</v>
          </cell>
          <cell r="V539" t="str">
            <v>30</v>
          </cell>
          <cell r="X539" t="str">
            <v>0</v>
          </cell>
          <cell r="AE539" t="str">
            <v>per home</v>
          </cell>
          <cell r="AF539" t="str">
            <v>kWh</v>
          </cell>
        </row>
        <row r="540">
          <cell r="A540" t="str">
            <v>11240 - 1</v>
          </cell>
          <cell r="B540" t="str">
            <v>11240</v>
          </cell>
          <cell r="C540" t="str">
            <v>Behavior</v>
          </cell>
          <cell r="D540" t="str">
            <v>Energy Assessment</v>
          </cell>
          <cell r="E540" t="str">
            <v>Home Performance Assessment</v>
          </cell>
          <cell r="F540" t="str">
            <v>HPWES: Home Performance with Energy Star - NG</v>
          </cell>
          <cell r="G540" t="str">
            <v>Home Performance with Energy Star: home heated with natural gas</v>
          </cell>
          <cell r="H540">
            <v>1</v>
          </cell>
          <cell r="I540" t="str">
            <v>Active</v>
          </cell>
          <cell r="J540">
            <v>40909</v>
          </cell>
          <cell r="M540" t="str">
            <v>HPWES_G_2012</v>
          </cell>
          <cell r="N540" t="str">
            <v>809</v>
          </cell>
          <cell r="U540" t="str">
            <v>Full</v>
          </cell>
          <cell r="V540" t="str">
            <v>30</v>
          </cell>
          <cell r="W540" t="str">
            <v>2398</v>
          </cell>
          <cell r="X540" t="str">
            <v>0</v>
          </cell>
          <cell r="AA540" t="str">
            <v>400</v>
          </cell>
          <cell r="AC540" t="str">
            <v>600</v>
          </cell>
          <cell r="AD540" t="str">
            <v>0</v>
          </cell>
          <cell r="AE540" t="str">
            <v>per home</v>
          </cell>
          <cell r="AF540" t="str">
            <v>Therm</v>
          </cell>
        </row>
        <row r="541">
          <cell r="A541" t="str">
            <v>11326 - 1</v>
          </cell>
          <cell r="B541" t="str">
            <v>11326</v>
          </cell>
          <cell r="C541" t="str">
            <v>Water Heating</v>
          </cell>
          <cell r="D541" t="str">
            <v>Aerator</v>
          </cell>
          <cell r="E541" t="str">
            <v>Commercial Use Aerator</v>
          </cell>
          <cell r="F541" t="str">
            <v>LGDI: Aerator - EWH - All Others</v>
          </cell>
          <cell r="G541" t="str">
            <v>Aerator: electric water heating; all other business types</v>
          </cell>
          <cell r="H541">
            <v>1</v>
          </cell>
          <cell r="I541" t="str">
            <v>Active</v>
          </cell>
          <cell r="J541">
            <v>42370</v>
          </cell>
          <cell r="K541">
            <v>42735</v>
          </cell>
          <cell r="L541" t="str">
            <v>Comm Water Heat</v>
          </cell>
          <cell r="N541" t="str">
            <v>3845</v>
          </cell>
          <cell r="Q541" t="str">
            <v>13.09</v>
          </cell>
          <cell r="S541" t="str">
            <v>13.09</v>
          </cell>
          <cell r="T541" t="str">
            <v>152.6</v>
          </cell>
          <cell r="U541" t="str">
            <v>Full</v>
          </cell>
          <cell r="V541" t="str">
            <v>10</v>
          </cell>
          <cell r="X541" t="str">
            <v>132.69</v>
          </cell>
          <cell r="Y541" t="str">
            <v>PSE-deemed</v>
          </cell>
          <cell r="Z541" t="str">
            <v>Engineering</v>
          </cell>
          <cell r="AE541" t="str">
            <v>per unit</v>
          </cell>
          <cell r="AF541" t="str">
            <v>kWh</v>
          </cell>
        </row>
        <row r="542">
          <cell r="A542" t="str">
            <v>11326 - 2</v>
          </cell>
          <cell r="B542" t="str">
            <v>11326</v>
          </cell>
          <cell r="C542" t="str">
            <v>Water Heating</v>
          </cell>
          <cell r="D542" t="str">
            <v>Aerator</v>
          </cell>
          <cell r="E542" t="str">
            <v>Commercial Use Aerator</v>
          </cell>
          <cell r="F542" t="str">
            <v>LGDI: Aerator - EWH - All Others</v>
          </cell>
          <cell r="G542" t="str">
            <v>Aerator: electric water heating; all other business types</v>
          </cell>
          <cell r="H542">
            <v>2</v>
          </cell>
          <cell r="I542" t="str">
            <v>Active</v>
          </cell>
          <cell r="J542">
            <v>42736</v>
          </cell>
          <cell r="L542" t="str">
            <v>Comm Water Heat</v>
          </cell>
          <cell r="N542" t="str">
            <v>5104</v>
          </cell>
          <cell r="Q542" t="str">
            <v>13.09</v>
          </cell>
          <cell r="S542" t="str">
            <v>13.09</v>
          </cell>
          <cell r="T542" t="str">
            <v>151.6</v>
          </cell>
          <cell r="U542" t="str">
            <v>Full</v>
          </cell>
          <cell r="V542" t="str">
            <v>10</v>
          </cell>
          <cell r="X542" t="str">
            <v>132.69</v>
          </cell>
          <cell r="Y542" t="str">
            <v>PSE-deemed</v>
          </cell>
          <cell r="Z542" t="str">
            <v>Engineering</v>
          </cell>
          <cell r="AE542" t="str">
            <v>per unit</v>
          </cell>
          <cell r="AF542" t="str">
            <v>kWh</v>
          </cell>
        </row>
        <row r="543">
          <cell r="A543" t="str">
            <v>12002 - 1</v>
          </cell>
          <cell r="B543" t="str">
            <v>12002</v>
          </cell>
          <cell r="C543" t="str">
            <v>Water Heating</v>
          </cell>
          <cell r="D543" t="str">
            <v>Aerator</v>
          </cell>
          <cell r="E543" t="str">
            <v>Commercial Use Aerator</v>
          </cell>
          <cell r="F543" t="str">
            <v>LGDI: Aerator - EWH - Commercial Kitchen - 1.0 gpm</v>
          </cell>
          <cell r="G543" t="str">
            <v>1.0 gpm aerator: commercial kitchen use; electric water heating</v>
          </cell>
          <cell r="H543">
            <v>1</v>
          </cell>
          <cell r="I543" t="str">
            <v>Active</v>
          </cell>
          <cell r="J543">
            <v>42736</v>
          </cell>
          <cell r="L543" t="str">
            <v>Comm Space Heat</v>
          </cell>
          <cell r="N543" t="str">
            <v>5280</v>
          </cell>
          <cell r="Q543" t="str">
            <v>13.09</v>
          </cell>
          <cell r="S543" t="str">
            <v>13.09</v>
          </cell>
          <cell r="T543" t="str">
            <v>270.5</v>
          </cell>
          <cell r="U543" t="str">
            <v>Full</v>
          </cell>
          <cell r="V543" t="str">
            <v>10</v>
          </cell>
          <cell r="X543" t="str">
            <v>192.66</v>
          </cell>
          <cell r="Y543" t="str">
            <v>PSE-deemed</v>
          </cell>
          <cell r="Z543" t="str">
            <v>Engineering</v>
          </cell>
          <cell r="AE543" t="str">
            <v>per unit</v>
          </cell>
          <cell r="AF543" t="str">
            <v>kWh</v>
          </cell>
        </row>
        <row r="544">
          <cell r="A544" t="str">
            <v>12000 - 1</v>
          </cell>
          <cell r="B544" t="str">
            <v>12000</v>
          </cell>
          <cell r="C544" t="str">
            <v>Water Heating</v>
          </cell>
          <cell r="D544" t="str">
            <v>Aerator</v>
          </cell>
          <cell r="E544" t="str">
            <v>Commercial Use Aerator</v>
          </cell>
          <cell r="F544" t="str">
            <v>LGDI: Aerator - EWH - Lodging Guest Room - 0.5 gpm</v>
          </cell>
          <cell r="G544" t="str">
            <v>0.5 gpm aerator: lodging guest room use; electric water heating</v>
          </cell>
          <cell r="H544">
            <v>1</v>
          </cell>
          <cell r="I544" t="str">
            <v>Active</v>
          </cell>
          <cell r="J544">
            <v>42736</v>
          </cell>
          <cell r="L544" t="str">
            <v>Comm Space Heat</v>
          </cell>
          <cell r="N544" t="str">
            <v>5278</v>
          </cell>
          <cell r="Q544" t="str">
            <v>13.09</v>
          </cell>
          <cell r="S544" t="str">
            <v>13.09</v>
          </cell>
          <cell r="T544" t="str">
            <v>104.4</v>
          </cell>
          <cell r="U544" t="str">
            <v>Full</v>
          </cell>
          <cell r="V544" t="str">
            <v>10</v>
          </cell>
          <cell r="X544" t="str">
            <v>68.56</v>
          </cell>
          <cell r="Y544" t="str">
            <v>PSE-deemed</v>
          </cell>
          <cell r="Z544" t="str">
            <v>Engineering</v>
          </cell>
          <cell r="AE544" t="str">
            <v>per unit</v>
          </cell>
          <cell r="AF544" t="str">
            <v>kWh</v>
          </cell>
        </row>
        <row r="545">
          <cell r="A545" t="str">
            <v>12001 - 1</v>
          </cell>
          <cell r="B545" t="str">
            <v>12001</v>
          </cell>
          <cell r="C545" t="str">
            <v>Water Heating</v>
          </cell>
          <cell r="D545" t="str">
            <v>Aerator</v>
          </cell>
          <cell r="E545" t="str">
            <v>Commercial Use Aerator</v>
          </cell>
          <cell r="F545" t="str">
            <v>LGDI: Aerator - EWH - Lodging Guest Room - 1.0 gpm</v>
          </cell>
          <cell r="G545" t="str">
            <v>1.0 gpm aerator: lodging guest room use; electric water heating</v>
          </cell>
          <cell r="H545">
            <v>1</v>
          </cell>
          <cell r="I545" t="str">
            <v>Active</v>
          </cell>
          <cell r="J545">
            <v>42736</v>
          </cell>
          <cell r="L545" t="str">
            <v>Comm Space Heat</v>
          </cell>
          <cell r="N545" t="str">
            <v>5279</v>
          </cell>
          <cell r="Q545" t="str">
            <v>13.09</v>
          </cell>
          <cell r="S545" t="str">
            <v>13.09</v>
          </cell>
          <cell r="T545" t="str">
            <v>67.7</v>
          </cell>
          <cell r="U545" t="str">
            <v>Full</v>
          </cell>
          <cell r="V545" t="str">
            <v>10</v>
          </cell>
          <cell r="X545" t="str">
            <v>59.28</v>
          </cell>
          <cell r="Y545" t="str">
            <v>PSE-deemed</v>
          </cell>
          <cell r="Z545" t="str">
            <v>Engineering</v>
          </cell>
          <cell r="AE545" t="str">
            <v>per unit</v>
          </cell>
          <cell r="AF545" t="str">
            <v>kWh</v>
          </cell>
        </row>
        <row r="546">
          <cell r="A546" t="str">
            <v>11327 - 1</v>
          </cell>
          <cell r="B546" t="str">
            <v>11327</v>
          </cell>
          <cell r="C546" t="str">
            <v>Water Heating</v>
          </cell>
          <cell r="D546" t="str">
            <v>Aerator</v>
          </cell>
          <cell r="E546" t="str">
            <v>Commercial Use Aerator</v>
          </cell>
          <cell r="F546" t="str">
            <v>LGDI: Aerator - EWH - Restaurant</v>
          </cell>
          <cell r="G546" t="str">
            <v>Aerator: electric water heating; restaurant</v>
          </cell>
          <cell r="H546">
            <v>1</v>
          </cell>
          <cell r="I546" t="str">
            <v>Active</v>
          </cell>
          <cell r="J546">
            <v>42370</v>
          </cell>
          <cell r="K546">
            <v>42735</v>
          </cell>
          <cell r="L546" t="str">
            <v>Comm Water Heat</v>
          </cell>
          <cell r="N546" t="str">
            <v>3846</v>
          </cell>
          <cell r="Q546" t="str">
            <v>13.09</v>
          </cell>
          <cell r="S546" t="str">
            <v>13.09</v>
          </cell>
          <cell r="T546" t="str">
            <v>94</v>
          </cell>
          <cell r="U546" t="str">
            <v>Full</v>
          </cell>
          <cell r="V546" t="str">
            <v>10</v>
          </cell>
          <cell r="X546" t="str">
            <v>82.28</v>
          </cell>
          <cell r="Y546" t="str">
            <v>PSE-deemed</v>
          </cell>
          <cell r="Z546" t="str">
            <v>Engineering</v>
          </cell>
          <cell r="AE546" t="str">
            <v>per unit</v>
          </cell>
          <cell r="AF546" t="str">
            <v>kWh</v>
          </cell>
        </row>
        <row r="547">
          <cell r="A547" t="str">
            <v>11327 - 2</v>
          </cell>
          <cell r="B547" t="str">
            <v>11327</v>
          </cell>
          <cell r="C547" t="str">
            <v>Water Heating</v>
          </cell>
          <cell r="D547" t="str">
            <v>Aerator</v>
          </cell>
          <cell r="E547" t="str">
            <v>Commercial Use Aerator</v>
          </cell>
          <cell r="F547" t="str">
            <v>LGDI: Aerator - EWH - Restaurant</v>
          </cell>
          <cell r="G547" t="str">
            <v>Aerator: electric water heating; restaurant</v>
          </cell>
          <cell r="H547">
            <v>2</v>
          </cell>
          <cell r="I547" t="str">
            <v>Active</v>
          </cell>
          <cell r="J547">
            <v>42736</v>
          </cell>
          <cell r="L547" t="str">
            <v>Comm Water Heat</v>
          </cell>
          <cell r="N547" t="str">
            <v>5105</v>
          </cell>
          <cell r="Q547" t="str">
            <v>13.09</v>
          </cell>
          <cell r="S547" t="str">
            <v>13.09</v>
          </cell>
          <cell r="T547" t="str">
            <v>215.1</v>
          </cell>
          <cell r="U547" t="str">
            <v>Full</v>
          </cell>
          <cell r="V547" t="str">
            <v>10</v>
          </cell>
          <cell r="X547" t="str">
            <v>188.3</v>
          </cell>
          <cell r="Y547" t="str">
            <v>PSE-deemed</v>
          </cell>
          <cell r="Z547" t="str">
            <v>Engineering</v>
          </cell>
          <cell r="AE547" t="str">
            <v>per unit</v>
          </cell>
          <cell r="AF547" t="str">
            <v>kWh</v>
          </cell>
        </row>
        <row r="548">
          <cell r="A548" t="str">
            <v>11328 - 1</v>
          </cell>
          <cell r="B548" t="str">
            <v>11328</v>
          </cell>
          <cell r="C548" t="str">
            <v>Water Heating</v>
          </cell>
          <cell r="D548" t="str">
            <v>Aerator</v>
          </cell>
          <cell r="E548" t="str">
            <v>Commercial Use Aerator</v>
          </cell>
          <cell r="F548" t="str">
            <v>LGDI: Aerator - EWH - Retail</v>
          </cell>
          <cell r="G548" t="str">
            <v>Aerator: electric water heating; retail</v>
          </cell>
          <cell r="H548">
            <v>1</v>
          </cell>
          <cell r="I548" t="str">
            <v>Active</v>
          </cell>
          <cell r="J548">
            <v>42370</v>
          </cell>
          <cell r="K548">
            <v>42735</v>
          </cell>
          <cell r="L548" t="str">
            <v>Comm Water Heat</v>
          </cell>
          <cell r="N548" t="str">
            <v>3847</v>
          </cell>
          <cell r="Q548" t="str">
            <v>13.09</v>
          </cell>
          <cell r="S548" t="str">
            <v>13.09</v>
          </cell>
          <cell r="T548" t="str">
            <v>151</v>
          </cell>
          <cell r="U548" t="str">
            <v>Full</v>
          </cell>
          <cell r="V548" t="str">
            <v>10</v>
          </cell>
          <cell r="X548" t="str">
            <v>132.69</v>
          </cell>
          <cell r="Y548" t="str">
            <v>PSE-deemed</v>
          </cell>
          <cell r="Z548" t="str">
            <v>Engineering</v>
          </cell>
          <cell r="AE548" t="str">
            <v>per unit</v>
          </cell>
          <cell r="AF548" t="str">
            <v>kWh</v>
          </cell>
        </row>
        <row r="549">
          <cell r="A549" t="str">
            <v>11328 - 2</v>
          </cell>
          <cell r="B549" t="str">
            <v>11328</v>
          </cell>
          <cell r="C549" t="str">
            <v>Water Heating</v>
          </cell>
          <cell r="D549" t="str">
            <v>Aerator</v>
          </cell>
          <cell r="E549" t="str">
            <v>Commercial Use Aerator</v>
          </cell>
          <cell r="F549" t="str">
            <v>LGDI: Aerator - EWH - Retail</v>
          </cell>
          <cell r="G549" t="str">
            <v>Aerator: electric water heating; retail</v>
          </cell>
          <cell r="H549">
            <v>2</v>
          </cell>
          <cell r="I549" t="str">
            <v>Active</v>
          </cell>
          <cell r="J549">
            <v>42736</v>
          </cell>
          <cell r="L549" t="str">
            <v>Comm Water Heat</v>
          </cell>
          <cell r="N549" t="str">
            <v>5106</v>
          </cell>
          <cell r="Q549" t="str">
            <v>13.09</v>
          </cell>
          <cell r="S549" t="str">
            <v>13.09</v>
          </cell>
          <cell r="T549" t="str">
            <v>151.6</v>
          </cell>
          <cell r="U549" t="str">
            <v>Full</v>
          </cell>
          <cell r="V549" t="str">
            <v>10</v>
          </cell>
          <cell r="X549" t="str">
            <v>132.69</v>
          </cell>
          <cell r="Y549" t="str">
            <v>PSE-deemed</v>
          </cell>
          <cell r="Z549" t="str">
            <v>Engineering</v>
          </cell>
          <cell r="AE549" t="str">
            <v>per unit</v>
          </cell>
          <cell r="AF549" t="str">
            <v>kWh</v>
          </cell>
        </row>
        <row r="550">
          <cell r="A550" t="str">
            <v>11329 - 1</v>
          </cell>
          <cell r="B550" t="str">
            <v>11329</v>
          </cell>
          <cell r="C550" t="str">
            <v>Water Heating</v>
          </cell>
          <cell r="D550" t="str">
            <v>Aerator</v>
          </cell>
          <cell r="E550" t="str">
            <v>Commercial Use Aerator</v>
          </cell>
          <cell r="F550" t="str">
            <v>LGDI: Aerator - EWH - School</v>
          </cell>
          <cell r="G550" t="str">
            <v>Aerator: electric water heating; school</v>
          </cell>
          <cell r="H550">
            <v>1</v>
          </cell>
          <cell r="I550" t="str">
            <v>Active</v>
          </cell>
          <cell r="J550">
            <v>42370</v>
          </cell>
          <cell r="L550" t="str">
            <v>Comm Water Heat</v>
          </cell>
          <cell r="N550" t="str">
            <v>3848</v>
          </cell>
          <cell r="Q550" t="str">
            <v>13.09</v>
          </cell>
          <cell r="S550" t="str">
            <v>13.09</v>
          </cell>
          <cell r="T550" t="str">
            <v>189.5</v>
          </cell>
          <cell r="U550" t="str">
            <v>Full</v>
          </cell>
          <cell r="V550" t="str">
            <v>10</v>
          </cell>
          <cell r="X550" t="str">
            <v>160.12</v>
          </cell>
          <cell r="Y550" t="str">
            <v>PSE-deemed</v>
          </cell>
          <cell r="Z550" t="str">
            <v>Engineering</v>
          </cell>
          <cell r="AE550" t="str">
            <v>per unit</v>
          </cell>
          <cell r="AF550" t="str">
            <v>kWh</v>
          </cell>
        </row>
        <row r="551">
          <cell r="A551" t="str">
            <v>11330 - 1</v>
          </cell>
          <cell r="B551" t="str">
            <v>11330</v>
          </cell>
          <cell r="C551" t="str">
            <v>Water Heating</v>
          </cell>
          <cell r="D551" t="str">
            <v>Aerator</v>
          </cell>
          <cell r="E551" t="str">
            <v>Commercial Use Aerator</v>
          </cell>
          <cell r="F551" t="str">
            <v>LGDI: Aerator - EWH - Small Office</v>
          </cell>
          <cell r="G551" t="str">
            <v>Aerator: electric water heating; small office</v>
          </cell>
          <cell r="H551">
            <v>1</v>
          </cell>
          <cell r="I551" t="str">
            <v>Active</v>
          </cell>
          <cell r="J551">
            <v>42370</v>
          </cell>
          <cell r="L551" t="str">
            <v>Comm Water Heat</v>
          </cell>
          <cell r="N551" t="str">
            <v>3849</v>
          </cell>
          <cell r="Q551" t="str">
            <v>13.09</v>
          </cell>
          <cell r="S551" t="str">
            <v>13.09</v>
          </cell>
          <cell r="T551" t="str">
            <v>46.6</v>
          </cell>
          <cell r="U551" t="str">
            <v>Full</v>
          </cell>
          <cell r="V551" t="str">
            <v>10</v>
          </cell>
          <cell r="X551" t="str">
            <v>40.8</v>
          </cell>
          <cell r="Y551" t="str">
            <v>PSE-deemed</v>
          </cell>
          <cell r="Z551" t="str">
            <v>Engineering</v>
          </cell>
          <cell r="AE551" t="str">
            <v>per unit</v>
          </cell>
          <cell r="AF551" t="str">
            <v>kWh</v>
          </cell>
        </row>
        <row r="552">
          <cell r="A552" t="str">
            <v>11331 - 1</v>
          </cell>
          <cell r="B552" t="str">
            <v>11331</v>
          </cell>
          <cell r="C552" t="str">
            <v>Water Heating</v>
          </cell>
          <cell r="D552" t="str">
            <v>Aerator</v>
          </cell>
          <cell r="E552" t="str">
            <v>Commercial Use Aerator</v>
          </cell>
          <cell r="F552" t="str">
            <v>LGDI: Aerator - GWH - All Others</v>
          </cell>
          <cell r="G552" t="str">
            <v>Aerator: natural gas water heating; all other business types</v>
          </cell>
          <cell r="H552">
            <v>1</v>
          </cell>
          <cell r="I552" t="str">
            <v>Active</v>
          </cell>
          <cell r="J552">
            <v>42370</v>
          </cell>
          <cell r="L552" t="str">
            <v>Comm Water Heat</v>
          </cell>
          <cell r="N552" t="str">
            <v>3850</v>
          </cell>
          <cell r="U552" t="str">
            <v>Full</v>
          </cell>
          <cell r="V552" t="str">
            <v>10</v>
          </cell>
          <cell r="X552" t="str">
            <v>132.69</v>
          </cell>
          <cell r="Y552" t="str">
            <v>PSE-deemed</v>
          </cell>
          <cell r="Z552" t="str">
            <v>Engineering</v>
          </cell>
          <cell r="AA552" t="str">
            <v>13.09</v>
          </cell>
          <cell r="AC552" t="str">
            <v>13.09</v>
          </cell>
          <cell r="AD552" t="str">
            <v>6.5</v>
          </cell>
          <cell r="AE552" t="str">
            <v>per unit</v>
          </cell>
          <cell r="AF552" t="str">
            <v>Therm</v>
          </cell>
        </row>
        <row r="553">
          <cell r="A553" t="str">
            <v>12005 - 1</v>
          </cell>
          <cell r="B553" t="str">
            <v>12005</v>
          </cell>
          <cell r="C553" t="str">
            <v>Water Heating</v>
          </cell>
          <cell r="D553" t="str">
            <v>Aerator</v>
          </cell>
          <cell r="E553" t="str">
            <v>Commercial Use Aerator</v>
          </cell>
          <cell r="F553" t="str">
            <v>LGDI: Aerator - GWH - Commercial Kitchen - 1.0 gpm</v>
          </cell>
          <cell r="G553" t="str">
            <v>1.0 gpm aerator: commercial kitchen use; natural gas water heating</v>
          </cell>
          <cell r="H553">
            <v>1</v>
          </cell>
          <cell r="I553" t="str">
            <v>Active</v>
          </cell>
          <cell r="J553">
            <v>42736</v>
          </cell>
          <cell r="L553" t="str">
            <v>Comm Space Heat</v>
          </cell>
          <cell r="N553" t="str">
            <v>5283</v>
          </cell>
          <cell r="U553" t="str">
            <v>Full</v>
          </cell>
          <cell r="V553" t="str">
            <v>10</v>
          </cell>
          <cell r="X553" t="str">
            <v>192.66</v>
          </cell>
          <cell r="Y553" t="str">
            <v>PSE-deemed</v>
          </cell>
          <cell r="Z553" t="str">
            <v>Engineering</v>
          </cell>
          <cell r="AA553" t="str">
            <v>13.09</v>
          </cell>
          <cell r="AC553" t="str">
            <v>13.09</v>
          </cell>
          <cell r="AD553" t="str">
            <v>11.7</v>
          </cell>
          <cell r="AE553" t="str">
            <v>per unit</v>
          </cell>
          <cell r="AF553" t="str">
            <v>Therm</v>
          </cell>
        </row>
        <row r="554">
          <cell r="A554" t="str">
            <v>12003 - 1</v>
          </cell>
          <cell r="B554" t="str">
            <v>12003</v>
          </cell>
          <cell r="C554" t="str">
            <v>Water Heating</v>
          </cell>
          <cell r="D554" t="str">
            <v>Aerator</v>
          </cell>
          <cell r="E554" t="str">
            <v>Commercial Use Aerator</v>
          </cell>
          <cell r="F554" t="str">
            <v>LGDI: Aerator - GWH - Lodging Guest Room - 0.5 gpm</v>
          </cell>
          <cell r="G554" t="str">
            <v>0.5 gpm aerator: lodging guest room use; natural gas water heating</v>
          </cell>
          <cell r="H554">
            <v>1</v>
          </cell>
          <cell r="I554" t="str">
            <v>Active</v>
          </cell>
          <cell r="J554">
            <v>42736</v>
          </cell>
          <cell r="L554" t="str">
            <v>Comm Space Heat</v>
          </cell>
          <cell r="N554" t="str">
            <v>5281</v>
          </cell>
          <cell r="U554" t="str">
            <v>Full</v>
          </cell>
          <cell r="V554" t="str">
            <v>10</v>
          </cell>
          <cell r="X554" t="str">
            <v>68.56</v>
          </cell>
          <cell r="Y554" t="str">
            <v>PSE-deemed</v>
          </cell>
          <cell r="Z554" t="str">
            <v>Engineering</v>
          </cell>
          <cell r="AA554" t="str">
            <v>13.09</v>
          </cell>
          <cell r="AC554" t="str">
            <v>13.09</v>
          </cell>
          <cell r="AD554" t="str">
            <v>4.5</v>
          </cell>
          <cell r="AE554" t="str">
            <v>per unit</v>
          </cell>
          <cell r="AF554" t="str">
            <v>Therm</v>
          </cell>
        </row>
        <row r="555">
          <cell r="A555" t="str">
            <v>12004 - 1</v>
          </cell>
          <cell r="B555" t="str">
            <v>12004</v>
          </cell>
          <cell r="C555" t="str">
            <v>Water Heating</v>
          </cell>
          <cell r="D555" t="str">
            <v>Aerator</v>
          </cell>
          <cell r="E555" t="str">
            <v>Commercial Use Aerator</v>
          </cell>
          <cell r="F555" t="str">
            <v>LGDI: Aerator - GWH - Lodging Guest Room - 1.0 gpm</v>
          </cell>
          <cell r="G555" t="str">
            <v>1.0 gpm aerator: lodging guest room use; natural gas water heating</v>
          </cell>
          <cell r="H555">
            <v>1</v>
          </cell>
          <cell r="I555" t="str">
            <v>Active</v>
          </cell>
          <cell r="J555">
            <v>42736</v>
          </cell>
          <cell r="L555" t="str">
            <v>Comm Space Heat</v>
          </cell>
          <cell r="N555" t="str">
            <v>5282</v>
          </cell>
          <cell r="U555" t="str">
            <v>Full</v>
          </cell>
          <cell r="V555" t="str">
            <v>10</v>
          </cell>
          <cell r="X555" t="str">
            <v>59.28</v>
          </cell>
          <cell r="Y555" t="str">
            <v>PSE-deemed</v>
          </cell>
          <cell r="Z555" t="str">
            <v>Engineering</v>
          </cell>
          <cell r="AA555" t="str">
            <v>13.09</v>
          </cell>
          <cell r="AC555" t="str">
            <v>13.09</v>
          </cell>
          <cell r="AD555" t="str">
            <v>2.9</v>
          </cell>
          <cell r="AE555" t="str">
            <v>per unit</v>
          </cell>
          <cell r="AF555" t="str">
            <v>Therm</v>
          </cell>
        </row>
        <row r="556">
          <cell r="A556" t="str">
            <v>11332 - 1</v>
          </cell>
          <cell r="B556" t="str">
            <v>11332</v>
          </cell>
          <cell r="C556" t="str">
            <v>Water Heating</v>
          </cell>
          <cell r="D556" t="str">
            <v>Aerator</v>
          </cell>
          <cell r="E556" t="str">
            <v>Commercial Use Aerator</v>
          </cell>
          <cell r="F556" t="str">
            <v>LGDI: Aerator - GWH - Restaurant</v>
          </cell>
          <cell r="G556" t="str">
            <v>Aerator: natural gas water heating; restaurant</v>
          </cell>
          <cell r="H556">
            <v>1</v>
          </cell>
          <cell r="I556" t="str">
            <v>Active</v>
          </cell>
          <cell r="J556">
            <v>42370</v>
          </cell>
          <cell r="K556">
            <v>42735</v>
          </cell>
          <cell r="L556" t="str">
            <v>Comm Water Heat</v>
          </cell>
          <cell r="N556" t="str">
            <v>3851</v>
          </cell>
          <cell r="U556" t="str">
            <v>Full</v>
          </cell>
          <cell r="V556" t="str">
            <v>10</v>
          </cell>
          <cell r="X556" t="str">
            <v>82.28</v>
          </cell>
          <cell r="Y556" t="str">
            <v>PSE-deemed</v>
          </cell>
          <cell r="Z556" t="str">
            <v>Engineering</v>
          </cell>
          <cell r="AA556" t="str">
            <v>13.09</v>
          </cell>
          <cell r="AC556" t="str">
            <v>13.09</v>
          </cell>
          <cell r="AD556" t="str">
            <v>4.1</v>
          </cell>
          <cell r="AE556" t="str">
            <v>per unit</v>
          </cell>
          <cell r="AF556" t="str">
            <v>Therm</v>
          </cell>
        </row>
        <row r="557">
          <cell r="A557" t="str">
            <v>11332 - 2</v>
          </cell>
          <cell r="B557" t="str">
            <v>11332</v>
          </cell>
          <cell r="C557" t="str">
            <v>Water Heating</v>
          </cell>
          <cell r="D557" t="str">
            <v>Aerator</v>
          </cell>
          <cell r="E557" t="str">
            <v>Commercial Use Aerator</v>
          </cell>
          <cell r="F557" t="str">
            <v>LGDI: Aerator - GWH - Restaurant</v>
          </cell>
          <cell r="G557" t="str">
            <v>Aerator: natural gas water heating; restaurant</v>
          </cell>
          <cell r="H557">
            <v>2</v>
          </cell>
          <cell r="I557" t="str">
            <v>Active</v>
          </cell>
          <cell r="J557">
            <v>42736</v>
          </cell>
          <cell r="L557" t="str">
            <v>Comm Water Heat</v>
          </cell>
          <cell r="N557" t="str">
            <v>5107</v>
          </cell>
          <cell r="U557" t="str">
            <v>Full</v>
          </cell>
          <cell r="V557" t="str">
            <v>10</v>
          </cell>
          <cell r="X557" t="str">
            <v>188.3</v>
          </cell>
          <cell r="Y557" t="str">
            <v>PSE-deemed</v>
          </cell>
          <cell r="Z557" t="str">
            <v>Engineering</v>
          </cell>
          <cell r="AA557" t="str">
            <v>13.09</v>
          </cell>
          <cell r="AC557" t="str">
            <v>13.09</v>
          </cell>
          <cell r="AD557" t="str">
            <v>9.3</v>
          </cell>
          <cell r="AE557" t="str">
            <v>per unit</v>
          </cell>
          <cell r="AF557" t="str">
            <v>Therm</v>
          </cell>
        </row>
        <row r="558">
          <cell r="A558" t="str">
            <v>11333 - 1</v>
          </cell>
          <cell r="B558" t="str">
            <v>11333</v>
          </cell>
          <cell r="C558" t="str">
            <v>Water Heating</v>
          </cell>
          <cell r="D558" t="str">
            <v>Aerator</v>
          </cell>
          <cell r="E558" t="str">
            <v>Commercial Use Aerator</v>
          </cell>
          <cell r="F558" t="str">
            <v>LGDI: Aerator - GWH - Retail</v>
          </cell>
          <cell r="G558" t="str">
            <v>Aerator: natural gas water heating; retail</v>
          </cell>
          <cell r="H558">
            <v>1</v>
          </cell>
          <cell r="I558" t="str">
            <v>Active</v>
          </cell>
          <cell r="J558">
            <v>42370</v>
          </cell>
          <cell r="L558" t="str">
            <v>Comm Water Heat</v>
          </cell>
          <cell r="N558" t="str">
            <v>3852</v>
          </cell>
          <cell r="U558" t="str">
            <v>Full</v>
          </cell>
          <cell r="V558" t="str">
            <v>10</v>
          </cell>
          <cell r="X558" t="str">
            <v>132.69</v>
          </cell>
          <cell r="Y558" t="str">
            <v>PSE-deemed</v>
          </cell>
          <cell r="Z558" t="str">
            <v>Engineering</v>
          </cell>
          <cell r="AA558" t="str">
            <v>13.09</v>
          </cell>
          <cell r="AC558" t="str">
            <v>13.09</v>
          </cell>
          <cell r="AD558" t="str">
            <v>6.5</v>
          </cell>
          <cell r="AE558" t="str">
            <v>per unit</v>
          </cell>
          <cell r="AF558" t="str">
            <v>Therm</v>
          </cell>
        </row>
        <row r="559">
          <cell r="A559" t="str">
            <v>11334 - 1</v>
          </cell>
          <cell r="B559" t="str">
            <v>11334</v>
          </cell>
          <cell r="C559" t="str">
            <v>Water Heating</v>
          </cell>
          <cell r="D559" t="str">
            <v>Aerator</v>
          </cell>
          <cell r="E559" t="str">
            <v>Commercial Use Aerator</v>
          </cell>
          <cell r="F559" t="str">
            <v>LGDI: Aerator - GWH - School</v>
          </cell>
          <cell r="G559" t="str">
            <v>Aerator: natural gas water heating; school</v>
          </cell>
          <cell r="H559">
            <v>1</v>
          </cell>
          <cell r="I559" t="str">
            <v>Active</v>
          </cell>
          <cell r="J559">
            <v>42370</v>
          </cell>
          <cell r="L559" t="str">
            <v>Comm Water Heat</v>
          </cell>
          <cell r="N559" t="str">
            <v>3853</v>
          </cell>
          <cell r="U559" t="str">
            <v>Full</v>
          </cell>
          <cell r="V559" t="str">
            <v>10</v>
          </cell>
          <cell r="X559" t="str">
            <v>160.12</v>
          </cell>
          <cell r="Y559" t="str">
            <v>PSE-deemed</v>
          </cell>
          <cell r="Z559" t="str">
            <v>Engineering</v>
          </cell>
          <cell r="AA559" t="str">
            <v>13.09</v>
          </cell>
          <cell r="AC559" t="str">
            <v>13.09</v>
          </cell>
          <cell r="AD559" t="str">
            <v>8.2</v>
          </cell>
          <cell r="AE559" t="str">
            <v>per unit</v>
          </cell>
          <cell r="AF559" t="str">
            <v>Therm</v>
          </cell>
        </row>
        <row r="560">
          <cell r="A560" t="str">
            <v>11335 - 1</v>
          </cell>
          <cell r="B560" t="str">
            <v>11335</v>
          </cell>
          <cell r="C560" t="str">
            <v>Water Heating</v>
          </cell>
          <cell r="D560" t="str">
            <v>Aerator</v>
          </cell>
          <cell r="E560" t="str">
            <v>Commercial Use Aerator</v>
          </cell>
          <cell r="F560" t="str">
            <v>LGDI: Aerator - GWH - Small</v>
          </cell>
          <cell r="G560" t="str">
            <v>Aerator: natural gas water heating; small office</v>
          </cell>
          <cell r="H560">
            <v>1</v>
          </cell>
          <cell r="I560" t="str">
            <v>Active</v>
          </cell>
          <cell r="J560">
            <v>42370</v>
          </cell>
          <cell r="L560" t="str">
            <v>Comm Water Heat</v>
          </cell>
          <cell r="N560" t="str">
            <v>3854</v>
          </cell>
          <cell r="U560" t="str">
            <v>Full</v>
          </cell>
          <cell r="V560" t="str">
            <v>10</v>
          </cell>
          <cell r="X560" t="str">
            <v>40.8</v>
          </cell>
          <cell r="Y560" t="str">
            <v>PSE-deemed</v>
          </cell>
          <cell r="Z560" t="str">
            <v>Engineering</v>
          </cell>
          <cell r="AA560" t="str">
            <v>13.09</v>
          </cell>
          <cell r="AC560" t="str">
            <v>13.09</v>
          </cell>
          <cell r="AD560" t="str">
            <v>2</v>
          </cell>
          <cell r="AE560" t="str">
            <v>per unit</v>
          </cell>
          <cell r="AF560" t="str">
            <v>Therm</v>
          </cell>
        </row>
        <row r="561">
          <cell r="A561" t="str">
            <v>11336 - 1</v>
          </cell>
          <cell r="B561" t="str">
            <v>11336</v>
          </cell>
          <cell r="C561" t="str">
            <v>Refrigeration</v>
          </cell>
          <cell r="D561" t="str">
            <v>Sealing</v>
          </cell>
          <cell r="E561" t="str">
            <v>Auto Closer</v>
          </cell>
          <cell r="F561" t="str">
            <v>LGDI: Auto Closer - Reach In Glass Doors - Low Temp - E</v>
          </cell>
          <cell r="G561" t="str">
            <v>Auto closer: reach-in glass doors; low temperature; electric heating</v>
          </cell>
          <cell r="H561">
            <v>1</v>
          </cell>
          <cell r="I561" t="str">
            <v>Active</v>
          </cell>
          <cell r="J561">
            <v>42370</v>
          </cell>
          <cell r="L561" t="str">
            <v>Comm Refrigeration</v>
          </cell>
          <cell r="N561" t="str">
            <v>3855</v>
          </cell>
          <cell r="Q561" t="str">
            <v>133.28</v>
          </cell>
          <cell r="S561" t="str">
            <v>190.4</v>
          </cell>
          <cell r="T561" t="str">
            <v>343</v>
          </cell>
          <cell r="U561" t="str">
            <v>Full</v>
          </cell>
          <cell r="V561" t="str">
            <v>8</v>
          </cell>
          <cell r="Y561" t="str">
            <v>RTF-deemed</v>
          </cell>
          <cell r="AE561" t="str">
            <v>per unit</v>
          </cell>
          <cell r="AF561" t="str">
            <v>kWh</v>
          </cell>
        </row>
        <row r="562">
          <cell r="A562" t="str">
            <v>11996 - 1</v>
          </cell>
          <cell r="B562" t="str">
            <v>11996</v>
          </cell>
          <cell r="C562" t="str">
            <v>Water Heating</v>
          </cell>
          <cell r="D562" t="str">
            <v>Water Heater</v>
          </cell>
          <cell r="E562" t="str">
            <v>Commercial Water Heater</v>
          </cell>
          <cell r="F562" t="str">
            <v>LGDI: Boiler - Education - NG</v>
          </cell>
          <cell r="G562" t="str">
            <v>Natural gas boiler: education</v>
          </cell>
          <cell r="H562">
            <v>1</v>
          </cell>
          <cell r="I562" t="str">
            <v>Active</v>
          </cell>
          <cell r="J562">
            <v>42736</v>
          </cell>
          <cell r="L562" t="str">
            <v>Comm Water Heat</v>
          </cell>
          <cell r="N562" t="str">
            <v>5274</v>
          </cell>
          <cell r="U562" t="str">
            <v>Incremental</v>
          </cell>
          <cell r="V562" t="str">
            <v>15</v>
          </cell>
          <cell r="X562" t="str">
            <v>0</v>
          </cell>
          <cell r="Y562" t="str">
            <v>PSE-deemed</v>
          </cell>
          <cell r="Z562" t="str">
            <v>Engineering</v>
          </cell>
          <cell r="AA562" t="str">
            <v>1500</v>
          </cell>
          <cell r="AC562" t="str">
            <v>3191</v>
          </cell>
          <cell r="AD562" t="str">
            <v>470</v>
          </cell>
          <cell r="AE562" t="str">
            <v>per unit</v>
          </cell>
          <cell r="AF562" t="str">
            <v>Therm</v>
          </cell>
        </row>
        <row r="563">
          <cell r="A563" t="str">
            <v>11994 - 1</v>
          </cell>
          <cell r="B563" t="str">
            <v>11994</v>
          </cell>
          <cell r="C563" t="str">
            <v>Water Heating</v>
          </cell>
          <cell r="D563" t="str">
            <v>Water Heater</v>
          </cell>
          <cell r="E563" t="str">
            <v>Commercial Water Heater</v>
          </cell>
          <cell r="F563" t="str">
            <v>LGDI: Boiler - Kitchen - NG</v>
          </cell>
          <cell r="G563" t="str">
            <v>Natural gas boiler: commercial kitchen use</v>
          </cell>
          <cell r="H563">
            <v>1</v>
          </cell>
          <cell r="I563" t="str">
            <v>Active</v>
          </cell>
          <cell r="J563">
            <v>42736</v>
          </cell>
          <cell r="L563" t="str">
            <v>Comm Water Heat</v>
          </cell>
          <cell r="N563" t="str">
            <v>5272</v>
          </cell>
          <cell r="U563" t="str">
            <v>Incremental</v>
          </cell>
          <cell r="V563" t="str">
            <v>15</v>
          </cell>
          <cell r="X563" t="str">
            <v>0</v>
          </cell>
          <cell r="Y563" t="str">
            <v>PSE-deemed</v>
          </cell>
          <cell r="Z563" t="str">
            <v>Engineering</v>
          </cell>
          <cell r="AA563" t="str">
            <v>1500</v>
          </cell>
          <cell r="AC563" t="str">
            <v>3191</v>
          </cell>
          <cell r="AD563" t="str">
            <v>800</v>
          </cell>
          <cell r="AE563" t="str">
            <v>per unit</v>
          </cell>
          <cell r="AF563" t="str">
            <v>Therm</v>
          </cell>
        </row>
        <row r="564">
          <cell r="A564" t="str">
            <v>11995 - 1</v>
          </cell>
          <cell r="B564" t="str">
            <v>11995</v>
          </cell>
          <cell r="C564" t="str">
            <v>Water Heating</v>
          </cell>
          <cell r="D564" t="str">
            <v>Water Heater</v>
          </cell>
          <cell r="E564" t="str">
            <v>Commercial Water Heater</v>
          </cell>
          <cell r="F564" t="str">
            <v>LGDI: Boiler - Laundry - NG</v>
          </cell>
          <cell r="G564" t="str">
            <v>Natural gas boiler: commercial laundry use</v>
          </cell>
          <cell r="H564">
            <v>1</v>
          </cell>
          <cell r="I564" t="str">
            <v>Active</v>
          </cell>
          <cell r="J564">
            <v>42736</v>
          </cell>
          <cell r="L564" t="str">
            <v>Comm Water Heat</v>
          </cell>
          <cell r="N564" t="str">
            <v>5273</v>
          </cell>
          <cell r="U564" t="str">
            <v>Incremental</v>
          </cell>
          <cell r="V564" t="str">
            <v>15</v>
          </cell>
          <cell r="X564" t="str">
            <v>0</v>
          </cell>
          <cell r="Y564" t="str">
            <v>PSE-deemed</v>
          </cell>
          <cell r="Z564" t="str">
            <v>Engineering</v>
          </cell>
          <cell r="AA564" t="str">
            <v>1500</v>
          </cell>
          <cell r="AC564" t="str">
            <v>3191</v>
          </cell>
          <cell r="AD564" t="str">
            <v>597</v>
          </cell>
          <cell r="AE564" t="str">
            <v>per unit</v>
          </cell>
          <cell r="AF564" t="str">
            <v>Therm</v>
          </cell>
        </row>
        <row r="565">
          <cell r="A565" t="str">
            <v>11337 - 1</v>
          </cell>
          <cell r="B565" t="str">
            <v>11337</v>
          </cell>
          <cell r="C565" t="str">
            <v>Controls</v>
          </cell>
          <cell r="D565" t="str">
            <v>Refrigeration Control</v>
          </cell>
          <cell r="E565" t="str">
            <v>Refrigeration Control</v>
          </cell>
          <cell r="F565" t="str">
            <v>LGDI: Controls - ASH - Compressor - Low Temp</v>
          </cell>
          <cell r="G565" t="str">
            <v>Anti-sweat heater control: controlling compressors; low temperature</v>
          </cell>
          <cell r="H565">
            <v>1</v>
          </cell>
          <cell r="I565" t="str">
            <v>Active</v>
          </cell>
          <cell r="J565">
            <v>42370</v>
          </cell>
          <cell r="L565" t="str">
            <v>Comm Refrigeration</v>
          </cell>
          <cell r="N565" t="str">
            <v>3856</v>
          </cell>
          <cell r="Q565" t="str">
            <v>42.4</v>
          </cell>
          <cell r="S565" t="str">
            <v>42.4</v>
          </cell>
          <cell r="T565" t="str">
            <v>369</v>
          </cell>
          <cell r="U565" t="str">
            <v>Full</v>
          </cell>
          <cell r="V565" t="str">
            <v>8</v>
          </cell>
          <cell r="Y565" t="str">
            <v>RTF-deemed</v>
          </cell>
          <cell r="AE565" t="str">
            <v>per unit</v>
          </cell>
          <cell r="AF565" t="str">
            <v>kWh</v>
          </cell>
        </row>
        <row r="566">
          <cell r="A566" t="str">
            <v>11338 - 1</v>
          </cell>
          <cell r="B566" t="str">
            <v>11338</v>
          </cell>
          <cell r="C566" t="str">
            <v>Controls</v>
          </cell>
          <cell r="D566" t="str">
            <v>Refrigeration Control</v>
          </cell>
          <cell r="E566" t="str">
            <v>Refrigeration Control</v>
          </cell>
          <cell r="F566" t="str">
            <v>LGDI: Controls - ASH - Compressor - Mid Temp</v>
          </cell>
          <cell r="G566" t="str">
            <v>Anti-sweat heater control: controlling compressors; mid temperature</v>
          </cell>
          <cell r="H566">
            <v>1</v>
          </cell>
          <cell r="I566" t="str">
            <v>Active</v>
          </cell>
          <cell r="J566">
            <v>42370</v>
          </cell>
          <cell r="L566" t="str">
            <v>Comm Refrigeration</v>
          </cell>
          <cell r="N566" t="str">
            <v>3857</v>
          </cell>
          <cell r="Q566" t="str">
            <v>42.4</v>
          </cell>
          <cell r="S566" t="str">
            <v>42.4</v>
          </cell>
          <cell r="T566" t="str">
            <v>230</v>
          </cell>
          <cell r="U566" t="str">
            <v>Full</v>
          </cell>
          <cell r="V566" t="str">
            <v>8</v>
          </cell>
          <cell r="Y566" t="str">
            <v>RTF-deemed</v>
          </cell>
          <cell r="AE566" t="str">
            <v>per unit</v>
          </cell>
          <cell r="AF566" t="str">
            <v>kWh</v>
          </cell>
        </row>
        <row r="567">
          <cell r="A567" t="str">
            <v>11339 - 1</v>
          </cell>
          <cell r="B567" t="str">
            <v>11339</v>
          </cell>
          <cell r="C567" t="str">
            <v>Motors</v>
          </cell>
          <cell r="D567" t="str">
            <v>Motor</v>
          </cell>
          <cell r="E567" t="str">
            <v>Electronically Commutated Motor</v>
          </cell>
          <cell r="F567" t="str">
            <v>LGDI: ECM - Display Case</v>
          </cell>
          <cell r="G567" t="str">
            <v>Electronically commutated motors: display case</v>
          </cell>
          <cell r="H567">
            <v>1</v>
          </cell>
          <cell r="I567" t="str">
            <v>Active</v>
          </cell>
          <cell r="J567">
            <v>42370</v>
          </cell>
          <cell r="L567" t="str">
            <v>Comm Refrigeration</v>
          </cell>
          <cell r="N567" t="str">
            <v>3858</v>
          </cell>
          <cell r="Q567" t="str">
            <v>133.28</v>
          </cell>
          <cell r="S567" t="str">
            <v>190.4</v>
          </cell>
          <cell r="T567" t="str">
            <v>685</v>
          </cell>
          <cell r="U567" t="str">
            <v>Full</v>
          </cell>
          <cell r="V567" t="str">
            <v>15</v>
          </cell>
          <cell r="Y567" t="str">
            <v>RTF-deemed</v>
          </cell>
          <cell r="AE567" t="str">
            <v>per unit</v>
          </cell>
          <cell r="AF567" t="str">
            <v>kWh</v>
          </cell>
        </row>
        <row r="568">
          <cell r="A568" t="str">
            <v>11340 - 1</v>
          </cell>
          <cell r="B568" t="str">
            <v>11340</v>
          </cell>
          <cell r="C568" t="str">
            <v>Motors</v>
          </cell>
          <cell r="D568" t="str">
            <v>Motor</v>
          </cell>
          <cell r="E568" t="str">
            <v>Electronically Commutated Motor</v>
          </cell>
          <cell r="F568" t="str">
            <v>LGDI: ECM - Walk In - 23w</v>
          </cell>
          <cell r="G568" t="str">
            <v>Electronically commutated motors: walk-in refrigerator; 23 watts or less</v>
          </cell>
          <cell r="H568">
            <v>1</v>
          </cell>
          <cell r="I568" t="str">
            <v>Active</v>
          </cell>
          <cell r="J568">
            <v>42370</v>
          </cell>
          <cell r="L568" t="str">
            <v>Comm Refrigeration</v>
          </cell>
          <cell r="N568" t="str">
            <v>3859</v>
          </cell>
          <cell r="Q568" t="str">
            <v>225.4</v>
          </cell>
          <cell r="S568" t="str">
            <v>259.6</v>
          </cell>
          <cell r="T568" t="str">
            <v>1458</v>
          </cell>
          <cell r="U568" t="str">
            <v>Full</v>
          </cell>
          <cell r="V568" t="str">
            <v>15</v>
          </cell>
          <cell r="Y568" t="str">
            <v>RTF-deemed</v>
          </cell>
          <cell r="AE568" t="str">
            <v>per unit</v>
          </cell>
          <cell r="AF568" t="str">
            <v>kWh</v>
          </cell>
        </row>
        <row r="569">
          <cell r="A569" t="str">
            <v>11341 - 1</v>
          </cell>
          <cell r="B569" t="str">
            <v>11341</v>
          </cell>
          <cell r="C569" t="str">
            <v>Motors</v>
          </cell>
          <cell r="D569" t="str">
            <v>Motor</v>
          </cell>
          <cell r="E569" t="str">
            <v>Electronically Commutated Motor</v>
          </cell>
          <cell r="F569" t="str">
            <v>LGDI: ECM - Walk In - More than 23w</v>
          </cell>
          <cell r="G569" t="str">
            <v>Electronically commutated motors: walk-in refrigerator; more than 23 watts</v>
          </cell>
          <cell r="H569">
            <v>1</v>
          </cell>
          <cell r="I569" t="str">
            <v>Active</v>
          </cell>
          <cell r="J569">
            <v>42370</v>
          </cell>
          <cell r="L569" t="str">
            <v>Comm Refrigeration</v>
          </cell>
          <cell r="N569" t="str">
            <v>3860</v>
          </cell>
          <cell r="Q569" t="str">
            <v>225.4</v>
          </cell>
          <cell r="S569" t="str">
            <v>259.6</v>
          </cell>
          <cell r="T569" t="str">
            <v>592</v>
          </cell>
          <cell r="U569" t="str">
            <v>Full</v>
          </cell>
          <cell r="V569" t="str">
            <v>15</v>
          </cell>
          <cell r="Y569" t="str">
            <v>RTF-deemed</v>
          </cell>
          <cell r="AE569" t="str">
            <v>per unit</v>
          </cell>
          <cell r="AF569" t="str">
            <v>kWh</v>
          </cell>
        </row>
        <row r="570">
          <cell r="A570" t="str">
            <v>11342 - 1</v>
          </cell>
          <cell r="B570" t="str">
            <v>11342</v>
          </cell>
          <cell r="C570" t="str">
            <v>Lighting</v>
          </cell>
          <cell r="D570" t="str">
            <v>Fixture</v>
          </cell>
          <cell r="E570" t="str">
            <v>LED Fixture</v>
          </cell>
          <cell r="F570" t="str">
            <v>LGDI: Fixture - LED - Area - Photocell - 35w</v>
          </cell>
          <cell r="G570" t="str">
            <v>35 watt LED area fixture with photocell</v>
          </cell>
          <cell r="H570">
            <v>1</v>
          </cell>
          <cell r="I570" t="str">
            <v>Active</v>
          </cell>
          <cell r="J570">
            <v>42370</v>
          </cell>
          <cell r="L570" t="str">
            <v>Comm Lighting</v>
          </cell>
          <cell r="N570" t="str">
            <v>3861</v>
          </cell>
          <cell r="Q570" t="str">
            <v>153.17</v>
          </cell>
          <cell r="S570" t="str">
            <v>218.82</v>
          </cell>
          <cell r="T570" t="str">
            <v>685</v>
          </cell>
          <cell r="U570" t="str">
            <v>Full</v>
          </cell>
          <cell r="V570" t="str">
            <v>12</v>
          </cell>
          <cell r="Y570" t="str">
            <v>PSE-deemed</v>
          </cell>
          <cell r="Z570" t="str">
            <v>Engineering</v>
          </cell>
          <cell r="AE570" t="str">
            <v>per unit</v>
          </cell>
          <cell r="AF570" t="str">
            <v>kWh</v>
          </cell>
        </row>
        <row r="571">
          <cell r="A571" t="str">
            <v>11343 - 1</v>
          </cell>
          <cell r="B571" t="str">
            <v>11343</v>
          </cell>
          <cell r="C571" t="str">
            <v>Lighting</v>
          </cell>
          <cell r="D571" t="str">
            <v>Fixture</v>
          </cell>
          <cell r="E571" t="str">
            <v>LED Fixture</v>
          </cell>
          <cell r="F571" t="str">
            <v>LGDI: Fixture - LED - Recessed Can - Assembly Church</v>
          </cell>
          <cell r="G571" t="str">
            <v>Recessed can LED: assembly or church</v>
          </cell>
          <cell r="H571">
            <v>1</v>
          </cell>
          <cell r="I571" t="str">
            <v>Active</v>
          </cell>
          <cell r="J571">
            <v>42370</v>
          </cell>
          <cell r="K571">
            <v>42735</v>
          </cell>
          <cell r="L571" t="str">
            <v>Comm Lighting</v>
          </cell>
          <cell r="N571" t="str">
            <v>3862</v>
          </cell>
          <cell r="Q571" t="str">
            <v>106.68</v>
          </cell>
          <cell r="S571" t="str">
            <v>106.68</v>
          </cell>
          <cell r="T571" t="str">
            <v>62</v>
          </cell>
          <cell r="U571" t="str">
            <v>Full</v>
          </cell>
          <cell r="V571" t="str">
            <v>12</v>
          </cell>
          <cell r="Y571" t="str">
            <v>PSE-deemed</v>
          </cell>
          <cell r="Z571" t="str">
            <v>Engineering</v>
          </cell>
          <cell r="AE571" t="str">
            <v>per unit</v>
          </cell>
          <cell r="AF571" t="str">
            <v>kWh</v>
          </cell>
        </row>
        <row r="572">
          <cell r="A572" t="str">
            <v>11343 - 2</v>
          </cell>
          <cell r="B572" t="str">
            <v>11343</v>
          </cell>
          <cell r="C572" t="str">
            <v>Lighting</v>
          </cell>
          <cell r="D572" t="str">
            <v>Fixture</v>
          </cell>
          <cell r="E572" t="str">
            <v>LED Fixture</v>
          </cell>
          <cell r="F572" t="str">
            <v>LGDI: Fixture - LED - Recessed Can - Assembly Church</v>
          </cell>
          <cell r="G572" t="str">
            <v>Recessed can LED: assembly or church</v>
          </cell>
          <cell r="H572">
            <v>2</v>
          </cell>
          <cell r="I572" t="str">
            <v>Active</v>
          </cell>
          <cell r="J572">
            <v>42736</v>
          </cell>
          <cell r="L572" t="str">
            <v>Comm Lighting</v>
          </cell>
          <cell r="N572" t="str">
            <v>5108</v>
          </cell>
          <cell r="Q572" t="str">
            <v>70</v>
          </cell>
          <cell r="S572" t="str">
            <v>106.68</v>
          </cell>
          <cell r="T572" t="str">
            <v>62</v>
          </cell>
          <cell r="U572" t="str">
            <v>Full</v>
          </cell>
          <cell r="V572" t="str">
            <v>12</v>
          </cell>
          <cell r="X572" t="str">
            <v>0</v>
          </cell>
          <cell r="Y572" t="str">
            <v>PSE-deemed</v>
          </cell>
          <cell r="Z572" t="str">
            <v>Engineering</v>
          </cell>
          <cell r="AE572" t="str">
            <v>per unit</v>
          </cell>
          <cell r="AF572" t="str">
            <v>kWh</v>
          </cell>
        </row>
        <row r="573">
          <cell r="A573" t="str">
            <v>11344 - 1</v>
          </cell>
          <cell r="B573" t="str">
            <v>11344</v>
          </cell>
          <cell r="C573" t="str">
            <v>Lighting</v>
          </cell>
          <cell r="D573" t="str">
            <v>Fixture</v>
          </cell>
          <cell r="E573" t="str">
            <v>LED Fixture</v>
          </cell>
          <cell r="F573" t="str">
            <v>LGDI: Fixture - LED - Recessed Can - Exterior</v>
          </cell>
          <cell r="G573" t="str">
            <v>Recessed can LED: exterior</v>
          </cell>
          <cell r="H573">
            <v>1</v>
          </cell>
          <cell r="I573" t="str">
            <v>Active</v>
          </cell>
          <cell r="J573">
            <v>42370</v>
          </cell>
          <cell r="K573">
            <v>42735</v>
          </cell>
          <cell r="L573" t="str">
            <v>Comm Lighting</v>
          </cell>
          <cell r="N573" t="str">
            <v>3863</v>
          </cell>
          <cell r="Q573" t="str">
            <v>106.68</v>
          </cell>
          <cell r="S573" t="str">
            <v>106.68</v>
          </cell>
          <cell r="T573" t="str">
            <v>138</v>
          </cell>
          <cell r="U573" t="str">
            <v>Full</v>
          </cell>
          <cell r="V573" t="str">
            <v>12</v>
          </cell>
          <cell r="Y573" t="str">
            <v>PSE-deemed</v>
          </cell>
          <cell r="Z573" t="str">
            <v>Engineering</v>
          </cell>
          <cell r="AE573" t="str">
            <v>per unit</v>
          </cell>
          <cell r="AF573" t="str">
            <v>kWh</v>
          </cell>
        </row>
        <row r="574">
          <cell r="A574" t="str">
            <v>11344 - 2</v>
          </cell>
          <cell r="B574" t="str">
            <v>11344</v>
          </cell>
          <cell r="C574" t="str">
            <v>Lighting</v>
          </cell>
          <cell r="D574" t="str">
            <v>Fixture</v>
          </cell>
          <cell r="E574" t="str">
            <v>LED Fixture</v>
          </cell>
          <cell r="F574" t="str">
            <v>LGDI: Fixture - LED - Recessed Can - Exterior</v>
          </cell>
          <cell r="G574" t="str">
            <v>Recessed can LED: exterior</v>
          </cell>
          <cell r="H574">
            <v>2</v>
          </cell>
          <cell r="I574" t="str">
            <v>Active</v>
          </cell>
          <cell r="J574">
            <v>42736</v>
          </cell>
          <cell r="L574" t="str">
            <v>Comm Lighting</v>
          </cell>
          <cell r="N574" t="str">
            <v>5109</v>
          </cell>
          <cell r="Q574" t="str">
            <v>70</v>
          </cell>
          <cell r="S574" t="str">
            <v>106.68</v>
          </cell>
          <cell r="T574" t="str">
            <v>138</v>
          </cell>
          <cell r="U574" t="str">
            <v>Full</v>
          </cell>
          <cell r="V574" t="str">
            <v>12</v>
          </cell>
          <cell r="X574" t="str">
            <v>0</v>
          </cell>
          <cell r="Y574" t="str">
            <v>PSE-deemed</v>
          </cell>
          <cell r="Z574" t="str">
            <v>Engineering</v>
          </cell>
          <cell r="AE574" t="str">
            <v>per unit</v>
          </cell>
          <cell r="AF574" t="str">
            <v>kWh</v>
          </cell>
        </row>
        <row r="575">
          <cell r="A575" t="str">
            <v>11345 - 1</v>
          </cell>
          <cell r="B575" t="str">
            <v>11345</v>
          </cell>
          <cell r="C575" t="str">
            <v>Lighting</v>
          </cell>
          <cell r="D575" t="str">
            <v>Fixture</v>
          </cell>
          <cell r="E575" t="str">
            <v>LED Fixture</v>
          </cell>
          <cell r="F575" t="str">
            <v>LGDI: Fixture - LED - Recessed Can - Grocery</v>
          </cell>
          <cell r="G575" t="str">
            <v>Recessed can LED: grocery</v>
          </cell>
          <cell r="H575">
            <v>1</v>
          </cell>
          <cell r="I575" t="str">
            <v>Active</v>
          </cell>
          <cell r="J575">
            <v>42370</v>
          </cell>
          <cell r="K575">
            <v>42735</v>
          </cell>
          <cell r="L575" t="str">
            <v>Comm Lighting</v>
          </cell>
          <cell r="N575" t="str">
            <v>3864</v>
          </cell>
          <cell r="Q575" t="str">
            <v>106.68</v>
          </cell>
          <cell r="S575" t="str">
            <v>106.68</v>
          </cell>
          <cell r="T575" t="str">
            <v>180</v>
          </cell>
          <cell r="U575" t="str">
            <v>Full</v>
          </cell>
          <cell r="V575" t="str">
            <v>12</v>
          </cell>
          <cell r="Y575" t="str">
            <v>PSE-deemed</v>
          </cell>
          <cell r="Z575" t="str">
            <v>Engineering</v>
          </cell>
          <cell r="AE575" t="str">
            <v>per unit</v>
          </cell>
          <cell r="AF575" t="str">
            <v>kWh</v>
          </cell>
        </row>
        <row r="576">
          <cell r="A576" t="str">
            <v>11345 - 2</v>
          </cell>
          <cell r="B576" t="str">
            <v>11345</v>
          </cell>
          <cell r="C576" t="str">
            <v>Lighting</v>
          </cell>
          <cell r="D576" t="str">
            <v>Fixture</v>
          </cell>
          <cell r="E576" t="str">
            <v>LED Fixture</v>
          </cell>
          <cell r="F576" t="str">
            <v>LGDI: Fixture - LED - Recessed Can - Grocery</v>
          </cell>
          <cell r="G576" t="str">
            <v>Recessed can LED: grocery</v>
          </cell>
          <cell r="H576">
            <v>2</v>
          </cell>
          <cell r="I576" t="str">
            <v>Active</v>
          </cell>
          <cell r="J576">
            <v>42736</v>
          </cell>
          <cell r="L576" t="str">
            <v>Comm Lighting</v>
          </cell>
          <cell r="N576" t="str">
            <v>5110</v>
          </cell>
          <cell r="Q576" t="str">
            <v>70</v>
          </cell>
          <cell r="S576" t="str">
            <v>106.68</v>
          </cell>
          <cell r="T576" t="str">
            <v>180</v>
          </cell>
          <cell r="U576" t="str">
            <v>Full</v>
          </cell>
          <cell r="V576" t="str">
            <v>12</v>
          </cell>
          <cell r="X576" t="str">
            <v>0</v>
          </cell>
          <cell r="Y576" t="str">
            <v>PSE-deemed</v>
          </cell>
          <cell r="Z576" t="str">
            <v>Engineering</v>
          </cell>
          <cell r="AE576" t="str">
            <v>per unit</v>
          </cell>
          <cell r="AF576" t="str">
            <v>kWh</v>
          </cell>
        </row>
        <row r="577">
          <cell r="A577" t="str">
            <v>11346 - 1</v>
          </cell>
          <cell r="B577" t="str">
            <v>11346</v>
          </cell>
          <cell r="C577" t="str">
            <v>Lighting</v>
          </cell>
          <cell r="D577" t="str">
            <v>Fixture</v>
          </cell>
          <cell r="E577" t="str">
            <v>LED Fixture</v>
          </cell>
          <cell r="F577" t="str">
            <v>LGDI: Fixture - LED - Recessed Can - Lodging Common Areas</v>
          </cell>
          <cell r="G577" t="str">
            <v>Recessed can LED: lodging common areas</v>
          </cell>
          <cell r="H577">
            <v>1</v>
          </cell>
          <cell r="I577" t="str">
            <v>Active</v>
          </cell>
          <cell r="J577">
            <v>42370</v>
          </cell>
          <cell r="K577">
            <v>42735</v>
          </cell>
          <cell r="L577" t="str">
            <v>Comm Lighting</v>
          </cell>
          <cell r="N577" t="str">
            <v>3865</v>
          </cell>
          <cell r="Q577" t="str">
            <v>106.68</v>
          </cell>
          <cell r="S577" t="str">
            <v>106.68</v>
          </cell>
          <cell r="T577" t="str">
            <v>280</v>
          </cell>
          <cell r="U577" t="str">
            <v>Full</v>
          </cell>
          <cell r="V577" t="str">
            <v>12</v>
          </cell>
          <cell r="Y577" t="str">
            <v>PSE-deemed</v>
          </cell>
          <cell r="Z577" t="str">
            <v>Engineering</v>
          </cell>
          <cell r="AE577" t="str">
            <v>per unit</v>
          </cell>
          <cell r="AF577" t="str">
            <v>kWh</v>
          </cell>
        </row>
        <row r="578">
          <cell r="A578" t="str">
            <v>11346 - 2</v>
          </cell>
          <cell r="B578" t="str">
            <v>11346</v>
          </cell>
          <cell r="C578" t="str">
            <v>Lighting</v>
          </cell>
          <cell r="D578" t="str">
            <v>Fixture</v>
          </cell>
          <cell r="E578" t="str">
            <v>LED Fixture</v>
          </cell>
          <cell r="F578" t="str">
            <v>LGDI: Fixture - LED - Recessed Can - Lodging Common Areas</v>
          </cell>
          <cell r="G578" t="str">
            <v>Recessed can LED: lodging common areas</v>
          </cell>
          <cell r="H578">
            <v>2</v>
          </cell>
          <cell r="I578" t="str">
            <v>Active</v>
          </cell>
          <cell r="J578">
            <v>42736</v>
          </cell>
          <cell r="L578" t="str">
            <v>Comm Lighting</v>
          </cell>
          <cell r="N578" t="str">
            <v>5111</v>
          </cell>
          <cell r="Q578" t="str">
            <v>70</v>
          </cell>
          <cell r="S578" t="str">
            <v>106.68</v>
          </cell>
          <cell r="T578" t="str">
            <v>280</v>
          </cell>
          <cell r="U578" t="str">
            <v>Full</v>
          </cell>
          <cell r="V578" t="str">
            <v>12</v>
          </cell>
          <cell r="X578" t="str">
            <v>0</v>
          </cell>
          <cell r="Y578" t="str">
            <v>PSE-deemed</v>
          </cell>
          <cell r="Z578" t="str">
            <v>Engineering</v>
          </cell>
          <cell r="AE578" t="str">
            <v>per unit</v>
          </cell>
          <cell r="AF578" t="str">
            <v>kWh</v>
          </cell>
        </row>
        <row r="579">
          <cell r="A579" t="str">
            <v>11347 - 1</v>
          </cell>
          <cell r="B579" t="str">
            <v>11347</v>
          </cell>
          <cell r="C579" t="str">
            <v>Lighting</v>
          </cell>
          <cell r="D579" t="str">
            <v>Fixture</v>
          </cell>
          <cell r="E579" t="str">
            <v>LED Fixture</v>
          </cell>
          <cell r="F579" t="str">
            <v>LGDI: Fixture - LED - Recessed Can - Office</v>
          </cell>
          <cell r="G579" t="str">
            <v>Recessed can LED: office</v>
          </cell>
          <cell r="H579">
            <v>1</v>
          </cell>
          <cell r="I579" t="str">
            <v>Active</v>
          </cell>
          <cell r="J579">
            <v>42370</v>
          </cell>
          <cell r="K579">
            <v>42735</v>
          </cell>
          <cell r="L579" t="str">
            <v>Comm Lighting</v>
          </cell>
          <cell r="N579" t="str">
            <v>3866</v>
          </cell>
          <cell r="Q579" t="str">
            <v>106.68</v>
          </cell>
          <cell r="S579" t="str">
            <v>106.68</v>
          </cell>
          <cell r="T579" t="str">
            <v>103</v>
          </cell>
          <cell r="U579" t="str">
            <v>Full</v>
          </cell>
          <cell r="V579" t="str">
            <v>12</v>
          </cell>
          <cell r="Y579" t="str">
            <v>PSE-deemed</v>
          </cell>
          <cell r="Z579" t="str">
            <v>Engineering</v>
          </cell>
          <cell r="AE579" t="str">
            <v>per unit</v>
          </cell>
          <cell r="AF579" t="str">
            <v>kWh</v>
          </cell>
        </row>
        <row r="580">
          <cell r="A580" t="str">
            <v>11347 - 2</v>
          </cell>
          <cell r="B580" t="str">
            <v>11347</v>
          </cell>
          <cell r="C580" t="str">
            <v>Lighting</v>
          </cell>
          <cell r="D580" t="str">
            <v>Fixture</v>
          </cell>
          <cell r="E580" t="str">
            <v>LED Fixture</v>
          </cell>
          <cell r="F580" t="str">
            <v>LGDI: Fixture - LED - Recessed Can - Office</v>
          </cell>
          <cell r="G580" t="str">
            <v>Recessed can LED: office</v>
          </cell>
          <cell r="H580">
            <v>2</v>
          </cell>
          <cell r="I580" t="str">
            <v>Active</v>
          </cell>
          <cell r="J580">
            <v>42736</v>
          </cell>
          <cell r="L580" t="str">
            <v>Comm Lighting</v>
          </cell>
          <cell r="N580" t="str">
            <v>5112</v>
          </cell>
          <cell r="Q580" t="str">
            <v>70</v>
          </cell>
          <cell r="S580" t="str">
            <v>106.68</v>
          </cell>
          <cell r="T580" t="str">
            <v>103</v>
          </cell>
          <cell r="U580" t="str">
            <v>Full</v>
          </cell>
          <cell r="V580" t="str">
            <v>12</v>
          </cell>
          <cell r="X580" t="str">
            <v>0</v>
          </cell>
          <cell r="Y580" t="str">
            <v>PSE-deemed</v>
          </cell>
          <cell r="Z580" t="str">
            <v>Engineering</v>
          </cell>
          <cell r="AE580" t="str">
            <v>per unit</v>
          </cell>
          <cell r="AF580" t="str">
            <v>kWh</v>
          </cell>
        </row>
        <row r="581">
          <cell r="A581" t="str">
            <v>11348 - 1</v>
          </cell>
          <cell r="B581" t="str">
            <v>11348</v>
          </cell>
          <cell r="C581" t="str">
            <v>Lighting</v>
          </cell>
          <cell r="D581" t="str">
            <v>Fixture</v>
          </cell>
          <cell r="E581" t="str">
            <v>LED Fixture</v>
          </cell>
          <cell r="F581" t="str">
            <v>LGDI: Fixture - LED - Recessed Can - Other</v>
          </cell>
          <cell r="G581" t="str">
            <v>Recessed can LED: other</v>
          </cell>
          <cell r="H581">
            <v>1</v>
          </cell>
          <cell r="I581" t="str">
            <v>Active</v>
          </cell>
          <cell r="J581">
            <v>42370</v>
          </cell>
          <cell r="K581">
            <v>42735</v>
          </cell>
          <cell r="L581" t="str">
            <v>Comm Lighting</v>
          </cell>
          <cell r="N581" t="str">
            <v>3867</v>
          </cell>
          <cell r="Q581" t="str">
            <v>106.68</v>
          </cell>
          <cell r="S581" t="str">
            <v>106.68</v>
          </cell>
          <cell r="T581" t="str">
            <v>77</v>
          </cell>
          <cell r="U581" t="str">
            <v>Full</v>
          </cell>
          <cell r="V581" t="str">
            <v>12</v>
          </cell>
          <cell r="Y581" t="str">
            <v>PSE-deemed</v>
          </cell>
          <cell r="Z581" t="str">
            <v>Engineering</v>
          </cell>
          <cell r="AE581" t="str">
            <v>per unit</v>
          </cell>
          <cell r="AF581" t="str">
            <v>kWh</v>
          </cell>
        </row>
        <row r="582">
          <cell r="A582" t="str">
            <v>11348 - 2</v>
          </cell>
          <cell r="B582" t="str">
            <v>11348</v>
          </cell>
          <cell r="C582" t="str">
            <v>Lighting</v>
          </cell>
          <cell r="D582" t="str">
            <v>Fixture</v>
          </cell>
          <cell r="E582" t="str">
            <v>LED Fixture</v>
          </cell>
          <cell r="F582" t="str">
            <v>LGDI: Fixture - LED - Recessed Can - Other</v>
          </cell>
          <cell r="G582" t="str">
            <v>Recessed can LED: other</v>
          </cell>
          <cell r="H582">
            <v>2</v>
          </cell>
          <cell r="I582" t="str">
            <v>Active</v>
          </cell>
          <cell r="J582">
            <v>42736</v>
          </cell>
          <cell r="L582" t="str">
            <v>Comm Lighting</v>
          </cell>
          <cell r="N582" t="str">
            <v>5113</v>
          </cell>
          <cell r="Q582" t="str">
            <v>70</v>
          </cell>
          <cell r="S582" t="str">
            <v>106.68</v>
          </cell>
          <cell r="T582" t="str">
            <v>77</v>
          </cell>
          <cell r="U582" t="str">
            <v>Full</v>
          </cell>
          <cell r="V582" t="str">
            <v>12</v>
          </cell>
          <cell r="X582" t="str">
            <v>0</v>
          </cell>
          <cell r="Y582" t="str">
            <v>PSE-deemed</v>
          </cell>
          <cell r="Z582" t="str">
            <v>Engineering</v>
          </cell>
          <cell r="AE582" t="str">
            <v>per unit</v>
          </cell>
          <cell r="AF582" t="str">
            <v>kWh</v>
          </cell>
        </row>
        <row r="583">
          <cell r="A583" t="str">
            <v>11349 - 1</v>
          </cell>
          <cell r="B583" t="str">
            <v>11349</v>
          </cell>
          <cell r="C583" t="str">
            <v>Lighting</v>
          </cell>
          <cell r="D583" t="str">
            <v>Fixture</v>
          </cell>
          <cell r="E583" t="str">
            <v>LED Fixture</v>
          </cell>
          <cell r="F583" t="str">
            <v>LGDI: Fixture - LED - Recessed Can - Other Health</v>
          </cell>
          <cell r="G583" t="str">
            <v>Recessed can LED: other health</v>
          </cell>
          <cell r="H583">
            <v>1</v>
          </cell>
          <cell r="I583" t="str">
            <v>Active</v>
          </cell>
          <cell r="J583">
            <v>42370</v>
          </cell>
          <cell r="K583">
            <v>42735</v>
          </cell>
          <cell r="L583" t="str">
            <v>Comm Lighting</v>
          </cell>
          <cell r="N583" t="str">
            <v>3868</v>
          </cell>
          <cell r="Q583" t="str">
            <v>106.68</v>
          </cell>
          <cell r="S583" t="str">
            <v>106.68</v>
          </cell>
          <cell r="T583" t="str">
            <v>151</v>
          </cell>
          <cell r="U583" t="str">
            <v>Full</v>
          </cell>
          <cell r="V583" t="str">
            <v>12</v>
          </cell>
          <cell r="Y583" t="str">
            <v>PSE-deemed</v>
          </cell>
          <cell r="Z583" t="str">
            <v>Engineering</v>
          </cell>
          <cell r="AE583" t="str">
            <v>per unit</v>
          </cell>
          <cell r="AF583" t="str">
            <v>kWh</v>
          </cell>
        </row>
        <row r="584">
          <cell r="A584" t="str">
            <v>11349 - 2</v>
          </cell>
          <cell r="B584" t="str">
            <v>11349</v>
          </cell>
          <cell r="C584" t="str">
            <v>Lighting</v>
          </cell>
          <cell r="D584" t="str">
            <v>Fixture</v>
          </cell>
          <cell r="E584" t="str">
            <v>LED Fixture</v>
          </cell>
          <cell r="F584" t="str">
            <v>LGDI: Fixture - LED - Recessed Can - Other Health</v>
          </cell>
          <cell r="G584" t="str">
            <v>Recessed can LED: other health</v>
          </cell>
          <cell r="H584">
            <v>2</v>
          </cell>
          <cell r="I584" t="str">
            <v>Active</v>
          </cell>
          <cell r="J584">
            <v>42736</v>
          </cell>
          <cell r="L584" t="str">
            <v>Comm Lighting</v>
          </cell>
          <cell r="N584" t="str">
            <v>5114</v>
          </cell>
          <cell r="Q584" t="str">
            <v>70</v>
          </cell>
          <cell r="S584" t="str">
            <v>106.68</v>
          </cell>
          <cell r="T584" t="str">
            <v>151</v>
          </cell>
          <cell r="U584" t="str">
            <v>Full</v>
          </cell>
          <cell r="V584" t="str">
            <v>12</v>
          </cell>
          <cell r="X584" t="str">
            <v>0</v>
          </cell>
          <cell r="Y584" t="str">
            <v>PSE-deemed</v>
          </cell>
          <cell r="Z584" t="str">
            <v>Engineering</v>
          </cell>
          <cell r="AE584" t="str">
            <v>per unit</v>
          </cell>
          <cell r="AF584" t="str">
            <v>kWh</v>
          </cell>
        </row>
        <row r="585">
          <cell r="A585" t="str">
            <v>11350 - 1</v>
          </cell>
          <cell r="B585" t="str">
            <v>11350</v>
          </cell>
          <cell r="C585" t="str">
            <v>Lighting</v>
          </cell>
          <cell r="D585" t="str">
            <v>Fixture</v>
          </cell>
          <cell r="E585" t="str">
            <v>LED Fixture</v>
          </cell>
          <cell r="F585" t="str">
            <v>LGDI: Fixture - LED - Recessed Can - Restaurant</v>
          </cell>
          <cell r="G585" t="str">
            <v>Recessed can LED: restaurant</v>
          </cell>
          <cell r="H585">
            <v>1</v>
          </cell>
          <cell r="I585" t="str">
            <v>Active</v>
          </cell>
          <cell r="J585">
            <v>42370</v>
          </cell>
          <cell r="K585">
            <v>42735</v>
          </cell>
          <cell r="L585" t="str">
            <v>Comm Lighting</v>
          </cell>
          <cell r="N585" t="str">
            <v>3869</v>
          </cell>
          <cell r="Q585" t="str">
            <v>106.68</v>
          </cell>
          <cell r="S585" t="str">
            <v>106.68</v>
          </cell>
          <cell r="T585" t="str">
            <v>123</v>
          </cell>
          <cell r="U585" t="str">
            <v>Full</v>
          </cell>
          <cell r="V585" t="str">
            <v>12</v>
          </cell>
          <cell r="Y585" t="str">
            <v>PSE-deemed</v>
          </cell>
          <cell r="Z585" t="str">
            <v>Engineering</v>
          </cell>
          <cell r="AE585" t="str">
            <v>per unit</v>
          </cell>
          <cell r="AF585" t="str">
            <v>kWh</v>
          </cell>
        </row>
        <row r="586">
          <cell r="A586" t="str">
            <v>11350 - 2</v>
          </cell>
          <cell r="B586" t="str">
            <v>11350</v>
          </cell>
          <cell r="C586" t="str">
            <v>Lighting</v>
          </cell>
          <cell r="D586" t="str">
            <v>Fixture</v>
          </cell>
          <cell r="E586" t="str">
            <v>LED Fixture</v>
          </cell>
          <cell r="F586" t="str">
            <v>LGDI: Fixture - LED - Recessed Can - Restaurant</v>
          </cell>
          <cell r="G586" t="str">
            <v>Recessed can LED: restaurant</v>
          </cell>
          <cell r="H586">
            <v>2</v>
          </cell>
          <cell r="I586" t="str">
            <v>Active</v>
          </cell>
          <cell r="J586">
            <v>42736</v>
          </cell>
          <cell r="L586" t="str">
            <v>Comm Lighting</v>
          </cell>
          <cell r="N586" t="str">
            <v>5115</v>
          </cell>
          <cell r="Q586" t="str">
            <v>70</v>
          </cell>
          <cell r="S586" t="str">
            <v>106.68</v>
          </cell>
          <cell r="T586" t="str">
            <v>123</v>
          </cell>
          <cell r="U586" t="str">
            <v>Full</v>
          </cell>
          <cell r="V586" t="str">
            <v>12</v>
          </cell>
          <cell r="X586" t="str">
            <v>0</v>
          </cell>
          <cell r="Y586" t="str">
            <v>PSE-deemed</v>
          </cell>
          <cell r="Z586" t="str">
            <v>Engineering</v>
          </cell>
          <cell r="AE586" t="str">
            <v>per unit</v>
          </cell>
          <cell r="AF586" t="str">
            <v>kWh</v>
          </cell>
        </row>
        <row r="587">
          <cell r="A587" t="str">
            <v>11351 - 1</v>
          </cell>
          <cell r="B587" t="str">
            <v>11351</v>
          </cell>
          <cell r="C587" t="str">
            <v>Lighting</v>
          </cell>
          <cell r="D587" t="str">
            <v>Fixture</v>
          </cell>
          <cell r="E587" t="str">
            <v>LED Fixture</v>
          </cell>
          <cell r="F587" t="str">
            <v>LGDI: Fixture - LED - Recessed Can - Retail</v>
          </cell>
          <cell r="G587" t="str">
            <v>Recessed can LED: retail</v>
          </cell>
          <cell r="H587">
            <v>1</v>
          </cell>
          <cell r="I587" t="str">
            <v>Active</v>
          </cell>
          <cell r="J587">
            <v>42370</v>
          </cell>
          <cell r="K587">
            <v>42735</v>
          </cell>
          <cell r="L587" t="str">
            <v>Comm Lighting</v>
          </cell>
          <cell r="N587" t="str">
            <v>3870</v>
          </cell>
          <cell r="Q587" t="str">
            <v>106.68</v>
          </cell>
          <cell r="S587" t="str">
            <v>106.68</v>
          </cell>
          <cell r="T587" t="str">
            <v>113</v>
          </cell>
          <cell r="U587" t="str">
            <v>Full</v>
          </cell>
          <cell r="V587" t="str">
            <v>12</v>
          </cell>
          <cell r="Y587" t="str">
            <v>PSE-deemed</v>
          </cell>
          <cell r="Z587" t="str">
            <v>Engineering</v>
          </cell>
          <cell r="AE587" t="str">
            <v>per unit</v>
          </cell>
          <cell r="AF587" t="str">
            <v>kWh</v>
          </cell>
        </row>
        <row r="588">
          <cell r="A588" t="str">
            <v>11351 - 2</v>
          </cell>
          <cell r="B588" t="str">
            <v>11351</v>
          </cell>
          <cell r="C588" t="str">
            <v>Lighting</v>
          </cell>
          <cell r="D588" t="str">
            <v>Fixture</v>
          </cell>
          <cell r="E588" t="str">
            <v>LED Fixture</v>
          </cell>
          <cell r="F588" t="str">
            <v>LGDI: Fixture - LED - Recessed Can - Retail</v>
          </cell>
          <cell r="G588" t="str">
            <v>Recessed can LED: retail</v>
          </cell>
          <cell r="H588">
            <v>2</v>
          </cell>
          <cell r="I588" t="str">
            <v>Active</v>
          </cell>
          <cell r="J588">
            <v>42736</v>
          </cell>
          <cell r="L588" t="str">
            <v>Comm Lighting</v>
          </cell>
          <cell r="N588" t="str">
            <v>5116</v>
          </cell>
          <cell r="Q588" t="str">
            <v>70</v>
          </cell>
          <cell r="S588" t="str">
            <v>106.68</v>
          </cell>
          <cell r="T588" t="str">
            <v>113</v>
          </cell>
          <cell r="U588" t="str">
            <v>Full</v>
          </cell>
          <cell r="V588" t="str">
            <v>12</v>
          </cell>
          <cell r="X588" t="str">
            <v>0</v>
          </cell>
          <cell r="Y588" t="str">
            <v>PSE-deemed</v>
          </cell>
          <cell r="Z588" t="str">
            <v>Engineering</v>
          </cell>
          <cell r="AE588" t="str">
            <v>per unit</v>
          </cell>
          <cell r="AF588" t="str">
            <v>kWh</v>
          </cell>
        </row>
        <row r="589">
          <cell r="A589" t="str">
            <v>11352 - 1</v>
          </cell>
          <cell r="B589" t="str">
            <v>11352</v>
          </cell>
          <cell r="C589" t="str">
            <v>Lighting</v>
          </cell>
          <cell r="D589" t="str">
            <v>Fixture</v>
          </cell>
          <cell r="E589" t="str">
            <v>LED Fixture</v>
          </cell>
          <cell r="F589" t="str">
            <v>LGDI: Fixture - LED - Recessed Can - School K12</v>
          </cell>
          <cell r="G589" t="str">
            <v>Recessed can LED: school K-12</v>
          </cell>
          <cell r="H589">
            <v>1</v>
          </cell>
          <cell r="I589" t="str">
            <v>Active</v>
          </cell>
          <cell r="J589">
            <v>42370</v>
          </cell>
          <cell r="K589">
            <v>42735</v>
          </cell>
          <cell r="L589" t="str">
            <v>Comm Lighting</v>
          </cell>
          <cell r="N589" t="str">
            <v>3871</v>
          </cell>
          <cell r="Q589" t="str">
            <v>106.68</v>
          </cell>
          <cell r="S589" t="str">
            <v>106.68</v>
          </cell>
          <cell r="T589" t="str">
            <v>78</v>
          </cell>
          <cell r="U589" t="str">
            <v>Full</v>
          </cell>
          <cell r="V589" t="str">
            <v>12</v>
          </cell>
          <cell r="Y589" t="str">
            <v>PSE-deemed</v>
          </cell>
          <cell r="Z589" t="str">
            <v>Engineering</v>
          </cell>
          <cell r="AE589" t="str">
            <v>per unit</v>
          </cell>
          <cell r="AF589" t="str">
            <v>kWh</v>
          </cell>
        </row>
        <row r="590">
          <cell r="A590" t="str">
            <v>11352 - 2</v>
          </cell>
          <cell r="B590" t="str">
            <v>11352</v>
          </cell>
          <cell r="C590" t="str">
            <v>Lighting</v>
          </cell>
          <cell r="D590" t="str">
            <v>Fixture</v>
          </cell>
          <cell r="E590" t="str">
            <v>LED Fixture</v>
          </cell>
          <cell r="F590" t="str">
            <v>LGDI: Fixture - LED - Recessed Can - School K12</v>
          </cell>
          <cell r="G590" t="str">
            <v>Recessed can LED: school K-12</v>
          </cell>
          <cell r="H590">
            <v>2</v>
          </cell>
          <cell r="I590" t="str">
            <v>Active</v>
          </cell>
          <cell r="J590">
            <v>42736</v>
          </cell>
          <cell r="L590" t="str">
            <v>Comm Lighting</v>
          </cell>
          <cell r="N590" t="str">
            <v>5117</v>
          </cell>
          <cell r="Q590" t="str">
            <v>70</v>
          </cell>
          <cell r="S590" t="str">
            <v>106.68</v>
          </cell>
          <cell r="T590" t="str">
            <v>78</v>
          </cell>
          <cell r="U590" t="str">
            <v>Full</v>
          </cell>
          <cell r="V590" t="str">
            <v>12</v>
          </cell>
          <cell r="X590" t="str">
            <v>0</v>
          </cell>
          <cell r="Y590" t="str">
            <v>PSE-deemed</v>
          </cell>
          <cell r="Z590" t="str">
            <v>Engineering</v>
          </cell>
          <cell r="AE590" t="str">
            <v>per unit</v>
          </cell>
          <cell r="AF590" t="str">
            <v>kWh</v>
          </cell>
        </row>
        <row r="591">
          <cell r="A591" t="str">
            <v>11353 - 1</v>
          </cell>
          <cell r="B591" t="str">
            <v>11353</v>
          </cell>
          <cell r="C591" t="str">
            <v>Lighting</v>
          </cell>
          <cell r="D591" t="str">
            <v>Fixture</v>
          </cell>
          <cell r="E591" t="str">
            <v>LED Fixture</v>
          </cell>
          <cell r="F591" t="str">
            <v>LGDI: Fixture - LED - Recessed Can - Warehouse</v>
          </cell>
          <cell r="G591" t="str">
            <v>Recessed can LED: warehouse</v>
          </cell>
          <cell r="H591">
            <v>1</v>
          </cell>
          <cell r="I591" t="str">
            <v>Active</v>
          </cell>
          <cell r="J591">
            <v>42370</v>
          </cell>
          <cell r="K591">
            <v>42735</v>
          </cell>
          <cell r="L591" t="str">
            <v>Comm Lighting</v>
          </cell>
          <cell r="N591" t="str">
            <v>3872</v>
          </cell>
          <cell r="Q591" t="str">
            <v>106.68</v>
          </cell>
          <cell r="S591" t="str">
            <v>106.68</v>
          </cell>
          <cell r="T591" t="str">
            <v>81</v>
          </cell>
          <cell r="U591" t="str">
            <v>Full</v>
          </cell>
          <cell r="V591" t="str">
            <v>12</v>
          </cell>
          <cell r="Y591" t="str">
            <v>PSE-deemed</v>
          </cell>
          <cell r="Z591" t="str">
            <v>Engineering</v>
          </cell>
          <cell r="AE591" t="str">
            <v>per unit</v>
          </cell>
          <cell r="AF591" t="str">
            <v>kWh</v>
          </cell>
        </row>
        <row r="592">
          <cell r="A592" t="str">
            <v>11353 - 2</v>
          </cell>
          <cell r="B592" t="str">
            <v>11353</v>
          </cell>
          <cell r="C592" t="str">
            <v>Lighting</v>
          </cell>
          <cell r="D592" t="str">
            <v>Fixture</v>
          </cell>
          <cell r="E592" t="str">
            <v>LED Fixture</v>
          </cell>
          <cell r="F592" t="str">
            <v>LGDI: Fixture - LED - Recessed Can - Warehouse</v>
          </cell>
          <cell r="G592" t="str">
            <v>Recessed can LED: warehouse</v>
          </cell>
          <cell r="H592">
            <v>2</v>
          </cell>
          <cell r="I592" t="str">
            <v>Active</v>
          </cell>
          <cell r="J592">
            <v>42736</v>
          </cell>
          <cell r="L592" t="str">
            <v>Comm Lighting</v>
          </cell>
          <cell r="N592" t="str">
            <v>5118</v>
          </cell>
          <cell r="Q592" t="str">
            <v>70</v>
          </cell>
          <cell r="S592" t="str">
            <v>106.68</v>
          </cell>
          <cell r="T592" t="str">
            <v>81</v>
          </cell>
          <cell r="U592" t="str">
            <v>Full</v>
          </cell>
          <cell r="V592" t="str">
            <v>12</v>
          </cell>
          <cell r="X592" t="str">
            <v>0</v>
          </cell>
          <cell r="Y592" t="str">
            <v>PSE-deemed</v>
          </cell>
          <cell r="Z592" t="str">
            <v>Engineering</v>
          </cell>
          <cell r="AE592" t="str">
            <v>per unit</v>
          </cell>
          <cell r="AF592" t="str">
            <v>kWh</v>
          </cell>
        </row>
        <row r="593">
          <cell r="A593" t="str">
            <v>11354 - 1</v>
          </cell>
          <cell r="B593" t="str">
            <v>11354</v>
          </cell>
          <cell r="C593" t="str">
            <v>Lighting</v>
          </cell>
          <cell r="D593" t="str">
            <v>Fixture</v>
          </cell>
          <cell r="E593" t="str">
            <v>LED Fixture</v>
          </cell>
          <cell r="F593" t="str">
            <v>LGDI: Fixture - LED - Wall Pack - Photocell - 60w</v>
          </cell>
          <cell r="G593" t="str">
            <v>60 watt LED area fixture with photocell</v>
          </cell>
          <cell r="H593">
            <v>1</v>
          </cell>
          <cell r="I593" t="str">
            <v>Active</v>
          </cell>
          <cell r="J593">
            <v>42370</v>
          </cell>
          <cell r="L593" t="str">
            <v>Comm Lighting</v>
          </cell>
          <cell r="N593" t="str">
            <v>3873</v>
          </cell>
          <cell r="Q593" t="str">
            <v>209.03</v>
          </cell>
          <cell r="S593" t="str">
            <v>298.62</v>
          </cell>
          <cell r="T593" t="str">
            <v>937</v>
          </cell>
          <cell r="U593" t="str">
            <v>Full</v>
          </cell>
          <cell r="V593" t="str">
            <v>12</v>
          </cell>
          <cell r="Y593" t="str">
            <v>PSE-deemed</v>
          </cell>
          <cell r="Z593" t="str">
            <v>Engineering</v>
          </cell>
          <cell r="AE593" t="str">
            <v>per unit</v>
          </cell>
          <cell r="AF593" t="str">
            <v>kWh</v>
          </cell>
        </row>
        <row r="594">
          <cell r="A594" t="str">
            <v>11355 - 1</v>
          </cell>
          <cell r="B594" t="str">
            <v>11355</v>
          </cell>
          <cell r="C594" t="str">
            <v>Lighting</v>
          </cell>
          <cell r="D594" t="str">
            <v>Fixture</v>
          </cell>
          <cell r="E594" t="str">
            <v>LED Fixture</v>
          </cell>
          <cell r="F594" t="str">
            <v>LGDI: Fixture - LED - Wall Pack - Photocell - Less than 19w</v>
          </cell>
          <cell r="G594" t="str">
            <v>Less than 19 watt LED wall pack with photocell</v>
          </cell>
          <cell r="H594">
            <v>1</v>
          </cell>
          <cell r="I594" t="str">
            <v>Active</v>
          </cell>
          <cell r="J594">
            <v>42370</v>
          </cell>
          <cell r="L594" t="str">
            <v>Comm Lighting</v>
          </cell>
          <cell r="N594" t="str">
            <v>3874</v>
          </cell>
          <cell r="Q594" t="str">
            <v>70.73</v>
          </cell>
          <cell r="S594" t="str">
            <v>176.82</v>
          </cell>
          <cell r="T594" t="str">
            <v>181</v>
          </cell>
          <cell r="U594" t="str">
            <v>Full</v>
          </cell>
          <cell r="V594" t="str">
            <v>12</v>
          </cell>
          <cell r="Y594" t="str">
            <v>PSE-deemed</v>
          </cell>
          <cell r="Z594" t="str">
            <v>Engineering</v>
          </cell>
          <cell r="AE594" t="str">
            <v>per unit</v>
          </cell>
          <cell r="AF594" t="str">
            <v>kWh</v>
          </cell>
        </row>
        <row r="595">
          <cell r="A595" t="str">
            <v>11356 - 1</v>
          </cell>
          <cell r="B595" t="str">
            <v>11356</v>
          </cell>
          <cell r="C595" t="str">
            <v>Lighting</v>
          </cell>
          <cell r="D595" t="str">
            <v>Fixture</v>
          </cell>
          <cell r="E595" t="str">
            <v>LED Fixture</v>
          </cell>
          <cell r="F595" t="str">
            <v>LGDI: Fixture - LED - Wall Pack - Photocell - Less than 30w</v>
          </cell>
          <cell r="G595" t="str">
            <v>Less than 30 watt LED wall pack with photocell</v>
          </cell>
          <cell r="H595">
            <v>1</v>
          </cell>
          <cell r="I595" t="str">
            <v>Active</v>
          </cell>
          <cell r="J595">
            <v>42370</v>
          </cell>
          <cell r="L595" t="str">
            <v>Comm Lighting</v>
          </cell>
          <cell r="N595" t="str">
            <v>3875</v>
          </cell>
          <cell r="Q595" t="str">
            <v>153.17</v>
          </cell>
          <cell r="S595" t="str">
            <v>218.82</v>
          </cell>
          <cell r="T595" t="str">
            <v>601</v>
          </cell>
          <cell r="U595" t="str">
            <v>Full</v>
          </cell>
          <cell r="V595" t="str">
            <v>12</v>
          </cell>
          <cell r="Y595" t="str">
            <v>PSE-deemed</v>
          </cell>
          <cell r="Z595" t="str">
            <v>Engineering</v>
          </cell>
          <cell r="AE595" t="str">
            <v>per unit</v>
          </cell>
          <cell r="AF595" t="str">
            <v>kWh</v>
          </cell>
        </row>
        <row r="596">
          <cell r="A596" t="str">
            <v>11357 - 1</v>
          </cell>
          <cell r="B596" t="str">
            <v>11357</v>
          </cell>
          <cell r="C596" t="str">
            <v>Lighting</v>
          </cell>
          <cell r="D596" t="str">
            <v>Fixture</v>
          </cell>
          <cell r="E596" t="str">
            <v>Tubular Fixture</v>
          </cell>
          <cell r="F596" t="str">
            <v>LGDI: Fixture - T8 - 17w - 2x - from Multi-Lamp Fixture 80w NBF</v>
          </cell>
          <cell r="G596" t="str">
            <v>2-lamp 17w T8 fixture: replace multi-lamp normal ballast factor 80 watt fixture</v>
          </cell>
          <cell r="H596">
            <v>1</v>
          </cell>
          <cell r="I596" t="str">
            <v>Active</v>
          </cell>
          <cell r="J596">
            <v>42370</v>
          </cell>
          <cell r="K596">
            <v>42735</v>
          </cell>
          <cell r="L596" t="str">
            <v>Comm Lighting</v>
          </cell>
          <cell r="N596" t="str">
            <v>3876</v>
          </cell>
          <cell r="Q596" t="str">
            <v>127.54</v>
          </cell>
          <cell r="S596" t="str">
            <v>127.54</v>
          </cell>
          <cell r="T596" t="str">
            <v>153</v>
          </cell>
          <cell r="U596" t="str">
            <v>Full</v>
          </cell>
          <cell r="V596" t="str">
            <v>12</v>
          </cell>
          <cell r="Y596" t="str">
            <v>PSE-deemed</v>
          </cell>
          <cell r="Z596" t="str">
            <v>Engineering</v>
          </cell>
          <cell r="AE596" t="str">
            <v>per unit</v>
          </cell>
          <cell r="AF596" t="str">
            <v>kWh</v>
          </cell>
        </row>
        <row r="597">
          <cell r="A597" t="str">
            <v>11357 - 2</v>
          </cell>
          <cell r="B597" t="str">
            <v>11357</v>
          </cell>
          <cell r="C597" t="str">
            <v>Lighting</v>
          </cell>
          <cell r="D597" t="str">
            <v>Fixture</v>
          </cell>
          <cell r="E597" t="str">
            <v>Tubular Fixture</v>
          </cell>
          <cell r="F597" t="str">
            <v>LGDI: Fixture - T8 - 17w - 2x - from Multi-Lamp Fixture 80w NBF</v>
          </cell>
          <cell r="G597" t="str">
            <v>2-lamp 17w T8 fixture: replace multi-lamp normal ballast factor 80 watt fixture</v>
          </cell>
          <cell r="H597">
            <v>2</v>
          </cell>
          <cell r="I597" t="str">
            <v>Active</v>
          </cell>
          <cell r="J597">
            <v>42736</v>
          </cell>
          <cell r="L597" t="str">
            <v>Comm Lighting</v>
          </cell>
          <cell r="N597" t="str">
            <v>5119</v>
          </cell>
          <cell r="Q597" t="str">
            <v>127.54</v>
          </cell>
          <cell r="S597" t="str">
            <v>127.54</v>
          </cell>
          <cell r="T597" t="str">
            <v>152</v>
          </cell>
          <cell r="U597" t="str">
            <v>Full</v>
          </cell>
          <cell r="V597" t="str">
            <v>12</v>
          </cell>
          <cell r="X597" t="str">
            <v>0</v>
          </cell>
          <cell r="Y597" t="str">
            <v>PSE-deemed</v>
          </cell>
          <cell r="Z597" t="str">
            <v>Engineering</v>
          </cell>
          <cell r="AE597" t="str">
            <v>per unit</v>
          </cell>
          <cell r="AF597" t="str">
            <v>kWh</v>
          </cell>
        </row>
        <row r="598">
          <cell r="A598" t="str">
            <v>11358 - 1</v>
          </cell>
          <cell r="B598" t="str">
            <v>11358</v>
          </cell>
          <cell r="C598" t="str">
            <v>Lighting</v>
          </cell>
          <cell r="D598" t="str">
            <v>Fixture</v>
          </cell>
          <cell r="E598" t="str">
            <v>Tubular Fixture</v>
          </cell>
          <cell r="F598" t="str">
            <v>LGDI: Fixture - T8 - 17w - 2x - NBF - from 120w Multi Lamp</v>
          </cell>
          <cell r="G598" t="str">
            <v>2-lamp 17 watt T8 fixture; normal ballast factor: replace 120 watt multi-lamp fixture</v>
          </cell>
          <cell r="H598">
            <v>1</v>
          </cell>
          <cell r="I598" t="str">
            <v>Active</v>
          </cell>
          <cell r="J598">
            <v>42370</v>
          </cell>
          <cell r="K598">
            <v>42735</v>
          </cell>
          <cell r="L598" t="str">
            <v>Comm Lighting</v>
          </cell>
          <cell r="N598" t="str">
            <v>3877</v>
          </cell>
          <cell r="Q598" t="str">
            <v>127.54</v>
          </cell>
          <cell r="S598" t="str">
            <v>127.54</v>
          </cell>
          <cell r="T598" t="str">
            <v>285</v>
          </cell>
          <cell r="U598" t="str">
            <v>Full</v>
          </cell>
          <cell r="V598" t="str">
            <v>12</v>
          </cell>
          <cell r="Y598" t="str">
            <v>PSE-deemed</v>
          </cell>
          <cell r="Z598" t="str">
            <v>Engineering</v>
          </cell>
          <cell r="AE598" t="str">
            <v>per unit</v>
          </cell>
          <cell r="AF598" t="str">
            <v>kWh</v>
          </cell>
        </row>
        <row r="599">
          <cell r="A599" t="str">
            <v>11358 - 2</v>
          </cell>
          <cell r="B599" t="str">
            <v>11358</v>
          </cell>
          <cell r="C599" t="str">
            <v>Lighting</v>
          </cell>
          <cell r="D599" t="str">
            <v>Fixture</v>
          </cell>
          <cell r="E599" t="str">
            <v>Tubular Fixture</v>
          </cell>
          <cell r="F599" t="str">
            <v>LGDI: Fixture - T8 - 17w - 2x - NBF - from 120w Multi Lamp</v>
          </cell>
          <cell r="G599" t="str">
            <v>2-lamp 17 watt T8 fixture; normal ballast factor: replace 120 watt multi-lamp fixture</v>
          </cell>
          <cell r="H599">
            <v>2</v>
          </cell>
          <cell r="I599" t="str">
            <v>Active</v>
          </cell>
          <cell r="J599">
            <v>42736</v>
          </cell>
          <cell r="L599" t="str">
            <v>Comm Lighting</v>
          </cell>
          <cell r="N599" t="str">
            <v>5120</v>
          </cell>
          <cell r="Q599" t="str">
            <v>127.54</v>
          </cell>
          <cell r="S599" t="str">
            <v>127.54</v>
          </cell>
          <cell r="T599" t="str">
            <v>284</v>
          </cell>
          <cell r="U599" t="str">
            <v>Full</v>
          </cell>
          <cell r="V599" t="str">
            <v>12</v>
          </cell>
          <cell r="X599" t="str">
            <v>0</v>
          </cell>
          <cell r="Y599" t="str">
            <v>PSE-deemed</v>
          </cell>
          <cell r="Z599" t="str">
            <v>Engineering</v>
          </cell>
          <cell r="AE599" t="str">
            <v>per unit</v>
          </cell>
          <cell r="AF599" t="str">
            <v>kWh</v>
          </cell>
        </row>
        <row r="600">
          <cell r="A600" t="str">
            <v>11359 - 1</v>
          </cell>
          <cell r="B600" t="str">
            <v>11359</v>
          </cell>
          <cell r="C600" t="str">
            <v>Lighting</v>
          </cell>
          <cell r="D600" t="str">
            <v>Fixture</v>
          </cell>
          <cell r="E600" t="str">
            <v>Tubular Fixture</v>
          </cell>
          <cell r="F600" t="str">
            <v>LGDI: Fixture - T8 - 25w - 2x - NBF - from 160w Multi Lamp</v>
          </cell>
          <cell r="G600" t="str">
            <v>2-lamp 17 watt T8 fixture; normal ballast factor: replace 160 watt multi-lamp fixture</v>
          </cell>
          <cell r="H600">
            <v>1</v>
          </cell>
          <cell r="I600" t="str">
            <v>Active</v>
          </cell>
          <cell r="J600">
            <v>42370</v>
          </cell>
          <cell r="K600">
            <v>42735</v>
          </cell>
          <cell r="L600" t="str">
            <v>Comm Lighting</v>
          </cell>
          <cell r="N600" t="str">
            <v>3878</v>
          </cell>
          <cell r="Q600" t="str">
            <v>149.94</v>
          </cell>
          <cell r="S600" t="str">
            <v>149.94</v>
          </cell>
          <cell r="T600" t="str">
            <v>358</v>
          </cell>
          <cell r="U600" t="str">
            <v>Full</v>
          </cell>
          <cell r="V600" t="str">
            <v>12</v>
          </cell>
          <cell r="Y600" t="str">
            <v>PSE-deemed</v>
          </cell>
          <cell r="Z600" t="str">
            <v>Engineering</v>
          </cell>
          <cell r="AE600" t="str">
            <v>per unit</v>
          </cell>
          <cell r="AF600" t="str">
            <v>kWh</v>
          </cell>
        </row>
        <row r="601">
          <cell r="A601" t="str">
            <v>11359 - 2</v>
          </cell>
          <cell r="B601" t="str">
            <v>11359</v>
          </cell>
          <cell r="C601" t="str">
            <v>Lighting</v>
          </cell>
          <cell r="D601" t="str">
            <v>Fixture</v>
          </cell>
          <cell r="E601" t="str">
            <v>Tubular Fixture</v>
          </cell>
          <cell r="F601" t="str">
            <v>LGDI: Fixture - T8 - 25w - 2x - NBF - from 160w Multi Lamp</v>
          </cell>
          <cell r="G601" t="str">
            <v>2-lamp 17 watt T8 fixture; normal ballast factor: replace 160 watt multi-lamp fixture</v>
          </cell>
          <cell r="H601">
            <v>2</v>
          </cell>
          <cell r="I601" t="str">
            <v>Active</v>
          </cell>
          <cell r="J601">
            <v>42736</v>
          </cell>
          <cell r="L601" t="str">
            <v>Comm Lighting</v>
          </cell>
          <cell r="N601" t="str">
            <v>5121</v>
          </cell>
          <cell r="Q601" t="str">
            <v>149.94</v>
          </cell>
          <cell r="S601" t="str">
            <v>149.94</v>
          </cell>
          <cell r="T601" t="str">
            <v>356</v>
          </cell>
          <cell r="U601" t="str">
            <v>Full</v>
          </cell>
          <cell r="V601" t="str">
            <v>12</v>
          </cell>
          <cell r="X601" t="str">
            <v>0</v>
          </cell>
          <cell r="Y601" t="str">
            <v>PSE-deemed</v>
          </cell>
          <cell r="Z601" t="str">
            <v>Engineering</v>
          </cell>
          <cell r="AE601" t="str">
            <v>per unit</v>
          </cell>
          <cell r="AF601" t="str">
            <v>kWh</v>
          </cell>
        </row>
        <row r="602">
          <cell r="A602" t="str">
            <v>11360 - 1</v>
          </cell>
          <cell r="B602" t="str">
            <v>11360</v>
          </cell>
          <cell r="C602" t="str">
            <v>Lighting</v>
          </cell>
          <cell r="D602" t="str">
            <v>Fixture</v>
          </cell>
          <cell r="E602" t="str">
            <v>Tubular Fixture</v>
          </cell>
          <cell r="F602" t="str">
            <v>LGDI: Fixture - T8 - 28w - 2x - NBF - from 240w Multi Lamp</v>
          </cell>
          <cell r="G602" t="str">
            <v>2-lamp 28 watt T8 fixture; normal ballast factor: replace 240 watt multi-lamp fixture</v>
          </cell>
          <cell r="H602">
            <v>1</v>
          </cell>
          <cell r="I602" t="str">
            <v>Active</v>
          </cell>
          <cell r="J602">
            <v>42370</v>
          </cell>
          <cell r="K602">
            <v>42735</v>
          </cell>
          <cell r="L602" t="str">
            <v>Comm Lighting</v>
          </cell>
          <cell r="N602" t="str">
            <v>3879</v>
          </cell>
          <cell r="Q602" t="str">
            <v>179.34</v>
          </cell>
          <cell r="S602" t="str">
            <v>179.34</v>
          </cell>
          <cell r="T602" t="str">
            <v>637</v>
          </cell>
          <cell r="U602" t="str">
            <v>Full</v>
          </cell>
          <cell r="V602" t="str">
            <v>12</v>
          </cell>
          <cell r="Y602" t="str">
            <v>PSE-deemed</v>
          </cell>
          <cell r="Z602" t="str">
            <v>Engineering</v>
          </cell>
          <cell r="AE602" t="str">
            <v>per unit</v>
          </cell>
          <cell r="AF602" t="str">
            <v>kWh</v>
          </cell>
        </row>
        <row r="603">
          <cell r="A603" t="str">
            <v>11360 - 2</v>
          </cell>
          <cell r="B603" t="str">
            <v>11360</v>
          </cell>
          <cell r="C603" t="str">
            <v>Lighting</v>
          </cell>
          <cell r="D603" t="str">
            <v>Fixture</v>
          </cell>
          <cell r="E603" t="str">
            <v>Tubular Fixture</v>
          </cell>
          <cell r="F603" t="str">
            <v>LGDI: Fixture - T8 - 28w - 2x - NBF - from 240w Multi Lamp</v>
          </cell>
          <cell r="G603" t="str">
            <v>2-lamp 28 watt T8 fixture; normal ballast factor: replace 240 watt multi-lamp fixture</v>
          </cell>
          <cell r="H603">
            <v>2</v>
          </cell>
          <cell r="I603" t="str">
            <v>Active</v>
          </cell>
          <cell r="J603">
            <v>42736</v>
          </cell>
          <cell r="L603" t="str">
            <v>Comm Lighting</v>
          </cell>
          <cell r="N603" t="str">
            <v>5122</v>
          </cell>
          <cell r="Q603" t="str">
            <v>179.34</v>
          </cell>
          <cell r="S603" t="str">
            <v>179.34</v>
          </cell>
          <cell r="T603" t="str">
            <v>634</v>
          </cell>
          <cell r="U603" t="str">
            <v>Full</v>
          </cell>
          <cell r="V603" t="str">
            <v>12</v>
          </cell>
          <cell r="X603" t="str">
            <v>0</v>
          </cell>
          <cell r="Y603" t="str">
            <v>PSE-deemed</v>
          </cell>
          <cell r="Z603" t="str">
            <v>Engineering</v>
          </cell>
          <cell r="AE603" t="str">
            <v>per unit</v>
          </cell>
          <cell r="AF603" t="str">
            <v>kWh</v>
          </cell>
        </row>
        <row r="604">
          <cell r="A604" t="str">
            <v>11361 - 1</v>
          </cell>
          <cell r="B604" t="str">
            <v>11361</v>
          </cell>
          <cell r="C604" t="str">
            <v>Lighting</v>
          </cell>
          <cell r="D604" t="str">
            <v>Fixture</v>
          </cell>
          <cell r="E604" t="str">
            <v>Tubular Fixture</v>
          </cell>
          <cell r="F604" t="str">
            <v>LGDI: Fixture - T8 - 4 ft - 2x - 28w - from 8 ft T8 F96 1x</v>
          </cell>
          <cell r="G604" t="str">
            <v>2-lamp 4' 28 watt T8 fixture: replace 1-lamp 8' F96 T8</v>
          </cell>
          <cell r="H604">
            <v>1</v>
          </cell>
          <cell r="I604" t="str">
            <v>Active</v>
          </cell>
          <cell r="J604">
            <v>42370</v>
          </cell>
          <cell r="L604" t="str">
            <v>Comm Lighting</v>
          </cell>
          <cell r="N604" t="str">
            <v>3880</v>
          </cell>
          <cell r="Q604" t="str">
            <v>127.2</v>
          </cell>
          <cell r="S604" t="str">
            <v>127.2</v>
          </cell>
          <cell r="T604" t="str">
            <v>20</v>
          </cell>
          <cell r="U604" t="str">
            <v>Full</v>
          </cell>
          <cell r="V604" t="str">
            <v>12</v>
          </cell>
          <cell r="Y604" t="str">
            <v>PSE-deemed</v>
          </cell>
          <cell r="Z604" t="str">
            <v>Engineering</v>
          </cell>
          <cell r="AE604" t="str">
            <v>per unit</v>
          </cell>
          <cell r="AF604" t="str">
            <v>kWh</v>
          </cell>
        </row>
        <row r="605">
          <cell r="A605" t="str">
            <v>11362 - 1</v>
          </cell>
          <cell r="B605" t="str">
            <v>11362</v>
          </cell>
          <cell r="C605" t="str">
            <v>Lighting</v>
          </cell>
          <cell r="D605" t="str">
            <v>Fixture</v>
          </cell>
          <cell r="E605" t="str">
            <v>Tubular Fixture</v>
          </cell>
          <cell r="F605" t="str">
            <v>LGDI: Fixture - T8 - 4 ft - 2x - 28w - from 8 ft T8 F96 1x - LCA</v>
          </cell>
          <cell r="G605" t="str">
            <v>2-lamp 4' 28 watt T8 fixture: replace 1-lamp 8' F96 T8; installed in common areas</v>
          </cell>
          <cell r="H605">
            <v>1</v>
          </cell>
          <cell r="I605" t="str">
            <v>Active</v>
          </cell>
          <cell r="J605">
            <v>42370</v>
          </cell>
          <cell r="L605" t="str">
            <v>Comm Lighting</v>
          </cell>
          <cell r="N605" t="str">
            <v>3881</v>
          </cell>
          <cell r="Q605" t="str">
            <v>127.2</v>
          </cell>
          <cell r="S605" t="str">
            <v>127.2</v>
          </cell>
          <cell r="T605" t="str">
            <v>102</v>
          </cell>
          <cell r="U605" t="str">
            <v>Full</v>
          </cell>
          <cell r="V605" t="str">
            <v>12</v>
          </cell>
          <cell r="Y605" t="str">
            <v>PSE-deemed</v>
          </cell>
          <cell r="Z605" t="str">
            <v>Engineering</v>
          </cell>
          <cell r="AE605" t="str">
            <v>per unit</v>
          </cell>
          <cell r="AF605" t="str">
            <v>kWh</v>
          </cell>
        </row>
        <row r="606">
          <cell r="A606" t="str">
            <v>11363 - 1</v>
          </cell>
          <cell r="B606" t="str">
            <v>11363</v>
          </cell>
          <cell r="C606" t="str">
            <v>Lighting</v>
          </cell>
          <cell r="D606" t="str">
            <v>Fixture</v>
          </cell>
          <cell r="E606" t="str">
            <v>Tubular Fixture</v>
          </cell>
          <cell r="F606" t="str">
            <v>LGDI: Fixture - T8 - 4 ft - 2x - from 8 ft T12 HO F96 1x</v>
          </cell>
          <cell r="G606" t="str">
            <v>2-lamp 4' T8 fixture: replace 1-lamp 8' high output F96 T12</v>
          </cell>
          <cell r="H606">
            <v>1</v>
          </cell>
          <cell r="I606" t="str">
            <v>Active</v>
          </cell>
          <cell r="J606">
            <v>42370</v>
          </cell>
          <cell r="K606">
            <v>42735</v>
          </cell>
          <cell r="L606" t="str">
            <v>Comm Lighting</v>
          </cell>
          <cell r="N606" t="str">
            <v>3882</v>
          </cell>
          <cell r="Q606" t="str">
            <v>127.2</v>
          </cell>
          <cell r="S606" t="str">
            <v>127.2</v>
          </cell>
          <cell r="T606" t="str">
            <v>189</v>
          </cell>
          <cell r="U606" t="str">
            <v>Full</v>
          </cell>
          <cell r="V606" t="str">
            <v>12</v>
          </cell>
          <cell r="Y606" t="str">
            <v>PSE-deemed</v>
          </cell>
          <cell r="Z606" t="str">
            <v>Engineering</v>
          </cell>
          <cell r="AE606" t="str">
            <v>per unit</v>
          </cell>
          <cell r="AF606" t="str">
            <v>kWh</v>
          </cell>
        </row>
        <row r="607">
          <cell r="A607" t="str">
            <v>11363 - 2</v>
          </cell>
          <cell r="B607" t="str">
            <v>11363</v>
          </cell>
          <cell r="C607" t="str">
            <v>Lighting</v>
          </cell>
          <cell r="D607" t="str">
            <v>Fixture</v>
          </cell>
          <cell r="E607" t="str">
            <v>Tubular Fixture</v>
          </cell>
          <cell r="F607" t="str">
            <v>LGDI: Fixture - T8 - 4 ft - 2x - from 8 ft T12 HO F96 1x</v>
          </cell>
          <cell r="G607" t="str">
            <v>2-lamp 4' T8 fixture: replace 1-lamp 8' high output F96 T12</v>
          </cell>
          <cell r="H607">
            <v>2</v>
          </cell>
          <cell r="I607" t="str">
            <v>Active</v>
          </cell>
          <cell r="J607">
            <v>42736</v>
          </cell>
          <cell r="L607" t="str">
            <v>Comm Lighting</v>
          </cell>
          <cell r="N607" t="str">
            <v>5123</v>
          </cell>
          <cell r="Q607" t="str">
            <v>127.2</v>
          </cell>
          <cell r="S607" t="str">
            <v>127.2</v>
          </cell>
          <cell r="T607" t="str">
            <v>188</v>
          </cell>
          <cell r="U607" t="str">
            <v>Full</v>
          </cell>
          <cell r="V607" t="str">
            <v>12</v>
          </cell>
          <cell r="X607" t="str">
            <v>0</v>
          </cell>
          <cell r="Y607" t="str">
            <v>PSE-deemed</v>
          </cell>
          <cell r="Z607" t="str">
            <v>Engineering</v>
          </cell>
          <cell r="AE607" t="str">
            <v>per unit</v>
          </cell>
          <cell r="AF607" t="str">
            <v>kWh</v>
          </cell>
        </row>
        <row r="608">
          <cell r="A608" t="str">
            <v>11364 - 1</v>
          </cell>
          <cell r="B608" t="str">
            <v>11364</v>
          </cell>
          <cell r="C608" t="str">
            <v>Lighting</v>
          </cell>
          <cell r="D608" t="str">
            <v>Fixture</v>
          </cell>
          <cell r="E608" t="str">
            <v>Tubular Fixture</v>
          </cell>
          <cell r="F608" t="str">
            <v>LGDI: Fixture - T8 - 4 ft - 2x - from 8 ft T12 HO F96 1x - LCA</v>
          </cell>
          <cell r="G608" t="str">
            <v>2-lamp 4' T8 fixture: replace 1-lamp 8' high output F96 T12; installed in common areas</v>
          </cell>
          <cell r="H608">
            <v>1</v>
          </cell>
          <cell r="I608" t="str">
            <v>Active</v>
          </cell>
          <cell r="J608">
            <v>42370</v>
          </cell>
          <cell r="L608" t="str">
            <v>Comm Lighting</v>
          </cell>
          <cell r="N608" t="str">
            <v>3883</v>
          </cell>
          <cell r="Q608" t="str">
            <v>127.2</v>
          </cell>
          <cell r="S608" t="str">
            <v>127.2</v>
          </cell>
          <cell r="T608" t="str">
            <v>537</v>
          </cell>
          <cell r="U608" t="str">
            <v>Full</v>
          </cell>
          <cell r="V608" t="str">
            <v>12</v>
          </cell>
          <cell r="Y608" t="str">
            <v>PSE-deemed</v>
          </cell>
          <cell r="Z608" t="str">
            <v>Engineering</v>
          </cell>
          <cell r="AE608" t="str">
            <v>per unit</v>
          </cell>
          <cell r="AF608" t="str">
            <v>kWh</v>
          </cell>
        </row>
        <row r="609">
          <cell r="A609" t="str">
            <v>11365 - 1</v>
          </cell>
          <cell r="B609" t="str">
            <v>11365</v>
          </cell>
          <cell r="C609" t="str">
            <v>Lighting</v>
          </cell>
          <cell r="D609" t="str">
            <v>Fixture</v>
          </cell>
          <cell r="E609" t="str">
            <v>Tubular Fixture</v>
          </cell>
          <cell r="F609" t="str">
            <v>LGDI: Fixture - T8 - 4 ft - 4x - from 8 ft T12 F96 2x</v>
          </cell>
          <cell r="G609" t="str">
            <v>4-lamp 4' T8 fixture: replace 2-lamp 8' F96 T12</v>
          </cell>
          <cell r="H609">
            <v>1</v>
          </cell>
          <cell r="I609" t="str">
            <v>Active</v>
          </cell>
          <cell r="J609">
            <v>42370</v>
          </cell>
          <cell r="L609" t="str">
            <v>Comm Lighting</v>
          </cell>
          <cell r="N609" t="str">
            <v>3884</v>
          </cell>
          <cell r="Q609" t="str">
            <v>74.79</v>
          </cell>
          <cell r="S609" t="str">
            <v>74.79</v>
          </cell>
          <cell r="T609" t="str">
            <v>40</v>
          </cell>
          <cell r="U609" t="str">
            <v>Full</v>
          </cell>
          <cell r="V609" t="str">
            <v>12</v>
          </cell>
          <cell r="Y609" t="str">
            <v>PSE-deemed</v>
          </cell>
          <cell r="Z609" t="str">
            <v>Engineering</v>
          </cell>
          <cell r="AE609" t="str">
            <v>per unit</v>
          </cell>
          <cell r="AF609" t="str">
            <v>kWh</v>
          </cell>
        </row>
        <row r="610">
          <cell r="A610" t="str">
            <v>11367 - 1</v>
          </cell>
          <cell r="B610" t="str">
            <v>11367</v>
          </cell>
          <cell r="C610" t="str">
            <v>Lighting</v>
          </cell>
          <cell r="D610" t="str">
            <v>Fixture</v>
          </cell>
          <cell r="E610" t="str">
            <v>Tubular Fixture</v>
          </cell>
          <cell r="F610" t="str">
            <v>LGDI: Fixture - T8 - 4 ft - 4x - from 8 ft T12 HO F96 2x</v>
          </cell>
          <cell r="G610" t="str">
            <v>4-lamp 4' T8 fixture: replace 2-lamp 8' high output F96 T12</v>
          </cell>
          <cell r="H610">
            <v>1</v>
          </cell>
          <cell r="I610" t="str">
            <v>Active</v>
          </cell>
          <cell r="J610">
            <v>42370</v>
          </cell>
          <cell r="K610">
            <v>42735</v>
          </cell>
          <cell r="L610" t="str">
            <v>Comm Lighting</v>
          </cell>
          <cell r="N610" t="str">
            <v>3886</v>
          </cell>
          <cell r="Q610" t="str">
            <v>74.79</v>
          </cell>
          <cell r="S610" t="str">
            <v>74.79</v>
          </cell>
          <cell r="T610" t="str">
            <v>378</v>
          </cell>
          <cell r="U610" t="str">
            <v>Full</v>
          </cell>
          <cell r="V610" t="str">
            <v>12</v>
          </cell>
          <cell r="Y610" t="str">
            <v>PSE-deemed</v>
          </cell>
          <cell r="Z610" t="str">
            <v>Engineering</v>
          </cell>
          <cell r="AE610" t="str">
            <v>per unit</v>
          </cell>
          <cell r="AF610" t="str">
            <v>kWh</v>
          </cell>
        </row>
        <row r="611">
          <cell r="A611" t="str">
            <v>11367 - 2</v>
          </cell>
          <cell r="B611" t="str">
            <v>11367</v>
          </cell>
          <cell r="C611" t="str">
            <v>Lighting</v>
          </cell>
          <cell r="D611" t="str">
            <v>Fixture</v>
          </cell>
          <cell r="E611" t="str">
            <v>Tubular Fixture</v>
          </cell>
          <cell r="F611" t="str">
            <v>LGDI: Fixture - T8 - 4 ft - 4x - from 8 ft T12 HO F96 2x</v>
          </cell>
          <cell r="G611" t="str">
            <v>4-lamp 4' T8 fixture: replace 2-lamp 8' high output F96 T12</v>
          </cell>
          <cell r="H611">
            <v>2</v>
          </cell>
          <cell r="I611" t="str">
            <v>Active</v>
          </cell>
          <cell r="J611">
            <v>42736</v>
          </cell>
          <cell r="L611" t="str">
            <v>Comm Lighting</v>
          </cell>
          <cell r="N611" t="str">
            <v>5124</v>
          </cell>
          <cell r="Q611" t="str">
            <v>74.79</v>
          </cell>
          <cell r="S611" t="str">
            <v>74.79</v>
          </cell>
          <cell r="T611" t="str">
            <v>376</v>
          </cell>
          <cell r="U611" t="str">
            <v>Full</v>
          </cell>
          <cell r="V611" t="str">
            <v>12</v>
          </cell>
          <cell r="X611" t="str">
            <v>0</v>
          </cell>
          <cell r="Y611" t="str">
            <v>PSE-deemed</v>
          </cell>
          <cell r="Z611" t="str">
            <v>Engineering</v>
          </cell>
          <cell r="AE611" t="str">
            <v>per unit</v>
          </cell>
          <cell r="AF611" t="str">
            <v>kWh</v>
          </cell>
        </row>
        <row r="612">
          <cell r="A612" t="str">
            <v>11368 - 1</v>
          </cell>
          <cell r="B612" t="str">
            <v>11368</v>
          </cell>
          <cell r="C612" t="str">
            <v>Lighting</v>
          </cell>
          <cell r="D612" t="str">
            <v>Fixture</v>
          </cell>
          <cell r="E612" t="str">
            <v>Tubular Fixture</v>
          </cell>
          <cell r="F612" t="str">
            <v>LGDI: Fixture - T8 - 4 ft - 4x - from 8 ft T12 HO F96 2x - LCA</v>
          </cell>
          <cell r="G612" t="str">
            <v>4-lamp 4' T8 fixture: replace 2-lamp 8' high output F96 T12; installed in common areas</v>
          </cell>
          <cell r="H612">
            <v>1</v>
          </cell>
          <cell r="I612" t="str">
            <v>Active</v>
          </cell>
          <cell r="J612">
            <v>42370</v>
          </cell>
          <cell r="L612" t="str">
            <v>Comm Lighting</v>
          </cell>
          <cell r="N612" t="str">
            <v>3887</v>
          </cell>
          <cell r="Q612" t="str">
            <v>65.48</v>
          </cell>
          <cell r="S612" t="str">
            <v>93.55</v>
          </cell>
          <cell r="T612" t="str">
            <v>673</v>
          </cell>
          <cell r="U612" t="str">
            <v>Full</v>
          </cell>
          <cell r="V612" t="str">
            <v>12</v>
          </cell>
          <cell r="Y612" t="str">
            <v>PSE-deemed</v>
          </cell>
          <cell r="Z612" t="str">
            <v>Engineering</v>
          </cell>
          <cell r="AE612" t="str">
            <v>per unit</v>
          </cell>
          <cell r="AF612" t="str">
            <v>kWh</v>
          </cell>
        </row>
        <row r="613">
          <cell r="A613" t="str">
            <v>11369 - 1</v>
          </cell>
          <cell r="B613" t="str">
            <v>11369</v>
          </cell>
          <cell r="C613" t="str">
            <v>Lighting</v>
          </cell>
          <cell r="D613" t="str">
            <v>Fixture</v>
          </cell>
          <cell r="E613" t="str">
            <v>Tubular Fixture</v>
          </cell>
          <cell r="F613" t="str">
            <v>LGDI: Fixture - T8 - DLR - 4 ft - 2x - from 4 ft T12 3x</v>
          </cell>
          <cell r="G613" t="str">
            <v>2-lamp 4' T8 fixture; delamp and reflector: replace 3-lamp 4' T12</v>
          </cell>
          <cell r="H613">
            <v>1</v>
          </cell>
          <cell r="I613" t="str">
            <v>Active</v>
          </cell>
          <cell r="J613">
            <v>42370</v>
          </cell>
          <cell r="K613">
            <v>42735</v>
          </cell>
          <cell r="L613" t="str">
            <v>Comm Lighting</v>
          </cell>
          <cell r="N613" t="str">
            <v>3888</v>
          </cell>
          <cell r="Q613" t="str">
            <v>61.56</v>
          </cell>
          <cell r="S613" t="str">
            <v>61.56</v>
          </cell>
          <cell r="T613" t="str">
            <v>209</v>
          </cell>
          <cell r="U613" t="str">
            <v>Full</v>
          </cell>
          <cell r="V613" t="str">
            <v>12</v>
          </cell>
          <cell r="Y613" t="str">
            <v>PSE-deemed</v>
          </cell>
          <cell r="Z613" t="str">
            <v>Engineering</v>
          </cell>
          <cell r="AE613" t="str">
            <v>per unit</v>
          </cell>
          <cell r="AF613" t="str">
            <v>kWh</v>
          </cell>
        </row>
        <row r="614">
          <cell r="A614" t="str">
            <v>11369 - 2</v>
          </cell>
          <cell r="B614" t="str">
            <v>11369</v>
          </cell>
          <cell r="C614" t="str">
            <v>Lighting</v>
          </cell>
          <cell r="D614" t="str">
            <v>Fixture</v>
          </cell>
          <cell r="E614" t="str">
            <v>Tubular Fixture</v>
          </cell>
          <cell r="F614" t="str">
            <v>LGDI: Fixture - T8 - DLR - 4 ft - 2x - from 4 ft T12 3x</v>
          </cell>
          <cell r="G614" t="str">
            <v>2-lamp 4' T8 fixture; delamp and reflector: replace 3-lamp 4' T12</v>
          </cell>
          <cell r="H614">
            <v>2</v>
          </cell>
          <cell r="I614" t="str">
            <v>Active</v>
          </cell>
          <cell r="J614">
            <v>42736</v>
          </cell>
          <cell r="L614" t="str">
            <v>Comm Lighting</v>
          </cell>
          <cell r="N614" t="str">
            <v>5125</v>
          </cell>
          <cell r="Q614" t="str">
            <v>61.56</v>
          </cell>
          <cell r="S614" t="str">
            <v>61.56</v>
          </cell>
          <cell r="T614" t="str">
            <v>208</v>
          </cell>
          <cell r="U614" t="str">
            <v>Full</v>
          </cell>
          <cell r="V614" t="str">
            <v>12</v>
          </cell>
          <cell r="X614" t="str">
            <v>0</v>
          </cell>
          <cell r="Y614" t="str">
            <v>PSE-deemed</v>
          </cell>
          <cell r="Z614" t="str">
            <v>Engineering</v>
          </cell>
          <cell r="AE614" t="str">
            <v>per unit</v>
          </cell>
          <cell r="AF614" t="str">
            <v>kWh</v>
          </cell>
        </row>
        <row r="615">
          <cell r="A615" t="str">
            <v>11370 - 1</v>
          </cell>
          <cell r="B615" t="str">
            <v>11370</v>
          </cell>
          <cell r="C615" t="str">
            <v>Lighting</v>
          </cell>
          <cell r="D615" t="str">
            <v>Fixture</v>
          </cell>
          <cell r="E615" t="str">
            <v>Tubular Fixture</v>
          </cell>
          <cell r="F615" t="str">
            <v>LGDI: Fixture - T8 - DLR - 4 ft - 2x - from 4 ft T12 3x - LCA</v>
          </cell>
          <cell r="G615" t="str">
            <v>2-lamp 4' T8 fixture; delamp and reflector: replace 3-lamp 4' T12; installed in common areas</v>
          </cell>
          <cell r="H615">
            <v>1</v>
          </cell>
          <cell r="I615" t="str">
            <v>Active</v>
          </cell>
          <cell r="J615">
            <v>42370</v>
          </cell>
          <cell r="L615" t="str">
            <v>Comm Lighting</v>
          </cell>
          <cell r="N615" t="str">
            <v>3889</v>
          </cell>
          <cell r="Q615" t="str">
            <v>61.56</v>
          </cell>
          <cell r="S615" t="str">
            <v>61.56</v>
          </cell>
          <cell r="T615" t="str">
            <v>588</v>
          </cell>
          <cell r="U615" t="str">
            <v>Full</v>
          </cell>
          <cell r="V615" t="str">
            <v>12</v>
          </cell>
          <cell r="Y615" t="str">
            <v>PSE-deemed</v>
          </cell>
          <cell r="Z615" t="str">
            <v>Engineering</v>
          </cell>
          <cell r="AE615" t="str">
            <v>per unit</v>
          </cell>
          <cell r="AF615" t="str">
            <v>kWh</v>
          </cell>
        </row>
        <row r="616">
          <cell r="A616" t="str">
            <v>11371 - 1</v>
          </cell>
          <cell r="B616" t="str">
            <v>11371</v>
          </cell>
          <cell r="C616" t="str">
            <v>Lighting</v>
          </cell>
          <cell r="D616" t="str">
            <v>Fixture</v>
          </cell>
          <cell r="E616" t="str">
            <v>Tubular Fixture</v>
          </cell>
          <cell r="F616" t="str">
            <v>LGDI: Fixture - T8 - DLR - 4 ft - 2x - from 4 ft T12 4x</v>
          </cell>
          <cell r="G616" t="str">
            <v>2-lamp 4' T8 fixture; delamp and reflector: replace 4-lamp 4' T12</v>
          </cell>
          <cell r="H616">
            <v>1</v>
          </cell>
          <cell r="I616" t="str">
            <v>Active</v>
          </cell>
          <cell r="J616">
            <v>42370</v>
          </cell>
          <cell r="K616">
            <v>42735</v>
          </cell>
          <cell r="L616" t="str">
            <v>Comm Lighting</v>
          </cell>
          <cell r="N616" t="str">
            <v>3890</v>
          </cell>
          <cell r="Q616" t="str">
            <v>62.01</v>
          </cell>
          <cell r="S616" t="str">
            <v>62.01</v>
          </cell>
          <cell r="T616" t="str">
            <v>332</v>
          </cell>
          <cell r="U616" t="str">
            <v>Full</v>
          </cell>
          <cell r="V616" t="str">
            <v>12</v>
          </cell>
          <cell r="Y616" t="str">
            <v>PSE-deemed</v>
          </cell>
          <cell r="Z616" t="str">
            <v>Engineering</v>
          </cell>
          <cell r="AE616" t="str">
            <v>per unit</v>
          </cell>
          <cell r="AF616" t="str">
            <v>kWh</v>
          </cell>
        </row>
        <row r="617">
          <cell r="A617" t="str">
            <v>11371 - 2</v>
          </cell>
          <cell r="B617" t="str">
            <v>11371</v>
          </cell>
          <cell r="C617" t="str">
            <v>Lighting</v>
          </cell>
          <cell r="D617" t="str">
            <v>Fixture</v>
          </cell>
          <cell r="E617" t="str">
            <v>Tubular Fixture</v>
          </cell>
          <cell r="F617" t="str">
            <v>LGDI: Fixture - T8 - DLR - 4 ft - 2x - from 4 ft T12 4x</v>
          </cell>
          <cell r="G617" t="str">
            <v>2-lamp 4' T8 fixture; delamp and reflector: replace 4-lamp 4' T12</v>
          </cell>
          <cell r="H617">
            <v>2</v>
          </cell>
          <cell r="I617" t="str">
            <v>Active</v>
          </cell>
          <cell r="J617">
            <v>42736</v>
          </cell>
          <cell r="L617" t="str">
            <v>Comm Lighting</v>
          </cell>
          <cell r="N617" t="str">
            <v>5126</v>
          </cell>
          <cell r="Q617" t="str">
            <v>62.01</v>
          </cell>
          <cell r="S617" t="str">
            <v>62.01</v>
          </cell>
          <cell r="T617" t="str">
            <v>330</v>
          </cell>
          <cell r="U617" t="str">
            <v>Full</v>
          </cell>
          <cell r="V617" t="str">
            <v>12</v>
          </cell>
          <cell r="X617" t="str">
            <v>0</v>
          </cell>
          <cell r="Y617" t="str">
            <v>PSE-deemed</v>
          </cell>
          <cell r="Z617" t="str">
            <v>Engineering</v>
          </cell>
          <cell r="AE617" t="str">
            <v>per unit</v>
          </cell>
          <cell r="AF617" t="str">
            <v>kWh</v>
          </cell>
        </row>
        <row r="618">
          <cell r="A618" t="str">
            <v>11372 - 1</v>
          </cell>
          <cell r="B618" t="str">
            <v>11372</v>
          </cell>
          <cell r="C618" t="str">
            <v>Lighting</v>
          </cell>
          <cell r="D618" t="str">
            <v>Fixture</v>
          </cell>
          <cell r="E618" t="str">
            <v>Tubular Fixture</v>
          </cell>
          <cell r="F618" t="str">
            <v>LGDI: Fixture - T8 - DLR - 4 ft - 2x - from 4 ft T12 4x - LCA</v>
          </cell>
          <cell r="G618" t="str">
            <v>2-lamp 4' T8 fixture; delamp and reflector: replace 4-lamp 4' T12; installed in common areas</v>
          </cell>
          <cell r="H618">
            <v>1</v>
          </cell>
          <cell r="I618" t="str">
            <v>Active</v>
          </cell>
          <cell r="J618">
            <v>42370</v>
          </cell>
          <cell r="L618" t="str">
            <v>Comm Lighting</v>
          </cell>
          <cell r="N618" t="str">
            <v>3891</v>
          </cell>
          <cell r="Q618" t="str">
            <v>62.01</v>
          </cell>
          <cell r="S618" t="str">
            <v>62.01</v>
          </cell>
          <cell r="T618" t="str">
            <v>903</v>
          </cell>
          <cell r="U618" t="str">
            <v>Full</v>
          </cell>
          <cell r="V618" t="str">
            <v>12</v>
          </cell>
          <cell r="Y618" t="str">
            <v>PSE-deemed</v>
          </cell>
          <cell r="Z618" t="str">
            <v>Engineering</v>
          </cell>
          <cell r="AE618" t="str">
            <v>per unit</v>
          </cell>
          <cell r="AF618" t="str">
            <v>kWh</v>
          </cell>
        </row>
        <row r="619">
          <cell r="A619" t="str">
            <v>11373 - 1</v>
          </cell>
          <cell r="B619" t="str">
            <v>11373</v>
          </cell>
          <cell r="C619" t="str">
            <v>Lighting</v>
          </cell>
          <cell r="D619" t="str">
            <v>Fixture</v>
          </cell>
          <cell r="E619" t="str">
            <v>Tubular Fixture</v>
          </cell>
          <cell r="F619" t="str">
            <v>LGDI: Fixture - T8 - DLR - 4 ft - 2x - from 8 ft T12 delamp 2x</v>
          </cell>
          <cell r="G619" t="str">
            <v>2-lamp 4' T8 fixture; delamp and reflector: replace 2-lamp 8' T12 delamp</v>
          </cell>
          <cell r="H619">
            <v>1</v>
          </cell>
          <cell r="I619" t="str">
            <v>Active</v>
          </cell>
          <cell r="J619">
            <v>42370</v>
          </cell>
          <cell r="K619">
            <v>42735</v>
          </cell>
          <cell r="L619" t="str">
            <v>Comm Lighting</v>
          </cell>
          <cell r="N619" t="str">
            <v>3892</v>
          </cell>
          <cell r="Q619" t="str">
            <v>62.01</v>
          </cell>
          <cell r="S619" t="str">
            <v>62.01</v>
          </cell>
          <cell r="T619" t="str">
            <v>299</v>
          </cell>
          <cell r="U619" t="str">
            <v>Full</v>
          </cell>
          <cell r="V619" t="str">
            <v>12</v>
          </cell>
          <cell r="Y619" t="str">
            <v>PSE-deemed</v>
          </cell>
          <cell r="Z619" t="str">
            <v>Engineering</v>
          </cell>
          <cell r="AE619" t="str">
            <v>per unit</v>
          </cell>
          <cell r="AF619" t="str">
            <v>kWh</v>
          </cell>
        </row>
        <row r="620">
          <cell r="A620" t="str">
            <v>11373 - 2</v>
          </cell>
          <cell r="B620" t="str">
            <v>11373</v>
          </cell>
          <cell r="C620" t="str">
            <v>Lighting</v>
          </cell>
          <cell r="D620" t="str">
            <v>Fixture</v>
          </cell>
          <cell r="E620" t="str">
            <v>Tubular Fixture</v>
          </cell>
          <cell r="F620" t="str">
            <v>LGDI: Fixture - T8 - DLR - 4 ft - 2x - from 8 ft T12 delamp 2x</v>
          </cell>
          <cell r="G620" t="str">
            <v>2-lamp 4' T8 fixture; delamp and reflector: replace 2-lamp 8' T12 delamp</v>
          </cell>
          <cell r="H620">
            <v>2</v>
          </cell>
          <cell r="I620" t="str">
            <v>Active</v>
          </cell>
          <cell r="J620">
            <v>42736</v>
          </cell>
          <cell r="L620" t="str">
            <v>Comm Lighting</v>
          </cell>
          <cell r="N620" t="str">
            <v>5127</v>
          </cell>
          <cell r="Q620" t="str">
            <v>62.01</v>
          </cell>
          <cell r="S620" t="str">
            <v>62.01</v>
          </cell>
          <cell r="T620" t="str">
            <v>297</v>
          </cell>
          <cell r="U620" t="str">
            <v>Full</v>
          </cell>
          <cell r="V620" t="str">
            <v>12</v>
          </cell>
          <cell r="X620" t="str">
            <v>0</v>
          </cell>
          <cell r="Y620" t="str">
            <v>PSE-deemed</v>
          </cell>
          <cell r="Z620" t="str">
            <v>Engineering</v>
          </cell>
          <cell r="AE620" t="str">
            <v>per unit</v>
          </cell>
          <cell r="AF620" t="str">
            <v>kWh</v>
          </cell>
        </row>
        <row r="621">
          <cell r="A621" t="str">
            <v>11374 - 1</v>
          </cell>
          <cell r="B621" t="str">
            <v>11374</v>
          </cell>
          <cell r="C621" t="str">
            <v>Lighting</v>
          </cell>
          <cell r="D621" t="str">
            <v>Fixture</v>
          </cell>
          <cell r="E621" t="str">
            <v>Tubular Fixture</v>
          </cell>
          <cell r="F621" t="str">
            <v>LGDI: Fixture - T8 - DLR - 4 ft - 2x - from 8 ft T12 delamp 2x - LCA</v>
          </cell>
          <cell r="G621" t="str">
            <v>2-lamp 4' T8 fixture; delamp and reflector: replace 2-lamp 8' T12 delamp; installed in common areas</v>
          </cell>
          <cell r="H621">
            <v>1</v>
          </cell>
          <cell r="I621" t="str">
            <v>Active</v>
          </cell>
          <cell r="J621">
            <v>42370</v>
          </cell>
          <cell r="L621" t="str">
            <v>Comm Lighting</v>
          </cell>
          <cell r="N621" t="str">
            <v>3893</v>
          </cell>
          <cell r="Q621" t="str">
            <v>62.01</v>
          </cell>
          <cell r="S621" t="str">
            <v>62.01</v>
          </cell>
          <cell r="T621" t="str">
            <v>818</v>
          </cell>
          <cell r="U621" t="str">
            <v>Full</v>
          </cell>
          <cell r="V621" t="str">
            <v>12</v>
          </cell>
          <cell r="Y621" t="str">
            <v>PSE-deemed</v>
          </cell>
          <cell r="Z621" t="str">
            <v>Engineering</v>
          </cell>
          <cell r="AE621" t="str">
            <v>per unit</v>
          </cell>
          <cell r="AF621" t="str">
            <v>kWh</v>
          </cell>
        </row>
        <row r="622">
          <cell r="A622" t="str">
            <v>11375 - 1</v>
          </cell>
          <cell r="B622" t="str">
            <v>11375</v>
          </cell>
          <cell r="C622" t="str">
            <v>Lighting</v>
          </cell>
          <cell r="D622" t="str">
            <v>Fixture</v>
          </cell>
          <cell r="E622" t="str">
            <v>Tubular Fixture</v>
          </cell>
          <cell r="F622" t="str">
            <v>LGDI: Fixture - T8 - DLR - 4 ft - 3x - from 4 ft T12 4x</v>
          </cell>
          <cell r="G622" t="str">
            <v>3-lamp 4' T8 fixture; delamp and reflector: replace 4-lamp 4' T12</v>
          </cell>
          <cell r="H622">
            <v>1</v>
          </cell>
          <cell r="I622" t="str">
            <v>Active</v>
          </cell>
          <cell r="J622">
            <v>42370</v>
          </cell>
          <cell r="K622">
            <v>42735</v>
          </cell>
          <cell r="L622" t="str">
            <v>Comm Lighting</v>
          </cell>
          <cell r="N622" t="str">
            <v>3894</v>
          </cell>
          <cell r="Q622" t="str">
            <v>48.55</v>
          </cell>
          <cell r="S622" t="str">
            <v>48.55</v>
          </cell>
          <cell r="T622" t="str">
            <v>252</v>
          </cell>
          <cell r="U622" t="str">
            <v>Full</v>
          </cell>
          <cell r="V622" t="str">
            <v>12</v>
          </cell>
          <cell r="Y622" t="str">
            <v>PSE-deemed</v>
          </cell>
          <cell r="Z622" t="str">
            <v>Engineering</v>
          </cell>
          <cell r="AE622" t="str">
            <v>per unit</v>
          </cell>
          <cell r="AF622" t="str">
            <v>kWh</v>
          </cell>
        </row>
        <row r="623">
          <cell r="A623" t="str">
            <v>11375 - 2</v>
          </cell>
          <cell r="B623" t="str">
            <v>11375</v>
          </cell>
          <cell r="C623" t="str">
            <v>Lighting</v>
          </cell>
          <cell r="D623" t="str">
            <v>Fixture</v>
          </cell>
          <cell r="E623" t="str">
            <v>Tubular Fixture</v>
          </cell>
          <cell r="F623" t="str">
            <v>LGDI: Fixture - T8 - DLR - 4 ft - 3x - from 4 ft T12 4x</v>
          </cell>
          <cell r="G623" t="str">
            <v>3-lamp 4' T8 fixture; delamp and reflector: replace 4-lamp 4' T12</v>
          </cell>
          <cell r="H623">
            <v>2</v>
          </cell>
          <cell r="I623" t="str">
            <v>Active</v>
          </cell>
          <cell r="J623">
            <v>42736</v>
          </cell>
          <cell r="L623" t="str">
            <v>Comm Lighting</v>
          </cell>
          <cell r="N623" t="str">
            <v>5128</v>
          </cell>
          <cell r="Q623" t="str">
            <v>48.55</v>
          </cell>
          <cell r="S623" t="str">
            <v>48.55</v>
          </cell>
          <cell r="T623" t="str">
            <v>251</v>
          </cell>
          <cell r="U623" t="str">
            <v>Full</v>
          </cell>
          <cell r="V623" t="str">
            <v>12</v>
          </cell>
          <cell r="X623" t="str">
            <v>0</v>
          </cell>
          <cell r="Y623" t="str">
            <v>PSE-deemed</v>
          </cell>
          <cell r="Z623" t="str">
            <v>Engineering</v>
          </cell>
          <cell r="AE623" t="str">
            <v>per unit</v>
          </cell>
          <cell r="AF623" t="str">
            <v>kWh</v>
          </cell>
        </row>
        <row r="624">
          <cell r="A624" t="str">
            <v>11376 - 1</v>
          </cell>
          <cell r="B624" t="str">
            <v>11376</v>
          </cell>
          <cell r="C624" t="str">
            <v>Lighting</v>
          </cell>
          <cell r="D624" t="str">
            <v>Fixture</v>
          </cell>
          <cell r="E624" t="str">
            <v>Tubular Fixture</v>
          </cell>
          <cell r="F624" t="str">
            <v>LGDI: Fixture - T8 - DLR - 4 ft - 3x - from 4 ft T12 4x - LCA</v>
          </cell>
          <cell r="G624" t="str">
            <v>3-lamp 4' T8 fixture; delamp and reflector: replace 4-lamp 4' T12; installed in common areas</v>
          </cell>
          <cell r="H624">
            <v>1</v>
          </cell>
          <cell r="I624" t="str">
            <v>Active</v>
          </cell>
          <cell r="J624">
            <v>42370</v>
          </cell>
          <cell r="L624" t="str">
            <v>Comm Lighting</v>
          </cell>
          <cell r="N624" t="str">
            <v>3896</v>
          </cell>
          <cell r="Q624" t="str">
            <v>48.55</v>
          </cell>
          <cell r="S624" t="str">
            <v>48.55</v>
          </cell>
          <cell r="T624" t="str">
            <v>724</v>
          </cell>
          <cell r="U624" t="str">
            <v>Full</v>
          </cell>
          <cell r="V624" t="str">
            <v>12</v>
          </cell>
          <cell r="Y624" t="str">
            <v>PSE-deemed</v>
          </cell>
          <cell r="Z624" t="str">
            <v>Engineering</v>
          </cell>
          <cell r="AE624" t="str">
            <v>per unit</v>
          </cell>
          <cell r="AF624" t="str">
            <v>kWh</v>
          </cell>
        </row>
        <row r="625">
          <cell r="A625" t="str">
            <v>11377 - 1</v>
          </cell>
          <cell r="B625" t="str">
            <v>11377</v>
          </cell>
          <cell r="C625" t="str">
            <v>Lighting</v>
          </cell>
          <cell r="D625" t="str">
            <v>Fixture</v>
          </cell>
          <cell r="E625" t="str">
            <v>Tubular Fixture</v>
          </cell>
          <cell r="F625" t="str">
            <v>LGDI: Fixture - T8 - DLR - 4 ft - 3x - from 4 ft T12 HO 4x</v>
          </cell>
          <cell r="G625" t="str">
            <v>3-lamp 4' T8 fixture: replace 4-lamp 4' high output T12</v>
          </cell>
          <cell r="H625">
            <v>1</v>
          </cell>
          <cell r="I625" t="str">
            <v>Active</v>
          </cell>
          <cell r="J625">
            <v>42370</v>
          </cell>
          <cell r="K625">
            <v>42735</v>
          </cell>
          <cell r="L625" t="str">
            <v>Comm Lighting</v>
          </cell>
          <cell r="N625" t="str">
            <v>3897</v>
          </cell>
          <cell r="Q625" t="str">
            <v>48.55</v>
          </cell>
          <cell r="S625" t="str">
            <v>48.55</v>
          </cell>
          <cell r="T625" t="str">
            <v>717</v>
          </cell>
          <cell r="U625" t="str">
            <v>Full</v>
          </cell>
          <cell r="V625" t="str">
            <v>12</v>
          </cell>
          <cell r="Y625" t="str">
            <v>PSE-deemed</v>
          </cell>
          <cell r="Z625" t="str">
            <v>Engineering</v>
          </cell>
          <cell r="AE625" t="str">
            <v>per unit</v>
          </cell>
          <cell r="AF625" t="str">
            <v>kWh</v>
          </cell>
        </row>
        <row r="626">
          <cell r="A626" t="str">
            <v>11377 - 2</v>
          </cell>
          <cell r="B626" t="str">
            <v>11377</v>
          </cell>
          <cell r="C626" t="str">
            <v>Lighting</v>
          </cell>
          <cell r="D626" t="str">
            <v>Fixture</v>
          </cell>
          <cell r="E626" t="str">
            <v>Tubular Fixture</v>
          </cell>
          <cell r="F626" t="str">
            <v>LGDI: Fixture - T8 - DLR - 4 ft - 3x - from 4 ft T12 HO 4x</v>
          </cell>
          <cell r="G626" t="str">
            <v>3-lamp 4' T8 fixture: replace 4-lamp 4' high output T12</v>
          </cell>
          <cell r="H626">
            <v>2</v>
          </cell>
          <cell r="I626" t="str">
            <v>Active</v>
          </cell>
          <cell r="J626">
            <v>42736</v>
          </cell>
          <cell r="L626" t="str">
            <v>Comm Lighting</v>
          </cell>
          <cell r="N626" t="str">
            <v>5129</v>
          </cell>
          <cell r="Q626" t="str">
            <v>48.55</v>
          </cell>
          <cell r="S626" t="str">
            <v>48.55</v>
          </cell>
          <cell r="T626" t="str">
            <v>713</v>
          </cell>
          <cell r="U626" t="str">
            <v>Full</v>
          </cell>
          <cell r="V626" t="str">
            <v>12</v>
          </cell>
          <cell r="X626" t="str">
            <v>0</v>
          </cell>
          <cell r="Y626" t="str">
            <v>PSE-deemed</v>
          </cell>
          <cell r="Z626" t="str">
            <v>Engineering</v>
          </cell>
          <cell r="AE626" t="str">
            <v>per unit</v>
          </cell>
          <cell r="AF626" t="str">
            <v>kWh</v>
          </cell>
        </row>
        <row r="627">
          <cell r="A627" t="str">
            <v>11378 - 1</v>
          </cell>
          <cell r="B627" t="str">
            <v>11378</v>
          </cell>
          <cell r="C627" t="str">
            <v>Lighting</v>
          </cell>
          <cell r="D627" t="str">
            <v>Fixture</v>
          </cell>
          <cell r="E627" t="str">
            <v>Tubular Fixture</v>
          </cell>
          <cell r="F627" t="str">
            <v>LGDI: Fixture - T8 - DLR - 4 ft - 3x - from 4 ft T12 HO 4x - LCA</v>
          </cell>
          <cell r="G627" t="str">
            <v>3-lamp 4' T8 fixture: replace 4-lamp 4' high output T12; installed in common areas</v>
          </cell>
          <cell r="H627">
            <v>1</v>
          </cell>
          <cell r="I627" t="str">
            <v>Active</v>
          </cell>
          <cell r="J627">
            <v>42370</v>
          </cell>
          <cell r="L627" t="str">
            <v>Comm Lighting</v>
          </cell>
          <cell r="N627" t="str">
            <v>3898</v>
          </cell>
          <cell r="Q627" t="str">
            <v>48.55</v>
          </cell>
          <cell r="S627" t="str">
            <v>48.55</v>
          </cell>
          <cell r="T627" t="str">
            <v>1917</v>
          </cell>
          <cell r="U627" t="str">
            <v>Full</v>
          </cell>
          <cell r="V627" t="str">
            <v>12</v>
          </cell>
          <cell r="Y627" t="str">
            <v>PSE-deemed</v>
          </cell>
          <cell r="Z627" t="str">
            <v>Engineering</v>
          </cell>
          <cell r="AE627" t="str">
            <v>per unit</v>
          </cell>
          <cell r="AF627" t="str">
            <v>kWh</v>
          </cell>
        </row>
        <row r="628">
          <cell r="A628" t="str">
            <v>12006 - 1</v>
          </cell>
          <cell r="B628" t="str">
            <v>12006</v>
          </cell>
          <cell r="C628" t="str">
            <v>Lighting</v>
          </cell>
          <cell r="D628" t="str">
            <v>Fixture</v>
          </cell>
          <cell r="E628" t="str">
            <v>Tubular Fixture</v>
          </cell>
          <cell r="F628" t="str">
            <v>LGDI: Fixture - T8 - Split 17w 28w - 2x - LBF - Bi Level Stair</v>
          </cell>
          <cell r="G628" t="str">
            <v>2-lamp split 17 and 28 watt T8 fixture: low ballast factor; installed in bi-level stair corridor</v>
          </cell>
          <cell r="H628">
            <v>1</v>
          </cell>
          <cell r="I628" t="str">
            <v>Active</v>
          </cell>
          <cell r="J628">
            <v>42736</v>
          </cell>
          <cell r="L628" t="str">
            <v>Comm Flat</v>
          </cell>
          <cell r="N628" t="str">
            <v>5284</v>
          </cell>
          <cell r="Q628" t="str">
            <v>174.5</v>
          </cell>
          <cell r="S628" t="str">
            <v>174.5</v>
          </cell>
          <cell r="T628" t="str">
            <v>457</v>
          </cell>
          <cell r="U628" t="str">
            <v>Full</v>
          </cell>
          <cell r="V628" t="str">
            <v>10</v>
          </cell>
          <cell r="X628" t="str">
            <v>0</v>
          </cell>
          <cell r="Y628" t="str">
            <v>PSE-deemed</v>
          </cell>
          <cell r="Z628" t="str">
            <v>Engineering</v>
          </cell>
          <cell r="AE628" t="str">
            <v>per unit</v>
          </cell>
          <cell r="AF628" t="str">
            <v>kWh</v>
          </cell>
        </row>
        <row r="629">
          <cell r="A629" t="str">
            <v>11379 - 1</v>
          </cell>
          <cell r="B629" t="str">
            <v>11379</v>
          </cell>
          <cell r="C629" t="str">
            <v>Lighting</v>
          </cell>
          <cell r="D629" t="str">
            <v>Fixture</v>
          </cell>
          <cell r="E629" t="str">
            <v>Tubular Fixture</v>
          </cell>
          <cell r="F629" t="str">
            <v>LGDI: Fixture - T8 Retro Kit - 2 ft - 1x - from 2 ft T12 1x</v>
          </cell>
          <cell r="G629" t="str">
            <v>1-lamp 3' T8 fixture: replace 2'; 1 lamp T12 fixture</v>
          </cell>
          <cell r="H629">
            <v>1</v>
          </cell>
          <cell r="I629" t="str">
            <v>Active</v>
          </cell>
          <cell r="J629">
            <v>42370</v>
          </cell>
          <cell r="L629" t="str">
            <v>Comm Lighting</v>
          </cell>
          <cell r="N629" t="str">
            <v>3899</v>
          </cell>
          <cell r="Q629" t="str">
            <v>38.14</v>
          </cell>
          <cell r="S629" t="str">
            <v>38.14</v>
          </cell>
          <cell r="T629" t="str">
            <v>33</v>
          </cell>
          <cell r="U629" t="str">
            <v>Full</v>
          </cell>
          <cell r="V629" t="str">
            <v>12</v>
          </cell>
          <cell r="Y629" t="str">
            <v>PSE-deemed</v>
          </cell>
          <cell r="Z629" t="str">
            <v>Engineering</v>
          </cell>
          <cell r="AE629" t="str">
            <v>per unit</v>
          </cell>
          <cell r="AF629" t="str">
            <v>kWh</v>
          </cell>
        </row>
        <row r="630">
          <cell r="A630" t="str">
            <v>11380 - 1</v>
          </cell>
          <cell r="B630" t="str">
            <v>11380</v>
          </cell>
          <cell r="C630" t="str">
            <v>Lighting</v>
          </cell>
          <cell r="D630" t="str">
            <v>Fixture</v>
          </cell>
          <cell r="E630" t="str">
            <v>Tubular Fixture</v>
          </cell>
          <cell r="F630" t="str">
            <v>LGDI: Fixture - T8 Retro Kit - 2 ft - 1x - from 2 ft T12 HO 1x</v>
          </cell>
          <cell r="G630" t="str">
            <v>1-lamp 2'; T8 fixture: replace 2'; 1 lamp high output T12 fixture</v>
          </cell>
          <cell r="H630">
            <v>1</v>
          </cell>
          <cell r="I630" t="str">
            <v>Active</v>
          </cell>
          <cell r="J630">
            <v>42370</v>
          </cell>
          <cell r="K630">
            <v>42735</v>
          </cell>
          <cell r="L630" t="str">
            <v>Comm Lighting</v>
          </cell>
          <cell r="N630" t="str">
            <v>3900</v>
          </cell>
          <cell r="Q630" t="str">
            <v>38.14</v>
          </cell>
          <cell r="S630" t="str">
            <v>38.14</v>
          </cell>
          <cell r="T630" t="str">
            <v>159</v>
          </cell>
          <cell r="U630" t="str">
            <v>Full</v>
          </cell>
          <cell r="V630" t="str">
            <v>12</v>
          </cell>
          <cell r="Y630" t="str">
            <v>PSE-deemed</v>
          </cell>
          <cell r="Z630" t="str">
            <v>Engineering</v>
          </cell>
          <cell r="AE630" t="str">
            <v>per unit</v>
          </cell>
          <cell r="AF630" t="str">
            <v>kWh</v>
          </cell>
        </row>
        <row r="631">
          <cell r="A631" t="str">
            <v>11380 - 2</v>
          </cell>
          <cell r="B631" t="str">
            <v>11380</v>
          </cell>
          <cell r="C631" t="str">
            <v>Lighting</v>
          </cell>
          <cell r="D631" t="str">
            <v>Fixture</v>
          </cell>
          <cell r="E631" t="str">
            <v>Tubular Fixture</v>
          </cell>
          <cell r="F631" t="str">
            <v>LGDI: Fixture - T8 Retro Kit - 2 ft - 1x - from 2 ft T12 HO 1x</v>
          </cell>
          <cell r="G631" t="str">
            <v>1-lamp 2'; T8 fixture: replace 2'; 1 lamp high output T12 fixture</v>
          </cell>
          <cell r="H631">
            <v>2</v>
          </cell>
          <cell r="I631" t="str">
            <v>Active</v>
          </cell>
          <cell r="J631">
            <v>42736</v>
          </cell>
          <cell r="L631" t="str">
            <v>Comm Lighting</v>
          </cell>
          <cell r="N631" t="str">
            <v>5130</v>
          </cell>
          <cell r="Q631" t="str">
            <v>38.14</v>
          </cell>
          <cell r="S631" t="str">
            <v>38.14</v>
          </cell>
          <cell r="T631" t="str">
            <v>158</v>
          </cell>
          <cell r="U631" t="str">
            <v>Full</v>
          </cell>
          <cell r="V631" t="str">
            <v>12</v>
          </cell>
          <cell r="X631" t="str">
            <v>0</v>
          </cell>
          <cell r="Y631" t="str">
            <v>PSE-deemed</v>
          </cell>
          <cell r="Z631" t="str">
            <v>Engineering</v>
          </cell>
          <cell r="AE631" t="str">
            <v>per unit</v>
          </cell>
          <cell r="AF631" t="str">
            <v>kWh</v>
          </cell>
        </row>
        <row r="632">
          <cell r="A632" t="str">
            <v>11381 - 1</v>
          </cell>
          <cell r="B632" t="str">
            <v>11381</v>
          </cell>
          <cell r="C632" t="str">
            <v>Lighting</v>
          </cell>
          <cell r="D632" t="str">
            <v>Fixture</v>
          </cell>
          <cell r="E632" t="str">
            <v>Tubular Fixture</v>
          </cell>
          <cell r="F632" t="str">
            <v>LGDI: Fixture - T8 Retro Kit - 2 ft - 1x - from 2 ft T12 HO 1x - LCA</v>
          </cell>
          <cell r="G632" t="str">
            <v>1-lamp 2'; T8 fixture: replace 2'; 1 lamp high output T12 fixture; installed in common areas</v>
          </cell>
          <cell r="H632">
            <v>1</v>
          </cell>
          <cell r="I632" t="str">
            <v>Active</v>
          </cell>
          <cell r="J632">
            <v>42370</v>
          </cell>
          <cell r="L632" t="str">
            <v>Comm Lighting</v>
          </cell>
          <cell r="N632" t="str">
            <v>3901</v>
          </cell>
          <cell r="Q632" t="str">
            <v>38.14</v>
          </cell>
          <cell r="S632" t="str">
            <v>38.14</v>
          </cell>
          <cell r="T632" t="str">
            <v>409</v>
          </cell>
          <cell r="U632" t="str">
            <v>Full</v>
          </cell>
          <cell r="V632" t="str">
            <v>12</v>
          </cell>
          <cell r="Y632" t="str">
            <v>PSE-deemed</v>
          </cell>
          <cell r="Z632" t="str">
            <v>Engineering</v>
          </cell>
          <cell r="AE632" t="str">
            <v>per unit</v>
          </cell>
          <cell r="AF632" t="str">
            <v>kWh</v>
          </cell>
        </row>
        <row r="633">
          <cell r="A633" t="str">
            <v>11382 - 1</v>
          </cell>
          <cell r="B633" t="str">
            <v>11382</v>
          </cell>
          <cell r="C633" t="str">
            <v>Lighting</v>
          </cell>
          <cell r="D633" t="str">
            <v>Fixture</v>
          </cell>
          <cell r="E633" t="str">
            <v>Tubular Fixture</v>
          </cell>
          <cell r="F633" t="str">
            <v>LGDI: Fixture - T8 Retro Kit - 2 ft - 1x - from 2ft T12 1x - LCA</v>
          </cell>
          <cell r="G633" t="str">
            <v>1-lamp 2' T8 fixture: replace 2'; 1 lamp T12 fixture; installed in common areas</v>
          </cell>
          <cell r="H633">
            <v>1</v>
          </cell>
          <cell r="I633" t="str">
            <v>Active</v>
          </cell>
          <cell r="J633">
            <v>42370</v>
          </cell>
          <cell r="L633" t="str">
            <v>Comm Lighting</v>
          </cell>
          <cell r="N633" t="str">
            <v>3902</v>
          </cell>
          <cell r="Q633" t="str">
            <v>38.14</v>
          </cell>
          <cell r="S633" t="str">
            <v>38.14</v>
          </cell>
          <cell r="T633" t="str">
            <v>85</v>
          </cell>
          <cell r="U633" t="str">
            <v>Full</v>
          </cell>
          <cell r="V633" t="str">
            <v>12</v>
          </cell>
          <cell r="Y633" t="str">
            <v>PSE-deemed</v>
          </cell>
          <cell r="Z633" t="str">
            <v>Engineering</v>
          </cell>
          <cell r="AE633" t="str">
            <v>per unit</v>
          </cell>
          <cell r="AF633" t="str">
            <v>kWh</v>
          </cell>
        </row>
        <row r="634">
          <cell r="A634" t="str">
            <v>11383 - 1</v>
          </cell>
          <cell r="B634" t="str">
            <v>11383</v>
          </cell>
          <cell r="C634" t="str">
            <v>Lighting</v>
          </cell>
          <cell r="D634" t="str">
            <v>Fixture</v>
          </cell>
          <cell r="E634" t="str">
            <v>Tubular Fixture</v>
          </cell>
          <cell r="F634" t="str">
            <v>LGDI: Fixture - T8 Retro Kit - 3 ft - 1x - from 3 ft T12 1x</v>
          </cell>
          <cell r="G634" t="str">
            <v>1-lamp 3'; T8 fixture: replace 3' 1-lamp T12 fixture</v>
          </cell>
          <cell r="H634">
            <v>1</v>
          </cell>
          <cell r="I634" t="str">
            <v>Active</v>
          </cell>
          <cell r="J634">
            <v>42370</v>
          </cell>
          <cell r="K634">
            <v>42735</v>
          </cell>
          <cell r="L634" t="str">
            <v>Comm Lighting</v>
          </cell>
          <cell r="N634" t="str">
            <v>3903</v>
          </cell>
          <cell r="Q634" t="str">
            <v>38.14</v>
          </cell>
          <cell r="S634" t="str">
            <v>38.14</v>
          </cell>
          <cell r="T634" t="str">
            <v>80</v>
          </cell>
          <cell r="U634" t="str">
            <v>Full</v>
          </cell>
          <cell r="V634" t="str">
            <v>12</v>
          </cell>
          <cell r="Y634" t="str">
            <v>PSE-deemed</v>
          </cell>
          <cell r="Z634" t="str">
            <v>Engineering</v>
          </cell>
          <cell r="AE634" t="str">
            <v>per unit</v>
          </cell>
          <cell r="AF634" t="str">
            <v>kWh</v>
          </cell>
        </row>
        <row r="635">
          <cell r="A635" t="str">
            <v>11383 - 2</v>
          </cell>
          <cell r="B635" t="str">
            <v>11383</v>
          </cell>
          <cell r="C635" t="str">
            <v>Lighting</v>
          </cell>
          <cell r="D635" t="str">
            <v>Fixture</v>
          </cell>
          <cell r="E635" t="str">
            <v>Tubular Fixture</v>
          </cell>
          <cell r="F635" t="str">
            <v>LGDI: Fixture - T8 Retro Kit - 3 ft - 1x - from 3 ft T12 1x</v>
          </cell>
          <cell r="G635" t="str">
            <v>1-lamp 3'; T8 fixture: replace 3' 1-lamp T12 fixture</v>
          </cell>
          <cell r="H635">
            <v>2</v>
          </cell>
          <cell r="I635" t="str">
            <v>Active</v>
          </cell>
          <cell r="J635">
            <v>42736</v>
          </cell>
          <cell r="L635" t="str">
            <v>Comm Lighting</v>
          </cell>
          <cell r="N635" t="str">
            <v>5131</v>
          </cell>
          <cell r="Q635" t="str">
            <v>38.14</v>
          </cell>
          <cell r="S635" t="str">
            <v>38.14</v>
          </cell>
          <cell r="T635" t="str">
            <v>79</v>
          </cell>
          <cell r="U635" t="str">
            <v>Full</v>
          </cell>
          <cell r="V635" t="str">
            <v>12</v>
          </cell>
          <cell r="X635" t="str">
            <v>0</v>
          </cell>
          <cell r="Y635" t="str">
            <v>PSE-deemed</v>
          </cell>
          <cell r="Z635" t="str">
            <v>Engineering</v>
          </cell>
          <cell r="AE635" t="str">
            <v>per unit</v>
          </cell>
          <cell r="AF635" t="str">
            <v>kWh</v>
          </cell>
        </row>
        <row r="636">
          <cell r="A636" t="str">
            <v>11384 - 1</v>
          </cell>
          <cell r="B636" t="str">
            <v>11384</v>
          </cell>
          <cell r="C636" t="str">
            <v>Lighting</v>
          </cell>
          <cell r="D636" t="str">
            <v>Fixture</v>
          </cell>
          <cell r="E636" t="str">
            <v>Tubular Fixture</v>
          </cell>
          <cell r="F636" t="str">
            <v>LGDI: Fixture - T8 Retro Kit - 3 ft - 1x - from 3 ft T12 1x - LCA</v>
          </cell>
          <cell r="G636" t="str">
            <v>1-lamp 3'; T8 fixture: replace 3' 1-lamp T12 fixture; installed in common areas</v>
          </cell>
          <cell r="H636">
            <v>1</v>
          </cell>
          <cell r="I636" t="str">
            <v>Active</v>
          </cell>
          <cell r="J636">
            <v>42370</v>
          </cell>
          <cell r="L636" t="str">
            <v>Comm Lighting</v>
          </cell>
          <cell r="N636" t="str">
            <v>3904</v>
          </cell>
          <cell r="Q636" t="str">
            <v>38.14</v>
          </cell>
          <cell r="S636" t="str">
            <v>38.14</v>
          </cell>
          <cell r="T636" t="str">
            <v>145</v>
          </cell>
          <cell r="U636" t="str">
            <v>Full</v>
          </cell>
          <cell r="V636" t="str">
            <v>12</v>
          </cell>
          <cell r="Y636" t="str">
            <v>PSE-deemed</v>
          </cell>
          <cell r="Z636" t="str">
            <v>Engineering</v>
          </cell>
          <cell r="AE636" t="str">
            <v>per unit</v>
          </cell>
          <cell r="AF636" t="str">
            <v>kWh</v>
          </cell>
        </row>
        <row r="637">
          <cell r="A637" t="str">
            <v>11385 - 1</v>
          </cell>
          <cell r="B637" t="str">
            <v>11385</v>
          </cell>
          <cell r="C637" t="str">
            <v>Lighting</v>
          </cell>
          <cell r="D637" t="str">
            <v>Fixture</v>
          </cell>
          <cell r="E637" t="str">
            <v>Tubular Fixture</v>
          </cell>
          <cell r="F637" t="str">
            <v>LGDI: Fixture - T8 Retro Kit - 4 ft - 1x - from 4 ft T12 1x</v>
          </cell>
          <cell r="G637" t="str">
            <v>1-lamp 4' T8 fixture: replace 1-lamp 4' T12 fixture</v>
          </cell>
          <cell r="H637">
            <v>1</v>
          </cell>
          <cell r="I637" t="str">
            <v>Active</v>
          </cell>
          <cell r="J637">
            <v>42370</v>
          </cell>
          <cell r="L637" t="str">
            <v>Comm Lighting</v>
          </cell>
          <cell r="N637" t="str">
            <v>3905</v>
          </cell>
          <cell r="Q637" t="str">
            <v>38.14</v>
          </cell>
          <cell r="S637" t="str">
            <v>38.14</v>
          </cell>
          <cell r="T637" t="str">
            <v>43</v>
          </cell>
          <cell r="U637" t="str">
            <v>Full</v>
          </cell>
          <cell r="V637" t="str">
            <v>12</v>
          </cell>
          <cell r="Y637" t="str">
            <v>PSE-deemed</v>
          </cell>
          <cell r="Z637" t="str">
            <v>Engineering</v>
          </cell>
          <cell r="AE637" t="str">
            <v>per unit</v>
          </cell>
          <cell r="AF637" t="str">
            <v>kWh</v>
          </cell>
        </row>
        <row r="638">
          <cell r="A638" t="str">
            <v>11386 - 1</v>
          </cell>
          <cell r="B638" t="str">
            <v>11386</v>
          </cell>
          <cell r="C638" t="str">
            <v>Lighting</v>
          </cell>
          <cell r="D638" t="str">
            <v>Fixture</v>
          </cell>
          <cell r="E638" t="str">
            <v>Tubular Fixture</v>
          </cell>
          <cell r="F638" t="str">
            <v>LGDI: Fixture - T8 Retro Kit - 4 ft - 1x - from 4 ft T12 1x - LCA</v>
          </cell>
          <cell r="G638" t="str">
            <v>1-lamp 4' T8 fixture: replace 1-lamp 4' T12 fixture; installed in common areas</v>
          </cell>
          <cell r="H638">
            <v>1</v>
          </cell>
          <cell r="I638" t="str">
            <v>Active</v>
          </cell>
          <cell r="J638">
            <v>42370</v>
          </cell>
          <cell r="L638" t="str">
            <v>Comm Lighting</v>
          </cell>
          <cell r="N638" t="str">
            <v>3906</v>
          </cell>
          <cell r="Q638" t="str">
            <v>38.14</v>
          </cell>
          <cell r="S638" t="str">
            <v>38.14</v>
          </cell>
          <cell r="T638" t="str">
            <v>136</v>
          </cell>
          <cell r="U638" t="str">
            <v>Full</v>
          </cell>
          <cell r="V638" t="str">
            <v>12</v>
          </cell>
          <cell r="Y638" t="str">
            <v>PSE-deemed</v>
          </cell>
          <cell r="Z638" t="str">
            <v>Engineering</v>
          </cell>
          <cell r="AE638" t="str">
            <v>per unit</v>
          </cell>
          <cell r="AF638" t="str">
            <v>kWh</v>
          </cell>
        </row>
        <row r="639">
          <cell r="A639" t="str">
            <v>11387 - 1</v>
          </cell>
          <cell r="B639" t="str">
            <v>11387</v>
          </cell>
          <cell r="C639" t="str">
            <v>Lighting</v>
          </cell>
          <cell r="D639" t="str">
            <v>Fixture</v>
          </cell>
          <cell r="E639" t="str">
            <v>Tubular Fixture</v>
          </cell>
          <cell r="F639" t="str">
            <v>LGDI: Fixture - T8 Retro Kit - 4 ft - 2x - from 4 ft T12 2x</v>
          </cell>
          <cell r="G639" t="str">
            <v>2-lamp 4' T8 fixture: replace 2-lamp; 4' T12 fixture</v>
          </cell>
          <cell r="H639">
            <v>1</v>
          </cell>
          <cell r="I639" t="str">
            <v>Active</v>
          </cell>
          <cell r="J639">
            <v>42370</v>
          </cell>
          <cell r="L639" t="str">
            <v>Comm Lighting</v>
          </cell>
          <cell r="N639" t="str">
            <v>3907</v>
          </cell>
          <cell r="Q639" t="str">
            <v>39.33</v>
          </cell>
          <cell r="S639" t="str">
            <v>39.33</v>
          </cell>
          <cell r="T639" t="str">
            <v>86</v>
          </cell>
          <cell r="U639" t="str">
            <v>Full</v>
          </cell>
          <cell r="V639" t="str">
            <v>12</v>
          </cell>
          <cell r="Y639" t="str">
            <v>PSE-deemed</v>
          </cell>
          <cell r="Z639" t="str">
            <v>Engineering</v>
          </cell>
          <cell r="AE639" t="str">
            <v>per unit</v>
          </cell>
          <cell r="AF639" t="str">
            <v>kWh</v>
          </cell>
        </row>
        <row r="640">
          <cell r="A640" t="str">
            <v>11388 - 1</v>
          </cell>
          <cell r="B640" t="str">
            <v>11388</v>
          </cell>
          <cell r="C640" t="str">
            <v>Lighting</v>
          </cell>
          <cell r="D640" t="str">
            <v>Fixture</v>
          </cell>
          <cell r="E640" t="str">
            <v>Tubular Fixture</v>
          </cell>
          <cell r="F640" t="str">
            <v>LGDI: Fixture - T8 Retro Kit - 4 ft - 2x - from 4 ft T12 2x - LCA</v>
          </cell>
          <cell r="G640" t="str">
            <v>2-lamp 4' T8 fixture: replace 2-lamp; 4' T12 fixture; installed in common areas</v>
          </cell>
          <cell r="H640">
            <v>1</v>
          </cell>
          <cell r="I640" t="str">
            <v>Active</v>
          </cell>
          <cell r="J640">
            <v>42370</v>
          </cell>
          <cell r="L640" t="str">
            <v>Comm Lighting</v>
          </cell>
          <cell r="N640" t="str">
            <v>3908</v>
          </cell>
          <cell r="Q640" t="str">
            <v>39.33</v>
          </cell>
          <cell r="S640" t="str">
            <v>39.33</v>
          </cell>
          <cell r="T640" t="str">
            <v>273</v>
          </cell>
          <cell r="U640" t="str">
            <v>Full</v>
          </cell>
          <cell r="V640" t="str">
            <v>12</v>
          </cell>
          <cell r="Y640" t="str">
            <v>PSE-deemed</v>
          </cell>
          <cell r="Z640" t="str">
            <v>Engineering</v>
          </cell>
          <cell r="AE640" t="str">
            <v>per unit</v>
          </cell>
          <cell r="AF640" t="str">
            <v>kWh</v>
          </cell>
        </row>
        <row r="641">
          <cell r="A641" t="str">
            <v>11389 - 1</v>
          </cell>
          <cell r="B641" t="str">
            <v>11389</v>
          </cell>
          <cell r="C641" t="str">
            <v>Lighting</v>
          </cell>
          <cell r="D641" t="str">
            <v>Fixture</v>
          </cell>
          <cell r="E641" t="str">
            <v>Tubular Fixture</v>
          </cell>
          <cell r="F641" t="str">
            <v>LGDI: Fixture - T8 Retro Kit - 4 ft - 2x - from 4 ft T12 HO 2x</v>
          </cell>
          <cell r="G641" t="str">
            <v>2-lamp 4' T8 fixture: replace 2-lamp; 4' high output T12 fixture</v>
          </cell>
          <cell r="H641">
            <v>1</v>
          </cell>
          <cell r="I641" t="str">
            <v>Active</v>
          </cell>
          <cell r="J641">
            <v>42370</v>
          </cell>
          <cell r="K641">
            <v>42735</v>
          </cell>
          <cell r="L641" t="str">
            <v>Comm Lighting</v>
          </cell>
          <cell r="N641" t="str">
            <v>3909</v>
          </cell>
          <cell r="Q641" t="str">
            <v>39.33</v>
          </cell>
          <cell r="S641" t="str">
            <v>39.33</v>
          </cell>
          <cell r="T641" t="str">
            <v>318</v>
          </cell>
          <cell r="U641" t="str">
            <v>Full</v>
          </cell>
          <cell r="V641" t="str">
            <v>12</v>
          </cell>
          <cell r="Y641" t="str">
            <v>PSE-deemed</v>
          </cell>
          <cell r="Z641" t="str">
            <v>Engineering</v>
          </cell>
          <cell r="AE641" t="str">
            <v>per unit</v>
          </cell>
          <cell r="AF641" t="str">
            <v>kWh</v>
          </cell>
        </row>
        <row r="642">
          <cell r="A642" t="str">
            <v>11389 - 2</v>
          </cell>
          <cell r="B642" t="str">
            <v>11389</v>
          </cell>
          <cell r="C642" t="str">
            <v>Lighting</v>
          </cell>
          <cell r="D642" t="str">
            <v>Fixture</v>
          </cell>
          <cell r="E642" t="str">
            <v>Tubular Fixture</v>
          </cell>
          <cell r="F642" t="str">
            <v>LGDI: Fixture - T8 Retro Kit - 4 ft - 2x - from 4 ft T12 HO 2x</v>
          </cell>
          <cell r="G642" t="str">
            <v>2-lamp 4' T8 fixture: replace 2-lamp; 4' high output T12 fixture</v>
          </cell>
          <cell r="H642">
            <v>2</v>
          </cell>
          <cell r="I642" t="str">
            <v>Active</v>
          </cell>
          <cell r="J642">
            <v>42736</v>
          </cell>
          <cell r="L642" t="str">
            <v>Comm Lighting</v>
          </cell>
          <cell r="N642" t="str">
            <v>5132</v>
          </cell>
          <cell r="Q642" t="str">
            <v>39.33</v>
          </cell>
          <cell r="S642" t="str">
            <v>39.33</v>
          </cell>
          <cell r="T642" t="str">
            <v>317</v>
          </cell>
          <cell r="U642" t="str">
            <v>Full</v>
          </cell>
          <cell r="V642" t="str">
            <v>12</v>
          </cell>
          <cell r="X642" t="str">
            <v>0</v>
          </cell>
          <cell r="Y642" t="str">
            <v>PSE-deemed</v>
          </cell>
          <cell r="Z642" t="str">
            <v>Engineering</v>
          </cell>
          <cell r="AE642" t="str">
            <v>per unit</v>
          </cell>
          <cell r="AF642" t="str">
            <v>kWh</v>
          </cell>
        </row>
        <row r="643">
          <cell r="A643" t="str">
            <v>11390 - 1</v>
          </cell>
          <cell r="B643" t="str">
            <v>11390</v>
          </cell>
          <cell r="C643" t="str">
            <v>Lighting</v>
          </cell>
          <cell r="D643" t="str">
            <v>Fixture</v>
          </cell>
          <cell r="E643" t="str">
            <v>Tubular Fixture</v>
          </cell>
          <cell r="F643" t="str">
            <v>LGDI: Fixture - T8 Retro Kit - 4 ft - 2x - from 4 ft T12 HO 2x - LCA</v>
          </cell>
          <cell r="G643" t="str">
            <v>2-lamp 4' T8 fixture: replace 2-lamp; 4' high output T12 fixture; installed in common areas</v>
          </cell>
          <cell r="H643">
            <v>1</v>
          </cell>
          <cell r="I643" t="str">
            <v>Active</v>
          </cell>
          <cell r="J643">
            <v>42370</v>
          </cell>
          <cell r="L643" t="str">
            <v>Comm Lighting</v>
          </cell>
          <cell r="N643" t="str">
            <v>3910</v>
          </cell>
          <cell r="Q643" t="str">
            <v>39.33</v>
          </cell>
          <cell r="S643" t="str">
            <v>39.33</v>
          </cell>
          <cell r="T643" t="str">
            <v>869</v>
          </cell>
          <cell r="U643" t="str">
            <v>Full</v>
          </cell>
          <cell r="V643" t="str">
            <v>12</v>
          </cell>
          <cell r="Y643" t="str">
            <v>PSE-deemed</v>
          </cell>
          <cell r="Z643" t="str">
            <v>Engineering</v>
          </cell>
          <cell r="AE643" t="str">
            <v>per unit</v>
          </cell>
          <cell r="AF643" t="str">
            <v>kWh</v>
          </cell>
        </row>
        <row r="644">
          <cell r="A644" t="str">
            <v>11391 - 1</v>
          </cell>
          <cell r="B644" t="str">
            <v>11391</v>
          </cell>
          <cell r="C644" t="str">
            <v>Lighting</v>
          </cell>
          <cell r="D644" t="str">
            <v>Fixture</v>
          </cell>
          <cell r="E644" t="str">
            <v>Tubular Fixture</v>
          </cell>
          <cell r="F644" t="str">
            <v>LGDI: Fixture - T8 Retro Kit - 4 ft - 3x - from 4 ft T12 HO 3x</v>
          </cell>
          <cell r="G644" t="str">
            <v>3-lamp 4' T8 retrofit fixture: replace 3-lamp 4' high output T12 fixture</v>
          </cell>
          <cell r="H644">
            <v>1</v>
          </cell>
          <cell r="I644" t="str">
            <v>Active</v>
          </cell>
          <cell r="J644">
            <v>42370</v>
          </cell>
          <cell r="K644">
            <v>42735</v>
          </cell>
          <cell r="L644" t="str">
            <v>Comm Lighting</v>
          </cell>
          <cell r="N644" t="str">
            <v>3911</v>
          </cell>
          <cell r="Q644" t="str">
            <v>44.25</v>
          </cell>
          <cell r="S644" t="str">
            <v>44.25</v>
          </cell>
          <cell r="T644" t="str">
            <v>478</v>
          </cell>
          <cell r="U644" t="str">
            <v>Full</v>
          </cell>
          <cell r="V644" t="str">
            <v>12</v>
          </cell>
          <cell r="Y644" t="str">
            <v>PSE-deemed</v>
          </cell>
          <cell r="Z644" t="str">
            <v>Engineering</v>
          </cell>
          <cell r="AE644" t="str">
            <v>per unit</v>
          </cell>
          <cell r="AF644" t="str">
            <v>kWh</v>
          </cell>
        </row>
        <row r="645">
          <cell r="A645" t="str">
            <v>11391 - 2</v>
          </cell>
          <cell r="B645" t="str">
            <v>11391</v>
          </cell>
          <cell r="C645" t="str">
            <v>Lighting</v>
          </cell>
          <cell r="D645" t="str">
            <v>Fixture</v>
          </cell>
          <cell r="E645" t="str">
            <v>Tubular Fixture</v>
          </cell>
          <cell r="F645" t="str">
            <v>LGDI: Fixture - T8 Retro Kit - 4 ft - 3x - from 4 ft T12 HO 3x</v>
          </cell>
          <cell r="G645" t="str">
            <v>3-lamp 4' T8 retrofit fixture: replace 3-lamp 4' high output T12 fixture</v>
          </cell>
          <cell r="H645">
            <v>2</v>
          </cell>
          <cell r="I645" t="str">
            <v>Active</v>
          </cell>
          <cell r="J645">
            <v>42736</v>
          </cell>
          <cell r="L645" t="str">
            <v>Comm Lighting</v>
          </cell>
          <cell r="N645" t="str">
            <v>5133</v>
          </cell>
          <cell r="Q645" t="str">
            <v>44.25</v>
          </cell>
          <cell r="S645" t="str">
            <v>44.25</v>
          </cell>
          <cell r="T645" t="str">
            <v>475</v>
          </cell>
          <cell r="U645" t="str">
            <v>Full</v>
          </cell>
          <cell r="V645" t="str">
            <v>12</v>
          </cell>
          <cell r="X645" t="str">
            <v>0</v>
          </cell>
          <cell r="Y645" t="str">
            <v>PSE-deemed</v>
          </cell>
          <cell r="Z645" t="str">
            <v>Engineering</v>
          </cell>
          <cell r="AE645" t="str">
            <v>per unit</v>
          </cell>
          <cell r="AF645" t="str">
            <v>kWh</v>
          </cell>
        </row>
        <row r="646">
          <cell r="A646" t="str">
            <v>11392 - 1</v>
          </cell>
          <cell r="B646" t="str">
            <v>11392</v>
          </cell>
          <cell r="C646" t="str">
            <v>Lighting</v>
          </cell>
          <cell r="D646" t="str">
            <v>Fixture</v>
          </cell>
          <cell r="E646" t="str">
            <v>Tubular Fixture</v>
          </cell>
          <cell r="F646" t="str">
            <v>LGDI: Fixture - T8 Retro Kit - 4 ft - 3x - from 4 ft T12 HO 3x - LCA</v>
          </cell>
          <cell r="G646" t="str">
            <v>3-lamp 4' T8 retrofit fixture: replace 3-lamp 4' high output T12 fixture; installed in common areas</v>
          </cell>
          <cell r="H646">
            <v>1</v>
          </cell>
          <cell r="I646" t="str">
            <v>Active</v>
          </cell>
          <cell r="J646">
            <v>42370</v>
          </cell>
          <cell r="L646" t="str">
            <v>Comm Lighting</v>
          </cell>
          <cell r="N646" t="str">
            <v>3912</v>
          </cell>
          <cell r="Q646" t="str">
            <v>44.25</v>
          </cell>
          <cell r="S646" t="str">
            <v>44.25</v>
          </cell>
          <cell r="T646" t="str">
            <v>1303</v>
          </cell>
          <cell r="U646" t="str">
            <v>Full</v>
          </cell>
          <cell r="V646" t="str">
            <v>12</v>
          </cell>
          <cell r="Y646" t="str">
            <v>PSE-deemed</v>
          </cell>
          <cell r="Z646" t="str">
            <v>Engineering</v>
          </cell>
          <cell r="AE646" t="str">
            <v>per unit</v>
          </cell>
          <cell r="AF646" t="str">
            <v>kWh</v>
          </cell>
        </row>
        <row r="647">
          <cell r="A647" t="str">
            <v>11393 - 1</v>
          </cell>
          <cell r="B647" t="str">
            <v>11393</v>
          </cell>
          <cell r="C647" t="str">
            <v>Lighting</v>
          </cell>
          <cell r="D647" t="str">
            <v>Fixture</v>
          </cell>
          <cell r="E647" t="str">
            <v>Tubular Fixture</v>
          </cell>
          <cell r="F647" t="str">
            <v>LGDI: Fixture - T8 Retro Kit - DLR - 4 ft - 2x - from 4 ft T12 HO 3x</v>
          </cell>
          <cell r="G647" t="str">
            <v>3-lamp 4' T8 fixture retrofit kit; delamp and reflector: replace 2-lamp; 4' high output T12</v>
          </cell>
          <cell r="H647">
            <v>1</v>
          </cell>
          <cell r="I647" t="str">
            <v>Active</v>
          </cell>
          <cell r="J647">
            <v>42370</v>
          </cell>
          <cell r="K647">
            <v>42735</v>
          </cell>
          <cell r="L647" t="str">
            <v>Comm Lighting</v>
          </cell>
          <cell r="N647" t="str">
            <v>3913</v>
          </cell>
          <cell r="Q647" t="str">
            <v>61.56</v>
          </cell>
          <cell r="S647" t="str">
            <v>61.56</v>
          </cell>
          <cell r="T647" t="str">
            <v>557</v>
          </cell>
          <cell r="U647" t="str">
            <v>Full</v>
          </cell>
          <cell r="V647" t="str">
            <v>12</v>
          </cell>
          <cell r="Y647" t="str">
            <v>PSE-deemed</v>
          </cell>
          <cell r="Z647" t="str">
            <v>Engineering</v>
          </cell>
          <cell r="AE647" t="str">
            <v>per unit</v>
          </cell>
          <cell r="AF647" t="str">
            <v>kWh</v>
          </cell>
        </row>
        <row r="648">
          <cell r="A648" t="str">
            <v>11393 - 2</v>
          </cell>
          <cell r="B648" t="str">
            <v>11393</v>
          </cell>
          <cell r="C648" t="str">
            <v>Lighting</v>
          </cell>
          <cell r="D648" t="str">
            <v>Fixture</v>
          </cell>
          <cell r="E648" t="str">
            <v>Tubular Fixture</v>
          </cell>
          <cell r="F648" t="str">
            <v>LGDI: Fixture - T8 Retro Kit - DLR - 4 ft - 2x - from 4 ft T12 HO 3x</v>
          </cell>
          <cell r="G648" t="str">
            <v>3-lamp 4' T8 fixture retrofit kit; delamp and reflector: replace 2-lamp; 4' high output T12</v>
          </cell>
          <cell r="H648">
            <v>2</v>
          </cell>
          <cell r="I648" t="str">
            <v>Active</v>
          </cell>
          <cell r="J648">
            <v>42736</v>
          </cell>
          <cell r="L648" t="str">
            <v>Comm Lighting</v>
          </cell>
          <cell r="N648" t="str">
            <v>5134</v>
          </cell>
          <cell r="Q648" t="str">
            <v>61.56</v>
          </cell>
          <cell r="S648" t="str">
            <v>61.56</v>
          </cell>
          <cell r="T648" t="str">
            <v>554</v>
          </cell>
          <cell r="U648" t="str">
            <v>Full</v>
          </cell>
          <cell r="V648" t="str">
            <v>12</v>
          </cell>
          <cell r="X648" t="str">
            <v>0</v>
          </cell>
          <cell r="Y648" t="str">
            <v>PSE-deemed</v>
          </cell>
          <cell r="Z648" t="str">
            <v>Engineering</v>
          </cell>
          <cell r="AE648" t="str">
            <v>per unit</v>
          </cell>
          <cell r="AF648" t="str">
            <v>kWh</v>
          </cell>
        </row>
        <row r="649">
          <cell r="A649" t="str">
            <v>11394 - 1</v>
          </cell>
          <cell r="B649" t="str">
            <v>11394</v>
          </cell>
          <cell r="C649" t="str">
            <v>Lighting</v>
          </cell>
          <cell r="D649" t="str">
            <v>Fixture</v>
          </cell>
          <cell r="E649" t="str">
            <v>Tubular Fixture</v>
          </cell>
          <cell r="F649" t="str">
            <v>LGDI: Fixture - T8 Retro Kit - DLR - 4 ft - 2x - from 4 ft T12 HO 3x - LCA</v>
          </cell>
          <cell r="G649" t="str">
            <v>2-lamp 4' T8 fixture retrofit kit; delamp and reflector: replace 3-lamp; 4' high output T12; installed in common areas</v>
          </cell>
          <cell r="H649">
            <v>1</v>
          </cell>
          <cell r="I649" t="str">
            <v>Active</v>
          </cell>
          <cell r="J649">
            <v>42370</v>
          </cell>
          <cell r="L649" t="str">
            <v>Comm Lighting</v>
          </cell>
          <cell r="N649" t="str">
            <v>3914</v>
          </cell>
          <cell r="Q649" t="str">
            <v>61.56</v>
          </cell>
          <cell r="S649" t="str">
            <v>61.56</v>
          </cell>
          <cell r="T649" t="str">
            <v>1482</v>
          </cell>
          <cell r="U649" t="str">
            <v>Full</v>
          </cell>
          <cell r="V649" t="str">
            <v>12</v>
          </cell>
          <cell r="Y649" t="str">
            <v>PSE-deemed</v>
          </cell>
          <cell r="Z649" t="str">
            <v>Engineering</v>
          </cell>
          <cell r="AE649" t="str">
            <v>per unit</v>
          </cell>
          <cell r="AF649" t="str">
            <v>kWh</v>
          </cell>
        </row>
        <row r="650">
          <cell r="A650" t="str">
            <v>11395 - 1</v>
          </cell>
          <cell r="B650" t="str">
            <v>11395</v>
          </cell>
          <cell r="C650" t="str">
            <v>Lighting</v>
          </cell>
          <cell r="D650" t="str">
            <v>Fixture</v>
          </cell>
          <cell r="E650" t="str">
            <v>LED Fixture</v>
          </cell>
          <cell r="F650" t="str">
            <v>LGDI: Fixture - TLED - 4 ft - 2x - from 4 ft T8 32w HLO 3x</v>
          </cell>
          <cell r="G650" t="str">
            <v>2-lamp 4' tubular LED fixture: replace 3-lamp 4' 32 watt high light output T8</v>
          </cell>
          <cell r="H650">
            <v>1</v>
          </cell>
          <cell r="I650" t="str">
            <v>Active</v>
          </cell>
          <cell r="J650">
            <v>42370</v>
          </cell>
          <cell r="K650">
            <v>42735</v>
          </cell>
          <cell r="L650" t="str">
            <v>Comm Lighting</v>
          </cell>
          <cell r="N650" t="str">
            <v>3915</v>
          </cell>
          <cell r="Q650" t="str">
            <v>60.93</v>
          </cell>
          <cell r="S650" t="str">
            <v>87.05</v>
          </cell>
          <cell r="T650" t="str">
            <v>272</v>
          </cell>
          <cell r="U650" t="str">
            <v>Full</v>
          </cell>
          <cell r="V650" t="str">
            <v>12</v>
          </cell>
          <cell r="Y650" t="str">
            <v>PSE-deemed</v>
          </cell>
          <cell r="Z650" t="str">
            <v>Engineering</v>
          </cell>
          <cell r="AE650" t="str">
            <v>per unit</v>
          </cell>
          <cell r="AF650" t="str">
            <v>kWh</v>
          </cell>
        </row>
        <row r="651">
          <cell r="A651" t="str">
            <v>11395 - 2</v>
          </cell>
          <cell r="B651" t="str">
            <v>11395</v>
          </cell>
          <cell r="C651" t="str">
            <v>Lighting</v>
          </cell>
          <cell r="D651" t="str">
            <v>Fixture</v>
          </cell>
          <cell r="E651" t="str">
            <v>LED Fixture</v>
          </cell>
          <cell r="F651" t="str">
            <v>LGDI: Fixture - TLED - 4 ft - 2x - from 4 ft T8 32w HLO 3x</v>
          </cell>
          <cell r="G651" t="str">
            <v>2-lamp 4' tubular LED fixture: replace 3-lamp 4' 32 watt high light output T8</v>
          </cell>
          <cell r="H651">
            <v>2</v>
          </cell>
          <cell r="I651" t="str">
            <v>Active</v>
          </cell>
          <cell r="J651">
            <v>42736</v>
          </cell>
          <cell r="L651" t="str">
            <v>Comm Lighting</v>
          </cell>
          <cell r="N651" t="str">
            <v>5135</v>
          </cell>
          <cell r="Q651" t="str">
            <v>60.93</v>
          </cell>
          <cell r="S651" t="str">
            <v>87.05</v>
          </cell>
          <cell r="T651" t="str">
            <v>271</v>
          </cell>
          <cell r="U651" t="str">
            <v>Full</v>
          </cell>
          <cell r="V651" t="str">
            <v>12</v>
          </cell>
          <cell r="X651" t="str">
            <v>0</v>
          </cell>
          <cell r="Y651" t="str">
            <v>PSE-deemed</v>
          </cell>
          <cell r="Z651" t="str">
            <v>Engineering</v>
          </cell>
          <cell r="AE651" t="str">
            <v>per unit</v>
          </cell>
          <cell r="AF651" t="str">
            <v>kWh</v>
          </cell>
        </row>
        <row r="652">
          <cell r="A652" t="str">
            <v>11396 - 1</v>
          </cell>
          <cell r="B652" t="str">
            <v>11396</v>
          </cell>
          <cell r="C652" t="str">
            <v>Lighting</v>
          </cell>
          <cell r="D652" t="str">
            <v>Fixture</v>
          </cell>
          <cell r="E652" t="str">
            <v>LED Fixture</v>
          </cell>
          <cell r="F652" t="str">
            <v>LGDI: Fixture - TLED - 4 ft - 2x - from 4 ft T8 32w LLO 3x</v>
          </cell>
          <cell r="G652" t="str">
            <v>2-lamp 4' tubular LED fixture: replace 3-lamp 4' 32 watt low light output T8</v>
          </cell>
          <cell r="H652">
            <v>1</v>
          </cell>
          <cell r="I652" t="str">
            <v>Active</v>
          </cell>
          <cell r="J652">
            <v>42370</v>
          </cell>
          <cell r="K652">
            <v>42735</v>
          </cell>
          <cell r="L652" t="str">
            <v>Comm Lighting</v>
          </cell>
          <cell r="N652" t="str">
            <v>3916</v>
          </cell>
          <cell r="Q652" t="str">
            <v>60.93</v>
          </cell>
          <cell r="S652" t="str">
            <v>87.05</v>
          </cell>
          <cell r="T652" t="str">
            <v>153</v>
          </cell>
          <cell r="U652" t="str">
            <v>Full</v>
          </cell>
          <cell r="V652" t="str">
            <v>12</v>
          </cell>
          <cell r="Y652" t="str">
            <v>PSE-deemed</v>
          </cell>
          <cell r="Z652" t="str">
            <v>Engineering</v>
          </cell>
          <cell r="AE652" t="str">
            <v>per unit</v>
          </cell>
          <cell r="AF652" t="str">
            <v>kWh</v>
          </cell>
        </row>
        <row r="653">
          <cell r="A653" t="str">
            <v>11396 - 2</v>
          </cell>
          <cell r="B653" t="str">
            <v>11396</v>
          </cell>
          <cell r="C653" t="str">
            <v>Lighting</v>
          </cell>
          <cell r="D653" t="str">
            <v>Fixture</v>
          </cell>
          <cell r="E653" t="str">
            <v>LED Fixture</v>
          </cell>
          <cell r="F653" t="str">
            <v>LGDI: Fixture - TLED - 4 ft - 2x - from 4 ft T8 32w LLO 3x</v>
          </cell>
          <cell r="G653" t="str">
            <v>2-lamp 4' tubular LED fixture: replace 3-lamp 4' 32 watt low light output T8</v>
          </cell>
          <cell r="H653">
            <v>2</v>
          </cell>
          <cell r="I653" t="str">
            <v>Active</v>
          </cell>
          <cell r="J653">
            <v>42736</v>
          </cell>
          <cell r="L653" t="str">
            <v>Comm Lighting</v>
          </cell>
          <cell r="N653" t="str">
            <v>5136</v>
          </cell>
          <cell r="Q653" t="str">
            <v>60.93</v>
          </cell>
          <cell r="S653" t="str">
            <v>87.05</v>
          </cell>
          <cell r="T653" t="str">
            <v>152</v>
          </cell>
          <cell r="U653" t="str">
            <v>Full</v>
          </cell>
          <cell r="V653" t="str">
            <v>12</v>
          </cell>
          <cell r="X653" t="str">
            <v>0</v>
          </cell>
          <cell r="Y653" t="str">
            <v>PSE-deemed</v>
          </cell>
          <cell r="Z653" t="str">
            <v>Engineering</v>
          </cell>
          <cell r="AE653" t="str">
            <v>per unit</v>
          </cell>
          <cell r="AF653" t="str">
            <v>kWh</v>
          </cell>
        </row>
        <row r="654">
          <cell r="A654" t="str">
            <v>11397 - 1</v>
          </cell>
          <cell r="B654" t="str">
            <v>11397</v>
          </cell>
          <cell r="C654" t="str">
            <v>Lighting</v>
          </cell>
          <cell r="D654" t="str">
            <v>Fixture</v>
          </cell>
          <cell r="E654" t="str">
            <v>LED Fixture</v>
          </cell>
          <cell r="F654" t="str">
            <v>LGDI: Fixture - TLED - 4 ft - 2x - from 8 ft T12 F96 1x</v>
          </cell>
          <cell r="G654" t="str">
            <v>2-lamp 4' tubular LED fixture: replace 1-lamp 8' F96 T12</v>
          </cell>
          <cell r="H654">
            <v>1</v>
          </cell>
          <cell r="I654" t="str">
            <v>Active</v>
          </cell>
          <cell r="J654">
            <v>42370</v>
          </cell>
          <cell r="K654">
            <v>42735</v>
          </cell>
          <cell r="L654" t="str">
            <v>Comm Lighting</v>
          </cell>
          <cell r="N654" t="str">
            <v>3917</v>
          </cell>
          <cell r="Q654" t="str">
            <v>64.9</v>
          </cell>
          <cell r="S654" t="str">
            <v>92.72</v>
          </cell>
          <cell r="T654" t="str">
            <v>143</v>
          </cell>
          <cell r="U654" t="str">
            <v>Full</v>
          </cell>
          <cell r="V654" t="str">
            <v>12</v>
          </cell>
          <cell r="Y654" t="str">
            <v>PSE-deemed</v>
          </cell>
          <cell r="Z654" t="str">
            <v>Engineering</v>
          </cell>
          <cell r="AE654" t="str">
            <v>per unit</v>
          </cell>
          <cell r="AF654" t="str">
            <v>kWh</v>
          </cell>
        </row>
        <row r="655">
          <cell r="A655" t="str">
            <v>11397 - 2</v>
          </cell>
          <cell r="B655" t="str">
            <v>11397</v>
          </cell>
          <cell r="C655" t="str">
            <v>Lighting</v>
          </cell>
          <cell r="D655" t="str">
            <v>Fixture</v>
          </cell>
          <cell r="E655" t="str">
            <v>LED Fixture</v>
          </cell>
          <cell r="F655" t="str">
            <v>LGDI: Fixture - TLED - 4 ft - 2x - from 8 ft T12 F96 1x</v>
          </cell>
          <cell r="G655" t="str">
            <v>2-lamp 4' tubular LED fixture: replace 1-lamp 8' F96 T12</v>
          </cell>
          <cell r="H655">
            <v>2</v>
          </cell>
          <cell r="I655" t="str">
            <v>Active</v>
          </cell>
          <cell r="J655">
            <v>42736</v>
          </cell>
          <cell r="L655" t="str">
            <v>Comm Lighting</v>
          </cell>
          <cell r="N655" t="str">
            <v>5137</v>
          </cell>
          <cell r="Q655" t="str">
            <v>64.9</v>
          </cell>
          <cell r="S655" t="str">
            <v>92.72</v>
          </cell>
          <cell r="T655" t="str">
            <v>142</v>
          </cell>
          <cell r="U655" t="str">
            <v>Full</v>
          </cell>
          <cell r="V655" t="str">
            <v>12</v>
          </cell>
          <cell r="X655" t="str">
            <v>0</v>
          </cell>
          <cell r="Y655" t="str">
            <v>PSE-deemed</v>
          </cell>
          <cell r="Z655" t="str">
            <v>Engineering</v>
          </cell>
          <cell r="AE655" t="str">
            <v>per unit</v>
          </cell>
          <cell r="AF655" t="str">
            <v>kWh</v>
          </cell>
        </row>
        <row r="656">
          <cell r="A656" t="str">
            <v>11398 - 1</v>
          </cell>
          <cell r="B656" t="str">
            <v>11398</v>
          </cell>
          <cell r="C656" t="str">
            <v>Lighting</v>
          </cell>
          <cell r="D656" t="str">
            <v>Fixture</v>
          </cell>
          <cell r="E656" t="str">
            <v>LED Fixture</v>
          </cell>
          <cell r="F656" t="str">
            <v>LGDI: Fixture - TLED - 4 ft - 2x - from 8 ft T12 F96 1x - LCA</v>
          </cell>
          <cell r="G656" t="str">
            <v>2-lamp 4' tubular LED fixture: replace 1-lamp 8' F96 T12; installed in common areas</v>
          </cell>
          <cell r="H656">
            <v>1</v>
          </cell>
          <cell r="I656" t="str">
            <v>Active</v>
          </cell>
          <cell r="J656">
            <v>42370</v>
          </cell>
          <cell r="L656" t="str">
            <v>Comm Lighting</v>
          </cell>
          <cell r="N656" t="str">
            <v>3918</v>
          </cell>
          <cell r="Q656" t="str">
            <v>46.36</v>
          </cell>
          <cell r="S656" t="str">
            <v>92.72</v>
          </cell>
          <cell r="T656" t="str">
            <v>366</v>
          </cell>
          <cell r="U656" t="str">
            <v>Full</v>
          </cell>
          <cell r="V656" t="str">
            <v>12</v>
          </cell>
          <cell r="Y656" t="str">
            <v>PSE-deemed</v>
          </cell>
          <cell r="Z656" t="str">
            <v>Engineering</v>
          </cell>
          <cell r="AE656" t="str">
            <v>per unit</v>
          </cell>
          <cell r="AF656" t="str">
            <v>kWh</v>
          </cell>
        </row>
        <row r="657">
          <cell r="A657" t="str">
            <v>11399 - 1</v>
          </cell>
          <cell r="B657" t="str">
            <v>11399</v>
          </cell>
          <cell r="C657" t="str">
            <v>Lighting</v>
          </cell>
          <cell r="D657" t="str">
            <v>Fixture</v>
          </cell>
          <cell r="E657" t="str">
            <v>LED Fixture</v>
          </cell>
          <cell r="F657" t="str">
            <v>LGDI: Fixture - TLED - 4 ft - 2x - from 8 ft T12 HO F96 1x</v>
          </cell>
          <cell r="G657" t="str">
            <v>2-lamp 4' tubular LED fixture: replace 1-lamp 8' high output F96 T12</v>
          </cell>
          <cell r="H657">
            <v>1</v>
          </cell>
          <cell r="I657" t="str">
            <v>Active</v>
          </cell>
          <cell r="J657">
            <v>42370</v>
          </cell>
          <cell r="K657">
            <v>42735</v>
          </cell>
          <cell r="L657" t="str">
            <v>Comm Lighting</v>
          </cell>
          <cell r="N657" t="str">
            <v>3919</v>
          </cell>
          <cell r="Q657" t="str">
            <v>65.48</v>
          </cell>
          <cell r="S657" t="str">
            <v>93.55</v>
          </cell>
          <cell r="T657" t="str">
            <v>262</v>
          </cell>
          <cell r="U657" t="str">
            <v>Full</v>
          </cell>
          <cell r="V657" t="str">
            <v>12</v>
          </cell>
          <cell r="Y657" t="str">
            <v>PSE-deemed</v>
          </cell>
          <cell r="Z657" t="str">
            <v>Engineering</v>
          </cell>
          <cell r="AE657" t="str">
            <v>per unit</v>
          </cell>
          <cell r="AF657" t="str">
            <v>kWh</v>
          </cell>
        </row>
        <row r="658">
          <cell r="A658" t="str">
            <v>11399 - 2</v>
          </cell>
          <cell r="B658" t="str">
            <v>11399</v>
          </cell>
          <cell r="C658" t="str">
            <v>Lighting</v>
          </cell>
          <cell r="D658" t="str">
            <v>Fixture</v>
          </cell>
          <cell r="E658" t="str">
            <v>LED Fixture</v>
          </cell>
          <cell r="F658" t="str">
            <v>LGDI: Fixture - TLED - 4 ft - 2x - from 8 ft T12 HO F96 1x</v>
          </cell>
          <cell r="G658" t="str">
            <v>2-lamp 4' tubular LED fixture: replace 1-lamp 8' high output F96 T12</v>
          </cell>
          <cell r="H658">
            <v>2</v>
          </cell>
          <cell r="I658" t="str">
            <v>Active</v>
          </cell>
          <cell r="J658">
            <v>42736</v>
          </cell>
          <cell r="L658" t="str">
            <v>Comm Lighting</v>
          </cell>
          <cell r="N658" t="str">
            <v>5138</v>
          </cell>
          <cell r="Q658" t="str">
            <v>65.48</v>
          </cell>
          <cell r="S658" t="str">
            <v>93.55</v>
          </cell>
          <cell r="T658" t="str">
            <v>261</v>
          </cell>
          <cell r="U658" t="str">
            <v>Full</v>
          </cell>
          <cell r="V658" t="str">
            <v>12</v>
          </cell>
          <cell r="X658" t="str">
            <v>0</v>
          </cell>
          <cell r="Y658" t="str">
            <v>PSE-deemed</v>
          </cell>
          <cell r="Z658" t="str">
            <v>Engineering</v>
          </cell>
          <cell r="AE658" t="str">
            <v>per unit</v>
          </cell>
          <cell r="AF658" t="str">
            <v>kWh</v>
          </cell>
        </row>
        <row r="659">
          <cell r="A659" t="str">
            <v>11400 - 1</v>
          </cell>
          <cell r="B659" t="str">
            <v>11400</v>
          </cell>
          <cell r="C659" t="str">
            <v>Lighting</v>
          </cell>
          <cell r="D659" t="str">
            <v>Fixture</v>
          </cell>
          <cell r="E659" t="str">
            <v>LED Fixture</v>
          </cell>
          <cell r="F659" t="str">
            <v>LGDI: Fixture - TLED - 4 ft - 2x - from 8 ft T12 HO F96 1x - LCA</v>
          </cell>
          <cell r="G659" t="str">
            <v>2-lamp 4' tubular LED fixture: replace 1-lamp 8' high output F96 T12; installed in common areas</v>
          </cell>
          <cell r="H659">
            <v>1</v>
          </cell>
          <cell r="I659" t="str">
            <v>Active</v>
          </cell>
          <cell r="J659">
            <v>42370</v>
          </cell>
          <cell r="L659" t="str">
            <v>Comm Lighting</v>
          </cell>
          <cell r="N659" t="str">
            <v>3920</v>
          </cell>
          <cell r="Q659" t="str">
            <v>74.79</v>
          </cell>
          <cell r="S659" t="str">
            <v>74.79</v>
          </cell>
          <cell r="T659" t="str">
            <v>1073</v>
          </cell>
          <cell r="U659" t="str">
            <v>Full</v>
          </cell>
          <cell r="V659" t="str">
            <v>12</v>
          </cell>
          <cell r="Y659" t="str">
            <v>PSE-deemed</v>
          </cell>
          <cell r="Z659" t="str">
            <v>Engineering</v>
          </cell>
          <cell r="AE659" t="str">
            <v>per unit</v>
          </cell>
          <cell r="AF659" t="str">
            <v>kWh</v>
          </cell>
        </row>
        <row r="660">
          <cell r="A660" t="str">
            <v>11401 - 1</v>
          </cell>
          <cell r="B660" t="str">
            <v>11401</v>
          </cell>
          <cell r="C660" t="str">
            <v>Lighting</v>
          </cell>
          <cell r="D660" t="str">
            <v>Lamp</v>
          </cell>
          <cell r="E660" t="str">
            <v>TLED Lamp</v>
          </cell>
          <cell r="F660" t="str">
            <v>LGDI: Fixture - TLED - 4 ft - 3x - from 4 ft T8 32w NLO 3x</v>
          </cell>
          <cell r="G660" t="str">
            <v>3-lamp 4' tubular LED fixture: replace 3-lamp 4' 32 watt normal light output T8</v>
          </cell>
          <cell r="H660">
            <v>1</v>
          </cell>
          <cell r="I660" t="str">
            <v>Active</v>
          </cell>
          <cell r="J660">
            <v>42370</v>
          </cell>
          <cell r="K660">
            <v>42735</v>
          </cell>
          <cell r="L660" t="str">
            <v>Comm Lighting</v>
          </cell>
          <cell r="N660" t="str">
            <v>3921</v>
          </cell>
          <cell r="Q660" t="str">
            <v>60.93</v>
          </cell>
          <cell r="S660" t="str">
            <v>87.05</v>
          </cell>
          <cell r="T660" t="str">
            <v>182</v>
          </cell>
          <cell r="U660" t="str">
            <v>Full</v>
          </cell>
          <cell r="V660" t="str">
            <v>12</v>
          </cell>
          <cell r="Y660" t="str">
            <v>PSE-deemed</v>
          </cell>
          <cell r="Z660" t="str">
            <v>Engineering</v>
          </cell>
          <cell r="AE660" t="str">
            <v>per unit</v>
          </cell>
          <cell r="AF660" t="str">
            <v>kWh</v>
          </cell>
        </row>
        <row r="661">
          <cell r="A661" t="str">
            <v>11402 - 1</v>
          </cell>
          <cell r="B661" t="str">
            <v>11402</v>
          </cell>
          <cell r="C661" t="str">
            <v>Lighting</v>
          </cell>
          <cell r="D661" t="str">
            <v>Fixture</v>
          </cell>
          <cell r="E661" t="str">
            <v>LED Fixture</v>
          </cell>
          <cell r="F661" t="str">
            <v>LGDI: Fixture - TLED - 4 ft - 4x - from 8 ft T12 F96 2x</v>
          </cell>
          <cell r="G661" t="str">
            <v>4-lamp 4' tubular LED fixture: replace 2-lamp 8' F96 T12</v>
          </cell>
          <cell r="H661">
            <v>1</v>
          </cell>
          <cell r="I661" t="str">
            <v>Active</v>
          </cell>
          <cell r="J661">
            <v>42370</v>
          </cell>
          <cell r="K661">
            <v>42735</v>
          </cell>
          <cell r="L661" t="str">
            <v>Comm Lighting</v>
          </cell>
          <cell r="N661" t="str">
            <v>3922</v>
          </cell>
          <cell r="Q661" t="str">
            <v>84.3</v>
          </cell>
          <cell r="S661" t="str">
            <v>120.43</v>
          </cell>
          <cell r="T661" t="str">
            <v>285</v>
          </cell>
          <cell r="U661" t="str">
            <v>Full</v>
          </cell>
          <cell r="V661" t="str">
            <v>12</v>
          </cell>
          <cell r="Y661" t="str">
            <v>PSE-deemed</v>
          </cell>
          <cell r="Z661" t="str">
            <v>Engineering</v>
          </cell>
          <cell r="AE661" t="str">
            <v>per unit</v>
          </cell>
          <cell r="AF661" t="str">
            <v>kWh</v>
          </cell>
        </row>
        <row r="662">
          <cell r="A662" t="str">
            <v>11402 - 2</v>
          </cell>
          <cell r="B662" t="str">
            <v>11402</v>
          </cell>
          <cell r="C662" t="str">
            <v>Lighting</v>
          </cell>
          <cell r="D662" t="str">
            <v>Fixture</v>
          </cell>
          <cell r="E662" t="str">
            <v>LED Fixture</v>
          </cell>
          <cell r="F662" t="str">
            <v>LGDI: Fixture - TLED - 4 ft - 4x - from 8 ft T12 F96 2x</v>
          </cell>
          <cell r="G662" t="str">
            <v>4-lamp 4' tubular LED fixture: replace 2-lamp 8' F96 T12</v>
          </cell>
          <cell r="H662">
            <v>2</v>
          </cell>
          <cell r="I662" t="str">
            <v>Active</v>
          </cell>
          <cell r="J662">
            <v>42736</v>
          </cell>
          <cell r="L662" t="str">
            <v>Comm Lighting</v>
          </cell>
          <cell r="N662" t="str">
            <v>5140</v>
          </cell>
          <cell r="Q662" t="str">
            <v>84.3</v>
          </cell>
          <cell r="S662" t="str">
            <v>120.43</v>
          </cell>
          <cell r="T662" t="str">
            <v>284</v>
          </cell>
          <cell r="U662" t="str">
            <v>Full</v>
          </cell>
          <cell r="V662" t="str">
            <v>12</v>
          </cell>
          <cell r="X662" t="str">
            <v>0</v>
          </cell>
          <cell r="Y662" t="str">
            <v>PSE-deemed</v>
          </cell>
          <cell r="Z662" t="str">
            <v>Engineering</v>
          </cell>
          <cell r="AE662" t="str">
            <v>per unit</v>
          </cell>
          <cell r="AF662" t="str">
            <v>kWh</v>
          </cell>
        </row>
        <row r="663">
          <cell r="A663" t="str">
            <v>11403 - 1</v>
          </cell>
          <cell r="B663" t="str">
            <v>11403</v>
          </cell>
          <cell r="C663" t="str">
            <v>Lighting</v>
          </cell>
          <cell r="D663" t="str">
            <v>Fixture</v>
          </cell>
          <cell r="E663" t="str">
            <v>LED Fixture</v>
          </cell>
          <cell r="F663" t="str">
            <v>LGDI: Fixture - TLED - 4 ft - 4x - from 8 ft T12 F96 2x - LCA</v>
          </cell>
          <cell r="G663" t="str">
            <v>4-lamp 4' tubular LED fixture: replace 2-lamp 8' F96 T12; installed in common areas</v>
          </cell>
          <cell r="H663">
            <v>1</v>
          </cell>
          <cell r="I663" t="str">
            <v>Active</v>
          </cell>
          <cell r="J663">
            <v>42370</v>
          </cell>
          <cell r="L663" t="str">
            <v>Comm Lighting</v>
          </cell>
          <cell r="N663" t="str">
            <v>3923</v>
          </cell>
          <cell r="Q663" t="str">
            <v>70.64</v>
          </cell>
          <cell r="S663" t="str">
            <v>100.92</v>
          </cell>
          <cell r="T663" t="str">
            <v>733</v>
          </cell>
          <cell r="U663" t="str">
            <v>Full</v>
          </cell>
          <cell r="V663" t="str">
            <v>12</v>
          </cell>
          <cell r="Y663" t="str">
            <v>PSE-deemed</v>
          </cell>
          <cell r="Z663" t="str">
            <v>Engineering</v>
          </cell>
          <cell r="AE663" t="str">
            <v>per unit</v>
          </cell>
          <cell r="AF663" t="str">
            <v>kWh</v>
          </cell>
        </row>
        <row r="664">
          <cell r="A664" t="str">
            <v>11404 - 1</v>
          </cell>
          <cell r="B664" t="str">
            <v>11404</v>
          </cell>
          <cell r="C664" t="str">
            <v>Lighting</v>
          </cell>
          <cell r="D664" t="str">
            <v>Fixture</v>
          </cell>
          <cell r="E664" t="str">
            <v>LED Fixture</v>
          </cell>
          <cell r="F664" t="str">
            <v>LGDI: Fixture - TLED - 4 ft - 4x - from 8 ft T12 HO F96 2x</v>
          </cell>
          <cell r="G664" t="str">
            <v>4-lamp 4' tubular LED fixture: replace 2-lamp 8' high output F96 T12</v>
          </cell>
          <cell r="H664">
            <v>1</v>
          </cell>
          <cell r="I664" t="str">
            <v>Active</v>
          </cell>
          <cell r="J664">
            <v>42370</v>
          </cell>
          <cell r="K664">
            <v>42735</v>
          </cell>
          <cell r="L664" t="str">
            <v>Comm Lighting</v>
          </cell>
          <cell r="N664" t="str">
            <v>3924</v>
          </cell>
          <cell r="Q664" t="str">
            <v>54.05</v>
          </cell>
          <cell r="S664" t="str">
            <v>77.21</v>
          </cell>
          <cell r="T664" t="str">
            <v>524</v>
          </cell>
          <cell r="U664" t="str">
            <v>Full</v>
          </cell>
          <cell r="V664" t="str">
            <v>12</v>
          </cell>
          <cell r="Y664" t="str">
            <v>PSE-deemed</v>
          </cell>
          <cell r="Z664" t="str">
            <v>Engineering</v>
          </cell>
          <cell r="AE664" t="str">
            <v>per unit</v>
          </cell>
          <cell r="AF664" t="str">
            <v>kWh</v>
          </cell>
        </row>
        <row r="665">
          <cell r="A665" t="str">
            <v>11404 - 2</v>
          </cell>
          <cell r="B665" t="str">
            <v>11404</v>
          </cell>
          <cell r="C665" t="str">
            <v>Lighting</v>
          </cell>
          <cell r="D665" t="str">
            <v>Fixture</v>
          </cell>
          <cell r="E665" t="str">
            <v>LED Fixture</v>
          </cell>
          <cell r="F665" t="str">
            <v>LGDI: Fixture - TLED - 4 ft - 4x - from 8 ft T12 HO F96 2x</v>
          </cell>
          <cell r="G665" t="str">
            <v>4-lamp 4' tubular LED fixture: replace 2-lamp 8' high output F96 T12</v>
          </cell>
          <cell r="H665">
            <v>2</v>
          </cell>
          <cell r="I665" t="str">
            <v>Active</v>
          </cell>
          <cell r="J665">
            <v>42736</v>
          </cell>
          <cell r="L665" t="str">
            <v>Comm Lighting</v>
          </cell>
          <cell r="N665" t="str">
            <v>5141</v>
          </cell>
          <cell r="Q665" t="str">
            <v>54.05</v>
          </cell>
          <cell r="S665" t="str">
            <v>77.21</v>
          </cell>
          <cell r="T665" t="str">
            <v>521</v>
          </cell>
          <cell r="U665" t="str">
            <v>Full</v>
          </cell>
          <cell r="V665" t="str">
            <v>12</v>
          </cell>
          <cell r="X665" t="str">
            <v>0</v>
          </cell>
          <cell r="Y665" t="str">
            <v>PSE-deemed</v>
          </cell>
          <cell r="Z665" t="str">
            <v>Engineering</v>
          </cell>
          <cell r="AE665" t="str">
            <v>per unit</v>
          </cell>
          <cell r="AF665" t="str">
            <v>kWh</v>
          </cell>
        </row>
        <row r="666">
          <cell r="A666" t="str">
            <v>11405 - 1</v>
          </cell>
          <cell r="B666" t="str">
            <v>11405</v>
          </cell>
          <cell r="C666" t="str">
            <v>Lighting</v>
          </cell>
          <cell r="D666" t="str">
            <v>Fixture</v>
          </cell>
          <cell r="E666" t="str">
            <v>LED Fixture</v>
          </cell>
          <cell r="F666" t="str">
            <v>LGDI: Fixture - TLED - 4 ft - 4x - from 8 ft T12 HO F96 2x - LCA</v>
          </cell>
          <cell r="G666" t="str">
            <v>4-lamp 4' tubular LED fixture: replace 2-lamp 8' high output F96 T12; installed in common areas</v>
          </cell>
          <cell r="H666">
            <v>1</v>
          </cell>
          <cell r="I666" t="str">
            <v>Active</v>
          </cell>
          <cell r="J666">
            <v>42370</v>
          </cell>
          <cell r="L666" t="str">
            <v>Comm Lighting</v>
          </cell>
          <cell r="N666" t="str">
            <v>3925</v>
          </cell>
          <cell r="Q666" t="str">
            <v>98.99</v>
          </cell>
          <cell r="S666" t="str">
            <v>141.42</v>
          </cell>
          <cell r="T666" t="str">
            <v>1346</v>
          </cell>
          <cell r="U666" t="str">
            <v>Full</v>
          </cell>
          <cell r="V666" t="str">
            <v>12</v>
          </cell>
          <cell r="Y666" t="str">
            <v>PSE-deemed</v>
          </cell>
          <cell r="Z666" t="str">
            <v>Engineering</v>
          </cell>
          <cell r="AE666" t="str">
            <v>per unit</v>
          </cell>
          <cell r="AF666" t="str">
            <v>kWh</v>
          </cell>
        </row>
        <row r="667">
          <cell r="A667" t="str">
            <v>11406 - 1</v>
          </cell>
          <cell r="B667" t="str">
            <v>11406</v>
          </cell>
          <cell r="C667" t="str">
            <v>Lighting</v>
          </cell>
          <cell r="D667" t="str">
            <v>Fixture</v>
          </cell>
          <cell r="E667" t="str">
            <v>LED Fixture</v>
          </cell>
          <cell r="F667" t="str">
            <v>LGDI: Fixture - TLED - DLR - 4 ft - 2x - from 4 ft T12 3x</v>
          </cell>
          <cell r="G667" t="str">
            <v>2-lamp 4' tubular LED fixture; delamp and reflector: replace 3-lamp 4' T12</v>
          </cell>
          <cell r="H667">
            <v>1</v>
          </cell>
          <cell r="I667" t="str">
            <v>Active</v>
          </cell>
          <cell r="J667">
            <v>42370</v>
          </cell>
          <cell r="K667">
            <v>42735</v>
          </cell>
          <cell r="L667" t="str">
            <v>Comm Lighting</v>
          </cell>
          <cell r="N667" t="str">
            <v>3926</v>
          </cell>
          <cell r="Q667" t="str">
            <v>60.93</v>
          </cell>
          <cell r="S667" t="str">
            <v>87.05</v>
          </cell>
          <cell r="T667" t="str">
            <v>282</v>
          </cell>
          <cell r="U667" t="str">
            <v>Full</v>
          </cell>
          <cell r="V667" t="str">
            <v>12</v>
          </cell>
          <cell r="Y667" t="str">
            <v>PSE-deemed</v>
          </cell>
          <cell r="Z667" t="str">
            <v>Engineering</v>
          </cell>
          <cell r="AE667" t="str">
            <v>per unit</v>
          </cell>
          <cell r="AF667" t="str">
            <v>kWh</v>
          </cell>
        </row>
        <row r="668">
          <cell r="A668" t="str">
            <v>11406 - 2</v>
          </cell>
          <cell r="B668" t="str">
            <v>11406</v>
          </cell>
          <cell r="C668" t="str">
            <v>Lighting</v>
          </cell>
          <cell r="D668" t="str">
            <v>Fixture</v>
          </cell>
          <cell r="E668" t="str">
            <v>LED Fixture</v>
          </cell>
          <cell r="F668" t="str">
            <v>LGDI: Fixture - TLED - DLR - 4 ft - 2x - from 4 ft T12 3x</v>
          </cell>
          <cell r="G668" t="str">
            <v>2-lamp 4' tubular LED fixture; delamp and reflector: replace 3-lamp 4' T12</v>
          </cell>
          <cell r="H668">
            <v>2</v>
          </cell>
          <cell r="I668" t="str">
            <v>Active</v>
          </cell>
          <cell r="J668">
            <v>42736</v>
          </cell>
          <cell r="L668" t="str">
            <v>Comm Lighting</v>
          </cell>
          <cell r="N668" t="str">
            <v>5142</v>
          </cell>
          <cell r="Q668" t="str">
            <v>60.93</v>
          </cell>
          <cell r="S668" t="str">
            <v>87.05</v>
          </cell>
          <cell r="T668" t="str">
            <v>281</v>
          </cell>
          <cell r="U668" t="str">
            <v>Full</v>
          </cell>
          <cell r="V668" t="str">
            <v>12</v>
          </cell>
          <cell r="X668" t="str">
            <v>0</v>
          </cell>
          <cell r="Y668" t="str">
            <v>PSE-deemed</v>
          </cell>
          <cell r="Z668" t="str">
            <v>Engineering</v>
          </cell>
          <cell r="AE668" t="str">
            <v>per unit</v>
          </cell>
          <cell r="AF668" t="str">
            <v>kWh</v>
          </cell>
        </row>
        <row r="669">
          <cell r="A669" t="str">
            <v>11407 - 1</v>
          </cell>
          <cell r="B669" t="str">
            <v>11407</v>
          </cell>
          <cell r="C669" t="str">
            <v>Lighting</v>
          </cell>
          <cell r="D669" t="str">
            <v>Fixture</v>
          </cell>
          <cell r="E669" t="str">
            <v>LED Fixture</v>
          </cell>
          <cell r="F669" t="str">
            <v>LGDI: Fixture - TLED - DLR - 4 ft - 2x - from 4 ft T12 3x - LCA</v>
          </cell>
          <cell r="G669" t="str">
            <v>2-lamp 4' tubular LED fixture; delamp and reflector: replace 3-lamp 4' T12; installed in common areas</v>
          </cell>
          <cell r="H669">
            <v>1</v>
          </cell>
          <cell r="I669" t="str">
            <v>Active</v>
          </cell>
          <cell r="J669">
            <v>42370</v>
          </cell>
          <cell r="L669" t="str">
            <v>Comm Lighting</v>
          </cell>
          <cell r="N669" t="str">
            <v>3927</v>
          </cell>
          <cell r="Q669" t="str">
            <v>60.93</v>
          </cell>
          <cell r="S669" t="str">
            <v>87.05</v>
          </cell>
          <cell r="T669" t="str">
            <v>724</v>
          </cell>
          <cell r="U669" t="str">
            <v>Full</v>
          </cell>
          <cell r="V669" t="str">
            <v>12</v>
          </cell>
          <cell r="Y669" t="str">
            <v>PSE-deemed</v>
          </cell>
          <cell r="Z669" t="str">
            <v>Engineering</v>
          </cell>
          <cell r="AE669" t="str">
            <v>per unit</v>
          </cell>
          <cell r="AF669" t="str">
            <v>kWh</v>
          </cell>
        </row>
        <row r="670">
          <cell r="A670" t="str">
            <v>11408 - 1</v>
          </cell>
          <cell r="B670" t="str">
            <v>11408</v>
          </cell>
          <cell r="C670" t="str">
            <v>Lighting</v>
          </cell>
          <cell r="D670" t="str">
            <v>Fixture</v>
          </cell>
          <cell r="E670" t="str">
            <v>LED Fixture</v>
          </cell>
          <cell r="F670" t="str">
            <v>LGDI: Fixture - TLED - DLR - 4 ft - 2x - from 4 ft T12 4x</v>
          </cell>
          <cell r="G670" t="str">
            <v>2-lamp 4' tubular LED fixture; delamp and reflector: replace 4-lamp 4' T12</v>
          </cell>
          <cell r="H670">
            <v>1</v>
          </cell>
          <cell r="I670" t="str">
            <v>Active</v>
          </cell>
          <cell r="J670">
            <v>42370</v>
          </cell>
          <cell r="K670">
            <v>42735</v>
          </cell>
          <cell r="L670" t="str">
            <v>Comm Lighting</v>
          </cell>
          <cell r="N670" t="str">
            <v>3928</v>
          </cell>
          <cell r="Q670" t="str">
            <v>61.22</v>
          </cell>
          <cell r="S670" t="str">
            <v>87.46</v>
          </cell>
          <cell r="T670" t="str">
            <v>405</v>
          </cell>
          <cell r="U670" t="str">
            <v>Full</v>
          </cell>
          <cell r="V670" t="str">
            <v>12</v>
          </cell>
          <cell r="Y670" t="str">
            <v>PSE-deemed</v>
          </cell>
          <cell r="Z670" t="str">
            <v>Engineering</v>
          </cell>
          <cell r="AE670" t="str">
            <v>per unit</v>
          </cell>
          <cell r="AF670" t="str">
            <v>kWh</v>
          </cell>
        </row>
        <row r="671">
          <cell r="A671" t="str">
            <v>11408 - 2</v>
          </cell>
          <cell r="B671" t="str">
            <v>11408</v>
          </cell>
          <cell r="C671" t="str">
            <v>Lighting</v>
          </cell>
          <cell r="D671" t="str">
            <v>Fixture</v>
          </cell>
          <cell r="E671" t="str">
            <v>LED Fixture</v>
          </cell>
          <cell r="F671" t="str">
            <v>LGDI: Fixture - TLED - DLR - 4 ft - 2x - from 4 ft T12 4x</v>
          </cell>
          <cell r="G671" t="str">
            <v>2-lamp 4' tubular LED fixture; delamp and reflector: replace 4-lamp 4' T12</v>
          </cell>
          <cell r="H671">
            <v>2</v>
          </cell>
          <cell r="I671" t="str">
            <v>Active</v>
          </cell>
          <cell r="J671">
            <v>42736</v>
          </cell>
          <cell r="L671" t="str">
            <v>Comm Lighting</v>
          </cell>
          <cell r="N671" t="str">
            <v>5143</v>
          </cell>
          <cell r="Q671" t="str">
            <v>61.22</v>
          </cell>
          <cell r="S671" t="str">
            <v>87.46</v>
          </cell>
          <cell r="T671" t="str">
            <v>403</v>
          </cell>
          <cell r="U671" t="str">
            <v>Full</v>
          </cell>
          <cell r="V671" t="str">
            <v>12</v>
          </cell>
          <cell r="X671" t="str">
            <v>0</v>
          </cell>
          <cell r="Y671" t="str">
            <v>PSE-deemed</v>
          </cell>
          <cell r="Z671" t="str">
            <v>Engineering</v>
          </cell>
          <cell r="AE671" t="str">
            <v>per unit</v>
          </cell>
          <cell r="AF671" t="str">
            <v>kWh</v>
          </cell>
        </row>
        <row r="672">
          <cell r="A672" t="str">
            <v>11409 - 1</v>
          </cell>
          <cell r="B672" t="str">
            <v>11409</v>
          </cell>
          <cell r="C672" t="str">
            <v>Lighting</v>
          </cell>
          <cell r="D672" t="str">
            <v>Fixture</v>
          </cell>
          <cell r="E672" t="str">
            <v>LED Fixture</v>
          </cell>
          <cell r="F672" t="str">
            <v>LGDI: Fixture - TLED - DLR - 4 ft - 2x - from 4 ft T12 4x - LCA</v>
          </cell>
          <cell r="G672" t="str">
            <v>2-lamp 4' tubular LED fixture; delamp and reflector: replace 4-lamp 4' T12; installed in common areas</v>
          </cell>
          <cell r="H672">
            <v>1</v>
          </cell>
          <cell r="I672" t="str">
            <v>Active</v>
          </cell>
          <cell r="J672">
            <v>42370</v>
          </cell>
          <cell r="L672" t="str">
            <v>Comm Lighting</v>
          </cell>
          <cell r="N672" t="str">
            <v>3929</v>
          </cell>
          <cell r="Q672" t="str">
            <v>70.64</v>
          </cell>
          <cell r="S672" t="str">
            <v>100.92</v>
          </cell>
          <cell r="T672" t="str">
            <v>1039</v>
          </cell>
          <cell r="U672" t="str">
            <v>Full</v>
          </cell>
          <cell r="V672" t="str">
            <v>12</v>
          </cell>
          <cell r="Y672" t="str">
            <v>PSE-deemed</v>
          </cell>
          <cell r="Z672" t="str">
            <v>Engineering</v>
          </cell>
          <cell r="AE672" t="str">
            <v>per unit</v>
          </cell>
          <cell r="AF672" t="str">
            <v>kWh</v>
          </cell>
        </row>
        <row r="673">
          <cell r="A673" t="str">
            <v>11410 - 1</v>
          </cell>
          <cell r="B673" t="str">
            <v>11410</v>
          </cell>
          <cell r="C673" t="str">
            <v>Lighting</v>
          </cell>
          <cell r="D673" t="str">
            <v>Fixture</v>
          </cell>
          <cell r="E673" t="str">
            <v>LED Fixture</v>
          </cell>
          <cell r="F673" t="str">
            <v>LGDI: Fixture - TLED - DLR - 4 ft - 2x - from 4 ft T12 HO 3x</v>
          </cell>
          <cell r="G673" t="str">
            <v>2-lamp 4' tubular LED fixture; delamp and reflector: replace 3-lamp; 4' high output T12</v>
          </cell>
          <cell r="H673">
            <v>1</v>
          </cell>
          <cell r="I673" t="str">
            <v>Active</v>
          </cell>
          <cell r="J673">
            <v>42370</v>
          </cell>
          <cell r="K673">
            <v>42735</v>
          </cell>
          <cell r="L673" t="str">
            <v>Comm Lighting</v>
          </cell>
          <cell r="N673" t="str">
            <v>3930</v>
          </cell>
          <cell r="Q673" t="str">
            <v>43.73</v>
          </cell>
          <cell r="S673" t="str">
            <v>87.46</v>
          </cell>
          <cell r="T673" t="str">
            <v>630</v>
          </cell>
          <cell r="U673" t="str">
            <v>Full</v>
          </cell>
          <cell r="V673" t="str">
            <v>12</v>
          </cell>
          <cell r="Y673" t="str">
            <v>PSE-deemed</v>
          </cell>
          <cell r="Z673" t="str">
            <v>Engineering</v>
          </cell>
          <cell r="AE673" t="str">
            <v>per unit</v>
          </cell>
          <cell r="AF673" t="str">
            <v>kWh</v>
          </cell>
        </row>
        <row r="674">
          <cell r="A674" t="str">
            <v>11410 - 2</v>
          </cell>
          <cell r="B674" t="str">
            <v>11410</v>
          </cell>
          <cell r="C674" t="str">
            <v>Lighting</v>
          </cell>
          <cell r="D674" t="str">
            <v>Fixture</v>
          </cell>
          <cell r="E674" t="str">
            <v>LED Fixture</v>
          </cell>
          <cell r="F674" t="str">
            <v>LGDI: Fixture - TLED - DLR - 4 ft - 2x - from 4 ft T12 HO 3x</v>
          </cell>
          <cell r="G674" t="str">
            <v xml:space="preserve">2-lamp 4' tubular LED fixture; delamp and reflector: replace 3-lamp; 4' high output T12 </v>
          </cell>
          <cell r="H674">
            <v>2</v>
          </cell>
          <cell r="I674" t="str">
            <v>Active</v>
          </cell>
          <cell r="J674">
            <v>42736</v>
          </cell>
          <cell r="L674" t="str">
            <v>Comm Lighting</v>
          </cell>
          <cell r="N674" t="str">
            <v>5144</v>
          </cell>
          <cell r="Q674" t="str">
            <v>43.73</v>
          </cell>
          <cell r="S674" t="str">
            <v>87.46</v>
          </cell>
          <cell r="T674" t="str">
            <v>627</v>
          </cell>
          <cell r="U674" t="str">
            <v>Full</v>
          </cell>
          <cell r="V674" t="str">
            <v>12</v>
          </cell>
          <cell r="X674" t="str">
            <v>0</v>
          </cell>
          <cell r="Y674" t="str">
            <v>PSE-deemed</v>
          </cell>
          <cell r="Z674" t="str">
            <v>Engineering</v>
          </cell>
          <cell r="AE674" t="str">
            <v>per unit</v>
          </cell>
          <cell r="AF674" t="str">
            <v>kWh</v>
          </cell>
        </row>
        <row r="675">
          <cell r="A675" t="str">
            <v>11411 - 1</v>
          </cell>
          <cell r="B675" t="str">
            <v>11411</v>
          </cell>
          <cell r="C675" t="str">
            <v>Lighting</v>
          </cell>
          <cell r="D675" t="str">
            <v>Fixture</v>
          </cell>
          <cell r="E675" t="str">
            <v>LED Fixture</v>
          </cell>
          <cell r="F675" t="str">
            <v>LGDI: Fixture - TLED - DLR - 4 ft - 2x - from 4 ft T12 HO 3x - LCA</v>
          </cell>
          <cell r="G675" t="str">
            <v>2-lamp 4' tubular LED fixture; delamp and reflector: replace 3-lamp; 4' high output T12 ; installed in common areas</v>
          </cell>
          <cell r="H675">
            <v>1</v>
          </cell>
          <cell r="I675" t="str">
            <v>Active</v>
          </cell>
          <cell r="J675">
            <v>42370</v>
          </cell>
          <cell r="L675" t="str">
            <v>Comm Lighting</v>
          </cell>
          <cell r="N675" t="str">
            <v>3931</v>
          </cell>
          <cell r="Q675" t="str">
            <v>70.64</v>
          </cell>
          <cell r="S675" t="str">
            <v>100.92</v>
          </cell>
          <cell r="T675" t="str">
            <v>1618</v>
          </cell>
          <cell r="U675" t="str">
            <v>Full</v>
          </cell>
          <cell r="V675" t="str">
            <v>12</v>
          </cell>
          <cell r="Y675" t="str">
            <v>PSE-deemed</v>
          </cell>
          <cell r="Z675" t="str">
            <v>Engineering</v>
          </cell>
          <cell r="AE675" t="str">
            <v>per unit</v>
          </cell>
          <cell r="AF675" t="str">
            <v>kWh</v>
          </cell>
        </row>
        <row r="676">
          <cell r="A676" t="str">
            <v>11412 - 1</v>
          </cell>
          <cell r="B676" t="str">
            <v>11412</v>
          </cell>
          <cell r="C676" t="str">
            <v>Lighting</v>
          </cell>
          <cell r="D676" t="str">
            <v>Fixture</v>
          </cell>
          <cell r="E676" t="str">
            <v>LED Fixture</v>
          </cell>
          <cell r="F676" t="str">
            <v>LGDI: Fixture - TLED - DLR - 4 ft - 2x - from 4 ft T12 HO 4x</v>
          </cell>
          <cell r="G676" t="str">
            <v>2-lamp 4' tubular LED: replace 4-lamp 4' high output T12</v>
          </cell>
          <cell r="H676">
            <v>1</v>
          </cell>
          <cell r="I676" t="str">
            <v>Active</v>
          </cell>
          <cell r="J676">
            <v>42370</v>
          </cell>
          <cell r="K676">
            <v>42735</v>
          </cell>
          <cell r="L676" t="str">
            <v>Comm Lighting</v>
          </cell>
          <cell r="N676" t="str">
            <v>3932</v>
          </cell>
          <cell r="Q676" t="str">
            <v>43.73</v>
          </cell>
          <cell r="S676" t="str">
            <v>87.46</v>
          </cell>
          <cell r="T676" t="str">
            <v>869</v>
          </cell>
          <cell r="U676" t="str">
            <v>Full</v>
          </cell>
          <cell r="V676" t="str">
            <v>12</v>
          </cell>
          <cell r="Y676" t="str">
            <v>PSE-deemed</v>
          </cell>
          <cell r="Z676" t="str">
            <v>Engineering</v>
          </cell>
          <cell r="AE676" t="str">
            <v>per unit</v>
          </cell>
          <cell r="AF676" t="str">
            <v>kWh</v>
          </cell>
        </row>
        <row r="677">
          <cell r="A677" t="str">
            <v>11412 - 2</v>
          </cell>
          <cell r="B677" t="str">
            <v>11412</v>
          </cell>
          <cell r="C677" t="str">
            <v>Lighting</v>
          </cell>
          <cell r="D677" t="str">
            <v>Fixture</v>
          </cell>
          <cell r="E677" t="str">
            <v>LED Fixture</v>
          </cell>
          <cell r="F677" t="str">
            <v>LGDI: Fixture - TLED - DLR - 4 ft - 2x - from 4 ft T12 HO 4x</v>
          </cell>
          <cell r="G677" t="str">
            <v>2-lamp 4' tubular LED: replace 4-lamp 4' high output T12</v>
          </cell>
          <cell r="H677">
            <v>2</v>
          </cell>
          <cell r="I677" t="str">
            <v>Active</v>
          </cell>
          <cell r="J677">
            <v>42736</v>
          </cell>
          <cell r="L677" t="str">
            <v>Comm Lighting</v>
          </cell>
          <cell r="N677" t="str">
            <v>5145</v>
          </cell>
          <cell r="Q677" t="str">
            <v>43.73</v>
          </cell>
          <cell r="S677" t="str">
            <v>87.46</v>
          </cell>
          <cell r="T677" t="str">
            <v>865</v>
          </cell>
          <cell r="U677" t="str">
            <v>Full</v>
          </cell>
          <cell r="V677" t="str">
            <v>12</v>
          </cell>
          <cell r="X677" t="str">
            <v>0</v>
          </cell>
          <cell r="Y677" t="str">
            <v>PSE-deemed</v>
          </cell>
          <cell r="Z677" t="str">
            <v>Engineering</v>
          </cell>
          <cell r="AE677" t="str">
            <v>per unit</v>
          </cell>
          <cell r="AF677" t="str">
            <v>kWh</v>
          </cell>
        </row>
        <row r="678">
          <cell r="A678" t="str">
            <v>11413 - 1</v>
          </cell>
          <cell r="B678" t="str">
            <v>11413</v>
          </cell>
          <cell r="C678" t="str">
            <v>Lighting</v>
          </cell>
          <cell r="D678" t="str">
            <v>Fixture</v>
          </cell>
          <cell r="E678" t="str">
            <v>LED Fixture</v>
          </cell>
          <cell r="F678" t="str">
            <v>LGDI: Fixture - TLED - DLR - 4 ft - 2x - from 4 ft T12 HO 4x - LCA</v>
          </cell>
          <cell r="G678" t="str">
            <v>2-lamp 4' tubular LED: replace 4-lamp 4' high output T12; installed in common areas</v>
          </cell>
          <cell r="H678">
            <v>1</v>
          </cell>
          <cell r="I678" t="str">
            <v>Active</v>
          </cell>
          <cell r="J678">
            <v>42370</v>
          </cell>
          <cell r="L678" t="str">
            <v>Comm Lighting</v>
          </cell>
          <cell r="N678" t="str">
            <v>3933</v>
          </cell>
          <cell r="Q678" t="str">
            <v>70.64</v>
          </cell>
          <cell r="S678" t="str">
            <v>100.92</v>
          </cell>
          <cell r="T678" t="str">
            <v>2232</v>
          </cell>
          <cell r="U678" t="str">
            <v>Full</v>
          </cell>
          <cell r="V678" t="str">
            <v>12</v>
          </cell>
          <cell r="Y678" t="str">
            <v>PSE-deemed</v>
          </cell>
          <cell r="Z678" t="str">
            <v>Engineering</v>
          </cell>
          <cell r="AE678" t="str">
            <v>per unit</v>
          </cell>
          <cell r="AF678" t="str">
            <v>kWh</v>
          </cell>
        </row>
        <row r="679">
          <cell r="A679" t="str">
            <v>11414 - 1</v>
          </cell>
          <cell r="B679" t="str">
            <v>11414</v>
          </cell>
          <cell r="C679" t="str">
            <v>Lighting</v>
          </cell>
          <cell r="D679" t="str">
            <v>Fixture</v>
          </cell>
          <cell r="E679" t="str">
            <v>LED Fixture</v>
          </cell>
          <cell r="F679" t="str">
            <v>LGDI: Fixture - TLED - DLR - 4 ft - 2x - from 4 ft T8 28w NLO 4x</v>
          </cell>
          <cell r="G679" t="str">
            <v>2-lamp 4' Tubular LED fixture; delamp and reflector: replace 4-lamp 4' 28 watt normal light output T8</v>
          </cell>
          <cell r="H679">
            <v>1</v>
          </cell>
          <cell r="I679" t="str">
            <v>Active</v>
          </cell>
          <cell r="J679">
            <v>42370</v>
          </cell>
          <cell r="K679">
            <v>42735</v>
          </cell>
          <cell r="L679" t="str">
            <v>Comm Lighting</v>
          </cell>
          <cell r="N679" t="str">
            <v>3934</v>
          </cell>
          <cell r="Q679" t="str">
            <v>68.87</v>
          </cell>
          <cell r="S679" t="str">
            <v>98.39</v>
          </cell>
          <cell r="T679" t="str">
            <v>232</v>
          </cell>
          <cell r="U679" t="str">
            <v>Full</v>
          </cell>
          <cell r="V679" t="str">
            <v>12</v>
          </cell>
          <cell r="Y679" t="str">
            <v>PSE-deemed</v>
          </cell>
          <cell r="Z679" t="str">
            <v>Engineering</v>
          </cell>
          <cell r="AE679" t="str">
            <v>per unit</v>
          </cell>
          <cell r="AF679" t="str">
            <v>kWh</v>
          </cell>
        </row>
        <row r="680">
          <cell r="A680" t="str">
            <v>11414 - 2</v>
          </cell>
          <cell r="B680" t="str">
            <v>11414</v>
          </cell>
          <cell r="C680" t="str">
            <v>Lighting</v>
          </cell>
          <cell r="D680" t="str">
            <v>Fixture</v>
          </cell>
          <cell r="E680" t="str">
            <v>LED Fixture</v>
          </cell>
          <cell r="F680" t="str">
            <v>LGDI: Fixture - TLED - DLR - 4 ft - 2x - from 4 ft T8 28w NLO 4x</v>
          </cell>
          <cell r="G680" t="str">
            <v>2-lamp 4' Tubular LED fixture; delamp and reflector: replace 4-lamp 4' 28 watt normal light output T8</v>
          </cell>
          <cell r="H680">
            <v>2</v>
          </cell>
          <cell r="I680" t="str">
            <v>Active</v>
          </cell>
          <cell r="J680">
            <v>42736</v>
          </cell>
          <cell r="L680" t="str">
            <v>Comm Lighting</v>
          </cell>
          <cell r="N680" t="str">
            <v>5146</v>
          </cell>
          <cell r="Q680" t="str">
            <v>68.87</v>
          </cell>
          <cell r="S680" t="str">
            <v>98.39</v>
          </cell>
          <cell r="T680" t="str">
            <v>231</v>
          </cell>
          <cell r="U680" t="str">
            <v>Full</v>
          </cell>
          <cell r="V680" t="str">
            <v>12</v>
          </cell>
          <cell r="X680" t="str">
            <v>0</v>
          </cell>
          <cell r="Y680" t="str">
            <v>PSE-deemed</v>
          </cell>
          <cell r="Z680" t="str">
            <v>Engineering</v>
          </cell>
          <cell r="AE680" t="str">
            <v>per unit</v>
          </cell>
          <cell r="AF680" t="str">
            <v>kWh</v>
          </cell>
        </row>
        <row r="681">
          <cell r="A681" t="str">
            <v>11415 - 1</v>
          </cell>
          <cell r="B681" t="str">
            <v>11415</v>
          </cell>
          <cell r="C681" t="str">
            <v>Lighting</v>
          </cell>
          <cell r="D681" t="str">
            <v>Fixture</v>
          </cell>
          <cell r="E681" t="str">
            <v>LED Fixture</v>
          </cell>
          <cell r="F681" t="str">
            <v>LGDI: Fixture - TLED - DLR - 4 ft - 2x - from 4 ft T8 28w NLO 4x - LCA</v>
          </cell>
          <cell r="G681" t="str">
            <v>2-lamp 4' Tubular LED fixture; delamp and reflector: replace 4-lamp 4' 28 watt normal light output T8; installed in common areas</v>
          </cell>
          <cell r="H681">
            <v>1</v>
          </cell>
          <cell r="I681" t="str">
            <v>Active</v>
          </cell>
          <cell r="J681">
            <v>42370</v>
          </cell>
          <cell r="L681" t="str">
            <v>Comm Lighting</v>
          </cell>
          <cell r="N681" t="str">
            <v>3935</v>
          </cell>
          <cell r="Q681" t="str">
            <v>61.22</v>
          </cell>
          <cell r="S681" t="str">
            <v>87.46</v>
          </cell>
          <cell r="T681" t="str">
            <v>596</v>
          </cell>
          <cell r="U681" t="str">
            <v>Full</v>
          </cell>
          <cell r="V681" t="str">
            <v>12</v>
          </cell>
          <cell r="Y681" t="str">
            <v>PSE-deemed</v>
          </cell>
          <cell r="Z681" t="str">
            <v>Engineering</v>
          </cell>
          <cell r="AE681" t="str">
            <v>per unit</v>
          </cell>
          <cell r="AF681" t="str">
            <v>kWh</v>
          </cell>
        </row>
        <row r="682">
          <cell r="A682" t="str">
            <v>11416 - 1</v>
          </cell>
          <cell r="B682" t="str">
            <v>11416</v>
          </cell>
          <cell r="C682" t="str">
            <v>Lighting</v>
          </cell>
          <cell r="D682" t="str">
            <v>Fixture</v>
          </cell>
          <cell r="E682" t="str">
            <v>LED Fixture</v>
          </cell>
          <cell r="F682" t="str">
            <v>LGDI: Fixture - TLED - DLR - 4 ft - 2x - from 4 ft T8 32w HLO 3x - LCA</v>
          </cell>
          <cell r="G682" t="str">
            <v>2-lamp 4' tubular LED fixture; delamp and reflector: replace 3-lamp 4' 32 watt high light output T8; installed in common areas</v>
          </cell>
          <cell r="H682">
            <v>1</v>
          </cell>
          <cell r="I682" t="str">
            <v>Active</v>
          </cell>
          <cell r="J682">
            <v>42370</v>
          </cell>
          <cell r="L682" t="str">
            <v>Comm Lighting</v>
          </cell>
          <cell r="N682" t="str">
            <v>3936</v>
          </cell>
          <cell r="Q682" t="str">
            <v>70.31</v>
          </cell>
          <cell r="S682" t="str">
            <v>100.44</v>
          </cell>
          <cell r="T682" t="str">
            <v>698</v>
          </cell>
          <cell r="U682" t="str">
            <v>Full</v>
          </cell>
          <cell r="V682" t="str">
            <v>12</v>
          </cell>
          <cell r="Y682" t="str">
            <v>PSE-deemed</v>
          </cell>
          <cell r="Z682" t="str">
            <v>Engineering</v>
          </cell>
          <cell r="AE682" t="str">
            <v>per unit</v>
          </cell>
          <cell r="AF682" t="str">
            <v>kWh</v>
          </cell>
        </row>
        <row r="683">
          <cell r="A683" t="str">
            <v>11417 - 1</v>
          </cell>
          <cell r="B683" t="str">
            <v>11417</v>
          </cell>
          <cell r="C683" t="str">
            <v>Lighting</v>
          </cell>
          <cell r="D683" t="str">
            <v>Fixture</v>
          </cell>
          <cell r="E683" t="str">
            <v>LED Fixture</v>
          </cell>
          <cell r="F683" t="str">
            <v>LGDI: Fixture - TLED - DLR - 4 ft - 2x - from 4 ft T8 32w HLO 4x</v>
          </cell>
          <cell r="G683" t="str">
            <v>2-lamp 4' tubular LED fixture; delamp and reflector: replace 4-lamp 4' 32 watt high light output T8</v>
          </cell>
          <cell r="H683">
            <v>1</v>
          </cell>
          <cell r="I683" t="str">
            <v>Active</v>
          </cell>
          <cell r="J683">
            <v>42370</v>
          </cell>
          <cell r="K683">
            <v>42735</v>
          </cell>
          <cell r="L683" t="str">
            <v>Comm Lighting</v>
          </cell>
          <cell r="N683" t="str">
            <v>3937</v>
          </cell>
          <cell r="Q683" t="str">
            <v>68.87</v>
          </cell>
          <cell r="S683" t="str">
            <v>98.39</v>
          </cell>
          <cell r="T683" t="str">
            <v>391</v>
          </cell>
          <cell r="U683" t="str">
            <v>Full</v>
          </cell>
          <cell r="V683" t="str">
            <v>12</v>
          </cell>
          <cell r="Y683" t="str">
            <v>PSE-deemed</v>
          </cell>
          <cell r="Z683" t="str">
            <v>Engineering</v>
          </cell>
          <cell r="AE683" t="str">
            <v>per unit</v>
          </cell>
          <cell r="AF683" t="str">
            <v>kWh</v>
          </cell>
        </row>
        <row r="684">
          <cell r="A684" t="str">
            <v>11417 - 2</v>
          </cell>
          <cell r="B684" t="str">
            <v>11417</v>
          </cell>
          <cell r="C684" t="str">
            <v>Lighting</v>
          </cell>
          <cell r="D684" t="str">
            <v>Fixture</v>
          </cell>
          <cell r="E684" t="str">
            <v>LED Fixture</v>
          </cell>
          <cell r="F684" t="str">
            <v>LGDI: Fixture - TLED - DLR - 4 ft - 2x - from 4 ft T8 32w HLO 4x</v>
          </cell>
          <cell r="G684" t="str">
            <v>2-lamp 4' tubular LED fixture; delamp and reflector: replace 4-lamp 4' 32 watt high light output T8</v>
          </cell>
          <cell r="H684">
            <v>2</v>
          </cell>
          <cell r="I684" t="str">
            <v>Active</v>
          </cell>
          <cell r="J684">
            <v>42736</v>
          </cell>
          <cell r="L684" t="str">
            <v>Comm Lighting</v>
          </cell>
          <cell r="N684" t="str">
            <v>5147</v>
          </cell>
          <cell r="Q684" t="str">
            <v>68.87</v>
          </cell>
          <cell r="S684" t="str">
            <v>98.39</v>
          </cell>
          <cell r="T684" t="str">
            <v>389</v>
          </cell>
          <cell r="U684" t="str">
            <v>Full</v>
          </cell>
          <cell r="V684" t="str">
            <v>12</v>
          </cell>
          <cell r="X684" t="str">
            <v>0</v>
          </cell>
          <cell r="Y684" t="str">
            <v>PSE-deemed</v>
          </cell>
          <cell r="Z684" t="str">
            <v>Engineering</v>
          </cell>
          <cell r="AE684" t="str">
            <v>per unit</v>
          </cell>
          <cell r="AF684" t="str">
            <v>kWh</v>
          </cell>
        </row>
        <row r="685">
          <cell r="A685" t="str">
            <v>11418 - 1</v>
          </cell>
          <cell r="B685" t="str">
            <v>11418</v>
          </cell>
          <cell r="C685" t="str">
            <v>Lighting</v>
          </cell>
          <cell r="D685" t="str">
            <v>Fixture</v>
          </cell>
          <cell r="E685" t="str">
            <v>LED Fixture</v>
          </cell>
          <cell r="F685" t="str">
            <v>LGDI: Fixture - TLED - DLR - 4 ft - 2x - from 4 ft T8 32w HLO 4x - LCA</v>
          </cell>
          <cell r="G685" t="str">
            <v>2-lamp 4' tubular LED fixture; delamp and reflector: replace 4-lamp 4' 32 watt high light output T8; installed in common areas</v>
          </cell>
          <cell r="H685">
            <v>1</v>
          </cell>
          <cell r="I685" t="str">
            <v>Active</v>
          </cell>
          <cell r="J685">
            <v>42370</v>
          </cell>
          <cell r="L685" t="str">
            <v>Comm Lighting</v>
          </cell>
          <cell r="N685" t="str">
            <v>3938</v>
          </cell>
          <cell r="Q685" t="str">
            <v>73.79</v>
          </cell>
          <cell r="S685" t="str">
            <v>105.42</v>
          </cell>
          <cell r="T685" t="str">
            <v>1005</v>
          </cell>
          <cell r="U685" t="str">
            <v>Full</v>
          </cell>
          <cell r="V685" t="str">
            <v>12</v>
          </cell>
          <cell r="Y685" t="str">
            <v>PSE-deemed</v>
          </cell>
          <cell r="Z685" t="str">
            <v>Engineering</v>
          </cell>
          <cell r="AE685" t="str">
            <v>per unit</v>
          </cell>
          <cell r="AF685" t="str">
            <v>kWh</v>
          </cell>
        </row>
        <row r="686">
          <cell r="A686" t="str">
            <v>11419 - 1</v>
          </cell>
          <cell r="B686" t="str">
            <v>11419</v>
          </cell>
          <cell r="C686" t="str">
            <v>Lighting</v>
          </cell>
          <cell r="D686" t="str">
            <v>Fixture</v>
          </cell>
          <cell r="E686" t="str">
            <v>LED Fixture</v>
          </cell>
          <cell r="F686" t="str">
            <v>LGDI: Fixture - TLED - DLR - 4 ft - 2x - from 4 ft T8 32w LLO 3x  - LCA</v>
          </cell>
          <cell r="G686" t="str">
            <v>2-lamp 4' tubular LED fixture; delamp and reflector: replace 3-lamp 4' 32 watt low light output T8; installed in common areas</v>
          </cell>
          <cell r="H686">
            <v>1</v>
          </cell>
          <cell r="I686" t="str">
            <v>Active</v>
          </cell>
          <cell r="J686">
            <v>42370</v>
          </cell>
          <cell r="L686" t="str">
            <v>Comm Lighting</v>
          </cell>
          <cell r="N686" t="str">
            <v>3939</v>
          </cell>
          <cell r="Q686" t="str">
            <v>60.93</v>
          </cell>
          <cell r="S686" t="str">
            <v>87.05</v>
          </cell>
          <cell r="T686" t="str">
            <v>392</v>
          </cell>
          <cell r="U686" t="str">
            <v>Full</v>
          </cell>
          <cell r="V686" t="str">
            <v>12</v>
          </cell>
          <cell r="Y686" t="str">
            <v>PSE-deemed</v>
          </cell>
          <cell r="Z686" t="str">
            <v>Engineering</v>
          </cell>
          <cell r="AE686" t="str">
            <v>per unit</v>
          </cell>
          <cell r="AF686" t="str">
            <v>kWh</v>
          </cell>
        </row>
        <row r="687">
          <cell r="A687" t="str">
            <v>11420 - 1</v>
          </cell>
          <cell r="B687" t="str">
            <v>11420</v>
          </cell>
          <cell r="C687" t="str">
            <v>Lighting</v>
          </cell>
          <cell r="D687" t="str">
            <v>Fixture</v>
          </cell>
          <cell r="E687" t="str">
            <v>LED Fixture</v>
          </cell>
          <cell r="F687" t="str">
            <v>LGDI: Fixture - TLED - DLR - 4 ft - 2x - from 4 ft T8 32w NLO 3x  - LCA</v>
          </cell>
          <cell r="G687" t="str">
            <v>2-lamp 4' tubular LED fixture; delamp and reflector: replace 3-lamp 4' 32 watt normal light output T8; installed in common areas</v>
          </cell>
          <cell r="H687">
            <v>1</v>
          </cell>
          <cell r="I687" t="str">
            <v>Active</v>
          </cell>
          <cell r="J687">
            <v>42370</v>
          </cell>
          <cell r="L687" t="str">
            <v>Comm Lighting</v>
          </cell>
          <cell r="N687" t="str">
            <v>3940</v>
          </cell>
          <cell r="Q687" t="str">
            <v>60.93</v>
          </cell>
          <cell r="S687" t="str">
            <v>87.05</v>
          </cell>
          <cell r="T687" t="str">
            <v>468</v>
          </cell>
          <cell r="U687" t="str">
            <v>Full</v>
          </cell>
          <cell r="V687" t="str">
            <v>12</v>
          </cell>
          <cell r="Y687" t="str">
            <v>PSE-deemed</v>
          </cell>
          <cell r="Z687" t="str">
            <v>Engineering</v>
          </cell>
          <cell r="AE687" t="str">
            <v>per unit</v>
          </cell>
          <cell r="AF687" t="str">
            <v>kWh</v>
          </cell>
        </row>
        <row r="688">
          <cell r="A688" t="str">
            <v>11421 - 1</v>
          </cell>
          <cell r="B688" t="str">
            <v>11421</v>
          </cell>
          <cell r="C688" t="str">
            <v>Lighting</v>
          </cell>
          <cell r="D688" t="str">
            <v>Fixture</v>
          </cell>
          <cell r="E688" t="str">
            <v>LED Fixture</v>
          </cell>
          <cell r="F688" t="str">
            <v>LGDI: Fixture - TLED - DLR - 4 ft - 2x - from 4 ft T8 32w NLO 4x</v>
          </cell>
          <cell r="G688" t="str">
            <v>2-lamp 4' tubular LED fixture; delamp and reflector: replace 4-lamp 4' 32 watt normal light output T8</v>
          </cell>
          <cell r="H688">
            <v>1</v>
          </cell>
          <cell r="I688" t="str">
            <v>Active</v>
          </cell>
          <cell r="J688">
            <v>42370</v>
          </cell>
          <cell r="K688">
            <v>42735</v>
          </cell>
          <cell r="L688" t="str">
            <v>Comm Lighting</v>
          </cell>
          <cell r="N688" t="str">
            <v>3941</v>
          </cell>
          <cell r="Q688" t="str">
            <v>68.87</v>
          </cell>
          <cell r="S688" t="str">
            <v>98.39</v>
          </cell>
          <cell r="T688" t="str">
            <v>272</v>
          </cell>
          <cell r="U688" t="str">
            <v>Full</v>
          </cell>
          <cell r="V688" t="str">
            <v>12</v>
          </cell>
          <cell r="Y688" t="str">
            <v>PSE-deemed</v>
          </cell>
          <cell r="Z688" t="str">
            <v>Engineering</v>
          </cell>
          <cell r="AE688" t="str">
            <v>per unit</v>
          </cell>
          <cell r="AF688" t="str">
            <v>kWh</v>
          </cell>
        </row>
        <row r="689">
          <cell r="A689" t="str">
            <v>11421 - 2</v>
          </cell>
          <cell r="B689" t="str">
            <v>11421</v>
          </cell>
          <cell r="C689" t="str">
            <v>Lighting</v>
          </cell>
          <cell r="D689" t="str">
            <v>Fixture</v>
          </cell>
          <cell r="E689" t="str">
            <v>LED Fixture</v>
          </cell>
          <cell r="F689" t="str">
            <v>LGDI: Fixture - TLED - DLR - 4 ft - 2x - from 4 ft T8 32w NLO 4x</v>
          </cell>
          <cell r="G689" t="str">
            <v>2-lamp 4' tubular LED fixture; delamp and reflector: replace 4-lamp 4' 32 watt normal light output T8</v>
          </cell>
          <cell r="H689">
            <v>2</v>
          </cell>
          <cell r="I689" t="str">
            <v>Active</v>
          </cell>
          <cell r="J689">
            <v>42736</v>
          </cell>
          <cell r="L689" t="str">
            <v>Comm Lighting</v>
          </cell>
          <cell r="N689" t="str">
            <v>5148</v>
          </cell>
          <cell r="Q689" t="str">
            <v>68.87</v>
          </cell>
          <cell r="S689" t="str">
            <v>98.39</v>
          </cell>
          <cell r="T689" t="str">
            <v>271</v>
          </cell>
          <cell r="U689" t="str">
            <v>Full</v>
          </cell>
          <cell r="V689" t="str">
            <v>12</v>
          </cell>
          <cell r="X689" t="str">
            <v>0</v>
          </cell>
          <cell r="Y689" t="str">
            <v>PSE-deemed</v>
          </cell>
          <cell r="Z689" t="str">
            <v>Engineering</v>
          </cell>
          <cell r="AE689" t="str">
            <v>per unit</v>
          </cell>
          <cell r="AF689" t="str">
            <v>kWh</v>
          </cell>
        </row>
        <row r="690">
          <cell r="A690" t="str">
            <v>11422 - 1</v>
          </cell>
          <cell r="B690" t="str">
            <v>11422</v>
          </cell>
          <cell r="C690" t="str">
            <v>Lighting</v>
          </cell>
          <cell r="D690" t="str">
            <v>Fixture</v>
          </cell>
          <cell r="E690" t="str">
            <v>LED Fixture</v>
          </cell>
          <cell r="F690" t="str">
            <v>LGDI: Fixture - TLED - DLR - 4 ft - 2x - from 4 ft T8 32w NLO 4x - LCA</v>
          </cell>
          <cell r="G690" t="str">
            <v>2-lamp 4' tubular LED fixture; delamp and reflector: replace 4-lamp 4' 32 watt normal light output T8; installed in common areas</v>
          </cell>
          <cell r="H690">
            <v>1</v>
          </cell>
          <cell r="I690" t="str">
            <v>Active</v>
          </cell>
          <cell r="J690">
            <v>42370</v>
          </cell>
          <cell r="L690" t="str">
            <v>Comm Lighting</v>
          </cell>
          <cell r="N690" t="str">
            <v>3942</v>
          </cell>
          <cell r="Q690" t="str">
            <v>61.22</v>
          </cell>
          <cell r="S690" t="str">
            <v>87.46</v>
          </cell>
          <cell r="T690" t="str">
            <v>698</v>
          </cell>
          <cell r="U690" t="str">
            <v>Full</v>
          </cell>
          <cell r="V690" t="str">
            <v>12</v>
          </cell>
          <cell r="Y690" t="str">
            <v>PSE-deemed</v>
          </cell>
          <cell r="Z690" t="str">
            <v>Engineering</v>
          </cell>
          <cell r="AE690" t="str">
            <v>per unit</v>
          </cell>
          <cell r="AF690" t="str">
            <v>kWh</v>
          </cell>
        </row>
        <row r="691">
          <cell r="A691" t="str">
            <v>11423 - 1</v>
          </cell>
          <cell r="B691" t="str">
            <v>11423</v>
          </cell>
          <cell r="C691" t="str">
            <v>Lighting</v>
          </cell>
          <cell r="D691" t="str">
            <v>Fixture</v>
          </cell>
          <cell r="E691" t="str">
            <v>LED Fixture</v>
          </cell>
          <cell r="F691" t="str">
            <v>LGDI: Fixture - TLED - DLR - 4 ft - 2x - from 8 ft T12 F96 2x</v>
          </cell>
          <cell r="G691" t="str">
            <v>2-lamp 4' tubular LED fixture: delamp and reflector: replace 2-lamp 8' F96 T12</v>
          </cell>
          <cell r="H691">
            <v>1</v>
          </cell>
          <cell r="I691" t="str">
            <v>Active</v>
          </cell>
          <cell r="J691">
            <v>42370</v>
          </cell>
          <cell r="K691">
            <v>42735</v>
          </cell>
          <cell r="L691" t="str">
            <v>Comm Lighting</v>
          </cell>
          <cell r="N691" t="str">
            <v>3943</v>
          </cell>
          <cell r="Q691" t="str">
            <v>65.93</v>
          </cell>
          <cell r="S691" t="str">
            <v>94.19</v>
          </cell>
          <cell r="T691" t="str">
            <v>372</v>
          </cell>
          <cell r="U691" t="str">
            <v>Full</v>
          </cell>
          <cell r="V691" t="str">
            <v>12</v>
          </cell>
          <cell r="Y691" t="str">
            <v>PSE-deemed</v>
          </cell>
          <cell r="Z691" t="str">
            <v>Engineering</v>
          </cell>
          <cell r="AE691" t="str">
            <v>per unit</v>
          </cell>
          <cell r="AF691" t="str">
            <v>kWh</v>
          </cell>
        </row>
        <row r="692">
          <cell r="A692" t="str">
            <v>11423 - 2</v>
          </cell>
          <cell r="B692" t="str">
            <v>11423</v>
          </cell>
          <cell r="C692" t="str">
            <v>Lighting</v>
          </cell>
          <cell r="D692" t="str">
            <v>Fixture</v>
          </cell>
          <cell r="E692" t="str">
            <v>LED Fixture</v>
          </cell>
          <cell r="F692" t="str">
            <v>LGDI: Fixture - TLED - DLR - 4 ft - 2x - from 8 ft T12 F96 2x</v>
          </cell>
          <cell r="G692" t="str">
            <v>2-lamp 4' tubular LED fixture: delamp and reflector: replace 2-lamp 8' F96 T12</v>
          </cell>
          <cell r="H692">
            <v>2</v>
          </cell>
          <cell r="I692" t="str">
            <v>Active</v>
          </cell>
          <cell r="J692">
            <v>42736</v>
          </cell>
          <cell r="L692" t="str">
            <v>Comm Lighting</v>
          </cell>
          <cell r="N692" t="str">
            <v>5149</v>
          </cell>
          <cell r="Q692" t="str">
            <v>65.93</v>
          </cell>
          <cell r="S692" t="str">
            <v>94.19</v>
          </cell>
          <cell r="T692" t="str">
            <v>370</v>
          </cell>
          <cell r="U692" t="str">
            <v>Full</v>
          </cell>
          <cell r="V692" t="str">
            <v>12</v>
          </cell>
          <cell r="X692" t="str">
            <v>0</v>
          </cell>
          <cell r="Y692" t="str">
            <v>PSE-deemed</v>
          </cell>
          <cell r="Z692" t="str">
            <v>Engineering</v>
          </cell>
          <cell r="AE692" t="str">
            <v>per unit</v>
          </cell>
          <cell r="AF692" t="str">
            <v>kWh</v>
          </cell>
        </row>
        <row r="693">
          <cell r="A693" t="str">
            <v>11424 - 1</v>
          </cell>
          <cell r="B693" t="str">
            <v>11424</v>
          </cell>
          <cell r="C693" t="str">
            <v>Lighting</v>
          </cell>
          <cell r="D693" t="str">
            <v>Fixture</v>
          </cell>
          <cell r="E693" t="str">
            <v>LED Fixture</v>
          </cell>
          <cell r="F693" t="str">
            <v>LGDI: Fixture - TLED - DLR - 4 ft - 2x - from 8 ft T12 F96 2x - LCA</v>
          </cell>
          <cell r="G693" t="str">
            <v>2-lamp 4' tubular LED fixture: delamp and reflector: replace 2-lamp 8' F96 T12; installed in common areas</v>
          </cell>
          <cell r="H693">
            <v>1</v>
          </cell>
          <cell r="I693" t="str">
            <v>Active</v>
          </cell>
          <cell r="J693">
            <v>42370</v>
          </cell>
          <cell r="L693" t="str">
            <v>Comm Lighting</v>
          </cell>
          <cell r="N693" t="str">
            <v>3944</v>
          </cell>
          <cell r="Q693" t="str">
            <v>70.64</v>
          </cell>
          <cell r="S693" t="str">
            <v>100.92</v>
          </cell>
          <cell r="T693" t="str">
            <v>954</v>
          </cell>
          <cell r="U693" t="str">
            <v>Full</v>
          </cell>
          <cell r="V693" t="str">
            <v>12</v>
          </cell>
          <cell r="Y693" t="str">
            <v>PSE-deemed</v>
          </cell>
          <cell r="Z693" t="str">
            <v>Engineering</v>
          </cell>
          <cell r="AE693" t="str">
            <v>per unit</v>
          </cell>
          <cell r="AF693" t="str">
            <v>kWh</v>
          </cell>
        </row>
        <row r="694">
          <cell r="A694" t="str">
            <v>11425 - 1</v>
          </cell>
          <cell r="B694" t="str">
            <v>11425</v>
          </cell>
          <cell r="C694" t="str">
            <v>Lighting</v>
          </cell>
          <cell r="D694" t="str">
            <v>Fixture</v>
          </cell>
          <cell r="E694" t="str">
            <v>LED Fixture</v>
          </cell>
          <cell r="F694" t="str">
            <v>LGDI: Fixture - TLED - DLR - 4 ft - 3x - from 4 ft T12 4x</v>
          </cell>
          <cell r="G694" t="str">
            <v>3-lamp 4' tubular LED fixture; delamp and reflector: replace 4-lamp 4' T12</v>
          </cell>
          <cell r="H694">
            <v>1</v>
          </cell>
          <cell r="I694" t="str">
            <v>Active</v>
          </cell>
          <cell r="J694">
            <v>42370</v>
          </cell>
          <cell r="K694">
            <v>42735</v>
          </cell>
          <cell r="L694" t="str">
            <v>Comm Lighting</v>
          </cell>
          <cell r="N694" t="str">
            <v>3945</v>
          </cell>
          <cell r="Q694" t="str">
            <v>55.31</v>
          </cell>
          <cell r="S694" t="str">
            <v>79.01</v>
          </cell>
          <cell r="T694" t="str">
            <v>362</v>
          </cell>
          <cell r="U694" t="str">
            <v>Full</v>
          </cell>
          <cell r="V694" t="str">
            <v>12</v>
          </cell>
          <cell r="Y694" t="str">
            <v>PSE-deemed</v>
          </cell>
          <cell r="Z694" t="str">
            <v>Engineering</v>
          </cell>
          <cell r="AE694" t="str">
            <v>per unit</v>
          </cell>
          <cell r="AF694" t="str">
            <v>kWh</v>
          </cell>
        </row>
        <row r="695">
          <cell r="A695" t="str">
            <v>11425 - 2</v>
          </cell>
          <cell r="B695" t="str">
            <v>11425</v>
          </cell>
          <cell r="C695" t="str">
            <v>Lighting</v>
          </cell>
          <cell r="D695" t="str">
            <v>Fixture</v>
          </cell>
          <cell r="E695" t="str">
            <v>LED Fixture</v>
          </cell>
          <cell r="F695" t="str">
            <v>LGDI: Fixture - TLED - DLR - 4 ft - 3x - from 4 ft T12 4x</v>
          </cell>
          <cell r="G695" t="str">
            <v>3-lamp 4' tubular LED fixture; delamp and reflector: replace 4-lamp 4' T12</v>
          </cell>
          <cell r="H695">
            <v>2</v>
          </cell>
          <cell r="I695" t="str">
            <v>Active</v>
          </cell>
          <cell r="J695">
            <v>42736</v>
          </cell>
          <cell r="L695" t="str">
            <v>Comm Lighting</v>
          </cell>
          <cell r="N695" t="str">
            <v>5150</v>
          </cell>
          <cell r="Q695" t="str">
            <v>55.31</v>
          </cell>
          <cell r="S695" t="str">
            <v>79.01</v>
          </cell>
          <cell r="T695" t="str">
            <v>360</v>
          </cell>
          <cell r="U695" t="str">
            <v>Full</v>
          </cell>
          <cell r="V695" t="str">
            <v>12</v>
          </cell>
          <cell r="X695" t="str">
            <v>0</v>
          </cell>
          <cell r="Y695" t="str">
            <v>PSE-deemed</v>
          </cell>
          <cell r="Z695" t="str">
            <v>Engineering</v>
          </cell>
          <cell r="AE695" t="str">
            <v>per unit</v>
          </cell>
          <cell r="AF695" t="str">
            <v>kWh</v>
          </cell>
        </row>
        <row r="696">
          <cell r="A696" t="str">
            <v>11426 - 1</v>
          </cell>
          <cell r="B696" t="str">
            <v>11426</v>
          </cell>
          <cell r="C696" t="str">
            <v>Lighting</v>
          </cell>
          <cell r="D696" t="str">
            <v>Fixture</v>
          </cell>
          <cell r="E696" t="str">
            <v>LED Fixture</v>
          </cell>
          <cell r="F696" t="str">
            <v>LGDI: Fixture - TLED - DLR - 4 ft - 3x - from 4 ft T12 4x - LCA</v>
          </cell>
          <cell r="G696" t="str">
            <v>3-lamp 4' tubular LED fixture; delamp and reflector: replace 4-lamp 4' T12; installed in common areas</v>
          </cell>
          <cell r="H696">
            <v>1</v>
          </cell>
          <cell r="I696" t="str">
            <v>Active</v>
          </cell>
          <cell r="J696">
            <v>42370</v>
          </cell>
          <cell r="L696" t="str">
            <v>Comm Lighting</v>
          </cell>
          <cell r="N696" t="str">
            <v>3946</v>
          </cell>
          <cell r="Q696" t="str">
            <v>63.87</v>
          </cell>
          <cell r="S696" t="str">
            <v>91.17</v>
          </cell>
          <cell r="T696" t="str">
            <v>928</v>
          </cell>
          <cell r="U696" t="str">
            <v>Full</v>
          </cell>
          <cell r="V696" t="str">
            <v>12</v>
          </cell>
          <cell r="Y696" t="str">
            <v>PSE-deemed</v>
          </cell>
          <cell r="Z696" t="str">
            <v>Engineering</v>
          </cell>
          <cell r="AE696" t="str">
            <v>per unit</v>
          </cell>
          <cell r="AF696" t="str">
            <v>kWh</v>
          </cell>
        </row>
        <row r="697">
          <cell r="A697" t="str">
            <v>11427 - 1</v>
          </cell>
          <cell r="B697" t="str">
            <v>11427</v>
          </cell>
          <cell r="C697" t="str">
            <v>Lighting</v>
          </cell>
          <cell r="D697" t="str">
            <v>Fixture</v>
          </cell>
          <cell r="E697" t="str">
            <v>LED Fixture</v>
          </cell>
          <cell r="F697" t="str">
            <v>LGDI: Fixture - TLED - DLR - 4 ft - 3x - from 4 ft T12 HO 4x</v>
          </cell>
          <cell r="G697" t="str">
            <v>3-lamp 4' tubular LED fixture; delamp and reflector: replace 4-lamp 4' high output T12</v>
          </cell>
          <cell r="H697">
            <v>1</v>
          </cell>
          <cell r="I697" t="str">
            <v>Active</v>
          </cell>
          <cell r="J697">
            <v>42370</v>
          </cell>
          <cell r="K697">
            <v>42735</v>
          </cell>
          <cell r="L697" t="str">
            <v>Comm Lighting</v>
          </cell>
          <cell r="N697" t="str">
            <v>3947</v>
          </cell>
          <cell r="Q697" t="str">
            <v>37.51</v>
          </cell>
          <cell r="S697" t="str">
            <v>75.02</v>
          </cell>
          <cell r="T697" t="str">
            <v>826</v>
          </cell>
          <cell r="U697" t="str">
            <v>Full</v>
          </cell>
          <cell r="V697" t="str">
            <v>12</v>
          </cell>
          <cell r="Y697" t="str">
            <v>PSE-deemed</v>
          </cell>
          <cell r="Z697" t="str">
            <v>Engineering</v>
          </cell>
          <cell r="AE697" t="str">
            <v>per unit</v>
          </cell>
          <cell r="AF697" t="str">
            <v>kWh</v>
          </cell>
        </row>
        <row r="698">
          <cell r="A698" t="str">
            <v>11427 - 2</v>
          </cell>
          <cell r="B698" t="str">
            <v>11427</v>
          </cell>
          <cell r="C698" t="str">
            <v>Lighting</v>
          </cell>
          <cell r="D698" t="str">
            <v>Fixture</v>
          </cell>
          <cell r="E698" t="str">
            <v>LED Fixture</v>
          </cell>
          <cell r="F698" t="str">
            <v>LGDI: Fixture - TLED - DLR - 4 ft - 3x - from 4 ft T12 HO 4x</v>
          </cell>
          <cell r="G698" t="str">
            <v>3-lamp 4' tubular LED fixture; delamp and reflector: replace 4-lamp 4' high output T12</v>
          </cell>
          <cell r="H698">
            <v>2</v>
          </cell>
          <cell r="I698" t="str">
            <v>Active</v>
          </cell>
          <cell r="J698">
            <v>42736</v>
          </cell>
          <cell r="L698" t="str">
            <v>Comm Lighting</v>
          </cell>
          <cell r="N698" t="str">
            <v>5151</v>
          </cell>
          <cell r="Q698" t="str">
            <v>37.51</v>
          </cell>
          <cell r="S698" t="str">
            <v>75.02</v>
          </cell>
          <cell r="T698" t="str">
            <v>822</v>
          </cell>
          <cell r="U698" t="str">
            <v>Full</v>
          </cell>
          <cell r="V698" t="str">
            <v>12</v>
          </cell>
          <cell r="X698" t="str">
            <v>0</v>
          </cell>
          <cell r="Y698" t="str">
            <v>PSE-deemed</v>
          </cell>
          <cell r="Z698" t="str">
            <v>Engineering</v>
          </cell>
          <cell r="AE698" t="str">
            <v>per unit</v>
          </cell>
          <cell r="AF698" t="str">
            <v>kWh</v>
          </cell>
        </row>
        <row r="699">
          <cell r="A699" t="str">
            <v>11428 - 1</v>
          </cell>
          <cell r="B699" t="str">
            <v>11428</v>
          </cell>
          <cell r="C699" t="str">
            <v>Lighting</v>
          </cell>
          <cell r="D699" t="str">
            <v>Fixture</v>
          </cell>
          <cell r="E699" t="str">
            <v>LED Fixture</v>
          </cell>
          <cell r="F699" t="str">
            <v>LGDI: Fixture - TLED - DLR - 4 ft - 3x - from 4 ft T12 HO 4x - LCA</v>
          </cell>
          <cell r="G699" t="str">
            <v>3-lamp 4' tubular LED fixture; delamp and reflector: replace 4-lamp 4' high output T12; installed in common areas</v>
          </cell>
          <cell r="H699">
            <v>1</v>
          </cell>
          <cell r="I699" t="str">
            <v>Active</v>
          </cell>
          <cell r="J699">
            <v>42370</v>
          </cell>
          <cell r="L699" t="str">
            <v>Comm Lighting</v>
          </cell>
          <cell r="N699" t="str">
            <v>3948</v>
          </cell>
          <cell r="Q699" t="str">
            <v>60</v>
          </cell>
          <cell r="S699" t="str">
            <v>86.57</v>
          </cell>
          <cell r="T699" t="str">
            <v>2121</v>
          </cell>
          <cell r="U699" t="str">
            <v>Full</v>
          </cell>
          <cell r="V699" t="str">
            <v>12</v>
          </cell>
          <cell r="Y699" t="str">
            <v>PSE-deemed</v>
          </cell>
          <cell r="Z699" t="str">
            <v>Engineering</v>
          </cell>
          <cell r="AE699" t="str">
            <v>per unit</v>
          </cell>
          <cell r="AF699" t="str">
            <v>kWh</v>
          </cell>
        </row>
        <row r="700">
          <cell r="A700" t="str">
            <v>11429 - 1</v>
          </cell>
          <cell r="B700" t="str">
            <v>11429</v>
          </cell>
          <cell r="C700" t="str">
            <v>Lighting</v>
          </cell>
          <cell r="D700" t="str">
            <v>Fixture</v>
          </cell>
          <cell r="E700" t="str">
            <v>LED Fixture</v>
          </cell>
          <cell r="F700" t="str">
            <v>LGDI: Fixture - TLED - DLR - 4 ft - 3x - from 4 ft T8 28w LLO 4x</v>
          </cell>
          <cell r="G700" t="str">
            <v>3-lamp 4' tubular LED fixture; delamp and reflector: replace 4-lamp 4' 28 watt low light output T8</v>
          </cell>
          <cell r="H700">
            <v>1</v>
          </cell>
          <cell r="I700" t="str">
            <v>Active</v>
          </cell>
          <cell r="J700">
            <v>42370</v>
          </cell>
          <cell r="L700" t="str">
            <v>Comm Lighting</v>
          </cell>
          <cell r="N700" t="str">
            <v>3949</v>
          </cell>
          <cell r="Q700" t="str">
            <v>51.61</v>
          </cell>
          <cell r="S700" t="str">
            <v>73.72</v>
          </cell>
          <cell r="T700" t="str">
            <v>149</v>
          </cell>
          <cell r="U700" t="str">
            <v>Full</v>
          </cell>
          <cell r="V700" t="str">
            <v>12</v>
          </cell>
          <cell r="Y700" t="str">
            <v>PSE-deemed</v>
          </cell>
          <cell r="Z700" t="str">
            <v>Engineering</v>
          </cell>
          <cell r="AE700" t="str">
            <v>per unit</v>
          </cell>
          <cell r="AF700" t="str">
            <v>kWh</v>
          </cell>
        </row>
        <row r="701">
          <cell r="A701" t="str">
            <v>11430 - 1</v>
          </cell>
          <cell r="B701" t="str">
            <v>11430</v>
          </cell>
          <cell r="C701" t="str">
            <v>Lighting</v>
          </cell>
          <cell r="D701" t="str">
            <v>Fixture</v>
          </cell>
          <cell r="E701" t="str">
            <v>LED Fixture</v>
          </cell>
          <cell r="F701" t="str">
            <v>LGDI: Fixture - TLED - DLR - 4 ft - 3x - from 4 ft T8 28w LLO 4x - LCA</v>
          </cell>
          <cell r="G701" t="str">
            <v>3-lamp 4' tubular LED fixture; delamp and reflector: replace 4-lamp 4' 28 watt low light output T8; installed in common areas</v>
          </cell>
          <cell r="H701">
            <v>1</v>
          </cell>
          <cell r="I701" t="str">
            <v>Active</v>
          </cell>
          <cell r="J701">
            <v>42370</v>
          </cell>
          <cell r="L701" t="str">
            <v>Comm Lighting</v>
          </cell>
          <cell r="N701" t="str">
            <v>3950</v>
          </cell>
          <cell r="Q701" t="str">
            <v>51.61</v>
          </cell>
          <cell r="S701" t="str">
            <v>73.72</v>
          </cell>
          <cell r="T701" t="str">
            <v>383</v>
          </cell>
          <cell r="U701" t="str">
            <v>Full</v>
          </cell>
          <cell r="V701" t="str">
            <v>12</v>
          </cell>
          <cell r="Y701" t="str">
            <v>PSE-deemed</v>
          </cell>
          <cell r="Z701" t="str">
            <v>Engineering</v>
          </cell>
          <cell r="AE701" t="str">
            <v>per unit</v>
          </cell>
          <cell r="AF701" t="str">
            <v>kWh</v>
          </cell>
        </row>
        <row r="702">
          <cell r="A702" t="str">
            <v>11431 - 1</v>
          </cell>
          <cell r="B702" t="str">
            <v>11431</v>
          </cell>
          <cell r="C702" t="str">
            <v>Lighting</v>
          </cell>
          <cell r="D702" t="str">
            <v>Fixture</v>
          </cell>
          <cell r="E702" t="str">
            <v>LED Fixture</v>
          </cell>
          <cell r="F702" t="str">
            <v>LGDI: Fixture - TLED - DLR - 4 ft - 3x - from 4 ft T8 32w LLO 4x</v>
          </cell>
          <cell r="G702" t="str">
            <v>3-lamp 4' tubular LED fixture; delamp and reflector: replace 4-lamp 4' 32 watt low light output T8</v>
          </cell>
          <cell r="H702">
            <v>1</v>
          </cell>
          <cell r="I702" t="str">
            <v>Active</v>
          </cell>
          <cell r="J702">
            <v>42370</v>
          </cell>
          <cell r="K702">
            <v>42735</v>
          </cell>
          <cell r="L702" t="str">
            <v>Comm Lighting</v>
          </cell>
          <cell r="N702" t="str">
            <v>3951</v>
          </cell>
          <cell r="Q702" t="str">
            <v>51.61</v>
          </cell>
          <cell r="S702" t="str">
            <v>73.72</v>
          </cell>
          <cell r="T702" t="str">
            <v>189</v>
          </cell>
          <cell r="U702" t="str">
            <v>Full</v>
          </cell>
          <cell r="V702" t="str">
            <v>12</v>
          </cell>
          <cell r="Y702" t="str">
            <v>PSE-deemed</v>
          </cell>
          <cell r="Z702" t="str">
            <v>Engineering</v>
          </cell>
          <cell r="AE702" t="str">
            <v>per unit</v>
          </cell>
          <cell r="AF702" t="str">
            <v>kWh</v>
          </cell>
        </row>
        <row r="703">
          <cell r="A703" t="str">
            <v>11431 - 2</v>
          </cell>
          <cell r="B703" t="str">
            <v>11431</v>
          </cell>
          <cell r="C703" t="str">
            <v>Lighting</v>
          </cell>
          <cell r="D703" t="str">
            <v>Fixture</v>
          </cell>
          <cell r="E703" t="str">
            <v>LED Fixture</v>
          </cell>
          <cell r="F703" t="str">
            <v>LGDI: Fixture - TLED - DLR - 4 ft - 3x - from 4 ft T8 32w LLO 4x</v>
          </cell>
          <cell r="G703" t="str">
            <v>3-lamp 4' tubular LED fixture; delamp and reflector: replace 4-lamp 4' 32 watt low light output T8</v>
          </cell>
          <cell r="H703">
            <v>2</v>
          </cell>
          <cell r="I703" t="str">
            <v>Active</v>
          </cell>
          <cell r="J703">
            <v>42736</v>
          </cell>
          <cell r="L703" t="str">
            <v>Comm Lighting</v>
          </cell>
          <cell r="N703" t="str">
            <v>5152</v>
          </cell>
          <cell r="Q703" t="str">
            <v>51.61</v>
          </cell>
          <cell r="S703" t="str">
            <v>73.72</v>
          </cell>
          <cell r="T703" t="str">
            <v>188</v>
          </cell>
          <cell r="U703" t="str">
            <v>Full</v>
          </cell>
          <cell r="V703" t="str">
            <v>12</v>
          </cell>
          <cell r="X703" t="str">
            <v>0</v>
          </cell>
          <cell r="Y703" t="str">
            <v>PSE-deemed</v>
          </cell>
          <cell r="Z703" t="str">
            <v>Engineering</v>
          </cell>
          <cell r="AE703" t="str">
            <v>per unit</v>
          </cell>
          <cell r="AF703" t="str">
            <v>kWh</v>
          </cell>
        </row>
        <row r="704">
          <cell r="A704" t="str">
            <v>11432 - 1</v>
          </cell>
          <cell r="B704" t="str">
            <v>11432</v>
          </cell>
          <cell r="C704" t="str">
            <v>Lighting</v>
          </cell>
          <cell r="D704" t="str">
            <v>Fixture</v>
          </cell>
          <cell r="E704" t="str">
            <v>LED Fixture</v>
          </cell>
          <cell r="F704" t="str">
            <v>LGDI: Fixture - TLED - DLR - 4 ft - 3x - from 4 ft T8 32w LLO 4x - LCA</v>
          </cell>
          <cell r="G704" t="str">
            <v>3-lamp 4' tubular LED fixture; delamp and reflector: replace 4-lamp 4' 32 watt low light output T8; installed in common areas</v>
          </cell>
          <cell r="H704">
            <v>1</v>
          </cell>
          <cell r="I704" t="str">
            <v>Active</v>
          </cell>
          <cell r="J704">
            <v>42370</v>
          </cell>
          <cell r="L704" t="str">
            <v>Comm Lighting</v>
          </cell>
          <cell r="N704" t="str">
            <v>3952</v>
          </cell>
          <cell r="Q704" t="str">
            <v>51.61</v>
          </cell>
          <cell r="S704" t="str">
            <v>73.72</v>
          </cell>
          <cell r="T704" t="str">
            <v>486</v>
          </cell>
          <cell r="U704" t="str">
            <v>Full</v>
          </cell>
          <cell r="V704" t="str">
            <v>12</v>
          </cell>
          <cell r="Y704" t="str">
            <v>PSE-deemed</v>
          </cell>
          <cell r="Z704" t="str">
            <v>Engineering</v>
          </cell>
          <cell r="AE704" t="str">
            <v>per unit</v>
          </cell>
          <cell r="AF704" t="str">
            <v>kWh</v>
          </cell>
        </row>
        <row r="705">
          <cell r="A705" t="str">
            <v>11990 - 1</v>
          </cell>
          <cell r="B705" t="str">
            <v>11990</v>
          </cell>
          <cell r="C705" t="str">
            <v>HVAC</v>
          </cell>
          <cell r="D705" t="str">
            <v>Heat Pump</v>
          </cell>
          <cell r="E705" t="str">
            <v>Commercial Heat Pump</v>
          </cell>
          <cell r="F705" t="str">
            <v>LGDI: Heat Pump - Packaged Terminal - Lodging</v>
          </cell>
          <cell r="G705" t="str">
            <v>Packaged terminal heat pump: installed in lodging</v>
          </cell>
          <cell r="H705">
            <v>1</v>
          </cell>
          <cell r="I705" t="str">
            <v>Active</v>
          </cell>
          <cell r="J705">
            <v>42736</v>
          </cell>
          <cell r="L705" t="str">
            <v>Comm Space Heat</v>
          </cell>
          <cell r="N705" t="str">
            <v>5098</v>
          </cell>
          <cell r="Q705" t="str">
            <v>100</v>
          </cell>
          <cell r="S705" t="str">
            <v>608</v>
          </cell>
          <cell r="T705" t="str">
            <v>737</v>
          </cell>
          <cell r="U705" t="str">
            <v>Full</v>
          </cell>
          <cell r="V705" t="str">
            <v>15</v>
          </cell>
          <cell r="X705" t="str">
            <v>0</v>
          </cell>
          <cell r="Y705" t="str">
            <v>PSE-deemed</v>
          </cell>
          <cell r="Z705" t="str">
            <v>Engineering</v>
          </cell>
          <cell r="AE705" t="str">
            <v>per unit</v>
          </cell>
          <cell r="AF705" t="str">
            <v>kWh</v>
          </cell>
        </row>
        <row r="706">
          <cell r="A706" t="str">
            <v>11433 - 1</v>
          </cell>
          <cell r="B706" t="str">
            <v>11433</v>
          </cell>
          <cell r="C706" t="str">
            <v>Lighting</v>
          </cell>
          <cell r="D706" t="str">
            <v>Lamp</v>
          </cell>
          <cell r="E706" t="str">
            <v>LED Lamp</v>
          </cell>
          <cell r="F706" t="str">
            <v>LGDI: Lamp - LED - 20w - from 100w HID</v>
          </cell>
          <cell r="G706" t="str">
            <v>20 watt LED lamp: replace 100 watt high intensity discharge lamp</v>
          </cell>
          <cell r="H706">
            <v>1</v>
          </cell>
          <cell r="I706" t="str">
            <v>Active</v>
          </cell>
          <cell r="J706">
            <v>42370</v>
          </cell>
          <cell r="L706" t="str">
            <v>Comm Lighting</v>
          </cell>
          <cell r="N706" t="str">
            <v>3953</v>
          </cell>
          <cell r="Q706" t="str">
            <v>91.65</v>
          </cell>
          <cell r="S706" t="str">
            <v>176.82</v>
          </cell>
          <cell r="T706" t="str">
            <v>458</v>
          </cell>
          <cell r="U706" t="str">
            <v>Full</v>
          </cell>
          <cell r="V706" t="str">
            <v>12</v>
          </cell>
          <cell r="Y706" t="str">
            <v>PSE-deemed</v>
          </cell>
          <cell r="Z706" t="str">
            <v>Engineering</v>
          </cell>
          <cell r="AE706" t="str">
            <v>per unit</v>
          </cell>
          <cell r="AF706" t="str">
            <v>kWh</v>
          </cell>
        </row>
        <row r="707">
          <cell r="A707" t="str">
            <v>11434 - 1</v>
          </cell>
          <cell r="B707" t="str">
            <v>11434</v>
          </cell>
          <cell r="C707" t="str">
            <v>Lighting</v>
          </cell>
          <cell r="D707" t="str">
            <v>Lamp</v>
          </cell>
          <cell r="E707" t="str">
            <v>LED Lamp</v>
          </cell>
          <cell r="F707" t="str">
            <v>LGDI: Lamp - LED - 35w - from 175w HID</v>
          </cell>
          <cell r="G707" t="str">
            <v>35 watt LED lamp: replace 175 watt high intensity discharge lamp</v>
          </cell>
          <cell r="H707">
            <v>1</v>
          </cell>
          <cell r="I707" t="str">
            <v>Active</v>
          </cell>
          <cell r="J707">
            <v>42370</v>
          </cell>
          <cell r="L707" t="str">
            <v>Comm Lighting</v>
          </cell>
          <cell r="N707" t="str">
            <v>3954</v>
          </cell>
          <cell r="Q707" t="str">
            <v>153.17</v>
          </cell>
          <cell r="S707" t="str">
            <v>218.82</v>
          </cell>
          <cell r="T707" t="str">
            <v>735</v>
          </cell>
          <cell r="U707" t="str">
            <v>Full</v>
          </cell>
          <cell r="V707" t="str">
            <v>12</v>
          </cell>
          <cell r="Y707" t="str">
            <v>PSE-deemed</v>
          </cell>
          <cell r="Z707" t="str">
            <v>Engineering</v>
          </cell>
          <cell r="AE707" t="str">
            <v>per unit</v>
          </cell>
          <cell r="AF707" t="str">
            <v>kWh</v>
          </cell>
        </row>
        <row r="708">
          <cell r="A708" t="str">
            <v>11435 - 1</v>
          </cell>
          <cell r="B708" t="str">
            <v>11435</v>
          </cell>
          <cell r="C708" t="str">
            <v>Lighting</v>
          </cell>
          <cell r="D708" t="str">
            <v>Lamp</v>
          </cell>
          <cell r="E708" t="str">
            <v>LED Lamp</v>
          </cell>
          <cell r="F708" t="str">
            <v>LGDI: Lamp - LED - 35w - from 250w HID</v>
          </cell>
          <cell r="G708" t="str">
            <v>35 watt LED: replace 250 watt high intensity discharge lamp</v>
          </cell>
          <cell r="H708">
            <v>1</v>
          </cell>
          <cell r="I708" t="str">
            <v>Active</v>
          </cell>
          <cell r="J708">
            <v>42370</v>
          </cell>
          <cell r="L708" t="str">
            <v>Comm Lighting</v>
          </cell>
          <cell r="N708" t="str">
            <v>3955</v>
          </cell>
          <cell r="Q708" t="str">
            <v>153.17</v>
          </cell>
          <cell r="S708" t="str">
            <v>218.82</v>
          </cell>
          <cell r="T708" t="str">
            <v>1075</v>
          </cell>
          <cell r="U708" t="str">
            <v>Full</v>
          </cell>
          <cell r="V708" t="str">
            <v>12</v>
          </cell>
          <cell r="Y708" t="str">
            <v>PSE-deemed</v>
          </cell>
          <cell r="Z708" t="str">
            <v>Engineering</v>
          </cell>
          <cell r="AE708" t="str">
            <v>per unit</v>
          </cell>
          <cell r="AF708" t="str">
            <v>kWh</v>
          </cell>
        </row>
        <row r="709">
          <cell r="A709" t="str">
            <v>11436 - 1</v>
          </cell>
          <cell r="B709" t="str">
            <v>11436</v>
          </cell>
          <cell r="C709" t="str">
            <v>Lighting</v>
          </cell>
          <cell r="D709" t="str">
            <v>Lamp</v>
          </cell>
          <cell r="E709" t="str">
            <v>LED Lamp</v>
          </cell>
          <cell r="F709" t="str">
            <v>LGDI: Lamp - LED - 60w - from 250w HID</v>
          </cell>
          <cell r="G709" t="str">
            <v>60 watt LED: replace 250 watt high intensity discharge lamp</v>
          </cell>
          <cell r="H709">
            <v>1</v>
          </cell>
          <cell r="I709" t="str">
            <v>Active</v>
          </cell>
          <cell r="J709">
            <v>42370</v>
          </cell>
          <cell r="L709" t="str">
            <v>Comm Lighting</v>
          </cell>
          <cell r="N709" t="str">
            <v>3956</v>
          </cell>
          <cell r="Q709" t="str">
            <v>194.04</v>
          </cell>
          <cell r="S709" t="str">
            <v>298.62</v>
          </cell>
          <cell r="T709" t="str">
            <v>970</v>
          </cell>
          <cell r="U709" t="str">
            <v>Full</v>
          </cell>
          <cell r="V709" t="str">
            <v>12</v>
          </cell>
          <cell r="Y709" t="str">
            <v>PSE-deemed</v>
          </cell>
          <cell r="Z709" t="str">
            <v>Engineering</v>
          </cell>
          <cell r="AE709" t="str">
            <v>per unit</v>
          </cell>
          <cell r="AF709" t="str">
            <v>kWh</v>
          </cell>
        </row>
        <row r="710">
          <cell r="A710" t="str">
            <v>11437 - 1</v>
          </cell>
          <cell r="B710" t="str">
            <v>11437</v>
          </cell>
          <cell r="C710" t="str">
            <v>Lighting</v>
          </cell>
          <cell r="D710" t="str">
            <v>Lamp</v>
          </cell>
          <cell r="E710" t="str">
            <v>LED Lamp</v>
          </cell>
          <cell r="F710" t="str">
            <v>LGDI: Lamp - LED - 60w - from 400w HID</v>
          </cell>
          <cell r="G710" t="str">
            <v>60w LED lamp: replace 400 watt high intensity discharge lamp</v>
          </cell>
          <cell r="H710">
            <v>1</v>
          </cell>
          <cell r="I710" t="str">
            <v>Active</v>
          </cell>
          <cell r="J710">
            <v>42370</v>
          </cell>
          <cell r="L710" t="str">
            <v>Comm Lighting</v>
          </cell>
          <cell r="N710" t="str">
            <v>3957</v>
          </cell>
          <cell r="Q710" t="str">
            <v>329.75</v>
          </cell>
          <cell r="S710" t="str">
            <v>471.07</v>
          </cell>
          <cell r="T710" t="str">
            <v>1672</v>
          </cell>
          <cell r="U710" t="str">
            <v>Full</v>
          </cell>
          <cell r="V710" t="str">
            <v>12</v>
          </cell>
          <cell r="Y710" t="str">
            <v>PSE-deemed</v>
          </cell>
          <cell r="Z710" t="str">
            <v>Engineering</v>
          </cell>
          <cell r="AE710" t="str">
            <v>per unit</v>
          </cell>
          <cell r="AF710" t="str">
            <v>kWh</v>
          </cell>
        </row>
        <row r="711">
          <cell r="A711" t="str">
            <v>11438 - 1</v>
          </cell>
          <cell r="B711" t="str">
            <v>11438</v>
          </cell>
          <cell r="C711" t="str">
            <v>Lighting</v>
          </cell>
          <cell r="D711" t="str">
            <v>Lamp</v>
          </cell>
          <cell r="E711" t="str">
            <v>LED Lamp</v>
          </cell>
          <cell r="F711" t="str">
            <v>LGDI: Lamp - LED - 80w - from 400w HID</v>
          </cell>
          <cell r="G711" t="str">
            <v>80w LED lamp: replace 400 watt high intensity discharge lamp</v>
          </cell>
          <cell r="H711">
            <v>1</v>
          </cell>
          <cell r="I711" t="str">
            <v>Active</v>
          </cell>
          <cell r="J711">
            <v>42370</v>
          </cell>
          <cell r="L711" t="str">
            <v>Comm Lighting</v>
          </cell>
          <cell r="N711" t="str">
            <v>3958</v>
          </cell>
          <cell r="Q711" t="str">
            <v>317.52</v>
          </cell>
          <cell r="S711" t="str">
            <v>471.07</v>
          </cell>
          <cell r="T711" t="str">
            <v>1588</v>
          </cell>
          <cell r="U711" t="str">
            <v>Full</v>
          </cell>
          <cell r="V711" t="str">
            <v>12</v>
          </cell>
          <cell r="Y711" t="str">
            <v>PSE-deemed</v>
          </cell>
          <cell r="Z711" t="str">
            <v>Engineering</v>
          </cell>
          <cell r="AE711" t="str">
            <v>per unit</v>
          </cell>
          <cell r="AF711" t="str">
            <v>kWh</v>
          </cell>
        </row>
        <row r="712">
          <cell r="A712" t="str">
            <v>11439 - 1</v>
          </cell>
          <cell r="B712" t="str">
            <v>11439</v>
          </cell>
          <cell r="C712" t="str">
            <v>Lighting</v>
          </cell>
          <cell r="D712" t="str">
            <v>Lamp</v>
          </cell>
          <cell r="E712" t="str">
            <v>LED Lamp</v>
          </cell>
          <cell r="F712" t="str">
            <v>LGDI: Lamp - LED - Decorative - Assembly Church</v>
          </cell>
          <cell r="G712" t="str">
            <v>Decorative LED lamp: assembly or church</v>
          </cell>
          <cell r="H712">
            <v>1</v>
          </cell>
          <cell r="I712" t="str">
            <v>Active</v>
          </cell>
          <cell r="J712">
            <v>42370</v>
          </cell>
          <cell r="K712">
            <v>42735</v>
          </cell>
          <cell r="L712" t="str">
            <v>Comm Lighting</v>
          </cell>
          <cell r="N712" t="str">
            <v>3959</v>
          </cell>
          <cell r="Q712" t="str">
            <v>27.69</v>
          </cell>
          <cell r="S712" t="str">
            <v>27.69</v>
          </cell>
          <cell r="T712" t="str">
            <v>35</v>
          </cell>
          <cell r="U712" t="str">
            <v>Full</v>
          </cell>
          <cell r="V712" t="str">
            <v>3</v>
          </cell>
          <cell r="Y712" t="str">
            <v>PSE-deemed</v>
          </cell>
          <cell r="Z712" t="str">
            <v>Engineering</v>
          </cell>
          <cell r="AE712" t="str">
            <v>per unit</v>
          </cell>
          <cell r="AF712" t="str">
            <v>kWh</v>
          </cell>
        </row>
        <row r="713">
          <cell r="A713" t="str">
            <v>11439 - 2</v>
          </cell>
          <cell r="B713" t="str">
            <v>11439</v>
          </cell>
          <cell r="C713" t="str">
            <v>Lighting</v>
          </cell>
          <cell r="D713" t="str">
            <v>Lamp</v>
          </cell>
          <cell r="E713" t="str">
            <v>LED Lamp</v>
          </cell>
          <cell r="F713" t="str">
            <v>LGDI: Lamp - LED - Decorative - Assembly Church</v>
          </cell>
          <cell r="G713" t="str">
            <v>Decorative LED lamp: assembly or church</v>
          </cell>
          <cell r="H713">
            <v>2</v>
          </cell>
          <cell r="I713" t="str">
            <v>Active</v>
          </cell>
          <cell r="J713">
            <v>42736</v>
          </cell>
          <cell r="L713" t="str">
            <v>Comm Lighting</v>
          </cell>
          <cell r="N713" t="str">
            <v>5153</v>
          </cell>
          <cell r="Q713" t="str">
            <v>10.82</v>
          </cell>
          <cell r="S713" t="str">
            <v>10.82</v>
          </cell>
          <cell r="T713" t="str">
            <v>35</v>
          </cell>
          <cell r="U713" t="str">
            <v>Full</v>
          </cell>
          <cell r="V713" t="str">
            <v>3</v>
          </cell>
          <cell r="X713" t="str">
            <v>0</v>
          </cell>
          <cell r="Y713" t="str">
            <v>PSE-deemed</v>
          </cell>
          <cell r="Z713" t="str">
            <v>Engineering</v>
          </cell>
          <cell r="AE713" t="str">
            <v>per unit</v>
          </cell>
          <cell r="AF713" t="str">
            <v>kWh</v>
          </cell>
        </row>
        <row r="714">
          <cell r="A714" t="str">
            <v>11440 - 1</v>
          </cell>
          <cell r="B714" t="str">
            <v>11440</v>
          </cell>
          <cell r="C714" t="str">
            <v>Lighting</v>
          </cell>
          <cell r="D714" t="str">
            <v>Lamp</v>
          </cell>
          <cell r="E714" t="str">
            <v>LED Lamp</v>
          </cell>
          <cell r="F714" t="str">
            <v>LGDI: Lamp - LED - Decorative - Exterior</v>
          </cell>
          <cell r="G714" t="str">
            <v>Decorative LED lamp: exterior</v>
          </cell>
          <cell r="H714">
            <v>1</v>
          </cell>
          <cell r="I714" t="str">
            <v>Active</v>
          </cell>
          <cell r="J714">
            <v>42370</v>
          </cell>
          <cell r="K714">
            <v>42735</v>
          </cell>
          <cell r="L714" t="str">
            <v>Comm Lighting</v>
          </cell>
          <cell r="N714" t="str">
            <v>3960</v>
          </cell>
          <cell r="Q714" t="str">
            <v>27.69</v>
          </cell>
          <cell r="S714" t="str">
            <v>27.69</v>
          </cell>
          <cell r="T714" t="str">
            <v>79</v>
          </cell>
          <cell r="U714" t="str">
            <v>Full</v>
          </cell>
          <cell r="V714" t="str">
            <v>3</v>
          </cell>
          <cell r="Y714" t="str">
            <v>PSE-deemed</v>
          </cell>
          <cell r="Z714" t="str">
            <v>Engineering</v>
          </cell>
          <cell r="AE714" t="str">
            <v>per unit</v>
          </cell>
          <cell r="AF714" t="str">
            <v>kWh</v>
          </cell>
        </row>
        <row r="715">
          <cell r="A715" t="str">
            <v>11440 - 2</v>
          </cell>
          <cell r="B715" t="str">
            <v>11440</v>
          </cell>
          <cell r="C715" t="str">
            <v>Lighting</v>
          </cell>
          <cell r="D715" t="str">
            <v>Lamp</v>
          </cell>
          <cell r="E715" t="str">
            <v>LED Lamp</v>
          </cell>
          <cell r="F715" t="str">
            <v>LGDI: Lamp - LED - Decorative - Exterior</v>
          </cell>
          <cell r="G715" t="str">
            <v>Decorative LED lamp: exterior</v>
          </cell>
          <cell r="H715">
            <v>2</v>
          </cell>
          <cell r="I715" t="str">
            <v>Active</v>
          </cell>
          <cell r="J715">
            <v>42736</v>
          </cell>
          <cell r="L715" t="str">
            <v>Comm Lighting</v>
          </cell>
          <cell r="N715" t="str">
            <v>5154</v>
          </cell>
          <cell r="Q715" t="str">
            <v>10.82</v>
          </cell>
          <cell r="S715" t="str">
            <v>10.82</v>
          </cell>
          <cell r="T715" t="str">
            <v>79</v>
          </cell>
          <cell r="U715" t="str">
            <v>Full</v>
          </cell>
          <cell r="V715" t="str">
            <v>3</v>
          </cell>
          <cell r="X715" t="str">
            <v>0</v>
          </cell>
          <cell r="Y715" t="str">
            <v>PSE-deemed</v>
          </cell>
          <cell r="Z715" t="str">
            <v>Engineering</v>
          </cell>
          <cell r="AE715" t="str">
            <v>per unit</v>
          </cell>
          <cell r="AF715" t="str">
            <v>kWh</v>
          </cell>
        </row>
        <row r="716">
          <cell r="A716" t="str">
            <v>11441 - 1</v>
          </cell>
          <cell r="B716" t="str">
            <v>11441</v>
          </cell>
          <cell r="C716" t="str">
            <v>Lighting</v>
          </cell>
          <cell r="D716" t="str">
            <v>Lamp</v>
          </cell>
          <cell r="E716" t="str">
            <v>LED Lamp</v>
          </cell>
          <cell r="F716" t="str">
            <v>LGDI: Lamp - LED - Decorative - Grocery</v>
          </cell>
          <cell r="G716" t="str">
            <v>Decorative LED lamp: grocery</v>
          </cell>
          <cell r="H716">
            <v>1</v>
          </cell>
          <cell r="I716" t="str">
            <v>Active</v>
          </cell>
          <cell r="J716">
            <v>42370</v>
          </cell>
          <cell r="K716">
            <v>42735</v>
          </cell>
          <cell r="L716" t="str">
            <v>Comm Lighting</v>
          </cell>
          <cell r="N716" t="str">
            <v>3961</v>
          </cell>
          <cell r="Q716" t="str">
            <v>27.69</v>
          </cell>
          <cell r="S716" t="str">
            <v>27.69</v>
          </cell>
          <cell r="T716" t="str">
            <v>102</v>
          </cell>
          <cell r="U716" t="str">
            <v>Full</v>
          </cell>
          <cell r="V716" t="str">
            <v>3</v>
          </cell>
          <cell r="Y716" t="str">
            <v>PSE-deemed</v>
          </cell>
          <cell r="Z716" t="str">
            <v>Engineering</v>
          </cell>
          <cell r="AE716" t="str">
            <v>per unit</v>
          </cell>
          <cell r="AF716" t="str">
            <v>kWh</v>
          </cell>
        </row>
        <row r="717">
          <cell r="A717" t="str">
            <v>11441 - 2</v>
          </cell>
          <cell r="B717" t="str">
            <v>11441</v>
          </cell>
          <cell r="C717" t="str">
            <v>Lighting</v>
          </cell>
          <cell r="D717" t="str">
            <v>Lamp</v>
          </cell>
          <cell r="E717" t="str">
            <v>LED Lamp</v>
          </cell>
          <cell r="F717" t="str">
            <v>LGDI: Lamp - LED - Decorative - Grocery</v>
          </cell>
          <cell r="G717" t="str">
            <v>Decorative LED lamp: grocery</v>
          </cell>
          <cell r="H717">
            <v>2</v>
          </cell>
          <cell r="I717" t="str">
            <v>Active</v>
          </cell>
          <cell r="J717">
            <v>42736</v>
          </cell>
          <cell r="L717" t="str">
            <v>Comm Lighting</v>
          </cell>
          <cell r="N717" t="str">
            <v>5155</v>
          </cell>
          <cell r="Q717" t="str">
            <v>10.82</v>
          </cell>
          <cell r="S717" t="str">
            <v>10.82</v>
          </cell>
          <cell r="T717" t="str">
            <v>102</v>
          </cell>
          <cell r="U717" t="str">
            <v>Full</v>
          </cell>
          <cell r="V717" t="str">
            <v>3</v>
          </cell>
          <cell r="X717" t="str">
            <v>0</v>
          </cell>
          <cell r="Y717" t="str">
            <v>PSE-deemed</v>
          </cell>
          <cell r="Z717" t="str">
            <v>Engineering</v>
          </cell>
          <cell r="AE717" t="str">
            <v>per unit</v>
          </cell>
          <cell r="AF717" t="str">
            <v>kWh</v>
          </cell>
        </row>
        <row r="718">
          <cell r="A718" t="str">
            <v>11442 - 1</v>
          </cell>
          <cell r="B718" t="str">
            <v>11442</v>
          </cell>
          <cell r="C718" t="str">
            <v>Lighting</v>
          </cell>
          <cell r="D718" t="str">
            <v>Lamp</v>
          </cell>
          <cell r="E718" t="str">
            <v>LED Lamp</v>
          </cell>
          <cell r="F718" t="str">
            <v>LGDI: Lamp - LED - Decorative - Lodging Common Areas</v>
          </cell>
          <cell r="G718" t="str">
            <v>Decorative LED lamp: lodging common areas</v>
          </cell>
          <cell r="H718">
            <v>1</v>
          </cell>
          <cell r="I718" t="str">
            <v>Active</v>
          </cell>
          <cell r="J718">
            <v>42370</v>
          </cell>
          <cell r="K718">
            <v>42735</v>
          </cell>
          <cell r="L718" t="str">
            <v>Comm Lighting</v>
          </cell>
          <cell r="N718" t="str">
            <v>3962</v>
          </cell>
          <cell r="Q718" t="str">
            <v>27.69</v>
          </cell>
          <cell r="S718" t="str">
            <v>27.69</v>
          </cell>
          <cell r="T718" t="str">
            <v>159</v>
          </cell>
          <cell r="U718" t="str">
            <v>Full</v>
          </cell>
          <cell r="V718" t="str">
            <v>3</v>
          </cell>
          <cell r="Y718" t="str">
            <v>PSE-deemed</v>
          </cell>
          <cell r="Z718" t="str">
            <v>Engineering</v>
          </cell>
          <cell r="AE718" t="str">
            <v>per unit</v>
          </cell>
          <cell r="AF718" t="str">
            <v>kWh</v>
          </cell>
        </row>
        <row r="719">
          <cell r="A719" t="str">
            <v>11442 - 2</v>
          </cell>
          <cell r="B719" t="str">
            <v>11442</v>
          </cell>
          <cell r="C719" t="str">
            <v>Lighting</v>
          </cell>
          <cell r="D719" t="str">
            <v>Lamp</v>
          </cell>
          <cell r="E719" t="str">
            <v>LED Lamp</v>
          </cell>
          <cell r="F719" t="str">
            <v>LGDI: Lamp - LED - Decorative - Lodging Common Areas</v>
          </cell>
          <cell r="G719" t="str">
            <v>Decorative LED lamp: lodging common areas</v>
          </cell>
          <cell r="H719">
            <v>2</v>
          </cell>
          <cell r="I719" t="str">
            <v>Active</v>
          </cell>
          <cell r="J719">
            <v>42736</v>
          </cell>
          <cell r="L719" t="str">
            <v>Comm Lighting</v>
          </cell>
          <cell r="N719" t="str">
            <v>5156</v>
          </cell>
          <cell r="Q719" t="str">
            <v>10.82</v>
          </cell>
          <cell r="S719" t="str">
            <v>10.82</v>
          </cell>
          <cell r="T719" t="str">
            <v>159</v>
          </cell>
          <cell r="U719" t="str">
            <v>Full</v>
          </cell>
          <cell r="V719" t="str">
            <v>3</v>
          </cell>
          <cell r="X719" t="str">
            <v>0</v>
          </cell>
          <cell r="Y719" t="str">
            <v>PSE-deemed</v>
          </cell>
          <cell r="Z719" t="str">
            <v>Engineering</v>
          </cell>
          <cell r="AE719" t="str">
            <v>per unit</v>
          </cell>
          <cell r="AF719" t="str">
            <v>kWh</v>
          </cell>
        </row>
        <row r="720">
          <cell r="A720" t="str">
            <v>11443 - 1</v>
          </cell>
          <cell r="B720" t="str">
            <v>11443</v>
          </cell>
          <cell r="C720" t="str">
            <v>Lighting</v>
          </cell>
          <cell r="D720" t="str">
            <v>Lamp</v>
          </cell>
          <cell r="E720" t="str">
            <v>LED Lamp</v>
          </cell>
          <cell r="F720" t="str">
            <v>LGDI: Lamp - LED - Decorative - Lodging Guest Rooms</v>
          </cell>
          <cell r="G720" t="str">
            <v>Decorative LED lamp: lodging guest rooms</v>
          </cell>
          <cell r="H720">
            <v>1</v>
          </cell>
          <cell r="I720" t="str">
            <v>Active</v>
          </cell>
          <cell r="J720">
            <v>42370</v>
          </cell>
          <cell r="K720">
            <v>42735</v>
          </cell>
          <cell r="L720" t="str">
            <v>Comm Lighting</v>
          </cell>
          <cell r="N720" t="str">
            <v>3963</v>
          </cell>
          <cell r="Q720" t="str">
            <v>3.068</v>
          </cell>
          <cell r="S720" t="str">
            <v>10.14</v>
          </cell>
          <cell r="T720" t="str">
            <v>26</v>
          </cell>
          <cell r="U720" t="str">
            <v>Full</v>
          </cell>
          <cell r="V720" t="str">
            <v>3</v>
          </cell>
          <cell r="Y720" t="str">
            <v>PSE-deemed</v>
          </cell>
          <cell r="Z720" t="str">
            <v>Engineering</v>
          </cell>
          <cell r="AE720" t="str">
            <v>per unit</v>
          </cell>
          <cell r="AF720" t="str">
            <v>kWh</v>
          </cell>
        </row>
        <row r="721">
          <cell r="A721" t="str">
            <v>11443 - 2</v>
          </cell>
          <cell r="B721" t="str">
            <v>11443</v>
          </cell>
          <cell r="C721" t="str">
            <v>Lighting</v>
          </cell>
          <cell r="D721" t="str">
            <v>Lamp</v>
          </cell>
          <cell r="E721" t="str">
            <v>LED Lamp</v>
          </cell>
          <cell r="F721" t="str">
            <v>LGDI: Lamp - LED - Decorative - Lodging Guest Rooms</v>
          </cell>
          <cell r="G721" t="str">
            <v>Decorative LED lamp: lodging guest rooms</v>
          </cell>
          <cell r="H721">
            <v>2</v>
          </cell>
          <cell r="I721" t="str">
            <v>Active</v>
          </cell>
          <cell r="J721">
            <v>42736</v>
          </cell>
          <cell r="L721" t="str">
            <v>Comm Lighting</v>
          </cell>
          <cell r="N721" t="str">
            <v>5157</v>
          </cell>
          <cell r="Q721" t="str">
            <v>3.07</v>
          </cell>
          <cell r="S721" t="str">
            <v>7.07</v>
          </cell>
          <cell r="T721" t="str">
            <v>26</v>
          </cell>
          <cell r="U721" t="str">
            <v>Full</v>
          </cell>
          <cell r="V721" t="str">
            <v>3</v>
          </cell>
          <cell r="X721" t="str">
            <v>0</v>
          </cell>
          <cell r="Y721" t="str">
            <v>PSE-deemed</v>
          </cell>
          <cell r="Z721" t="str">
            <v>Engineering</v>
          </cell>
          <cell r="AE721" t="str">
            <v>per unit</v>
          </cell>
          <cell r="AF721" t="str">
            <v>kWh</v>
          </cell>
        </row>
        <row r="722">
          <cell r="A722" t="str">
            <v>11444 - 1</v>
          </cell>
          <cell r="B722" t="str">
            <v>11444</v>
          </cell>
          <cell r="C722" t="str">
            <v>Lighting</v>
          </cell>
          <cell r="D722" t="str">
            <v>Lamp</v>
          </cell>
          <cell r="E722" t="str">
            <v>LED Lamp</v>
          </cell>
          <cell r="F722" t="str">
            <v>LGDI: Lamp - LED - Decorative - Office</v>
          </cell>
          <cell r="G722" t="str">
            <v>Decorative LED lamp: office</v>
          </cell>
          <cell r="H722">
            <v>1</v>
          </cell>
          <cell r="I722" t="str">
            <v>Active</v>
          </cell>
          <cell r="J722">
            <v>42370</v>
          </cell>
          <cell r="K722">
            <v>42735</v>
          </cell>
          <cell r="L722" t="str">
            <v>Comm Lighting</v>
          </cell>
          <cell r="N722" t="str">
            <v>3964</v>
          </cell>
          <cell r="Q722" t="str">
            <v>27.69</v>
          </cell>
          <cell r="S722" t="str">
            <v>27.69</v>
          </cell>
          <cell r="T722" t="str">
            <v>58</v>
          </cell>
          <cell r="U722" t="str">
            <v>Full</v>
          </cell>
          <cell r="V722" t="str">
            <v>3</v>
          </cell>
          <cell r="Y722" t="str">
            <v>PSE-deemed</v>
          </cell>
          <cell r="Z722" t="str">
            <v>Engineering</v>
          </cell>
          <cell r="AE722" t="str">
            <v>per unit</v>
          </cell>
          <cell r="AF722" t="str">
            <v>kWh</v>
          </cell>
        </row>
        <row r="723">
          <cell r="A723" t="str">
            <v>11444 - 2</v>
          </cell>
          <cell r="B723" t="str">
            <v>11444</v>
          </cell>
          <cell r="C723" t="str">
            <v>Lighting</v>
          </cell>
          <cell r="D723" t="str">
            <v>Lamp</v>
          </cell>
          <cell r="E723" t="str">
            <v>LED Lamp</v>
          </cell>
          <cell r="F723" t="str">
            <v>LGDI: Lamp - LED - Decorative - Office</v>
          </cell>
          <cell r="G723" t="str">
            <v>Decorative LED lamp: office</v>
          </cell>
          <cell r="H723">
            <v>2</v>
          </cell>
          <cell r="I723" t="str">
            <v>Active</v>
          </cell>
          <cell r="J723">
            <v>42736</v>
          </cell>
          <cell r="L723" t="str">
            <v>Comm Lighting</v>
          </cell>
          <cell r="N723" t="str">
            <v>5158</v>
          </cell>
          <cell r="Q723" t="str">
            <v>10.82</v>
          </cell>
          <cell r="S723" t="str">
            <v>10.82</v>
          </cell>
          <cell r="T723" t="str">
            <v>58</v>
          </cell>
          <cell r="U723" t="str">
            <v>Full</v>
          </cell>
          <cell r="V723" t="str">
            <v>3</v>
          </cell>
          <cell r="X723" t="str">
            <v>0</v>
          </cell>
          <cell r="Y723" t="str">
            <v>PSE-deemed</v>
          </cell>
          <cell r="Z723" t="str">
            <v>Engineering</v>
          </cell>
          <cell r="AE723" t="str">
            <v>per unit</v>
          </cell>
          <cell r="AF723" t="str">
            <v>kWh</v>
          </cell>
        </row>
        <row r="724">
          <cell r="A724" t="str">
            <v>11445 - 1</v>
          </cell>
          <cell r="B724" t="str">
            <v>11445</v>
          </cell>
          <cell r="C724" t="str">
            <v>Lighting</v>
          </cell>
          <cell r="D724" t="str">
            <v>Lamp</v>
          </cell>
          <cell r="E724" t="str">
            <v>LED Lamp</v>
          </cell>
          <cell r="F724" t="str">
            <v>LGDI: Lamp - LED - Decorative - Other</v>
          </cell>
          <cell r="G724" t="str">
            <v>Decorative LED lamp: other</v>
          </cell>
          <cell r="H724">
            <v>1</v>
          </cell>
          <cell r="I724" t="str">
            <v>Active</v>
          </cell>
          <cell r="J724">
            <v>42370</v>
          </cell>
          <cell r="K724">
            <v>42735</v>
          </cell>
          <cell r="L724" t="str">
            <v>Comm Lighting</v>
          </cell>
          <cell r="N724" t="str">
            <v>3965</v>
          </cell>
          <cell r="Q724" t="str">
            <v>27.69</v>
          </cell>
          <cell r="S724" t="str">
            <v>27.69</v>
          </cell>
          <cell r="T724" t="str">
            <v>44</v>
          </cell>
          <cell r="U724" t="str">
            <v>Full</v>
          </cell>
          <cell r="V724" t="str">
            <v>3</v>
          </cell>
          <cell r="Y724" t="str">
            <v>PSE-deemed</v>
          </cell>
          <cell r="Z724" t="str">
            <v>Engineering</v>
          </cell>
          <cell r="AE724" t="str">
            <v>per unit</v>
          </cell>
          <cell r="AF724" t="str">
            <v>kWh</v>
          </cell>
        </row>
        <row r="725">
          <cell r="A725" t="str">
            <v>11445 - 2</v>
          </cell>
          <cell r="B725" t="str">
            <v>11445</v>
          </cell>
          <cell r="C725" t="str">
            <v>Lighting</v>
          </cell>
          <cell r="D725" t="str">
            <v>Lamp</v>
          </cell>
          <cell r="E725" t="str">
            <v>LED Lamp</v>
          </cell>
          <cell r="F725" t="str">
            <v>LGDI: Lamp - LED - Decorative - Other</v>
          </cell>
          <cell r="G725" t="str">
            <v>Decorative LED lamp: other</v>
          </cell>
          <cell r="H725">
            <v>2</v>
          </cell>
          <cell r="I725" t="str">
            <v>Active</v>
          </cell>
          <cell r="J725">
            <v>42736</v>
          </cell>
          <cell r="L725" t="str">
            <v>Comm Lighting</v>
          </cell>
          <cell r="N725" t="str">
            <v>5159</v>
          </cell>
          <cell r="Q725" t="str">
            <v>10.82</v>
          </cell>
          <cell r="S725" t="str">
            <v>10.82</v>
          </cell>
          <cell r="T725" t="str">
            <v>44</v>
          </cell>
          <cell r="U725" t="str">
            <v>Full</v>
          </cell>
          <cell r="V725" t="str">
            <v>3</v>
          </cell>
          <cell r="X725" t="str">
            <v>0</v>
          </cell>
          <cell r="Y725" t="str">
            <v>PSE-deemed</v>
          </cell>
          <cell r="Z725" t="str">
            <v>Engineering</v>
          </cell>
          <cell r="AE725" t="str">
            <v>per unit</v>
          </cell>
          <cell r="AF725" t="str">
            <v>kWh</v>
          </cell>
        </row>
        <row r="726">
          <cell r="A726" t="str">
            <v>11446 - 1</v>
          </cell>
          <cell r="B726" t="str">
            <v>11446</v>
          </cell>
          <cell r="C726" t="str">
            <v>Lighting</v>
          </cell>
          <cell r="D726" t="str">
            <v>Lamp</v>
          </cell>
          <cell r="E726" t="str">
            <v>LED Lamp</v>
          </cell>
          <cell r="F726" t="str">
            <v>LGDI: Lamp - LED - Decorative - Other Health</v>
          </cell>
          <cell r="G726" t="str">
            <v>Decorative LED lamp: other healt</v>
          </cell>
          <cell r="H726">
            <v>1</v>
          </cell>
          <cell r="I726" t="str">
            <v>Active</v>
          </cell>
          <cell r="J726">
            <v>42370</v>
          </cell>
          <cell r="K726">
            <v>42735</v>
          </cell>
          <cell r="L726" t="str">
            <v>Comm Lighting</v>
          </cell>
          <cell r="N726" t="str">
            <v>3966</v>
          </cell>
          <cell r="Q726" t="str">
            <v>27.69</v>
          </cell>
          <cell r="S726" t="str">
            <v>27.69</v>
          </cell>
          <cell r="T726" t="str">
            <v>86</v>
          </cell>
          <cell r="U726" t="str">
            <v>Full</v>
          </cell>
          <cell r="V726" t="str">
            <v>3</v>
          </cell>
          <cell r="Y726" t="str">
            <v>PSE-deemed</v>
          </cell>
          <cell r="Z726" t="str">
            <v>Engineering</v>
          </cell>
          <cell r="AE726" t="str">
            <v>per unit</v>
          </cell>
          <cell r="AF726" t="str">
            <v>kWh</v>
          </cell>
        </row>
        <row r="727">
          <cell r="A727" t="str">
            <v>11446 - 2</v>
          </cell>
          <cell r="B727" t="str">
            <v>11446</v>
          </cell>
          <cell r="C727" t="str">
            <v>Lighting</v>
          </cell>
          <cell r="D727" t="str">
            <v>Lamp</v>
          </cell>
          <cell r="E727" t="str">
            <v>LED Lamp</v>
          </cell>
          <cell r="F727" t="str">
            <v>LGDI: Lamp - LED - Decorative - Other Health</v>
          </cell>
          <cell r="G727" t="str">
            <v>Decorative LED lamp: other healt</v>
          </cell>
          <cell r="H727">
            <v>2</v>
          </cell>
          <cell r="I727" t="str">
            <v>Active</v>
          </cell>
          <cell r="J727">
            <v>42736</v>
          </cell>
          <cell r="L727" t="str">
            <v>Comm Lighting</v>
          </cell>
          <cell r="N727" t="str">
            <v>5160</v>
          </cell>
          <cell r="Q727" t="str">
            <v>10.82</v>
          </cell>
          <cell r="S727" t="str">
            <v>10.82</v>
          </cell>
          <cell r="T727" t="str">
            <v>86</v>
          </cell>
          <cell r="U727" t="str">
            <v>Full</v>
          </cell>
          <cell r="V727" t="str">
            <v>3</v>
          </cell>
          <cell r="X727" t="str">
            <v>0</v>
          </cell>
          <cell r="Y727" t="str">
            <v>PSE-deemed</v>
          </cell>
          <cell r="Z727" t="str">
            <v>Engineering</v>
          </cell>
          <cell r="AE727" t="str">
            <v>per unit</v>
          </cell>
          <cell r="AF727" t="str">
            <v>kWh</v>
          </cell>
        </row>
        <row r="728">
          <cell r="A728" t="str">
            <v>11447 - 1</v>
          </cell>
          <cell r="B728" t="str">
            <v>11447</v>
          </cell>
          <cell r="C728" t="str">
            <v>Lighting</v>
          </cell>
          <cell r="D728" t="str">
            <v>Lamp</v>
          </cell>
          <cell r="E728" t="str">
            <v>LED Lamp</v>
          </cell>
          <cell r="F728" t="str">
            <v>LGDI: Lamp - LED - Decorative - Restaurant</v>
          </cell>
          <cell r="G728" t="str">
            <v>Decorative LED lamp: restaurant</v>
          </cell>
          <cell r="H728">
            <v>1</v>
          </cell>
          <cell r="I728" t="str">
            <v>Active</v>
          </cell>
          <cell r="J728">
            <v>42370</v>
          </cell>
          <cell r="K728">
            <v>42735</v>
          </cell>
          <cell r="L728" t="str">
            <v>Comm Lighting</v>
          </cell>
          <cell r="N728" t="str">
            <v>3967</v>
          </cell>
          <cell r="Q728" t="str">
            <v>27.69</v>
          </cell>
          <cell r="S728" t="str">
            <v>27.69</v>
          </cell>
          <cell r="T728" t="str">
            <v>70</v>
          </cell>
          <cell r="U728" t="str">
            <v>Full</v>
          </cell>
          <cell r="V728" t="str">
            <v>3</v>
          </cell>
          <cell r="Y728" t="str">
            <v>PSE-deemed</v>
          </cell>
          <cell r="Z728" t="str">
            <v>Engineering</v>
          </cell>
          <cell r="AE728" t="str">
            <v>per unit</v>
          </cell>
          <cell r="AF728" t="str">
            <v>kWh</v>
          </cell>
        </row>
        <row r="729">
          <cell r="A729" t="str">
            <v>11447 - 2</v>
          </cell>
          <cell r="B729" t="str">
            <v>11447</v>
          </cell>
          <cell r="C729" t="str">
            <v>Lighting</v>
          </cell>
          <cell r="D729" t="str">
            <v>Lamp</v>
          </cell>
          <cell r="E729" t="str">
            <v>LED Lamp</v>
          </cell>
          <cell r="F729" t="str">
            <v>LGDI: Lamp - LED - Decorative - Restaurant</v>
          </cell>
          <cell r="G729" t="str">
            <v>Decorative LED lamp: restaurant</v>
          </cell>
          <cell r="H729">
            <v>2</v>
          </cell>
          <cell r="I729" t="str">
            <v>Active</v>
          </cell>
          <cell r="J729">
            <v>42736</v>
          </cell>
          <cell r="L729" t="str">
            <v>Comm Lighting</v>
          </cell>
          <cell r="N729" t="str">
            <v>5161</v>
          </cell>
          <cell r="Q729" t="str">
            <v>10.82</v>
          </cell>
          <cell r="S729" t="str">
            <v>10.82</v>
          </cell>
          <cell r="T729" t="str">
            <v>70</v>
          </cell>
          <cell r="U729" t="str">
            <v>Full</v>
          </cell>
          <cell r="V729" t="str">
            <v>3</v>
          </cell>
          <cell r="X729" t="str">
            <v>0</v>
          </cell>
          <cell r="Y729" t="str">
            <v>PSE-deemed</v>
          </cell>
          <cell r="Z729" t="str">
            <v>Engineering</v>
          </cell>
          <cell r="AE729" t="str">
            <v>per unit</v>
          </cell>
          <cell r="AF729" t="str">
            <v>kWh</v>
          </cell>
        </row>
        <row r="730">
          <cell r="A730" t="str">
            <v>11448 - 1</v>
          </cell>
          <cell r="B730" t="str">
            <v>11448</v>
          </cell>
          <cell r="C730" t="str">
            <v>Lighting</v>
          </cell>
          <cell r="D730" t="str">
            <v>Lamp</v>
          </cell>
          <cell r="E730" t="str">
            <v>LED Lamp</v>
          </cell>
          <cell r="F730" t="str">
            <v>LGDI: Lamp - LED - Decorative - Retail</v>
          </cell>
          <cell r="G730" t="str">
            <v>Decorative LED lamp: retail</v>
          </cell>
          <cell r="H730">
            <v>1</v>
          </cell>
          <cell r="I730" t="str">
            <v>Active</v>
          </cell>
          <cell r="J730">
            <v>42370</v>
          </cell>
          <cell r="K730">
            <v>42735</v>
          </cell>
          <cell r="L730" t="str">
            <v>Comm Lighting</v>
          </cell>
          <cell r="N730" t="str">
            <v>3968</v>
          </cell>
          <cell r="Q730" t="str">
            <v>27.69</v>
          </cell>
          <cell r="S730" t="str">
            <v>27.69</v>
          </cell>
          <cell r="T730" t="str">
            <v>64</v>
          </cell>
          <cell r="U730" t="str">
            <v>Full</v>
          </cell>
          <cell r="V730" t="str">
            <v>3</v>
          </cell>
          <cell r="Y730" t="str">
            <v>PSE-deemed</v>
          </cell>
          <cell r="Z730" t="str">
            <v>Engineering</v>
          </cell>
          <cell r="AE730" t="str">
            <v>per unit</v>
          </cell>
          <cell r="AF730" t="str">
            <v>kWh</v>
          </cell>
        </row>
        <row r="731">
          <cell r="A731" t="str">
            <v>11448 - 2</v>
          </cell>
          <cell r="B731" t="str">
            <v>11448</v>
          </cell>
          <cell r="C731" t="str">
            <v>Lighting</v>
          </cell>
          <cell r="D731" t="str">
            <v>Lamp</v>
          </cell>
          <cell r="E731" t="str">
            <v>LED Lamp</v>
          </cell>
          <cell r="F731" t="str">
            <v>LGDI: Lamp - LED - Decorative - Retail</v>
          </cell>
          <cell r="G731" t="str">
            <v>Decorative LED lamp: retail</v>
          </cell>
          <cell r="H731">
            <v>2</v>
          </cell>
          <cell r="I731" t="str">
            <v>Active</v>
          </cell>
          <cell r="J731">
            <v>42736</v>
          </cell>
          <cell r="L731" t="str">
            <v>Comm Lighting</v>
          </cell>
          <cell r="N731" t="str">
            <v>5162</v>
          </cell>
          <cell r="Q731" t="str">
            <v>10.82</v>
          </cell>
          <cell r="S731" t="str">
            <v>10.82</v>
          </cell>
          <cell r="T731" t="str">
            <v>64</v>
          </cell>
          <cell r="U731" t="str">
            <v>Full</v>
          </cell>
          <cell r="V731" t="str">
            <v>3</v>
          </cell>
          <cell r="X731" t="str">
            <v>0</v>
          </cell>
          <cell r="Y731" t="str">
            <v>PSE-deemed</v>
          </cell>
          <cell r="Z731" t="str">
            <v>Engineering</v>
          </cell>
          <cell r="AE731" t="str">
            <v>per unit</v>
          </cell>
          <cell r="AF731" t="str">
            <v>kWh</v>
          </cell>
        </row>
        <row r="732">
          <cell r="A732" t="str">
            <v>11449 - 1</v>
          </cell>
          <cell r="B732" t="str">
            <v>11449</v>
          </cell>
          <cell r="C732" t="str">
            <v>Lighting</v>
          </cell>
          <cell r="D732" t="str">
            <v>Lamp</v>
          </cell>
          <cell r="E732" t="str">
            <v>LED Lamp</v>
          </cell>
          <cell r="F732" t="str">
            <v>LGDI: Lamp - LED - Decorative - School K12</v>
          </cell>
          <cell r="G732" t="str">
            <v>Decorative LED lamp: school K-12</v>
          </cell>
          <cell r="H732">
            <v>1</v>
          </cell>
          <cell r="I732" t="str">
            <v>Active</v>
          </cell>
          <cell r="J732">
            <v>42370</v>
          </cell>
          <cell r="K732">
            <v>42735</v>
          </cell>
          <cell r="L732" t="str">
            <v>Comm Lighting</v>
          </cell>
          <cell r="N732" t="str">
            <v>3969</v>
          </cell>
          <cell r="Q732" t="str">
            <v>27.69</v>
          </cell>
          <cell r="S732" t="str">
            <v>27.69</v>
          </cell>
          <cell r="T732" t="str">
            <v>45</v>
          </cell>
          <cell r="U732" t="str">
            <v>Full</v>
          </cell>
          <cell r="V732" t="str">
            <v>3</v>
          </cell>
          <cell r="Y732" t="str">
            <v>PSE-deemed</v>
          </cell>
          <cell r="Z732" t="str">
            <v>Engineering</v>
          </cell>
          <cell r="AE732" t="str">
            <v>per unit</v>
          </cell>
          <cell r="AF732" t="str">
            <v>kWh</v>
          </cell>
        </row>
        <row r="733">
          <cell r="A733" t="str">
            <v>11449 - 2</v>
          </cell>
          <cell r="B733" t="str">
            <v>11449</v>
          </cell>
          <cell r="C733" t="str">
            <v>Lighting</v>
          </cell>
          <cell r="D733" t="str">
            <v>Lamp</v>
          </cell>
          <cell r="E733" t="str">
            <v>LED Lamp</v>
          </cell>
          <cell r="F733" t="str">
            <v>LGDI: Lamp - LED - Decorative - School K12</v>
          </cell>
          <cell r="G733" t="str">
            <v>Decorative LED lamp: school K-12</v>
          </cell>
          <cell r="H733">
            <v>2</v>
          </cell>
          <cell r="I733" t="str">
            <v>Active</v>
          </cell>
          <cell r="J733">
            <v>42736</v>
          </cell>
          <cell r="L733" t="str">
            <v>Comm Lighting</v>
          </cell>
          <cell r="N733" t="str">
            <v>5163</v>
          </cell>
          <cell r="Q733" t="str">
            <v>10.82</v>
          </cell>
          <cell r="S733" t="str">
            <v>10.82</v>
          </cell>
          <cell r="T733" t="str">
            <v>45</v>
          </cell>
          <cell r="U733" t="str">
            <v>Full</v>
          </cell>
          <cell r="V733" t="str">
            <v>3</v>
          </cell>
          <cell r="X733" t="str">
            <v>0</v>
          </cell>
          <cell r="Y733" t="str">
            <v>PSE-deemed</v>
          </cell>
          <cell r="Z733" t="str">
            <v>Engineering</v>
          </cell>
          <cell r="AE733" t="str">
            <v>per unit</v>
          </cell>
          <cell r="AF733" t="str">
            <v>kWh</v>
          </cell>
        </row>
        <row r="734">
          <cell r="A734" t="str">
            <v>11450 - 1</v>
          </cell>
          <cell r="B734" t="str">
            <v>11450</v>
          </cell>
          <cell r="C734" t="str">
            <v>Lighting</v>
          </cell>
          <cell r="D734" t="str">
            <v>Lamp</v>
          </cell>
          <cell r="E734" t="str">
            <v>LED Lamp</v>
          </cell>
          <cell r="F734" t="str">
            <v>LGDI: Lamp - LED - Decorative - Warehouse</v>
          </cell>
          <cell r="G734" t="str">
            <v>Decorative LED lamp: warehouse</v>
          </cell>
          <cell r="H734">
            <v>1</v>
          </cell>
          <cell r="I734" t="str">
            <v>Active</v>
          </cell>
          <cell r="J734">
            <v>42370</v>
          </cell>
          <cell r="K734">
            <v>42735</v>
          </cell>
          <cell r="L734" t="str">
            <v>Comm Lighting</v>
          </cell>
          <cell r="N734" t="str">
            <v>3970</v>
          </cell>
          <cell r="Q734" t="str">
            <v>27.69</v>
          </cell>
          <cell r="S734" t="str">
            <v>27.69</v>
          </cell>
          <cell r="T734" t="str">
            <v>46</v>
          </cell>
          <cell r="U734" t="str">
            <v>Full</v>
          </cell>
          <cell r="V734" t="str">
            <v>3</v>
          </cell>
          <cell r="Y734" t="str">
            <v>PSE-deemed</v>
          </cell>
          <cell r="Z734" t="str">
            <v>Engineering</v>
          </cell>
          <cell r="AE734" t="str">
            <v>per unit</v>
          </cell>
          <cell r="AF734" t="str">
            <v>kWh</v>
          </cell>
        </row>
        <row r="735">
          <cell r="A735" t="str">
            <v>11450 - 2</v>
          </cell>
          <cell r="B735" t="str">
            <v>11450</v>
          </cell>
          <cell r="C735" t="str">
            <v>Lighting</v>
          </cell>
          <cell r="D735" t="str">
            <v>Lamp</v>
          </cell>
          <cell r="E735" t="str">
            <v>LED Lamp</v>
          </cell>
          <cell r="F735" t="str">
            <v>LGDI: Lamp - LED - Decorative - Warehouse</v>
          </cell>
          <cell r="G735" t="str">
            <v>Decorative LED lamp: warehouse</v>
          </cell>
          <cell r="H735">
            <v>2</v>
          </cell>
          <cell r="I735" t="str">
            <v>Active</v>
          </cell>
          <cell r="J735">
            <v>42736</v>
          </cell>
          <cell r="L735" t="str">
            <v>Comm Lighting</v>
          </cell>
          <cell r="N735" t="str">
            <v>5164</v>
          </cell>
          <cell r="Q735" t="str">
            <v>10.82</v>
          </cell>
          <cell r="S735" t="str">
            <v>10.82</v>
          </cell>
          <cell r="T735" t="str">
            <v>46</v>
          </cell>
          <cell r="U735" t="str">
            <v>Full</v>
          </cell>
          <cell r="V735" t="str">
            <v>3</v>
          </cell>
          <cell r="X735" t="str">
            <v>0</v>
          </cell>
          <cell r="Y735" t="str">
            <v>PSE-deemed</v>
          </cell>
          <cell r="Z735" t="str">
            <v>Engineering</v>
          </cell>
          <cell r="AE735" t="str">
            <v>per unit</v>
          </cell>
          <cell r="AF735" t="str">
            <v>kWh</v>
          </cell>
        </row>
        <row r="736">
          <cell r="A736" t="str">
            <v>11451 - 1</v>
          </cell>
          <cell r="B736" t="str">
            <v>11451</v>
          </cell>
          <cell r="C736" t="str">
            <v>Lighting</v>
          </cell>
          <cell r="D736" t="str">
            <v>Lamp</v>
          </cell>
          <cell r="E736" t="str">
            <v>LED Lamp</v>
          </cell>
          <cell r="F736" t="str">
            <v>LGDI: Lamp - LED - Globe - 5w - Assembly Church</v>
          </cell>
          <cell r="G736" t="str">
            <v>5 watt globe LED: assembly or church</v>
          </cell>
          <cell r="H736">
            <v>1</v>
          </cell>
          <cell r="I736" t="str">
            <v>Active</v>
          </cell>
          <cell r="J736">
            <v>42370</v>
          </cell>
          <cell r="K736">
            <v>42735</v>
          </cell>
          <cell r="L736" t="str">
            <v>Comm Lighting</v>
          </cell>
          <cell r="N736" t="str">
            <v>3971</v>
          </cell>
          <cell r="Q736" t="str">
            <v>21.07</v>
          </cell>
          <cell r="S736" t="str">
            <v>21.07</v>
          </cell>
          <cell r="T736" t="str">
            <v>25</v>
          </cell>
          <cell r="U736" t="str">
            <v>Full</v>
          </cell>
          <cell r="V736" t="str">
            <v>5</v>
          </cell>
          <cell r="Y736" t="str">
            <v>PSE-deemed</v>
          </cell>
          <cell r="Z736" t="str">
            <v>Engineering</v>
          </cell>
          <cell r="AE736" t="str">
            <v>per unit</v>
          </cell>
          <cell r="AF736" t="str">
            <v>kWh</v>
          </cell>
        </row>
        <row r="737">
          <cell r="A737" t="str">
            <v>11451 - 2</v>
          </cell>
          <cell r="B737" t="str">
            <v>11451</v>
          </cell>
          <cell r="C737" t="str">
            <v>Lighting</v>
          </cell>
          <cell r="D737" t="str">
            <v>Lamp</v>
          </cell>
          <cell r="E737" t="str">
            <v>LED Lamp</v>
          </cell>
          <cell r="F737" t="str">
            <v>LGDI: Lamp - LED - Globe - 5w - Assembly Church</v>
          </cell>
          <cell r="G737" t="str">
            <v>5 watt globe LED: assembly or church</v>
          </cell>
          <cell r="H737">
            <v>2</v>
          </cell>
          <cell r="I737" t="str">
            <v>Active</v>
          </cell>
          <cell r="J737">
            <v>42736</v>
          </cell>
          <cell r="L737" t="str">
            <v>Comm Lighting</v>
          </cell>
          <cell r="N737" t="str">
            <v>5165</v>
          </cell>
          <cell r="Q737" t="str">
            <v>14.89</v>
          </cell>
          <cell r="S737" t="str">
            <v>14.89</v>
          </cell>
          <cell r="T737" t="str">
            <v>25</v>
          </cell>
          <cell r="U737" t="str">
            <v>Full</v>
          </cell>
          <cell r="V737" t="str">
            <v>5</v>
          </cell>
          <cell r="X737" t="str">
            <v>0</v>
          </cell>
          <cell r="Y737" t="str">
            <v>PSE-deemed</v>
          </cell>
          <cell r="Z737" t="str">
            <v>Engineering</v>
          </cell>
          <cell r="AE737" t="str">
            <v>per unit</v>
          </cell>
          <cell r="AF737" t="str">
            <v>kWh</v>
          </cell>
        </row>
        <row r="738">
          <cell r="A738" t="str">
            <v>11452 - 1</v>
          </cell>
          <cell r="B738" t="str">
            <v>11452</v>
          </cell>
          <cell r="C738" t="str">
            <v>Lighting</v>
          </cell>
          <cell r="D738" t="str">
            <v>Lamp</v>
          </cell>
          <cell r="E738" t="str">
            <v>LED Lamp</v>
          </cell>
          <cell r="F738" t="str">
            <v>LGDI: Lamp - LED - Globe - 5w - Exterior</v>
          </cell>
          <cell r="G738" t="str">
            <v>5 watt globe LED: exterior</v>
          </cell>
          <cell r="H738">
            <v>1</v>
          </cell>
          <cell r="I738" t="str">
            <v>Active</v>
          </cell>
          <cell r="J738">
            <v>42370</v>
          </cell>
          <cell r="K738">
            <v>42735</v>
          </cell>
          <cell r="L738" t="str">
            <v>Comm Lighting</v>
          </cell>
          <cell r="N738" t="str">
            <v>3972</v>
          </cell>
          <cell r="Q738" t="str">
            <v>21.07</v>
          </cell>
          <cell r="S738" t="str">
            <v>21.07</v>
          </cell>
          <cell r="T738" t="str">
            <v>56</v>
          </cell>
          <cell r="U738" t="str">
            <v>Full</v>
          </cell>
          <cell r="V738" t="str">
            <v>5</v>
          </cell>
          <cell r="Y738" t="str">
            <v>PSE-deemed</v>
          </cell>
          <cell r="Z738" t="str">
            <v>Engineering</v>
          </cell>
          <cell r="AE738" t="str">
            <v>per unit</v>
          </cell>
          <cell r="AF738" t="str">
            <v>kWh</v>
          </cell>
        </row>
        <row r="739">
          <cell r="A739" t="str">
            <v>11452 - 2</v>
          </cell>
          <cell r="B739" t="str">
            <v>11452</v>
          </cell>
          <cell r="C739" t="str">
            <v>Lighting</v>
          </cell>
          <cell r="D739" t="str">
            <v>Lamp</v>
          </cell>
          <cell r="E739" t="str">
            <v>LED Lamp</v>
          </cell>
          <cell r="F739" t="str">
            <v>LGDI: Lamp - LED - Globe - 5w - Exterior</v>
          </cell>
          <cell r="G739" t="str">
            <v>5 watt globe LED: exterior</v>
          </cell>
          <cell r="H739">
            <v>2</v>
          </cell>
          <cell r="I739" t="str">
            <v>Active</v>
          </cell>
          <cell r="J739">
            <v>42736</v>
          </cell>
          <cell r="L739" t="str">
            <v>Comm Lighting</v>
          </cell>
          <cell r="N739" t="str">
            <v>5166</v>
          </cell>
          <cell r="Q739" t="str">
            <v>14.89</v>
          </cell>
          <cell r="S739" t="str">
            <v>14.89</v>
          </cell>
          <cell r="T739" t="str">
            <v>56</v>
          </cell>
          <cell r="U739" t="str">
            <v>Full</v>
          </cell>
          <cell r="V739" t="str">
            <v>5</v>
          </cell>
          <cell r="X739" t="str">
            <v>0</v>
          </cell>
          <cell r="Y739" t="str">
            <v>PSE-deemed</v>
          </cell>
          <cell r="Z739" t="str">
            <v>Engineering</v>
          </cell>
          <cell r="AE739" t="str">
            <v>per unit</v>
          </cell>
          <cell r="AF739" t="str">
            <v>kWh</v>
          </cell>
        </row>
        <row r="740">
          <cell r="A740" t="str">
            <v>11453 - 1</v>
          </cell>
          <cell r="B740" t="str">
            <v>11453</v>
          </cell>
          <cell r="C740" t="str">
            <v>Lighting</v>
          </cell>
          <cell r="D740" t="str">
            <v>Lamp</v>
          </cell>
          <cell r="E740" t="str">
            <v>LED Lamp</v>
          </cell>
          <cell r="F740" t="str">
            <v>LGDI: Lamp - LED - Globe - 5w - Grocery</v>
          </cell>
          <cell r="G740" t="str">
            <v>5 watt globe LED: grocery</v>
          </cell>
          <cell r="H740">
            <v>1</v>
          </cell>
          <cell r="I740" t="str">
            <v>Active</v>
          </cell>
          <cell r="J740">
            <v>42370</v>
          </cell>
          <cell r="K740">
            <v>42735</v>
          </cell>
          <cell r="L740" t="str">
            <v>Comm Lighting</v>
          </cell>
          <cell r="N740" t="str">
            <v>3973</v>
          </cell>
          <cell r="Q740" t="str">
            <v>21.07</v>
          </cell>
          <cell r="S740" t="str">
            <v>21.07</v>
          </cell>
          <cell r="T740" t="str">
            <v>73</v>
          </cell>
          <cell r="U740" t="str">
            <v>Full</v>
          </cell>
          <cell r="V740" t="str">
            <v>5</v>
          </cell>
          <cell r="Y740" t="str">
            <v>PSE-deemed</v>
          </cell>
          <cell r="Z740" t="str">
            <v>Engineering</v>
          </cell>
          <cell r="AE740" t="str">
            <v>per unit</v>
          </cell>
          <cell r="AF740" t="str">
            <v>kWh</v>
          </cell>
        </row>
        <row r="741">
          <cell r="A741" t="str">
            <v>11453 - 2</v>
          </cell>
          <cell r="B741" t="str">
            <v>11453</v>
          </cell>
          <cell r="C741" t="str">
            <v>Lighting</v>
          </cell>
          <cell r="D741" t="str">
            <v>Lamp</v>
          </cell>
          <cell r="E741" t="str">
            <v>LED Lamp</v>
          </cell>
          <cell r="F741" t="str">
            <v>LGDI: Lamp - LED - Globe - 5w - Grocery</v>
          </cell>
          <cell r="G741" t="str">
            <v>5 watt globe LED: grocery</v>
          </cell>
          <cell r="H741">
            <v>2</v>
          </cell>
          <cell r="I741" t="str">
            <v>Active</v>
          </cell>
          <cell r="J741">
            <v>42736</v>
          </cell>
          <cell r="L741" t="str">
            <v>Comm Lighting</v>
          </cell>
          <cell r="N741" t="str">
            <v>5167</v>
          </cell>
          <cell r="Q741" t="str">
            <v>14.89</v>
          </cell>
          <cell r="S741" t="str">
            <v>14.89</v>
          </cell>
          <cell r="T741" t="str">
            <v>73</v>
          </cell>
          <cell r="U741" t="str">
            <v>Full</v>
          </cell>
          <cell r="V741" t="str">
            <v>5</v>
          </cell>
          <cell r="X741" t="str">
            <v>0</v>
          </cell>
          <cell r="Y741" t="str">
            <v>PSE-deemed</v>
          </cell>
          <cell r="Z741" t="str">
            <v>Engineering</v>
          </cell>
          <cell r="AE741" t="str">
            <v>per unit</v>
          </cell>
          <cell r="AF741" t="str">
            <v>kWh</v>
          </cell>
        </row>
        <row r="742">
          <cell r="A742" t="str">
            <v>11454 - 1</v>
          </cell>
          <cell r="B742" t="str">
            <v>11454</v>
          </cell>
          <cell r="C742" t="str">
            <v>Lighting</v>
          </cell>
          <cell r="D742" t="str">
            <v>Lamp</v>
          </cell>
          <cell r="E742" t="str">
            <v>LED Lamp</v>
          </cell>
          <cell r="F742" t="str">
            <v>LGDI: Lamp - LED - Globe - 5w - Lodging Common Areas</v>
          </cell>
          <cell r="G742" t="str">
            <v>5 watt globe LED: lodging common areas</v>
          </cell>
          <cell r="H742">
            <v>1</v>
          </cell>
          <cell r="I742" t="str">
            <v>Active</v>
          </cell>
          <cell r="J742">
            <v>42370</v>
          </cell>
          <cell r="K742">
            <v>42735</v>
          </cell>
          <cell r="L742" t="str">
            <v>Comm Lighting</v>
          </cell>
          <cell r="N742" t="str">
            <v>3974</v>
          </cell>
          <cell r="Q742" t="str">
            <v>21.07</v>
          </cell>
          <cell r="S742" t="str">
            <v>21.07</v>
          </cell>
          <cell r="T742" t="str">
            <v>113</v>
          </cell>
          <cell r="U742" t="str">
            <v>Full</v>
          </cell>
          <cell r="V742" t="str">
            <v>5</v>
          </cell>
          <cell r="Y742" t="str">
            <v>PSE-deemed</v>
          </cell>
          <cell r="Z742" t="str">
            <v>Engineering</v>
          </cell>
          <cell r="AE742" t="str">
            <v>per unit</v>
          </cell>
          <cell r="AF742" t="str">
            <v>kWh</v>
          </cell>
        </row>
        <row r="743">
          <cell r="A743" t="str">
            <v>11454 - 2</v>
          </cell>
          <cell r="B743" t="str">
            <v>11454</v>
          </cell>
          <cell r="C743" t="str">
            <v>Lighting</v>
          </cell>
          <cell r="D743" t="str">
            <v>Lamp</v>
          </cell>
          <cell r="E743" t="str">
            <v>LED Lamp</v>
          </cell>
          <cell r="F743" t="str">
            <v>LGDI: Lamp - LED - Globe - 5w - Lodging Common Areas</v>
          </cell>
          <cell r="G743" t="str">
            <v>5 watt globe LED: lodging common areas</v>
          </cell>
          <cell r="H743">
            <v>2</v>
          </cell>
          <cell r="I743" t="str">
            <v>Active</v>
          </cell>
          <cell r="J743">
            <v>42736</v>
          </cell>
          <cell r="L743" t="str">
            <v>Comm Lighting</v>
          </cell>
          <cell r="N743" t="str">
            <v>5168</v>
          </cell>
          <cell r="Q743" t="str">
            <v>14.89</v>
          </cell>
          <cell r="S743" t="str">
            <v>14.89</v>
          </cell>
          <cell r="T743" t="str">
            <v>113</v>
          </cell>
          <cell r="U743" t="str">
            <v>Full</v>
          </cell>
          <cell r="V743" t="str">
            <v>5</v>
          </cell>
          <cell r="X743" t="str">
            <v>0</v>
          </cell>
          <cell r="Y743" t="str">
            <v>PSE-deemed</v>
          </cell>
          <cell r="Z743" t="str">
            <v>Engineering</v>
          </cell>
          <cell r="AE743" t="str">
            <v>per unit</v>
          </cell>
          <cell r="AF743" t="str">
            <v>kWh</v>
          </cell>
        </row>
        <row r="744">
          <cell r="A744" t="str">
            <v>11455 - 1</v>
          </cell>
          <cell r="B744" t="str">
            <v>11455</v>
          </cell>
          <cell r="C744" t="str">
            <v>Lighting</v>
          </cell>
          <cell r="D744" t="str">
            <v>Lamp</v>
          </cell>
          <cell r="E744" t="str">
            <v>LED Lamp</v>
          </cell>
          <cell r="F744" t="str">
            <v>LGDI: Lamp - LED - Globe - 5w - Lodging Guest Rooms</v>
          </cell>
          <cell r="G744" t="str">
            <v>5 watt globe LED: lodging guest rooms</v>
          </cell>
          <cell r="H744">
            <v>1</v>
          </cell>
          <cell r="I744" t="str">
            <v>Active</v>
          </cell>
          <cell r="J744">
            <v>42370</v>
          </cell>
          <cell r="K744">
            <v>42735</v>
          </cell>
          <cell r="L744" t="str">
            <v>Comm Lighting</v>
          </cell>
          <cell r="N744" t="str">
            <v>3975</v>
          </cell>
          <cell r="Q744" t="str">
            <v>4.364</v>
          </cell>
          <cell r="S744" t="str">
            <v>12.73</v>
          </cell>
          <cell r="T744" t="str">
            <v>18</v>
          </cell>
          <cell r="U744" t="str">
            <v>Full</v>
          </cell>
          <cell r="V744" t="str">
            <v>5</v>
          </cell>
          <cell r="Y744" t="str">
            <v>PSE-deemed</v>
          </cell>
          <cell r="Z744" t="str">
            <v>Engineering</v>
          </cell>
          <cell r="AE744" t="str">
            <v>per unit</v>
          </cell>
          <cell r="AF744" t="str">
            <v>kWh</v>
          </cell>
        </row>
        <row r="745">
          <cell r="A745" t="str">
            <v>11455 - 2</v>
          </cell>
          <cell r="B745" t="str">
            <v>11455</v>
          </cell>
          <cell r="C745" t="str">
            <v>Lighting</v>
          </cell>
          <cell r="D745" t="str">
            <v>Lamp</v>
          </cell>
          <cell r="E745" t="str">
            <v>LED Lamp</v>
          </cell>
          <cell r="F745" t="str">
            <v>LGDI: Lamp - LED - Globe - 5w - Lodging Guest Rooms</v>
          </cell>
          <cell r="G745" t="str">
            <v>5 watt globe LED: lodging guest rooms</v>
          </cell>
          <cell r="H745">
            <v>2</v>
          </cell>
          <cell r="I745" t="str">
            <v>Active</v>
          </cell>
          <cell r="J745">
            <v>42736</v>
          </cell>
          <cell r="L745" t="str">
            <v>Comm Lighting</v>
          </cell>
          <cell r="N745" t="str">
            <v>5169</v>
          </cell>
          <cell r="Q745" t="str">
            <v>4.36</v>
          </cell>
          <cell r="S745" t="str">
            <v>8.36</v>
          </cell>
          <cell r="T745" t="str">
            <v>18</v>
          </cell>
          <cell r="U745" t="str">
            <v>Full</v>
          </cell>
          <cell r="V745" t="str">
            <v>5</v>
          </cell>
          <cell r="X745" t="str">
            <v>0</v>
          </cell>
          <cell r="Y745" t="str">
            <v>PSE-deemed</v>
          </cell>
          <cell r="Z745" t="str">
            <v>Engineering</v>
          </cell>
          <cell r="AE745" t="str">
            <v>per unit</v>
          </cell>
          <cell r="AF745" t="str">
            <v>kWh</v>
          </cell>
        </row>
        <row r="746">
          <cell r="A746" t="str">
            <v>11456 - 1</v>
          </cell>
          <cell r="B746" t="str">
            <v>11456</v>
          </cell>
          <cell r="C746" t="str">
            <v>Lighting</v>
          </cell>
          <cell r="D746" t="str">
            <v>Lamp</v>
          </cell>
          <cell r="E746" t="str">
            <v>LED Lamp</v>
          </cell>
          <cell r="F746" t="str">
            <v>LGDI: Lamp - LED - Globe - 5w - Office</v>
          </cell>
          <cell r="G746" t="str">
            <v>5 watt globe LED: office</v>
          </cell>
          <cell r="H746">
            <v>1</v>
          </cell>
          <cell r="I746" t="str">
            <v>Active</v>
          </cell>
          <cell r="J746">
            <v>42370</v>
          </cell>
          <cell r="K746">
            <v>42735</v>
          </cell>
          <cell r="L746" t="str">
            <v>Comm Lighting</v>
          </cell>
          <cell r="N746" t="str">
            <v>3976</v>
          </cell>
          <cell r="Q746" t="str">
            <v>21.07</v>
          </cell>
          <cell r="S746" t="str">
            <v>21.07</v>
          </cell>
          <cell r="T746" t="str">
            <v>41</v>
          </cell>
          <cell r="U746" t="str">
            <v>Full</v>
          </cell>
          <cell r="V746" t="str">
            <v>5</v>
          </cell>
          <cell r="Y746" t="str">
            <v>PSE-deemed</v>
          </cell>
          <cell r="Z746" t="str">
            <v>Engineering</v>
          </cell>
          <cell r="AE746" t="str">
            <v>per unit</v>
          </cell>
          <cell r="AF746" t="str">
            <v>kWh</v>
          </cell>
        </row>
        <row r="747">
          <cell r="A747" t="str">
            <v>11456 - 2</v>
          </cell>
          <cell r="B747" t="str">
            <v>11456</v>
          </cell>
          <cell r="C747" t="str">
            <v>Lighting</v>
          </cell>
          <cell r="D747" t="str">
            <v>Lamp</v>
          </cell>
          <cell r="E747" t="str">
            <v>LED Lamp</v>
          </cell>
          <cell r="F747" t="str">
            <v>LGDI: Lamp - LED - Globe - 5w - Office</v>
          </cell>
          <cell r="G747" t="str">
            <v>5 watt globe LED: office</v>
          </cell>
          <cell r="H747">
            <v>2</v>
          </cell>
          <cell r="I747" t="str">
            <v>Active</v>
          </cell>
          <cell r="J747">
            <v>42736</v>
          </cell>
          <cell r="L747" t="str">
            <v>Comm Lighting</v>
          </cell>
          <cell r="N747" t="str">
            <v>5170</v>
          </cell>
          <cell r="Q747" t="str">
            <v>14.89</v>
          </cell>
          <cell r="S747" t="str">
            <v>14.89</v>
          </cell>
          <cell r="T747" t="str">
            <v>41</v>
          </cell>
          <cell r="U747" t="str">
            <v>Full</v>
          </cell>
          <cell r="V747" t="str">
            <v>5</v>
          </cell>
          <cell r="X747" t="str">
            <v>0</v>
          </cell>
          <cell r="Y747" t="str">
            <v>PSE-deemed</v>
          </cell>
          <cell r="Z747" t="str">
            <v>Engineering</v>
          </cell>
          <cell r="AE747" t="str">
            <v>per unit</v>
          </cell>
          <cell r="AF747" t="str">
            <v>kWh</v>
          </cell>
        </row>
        <row r="748">
          <cell r="A748" t="str">
            <v>11457 - 1</v>
          </cell>
          <cell r="B748" t="str">
            <v>11457</v>
          </cell>
          <cell r="C748" t="str">
            <v>Lighting</v>
          </cell>
          <cell r="D748" t="str">
            <v>Lamp</v>
          </cell>
          <cell r="E748" t="str">
            <v>LED Lamp</v>
          </cell>
          <cell r="F748" t="str">
            <v>LGDI: Lamp - LED - Globe - 5w - Other</v>
          </cell>
          <cell r="G748" t="str">
            <v>5 watt globe LED: other</v>
          </cell>
          <cell r="H748">
            <v>1</v>
          </cell>
          <cell r="I748" t="str">
            <v>Active</v>
          </cell>
          <cell r="J748">
            <v>42370</v>
          </cell>
          <cell r="K748">
            <v>42735</v>
          </cell>
          <cell r="L748" t="str">
            <v>Comm Lighting</v>
          </cell>
          <cell r="N748" t="str">
            <v>3977</v>
          </cell>
          <cell r="Q748" t="str">
            <v>21.07</v>
          </cell>
          <cell r="S748" t="str">
            <v>21.07</v>
          </cell>
          <cell r="T748" t="str">
            <v>31</v>
          </cell>
          <cell r="U748" t="str">
            <v>Full</v>
          </cell>
          <cell r="V748" t="str">
            <v>5</v>
          </cell>
          <cell r="Y748" t="str">
            <v>PSE-deemed</v>
          </cell>
          <cell r="Z748" t="str">
            <v>Engineering</v>
          </cell>
          <cell r="AE748" t="str">
            <v>per unit</v>
          </cell>
          <cell r="AF748" t="str">
            <v>kWh</v>
          </cell>
        </row>
        <row r="749">
          <cell r="A749" t="str">
            <v>11457 - 2</v>
          </cell>
          <cell r="B749" t="str">
            <v>11457</v>
          </cell>
          <cell r="C749" t="str">
            <v>Lighting</v>
          </cell>
          <cell r="D749" t="str">
            <v>Lamp</v>
          </cell>
          <cell r="E749" t="str">
            <v>LED Lamp</v>
          </cell>
          <cell r="F749" t="str">
            <v>LGDI: Lamp - LED - Globe - 5w - Other</v>
          </cell>
          <cell r="G749" t="str">
            <v>5 watt globe LED: other</v>
          </cell>
          <cell r="H749">
            <v>2</v>
          </cell>
          <cell r="I749" t="str">
            <v>Active</v>
          </cell>
          <cell r="J749">
            <v>42736</v>
          </cell>
          <cell r="L749" t="str">
            <v>Comm Lighting</v>
          </cell>
          <cell r="N749" t="str">
            <v>5171</v>
          </cell>
          <cell r="Q749" t="str">
            <v>14.89</v>
          </cell>
          <cell r="S749" t="str">
            <v>14.89</v>
          </cell>
          <cell r="T749" t="str">
            <v>31</v>
          </cell>
          <cell r="U749" t="str">
            <v>Full</v>
          </cell>
          <cell r="V749" t="str">
            <v>5</v>
          </cell>
          <cell r="X749" t="str">
            <v>0</v>
          </cell>
          <cell r="Y749" t="str">
            <v>PSE-deemed</v>
          </cell>
          <cell r="Z749" t="str">
            <v>Engineering</v>
          </cell>
          <cell r="AE749" t="str">
            <v>per unit</v>
          </cell>
          <cell r="AF749" t="str">
            <v>kWh</v>
          </cell>
        </row>
        <row r="750">
          <cell r="A750" t="str">
            <v>11458 - 1</v>
          </cell>
          <cell r="B750" t="str">
            <v>11458</v>
          </cell>
          <cell r="C750" t="str">
            <v>Lighting</v>
          </cell>
          <cell r="D750" t="str">
            <v>Lamp</v>
          </cell>
          <cell r="E750" t="str">
            <v>LED Lamp</v>
          </cell>
          <cell r="F750" t="str">
            <v>LGDI: Lamp - LED - Globe - 5w - Other Health</v>
          </cell>
          <cell r="G750" t="str">
            <v>5 watt globe LED: other health</v>
          </cell>
          <cell r="H750">
            <v>1</v>
          </cell>
          <cell r="I750" t="str">
            <v>Active</v>
          </cell>
          <cell r="J750">
            <v>42370</v>
          </cell>
          <cell r="K750">
            <v>42735</v>
          </cell>
          <cell r="L750" t="str">
            <v>Comm Lighting</v>
          </cell>
          <cell r="N750" t="str">
            <v>3978</v>
          </cell>
          <cell r="Q750" t="str">
            <v>21.07</v>
          </cell>
          <cell r="S750" t="str">
            <v>21.07</v>
          </cell>
          <cell r="T750" t="str">
            <v>61</v>
          </cell>
          <cell r="U750" t="str">
            <v>Full</v>
          </cell>
          <cell r="V750" t="str">
            <v>5</v>
          </cell>
          <cell r="Y750" t="str">
            <v>PSE-deemed</v>
          </cell>
          <cell r="Z750" t="str">
            <v>Engineering</v>
          </cell>
          <cell r="AE750" t="str">
            <v>per unit</v>
          </cell>
          <cell r="AF750" t="str">
            <v>kWh</v>
          </cell>
        </row>
        <row r="751">
          <cell r="A751" t="str">
            <v>11458 - 2</v>
          </cell>
          <cell r="B751" t="str">
            <v>11458</v>
          </cell>
          <cell r="C751" t="str">
            <v>Lighting</v>
          </cell>
          <cell r="D751" t="str">
            <v>Lamp</v>
          </cell>
          <cell r="E751" t="str">
            <v>LED Lamp</v>
          </cell>
          <cell r="F751" t="str">
            <v>LGDI: Lamp - LED - Globe - 5w - Other Health</v>
          </cell>
          <cell r="G751" t="str">
            <v>5 watt globe LED: other health</v>
          </cell>
          <cell r="H751">
            <v>2</v>
          </cell>
          <cell r="I751" t="str">
            <v>Active</v>
          </cell>
          <cell r="J751">
            <v>42736</v>
          </cell>
          <cell r="L751" t="str">
            <v>Comm Lighting</v>
          </cell>
          <cell r="N751" t="str">
            <v>5172</v>
          </cell>
          <cell r="Q751" t="str">
            <v>14.89</v>
          </cell>
          <cell r="S751" t="str">
            <v>14.89</v>
          </cell>
          <cell r="T751" t="str">
            <v>61</v>
          </cell>
          <cell r="U751" t="str">
            <v>Full</v>
          </cell>
          <cell r="V751" t="str">
            <v>5</v>
          </cell>
          <cell r="X751" t="str">
            <v>0</v>
          </cell>
          <cell r="Y751" t="str">
            <v>PSE-deemed</v>
          </cell>
          <cell r="Z751" t="str">
            <v>Engineering</v>
          </cell>
          <cell r="AE751" t="str">
            <v>per unit</v>
          </cell>
          <cell r="AF751" t="str">
            <v>kWh</v>
          </cell>
        </row>
        <row r="752">
          <cell r="A752" t="str">
            <v>11459 - 1</v>
          </cell>
          <cell r="B752" t="str">
            <v>11459</v>
          </cell>
          <cell r="C752" t="str">
            <v>Lighting</v>
          </cell>
          <cell r="D752" t="str">
            <v>Lamp</v>
          </cell>
          <cell r="E752" t="str">
            <v>LED Lamp</v>
          </cell>
          <cell r="F752" t="str">
            <v>LGDI: Lamp - LED - Globe - 5w - Restaurant</v>
          </cell>
          <cell r="G752" t="str">
            <v>5 watt globe LED: restaurant</v>
          </cell>
          <cell r="H752">
            <v>1</v>
          </cell>
          <cell r="I752" t="str">
            <v>Active</v>
          </cell>
          <cell r="J752">
            <v>42370</v>
          </cell>
          <cell r="K752">
            <v>42735</v>
          </cell>
          <cell r="L752" t="str">
            <v>Comm Lighting</v>
          </cell>
          <cell r="N752" t="str">
            <v>3979</v>
          </cell>
          <cell r="Q752" t="str">
            <v>21.07</v>
          </cell>
          <cell r="S752" t="str">
            <v>21.07</v>
          </cell>
          <cell r="T752" t="str">
            <v>50</v>
          </cell>
          <cell r="U752" t="str">
            <v>Full</v>
          </cell>
          <cell r="V752" t="str">
            <v>5</v>
          </cell>
          <cell r="Y752" t="str">
            <v>PSE-deemed</v>
          </cell>
          <cell r="Z752" t="str">
            <v>Engineering</v>
          </cell>
          <cell r="AE752" t="str">
            <v>per unit</v>
          </cell>
          <cell r="AF752" t="str">
            <v>kWh</v>
          </cell>
        </row>
        <row r="753">
          <cell r="A753" t="str">
            <v>11459 - 2</v>
          </cell>
          <cell r="B753" t="str">
            <v>11459</v>
          </cell>
          <cell r="C753" t="str">
            <v>Lighting</v>
          </cell>
          <cell r="D753" t="str">
            <v>Lamp</v>
          </cell>
          <cell r="E753" t="str">
            <v>LED Lamp</v>
          </cell>
          <cell r="F753" t="str">
            <v>LGDI: Lamp - LED - Globe - 5w - Restaurant</v>
          </cell>
          <cell r="G753" t="str">
            <v>5 watt globe LED: restaurant</v>
          </cell>
          <cell r="H753">
            <v>2</v>
          </cell>
          <cell r="I753" t="str">
            <v>Active</v>
          </cell>
          <cell r="J753">
            <v>42736</v>
          </cell>
          <cell r="L753" t="str">
            <v>Comm Lighting</v>
          </cell>
          <cell r="N753" t="str">
            <v>5173</v>
          </cell>
          <cell r="Q753" t="str">
            <v>14.89</v>
          </cell>
          <cell r="S753" t="str">
            <v>14.89</v>
          </cell>
          <cell r="T753" t="str">
            <v>50</v>
          </cell>
          <cell r="U753" t="str">
            <v>Full</v>
          </cell>
          <cell r="V753" t="str">
            <v>5</v>
          </cell>
          <cell r="X753" t="str">
            <v>0</v>
          </cell>
          <cell r="Y753" t="str">
            <v>PSE-deemed</v>
          </cell>
          <cell r="Z753" t="str">
            <v>Engineering</v>
          </cell>
          <cell r="AE753" t="str">
            <v>per unit</v>
          </cell>
          <cell r="AF753" t="str">
            <v>kWh</v>
          </cell>
        </row>
        <row r="754">
          <cell r="A754" t="str">
            <v>11460 - 1</v>
          </cell>
          <cell r="B754" t="str">
            <v>11460</v>
          </cell>
          <cell r="C754" t="str">
            <v>Lighting</v>
          </cell>
          <cell r="D754" t="str">
            <v>Lamp</v>
          </cell>
          <cell r="E754" t="str">
            <v>LED Lamp</v>
          </cell>
          <cell r="F754" t="str">
            <v>LGDI: Lamp - LED - Globe - 5w - Retail</v>
          </cell>
          <cell r="G754" t="str">
            <v>5 watt globe LED: retail</v>
          </cell>
          <cell r="H754">
            <v>1</v>
          </cell>
          <cell r="I754" t="str">
            <v>Active</v>
          </cell>
          <cell r="J754">
            <v>42370</v>
          </cell>
          <cell r="K754">
            <v>42735</v>
          </cell>
          <cell r="L754" t="str">
            <v>Comm Lighting</v>
          </cell>
          <cell r="N754" t="str">
            <v>3980</v>
          </cell>
          <cell r="Q754" t="str">
            <v>21.07</v>
          </cell>
          <cell r="S754" t="str">
            <v>21.07</v>
          </cell>
          <cell r="T754" t="str">
            <v>46</v>
          </cell>
          <cell r="U754" t="str">
            <v>Full</v>
          </cell>
          <cell r="V754" t="str">
            <v>5</v>
          </cell>
          <cell r="Y754" t="str">
            <v>PSE-deemed</v>
          </cell>
          <cell r="Z754" t="str">
            <v>Engineering</v>
          </cell>
          <cell r="AE754" t="str">
            <v>per unit</v>
          </cell>
          <cell r="AF754" t="str">
            <v>kWh</v>
          </cell>
        </row>
        <row r="755">
          <cell r="A755" t="str">
            <v>11460 - 2</v>
          </cell>
          <cell r="B755" t="str">
            <v>11460</v>
          </cell>
          <cell r="C755" t="str">
            <v>Lighting</v>
          </cell>
          <cell r="D755" t="str">
            <v>Lamp</v>
          </cell>
          <cell r="E755" t="str">
            <v>LED Lamp</v>
          </cell>
          <cell r="F755" t="str">
            <v>LGDI: Lamp - LED - Globe - 5w - Retail</v>
          </cell>
          <cell r="G755" t="str">
            <v>5 watt globe LED: retail</v>
          </cell>
          <cell r="H755">
            <v>2</v>
          </cell>
          <cell r="I755" t="str">
            <v>Active</v>
          </cell>
          <cell r="J755">
            <v>42736</v>
          </cell>
          <cell r="L755" t="str">
            <v>Comm Lighting</v>
          </cell>
          <cell r="N755" t="str">
            <v>5174</v>
          </cell>
          <cell r="Q755" t="str">
            <v>14.89</v>
          </cell>
          <cell r="S755" t="str">
            <v>14.89</v>
          </cell>
          <cell r="T755" t="str">
            <v>46</v>
          </cell>
          <cell r="U755" t="str">
            <v>Full</v>
          </cell>
          <cell r="V755" t="str">
            <v>5</v>
          </cell>
          <cell r="X755" t="str">
            <v>0</v>
          </cell>
          <cell r="Y755" t="str">
            <v>PSE-deemed</v>
          </cell>
          <cell r="Z755" t="str">
            <v>Engineering</v>
          </cell>
          <cell r="AE755" t="str">
            <v>per unit</v>
          </cell>
          <cell r="AF755" t="str">
            <v>kWh</v>
          </cell>
        </row>
        <row r="756">
          <cell r="A756" t="str">
            <v>11461 - 1</v>
          </cell>
          <cell r="B756" t="str">
            <v>11461</v>
          </cell>
          <cell r="C756" t="str">
            <v>Lighting</v>
          </cell>
          <cell r="D756" t="str">
            <v>Lamp</v>
          </cell>
          <cell r="E756" t="str">
            <v>LED Lamp</v>
          </cell>
          <cell r="F756" t="str">
            <v>LGDI: Lamp - LED - Globe - 5w - School K12</v>
          </cell>
          <cell r="G756" t="str">
            <v>5 watt globe LED: school K-12</v>
          </cell>
          <cell r="H756">
            <v>1</v>
          </cell>
          <cell r="I756" t="str">
            <v>Active</v>
          </cell>
          <cell r="J756">
            <v>42370</v>
          </cell>
          <cell r="K756">
            <v>42735</v>
          </cell>
          <cell r="L756" t="str">
            <v>Comm Lighting</v>
          </cell>
          <cell r="N756" t="str">
            <v>3981</v>
          </cell>
          <cell r="Q756" t="str">
            <v>21.07</v>
          </cell>
          <cell r="S756" t="str">
            <v>21.07</v>
          </cell>
          <cell r="T756" t="str">
            <v>32</v>
          </cell>
          <cell r="U756" t="str">
            <v>Full</v>
          </cell>
          <cell r="V756" t="str">
            <v>5</v>
          </cell>
          <cell r="Y756" t="str">
            <v>PSE-deemed</v>
          </cell>
          <cell r="Z756" t="str">
            <v>Engineering</v>
          </cell>
          <cell r="AE756" t="str">
            <v>per unit</v>
          </cell>
          <cell r="AF756" t="str">
            <v>kWh</v>
          </cell>
        </row>
        <row r="757">
          <cell r="A757" t="str">
            <v>11461 - 2</v>
          </cell>
          <cell r="B757" t="str">
            <v>11461</v>
          </cell>
          <cell r="C757" t="str">
            <v>Lighting</v>
          </cell>
          <cell r="D757" t="str">
            <v>Lamp</v>
          </cell>
          <cell r="E757" t="str">
            <v>LED Lamp</v>
          </cell>
          <cell r="F757" t="str">
            <v>LGDI: Lamp - LED - Globe - 5w - School K12</v>
          </cell>
          <cell r="G757" t="str">
            <v>5 watt globe LED: school K-12</v>
          </cell>
          <cell r="H757">
            <v>2</v>
          </cell>
          <cell r="I757" t="str">
            <v>Active</v>
          </cell>
          <cell r="J757">
            <v>42736</v>
          </cell>
          <cell r="L757" t="str">
            <v>Comm Lighting</v>
          </cell>
          <cell r="N757" t="str">
            <v>5175</v>
          </cell>
          <cell r="Q757" t="str">
            <v>14.89</v>
          </cell>
          <cell r="S757" t="str">
            <v>14.89</v>
          </cell>
          <cell r="T757" t="str">
            <v>32</v>
          </cell>
          <cell r="U757" t="str">
            <v>Full</v>
          </cell>
          <cell r="V757" t="str">
            <v>5</v>
          </cell>
          <cell r="X757" t="str">
            <v>0</v>
          </cell>
          <cell r="Y757" t="str">
            <v>PSE-deemed</v>
          </cell>
          <cell r="Z757" t="str">
            <v>Engineering</v>
          </cell>
          <cell r="AE757" t="str">
            <v>per unit</v>
          </cell>
          <cell r="AF757" t="str">
            <v>kWh</v>
          </cell>
        </row>
        <row r="758">
          <cell r="A758" t="str">
            <v>11462 - 1</v>
          </cell>
          <cell r="B758" t="str">
            <v>11462</v>
          </cell>
          <cell r="C758" t="str">
            <v>Lighting</v>
          </cell>
          <cell r="D758" t="str">
            <v>Lamp</v>
          </cell>
          <cell r="E758" t="str">
            <v>LED Lamp</v>
          </cell>
          <cell r="F758" t="str">
            <v>LGDI: Lamp - LED - Globe - 5w - Warehouse</v>
          </cell>
          <cell r="G758" t="str">
            <v>5 watt globe LED: warehouse</v>
          </cell>
          <cell r="H758">
            <v>1</v>
          </cell>
          <cell r="I758" t="str">
            <v>Active</v>
          </cell>
          <cell r="J758">
            <v>42370</v>
          </cell>
          <cell r="K758">
            <v>42735</v>
          </cell>
          <cell r="L758" t="str">
            <v>Comm Lighting</v>
          </cell>
          <cell r="N758" t="str">
            <v>3982</v>
          </cell>
          <cell r="Q758" t="str">
            <v>21.07</v>
          </cell>
          <cell r="S758" t="str">
            <v>21.07</v>
          </cell>
          <cell r="T758" t="str">
            <v>33</v>
          </cell>
          <cell r="U758" t="str">
            <v>Full</v>
          </cell>
          <cell r="V758" t="str">
            <v>5</v>
          </cell>
          <cell r="Y758" t="str">
            <v>PSE-deemed</v>
          </cell>
          <cell r="Z758" t="str">
            <v>Engineering</v>
          </cell>
          <cell r="AE758" t="str">
            <v>per unit</v>
          </cell>
          <cell r="AF758" t="str">
            <v>kWh</v>
          </cell>
        </row>
        <row r="759">
          <cell r="A759" t="str">
            <v>11462 - 2</v>
          </cell>
          <cell r="B759" t="str">
            <v>11462</v>
          </cell>
          <cell r="C759" t="str">
            <v>Lighting</v>
          </cell>
          <cell r="D759" t="str">
            <v>Lamp</v>
          </cell>
          <cell r="E759" t="str">
            <v>LED Lamp</v>
          </cell>
          <cell r="F759" t="str">
            <v>LGDI: Lamp - LED - Globe - 5w - Warehouse</v>
          </cell>
          <cell r="G759" t="str">
            <v>5 watt globe LED: warehouse</v>
          </cell>
          <cell r="H759">
            <v>2</v>
          </cell>
          <cell r="I759" t="str">
            <v>Active</v>
          </cell>
          <cell r="J759">
            <v>42736</v>
          </cell>
          <cell r="L759" t="str">
            <v>Comm Lighting</v>
          </cell>
          <cell r="N759" t="str">
            <v>5176</v>
          </cell>
          <cell r="Q759" t="str">
            <v>14.89</v>
          </cell>
          <cell r="S759" t="str">
            <v>14.89</v>
          </cell>
          <cell r="T759" t="str">
            <v>33</v>
          </cell>
          <cell r="U759" t="str">
            <v>Full</v>
          </cell>
          <cell r="V759" t="str">
            <v>5</v>
          </cell>
          <cell r="X759" t="str">
            <v>0</v>
          </cell>
          <cell r="Y759" t="str">
            <v>PSE-deemed</v>
          </cell>
          <cell r="Z759" t="str">
            <v>Engineering</v>
          </cell>
          <cell r="AE759" t="str">
            <v>per unit</v>
          </cell>
          <cell r="AF759" t="str">
            <v>kWh</v>
          </cell>
        </row>
        <row r="760">
          <cell r="A760" t="str">
            <v>11463 - 1</v>
          </cell>
          <cell r="B760" t="str">
            <v>11463</v>
          </cell>
          <cell r="C760" t="str">
            <v>Lighting</v>
          </cell>
          <cell r="D760" t="str">
            <v>Lamp</v>
          </cell>
          <cell r="E760" t="str">
            <v>LED Lamp</v>
          </cell>
          <cell r="F760" t="str">
            <v>LGDI: Lamp - LED - High Output - from 320w HID</v>
          </cell>
          <cell r="G760" t="str">
            <v>High output LED lamp: replace 320 watt high intensity discharge lamp</v>
          </cell>
          <cell r="H760">
            <v>1</v>
          </cell>
          <cell r="I760" t="str">
            <v>Active</v>
          </cell>
          <cell r="J760">
            <v>42370</v>
          </cell>
          <cell r="L760" t="str">
            <v>Comm Lighting</v>
          </cell>
          <cell r="N760" t="str">
            <v>3983</v>
          </cell>
          <cell r="Q760" t="str">
            <v>329.75</v>
          </cell>
          <cell r="S760" t="str">
            <v>417.07</v>
          </cell>
          <cell r="T760" t="str">
            <v>928</v>
          </cell>
          <cell r="U760" t="str">
            <v>Full</v>
          </cell>
          <cell r="V760" t="str">
            <v>12</v>
          </cell>
          <cell r="Y760" t="str">
            <v>PSE-deemed</v>
          </cell>
          <cell r="Z760" t="str">
            <v>Engineering</v>
          </cell>
          <cell r="AE760" t="str">
            <v>per unit</v>
          </cell>
          <cell r="AF760" t="str">
            <v>kWh</v>
          </cell>
        </row>
        <row r="761">
          <cell r="A761" t="str">
            <v>11464 - 1</v>
          </cell>
          <cell r="B761" t="str">
            <v>11464</v>
          </cell>
          <cell r="C761" t="str">
            <v>Lighting</v>
          </cell>
          <cell r="D761" t="str">
            <v>Lamp</v>
          </cell>
          <cell r="E761" t="str">
            <v>LED Lamp</v>
          </cell>
          <cell r="F761" t="str">
            <v>LGDI: Lamp - LED - High Output - from 400w HID</v>
          </cell>
          <cell r="G761" t="str">
            <v>High output LED lamp: replace 400 watt high intensity discharge lamp</v>
          </cell>
          <cell r="H761">
            <v>1</v>
          </cell>
          <cell r="I761" t="str">
            <v>Active</v>
          </cell>
          <cell r="J761">
            <v>42370</v>
          </cell>
          <cell r="L761" t="str">
            <v>Comm Lighting</v>
          </cell>
          <cell r="N761" t="str">
            <v>3984</v>
          </cell>
          <cell r="Q761" t="str">
            <v>329.75</v>
          </cell>
          <cell r="S761" t="str">
            <v>417.07</v>
          </cell>
          <cell r="T761" t="str">
            <v>1306</v>
          </cell>
          <cell r="U761" t="str">
            <v>Full</v>
          </cell>
          <cell r="V761" t="str">
            <v>12</v>
          </cell>
          <cell r="Y761" t="str">
            <v>PSE-deemed</v>
          </cell>
          <cell r="Z761" t="str">
            <v>Engineering</v>
          </cell>
          <cell r="AE761" t="str">
            <v>per unit</v>
          </cell>
          <cell r="AF761" t="str">
            <v>kWh</v>
          </cell>
        </row>
        <row r="762">
          <cell r="A762" t="str">
            <v>11465 - 1</v>
          </cell>
          <cell r="B762" t="str">
            <v>11465</v>
          </cell>
          <cell r="C762" t="str">
            <v>Lighting</v>
          </cell>
          <cell r="D762" t="str">
            <v>Lamp</v>
          </cell>
          <cell r="E762" t="str">
            <v>LED Lamp</v>
          </cell>
          <cell r="F762" t="str">
            <v>LGDI: Lamp - LED - Low to Med Output - from 320w HID</v>
          </cell>
          <cell r="G762" t="str">
            <v>Low to medium output LED lamp: replace 320 watt high intensity discharge lamp</v>
          </cell>
          <cell r="H762">
            <v>1</v>
          </cell>
          <cell r="I762" t="str">
            <v>Active</v>
          </cell>
          <cell r="J762">
            <v>42370</v>
          </cell>
          <cell r="L762" t="str">
            <v>Comm Lighting</v>
          </cell>
          <cell r="N762" t="str">
            <v>3985</v>
          </cell>
          <cell r="Q762" t="str">
            <v>329.75</v>
          </cell>
          <cell r="S762" t="str">
            <v>417.07</v>
          </cell>
          <cell r="T762" t="str">
            <v>1298</v>
          </cell>
          <cell r="U762" t="str">
            <v>Full</v>
          </cell>
          <cell r="V762" t="str">
            <v>12</v>
          </cell>
          <cell r="Y762" t="str">
            <v>PSE-deemed</v>
          </cell>
          <cell r="Z762" t="str">
            <v>Engineering</v>
          </cell>
          <cell r="AE762" t="str">
            <v>per unit</v>
          </cell>
          <cell r="AF762" t="str">
            <v>kWh</v>
          </cell>
        </row>
        <row r="763">
          <cell r="A763" t="str">
            <v>11466 - 1</v>
          </cell>
          <cell r="B763" t="str">
            <v>11466</v>
          </cell>
          <cell r="C763" t="str">
            <v>Lighting</v>
          </cell>
          <cell r="D763" t="str">
            <v>Lamp</v>
          </cell>
          <cell r="E763" t="str">
            <v>LED Lamp</v>
          </cell>
          <cell r="F763" t="str">
            <v>LGDI: Lamp - LED - Low to Med Output - from 400w HID</v>
          </cell>
          <cell r="G763" t="str">
            <v>Low to medium output LED lamp: replace 400 watt high intensity discharge lamp</v>
          </cell>
          <cell r="H763">
            <v>1</v>
          </cell>
          <cell r="I763" t="str">
            <v>Active</v>
          </cell>
          <cell r="J763">
            <v>42370</v>
          </cell>
          <cell r="L763" t="str">
            <v>Comm Lighting</v>
          </cell>
          <cell r="N763" t="str">
            <v>3986</v>
          </cell>
          <cell r="Q763" t="str">
            <v>329.75</v>
          </cell>
          <cell r="S763" t="str">
            <v>417.07</v>
          </cell>
          <cell r="T763" t="str">
            <v>1676</v>
          </cell>
          <cell r="U763" t="str">
            <v>Full</v>
          </cell>
          <cell r="V763" t="str">
            <v>12</v>
          </cell>
          <cell r="Y763" t="str">
            <v>PSE-deemed</v>
          </cell>
          <cell r="Z763" t="str">
            <v>Engineering</v>
          </cell>
          <cell r="AE763" t="str">
            <v>per unit</v>
          </cell>
          <cell r="AF763" t="str">
            <v>kWh</v>
          </cell>
        </row>
        <row r="764">
          <cell r="A764" t="str">
            <v>11467 - 1</v>
          </cell>
          <cell r="B764" t="str">
            <v>11467</v>
          </cell>
          <cell r="C764" t="str">
            <v>Lighting</v>
          </cell>
          <cell r="D764" t="str">
            <v>Lamp</v>
          </cell>
          <cell r="E764" t="str">
            <v>LED Lamp</v>
          </cell>
          <cell r="F764" t="str">
            <v>LGDI: Lamp - LED - MR 16 - Assembly Church</v>
          </cell>
          <cell r="G764" t="str">
            <v>LED MR16: assembly or church</v>
          </cell>
          <cell r="H764">
            <v>1</v>
          </cell>
          <cell r="I764" t="str">
            <v>Active</v>
          </cell>
          <cell r="J764">
            <v>42370</v>
          </cell>
          <cell r="K764">
            <v>42735</v>
          </cell>
          <cell r="L764" t="str">
            <v>Comm Lighting</v>
          </cell>
          <cell r="N764" t="str">
            <v>3987</v>
          </cell>
          <cell r="Q764" t="str">
            <v>32.41</v>
          </cell>
          <cell r="S764" t="str">
            <v>32.41</v>
          </cell>
          <cell r="T764" t="str">
            <v>47</v>
          </cell>
          <cell r="U764" t="str">
            <v>Full</v>
          </cell>
          <cell r="V764" t="str">
            <v>5</v>
          </cell>
          <cell r="Y764" t="str">
            <v>PSE-deemed</v>
          </cell>
          <cell r="Z764" t="str">
            <v>Engineering</v>
          </cell>
          <cell r="AE764" t="str">
            <v>per unit</v>
          </cell>
          <cell r="AF764" t="str">
            <v>kWh</v>
          </cell>
        </row>
        <row r="765">
          <cell r="A765" t="str">
            <v>11467 - 2</v>
          </cell>
          <cell r="B765" t="str">
            <v>11467</v>
          </cell>
          <cell r="C765" t="str">
            <v>Lighting</v>
          </cell>
          <cell r="D765" t="str">
            <v>Lamp</v>
          </cell>
          <cell r="E765" t="str">
            <v>LED Lamp</v>
          </cell>
          <cell r="F765" t="str">
            <v>LGDI: Lamp - LED - MR 16 - Assembly Church</v>
          </cell>
          <cell r="G765" t="str">
            <v>LED MR16: assembly or church</v>
          </cell>
          <cell r="H765">
            <v>2</v>
          </cell>
          <cell r="I765" t="str">
            <v>Active</v>
          </cell>
          <cell r="J765">
            <v>42736</v>
          </cell>
          <cell r="L765" t="str">
            <v>Comm Lighting</v>
          </cell>
          <cell r="N765" t="str">
            <v>5177</v>
          </cell>
          <cell r="Q765" t="str">
            <v>19</v>
          </cell>
          <cell r="S765" t="str">
            <v>19</v>
          </cell>
          <cell r="T765" t="str">
            <v>47</v>
          </cell>
          <cell r="U765" t="str">
            <v>Full</v>
          </cell>
          <cell r="V765" t="str">
            <v>5</v>
          </cell>
          <cell r="X765" t="str">
            <v>0</v>
          </cell>
          <cell r="Y765" t="str">
            <v>PSE-deemed</v>
          </cell>
          <cell r="Z765" t="str">
            <v>Engineering</v>
          </cell>
          <cell r="AE765" t="str">
            <v>per unit</v>
          </cell>
          <cell r="AF765" t="str">
            <v>kWh</v>
          </cell>
        </row>
        <row r="766">
          <cell r="A766" t="str">
            <v>11468 - 1</v>
          </cell>
          <cell r="B766" t="str">
            <v>11468</v>
          </cell>
          <cell r="C766" t="str">
            <v>Lighting</v>
          </cell>
          <cell r="D766" t="str">
            <v>Lamp</v>
          </cell>
          <cell r="E766" t="str">
            <v>LED Lamp</v>
          </cell>
          <cell r="F766" t="str">
            <v>LGDI: Lamp - LED - MR 16 - Exterior</v>
          </cell>
          <cell r="G766" t="str">
            <v>LED MR16: exterior</v>
          </cell>
          <cell r="H766">
            <v>1</v>
          </cell>
          <cell r="I766" t="str">
            <v>Active</v>
          </cell>
          <cell r="J766">
            <v>42370</v>
          </cell>
          <cell r="K766">
            <v>42735</v>
          </cell>
          <cell r="L766" t="str">
            <v>Comm Lighting</v>
          </cell>
          <cell r="N766" t="str">
            <v>3988</v>
          </cell>
          <cell r="Q766" t="str">
            <v>32.41</v>
          </cell>
          <cell r="S766" t="str">
            <v>32.41</v>
          </cell>
          <cell r="T766" t="str">
            <v>103</v>
          </cell>
          <cell r="U766" t="str">
            <v>Full</v>
          </cell>
          <cell r="V766" t="str">
            <v>5</v>
          </cell>
          <cell r="Y766" t="str">
            <v>PSE-deemed</v>
          </cell>
          <cell r="Z766" t="str">
            <v>Engineering</v>
          </cell>
          <cell r="AE766" t="str">
            <v>per unit</v>
          </cell>
          <cell r="AF766" t="str">
            <v>kWh</v>
          </cell>
        </row>
        <row r="767">
          <cell r="A767" t="str">
            <v>11468 - 2</v>
          </cell>
          <cell r="B767" t="str">
            <v>11468</v>
          </cell>
          <cell r="C767" t="str">
            <v>Lighting</v>
          </cell>
          <cell r="D767" t="str">
            <v>Lamp</v>
          </cell>
          <cell r="E767" t="str">
            <v>LED Lamp</v>
          </cell>
          <cell r="F767" t="str">
            <v>LGDI: Lamp - LED - MR 16 - Exterior</v>
          </cell>
          <cell r="G767" t="str">
            <v>LED MR16: exterior</v>
          </cell>
          <cell r="H767">
            <v>2</v>
          </cell>
          <cell r="I767" t="str">
            <v>Active</v>
          </cell>
          <cell r="J767">
            <v>42736</v>
          </cell>
          <cell r="L767" t="str">
            <v>Comm Lighting</v>
          </cell>
          <cell r="N767" t="str">
            <v>5178</v>
          </cell>
          <cell r="Q767" t="str">
            <v>19</v>
          </cell>
          <cell r="S767" t="str">
            <v>19</v>
          </cell>
          <cell r="T767" t="str">
            <v>103</v>
          </cell>
          <cell r="U767" t="str">
            <v>Full</v>
          </cell>
          <cell r="V767" t="str">
            <v>5</v>
          </cell>
          <cell r="X767" t="str">
            <v>0</v>
          </cell>
          <cell r="Y767" t="str">
            <v>PSE-deemed</v>
          </cell>
          <cell r="Z767" t="str">
            <v>Engineering</v>
          </cell>
          <cell r="AE767" t="str">
            <v>per unit</v>
          </cell>
          <cell r="AF767" t="str">
            <v>kWh</v>
          </cell>
        </row>
        <row r="768">
          <cell r="A768" t="str">
            <v>11469 - 1</v>
          </cell>
          <cell r="B768" t="str">
            <v>11469</v>
          </cell>
          <cell r="C768" t="str">
            <v>Lighting</v>
          </cell>
          <cell r="D768" t="str">
            <v>Lamp</v>
          </cell>
          <cell r="E768" t="str">
            <v>LED Lamp</v>
          </cell>
          <cell r="F768" t="str">
            <v>LGDI: Lamp - LED - MR 16 - Grocery</v>
          </cell>
          <cell r="G768" t="str">
            <v>LED MR16: grocery</v>
          </cell>
          <cell r="H768">
            <v>1</v>
          </cell>
          <cell r="I768" t="str">
            <v>Active</v>
          </cell>
          <cell r="J768">
            <v>42370</v>
          </cell>
          <cell r="K768">
            <v>42735</v>
          </cell>
          <cell r="L768" t="str">
            <v>Comm Lighting</v>
          </cell>
          <cell r="N768" t="str">
            <v>3989</v>
          </cell>
          <cell r="Q768" t="str">
            <v>32.41</v>
          </cell>
          <cell r="S768" t="str">
            <v>32.41</v>
          </cell>
          <cell r="T768" t="str">
            <v>134</v>
          </cell>
          <cell r="U768" t="str">
            <v>Full</v>
          </cell>
          <cell r="V768" t="str">
            <v>5</v>
          </cell>
          <cell r="Y768" t="str">
            <v>PSE-deemed</v>
          </cell>
          <cell r="Z768" t="str">
            <v>Engineering</v>
          </cell>
          <cell r="AE768" t="str">
            <v>per unit</v>
          </cell>
          <cell r="AF768" t="str">
            <v>kWh</v>
          </cell>
        </row>
        <row r="769">
          <cell r="A769" t="str">
            <v>11469 - 2</v>
          </cell>
          <cell r="B769" t="str">
            <v>11469</v>
          </cell>
          <cell r="C769" t="str">
            <v>Lighting</v>
          </cell>
          <cell r="D769" t="str">
            <v>Lamp</v>
          </cell>
          <cell r="E769" t="str">
            <v>LED Lamp</v>
          </cell>
          <cell r="F769" t="str">
            <v>LGDI: Lamp - LED - MR 16 - Grocery</v>
          </cell>
          <cell r="G769" t="str">
            <v>LED MR16: grocery</v>
          </cell>
          <cell r="H769">
            <v>2</v>
          </cell>
          <cell r="I769" t="str">
            <v>Active</v>
          </cell>
          <cell r="J769">
            <v>42736</v>
          </cell>
          <cell r="L769" t="str">
            <v>Comm Lighting</v>
          </cell>
          <cell r="N769" t="str">
            <v>5179</v>
          </cell>
          <cell r="Q769" t="str">
            <v>19</v>
          </cell>
          <cell r="S769" t="str">
            <v>19</v>
          </cell>
          <cell r="T769" t="str">
            <v>134</v>
          </cell>
          <cell r="U769" t="str">
            <v>Full</v>
          </cell>
          <cell r="V769" t="str">
            <v>5</v>
          </cell>
          <cell r="X769" t="str">
            <v>0</v>
          </cell>
          <cell r="Y769" t="str">
            <v>PSE-deemed</v>
          </cell>
          <cell r="Z769" t="str">
            <v>Engineering</v>
          </cell>
          <cell r="AE769" t="str">
            <v>per unit</v>
          </cell>
          <cell r="AF769" t="str">
            <v>kWh</v>
          </cell>
        </row>
        <row r="770">
          <cell r="A770" t="str">
            <v>11470 - 1</v>
          </cell>
          <cell r="B770" t="str">
            <v>11470</v>
          </cell>
          <cell r="C770" t="str">
            <v>Lighting</v>
          </cell>
          <cell r="D770" t="str">
            <v>Lamp</v>
          </cell>
          <cell r="E770" t="str">
            <v>LED Lamp</v>
          </cell>
          <cell r="F770" t="str">
            <v>LGDI: Lamp - LED - MR 16 - Lodging Common Areas</v>
          </cell>
          <cell r="G770" t="str">
            <v>LED MR16: lodging common areas</v>
          </cell>
          <cell r="H770">
            <v>1</v>
          </cell>
          <cell r="I770" t="str">
            <v>Active</v>
          </cell>
          <cell r="J770">
            <v>42370</v>
          </cell>
          <cell r="K770">
            <v>42735</v>
          </cell>
          <cell r="L770" t="str">
            <v>Comm Lighting</v>
          </cell>
          <cell r="N770" t="str">
            <v>3990</v>
          </cell>
          <cell r="Q770" t="str">
            <v>32.41</v>
          </cell>
          <cell r="S770" t="str">
            <v>32.41</v>
          </cell>
          <cell r="T770" t="str">
            <v>210</v>
          </cell>
          <cell r="U770" t="str">
            <v>Full</v>
          </cell>
          <cell r="V770" t="str">
            <v>5</v>
          </cell>
          <cell r="Y770" t="str">
            <v>PSE-deemed</v>
          </cell>
          <cell r="Z770" t="str">
            <v>Engineering</v>
          </cell>
          <cell r="AE770" t="str">
            <v>per unit</v>
          </cell>
          <cell r="AF770" t="str">
            <v>kWh</v>
          </cell>
        </row>
        <row r="771">
          <cell r="A771" t="str">
            <v>11470 - 2</v>
          </cell>
          <cell r="B771" t="str">
            <v>11470</v>
          </cell>
          <cell r="C771" t="str">
            <v>Lighting</v>
          </cell>
          <cell r="D771" t="str">
            <v>Lamp</v>
          </cell>
          <cell r="E771" t="str">
            <v>LED Lamp</v>
          </cell>
          <cell r="F771" t="str">
            <v>LGDI: Lamp - LED - MR 16 - Lodging Common Areas</v>
          </cell>
          <cell r="G771" t="str">
            <v>LED MR16: lodging common areas</v>
          </cell>
          <cell r="H771">
            <v>2</v>
          </cell>
          <cell r="I771" t="str">
            <v>Active</v>
          </cell>
          <cell r="J771">
            <v>42736</v>
          </cell>
          <cell r="L771" t="str">
            <v>Comm Lighting</v>
          </cell>
          <cell r="N771" t="str">
            <v>5180</v>
          </cell>
          <cell r="Q771" t="str">
            <v>19</v>
          </cell>
          <cell r="S771" t="str">
            <v>19</v>
          </cell>
          <cell r="T771" t="str">
            <v>210</v>
          </cell>
          <cell r="U771" t="str">
            <v>Full</v>
          </cell>
          <cell r="V771" t="str">
            <v>5</v>
          </cell>
          <cell r="X771" t="str">
            <v>0</v>
          </cell>
          <cell r="Y771" t="str">
            <v>PSE-deemed</v>
          </cell>
          <cell r="Z771" t="str">
            <v>Engineering</v>
          </cell>
          <cell r="AE771" t="str">
            <v>per unit</v>
          </cell>
          <cell r="AF771" t="str">
            <v>kWh</v>
          </cell>
        </row>
        <row r="772">
          <cell r="A772" t="str">
            <v>11471 - 1</v>
          </cell>
          <cell r="B772" t="str">
            <v>11471</v>
          </cell>
          <cell r="C772" t="str">
            <v>Lighting</v>
          </cell>
          <cell r="D772" t="str">
            <v>Lamp</v>
          </cell>
          <cell r="E772" t="str">
            <v>LED Lamp</v>
          </cell>
          <cell r="F772" t="str">
            <v>LGDI: Lamp - LED - MR 16 - Lodging Guest Rooms</v>
          </cell>
          <cell r="G772" t="str">
            <v>LED MR16: lodging guest rooms</v>
          </cell>
          <cell r="H772">
            <v>1</v>
          </cell>
          <cell r="I772" t="str">
            <v>Active</v>
          </cell>
          <cell r="J772">
            <v>42370</v>
          </cell>
          <cell r="K772">
            <v>42735</v>
          </cell>
          <cell r="L772" t="str">
            <v>Comm Lighting</v>
          </cell>
          <cell r="N772" t="str">
            <v>3991</v>
          </cell>
          <cell r="Q772" t="str">
            <v>4.364</v>
          </cell>
          <cell r="S772" t="str">
            <v>12.73</v>
          </cell>
          <cell r="T772" t="str">
            <v>34</v>
          </cell>
          <cell r="U772" t="str">
            <v>Full</v>
          </cell>
          <cell r="V772" t="str">
            <v>5</v>
          </cell>
          <cell r="Y772" t="str">
            <v>PSE-deemed</v>
          </cell>
          <cell r="Z772" t="str">
            <v>Engineering</v>
          </cell>
          <cell r="AE772" t="str">
            <v>per unit</v>
          </cell>
          <cell r="AF772" t="str">
            <v>kWh</v>
          </cell>
        </row>
        <row r="773">
          <cell r="A773" t="str">
            <v>11471 - 2</v>
          </cell>
          <cell r="B773" t="str">
            <v>11471</v>
          </cell>
          <cell r="C773" t="str">
            <v>Lighting</v>
          </cell>
          <cell r="D773" t="str">
            <v>Lamp</v>
          </cell>
          <cell r="E773" t="str">
            <v>LED Lamp</v>
          </cell>
          <cell r="F773" t="str">
            <v>LGDI: Lamp - LED - MR 16 - Lodging Guest Rooms</v>
          </cell>
          <cell r="G773" t="str">
            <v>LED MR16: lodging guest rooms</v>
          </cell>
          <cell r="H773">
            <v>2</v>
          </cell>
          <cell r="I773" t="str">
            <v>Active</v>
          </cell>
          <cell r="J773">
            <v>42736</v>
          </cell>
          <cell r="L773" t="str">
            <v>Comm Lighting</v>
          </cell>
          <cell r="N773" t="str">
            <v>5181</v>
          </cell>
          <cell r="Q773" t="str">
            <v>4.36</v>
          </cell>
          <cell r="S773" t="str">
            <v>8.36</v>
          </cell>
          <cell r="T773" t="str">
            <v>34</v>
          </cell>
          <cell r="U773" t="str">
            <v>Full</v>
          </cell>
          <cell r="V773" t="str">
            <v>5</v>
          </cell>
          <cell r="X773" t="str">
            <v>0</v>
          </cell>
          <cell r="Y773" t="str">
            <v>PSE-deemed</v>
          </cell>
          <cell r="Z773" t="str">
            <v>Engineering</v>
          </cell>
          <cell r="AE773" t="str">
            <v>per unit</v>
          </cell>
          <cell r="AF773" t="str">
            <v>kWh</v>
          </cell>
        </row>
        <row r="774">
          <cell r="A774" t="str">
            <v>11472 - 1</v>
          </cell>
          <cell r="B774" t="str">
            <v>11472</v>
          </cell>
          <cell r="C774" t="str">
            <v>Lighting</v>
          </cell>
          <cell r="D774" t="str">
            <v>Lamp</v>
          </cell>
          <cell r="E774" t="str">
            <v>LED Lamp</v>
          </cell>
          <cell r="F774" t="str">
            <v>LGDI: Lamp - LED - MR 16 - Office</v>
          </cell>
          <cell r="G774" t="str">
            <v>LED MR16: office</v>
          </cell>
          <cell r="H774">
            <v>1</v>
          </cell>
          <cell r="I774" t="str">
            <v>Active</v>
          </cell>
          <cell r="J774">
            <v>42370</v>
          </cell>
          <cell r="K774">
            <v>42735</v>
          </cell>
          <cell r="L774" t="str">
            <v>Comm Lighting</v>
          </cell>
          <cell r="N774" t="str">
            <v>3992</v>
          </cell>
          <cell r="Q774" t="str">
            <v>32.41</v>
          </cell>
          <cell r="S774" t="str">
            <v>32.41</v>
          </cell>
          <cell r="T774" t="str">
            <v>77</v>
          </cell>
          <cell r="U774" t="str">
            <v>Full</v>
          </cell>
          <cell r="V774" t="str">
            <v>5</v>
          </cell>
          <cell r="Y774" t="str">
            <v>PSE-deemed</v>
          </cell>
          <cell r="Z774" t="str">
            <v>Engineering</v>
          </cell>
          <cell r="AE774" t="str">
            <v>per unit</v>
          </cell>
          <cell r="AF774" t="str">
            <v>kWh</v>
          </cell>
        </row>
        <row r="775">
          <cell r="A775" t="str">
            <v>11472 - 2</v>
          </cell>
          <cell r="B775" t="str">
            <v>11472</v>
          </cell>
          <cell r="C775" t="str">
            <v>Lighting</v>
          </cell>
          <cell r="D775" t="str">
            <v>Lamp</v>
          </cell>
          <cell r="E775" t="str">
            <v>LED Lamp</v>
          </cell>
          <cell r="F775" t="str">
            <v>LGDI: Lamp - LED - MR 16 - Office</v>
          </cell>
          <cell r="G775" t="str">
            <v>LED MR16: office</v>
          </cell>
          <cell r="H775">
            <v>2</v>
          </cell>
          <cell r="I775" t="str">
            <v>Active</v>
          </cell>
          <cell r="J775">
            <v>42736</v>
          </cell>
          <cell r="L775" t="str">
            <v>Comm Lighting</v>
          </cell>
          <cell r="N775" t="str">
            <v>5182</v>
          </cell>
          <cell r="Q775" t="str">
            <v>19</v>
          </cell>
          <cell r="S775" t="str">
            <v>19</v>
          </cell>
          <cell r="T775" t="str">
            <v>77</v>
          </cell>
          <cell r="U775" t="str">
            <v>Full</v>
          </cell>
          <cell r="V775" t="str">
            <v>5</v>
          </cell>
          <cell r="X775" t="str">
            <v>0</v>
          </cell>
          <cell r="Y775" t="str">
            <v>PSE-deemed</v>
          </cell>
          <cell r="Z775" t="str">
            <v>Engineering</v>
          </cell>
          <cell r="AE775" t="str">
            <v>per unit</v>
          </cell>
          <cell r="AF775" t="str">
            <v>kWh</v>
          </cell>
        </row>
        <row r="776">
          <cell r="A776" t="str">
            <v>11473 - 1</v>
          </cell>
          <cell r="B776" t="str">
            <v>11473</v>
          </cell>
          <cell r="C776" t="str">
            <v>Lighting</v>
          </cell>
          <cell r="D776" t="str">
            <v>Lamp</v>
          </cell>
          <cell r="E776" t="str">
            <v>LED Lamp</v>
          </cell>
          <cell r="F776" t="str">
            <v>LGDI: Lamp - LED - MR 16 - Other</v>
          </cell>
          <cell r="G776" t="str">
            <v>LED MR16: other</v>
          </cell>
          <cell r="H776">
            <v>1</v>
          </cell>
          <cell r="I776" t="str">
            <v>Active</v>
          </cell>
          <cell r="J776">
            <v>42370</v>
          </cell>
          <cell r="K776">
            <v>42735</v>
          </cell>
          <cell r="L776" t="str">
            <v>Comm Lighting</v>
          </cell>
          <cell r="N776" t="str">
            <v>3993</v>
          </cell>
          <cell r="Q776" t="str">
            <v>32.41</v>
          </cell>
          <cell r="S776" t="str">
            <v>32.41</v>
          </cell>
          <cell r="T776" t="str">
            <v>58</v>
          </cell>
          <cell r="U776" t="str">
            <v>Full</v>
          </cell>
          <cell r="V776" t="str">
            <v>5</v>
          </cell>
          <cell r="Y776" t="str">
            <v>PSE-deemed</v>
          </cell>
          <cell r="Z776" t="str">
            <v>Engineering</v>
          </cell>
          <cell r="AE776" t="str">
            <v>per unit</v>
          </cell>
          <cell r="AF776" t="str">
            <v>kWh</v>
          </cell>
        </row>
        <row r="777">
          <cell r="A777" t="str">
            <v>11473 - 2</v>
          </cell>
          <cell r="B777" t="str">
            <v>11473</v>
          </cell>
          <cell r="C777" t="str">
            <v>Lighting</v>
          </cell>
          <cell r="D777" t="str">
            <v>Lamp</v>
          </cell>
          <cell r="E777" t="str">
            <v>LED Lamp</v>
          </cell>
          <cell r="F777" t="str">
            <v>LGDI: Lamp - LED - MR 16 - Other</v>
          </cell>
          <cell r="G777" t="str">
            <v>LED MR16: other</v>
          </cell>
          <cell r="H777">
            <v>2</v>
          </cell>
          <cell r="I777" t="str">
            <v>Active</v>
          </cell>
          <cell r="J777">
            <v>42736</v>
          </cell>
          <cell r="L777" t="str">
            <v>Comm Lighting</v>
          </cell>
          <cell r="N777" t="str">
            <v>5183</v>
          </cell>
          <cell r="Q777" t="str">
            <v>19</v>
          </cell>
          <cell r="S777" t="str">
            <v>19</v>
          </cell>
          <cell r="T777" t="str">
            <v>58</v>
          </cell>
          <cell r="U777" t="str">
            <v>Full</v>
          </cell>
          <cell r="V777" t="str">
            <v>5</v>
          </cell>
          <cell r="X777" t="str">
            <v>0</v>
          </cell>
          <cell r="Y777" t="str">
            <v>PSE-deemed</v>
          </cell>
          <cell r="Z777" t="str">
            <v>Engineering</v>
          </cell>
          <cell r="AE777" t="str">
            <v>per unit</v>
          </cell>
          <cell r="AF777" t="str">
            <v>kWh</v>
          </cell>
        </row>
        <row r="778">
          <cell r="A778" t="str">
            <v>11474 - 1</v>
          </cell>
          <cell r="B778" t="str">
            <v>11474</v>
          </cell>
          <cell r="C778" t="str">
            <v>Lighting</v>
          </cell>
          <cell r="D778" t="str">
            <v>Lamp</v>
          </cell>
          <cell r="E778" t="str">
            <v>LED Lamp</v>
          </cell>
          <cell r="F778" t="str">
            <v>LGDI: Lamp - LED - MR 16 - Other Health</v>
          </cell>
          <cell r="G778" t="str">
            <v>LED MR16: other health</v>
          </cell>
          <cell r="H778">
            <v>1</v>
          </cell>
          <cell r="I778" t="str">
            <v>Active</v>
          </cell>
          <cell r="J778">
            <v>42370</v>
          </cell>
          <cell r="K778">
            <v>42735</v>
          </cell>
          <cell r="L778" t="str">
            <v>Comm Lighting</v>
          </cell>
          <cell r="N778" t="str">
            <v>3994</v>
          </cell>
          <cell r="Q778" t="str">
            <v>32.41</v>
          </cell>
          <cell r="S778" t="str">
            <v>32.41</v>
          </cell>
          <cell r="T778" t="str">
            <v>113</v>
          </cell>
          <cell r="U778" t="str">
            <v>Full</v>
          </cell>
          <cell r="V778" t="str">
            <v>5</v>
          </cell>
          <cell r="Y778" t="str">
            <v>PSE-deemed</v>
          </cell>
          <cell r="Z778" t="str">
            <v>Engineering</v>
          </cell>
          <cell r="AE778" t="str">
            <v>per unit</v>
          </cell>
          <cell r="AF778" t="str">
            <v>kWh</v>
          </cell>
        </row>
        <row r="779">
          <cell r="A779" t="str">
            <v>11474 - 2</v>
          </cell>
          <cell r="B779" t="str">
            <v>11474</v>
          </cell>
          <cell r="C779" t="str">
            <v>Lighting</v>
          </cell>
          <cell r="D779" t="str">
            <v>Lamp</v>
          </cell>
          <cell r="E779" t="str">
            <v>LED Lamp</v>
          </cell>
          <cell r="F779" t="str">
            <v>LGDI: Lamp - LED - MR 16 - Other Health</v>
          </cell>
          <cell r="G779" t="str">
            <v>LED MR16: other health</v>
          </cell>
          <cell r="H779">
            <v>2</v>
          </cell>
          <cell r="I779" t="str">
            <v>Active</v>
          </cell>
          <cell r="J779">
            <v>42736</v>
          </cell>
          <cell r="L779" t="str">
            <v>Comm Lighting</v>
          </cell>
          <cell r="N779" t="str">
            <v>5184</v>
          </cell>
          <cell r="Q779" t="str">
            <v>19</v>
          </cell>
          <cell r="S779" t="str">
            <v>19</v>
          </cell>
          <cell r="T779" t="str">
            <v>113</v>
          </cell>
          <cell r="U779" t="str">
            <v>Full</v>
          </cell>
          <cell r="V779" t="str">
            <v>5</v>
          </cell>
          <cell r="X779" t="str">
            <v>0</v>
          </cell>
          <cell r="Y779" t="str">
            <v>PSE-deemed</v>
          </cell>
          <cell r="Z779" t="str">
            <v>Engineering</v>
          </cell>
          <cell r="AE779" t="str">
            <v>per unit</v>
          </cell>
          <cell r="AF779" t="str">
            <v>kWh</v>
          </cell>
        </row>
        <row r="780">
          <cell r="A780" t="str">
            <v>11475 - 1</v>
          </cell>
          <cell r="B780" t="str">
            <v>11475</v>
          </cell>
          <cell r="C780" t="str">
            <v>Lighting</v>
          </cell>
          <cell r="D780" t="str">
            <v>Lamp</v>
          </cell>
          <cell r="E780" t="str">
            <v>LED Lamp</v>
          </cell>
          <cell r="F780" t="str">
            <v>LGDI: Lamp - LED - MR 16 - Restaurant</v>
          </cell>
          <cell r="G780" t="str">
            <v>LED MR16: restaurant</v>
          </cell>
          <cell r="H780">
            <v>1</v>
          </cell>
          <cell r="I780" t="str">
            <v>Active</v>
          </cell>
          <cell r="J780">
            <v>42370</v>
          </cell>
          <cell r="K780">
            <v>42735</v>
          </cell>
          <cell r="L780" t="str">
            <v>Comm Lighting</v>
          </cell>
          <cell r="N780" t="str">
            <v>3995</v>
          </cell>
          <cell r="Q780" t="str">
            <v>32.41</v>
          </cell>
          <cell r="S780" t="str">
            <v>32.41</v>
          </cell>
          <cell r="T780" t="str">
            <v>92</v>
          </cell>
          <cell r="U780" t="str">
            <v>Full</v>
          </cell>
          <cell r="V780" t="str">
            <v>5</v>
          </cell>
          <cell r="Y780" t="str">
            <v>PSE-deemed</v>
          </cell>
          <cell r="Z780" t="str">
            <v>Engineering</v>
          </cell>
          <cell r="AE780" t="str">
            <v>per unit</v>
          </cell>
          <cell r="AF780" t="str">
            <v>kWh</v>
          </cell>
        </row>
        <row r="781">
          <cell r="A781" t="str">
            <v>11475 - 2</v>
          </cell>
          <cell r="B781" t="str">
            <v>11475</v>
          </cell>
          <cell r="C781" t="str">
            <v>Lighting</v>
          </cell>
          <cell r="D781" t="str">
            <v>Lamp</v>
          </cell>
          <cell r="E781" t="str">
            <v>LED Lamp</v>
          </cell>
          <cell r="F781" t="str">
            <v>LGDI: Lamp - LED - MR 16 - Restaurant</v>
          </cell>
          <cell r="G781" t="str">
            <v>LED MR16: restaurant</v>
          </cell>
          <cell r="H781">
            <v>2</v>
          </cell>
          <cell r="I781" t="str">
            <v>Active</v>
          </cell>
          <cell r="J781">
            <v>42736</v>
          </cell>
          <cell r="L781" t="str">
            <v>Comm Lighting</v>
          </cell>
          <cell r="N781" t="str">
            <v>5185</v>
          </cell>
          <cell r="Q781" t="str">
            <v>19</v>
          </cell>
          <cell r="S781" t="str">
            <v>19</v>
          </cell>
          <cell r="T781" t="str">
            <v>92</v>
          </cell>
          <cell r="U781" t="str">
            <v>Full</v>
          </cell>
          <cell r="V781" t="str">
            <v>5</v>
          </cell>
          <cell r="X781" t="str">
            <v>0</v>
          </cell>
          <cell r="Y781" t="str">
            <v>PSE-deemed</v>
          </cell>
          <cell r="Z781" t="str">
            <v>Engineering</v>
          </cell>
          <cell r="AE781" t="str">
            <v>per unit</v>
          </cell>
          <cell r="AF781" t="str">
            <v>kWh</v>
          </cell>
        </row>
        <row r="782">
          <cell r="A782" t="str">
            <v>11476 - 1</v>
          </cell>
          <cell r="B782" t="str">
            <v>11476</v>
          </cell>
          <cell r="C782" t="str">
            <v>Lighting</v>
          </cell>
          <cell r="D782" t="str">
            <v>Lamp</v>
          </cell>
          <cell r="E782" t="str">
            <v>LED Lamp</v>
          </cell>
          <cell r="F782" t="str">
            <v>LGDI: Lamp - LED - MR 16 - Retail</v>
          </cell>
          <cell r="G782" t="str">
            <v>LED MR16: retail</v>
          </cell>
          <cell r="H782">
            <v>1</v>
          </cell>
          <cell r="I782" t="str">
            <v>Active</v>
          </cell>
          <cell r="J782">
            <v>42370</v>
          </cell>
          <cell r="K782">
            <v>42735</v>
          </cell>
          <cell r="L782" t="str">
            <v>Comm Lighting</v>
          </cell>
          <cell r="N782" t="str">
            <v>3996</v>
          </cell>
          <cell r="Q782" t="str">
            <v>32.41</v>
          </cell>
          <cell r="S782" t="str">
            <v>32.41</v>
          </cell>
          <cell r="T782" t="str">
            <v>84</v>
          </cell>
          <cell r="U782" t="str">
            <v>Full</v>
          </cell>
          <cell r="V782" t="str">
            <v>5</v>
          </cell>
          <cell r="Y782" t="str">
            <v>PSE-deemed</v>
          </cell>
          <cell r="Z782" t="str">
            <v>Engineering</v>
          </cell>
          <cell r="AE782" t="str">
            <v>per unit</v>
          </cell>
          <cell r="AF782" t="str">
            <v>kWh</v>
          </cell>
        </row>
        <row r="783">
          <cell r="A783" t="str">
            <v>11476 - 2</v>
          </cell>
          <cell r="B783" t="str">
            <v>11476</v>
          </cell>
          <cell r="C783" t="str">
            <v>Lighting</v>
          </cell>
          <cell r="D783" t="str">
            <v>Lamp</v>
          </cell>
          <cell r="E783" t="str">
            <v>LED Lamp</v>
          </cell>
          <cell r="F783" t="str">
            <v>LGDI: Lamp - LED - MR 16 - Retail</v>
          </cell>
          <cell r="G783" t="str">
            <v>LED MR16: retail</v>
          </cell>
          <cell r="H783">
            <v>2</v>
          </cell>
          <cell r="I783" t="str">
            <v>Active</v>
          </cell>
          <cell r="J783">
            <v>42736</v>
          </cell>
          <cell r="L783" t="str">
            <v>Comm Lighting</v>
          </cell>
          <cell r="N783" t="str">
            <v>5186</v>
          </cell>
          <cell r="Q783" t="str">
            <v>19</v>
          </cell>
          <cell r="S783" t="str">
            <v>19</v>
          </cell>
          <cell r="T783" t="str">
            <v>84</v>
          </cell>
          <cell r="U783" t="str">
            <v>Full</v>
          </cell>
          <cell r="V783" t="str">
            <v>5</v>
          </cell>
          <cell r="X783" t="str">
            <v>0</v>
          </cell>
          <cell r="Y783" t="str">
            <v>PSE-deemed</v>
          </cell>
          <cell r="Z783" t="str">
            <v>Engineering</v>
          </cell>
          <cell r="AE783" t="str">
            <v>per unit</v>
          </cell>
          <cell r="AF783" t="str">
            <v>kWh</v>
          </cell>
        </row>
        <row r="784">
          <cell r="A784" t="str">
            <v>11477 - 1</v>
          </cell>
          <cell r="B784" t="str">
            <v>11477</v>
          </cell>
          <cell r="C784" t="str">
            <v>Lighting</v>
          </cell>
          <cell r="D784" t="str">
            <v>Lamp</v>
          </cell>
          <cell r="E784" t="str">
            <v>LED Lamp</v>
          </cell>
          <cell r="F784" t="str">
            <v>LGDI: Lamp - LED - MR 16 - School K12</v>
          </cell>
          <cell r="G784" t="str">
            <v>LED MR16: school K-12</v>
          </cell>
          <cell r="H784">
            <v>1</v>
          </cell>
          <cell r="I784" t="str">
            <v>Active</v>
          </cell>
          <cell r="J784">
            <v>42370</v>
          </cell>
          <cell r="K784">
            <v>42735</v>
          </cell>
          <cell r="L784" t="str">
            <v>Comm Lighting</v>
          </cell>
          <cell r="N784" t="str">
            <v>3997</v>
          </cell>
          <cell r="Q784" t="str">
            <v>32.41</v>
          </cell>
          <cell r="S784" t="str">
            <v>32.41</v>
          </cell>
          <cell r="T784" t="str">
            <v>59</v>
          </cell>
          <cell r="U784" t="str">
            <v>Full</v>
          </cell>
          <cell r="V784" t="str">
            <v>5</v>
          </cell>
          <cell r="Y784" t="str">
            <v>PSE-deemed</v>
          </cell>
          <cell r="Z784" t="str">
            <v>Engineering</v>
          </cell>
          <cell r="AE784" t="str">
            <v>per unit</v>
          </cell>
          <cell r="AF784" t="str">
            <v>kWh</v>
          </cell>
        </row>
        <row r="785">
          <cell r="A785" t="str">
            <v>11477 - 2</v>
          </cell>
          <cell r="B785" t="str">
            <v>11477</v>
          </cell>
          <cell r="C785" t="str">
            <v>Lighting</v>
          </cell>
          <cell r="D785" t="str">
            <v>Lamp</v>
          </cell>
          <cell r="E785" t="str">
            <v>LED Lamp</v>
          </cell>
          <cell r="F785" t="str">
            <v>LGDI: Lamp - LED - MR 16 - School K12</v>
          </cell>
          <cell r="G785" t="str">
            <v>LED MR16: school K-12</v>
          </cell>
          <cell r="H785">
            <v>2</v>
          </cell>
          <cell r="I785" t="str">
            <v>Active</v>
          </cell>
          <cell r="J785">
            <v>42736</v>
          </cell>
          <cell r="L785" t="str">
            <v>Comm Lighting</v>
          </cell>
          <cell r="N785" t="str">
            <v>5187</v>
          </cell>
          <cell r="Q785" t="str">
            <v>19</v>
          </cell>
          <cell r="S785" t="str">
            <v>19</v>
          </cell>
          <cell r="T785" t="str">
            <v>59</v>
          </cell>
          <cell r="U785" t="str">
            <v>Full</v>
          </cell>
          <cell r="V785" t="str">
            <v>5</v>
          </cell>
          <cell r="X785" t="str">
            <v>0</v>
          </cell>
          <cell r="Y785" t="str">
            <v>PSE-deemed</v>
          </cell>
          <cell r="Z785" t="str">
            <v>Engineering</v>
          </cell>
          <cell r="AE785" t="str">
            <v>per unit</v>
          </cell>
          <cell r="AF785" t="str">
            <v>kWh</v>
          </cell>
        </row>
        <row r="786">
          <cell r="A786" t="str">
            <v>11478 - 1</v>
          </cell>
          <cell r="B786" t="str">
            <v>11478</v>
          </cell>
          <cell r="C786" t="str">
            <v>Lighting</v>
          </cell>
          <cell r="D786" t="str">
            <v>Lamp</v>
          </cell>
          <cell r="E786" t="str">
            <v>LED Lamp</v>
          </cell>
          <cell r="F786" t="str">
            <v>LGDI: Lamp - LED - MR 16 - Warehouse</v>
          </cell>
          <cell r="G786" t="str">
            <v>LED MR16: warehouse</v>
          </cell>
          <cell r="H786">
            <v>1</v>
          </cell>
          <cell r="I786" t="str">
            <v>Active</v>
          </cell>
          <cell r="J786">
            <v>42370</v>
          </cell>
          <cell r="K786">
            <v>42735</v>
          </cell>
          <cell r="L786" t="str">
            <v>Comm Lighting</v>
          </cell>
          <cell r="N786" t="str">
            <v>3998</v>
          </cell>
          <cell r="Q786" t="str">
            <v>32.41</v>
          </cell>
          <cell r="S786" t="str">
            <v>32.41</v>
          </cell>
          <cell r="T786" t="str">
            <v>61</v>
          </cell>
          <cell r="U786" t="str">
            <v>Full</v>
          </cell>
          <cell r="V786" t="str">
            <v>5</v>
          </cell>
          <cell r="Y786" t="str">
            <v>PSE-deemed</v>
          </cell>
          <cell r="Z786" t="str">
            <v>Engineering</v>
          </cell>
          <cell r="AE786" t="str">
            <v>per unit</v>
          </cell>
          <cell r="AF786" t="str">
            <v>kWh</v>
          </cell>
        </row>
        <row r="787">
          <cell r="A787" t="str">
            <v>11478 - 2</v>
          </cell>
          <cell r="B787" t="str">
            <v>11478</v>
          </cell>
          <cell r="C787" t="str">
            <v>Lighting</v>
          </cell>
          <cell r="D787" t="str">
            <v>Lamp</v>
          </cell>
          <cell r="E787" t="str">
            <v>LED Lamp</v>
          </cell>
          <cell r="F787" t="str">
            <v>LGDI: Lamp - LED - MR 16 - Warehouse</v>
          </cell>
          <cell r="G787" t="str">
            <v>LED MR16: warehouse</v>
          </cell>
          <cell r="H787">
            <v>2</v>
          </cell>
          <cell r="I787" t="str">
            <v>Active</v>
          </cell>
          <cell r="J787">
            <v>42736</v>
          </cell>
          <cell r="L787" t="str">
            <v>Comm Lighting</v>
          </cell>
          <cell r="N787" t="str">
            <v>5188</v>
          </cell>
          <cell r="Q787" t="str">
            <v>19</v>
          </cell>
          <cell r="S787" t="str">
            <v>19</v>
          </cell>
          <cell r="T787" t="str">
            <v>61</v>
          </cell>
          <cell r="U787" t="str">
            <v>Full</v>
          </cell>
          <cell r="V787" t="str">
            <v>5</v>
          </cell>
          <cell r="X787" t="str">
            <v>0</v>
          </cell>
          <cell r="Y787" t="str">
            <v>PSE-deemed</v>
          </cell>
          <cell r="Z787" t="str">
            <v>Engineering</v>
          </cell>
          <cell r="AE787" t="str">
            <v>per unit</v>
          </cell>
          <cell r="AF787" t="str">
            <v>kWh</v>
          </cell>
        </row>
        <row r="788">
          <cell r="A788" t="str">
            <v>11479 - 1</v>
          </cell>
          <cell r="B788" t="str">
            <v>11479</v>
          </cell>
          <cell r="C788" t="str">
            <v>Lighting</v>
          </cell>
          <cell r="D788" t="str">
            <v>Lamp</v>
          </cell>
          <cell r="E788" t="str">
            <v>LED Lamp</v>
          </cell>
          <cell r="F788" t="str">
            <v>LGDI: Lamp - LED - Omni - 11w - Assembly Church</v>
          </cell>
          <cell r="G788" t="str">
            <v>11 watt omnidirectional LED: assembly or church</v>
          </cell>
          <cell r="H788">
            <v>1</v>
          </cell>
          <cell r="I788" t="str">
            <v>Active</v>
          </cell>
          <cell r="J788">
            <v>42370</v>
          </cell>
          <cell r="K788">
            <v>42735</v>
          </cell>
          <cell r="L788" t="str">
            <v>Comm Lighting</v>
          </cell>
          <cell r="N788" t="str">
            <v>3999</v>
          </cell>
          <cell r="Q788" t="str">
            <v>19.68</v>
          </cell>
          <cell r="S788" t="str">
            <v>19.68</v>
          </cell>
          <cell r="T788" t="str">
            <v>55</v>
          </cell>
          <cell r="U788" t="str">
            <v>Full</v>
          </cell>
          <cell r="V788" t="str">
            <v>5</v>
          </cell>
          <cell r="Y788" t="str">
            <v>PSE-deemed</v>
          </cell>
          <cell r="Z788" t="str">
            <v>Engineering</v>
          </cell>
          <cell r="AE788" t="str">
            <v>per unit</v>
          </cell>
          <cell r="AF788" t="str">
            <v>kWh</v>
          </cell>
        </row>
        <row r="789">
          <cell r="A789" t="str">
            <v>11479 - 2</v>
          </cell>
          <cell r="B789" t="str">
            <v>11479</v>
          </cell>
          <cell r="C789" t="str">
            <v>Lighting</v>
          </cell>
          <cell r="D789" t="str">
            <v>Lamp</v>
          </cell>
          <cell r="E789" t="str">
            <v>LED Lamp</v>
          </cell>
          <cell r="F789" t="str">
            <v>LGDI: Lamp - LED - Omni - 11w - Assembly Church</v>
          </cell>
          <cell r="G789" t="str">
            <v>11 watt omnidirectional LED: assembly or church</v>
          </cell>
          <cell r="H789">
            <v>2</v>
          </cell>
          <cell r="I789" t="str">
            <v>Active</v>
          </cell>
          <cell r="J789">
            <v>42736</v>
          </cell>
          <cell r="L789" t="str">
            <v>Comm Lighting</v>
          </cell>
          <cell r="N789" t="str">
            <v>5189</v>
          </cell>
          <cell r="Q789" t="str">
            <v>13.78</v>
          </cell>
          <cell r="S789" t="str">
            <v>13.78</v>
          </cell>
          <cell r="T789" t="str">
            <v>55</v>
          </cell>
          <cell r="U789" t="str">
            <v>Full</v>
          </cell>
          <cell r="V789" t="str">
            <v>5</v>
          </cell>
          <cell r="X789" t="str">
            <v>0</v>
          </cell>
          <cell r="Y789" t="str">
            <v>PSE-deemed</v>
          </cell>
          <cell r="Z789" t="str">
            <v>Engineering</v>
          </cell>
          <cell r="AE789" t="str">
            <v>per unit</v>
          </cell>
          <cell r="AF789" t="str">
            <v>kWh</v>
          </cell>
        </row>
        <row r="790">
          <cell r="A790" t="str">
            <v>11480 - 1</v>
          </cell>
          <cell r="B790" t="str">
            <v>11480</v>
          </cell>
          <cell r="C790" t="str">
            <v>Lighting</v>
          </cell>
          <cell r="D790" t="str">
            <v>Lamp</v>
          </cell>
          <cell r="E790" t="str">
            <v>LED Lamp</v>
          </cell>
          <cell r="F790" t="str">
            <v>LGDI: Lamp - LED - Omni - 11w - Exterior</v>
          </cell>
          <cell r="G790" t="str">
            <v>11 watt omnidirectional LED: exterior</v>
          </cell>
          <cell r="H790">
            <v>1</v>
          </cell>
          <cell r="I790" t="str">
            <v>Active</v>
          </cell>
          <cell r="J790">
            <v>42370</v>
          </cell>
          <cell r="K790">
            <v>42735</v>
          </cell>
          <cell r="L790" t="str">
            <v>Comm Lighting</v>
          </cell>
          <cell r="N790" t="str">
            <v>4000</v>
          </cell>
          <cell r="Q790" t="str">
            <v>19.68</v>
          </cell>
          <cell r="S790" t="str">
            <v>19.68</v>
          </cell>
          <cell r="T790" t="str">
            <v>123</v>
          </cell>
          <cell r="U790" t="str">
            <v>Full</v>
          </cell>
          <cell r="V790" t="str">
            <v>5</v>
          </cell>
          <cell r="Y790" t="str">
            <v>PSE-deemed</v>
          </cell>
          <cell r="Z790" t="str">
            <v>Engineering</v>
          </cell>
          <cell r="AE790" t="str">
            <v>per unit</v>
          </cell>
          <cell r="AF790" t="str">
            <v>kWh</v>
          </cell>
        </row>
        <row r="791">
          <cell r="A791" t="str">
            <v>11480 - 2</v>
          </cell>
          <cell r="B791" t="str">
            <v>11480</v>
          </cell>
          <cell r="C791" t="str">
            <v>Lighting</v>
          </cell>
          <cell r="D791" t="str">
            <v>Lamp</v>
          </cell>
          <cell r="E791" t="str">
            <v>LED Lamp</v>
          </cell>
          <cell r="F791" t="str">
            <v>LGDI: Lamp - LED - Omni - 11w - Exterior</v>
          </cell>
          <cell r="G791" t="str">
            <v>11 watt omnidirectional LED: exterior</v>
          </cell>
          <cell r="H791">
            <v>2</v>
          </cell>
          <cell r="I791" t="str">
            <v>Active</v>
          </cell>
          <cell r="J791">
            <v>42736</v>
          </cell>
          <cell r="L791" t="str">
            <v>Comm Lighting</v>
          </cell>
          <cell r="N791" t="str">
            <v>5190</v>
          </cell>
          <cell r="Q791" t="str">
            <v>13.78</v>
          </cell>
          <cell r="S791" t="str">
            <v>13.78</v>
          </cell>
          <cell r="T791" t="str">
            <v>123</v>
          </cell>
          <cell r="U791" t="str">
            <v>Full</v>
          </cell>
          <cell r="V791" t="str">
            <v>5</v>
          </cell>
          <cell r="X791" t="str">
            <v>0</v>
          </cell>
          <cell r="Y791" t="str">
            <v>PSE-deemed</v>
          </cell>
          <cell r="Z791" t="str">
            <v>Engineering</v>
          </cell>
          <cell r="AE791" t="str">
            <v>per unit</v>
          </cell>
          <cell r="AF791" t="str">
            <v>kWh</v>
          </cell>
        </row>
        <row r="792">
          <cell r="A792" t="str">
            <v>11481 - 1</v>
          </cell>
          <cell r="B792" t="str">
            <v>11481</v>
          </cell>
          <cell r="C792" t="str">
            <v>Lighting</v>
          </cell>
          <cell r="D792" t="str">
            <v>Lamp</v>
          </cell>
          <cell r="E792" t="str">
            <v>LED Lamp</v>
          </cell>
          <cell r="F792" t="str">
            <v>LGDI: Lamp - LED - Omni - 11w - Grocery</v>
          </cell>
          <cell r="G792" t="str">
            <v>11 watt omnidirectional LED: grocery</v>
          </cell>
          <cell r="H792">
            <v>1</v>
          </cell>
          <cell r="I792" t="str">
            <v>Active</v>
          </cell>
          <cell r="J792">
            <v>42370</v>
          </cell>
          <cell r="K792">
            <v>42735</v>
          </cell>
          <cell r="L792" t="str">
            <v>Comm Lighting</v>
          </cell>
          <cell r="N792" t="str">
            <v>4001</v>
          </cell>
          <cell r="Q792" t="str">
            <v>19.68</v>
          </cell>
          <cell r="S792" t="str">
            <v>19.68</v>
          </cell>
          <cell r="T792" t="str">
            <v>159</v>
          </cell>
          <cell r="U792" t="str">
            <v>Full</v>
          </cell>
          <cell r="V792" t="str">
            <v>5</v>
          </cell>
          <cell r="Y792" t="str">
            <v>PSE-deemed</v>
          </cell>
          <cell r="Z792" t="str">
            <v>Engineering</v>
          </cell>
          <cell r="AE792" t="str">
            <v>per unit</v>
          </cell>
          <cell r="AF792" t="str">
            <v>kWh</v>
          </cell>
        </row>
        <row r="793">
          <cell r="A793" t="str">
            <v>11481 - 2</v>
          </cell>
          <cell r="B793" t="str">
            <v>11481</v>
          </cell>
          <cell r="C793" t="str">
            <v>Lighting</v>
          </cell>
          <cell r="D793" t="str">
            <v>Lamp</v>
          </cell>
          <cell r="E793" t="str">
            <v>LED Lamp</v>
          </cell>
          <cell r="F793" t="str">
            <v>LGDI: Lamp - LED - Omni - 11w - Grocery</v>
          </cell>
          <cell r="G793" t="str">
            <v>11 watt omnidirectional LED: grocery</v>
          </cell>
          <cell r="H793">
            <v>2</v>
          </cell>
          <cell r="I793" t="str">
            <v>Active</v>
          </cell>
          <cell r="J793">
            <v>42736</v>
          </cell>
          <cell r="L793" t="str">
            <v>Comm Lighting</v>
          </cell>
          <cell r="N793" t="str">
            <v>5191</v>
          </cell>
          <cell r="Q793" t="str">
            <v>13.78</v>
          </cell>
          <cell r="S793" t="str">
            <v>13.78</v>
          </cell>
          <cell r="T793" t="str">
            <v>159</v>
          </cell>
          <cell r="U793" t="str">
            <v>Full</v>
          </cell>
          <cell r="V793" t="str">
            <v>5</v>
          </cell>
          <cell r="X793" t="str">
            <v>0</v>
          </cell>
          <cell r="Y793" t="str">
            <v>PSE-deemed</v>
          </cell>
          <cell r="Z793" t="str">
            <v>Engineering</v>
          </cell>
          <cell r="AE793" t="str">
            <v>per unit</v>
          </cell>
          <cell r="AF793" t="str">
            <v>kWh</v>
          </cell>
        </row>
        <row r="794">
          <cell r="A794" t="str">
            <v>11482 - 1</v>
          </cell>
          <cell r="B794" t="str">
            <v>11482</v>
          </cell>
          <cell r="C794" t="str">
            <v>Lighting</v>
          </cell>
          <cell r="D794" t="str">
            <v>Lamp</v>
          </cell>
          <cell r="E794" t="str">
            <v>LED Lamp</v>
          </cell>
          <cell r="F794" t="str">
            <v>LGDI: Lamp - LED - Omni - 11w - Lodging Common Areas</v>
          </cell>
          <cell r="G794" t="str">
            <v>11 watt omnidirectional LED: lodging common areas</v>
          </cell>
          <cell r="H794">
            <v>1</v>
          </cell>
          <cell r="I794" t="str">
            <v>Active</v>
          </cell>
          <cell r="J794">
            <v>42370</v>
          </cell>
          <cell r="K794">
            <v>42735</v>
          </cell>
          <cell r="L794" t="str">
            <v>Comm Lighting</v>
          </cell>
          <cell r="N794" t="str">
            <v>4002</v>
          </cell>
          <cell r="Q794" t="str">
            <v>19.68</v>
          </cell>
          <cell r="S794" t="str">
            <v>19.68</v>
          </cell>
          <cell r="T794" t="str">
            <v>249</v>
          </cell>
          <cell r="U794" t="str">
            <v>Full</v>
          </cell>
          <cell r="V794" t="str">
            <v>5</v>
          </cell>
          <cell r="Y794" t="str">
            <v>PSE-deemed</v>
          </cell>
          <cell r="Z794" t="str">
            <v>Engineering</v>
          </cell>
          <cell r="AE794" t="str">
            <v>per unit</v>
          </cell>
          <cell r="AF794" t="str">
            <v>kWh</v>
          </cell>
        </row>
        <row r="795">
          <cell r="A795" t="str">
            <v>11482 - 2</v>
          </cell>
          <cell r="B795" t="str">
            <v>11482</v>
          </cell>
          <cell r="C795" t="str">
            <v>Lighting</v>
          </cell>
          <cell r="D795" t="str">
            <v>Lamp</v>
          </cell>
          <cell r="E795" t="str">
            <v>LED Lamp</v>
          </cell>
          <cell r="F795" t="str">
            <v>LGDI: Lamp - LED - Omni - 11w - Lodging Common Areas</v>
          </cell>
          <cell r="G795" t="str">
            <v>11 watt omnidirectional LED: lodging common areas</v>
          </cell>
          <cell r="H795">
            <v>2</v>
          </cell>
          <cell r="I795" t="str">
            <v>Active</v>
          </cell>
          <cell r="J795">
            <v>42736</v>
          </cell>
          <cell r="L795" t="str">
            <v>Comm Lighting</v>
          </cell>
          <cell r="N795" t="str">
            <v>5192</v>
          </cell>
          <cell r="Q795" t="str">
            <v>13.78</v>
          </cell>
          <cell r="S795" t="str">
            <v>13.78</v>
          </cell>
          <cell r="T795" t="str">
            <v>249</v>
          </cell>
          <cell r="U795" t="str">
            <v>Full</v>
          </cell>
          <cell r="V795" t="str">
            <v>5</v>
          </cell>
          <cell r="X795" t="str">
            <v>0</v>
          </cell>
          <cell r="Y795" t="str">
            <v>PSE-deemed</v>
          </cell>
          <cell r="Z795" t="str">
            <v>Engineering</v>
          </cell>
          <cell r="AE795" t="str">
            <v>per unit</v>
          </cell>
          <cell r="AF795" t="str">
            <v>kWh</v>
          </cell>
        </row>
        <row r="796">
          <cell r="A796" t="str">
            <v>11483 - 1</v>
          </cell>
          <cell r="B796" t="str">
            <v>11483</v>
          </cell>
          <cell r="C796" t="str">
            <v>Lighting</v>
          </cell>
          <cell r="D796" t="str">
            <v>Lamp</v>
          </cell>
          <cell r="E796" t="str">
            <v>LED Lamp</v>
          </cell>
          <cell r="F796" t="str">
            <v>LGDI: Lamp - LED - Omni - 11w - Lodging Guest Rooms</v>
          </cell>
          <cell r="G796" t="str">
            <v>11 watt omnidirectional LED: lodging guest rooms</v>
          </cell>
          <cell r="H796">
            <v>1</v>
          </cell>
          <cell r="I796" t="str">
            <v>Active</v>
          </cell>
          <cell r="J796">
            <v>42370</v>
          </cell>
          <cell r="K796">
            <v>42735</v>
          </cell>
          <cell r="L796" t="str">
            <v>Comm Lighting</v>
          </cell>
          <cell r="N796" t="str">
            <v>4003</v>
          </cell>
          <cell r="Q796" t="str">
            <v>4.352</v>
          </cell>
          <cell r="S796" t="str">
            <v>12.7</v>
          </cell>
          <cell r="T796" t="str">
            <v>40</v>
          </cell>
          <cell r="U796" t="str">
            <v>Full</v>
          </cell>
          <cell r="V796" t="str">
            <v>5</v>
          </cell>
          <cell r="Y796" t="str">
            <v>PSE-deemed</v>
          </cell>
          <cell r="Z796" t="str">
            <v>Engineering</v>
          </cell>
          <cell r="AE796" t="str">
            <v>per unit</v>
          </cell>
          <cell r="AF796" t="str">
            <v>kWh</v>
          </cell>
        </row>
        <row r="797">
          <cell r="A797" t="str">
            <v>11483 - 2</v>
          </cell>
          <cell r="B797" t="str">
            <v>11483</v>
          </cell>
          <cell r="C797" t="str">
            <v>Lighting</v>
          </cell>
          <cell r="D797" t="str">
            <v>Lamp</v>
          </cell>
          <cell r="E797" t="str">
            <v>LED Lamp</v>
          </cell>
          <cell r="F797" t="str">
            <v>LGDI: Lamp - LED - Omni - 11w - Lodging Guest Rooms</v>
          </cell>
          <cell r="G797" t="str">
            <v>11 watt omnidirectional LED: lodging guest rooms</v>
          </cell>
          <cell r="H797">
            <v>2</v>
          </cell>
          <cell r="I797" t="str">
            <v>Active</v>
          </cell>
          <cell r="J797">
            <v>42736</v>
          </cell>
          <cell r="L797" t="str">
            <v>Comm Lighting</v>
          </cell>
          <cell r="N797" t="str">
            <v>5193</v>
          </cell>
          <cell r="Q797" t="str">
            <v>4.35</v>
          </cell>
          <cell r="S797" t="str">
            <v>8.35</v>
          </cell>
          <cell r="T797" t="str">
            <v>40</v>
          </cell>
          <cell r="U797" t="str">
            <v>Full</v>
          </cell>
          <cell r="V797" t="str">
            <v>5</v>
          </cell>
          <cell r="X797" t="str">
            <v>0</v>
          </cell>
          <cell r="Y797" t="str">
            <v>PSE-deemed</v>
          </cell>
          <cell r="Z797" t="str">
            <v>Engineering</v>
          </cell>
          <cell r="AE797" t="str">
            <v>per unit</v>
          </cell>
          <cell r="AF797" t="str">
            <v>kWh</v>
          </cell>
        </row>
        <row r="798">
          <cell r="A798" t="str">
            <v>11484 - 1</v>
          </cell>
          <cell r="B798" t="str">
            <v>11484</v>
          </cell>
          <cell r="C798" t="str">
            <v>Lighting</v>
          </cell>
          <cell r="D798" t="str">
            <v>Lamp</v>
          </cell>
          <cell r="E798" t="str">
            <v>LED Lamp</v>
          </cell>
          <cell r="F798" t="str">
            <v>LGDI: Lamp - LED - Omni - 11w - Office</v>
          </cell>
          <cell r="G798" t="str">
            <v>11 watt omnidirectional LED: office</v>
          </cell>
          <cell r="H798">
            <v>1</v>
          </cell>
          <cell r="I798" t="str">
            <v>Active</v>
          </cell>
          <cell r="J798">
            <v>42370</v>
          </cell>
          <cell r="K798">
            <v>42735</v>
          </cell>
          <cell r="L798" t="str">
            <v>Comm Lighting</v>
          </cell>
          <cell r="N798" t="str">
            <v>4004</v>
          </cell>
          <cell r="Q798" t="str">
            <v>19.68</v>
          </cell>
          <cell r="S798" t="str">
            <v>19.68</v>
          </cell>
          <cell r="T798" t="str">
            <v>91</v>
          </cell>
          <cell r="U798" t="str">
            <v>Full</v>
          </cell>
          <cell r="V798" t="str">
            <v>5</v>
          </cell>
          <cell r="Y798" t="str">
            <v>PSE-deemed</v>
          </cell>
          <cell r="Z798" t="str">
            <v>Engineering</v>
          </cell>
          <cell r="AE798" t="str">
            <v>per unit</v>
          </cell>
          <cell r="AF798" t="str">
            <v>kWh</v>
          </cell>
        </row>
        <row r="799">
          <cell r="A799" t="str">
            <v>11484 - 2</v>
          </cell>
          <cell r="B799" t="str">
            <v>11484</v>
          </cell>
          <cell r="C799" t="str">
            <v>Lighting</v>
          </cell>
          <cell r="D799" t="str">
            <v>Lamp</v>
          </cell>
          <cell r="E799" t="str">
            <v>LED Lamp</v>
          </cell>
          <cell r="F799" t="str">
            <v>LGDI: Lamp - LED - Omni - 11w - Office</v>
          </cell>
          <cell r="G799" t="str">
            <v>11 watt omnidirectional LED: office</v>
          </cell>
          <cell r="H799">
            <v>2</v>
          </cell>
          <cell r="I799" t="str">
            <v>Active</v>
          </cell>
          <cell r="J799">
            <v>42736</v>
          </cell>
          <cell r="L799" t="str">
            <v>Comm Lighting</v>
          </cell>
          <cell r="N799" t="str">
            <v>5194</v>
          </cell>
          <cell r="Q799" t="str">
            <v>13.78</v>
          </cell>
          <cell r="S799" t="str">
            <v>13.78</v>
          </cell>
          <cell r="T799" t="str">
            <v>91</v>
          </cell>
          <cell r="U799" t="str">
            <v>Full</v>
          </cell>
          <cell r="V799" t="str">
            <v>5</v>
          </cell>
          <cell r="X799" t="str">
            <v>0</v>
          </cell>
          <cell r="Y799" t="str">
            <v>PSE-deemed</v>
          </cell>
          <cell r="Z799" t="str">
            <v>Engineering</v>
          </cell>
          <cell r="AE799" t="str">
            <v>per unit</v>
          </cell>
          <cell r="AF799" t="str">
            <v>kWh</v>
          </cell>
        </row>
        <row r="800">
          <cell r="A800" t="str">
            <v>11485 - 1</v>
          </cell>
          <cell r="B800" t="str">
            <v>11485</v>
          </cell>
          <cell r="C800" t="str">
            <v>Lighting</v>
          </cell>
          <cell r="D800" t="str">
            <v>Lamp</v>
          </cell>
          <cell r="E800" t="str">
            <v>LED Lamp</v>
          </cell>
          <cell r="F800" t="str">
            <v>LGDI: Lamp - LED - Omni - 11w - Other</v>
          </cell>
          <cell r="G800" t="str">
            <v>11 watt omnidirectional LED: other</v>
          </cell>
          <cell r="H800">
            <v>1</v>
          </cell>
          <cell r="I800" t="str">
            <v>Active</v>
          </cell>
          <cell r="J800">
            <v>42370</v>
          </cell>
          <cell r="K800">
            <v>42735</v>
          </cell>
          <cell r="L800" t="str">
            <v>Comm Lighting</v>
          </cell>
          <cell r="N800" t="str">
            <v>4005</v>
          </cell>
          <cell r="Q800" t="str">
            <v>19.68</v>
          </cell>
          <cell r="S800" t="str">
            <v>19.68</v>
          </cell>
          <cell r="T800" t="str">
            <v>68</v>
          </cell>
          <cell r="U800" t="str">
            <v>Full</v>
          </cell>
          <cell r="V800" t="str">
            <v>5</v>
          </cell>
          <cell r="Y800" t="str">
            <v>PSE-deemed</v>
          </cell>
          <cell r="Z800" t="str">
            <v>Engineering</v>
          </cell>
          <cell r="AE800" t="str">
            <v>per unit</v>
          </cell>
          <cell r="AF800" t="str">
            <v>kWh</v>
          </cell>
        </row>
        <row r="801">
          <cell r="A801" t="str">
            <v>11485 - 2</v>
          </cell>
          <cell r="B801" t="str">
            <v>11485</v>
          </cell>
          <cell r="C801" t="str">
            <v>Lighting</v>
          </cell>
          <cell r="D801" t="str">
            <v>Lamp</v>
          </cell>
          <cell r="E801" t="str">
            <v>LED Lamp</v>
          </cell>
          <cell r="F801" t="str">
            <v>LGDI: Lamp - LED - Omni - 11w - Other</v>
          </cell>
          <cell r="G801" t="str">
            <v>11 watt omnidirectional LED: other</v>
          </cell>
          <cell r="H801">
            <v>2</v>
          </cell>
          <cell r="I801" t="str">
            <v>Active</v>
          </cell>
          <cell r="J801">
            <v>42736</v>
          </cell>
          <cell r="L801" t="str">
            <v>Comm Lighting</v>
          </cell>
          <cell r="N801" t="str">
            <v>5195</v>
          </cell>
          <cell r="Q801" t="str">
            <v>13.78</v>
          </cell>
          <cell r="S801" t="str">
            <v>13.78</v>
          </cell>
          <cell r="T801" t="str">
            <v>68</v>
          </cell>
          <cell r="U801" t="str">
            <v>Full</v>
          </cell>
          <cell r="V801" t="str">
            <v>5</v>
          </cell>
          <cell r="X801" t="str">
            <v>0</v>
          </cell>
          <cell r="Y801" t="str">
            <v>PSE-deemed</v>
          </cell>
          <cell r="Z801" t="str">
            <v>Engineering</v>
          </cell>
          <cell r="AE801" t="str">
            <v>per unit</v>
          </cell>
          <cell r="AF801" t="str">
            <v>kWh</v>
          </cell>
        </row>
        <row r="802">
          <cell r="A802" t="str">
            <v>11486 - 1</v>
          </cell>
          <cell r="B802" t="str">
            <v>11486</v>
          </cell>
          <cell r="C802" t="str">
            <v>Lighting</v>
          </cell>
          <cell r="D802" t="str">
            <v>Lamp</v>
          </cell>
          <cell r="E802" t="str">
            <v>LED Lamp</v>
          </cell>
          <cell r="F802" t="str">
            <v>LGDI: Lamp - LED - Omni - 11w - Other Health</v>
          </cell>
          <cell r="G802" t="str">
            <v>11 watt omnidirectional LED: other health</v>
          </cell>
          <cell r="H802">
            <v>1</v>
          </cell>
          <cell r="I802" t="str">
            <v>Active</v>
          </cell>
          <cell r="J802">
            <v>42370</v>
          </cell>
          <cell r="K802">
            <v>42735</v>
          </cell>
          <cell r="L802" t="str">
            <v>Comm Lighting</v>
          </cell>
          <cell r="N802" t="str">
            <v>4006</v>
          </cell>
          <cell r="Q802" t="str">
            <v>19.68</v>
          </cell>
          <cell r="S802" t="str">
            <v>19.68</v>
          </cell>
          <cell r="T802" t="str">
            <v>134</v>
          </cell>
          <cell r="U802" t="str">
            <v>Full</v>
          </cell>
          <cell r="V802" t="str">
            <v>5</v>
          </cell>
          <cell r="Y802" t="str">
            <v>PSE-deemed</v>
          </cell>
          <cell r="Z802" t="str">
            <v>Engineering</v>
          </cell>
          <cell r="AE802" t="str">
            <v>per unit</v>
          </cell>
          <cell r="AF802" t="str">
            <v>kWh</v>
          </cell>
        </row>
        <row r="803">
          <cell r="A803" t="str">
            <v>11486 - 2</v>
          </cell>
          <cell r="B803" t="str">
            <v>11486</v>
          </cell>
          <cell r="C803" t="str">
            <v>Lighting</v>
          </cell>
          <cell r="D803" t="str">
            <v>Lamp</v>
          </cell>
          <cell r="E803" t="str">
            <v>LED Lamp</v>
          </cell>
          <cell r="F803" t="str">
            <v>LGDI: Lamp - LED - Omni - 11w - Other Health</v>
          </cell>
          <cell r="G803" t="str">
            <v>11 watt omnidirectional LED: other health</v>
          </cell>
          <cell r="H803">
            <v>2</v>
          </cell>
          <cell r="I803" t="str">
            <v>Active</v>
          </cell>
          <cell r="J803">
            <v>42736</v>
          </cell>
          <cell r="L803" t="str">
            <v>Comm Lighting</v>
          </cell>
          <cell r="N803" t="str">
            <v>5196</v>
          </cell>
          <cell r="Q803" t="str">
            <v>13.78</v>
          </cell>
          <cell r="S803" t="str">
            <v>13.78</v>
          </cell>
          <cell r="T803" t="str">
            <v>134</v>
          </cell>
          <cell r="U803" t="str">
            <v>Full</v>
          </cell>
          <cell r="V803" t="str">
            <v>5</v>
          </cell>
          <cell r="X803" t="str">
            <v>0</v>
          </cell>
          <cell r="Y803" t="str">
            <v>PSE-deemed</v>
          </cell>
          <cell r="Z803" t="str">
            <v>Engineering</v>
          </cell>
          <cell r="AE803" t="str">
            <v>per unit</v>
          </cell>
          <cell r="AF803" t="str">
            <v>kWh</v>
          </cell>
        </row>
        <row r="804">
          <cell r="A804" t="str">
            <v>11487 - 1</v>
          </cell>
          <cell r="B804" t="str">
            <v>11487</v>
          </cell>
          <cell r="C804" t="str">
            <v>Lighting</v>
          </cell>
          <cell r="D804" t="str">
            <v>Lamp</v>
          </cell>
          <cell r="E804" t="str">
            <v>LED Lamp</v>
          </cell>
          <cell r="F804" t="str">
            <v>LGDI: Lamp - LED - Omni - 11w - Restaurant</v>
          </cell>
          <cell r="G804" t="str">
            <v>11 watt omnidirectional LED: restaurant</v>
          </cell>
          <cell r="H804">
            <v>1</v>
          </cell>
          <cell r="I804" t="str">
            <v>Active</v>
          </cell>
          <cell r="J804">
            <v>42370</v>
          </cell>
          <cell r="K804">
            <v>42735</v>
          </cell>
          <cell r="L804" t="str">
            <v>Comm Lighting</v>
          </cell>
          <cell r="N804" t="str">
            <v>4007</v>
          </cell>
          <cell r="Q804" t="str">
            <v>19.68</v>
          </cell>
          <cell r="S804" t="str">
            <v>19.68</v>
          </cell>
          <cell r="T804" t="str">
            <v>109</v>
          </cell>
          <cell r="U804" t="str">
            <v>Full</v>
          </cell>
          <cell r="V804" t="str">
            <v>5</v>
          </cell>
          <cell r="Y804" t="str">
            <v>PSE-deemed</v>
          </cell>
          <cell r="Z804" t="str">
            <v>Engineering</v>
          </cell>
          <cell r="AE804" t="str">
            <v>per unit</v>
          </cell>
          <cell r="AF804" t="str">
            <v>kWh</v>
          </cell>
        </row>
        <row r="805">
          <cell r="A805" t="str">
            <v>11487 - 2</v>
          </cell>
          <cell r="B805" t="str">
            <v>11487</v>
          </cell>
          <cell r="C805" t="str">
            <v>Lighting</v>
          </cell>
          <cell r="D805" t="str">
            <v>Lamp</v>
          </cell>
          <cell r="E805" t="str">
            <v>LED Lamp</v>
          </cell>
          <cell r="F805" t="str">
            <v>LGDI: Lamp - LED - Omni - 11w - Restaurant</v>
          </cell>
          <cell r="G805" t="str">
            <v>11 watt omnidirectional LED: restaurant</v>
          </cell>
          <cell r="H805">
            <v>2</v>
          </cell>
          <cell r="I805" t="str">
            <v>Active</v>
          </cell>
          <cell r="J805">
            <v>42736</v>
          </cell>
          <cell r="L805" t="str">
            <v>Comm Lighting</v>
          </cell>
          <cell r="N805" t="str">
            <v>5197</v>
          </cell>
          <cell r="Q805" t="str">
            <v>13.78</v>
          </cell>
          <cell r="S805" t="str">
            <v>13.78</v>
          </cell>
          <cell r="T805" t="str">
            <v>109</v>
          </cell>
          <cell r="U805" t="str">
            <v>Full</v>
          </cell>
          <cell r="V805" t="str">
            <v>5</v>
          </cell>
          <cell r="X805" t="str">
            <v>0</v>
          </cell>
          <cell r="Y805" t="str">
            <v>PSE-deemed</v>
          </cell>
          <cell r="Z805" t="str">
            <v>Engineering</v>
          </cell>
          <cell r="AE805" t="str">
            <v>per unit</v>
          </cell>
          <cell r="AF805" t="str">
            <v>kWh</v>
          </cell>
        </row>
        <row r="806">
          <cell r="A806" t="str">
            <v>11488 - 1</v>
          </cell>
          <cell r="B806" t="str">
            <v>11488</v>
          </cell>
          <cell r="C806" t="str">
            <v>Lighting</v>
          </cell>
          <cell r="D806" t="str">
            <v>Lamp</v>
          </cell>
          <cell r="E806" t="str">
            <v>LED Lamp</v>
          </cell>
          <cell r="F806" t="str">
            <v>LGDI: Lamp - LED - Omni - 11w - Retail</v>
          </cell>
          <cell r="G806" t="str">
            <v>11 watt omnidirectional LED: retail</v>
          </cell>
          <cell r="H806">
            <v>1</v>
          </cell>
          <cell r="I806" t="str">
            <v>Active</v>
          </cell>
          <cell r="J806">
            <v>42370</v>
          </cell>
          <cell r="K806">
            <v>42735</v>
          </cell>
          <cell r="L806" t="str">
            <v>Comm Lighting</v>
          </cell>
          <cell r="N806" t="str">
            <v>4008</v>
          </cell>
          <cell r="Q806" t="str">
            <v>19.68</v>
          </cell>
          <cell r="S806" t="str">
            <v>19.68</v>
          </cell>
          <cell r="T806" t="str">
            <v>100</v>
          </cell>
          <cell r="U806" t="str">
            <v>Full</v>
          </cell>
          <cell r="V806" t="str">
            <v>5</v>
          </cell>
          <cell r="Y806" t="str">
            <v>PSE-deemed</v>
          </cell>
          <cell r="Z806" t="str">
            <v>Engineering</v>
          </cell>
          <cell r="AE806" t="str">
            <v>per unit</v>
          </cell>
          <cell r="AF806" t="str">
            <v>kWh</v>
          </cell>
        </row>
        <row r="807">
          <cell r="A807" t="str">
            <v>11488 - 2</v>
          </cell>
          <cell r="B807" t="str">
            <v>11488</v>
          </cell>
          <cell r="C807" t="str">
            <v>Lighting</v>
          </cell>
          <cell r="D807" t="str">
            <v>Lamp</v>
          </cell>
          <cell r="E807" t="str">
            <v>LED Lamp</v>
          </cell>
          <cell r="F807" t="str">
            <v>LGDI: Lamp - LED - Omni - 11w - Retail</v>
          </cell>
          <cell r="G807" t="str">
            <v>11 watt omnidirectional LED: retail</v>
          </cell>
          <cell r="H807">
            <v>2</v>
          </cell>
          <cell r="I807" t="str">
            <v>Active</v>
          </cell>
          <cell r="J807">
            <v>42736</v>
          </cell>
          <cell r="L807" t="str">
            <v>Comm Lighting</v>
          </cell>
          <cell r="N807" t="str">
            <v>5198</v>
          </cell>
          <cell r="Q807" t="str">
            <v>13.78</v>
          </cell>
          <cell r="S807" t="str">
            <v>13.78</v>
          </cell>
          <cell r="T807" t="str">
            <v>100</v>
          </cell>
          <cell r="U807" t="str">
            <v>Full</v>
          </cell>
          <cell r="V807" t="str">
            <v>5</v>
          </cell>
          <cell r="X807" t="str">
            <v>0</v>
          </cell>
          <cell r="Y807" t="str">
            <v>PSE-deemed</v>
          </cell>
          <cell r="Z807" t="str">
            <v>Engineering</v>
          </cell>
          <cell r="AE807" t="str">
            <v>per unit</v>
          </cell>
          <cell r="AF807" t="str">
            <v>kWh</v>
          </cell>
        </row>
        <row r="808">
          <cell r="A808" t="str">
            <v>11489 - 1</v>
          </cell>
          <cell r="B808" t="str">
            <v>11489</v>
          </cell>
          <cell r="C808" t="str">
            <v>Lighting</v>
          </cell>
          <cell r="D808" t="str">
            <v>Lamp</v>
          </cell>
          <cell r="E808" t="str">
            <v>LED Lamp</v>
          </cell>
          <cell r="F808" t="str">
            <v>LGDI: Lamp - LED - Omni - 11w - School K12</v>
          </cell>
          <cell r="G808" t="str">
            <v>11 wattomnidirectional LED: school K-12</v>
          </cell>
          <cell r="H808">
            <v>1</v>
          </cell>
          <cell r="I808" t="str">
            <v>Active</v>
          </cell>
          <cell r="J808">
            <v>42370</v>
          </cell>
          <cell r="K808">
            <v>42735</v>
          </cell>
          <cell r="L808" t="str">
            <v>Comm Lighting</v>
          </cell>
          <cell r="N808" t="str">
            <v>4009</v>
          </cell>
          <cell r="Q808" t="str">
            <v>19.68</v>
          </cell>
          <cell r="S808" t="str">
            <v>19.68</v>
          </cell>
          <cell r="T808" t="str">
            <v>70</v>
          </cell>
          <cell r="U808" t="str">
            <v>Full</v>
          </cell>
          <cell r="V808" t="str">
            <v>5</v>
          </cell>
          <cell r="Y808" t="str">
            <v>PSE-deemed</v>
          </cell>
          <cell r="Z808" t="str">
            <v>Engineering</v>
          </cell>
          <cell r="AE808" t="str">
            <v>per unit</v>
          </cell>
          <cell r="AF808" t="str">
            <v>kWh</v>
          </cell>
        </row>
        <row r="809">
          <cell r="A809" t="str">
            <v>11489 - 2</v>
          </cell>
          <cell r="B809" t="str">
            <v>11489</v>
          </cell>
          <cell r="C809" t="str">
            <v>Lighting</v>
          </cell>
          <cell r="D809" t="str">
            <v>Lamp</v>
          </cell>
          <cell r="E809" t="str">
            <v>LED Lamp</v>
          </cell>
          <cell r="F809" t="str">
            <v>LGDI: Lamp - LED - Omni - 11w - School K12</v>
          </cell>
          <cell r="G809" t="str">
            <v>11 wattomnidirectional LED: school K-12</v>
          </cell>
          <cell r="H809">
            <v>2</v>
          </cell>
          <cell r="I809" t="str">
            <v>Active</v>
          </cell>
          <cell r="J809">
            <v>42736</v>
          </cell>
          <cell r="L809" t="str">
            <v>Comm Lighting</v>
          </cell>
          <cell r="N809" t="str">
            <v>5199</v>
          </cell>
          <cell r="Q809" t="str">
            <v>13.78</v>
          </cell>
          <cell r="S809" t="str">
            <v>13.78</v>
          </cell>
          <cell r="T809" t="str">
            <v>70</v>
          </cell>
          <cell r="U809" t="str">
            <v>Full</v>
          </cell>
          <cell r="V809" t="str">
            <v>5</v>
          </cell>
          <cell r="X809" t="str">
            <v>0</v>
          </cell>
          <cell r="Y809" t="str">
            <v>PSE-deemed</v>
          </cell>
          <cell r="Z809" t="str">
            <v>Engineering</v>
          </cell>
          <cell r="AE809" t="str">
            <v>per unit</v>
          </cell>
          <cell r="AF809" t="str">
            <v>kWh</v>
          </cell>
        </row>
        <row r="810">
          <cell r="A810" t="str">
            <v>11490 - 1</v>
          </cell>
          <cell r="B810" t="str">
            <v>11490</v>
          </cell>
          <cell r="C810" t="str">
            <v>Lighting</v>
          </cell>
          <cell r="D810" t="str">
            <v>Lamp</v>
          </cell>
          <cell r="E810" t="str">
            <v>LED Lamp</v>
          </cell>
          <cell r="F810" t="str">
            <v>LGDI: Lamp - LED - Omni - 11w - Warehouse</v>
          </cell>
          <cell r="G810" t="str">
            <v>11 watt omnidirectional LED: warehouse</v>
          </cell>
          <cell r="H810">
            <v>1</v>
          </cell>
          <cell r="I810" t="str">
            <v>Active</v>
          </cell>
          <cell r="J810">
            <v>42370</v>
          </cell>
          <cell r="K810">
            <v>42735</v>
          </cell>
          <cell r="L810" t="str">
            <v>Comm Lighting</v>
          </cell>
          <cell r="N810" t="str">
            <v>4010</v>
          </cell>
          <cell r="Q810" t="str">
            <v>19.68</v>
          </cell>
          <cell r="S810" t="str">
            <v>19.68</v>
          </cell>
          <cell r="T810" t="str">
            <v>72</v>
          </cell>
          <cell r="U810" t="str">
            <v>Full</v>
          </cell>
          <cell r="V810" t="str">
            <v>5</v>
          </cell>
          <cell r="Y810" t="str">
            <v>PSE-deemed</v>
          </cell>
          <cell r="Z810" t="str">
            <v>Engineering</v>
          </cell>
          <cell r="AE810" t="str">
            <v>per unit</v>
          </cell>
          <cell r="AF810" t="str">
            <v>kWh</v>
          </cell>
        </row>
        <row r="811">
          <cell r="A811" t="str">
            <v>11490 - 2</v>
          </cell>
          <cell r="B811" t="str">
            <v>11490</v>
          </cell>
          <cell r="C811" t="str">
            <v>Lighting</v>
          </cell>
          <cell r="D811" t="str">
            <v>Lamp</v>
          </cell>
          <cell r="E811" t="str">
            <v>LED Lamp</v>
          </cell>
          <cell r="F811" t="str">
            <v>LGDI: Lamp - LED - Omni - 11w - Warehouse</v>
          </cell>
          <cell r="G811" t="str">
            <v>11 watt omnidirectional LED: warehouse</v>
          </cell>
          <cell r="H811">
            <v>2</v>
          </cell>
          <cell r="I811" t="str">
            <v>Active</v>
          </cell>
          <cell r="J811">
            <v>42736</v>
          </cell>
          <cell r="L811" t="str">
            <v>Comm Lighting</v>
          </cell>
          <cell r="N811" t="str">
            <v>5200</v>
          </cell>
          <cell r="Q811" t="str">
            <v>13.78</v>
          </cell>
          <cell r="S811" t="str">
            <v>13.78</v>
          </cell>
          <cell r="T811" t="str">
            <v>72</v>
          </cell>
          <cell r="U811" t="str">
            <v>Full</v>
          </cell>
          <cell r="V811" t="str">
            <v>5</v>
          </cell>
          <cell r="X811" t="str">
            <v>0</v>
          </cell>
          <cell r="Y811" t="str">
            <v>PSE-deemed</v>
          </cell>
          <cell r="Z811" t="str">
            <v>Engineering</v>
          </cell>
          <cell r="AE811" t="str">
            <v>per unit</v>
          </cell>
          <cell r="AF811" t="str">
            <v>kWh</v>
          </cell>
        </row>
        <row r="812">
          <cell r="A812" t="str">
            <v>11491 - 1</v>
          </cell>
          <cell r="B812" t="str">
            <v>11491</v>
          </cell>
          <cell r="C812" t="str">
            <v>Lighting</v>
          </cell>
          <cell r="D812" t="str">
            <v>Lamp</v>
          </cell>
          <cell r="E812" t="str">
            <v>LED Lamp</v>
          </cell>
          <cell r="F812" t="str">
            <v>LGDI: Lamp - LED - Omni - 7w - Assembly Church</v>
          </cell>
          <cell r="G812" t="str">
            <v>7 watt omnidirectional LED: assembly or church</v>
          </cell>
          <cell r="H812">
            <v>1</v>
          </cell>
          <cell r="I812" t="str">
            <v>Active</v>
          </cell>
          <cell r="J812">
            <v>42370</v>
          </cell>
          <cell r="K812">
            <v>42735</v>
          </cell>
          <cell r="L812" t="str">
            <v>Comm Lighting</v>
          </cell>
          <cell r="N812" t="str">
            <v>4011</v>
          </cell>
          <cell r="Q812" t="str">
            <v>18.7</v>
          </cell>
          <cell r="S812" t="str">
            <v>18.7</v>
          </cell>
          <cell r="T812" t="str">
            <v>35</v>
          </cell>
          <cell r="U812" t="str">
            <v>Full</v>
          </cell>
          <cell r="V812" t="str">
            <v>5</v>
          </cell>
          <cell r="Y812" t="str">
            <v>PSE-deemed</v>
          </cell>
          <cell r="Z812" t="str">
            <v>Engineering</v>
          </cell>
          <cell r="AE812" t="str">
            <v>per unit</v>
          </cell>
          <cell r="AF812" t="str">
            <v>kWh</v>
          </cell>
        </row>
        <row r="813">
          <cell r="A813" t="str">
            <v>11491 - 2</v>
          </cell>
          <cell r="B813" t="str">
            <v>11491</v>
          </cell>
          <cell r="C813" t="str">
            <v>Lighting</v>
          </cell>
          <cell r="D813" t="str">
            <v>Lamp</v>
          </cell>
          <cell r="E813" t="str">
            <v>LED Lamp</v>
          </cell>
          <cell r="F813" t="str">
            <v>LGDI: Lamp - LED - Omni - 7w - Assembly Church</v>
          </cell>
          <cell r="G813" t="str">
            <v>7 watt omnidirectional LED: assembly or church</v>
          </cell>
          <cell r="H813">
            <v>2</v>
          </cell>
          <cell r="I813" t="str">
            <v>Active</v>
          </cell>
          <cell r="J813">
            <v>42736</v>
          </cell>
          <cell r="L813" t="str">
            <v>Comm Lighting</v>
          </cell>
          <cell r="N813" t="str">
            <v>5201</v>
          </cell>
          <cell r="Q813" t="str">
            <v>13.78</v>
          </cell>
          <cell r="S813" t="str">
            <v>13.78</v>
          </cell>
          <cell r="T813" t="str">
            <v>35</v>
          </cell>
          <cell r="U813" t="str">
            <v>Full</v>
          </cell>
          <cell r="V813" t="str">
            <v>5</v>
          </cell>
          <cell r="X813" t="str">
            <v>0</v>
          </cell>
          <cell r="Y813" t="str">
            <v>PSE-deemed</v>
          </cell>
          <cell r="Z813" t="str">
            <v>Engineering</v>
          </cell>
          <cell r="AE813" t="str">
            <v>per unit</v>
          </cell>
          <cell r="AF813" t="str">
            <v>kWh</v>
          </cell>
        </row>
        <row r="814">
          <cell r="A814" t="str">
            <v>11492 - 1</v>
          </cell>
          <cell r="B814" t="str">
            <v>11492</v>
          </cell>
          <cell r="C814" t="str">
            <v>Lighting</v>
          </cell>
          <cell r="D814" t="str">
            <v>Lamp</v>
          </cell>
          <cell r="E814" t="str">
            <v>LED Lamp</v>
          </cell>
          <cell r="F814" t="str">
            <v>LGDI: Lamp - LED - Omni - 7w - Exterior</v>
          </cell>
          <cell r="G814" t="str">
            <v>7 watt omnidirectional LED: exterior</v>
          </cell>
          <cell r="H814">
            <v>1</v>
          </cell>
          <cell r="I814" t="str">
            <v>Active</v>
          </cell>
          <cell r="J814">
            <v>42370</v>
          </cell>
          <cell r="K814">
            <v>42735</v>
          </cell>
          <cell r="L814" t="str">
            <v>Comm Lighting</v>
          </cell>
          <cell r="N814" t="str">
            <v>4012</v>
          </cell>
          <cell r="Q814" t="str">
            <v>18.7</v>
          </cell>
          <cell r="S814" t="str">
            <v>18.7</v>
          </cell>
          <cell r="T814" t="str">
            <v>78</v>
          </cell>
          <cell r="U814" t="str">
            <v>Full</v>
          </cell>
          <cell r="V814" t="str">
            <v>5</v>
          </cell>
          <cell r="Y814" t="str">
            <v>PSE-deemed</v>
          </cell>
          <cell r="Z814" t="str">
            <v>Engineering</v>
          </cell>
          <cell r="AE814" t="str">
            <v>per unit</v>
          </cell>
          <cell r="AF814" t="str">
            <v>kWh</v>
          </cell>
        </row>
        <row r="815">
          <cell r="A815" t="str">
            <v>11492 - 2</v>
          </cell>
          <cell r="B815" t="str">
            <v>11492</v>
          </cell>
          <cell r="C815" t="str">
            <v>Lighting</v>
          </cell>
          <cell r="D815" t="str">
            <v>Lamp</v>
          </cell>
          <cell r="E815" t="str">
            <v>LED Lamp</v>
          </cell>
          <cell r="F815" t="str">
            <v>LGDI: Lamp - LED - Omni - 7w - Exterior</v>
          </cell>
          <cell r="G815" t="str">
            <v>7 watt omnidirectional LED: exterior</v>
          </cell>
          <cell r="H815">
            <v>2</v>
          </cell>
          <cell r="I815" t="str">
            <v>Active</v>
          </cell>
          <cell r="J815">
            <v>42736</v>
          </cell>
          <cell r="L815" t="str">
            <v>Comm Lighting</v>
          </cell>
          <cell r="N815" t="str">
            <v>5202</v>
          </cell>
          <cell r="Q815" t="str">
            <v>13.78</v>
          </cell>
          <cell r="S815" t="str">
            <v>13.78</v>
          </cell>
          <cell r="T815" t="str">
            <v>78</v>
          </cell>
          <cell r="U815" t="str">
            <v>Full</v>
          </cell>
          <cell r="V815" t="str">
            <v>5</v>
          </cell>
          <cell r="X815" t="str">
            <v>0</v>
          </cell>
          <cell r="Y815" t="str">
            <v>PSE-deemed</v>
          </cell>
          <cell r="Z815" t="str">
            <v>Engineering</v>
          </cell>
          <cell r="AE815" t="str">
            <v>per unit</v>
          </cell>
          <cell r="AF815" t="str">
            <v>kWh</v>
          </cell>
        </row>
        <row r="816">
          <cell r="A816" t="str">
            <v>11493 - 1</v>
          </cell>
          <cell r="B816" t="str">
            <v>11493</v>
          </cell>
          <cell r="C816" t="str">
            <v>Lighting</v>
          </cell>
          <cell r="D816" t="str">
            <v>Lamp</v>
          </cell>
          <cell r="E816" t="str">
            <v>LED Lamp</v>
          </cell>
          <cell r="F816" t="str">
            <v>LGDI: Lamp - LED - Omni - 7w - Grocery</v>
          </cell>
          <cell r="G816" t="str">
            <v>7 watt omnidirectional LED: grocery</v>
          </cell>
          <cell r="H816">
            <v>1</v>
          </cell>
          <cell r="I816" t="str">
            <v>Active</v>
          </cell>
          <cell r="J816">
            <v>42370</v>
          </cell>
          <cell r="K816">
            <v>42735</v>
          </cell>
          <cell r="L816" t="str">
            <v>Comm Lighting</v>
          </cell>
          <cell r="N816" t="str">
            <v>4013</v>
          </cell>
          <cell r="Q816" t="str">
            <v>18.7</v>
          </cell>
          <cell r="S816" t="str">
            <v>18.7</v>
          </cell>
          <cell r="T816" t="str">
            <v>101</v>
          </cell>
          <cell r="U816" t="str">
            <v>Full</v>
          </cell>
          <cell r="V816" t="str">
            <v>5</v>
          </cell>
          <cell r="Y816" t="str">
            <v>PSE-deemed</v>
          </cell>
          <cell r="Z816" t="str">
            <v>Engineering</v>
          </cell>
          <cell r="AE816" t="str">
            <v>per unit</v>
          </cell>
          <cell r="AF816" t="str">
            <v>kWh</v>
          </cell>
        </row>
        <row r="817">
          <cell r="A817" t="str">
            <v>11493 - 2</v>
          </cell>
          <cell r="B817" t="str">
            <v>11493</v>
          </cell>
          <cell r="C817" t="str">
            <v>Lighting</v>
          </cell>
          <cell r="D817" t="str">
            <v>Lamp</v>
          </cell>
          <cell r="E817" t="str">
            <v>LED Lamp</v>
          </cell>
          <cell r="F817" t="str">
            <v>LGDI: Lamp - LED - Omni - 7w - Grocery</v>
          </cell>
          <cell r="G817" t="str">
            <v>7 watt omnidirectional LED: grocery</v>
          </cell>
          <cell r="H817">
            <v>2</v>
          </cell>
          <cell r="I817" t="str">
            <v>Active</v>
          </cell>
          <cell r="J817">
            <v>42736</v>
          </cell>
          <cell r="L817" t="str">
            <v>Comm Lighting</v>
          </cell>
          <cell r="N817" t="str">
            <v>5203</v>
          </cell>
          <cell r="Q817" t="str">
            <v>13.78</v>
          </cell>
          <cell r="S817" t="str">
            <v>13.78</v>
          </cell>
          <cell r="T817" t="str">
            <v>101</v>
          </cell>
          <cell r="U817" t="str">
            <v>Full</v>
          </cell>
          <cell r="V817" t="str">
            <v>5</v>
          </cell>
          <cell r="X817" t="str">
            <v>0</v>
          </cell>
          <cell r="Y817" t="str">
            <v>PSE-deemed</v>
          </cell>
          <cell r="Z817" t="str">
            <v>Engineering</v>
          </cell>
          <cell r="AE817" t="str">
            <v>per unit</v>
          </cell>
          <cell r="AF817" t="str">
            <v>kWh</v>
          </cell>
        </row>
        <row r="818">
          <cell r="A818" t="str">
            <v>11494 - 1</v>
          </cell>
          <cell r="B818" t="str">
            <v>11494</v>
          </cell>
          <cell r="C818" t="str">
            <v>Lighting</v>
          </cell>
          <cell r="D818" t="str">
            <v>Lamp</v>
          </cell>
          <cell r="E818" t="str">
            <v>LED Lamp</v>
          </cell>
          <cell r="F818" t="str">
            <v>LGDI: Lamp - LED - Omni - 7w - Lodging Common Areas</v>
          </cell>
          <cell r="G818" t="str">
            <v>7 watt omnidirectional LED: lodging common areas</v>
          </cell>
          <cell r="H818">
            <v>1</v>
          </cell>
          <cell r="I818" t="str">
            <v>Active</v>
          </cell>
          <cell r="J818">
            <v>42370</v>
          </cell>
          <cell r="K818">
            <v>42735</v>
          </cell>
          <cell r="L818" t="str">
            <v>Comm Lighting</v>
          </cell>
          <cell r="N818" t="str">
            <v>4014</v>
          </cell>
          <cell r="Q818" t="str">
            <v>18.7</v>
          </cell>
          <cell r="S818" t="str">
            <v>18.7</v>
          </cell>
          <cell r="T818" t="str">
            <v>158</v>
          </cell>
          <cell r="U818" t="str">
            <v>Full</v>
          </cell>
          <cell r="V818" t="str">
            <v>5</v>
          </cell>
          <cell r="Y818" t="str">
            <v>PSE-deemed</v>
          </cell>
          <cell r="Z818" t="str">
            <v>Engineering</v>
          </cell>
          <cell r="AE818" t="str">
            <v>per unit</v>
          </cell>
          <cell r="AF818" t="str">
            <v>kWh</v>
          </cell>
        </row>
        <row r="819">
          <cell r="A819" t="str">
            <v>11494 - 2</v>
          </cell>
          <cell r="B819" t="str">
            <v>11494</v>
          </cell>
          <cell r="C819" t="str">
            <v>Lighting</v>
          </cell>
          <cell r="D819" t="str">
            <v>Lamp</v>
          </cell>
          <cell r="E819" t="str">
            <v>LED Lamp</v>
          </cell>
          <cell r="F819" t="str">
            <v>LGDI: Lamp - LED - Omni - 7w - Lodging Common Areas</v>
          </cell>
          <cell r="G819" t="str">
            <v>7 watt omnidirectional LED: lodging common areas</v>
          </cell>
          <cell r="H819">
            <v>2</v>
          </cell>
          <cell r="I819" t="str">
            <v>Active</v>
          </cell>
          <cell r="J819">
            <v>42736</v>
          </cell>
          <cell r="L819" t="str">
            <v>Comm Lighting</v>
          </cell>
          <cell r="N819" t="str">
            <v>5204</v>
          </cell>
          <cell r="Q819" t="str">
            <v>13.78</v>
          </cell>
          <cell r="S819" t="str">
            <v>13.78</v>
          </cell>
          <cell r="T819" t="str">
            <v>158</v>
          </cell>
          <cell r="U819" t="str">
            <v>Full</v>
          </cell>
          <cell r="V819" t="str">
            <v>5</v>
          </cell>
          <cell r="X819" t="str">
            <v>0</v>
          </cell>
          <cell r="Y819" t="str">
            <v>PSE-deemed</v>
          </cell>
          <cell r="Z819" t="str">
            <v>Engineering</v>
          </cell>
          <cell r="AE819" t="str">
            <v>per unit</v>
          </cell>
          <cell r="AF819" t="str">
            <v>kWh</v>
          </cell>
        </row>
        <row r="820">
          <cell r="A820" t="str">
            <v>11495 - 1</v>
          </cell>
          <cell r="B820" t="str">
            <v>11495</v>
          </cell>
          <cell r="C820" t="str">
            <v>Lighting</v>
          </cell>
          <cell r="D820" t="str">
            <v>Lamp</v>
          </cell>
          <cell r="E820" t="str">
            <v>LED Lamp</v>
          </cell>
          <cell r="F820" t="str">
            <v>LGDI: Lamp - LED - Omni - 7w - Lodging Guest Rooms</v>
          </cell>
          <cell r="G820" t="str">
            <v>7 watt omnidirectional LED: lodging guest rooms</v>
          </cell>
          <cell r="H820">
            <v>1</v>
          </cell>
          <cell r="I820" t="str">
            <v>Active</v>
          </cell>
          <cell r="J820">
            <v>42370</v>
          </cell>
          <cell r="K820">
            <v>42735</v>
          </cell>
          <cell r="L820" t="str">
            <v>Comm Lighting</v>
          </cell>
          <cell r="N820" t="str">
            <v>4015</v>
          </cell>
          <cell r="Q820" t="str">
            <v>4.364</v>
          </cell>
          <cell r="S820" t="str">
            <v>12.73</v>
          </cell>
          <cell r="T820" t="str">
            <v>26</v>
          </cell>
          <cell r="U820" t="str">
            <v>Full</v>
          </cell>
          <cell r="V820" t="str">
            <v>5</v>
          </cell>
          <cell r="Y820" t="str">
            <v>PSE-deemed</v>
          </cell>
          <cell r="Z820" t="str">
            <v>Engineering</v>
          </cell>
          <cell r="AE820" t="str">
            <v>per unit</v>
          </cell>
          <cell r="AF820" t="str">
            <v>kWh</v>
          </cell>
        </row>
        <row r="821">
          <cell r="A821" t="str">
            <v>11495 - 2</v>
          </cell>
          <cell r="B821" t="str">
            <v>11495</v>
          </cell>
          <cell r="C821" t="str">
            <v>Lighting</v>
          </cell>
          <cell r="D821" t="str">
            <v>Lamp</v>
          </cell>
          <cell r="E821" t="str">
            <v>LED Lamp</v>
          </cell>
          <cell r="F821" t="str">
            <v>LGDI: Lamp - LED - Omni - 7w - Lodging Guest Rooms</v>
          </cell>
          <cell r="G821" t="str">
            <v>7 watt omnidirectional LED: lodging guest rooms</v>
          </cell>
          <cell r="H821">
            <v>2</v>
          </cell>
          <cell r="I821" t="str">
            <v>Active</v>
          </cell>
          <cell r="J821">
            <v>42736</v>
          </cell>
          <cell r="L821" t="str">
            <v>Comm Lighting</v>
          </cell>
          <cell r="N821" t="str">
            <v>5205</v>
          </cell>
          <cell r="Q821" t="str">
            <v>4.36</v>
          </cell>
          <cell r="S821" t="str">
            <v>8.36</v>
          </cell>
          <cell r="T821" t="str">
            <v>26</v>
          </cell>
          <cell r="U821" t="str">
            <v>Full</v>
          </cell>
          <cell r="V821" t="str">
            <v>5</v>
          </cell>
          <cell r="X821" t="str">
            <v>0</v>
          </cell>
          <cell r="Y821" t="str">
            <v>PSE-deemed</v>
          </cell>
          <cell r="Z821" t="str">
            <v>Engineering</v>
          </cell>
          <cell r="AE821" t="str">
            <v>per unit</v>
          </cell>
          <cell r="AF821" t="str">
            <v>kWh</v>
          </cell>
        </row>
        <row r="822">
          <cell r="A822" t="str">
            <v>11496 - 1</v>
          </cell>
          <cell r="B822" t="str">
            <v>11496</v>
          </cell>
          <cell r="C822" t="str">
            <v>Lighting</v>
          </cell>
          <cell r="D822" t="str">
            <v>Lamp</v>
          </cell>
          <cell r="E822" t="str">
            <v>LED Lamp</v>
          </cell>
          <cell r="F822" t="str">
            <v>LGDI: Lamp - LED - Omni - 7w - Office</v>
          </cell>
          <cell r="G822" t="str">
            <v>7 watt omnidirectional LED: office</v>
          </cell>
          <cell r="H822">
            <v>1</v>
          </cell>
          <cell r="I822" t="str">
            <v>Active</v>
          </cell>
          <cell r="J822">
            <v>42370</v>
          </cell>
          <cell r="K822">
            <v>42735</v>
          </cell>
          <cell r="L822" t="str">
            <v>Comm Lighting</v>
          </cell>
          <cell r="N822" t="str">
            <v>4016</v>
          </cell>
          <cell r="Q822" t="str">
            <v>18.7</v>
          </cell>
          <cell r="S822" t="str">
            <v>18.7</v>
          </cell>
          <cell r="T822" t="str">
            <v>58</v>
          </cell>
          <cell r="U822" t="str">
            <v>Full</v>
          </cell>
          <cell r="V822" t="str">
            <v>5</v>
          </cell>
          <cell r="Y822" t="str">
            <v>PSE-deemed</v>
          </cell>
          <cell r="Z822" t="str">
            <v>Engineering</v>
          </cell>
          <cell r="AE822" t="str">
            <v>per unit</v>
          </cell>
          <cell r="AF822" t="str">
            <v>kWh</v>
          </cell>
        </row>
        <row r="823">
          <cell r="A823" t="str">
            <v>11496 - 2</v>
          </cell>
          <cell r="B823" t="str">
            <v>11496</v>
          </cell>
          <cell r="C823" t="str">
            <v>Lighting</v>
          </cell>
          <cell r="D823" t="str">
            <v>Lamp</v>
          </cell>
          <cell r="E823" t="str">
            <v>LED Lamp</v>
          </cell>
          <cell r="F823" t="str">
            <v>LGDI: Lamp - LED - Omni - 7w - Office</v>
          </cell>
          <cell r="G823" t="str">
            <v>7 watt omnidirectional LED: office</v>
          </cell>
          <cell r="H823">
            <v>2</v>
          </cell>
          <cell r="I823" t="str">
            <v>Active</v>
          </cell>
          <cell r="J823">
            <v>42736</v>
          </cell>
          <cell r="L823" t="str">
            <v>Comm Lighting</v>
          </cell>
          <cell r="N823" t="str">
            <v>5206</v>
          </cell>
          <cell r="Q823" t="str">
            <v>13.78</v>
          </cell>
          <cell r="S823" t="str">
            <v>13.78</v>
          </cell>
          <cell r="T823" t="str">
            <v>58</v>
          </cell>
          <cell r="U823" t="str">
            <v>Full</v>
          </cell>
          <cell r="V823" t="str">
            <v>5</v>
          </cell>
          <cell r="X823" t="str">
            <v>0</v>
          </cell>
          <cell r="Y823" t="str">
            <v>PSE-deemed</v>
          </cell>
          <cell r="Z823" t="str">
            <v>Engineering</v>
          </cell>
          <cell r="AE823" t="str">
            <v>per unit</v>
          </cell>
          <cell r="AF823" t="str">
            <v>kWh</v>
          </cell>
        </row>
        <row r="824">
          <cell r="A824" t="str">
            <v>11497 - 1</v>
          </cell>
          <cell r="B824" t="str">
            <v>11497</v>
          </cell>
          <cell r="C824" t="str">
            <v>Lighting</v>
          </cell>
          <cell r="D824" t="str">
            <v>Lamp</v>
          </cell>
          <cell r="E824" t="str">
            <v>LED Lamp</v>
          </cell>
          <cell r="F824" t="str">
            <v>LGDI: Lamp - LED - Omni - 7w - Other</v>
          </cell>
          <cell r="G824" t="str">
            <v>7 watt omnidirectional LED: other</v>
          </cell>
          <cell r="H824">
            <v>1</v>
          </cell>
          <cell r="I824" t="str">
            <v>Active</v>
          </cell>
          <cell r="J824">
            <v>42370</v>
          </cell>
          <cell r="K824">
            <v>42735</v>
          </cell>
          <cell r="L824" t="str">
            <v>Comm Lighting</v>
          </cell>
          <cell r="N824" t="str">
            <v>4017</v>
          </cell>
          <cell r="Q824" t="str">
            <v>18.7</v>
          </cell>
          <cell r="S824" t="str">
            <v>18.7</v>
          </cell>
          <cell r="T824" t="str">
            <v>43</v>
          </cell>
          <cell r="U824" t="str">
            <v>Full</v>
          </cell>
          <cell r="V824" t="str">
            <v>5</v>
          </cell>
          <cell r="Y824" t="str">
            <v>PSE-deemed</v>
          </cell>
          <cell r="Z824" t="str">
            <v>Engineering</v>
          </cell>
          <cell r="AE824" t="str">
            <v>per unit</v>
          </cell>
          <cell r="AF824" t="str">
            <v>kWh</v>
          </cell>
        </row>
        <row r="825">
          <cell r="A825" t="str">
            <v>11497 - 2</v>
          </cell>
          <cell r="B825" t="str">
            <v>11497</v>
          </cell>
          <cell r="C825" t="str">
            <v>Lighting</v>
          </cell>
          <cell r="D825" t="str">
            <v>Lamp</v>
          </cell>
          <cell r="E825" t="str">
            <v>LED Lamp</v>
          </cell>
          <cell r="F825" t="str">
            <v>LGDI: Lamp - LED - Omni - 7w - Other</v>
          </cell>
          <cell r="G825" t="str">
            <v>7 watt omnidirectional LED: other</v>
          </cell>
          <cell r="H825">
            <v>2</v>
          </cell>
          <cell r="I825" t="str">
            <v>Active</v>
          </cell>
          <cell r="J825">
            <v>42736</v>
          </cell>
          <cell r="L825" t="str">
            <v>Comm Lighting</v>
          </cell>
          <cell r="N825" t="str">
            <v>5207</v>
          </cell>
          <cell r="Q825" t="str">
            <v>13.78</v>
          </cell>
          <cell r="S825" t="str">
            <v>13.78</v>
          </cell>
          <cell r="T825" t="str">
            <v>43</v>
          </cell>
          <cell r="U825" t="str">
            <v>Full</v>
          </cell>
          <cell r="V825" t="str">
            <v>5</v>
          </cell>
          <cell r="X825" t="str">
            <v>0</v>
          </cell>
          <cell r="Y825" t="str">
            <v>PSE-deemed</v>
          </cell>
          <cell r="Z825" t="str">
            <v>Engineering</v>
          </cell>
          <cell r="AE825" t="str">
            <v>per unit</v>
          </cell>
          <cell r="AF825" t="str">
            <v>kWh</v>
          </cell>
        </row>
        <row r="826">
          <cell r="A826" t="str">
            <v>11498 - 1</v>
          </cell>
          <cell r="B826" t="str">
            <v>11498</v>
          </cell>
          <cell r="C826" t="str">
            <v>Lighting</v>
          </cell>
          <cell r="D826" t="str">
            <v>Lamp</v>
          </cell>
          <cell r="E826" t="str">
            <v>LED Lamp</v>
          </cell>
          <cell r="F826" t="str">
            <v>LGDI: Lamp - LED - Omni - 7w - Other Health</v>
          </cell>
          <cell r="G826" t="str">
            <v>7 watt omnidirectional LED: other health</v>
          </cell>
          <cell r="H826">
            <v>1</v>
          </cell>
          <cell r="I826" t="str">
            <v>Active</v>
          </cell>
          <cell r="J826">
            <v>42370</v>
          </cell>
          <cell r="K826">
            <v>42735</v>
          </cell>
          <cell r="L826" t="str">
            <v>Comm Lighting</v>
          </cell>
          <cell r="N826" t="str">
            <v>4018</v>
          </cell>
          <cell r="Q826" t="str">
            <v>18.7</v>
          </cell>
          <cell r="S826" t="str">
            <v>18.7</v>
          </cell>
          <cell r="T826" t="str">
            <v>85</v>
          </cell>
          <cell r="U826" t="str">
            <v>Full</v>
          </cell>
          <cell r="V826" t="str">
            <v>5</v>
          </cell>
          <cell r="Y826" t="str">
            <v>PSE-deemed</v>
          </cell>
          <cell r="Z826" t="str">
            <v>Engineering</v>
          </cell>
          <cell r="AE826" t="str">
            <v>per unit</v>
          </cell>
          <cell r="AF826" t="str">
            <v>kWh</v>
          </cell>
        </row>
        <row r="827">
          <cell r="A827" t="str">
            <v>11498 - 2</v>
          </cell>
          <cell r="B827" t="str">
            <v>11498</v>
          </cell>
          <cell r="C827" t="str">
            <v>Lighting</v>
          </cell>
          <cell r="D827" t="str">
            <v>Lamp</v>
          </cell>
          <cell r="E827" t="str">
            <v>LED Lamp</v>
          </cell>
          <cell r="F827" t="str">
            <v>LGDI: Lamp - LED - Omni - 7w - Other Health</v>
          </cell>
          <cell r="G827" t="str">
            <v>7 watt omnidirectional LED: other health</v>
          </cell>
          <cell r="H827">
            <v>2</v>
          </cell>
          <cell r="I827" t="str">
            <v>Active</v>
          </cell>
          <cell r="J827">
            <v>42736</v>
          </cell>
          <cell r="L827" t="str">
            <v>Comm Lighting</v>
          </cell>
          <cell r="N827" t="str">
            <v>5208</v>
          </cell>
          <cell r="Q827" t="str">
            <v>13.78</v>
          </cell>
          <cell r="S827" t="str">
            <v>13.78</v>
          </cell>
          <cell r="T827" t="str">
            <v>85</v>
          </cell>
          <cell r="U827" t="str">
            <v>Full</v>
          </cell>
          <cell r="V827" t="str">
            <v>5</v>
          </cell>
          <cell r="X827" t="str">
            <v>0</v>
          </cell>
          <cell r="Y827" t="str">
            <v>PSE-deemed</v>
          </cell>
          <cell r="Z827" t="str">
            <v>Engineering</v>
          </cell>
          <cell r="AE827" t="str">
            <v>per unit</v>
          </cell>
          <cell r="AF827" t="str">
            <v>kWh</v>
          </cell>
        </row>
        <row r="828">
          <cell r="A828" t="str">
            <v>11499 - 1</v>
          </cell>
          <cell r="B828" t="str">
            <v>11499</v>
          </cell>
          <cell r="C828" t="str">
            <v>Lighting</v>
          </cell>
          <cell r="D828" t="str">
            <v>Lamp</v>
          </cell>
          <cell r="E828" t="str">
            <v>LED Lamp</v>
          </cell>
          <cell r="F828" t="str">
            <v>LGDI: Lamp - LED - Omni - 7w - Restaurant</v>
          </cell>
          <cell r="G828" t="str">
            <v>5 watt omnidirectional LED: restaurant</v>
          </cell>
          <cell r="H828">
            <v>1</v>
          </cell>
          <cell r="I828" t="str">
            <v>Active</v>
          </cell>
          <cell r="J828">
            <v>42370</v>
          </cell>
          <cell r="K828">
            <v>42735</v>
          </cell>
          <cell r="L828" t="str">
            <v>Comm Lighting</v>
          </cell>
          <cell r="N828" t="str">
            <v>4019</v>
          </cell>
          <cell r="Q828" t="str">
            <v>18.7</v>
          </cell>
          <cell r="S828" t="str">
            <v>18.7</v>
          </cell>
          <cell r="T828" t="str">
            <v>70</v>
          </cell>
          <cell r="U828" t="str">
            <v>Full</v>
          </cell>
          <cell r="V828" t="str">
            <v>5</v>
          </cell>
          <cell r="Y828" t="str">
            <v>PSE-deemed</v>
          </cell>
          <cell r="Z828" t="str">
            <v>Engineering</v>
          </cell>
          <cell r="AE828" t="str">
            <v>per unit</v>
          </cell>
          <cell r="AF828" t="str">
            <v>kWh</v>
          </cell>
        </row>
        <row r="829">
          <cell r="A829" t="str">
            <v>11499 - 2</v>
          </cell>
          <cell r="B829" t="str">
            <v>11499</v>
          </cell>
          <cell r="C829" t="str">
            <v>Lighting</v>
          </cell>
          <cell r="D829" t="str">
            <v>Lamp</v>
          </cell>
          <cell r="E829" t="str">
            <v>LED Lamp</v>
          </cell>
          <cell r="F829" t="str">
            <v>LGDI: Lamp - LED - Omni - 7w - Restaurant</v>
          </cell>
          <cell r="G829" t="str">
            <v>5 watt omnidirectional LED: restaurant</v>
          </cell>
          <cell r="H829">
            <v>2</v>
          </cell>
          <cell r="I829" t="str">
            <v>Active</v>
          </cell>
          <cell r="J829">
            <v>42736</v>
          </cell>
          <cell r="L829" t="str">
            <v>Comm Lighting</v>
          </cell>
          <cell r="N829" t="str">
            <v>5209</v>
          </cell>
          <cell r="Q829" t="str">
            <v>13.78</v>
          </cell>
          <cell r="S829" t="str">
            <v>13.78</v>
          </cell>
          <cell r="T829" t="str">
            <v>70</v>
          </cell>
          <cell r="U829" t="str">
            <v>Full</v>
          </cell>
          <cell r="V829" t="str">
            <v>5</v>
          </cell>
          <cell r="X829" t="str">
            <v>0</v>
          </cell>
          <cell r="Y829" t="str">
            <v>PSE-deemed</v>
          </cell>
          <cell r="Z829" t="str">
            <v>Engineering</v>
          </cell>
          <cell r="AE829" t="str">
            <v>per unit</v>
          </cell>
          <cell r="AF829" t="str">
            <v>kWh</v>
          </cell>
        </row>
        <row r="830">
          <cell r="A830" t="str">
            <v>11500 - 1</v>
          </cell>
          <cell r="B830" t="str">
            <v>11500</v>
          </cell>
          <cell r="C830" t="str">
            <v>Lighting</v>
          </cell>
          <cell r="D830" t="str">
            <v>Lamp</v>
          </cell>
          <cell r="E830" t="str">
            <v>LED Lamp</v>
          </cell>
          <cell r="F830" t="str">
            <v>LGDI: Lamp - LED - Omni - 7w - Retail</v>
          </cell>
          <cell r="G830" t="str">
            <v>7 watt omnidirectional LED: retail</v>
          </cell>
          <cell r="H830">
            <v>1</v>
          </cell>
          <cell r="I830" t="str">
            <v>Active</v>
          </cell>
          <cell r="J830">
            <v>42370</v>
          </cell>
          <cell r="K830">
            <v>42735</v>
          </cell>
          <cell r="L830" t="str">
            <v>Comm Lighting</v>
          </cell>
          <cell r="N830" t="str">
            <v>4020</v>
          </cell>
          <cell r="Q830" t="str">
            <v>18.7</v>
          </cell>
          <cell r="S830" t="str">
            <v>18.7</v>
          </cell>
          <cell r="T830" t="str">
            <v>64</v>
          </cell>
          <cell r="U830" t="str">
            <v>Full</v>
          </cell>
          <cell r="V830" t="str">
            <v>5</v>
          </cell>
          <cell r="Y830" t="str">
            <v>PSE-deemed</v>
          </cell>
          <cell r="Z830" t="str">
            <v>Engineering</v>
          </cell>
          <cell r="AE830" t="str">
            <v>per unit</v>
          </cell>
          <cell r="AF830" t="str">
            <v>kWh</v>
          </cell>
        </row>
        <row r="831">
          <cell r="A831" t="str">
            <v>11500 - 2</v>
          </cell>
          <cell r="B831" t="str">
            <v>11500</v>
          </cell>
          <cell r="C831" t="str">
            <v>Lighting</v>
          </cell>
          <cell r="D831" t="str">
            <v>Lamp</v>
          </cell>
          <cell r="E831" t="str">
            <v>LED Lamp</v>
          </cell>
          <cell r="F831" t="str">
            <v>LGDI: Lamp - LED - Omni - 7w - Retail</v>
          </cell>
          <cell r="G831" t="str">
            <v>7 watt omnidirectional LED: retail</v>
          </cell>
          <cell r="H831">
            <v>2</v>
          </cell>
          <cell r="I831" t="str">
            <v>Active</v>
          </cell>
          <cell r="J831">
            <v>42736</v>
          </cell>
          <cell r="L831" t="str">
            <v>Comm Lighting</v>
          </cell>
          <cell r="N831" t="str">
            <v>5210</v>
          </cell>
          <cell r="Q831" t="str">
            <v>13.78</v>
          </cell>
          <cell r="S831" t="str">
            <v>13.78</v>
          </cell>
          <cell r="T831" t="str">
            <v>64</v>
          </cell>
          <cell r="U831" t="str">
            <v>Full</v>
          </cell>
          <cell r="V831" t="str">
            <v>5</v>
          </cell>
          <cell r="X831" t="str">
            <v>0</v>
          </cell>
          <cell r="Y831" t="str">
            <v>PSE-deemed</v>
          </cell>
          <cell r="Z831" t="str">
            <v>Engineering</v>
          </cell>
          <cell r="AE831" t="str">
            <v>per unit</v>
          </cell>
          <cell r="AF831" t="str">
            <v>kWh</v>
          </cell>
        </row>
        <row r="832">
          <cell r="A832" t="str">
            <v>11501 - 1</v>
          </cell>
          <cell r="B832" t="str">
            <v>11501</v>
          </cell>
          <cell r="C832" t="str">
            <v>Lighting</v>
          </cell>
          <cell r="D832" t="str">
            <v>Lamp</v>
          </cell>
          <cell r="E832" t="str">
            <v>LED Lamp</v>
          </cell>
          <cell r="F832" t="str">
            <v>LGDI: Lamp - LED - Omni - 7w - School K12</v>
          </cell>
          <cell r="G832" t="str">
            <v>7 watt omnidirectional LED: school K-12</v>
          </cell>
          <cell r="H832">
            <v>1</v>
          </cell>
          <cell r="I832" t="str">
            <v>Active</v>
          </cell>
          <cell r="J832">
            <v>42370</v>
          </cell>
          <cell r="K832">
            <v>42735</v>
          </cell>
          <cell r="L832" t="str">
            <v>Comm Lighting</v>
          </cell>
          <cell r="N832" t="str">
            <v>4021</v>
          </cell>
          <cell r="Q832" t="str">
            <v>18.7</v>
          </cell>
          <cell r="S832" t="str">
            <v>18.7</v>
          </cell>
          <cell r="T832" t="str">
            <v>44</v>
          </cell>
          <cell r="U832" t="str">
            <v>Full</v>
          </cell>
          <cell r="V832" t="str">
            <v>5</v>
          </cell>
          <cell r="Y832" t="str">
            <v>PSE-deemed</v>
          </cell>
          <cell r="Z832" t="str">
            <v>Engineering</v>
          </cell>
          <cell r="AE832" t="str">
            <v>per unit</v>
          </cell>
          <cell r="AF832" t="str">
            <v>kWh</v>
          </cell>
        </row>
        <row r="833">
          <cell r="A833" t="str">
            <v>11501 - 2</v>
          </cell>
          <cell r="B833" t="str">
            <v>11501</v>
          </cell>
          <cell r="C833" t="str">
            <v>Lighting</v>
          </cell>
          <cell r="D833" t="str">
            <v>Lamp</v>
          </cell>
          <cell r="E833" t="str">
            <v>LED Lamp</v>
          </cell>
          <cell r="F833" t="str">
            <v>LGDI: Lamp - LED - Omni - 7w - School K12</v>
          </cell>
          <cell r="G833" t="str">
            <v>7 watt omnidirectional LED: school K-12</v>
          </cell>
          <cell r="H833">
            <v>2</v>
          </cell>
          <cell r="I833" t="str">
            <v>Active</v>
          </cell>
          <cell r="J833">
            <v>42736</v>
          </cell>
          <cell r="L833" t="str">
            <v>Comm Lighting</v>
          </cell>
          <cell r="N833" t="str">
            <v>5211</v>
          </cell>
          <cell r="Q833" t="str">
            <v>13.78</v>
          </cell>
          <cell r="S833" t="str">
            <v>13.78</v>
          </cell>
          <cell r="T833" t="str">
            <v>44</v>
          </cell>
          <cell r="U833" t="str">
            <v>Full</v>
          </cell>
          <cell r="V833" t="str">
            <v>5</v>
          </cell>
          <cell r="X833" t="str">
            <v>0</v>
          </cell>
          <cell r="Y833" t="str">
            <v>PSE-deemed</v>
          </cell>
          <cell r="Z833" t="str">
            <v>Engineering</v>
          </cell>
          <cell r="AE833" t="str">
            <v>per unit</v>
          </cell>
          <cell r="AF833" t="str">
            <v>kWh</v>
          </cell>
        </row>
        <row r="834">
          <cell r="A834" t="str">
            <v>11502 - 1</v>
          </cell>
          <cell r="B834" t="str">
            <v>11502</v>
          </cell>
          <cell r="C834" t="str">
            <v>Lighting</v>
          </cell>
          <cell r="D834" t="str">
            <v>Lamp</v>
          </cell>
          <cell r="E834" t="str">
            <v>LED Lamp</v>
          </cell>
          <cell r="F834" t="str">
            <v>LGDI: Lamp - LED - Omni - 7w - Warehouse</v>
          </cell>
          <cell r="G834" t="str">
            <v>7 watt omnidirectional LED: warehouse</v>
          </cell>
          <cell r="H834">
            <v>1</v>
          </cell>
          <cell r="I834" t="str">
            <v>Active</v>
          </cell>
          <cell r="J834">
            <v>42370</v>
          </cell>
          <cell r="K834">
            <v>42735</v>
          </cell>
          <cell r="L834" t="str">
            <v>Comm Lighting</v>
          </cell>
          <cell r="N834" t="str">
            <v>4022</v>
          </cell>
          <cell r="Q834" t="str">
            <v>18.7</v>
          </cell>
          <cell r="S834" t="str">
            <v>18.7</v>
          </cell>
          <cell r="T834" t="str">
            <v>46</v>
          </cell>
          <cell r="U834" t="str">
            <v>Full</v>
          </cell>
          <cell r="V834" t="str">
            <v>5</v>
          </cell>
          <cell r="Y834" t="str">
            <v>PSE-deemed</v>
          </cell>
          <cell r="Z834" t="str">
            <v>Engineering</v>
          </cell>
          <cell r="AE834" t="str">
            <v>per unit</v>
          </cell>
          <cell r="AF834" t="str">
            <v>kWh</v>
          </cell>
        </row>
        <row r="835">
          <cell r="A835" t="str">
            <v>11502 - 2</v>
          </cell>
          <cell r="B835" t="str">
            <v>11502</v>
          </cell>
          <cell r="C835" t="str">
            <v>Lighting</v>
          </cell>
          <cell r="D835" t="str">
            <v>Lamp</v>
          </cell>
          <cell r="E835" t="str">
            <v>LED Lamp</v>
          </cell>
          <cell r="F835" t="str">
            <v>LGDI: Lamp - LED - Omni - 7w - Warehouse</v>
          </cell>
          <cell r="G835" t="str">
            <v>7 watt omnidirectional LED: warehouse</v>
          </cell>
          <cell r="H835">
            <v>2</v>
          </cell>
          <cell r="I835" t="str">
            <v>Active</v>
          </cell>
          <cell r="J835">
            <v>42736</v>
          </cell>
          <cell r="L835" t="str">
            <v>Comm Lighting</v>
          </cell>
          <cell r="N835" t="str">
            <v>5212</v>
          </cell>
          <cell r="Q835" t="str">
            <v>13.78</v>
          </cell>
          <cell r="S835" t="str">
            <v>13.78</v>
          </cell>
          <cell r="T835" t="str">
            <v>46</v>
          </cell>
          <cell r="U835" t="str">
            <v>Full</v>
          </cell>
          <cell r="V835" t="str">
            <v>5</v>
          </cell>
          <cell r="X835" t="str">
            <v>0</v>
          </cell>
          <cell r="Y835" t="str">
            <v>PSE-deemed</v>
          </cell>
          <cell r="Z835" t="str">
            <v>Engineering</v>
          </cell>
          <cell r="AE835" t="str">
            <v>per unit</v>
          </cell>
          <cell r="AF835" t="str">
            <v>kWh</v>
          </cell>
        </row>
        <row r="836">
          <cell r="A836" t="str">
            <v>11503 - 1</v>
          </cell>
          <cell r="B836" t="str">
            <v>11503</v>
          </cell>
          <cell r="C836" t="str">
            <v>Lighting</v>
          </cell>
          <cell r="D836" t="str">
            <v>Lamp</v>
          </cell>
          <cell r="E836" t="str">
            <v>LED Lamp</v>
          </cell>
          <cell r="F836" t="str">
            <v>LGDI: Lamp - LED - Par 20 - Assembly Church</v>
          </cell>
          <cell r="G836" t="str">
            <v>Par 20 LED lamp: assembly or church</v>
          </cell>
          <cell r="H836">
            <v>1</v>
          </cell>
          <cell r="I836" t="str">
            <v>Active</v>
          </cell>
          <cell r="J836">
            <v>42370</v>
          </cell>
          <cell r="K836">
            <v>42735</v>
          </cell>
          <cell r="L836" t="str">
            <v>Comm Lighting</v>
          </cell>
          <cell r="N836" t="str">
            <v>4023</v>
          </cell>
          <cell r="Q836" t="str">
            <v>36.68</v>
          </cell>
          <cell r="S836" t="str">
            <v>36.68</v>
          </cell>
          <cell r="T836" t="str">
            <v>66</v>
          </cell>
          <cell r="U836" t="str">
            <v>Full</v>
          </cell>
          <cell r="V836" t="str">
            <v>5</v>
          </cell>
          <cell r="Y836" t="str">
            <v>PSE-deemed</v>
          </cell>
          <cell r="Z836" t="str">
            <v>Engineering</v>
          </cell>
          <cell r="AE836" t="str">
            <v>per unit</v>
          </cell>
          <cell r="AF836" t="str">
            <v>kWh</v>
          </cell>
        </row>
        <row r="837">
          <cell r="A837" t="str">
            <v>11503 - 2</v>
          </cell>
          <cell r="B837" t="str">
            <v>11503</v>
          </cell>
          <cell r="C837" t="str">
            <v>Lighting</v>
          </cell>
          <cell r="D837" t="str">
            <v>Lamp</v>
          </cell>
          <cell r="E837" t="str">
            <v>LED Lamp</v>
          </cell>
          <cell r="F837" t="str">
            <v>LGDI: Lamp - LED - Par 20 - Assembly Church</v>
          </cell>
          <cell r="G837" t="str">
            <v>Par 20 LED lamp: assembly or church</v>
          </cell>
          <cell r="H837">
            <v>2</v>
          </cell>
          <cell r="I837" t="str">
            <v>Active</v>
          </cell>
          <cell r="J837">
            <v>42736</v>
          </cell>
          <cell r="L837" t="str">
            <v>Comm Lighting</v>
          </cell>
          <cell r="N837" t="str">
            <v>5213</v>
          </cell>
          <cell r="Q837" t="str">
            <v>20.07</v>
          </cell>
          <cell r="S837" t="str">
            <v>20.07</v>
          </cell>
          <cell r="T837" t="str">
            <v>66</v>
          </cell>
          <cell r="U837" t="str">
            <v>Full</v>
          </cell>
          <cell r="V837" t="str">
            <v>5</v>
          </cell>
          <cell r="X837" t="str">
            <v>0</v>
          </cell>
          <cell r="Y837" t="str">
            <v>PSE-deemed</v>
          </cell>
          <cell r="Z837" t="str">
            <v>Engineering</v>
          </cell>
          <cell r="AE837" t="str">
            <v>per unit</v>
          </cell>
          <cell r="AF837" t="str">
            <v>kWh</v>
          </cell>
        </row>
        <row r="838">
          <cell r="A838" t="str">
            <v>11504 - 1</v>
          </cell>
          <cell r="B838" t="str">
            <v>11504</v>
          </cell>
          <cell r="C838" t="str">
            <v>Lighting</v>
          </cell>
          <cell r="D838" t="str">
            <v>Lamp</v>
          </cell>
          <cell r="E838" t="str">
            <v>LED Lamp</v>
          </cell>
          <cell r="F838" t="str">
            <v>LGDI: Lamp - LED - Par 20 - Exterior</v>
          </cell>
          <cell r="G838" t="str">
            <v>Par 20 LED lamp: exterior</v>
          </cell>
          <cell r="H838">
            <v>1</v>
          </cell>
          <cell r="I838" t="str">
            <v>Active</v>
          </cell>
          <cell r="J838">
            <v>42370</v>
          </cell>
          <cell r="K838">
            <v>42735</v>
          </cell>
          <cell r="L838" t="str">
            <v>Comm Lighting</v>
          </cell>
          <cell r="N838" t="str">
            <v>4024</v>
          </cell>
          <cell r="Q838" t="str">
            <v>36.68</v>
          </cell>
          <cell r="S838" t="str">
            <v>36.68</v>
          </cell>
          <cell r="T838" t="str">
            <v>147</v>
          </cell>
          <cell r="U838" t="str">
            <v>Full</v>
          </cell>
          <cell r="V838" t="str">
            <v>5</v>
          </cell>
          <cell r="Y838" t="str">
            <v>PSE-deemed</v>
          </cell>
          <cell r="Z838" t="str">
            <v>Engineering</v>
          </cell>
          <cell r="AE838" t="str">
            <v>per unit</v>
          </cell>
          <cell r="AF838" t="str">
            <v>kWh</v>
          </cell>
        </row>
        <row r="839">
          <cell r="A839" t="str">
            <v>11504 - 2</v>
          </cell>
          <cell r="B839" t="str">
            <v>11504</v>
          </cell>
          <cell r="C839" t="str">
            <v>Lighting</v>
          </cell>
          <cell r="D839" t="str">
            <v>Lamp</v>
          </cell>
          <cell r="E839" t="str">
            <v>LED Lamp</v>
          </cell>
          <cell r="F839" t="str">
            <v>LGDI: Lamp - LED - Par 20 - Exterior</v>
          </cell>
          <cell r="G839" t="str">
            <v>Par 20 LED lamp: exterior</v>
          </cell>
          <cell r="H839">
            <v>2</v>
          </cell>
          <cell r="I839" t="str">
            <v>Active</v>
          </cell>
          <cell r="J839">
            <v>42736</v>
          </cell>
          <cell r="L839" t="str">
            <v>Comm Lighting</v>
          </cell>
          <cell r="N839" t="str">
            <v>5214</v>
          </cell>
          <cell r="Q839" t="str">
            <v>20.07</v>
          </cell>
          <cell r="S839" t="str">
            <v>20.07</v>
          </cell>
          <cell r="T839" t="str">
            <v>147</v>
          </cell>
          <cell r="U839" t="str">
            <v>Full</v>
          </cell>
          <cell r="V839" t="str">
            <v>5</v>
          </cell>
          <cell r="X839" t="str">
            <v>0</v>
          </cell>
          <cell r="Y839" t="str">
            <v>PSE-deemed</v>
          </cell>
          <cell r="Z839" t="str">
            <v>Engineering</v>
          </cell>
          <cell r="AE839" t="str">
            <v>per unit</v>
          </cell>
          <cell r="AF839" t="str">
            <v>kWh</v>
          </cell>
        </row>
        <row r="840">
          <cell r="A840" t="str">
            <v>11505 - 1</v>
          </cell>
          <cell r="B840" t="str">
            <v>11505</v>
          </cell>
          <cell r="C840" t="str">
            <v>Lighting</v>
          </cell>
          <cell r="D840" t="str">
            <v>Lamp</v>
          </cell>
          <cell r="E840" t="str">
            <v>LED Lamp</v>
          </cell>
          <cell r="F840" t="str">
            <v>LGDI: Lamp - LED - Par 20 - Grocery</v>
          </cell>
          <cell r="G840" t="str">
            <v>Par 20 LED lamp: grocery</v>
          </cell>
          <cell r="H840">
            <v>1</v>
          </cell>
          <cell r="I840" t="str">
            <v>Active</v>
          </cell>
          <cell r="J840">
            <v>42370</v>
          </cell>
          <cell r="K840">
            <v>42735</v>
          </cell>
          <cell r="L840" t="str">
            <v>Comm Lighting</v>
          </cell>
          <cell r="N840" t="str">
            <v>4025</v>
          </cell>
          <cell r="Q840" t="str">
            <v>36.68</v>
          </cell>
          <cell r="S840" t="str">
            <v>36.68</v>
          </cell>
          <cell r="T840" t="str">
            <v>192</v>
          </cell>
          <cell r="U840" t="str">
            <v>Full</v>
          </cell>
          <cell r="V840" t="str">
            <v>5</v>
          </cell>
          <cell r="Y840" t="str">
            <v>PSE-deemed</v>
          </cell>
          <cell r="Z840" t="str">
            <v>Engineering</v>
          </cell>
          <cell r="AE840" t="str">
            <v>per unit</v>
          </cell>
          <cell r="AF840" t="str">
            <v>kWh</v>
          </cell>
        </row>
        <row r="841">
          <cell r="A841" t="str">
            <v>11505 - 2</v>
          </cell>
          <cell r="B841" t="str">
            <v>11505</v>
          </cell>
          <cell r="C841" t="str">
            <v>Lighting</v>
          </cell>
          <cell r="D841" t="str">
            <v>Lamp</v>
          </cell>
          <cell r="E841" t="str">
            <v>LED Lamp</v>
          </cell>
          <cell r="F841" t="str">
            <v>LGDI: Lamp - LED - Par 20 - Grocery</v>
          </cell>
          <cell r="G841" t="str">
            <v>Par 20 LED lamp: grocery</v>
          </cell>
          <cell r="H841">
            <v>2</v>
          </cell>
          <cell r="I841" t="str">
            <v>Active</v>
          </cell>
          <cell r="J841">
            <v>42736</v>
          </cell>
          <cell r="L841" t="str">
            <v>Comm Lighting</v>
          </cell>
          <cell r="N841" t="str">
            <v>5215</v>
          </cell>
          <cell r="Q841" t="str">
            <v>20.07</v>
          </cell>
          <cell r="S841" t="str">
            <v>20.07</v>
          </cell>
          <cell r="T841" t="str">
            <v>192</v>
          </cell>
          <cell r="U841" t="str">
            <v>Full</v>
          </cell>
          <cell r="V841" t="str">
            <v>5</v>
          </cell>
          <cell r="X841" t="str">
            <v>0</v>
          </cell>
          <cell r="Y841" t="str">
            <v>PSE-deemed</v>
          </cell>
          <cell r="Z841" t="str">
            <v>Engineering</v>
          </cell>
          <cell r="AE841" t="str">
            <v>per unit</v>
          </cell>
          <cell r="AF841" t="str">
            <v>kWh</v>
          </cell>
        </row>
        <row r="842">
          <cell r="A842" t="str">
            <v>11506 - 1</v>
          </cell>
          <cell r="B842" t="str">
            <v>11506</v>
          </cell>
          <cell r="C842" t="str">
            <v>Lighting</v>
          </cell>
          <cell r="D842" t="str">
            <v>Lamp</v>
          </cell>
          <cell r="E842" t="str">
            <v>LED Lamp</v>
          </cell>
          <cell r="F842" t="str">
            <v>LGDI: Lamp - LED - Par 20 - Lodging Common Areas</v>
          </cell>
          <cell r="G842" t="str">
            <v>Par 20 LED lamp: lodging common areas</v>
          </cell>
          <cell r="H842">
            <v>1</v>
          </cell>
          <cell r="I842" t="str">
            <v>Active</v>
          </cell>
          <cell r="J842">
            <v>42370</v>
          </cell>
          <cell r="K842">
            <v>42735</v>
          </cell>
          <cell r="L842" t="str">
            <v>Comm Lighting</v>
          </cell>
          <cell r="N842" t="str">
            <v>4026</v>
          </cell>
          <cell r="Q842" t="str">
            <v>36.68</v>
          </cell>
          <cell r="S842" t="str">
            <v>36.68</v>
          </cell>
          <cell r="T842" t="str">
            <v>299</v>
          </cell>
          <cell r="U842" t="str">
            <v>Full</v>
          </cell>
          <cell r="V842" t="str">
            <v>5</v>
          </cell>
          <cell r="Y842" t="str">
            <v>PSE-deemed</v>
          </cell>
          <cell r="Z842" t="str">
            <v>Engineering</v>
          </cell>
          <cell r="AE842" t="str">
            <v>per unit</v>
          </cell>
          <cell r="AF842" t="str">
            <v>kWh</v>
          </cell>
        </row>
        <row r="843">
          <cell r="A843" t="str">
            <v>11506 - 2</v>
          </cell>
          <cell r="B843" t="str">
            <v>11506</v>
          </cell>
          <cell r="C843" t="str">
            <v>Lighting</v>
          </cell>
          <cell r="D843" t="str">
            <v>Lamp</v>
          </cell>
          <cell r="E843" t="str">
            <v>LED Lamp</v>
          </cell>
          <cell r="F843" t="str">
            <v>LGDI: Lamp - LED - Par 20 - Lodging Common Areas</v>
          </cell>
          <cell r="G843" t="str">
            <v>Par 20 LED lamp: lodging common areas</v>
          </cell>
          <cell r="H843">
            <v>2</v>
          </cell>
          <cell r="I843" t="str">
            <v>Active</v>
          </cell>
          <cell r="J843">
            <v>42736</v>
          </cell>
          <cell r="L843" t="str">
            <v>Comm Lighting</v>
          </cell>
          <cell r="N843" t="str">
            <v>5216</v>
          </cell>
          <cell r="Q843" t="str">
            <v>20.07</v>
          </cell>
          <cell r="S843" t="str">
            <v>20.07</v>
          </cell>
          <cell r="T843" t="str">
            <v>299</v>
          </cell>
          <cell r="U843" t="str">
            <v>Full</v>
          </cell>
          <cell r="V843" t="str">
            <v>5</v>
          </cell>
          <cell r="X843" t="str">
            <v>0</v>
          </cell>
          <cell r="Y843" t="str">
            <v>PSE-deemed</v>
          </cell>
          <cell r="Z843" t="str">
            <v>Engineering</v>
          </cell>
          <cell r="AE843" t="str">
            <v>per unit</v>
          </cell>
          <cell r="AF843" t="str">
            <v>kWh</v>
          </cell>
        </row>
        <row r="844">
          <cell r="A844" t="str">
            <v>11507 - 1</v>
          </cell>
          <cell r="B844" t="str">
            <v>11507</v>
          </cell>
          <cell r="C844" t="str">
            <v>Lighting</v>
          </cell>
          <cell r="D844" t="str">
            <v>Lamp</v>
          </cell>
          <cell r="E844" t="str">
            <v>LED Lamp</v>
          </cell>
          <cell r="F844" t="str">
            <v>LGDI: Lamp - LED - Par 20 - Lodging Guest Rooms</v>
          </cell>
          <cell r="G844" t="str">
            <v>Par 20 LED lamp: lodging guest rooms</v>
          </cell>
          <cell r="H844">
            <v>1</v>
          </cell>
          <cell r="I844" t="str">
            <v>Active</v>
          </cell>
          <cell r="J844">
            <v>42370</v>
          </cell>
          <cell r="K844">
            <v>42735</v>
          </cell>
          <cell r="L844" t="str">
            <v>Comm Lighting</v>
          </cell>
          <cell r="N844" t="str">
            <v>4027</v>
          </cell>
          <cell r="Q844" t="str">
            <v>5.856</v>
          </cell>
          <cell r="S844" t="str">
            <v>17.71</v>
          </cell>
          <cell r="T844" t="str">
            <v>48</v>
          </cell>
          <cell r="U844" t="str">
            <v>Full</v>
          </cell>
          <cell r="V844" t="str">
            <v>5</v>
          </cell>
          <cell r="Y844" t="str">
            <v>PSE-deemed</v>
          </cell>
          <cell r="Z844" t="str">
            <v>Engineering</v>
          </cell>
          <cell r="AE844" t="str">
            <v>per unit</v>
          </cell>
          <cell r="AF844" t="str">
            <v>kWh</v>
          </cell>
        </row>
        <row r="845">
          <cell r="A845" t="str">
            <v>11507 - 2</v>
          </cell>
          <cell r="B845" t="str">
            <v>11507</v>
          </cell>
          <cell r="C845" t="str">
            <v>Lighting</v>
          </cell>
          <cell r="D845" t="str">
            <v>Lamp</v>
          </cell>
          <cell r="E845" t="str">
            <v>LED Lamp</v>
          </cell>
          <cell r="F845" t="str">
            <v>LGDI: Lamp - LED - Par 20 - Lodging Guest Rooms</v>
          </cell>
          <cell r="G845" t="str">
            <v>Par 20 LED lamp: lodging guest rooms</v>
          </cell>
          <cell r="H845">
            <v>2</v>
          </cell>
          <cell r="I845" t="str">
            <v>Active</v>
          </cell>
          <cell r="J845">
            <v>42736</v>
          </cell>
          <cell r="L845" t="str">
            <v>Comm Lighting</v>
          </cell>
          <cell r="N845" t="str">
            <v>5217</v>
          </cell>
          <cell r="Q845" t="str">
            <v>5.56</v>
          </cell>
          <cell r="S845" t="str">
            <v>11.86</v>
          </cell>
          <cell r="T845" t="str">
            <v>48</v>
          </cell>
          <cell r="U845" t="str">
            <v>Full</v>
          </cell>
          <cell r="V845" t="str">
            <v>5</v>
          </cell>
          <cell r="X845" t="str">
            <v>0</v>
          </cell>
          <cell r="Y845" t="str">
            <v>PSE-deemed</v>
          </cell>
          <cell r="Z845" t="str">
            <v>Engineering</v>
          </cell>
          <cell r="AE845" t="str">
            <v>per unit</v>
          </cell>
          <cell r="AF845" t="str">
            <v>kWh</v>
          </cell>
        </row>
        <row r="846">
          <cell r="A846" t="str">
            <v>11508 - 1</v>
          </cell>
          <cell r="B846" t="str">
            <v>11508</v>
          </cell>
          <cell r="C846" t="str">
            <v>Lighting</v>
          </cell>
          <cell r="D846" t="str">
            <v>Lamp</v>
          </cell>
          <cell r="E846" t="str">
            <v>LED Lamp</v>
          </cell>
          <cell r="F846" t="str">
            <v>LGDI: Lamp - LED - Par 20 - Office</v>
          </cell>
          <cell r="G846" t="str">
            <v>Par 20 LED lamp: office</v>
          </cell>
          <cell r="H846">
            <v>1</v>
          </cell>
          <cell r="I846" t="str">
            <v>Active</v>
          </cell>
          <cell r="J846">
            <v>42370</v>
          </cell>
          <cell r="K846">
            <v>42735</v>
          </cell>
          <cell r="L846" t="str">
            <v>Comm Lighting</v>
          </cell>
          <cell r="N846" t="str">
            <v>4028</v>
          </cell>
          <cell r="Q846" t="str">
            <v>36.68</v>
          </cell>
          <cell r="S846" t="str">
            <v>36.68</v>
          </cell>
          <cell r="T846" t="str">
            <v>110</v>
          </cell>
          <cell r="U846" t="str">
            <v>Full</v>
          </cell>
          <cell r="V846" t="str">
            <v>5</v>
          </cell>
          <cell r="Y846" t="str">
            <v>PSE-deemed</v>
          </cell>
          <cell r="Z846" t="str">
            <v>Engineering</v>
          </cell>
          <cell r="AE846" t="str">
            <v>per unit</v>
          </cell>
          <cell r="AF846" t="str">
            <v>kWh</v>
          </cell>
        </row>
        <row r="847">
          <cell r="A847" t="str">
            <v>11508 - 2</v>
          </cell>
          <cell r="B847" t="str">
            <v>11508</v>
          </cell>
          <cell r="C847" t="str">
            <v>Lighting</v>
          </cell>
          <cell r="D847" t="str">
            <v>Lamp</v>
          </cell>
          <cell r="E847" t="str">
            <v>LED Lamp</v>
          </cell>
          <cell r="F847" t="str">
            <v>LGDI: Lamp - LED - Par 20 - Office</v>
          </cell>
          <cell r="G847" t="str">
            <v>Par 20 LED lamp: office</v>
          </cell>
          <cell r="H847">
            <v>2</v>
          </cell>
          <cell r="I847" t="str">
            <v>Active</v>
          </cell>
          <cell r="J847">
            <v>42736</v>
          </cell>
          <cell r="L847" t="str">
            <v>Comm Lighting</v>
          </cell>
          <cell r="N847" t="str">
            <v>5218</v>
          </cell>
          <cell r="Q847" t="str">
            <v>20.07</v>
          </cell>
          <cell r="S847" t="str">
            <v>20.07</v>
          </cell>
          <cell r="T847" t="str">
            <v>110</v>
          </cell>
          <cell r="U847" t="str">
            <v>Full</v>
          </cell>
          <cell r="V847" t="str">
            <v>5</v>
          </cell>
          <cell r="X847" t="str">
            <v>0</v>
          </cell>
          <cell r="Y847" t="str">
            <v>PSE-deemed</v>
          </cell>
          <cell r="Z847" t="str">
            <v>Engineering</v>
          </cell>
          <cell r="AE847" t="str">
            <v>per unit</v>
          </cell>
          <cell r="AF847" t="str">
            <v>kWh</v>
          </cell>
        </row>
        <row r="848">
          <cell r="A848" t="str">
            <v>11509 - 1</v>
          </cell>
          <cell r="B848" t="str">
            <v>11509</v>
          </cell>
          <cell r="C848" t="str">
            <v>Lighting</v>
          </cell>
          <cell r="D848" t="str">
            <v>Lamp</v>
          </cell>
          <cell r="E848" t="str">
            <v>LED Lamp</v>
          </cell>
          <cell r="F848" t="str">
            <v>LGDI: Lamp - LED - Par 20 - Other</v>
          </cell>
          <cell r="G848" t="str">
            <v>Par 20 LED lamp: other</v>
          </cell>
          <cell r="H848">
            <v>1</v>
          </cell>
          <cell r="I848" t="str">
            <v>Active</v>
          </cell>
          <cell r="J848">
            <v>42370</v>
          </cell>
          <cell r="K848">
            <v>42735</v>
          </cell>
          <cell r="L848" t="str">
            <v>Comm Lighting</v>
          </cell>
          <cell r="N848" t="str">
            <v>4029</v>
          </cell>
          <cell r="Q848" t="str">
            <v>36.68</v>
          </cell>
          <cell r="S848" t="str">
            <v>36.68</v>
          </cell>
          <cell r="T848" t="str">
            <v>82</v>
          </cell>
          <cell r="U848" t="str">
            <v>Full</v>
          </cell>
          <cell r="V848" t="str">
            <v>5</v>
          </cell>
          <cell r="Y848" t="str">
            <v>PSE-deemed</v>
          </cell>
          <cell r="Z848" t="str">
            <v>Engineering</v>
          </cell>
          <cell r="AE848" t="str">
            <v>per unit</v>
          </cell>
          <cell r="AF848" t="str">
            <v>kWh</v>
          </cell>
        </row>
        <row r="849">
          <cell r="A849" t="str">
            <v>11509 - 2</v>
          </cell>
          <cell r="B849" t="str">
            <v>11509</v>
          </cell>
          <cell r="C849" t="str">
            <v>Lighting</v>
          </cell>
          <cell r="D849" t="str">
            <v>Lamp</v>
          </cell>
          <cell r="E849" t="str">
            <v>LED Lamp</v>
          </cell>
          <cell r="F849" t="str">
            <v>LGDI: Lamp - LED - Par 20 - Other</v>
          </cell>
          <cell r="G849" t="str">
            <v>Par 20 LED lamp: other</v>
          </cell>
          <cell r="H849">
            <v>2</v>
          </cell>
          <cell r="I849" t="str">
            <v>Active</v>
          </cell>
          <cell r="J849">
            <v>42736</v>
          </cell>
          <cell r="L849" t="str">
            <v>Comm Lighting</v>
          </cell>
          <cell r="N849" t="str">
            <v>5219</v>
          </cell>
          <cell r="Q849" t="str">
            <v>20.07</v>
          </cell>
          <cell r="S849" t="str">
            <v>20.07</v>
          </cell>
          <cell r="T849" t="str">
            <v>82</v>
          </cell>
          <cell r="U849" t="str">
            <v>Full</v>
          </cell>
          <cell r="V849" t="str">
            <v>5</v>
          </cell>
          <cell r="X849" t="str">
            <v>0</v>
          </cell>
          <cell r="Y849" t="str">
            <v>PSE-deemed</v>
          </cell>
          <cell r="Z849" t="str">
            <v>Engineering</v>
          </cell>
          <cell r="AE849" t="str">
            <v>per unit</v>
          </cell>
          <cell r="AF849" t="str">
            <v>kWh</v>
          </cell>
        </row>
        <row r="850">
          <cell r="A850" t="str">
            <v>11510 - 1</v>
          </cell>
          <cell r="B850" t="str">
            <v>11510</v>
          </cell>
          <cell r="C850" t="str">
            <v>Lighting</v>
          </cell>
          <cell r="D850" t="str">
            <v>Lamp</v>
          </cell>
          <cell r="E850" t="str">
            <v>LED Lamp</v>
          </cell>
          <cell r="F850" t="str">
            <v>LGDI: Lamp - LED - Par 20 - Other Health</v>
          </cell>
          <cell r="G850" t="str">
            <v>Par 20 LED lamp: other health</v>
          </cell>
          <cell r="H850">
            <v>1</v>
          </cell>
          <cell r="I850" t="str">
            <v>Active</v>
          </cell>
          <cell r="J850">
            <v>42370</v>
          </cell>
          <cell r="K850">
            <v>42735</v>
          </cell>
          <cell r="L850" t="str">
            <v>Comm Lighting</v>
          </cell>
          <cell r="N850" t="str">
            <v>4030</v>
          </cell>
          <cell r="Q850" t="str">
            <v>36.68</v>
          </cell>
          <cell r="S850" t="str">
            <v>36.68</v>
          </cell>
          <cell r="T850" t="str">
            <v>161</v>
          </cell>
          <cell r="U850" t="str">
            <v>Full</v>
          </cell>
          <cell r="V850" t="str">
            <v>5</v>
          </cell>
          <cell r="Y850" t="str">
            <v>PSE-deemed</v>
          </cell>
          <cell r="Z850" t="str">
            <v>Engineering</v>
          </cell>
          <cell r="AE850" t="str">
            <v>per unit</v>
          </cell>
          <cell r="AF850" t="str">
            <v>kWh</v>
          </cell>
        </row>
        <row r="851">
          <cell r="A851" t="str">
            <v>11510 - 2</v>
          </cell>
          <cell r="B851" t="str">
            <v>11510</v>
          </cell>
          <cell r="C851" t="str">
            <v>Lighting</v>
          </cell>
          <cell r="D851" t="str">
            <v>Lamp</v>
          </cell>
          <cell r="E851" t="str">
            <v>LED Lamp</v>
          </cell>
          <cell r="F851" t="str">
            <v>LGDI: Lamp - LED - Par 20 - Other Health</v>
          </cell>
          <cell r="G851" t="str">
            <v>Par 20 LED lamp: other health</v>
          </cell>
          <cell r="H851">
            <v>2</v>
          </cell>
          <cell r="I851" t="str">
            <v>Active</v>
          </cell>
          <cell r="J851">
            <v>42736</v>
          </cell>
          <cell r="L851" t="str">
            <v>Comm Lighting</v>
          </cell>
          <cell r="N851" t="str">
            <v>5220</v>
          </cell>
          <cell r="Q851" t="str">
            <v>20.07</v>
          </cell>
          <cell r="S851" t="str">
            <v>20.07</v>
          </cell>
          <cell r="T851" t="str">
            <v>161</v>
          </cell>
          <cell r="U851" t="str">
            <v>Full</v>
          </cell>
          <cell r="V851" t="str">
            <v>5</v>
          </cell>
          <cell r="X851" t="str">
            <v>0</v>
          </cell>
          <cell r="Y851" t="str">
            <v>PSE-deemed</v>
          </cell>
          <cell r="Z851" t="str">
            <v>Engineering</v>
          </cell>
          <cell r="AE851" t="str">
            <v>per unit</v>
          </cell>
          <cell r="AF851" t="str">
            <v>kWh</v>
          </cell>
        </row>
        <row r="852">
          <cell r="A852" t="str">
            <v>11511 - 1</v>
          </cell>
          <cell r="B852" t="str">
            <v>11511</v>
          </cell>
          <cell r="C852" t="str">
            <v>Lighting</v>
          </cell>
          <cell r="D852" t="str">
            <v>Lamp</v>
          </cell>
          <cell r="E852" t="str">
            <v>LED Lamp</v>
          </cell>
          <cell r="F852" t="str">
            <v>LGDI: Lamp - LED - Par 20 - Restaurant</v>
          </cell>
          <cell r="G852" t="str">
            <v>Par 20 LED lamp: restaurant</v>
          </cell>
          <cell r="H852">
            <v>1</v>
          </cell>
          <cell r="I852" t="str">
            <v>Active</v>
          </cell>
          <cell r="J852">
            <v>42370</v>
          </cell>
          <cell r="K852">
            <v>42735</v>
          </cell>
          <cell r="L852" t="str">
            <v>Comm Lighting</v>
          </cell>
          <cell r="N852" t="str">
            <v>4031</v>
          </cell>
          <cell r="Q852" t="str">
            <v>36.68</v>
          </cell>
          <cell r="S852" t="str">
            <v>36.68</v>
          </cell>
          <cell r="T852" t="str">
            <v>131</v>
          </cell>
          <cell r="U852" t="str">
            <v>Full</v>
          </cell>
          <cell r="V852" t="str">
            <v>5</v>
          </cell>
          <cell r="Y852" t="str">
            <v>PSE-deemed</v>
          </cell>
          <cell r="Z852" t="str">
            <v>Engineering</v>
          </cell>
          <cell r="AE852" t="str">
            <v>per unit</v>
          </cell>
          <cell r="AF852" t="str">
            <v>kWh</v>
          </cell>
        </row>
        <row r="853">
          <cell r="A853" t="str">
            <v>11511 - 2</v>
          </cell>
          <cell r="B853" t="str">
            <v>11511</v>
          </cell>
          <cell r="C853" t="str">
            <v>Lighting</v>
          </cell>
          <cell r="D853" t="str">
            <v>Lamp</v>
          </cell>
          <cell r="E853" t="str">
            <v>LED Lamp</v>
          </cell>
          <cell r="F853" t="str">
            <v>LGDI: Lamp - LED - Par 20 - Restaurant</v>
          </cell>
          <cell r="G853" t="str">
            <v>Par 20 LED lamp: restaurant</v>
          </cell>
          <cell r="H853">
            <v>2</v>
          </cell>
          <cell r="I853" t="str">
            <v>Active</v>
          </cell>
          <cell r="J853">
            <v>42736</v>
          </cell>
          <cell r="L853" t="str">
            <v>Comm Lighting</v>
          </cell>
          <cell r="N853" t="str">
            <v>5221</v>
          </cell>
          <cell r="Q853" t="str">
            <v>20.07</v>
          </cell>
          <cell r="S853" t="str">
            <v>20.07</v>
          </cell>
          <cell r="T853" t="str">
            <v>131</v>
          </cell>
          <cell r="U853" t="str">
            <v>Full</v>
          </cell>
          <cell r="V853" t="str">
            <v>5</v>
          </cell>
          <cell r="X853" t="str">
            <v>0</v>
          </cell>
          <cell r="Y853" t="str">
            <v>PSE-deemed</v>
          </cell>
          <cell r="Z853" t="str">
            <v>Engineering</v>
          </cell>
          <cell r="AE853" t="str">
            <v>per unit</v>
          </cell>
          <cell r="AF853" t="str">
            <v>kWh</v>
          </cell>
        </row>
        <row r="854">
          <cell r="A854" t="str">
            <v>11512 - 1</v>
          </cell>
          <cell r="B854" t="str">
            <v>11512</v>
          </cell>
          <cell r="C854" t="str">
            <v>Lighting</v>
          </cell>
          <cell r="D854" t="str">
            <v>Lamp</v>
          </cell>
          <cell r="E854" t="str">
            <v>LED Lamp</v>
          </cell>
          <cell r="F854" t="str">
            <v>LGDI: Lamp - LED - Par 20 - Retail</v>
          </cell>
          <cell r="G854" t="str">
            <v>Par 20 LED lamp: retail</v>
          </cell>
          <cell r="H854">
            <v>1</v>
          </cell>
          <cell r="I854" t="str">
            <v>Active</v>
          </cell>
          <cell r="J854">
            <v>42370</v>
          </cell>
          <cell r="K854">
            <v>42735</v>
          </cell>
          <cell r="L854" t="str">
            <v>Comm Lighting</v>
          </cell>
          <cell r="N854" t="str">
            <v>4032</v>
          </cell>
          <cell r="Q854" t="str">
            <v>36.68</v>
          </cell>
          <cell r="S854" t="str">
            <v>36.68</v>
          </cell>
          <cell r="T854" t="str">
            <v>120</v>
          </cell>
          <cell r="U854" t="str">
            <v>Full</v>
          </cell>
          <cell r="V854" t="str">
            <v>5</v>
          </cell>
          <cell r="Y854" t="str">
            <v>PSE-deemed</v>
          </cell>
          <cell r="Z854" t="str">
            <v>Engineering</v>
          </cell>
          <cell r="AE854" t="str">
            <v>per unit</v>
          </cell>
          <cell r="AF854" t="str">
            <v>kWh</v>
          </cell>
        </row>
        <row r="855">
          <cell r="A855" t="str">
            <v>11512 - 2</v>
          </cell>
          <cell r="B855" t="str">
            <v>11512</v>
          </cell>
          <cell r="C855" t="str">
            <v>Lighting</v>
          </cell>
          <cell r="D855" t="str">
            <v>Lamp</v>
          </cell>
          <cell r="E855" t="str">
            <v>LED Lamp</v>
          </cell>
          <cell r="F855" t="str">
            <v>LGDI: Lamp - LED - Par 20 - Retail</v>
          </cell>
          <cell r="G855" t="str">
            <v>Par 20 LED lamp: retail</v>
          </cell>
          <cell r="H855">
            <v>2</v>
          </cell>
          <cell r="I855" t="str">
            <v>Active</v>
          </cell>
          <cell r="J855">
            <v>42736</v>
          </cell>
          <cell r="L855" t="str">
            <v>Comm Lighting</v>
          </cell>
          <cell r="N855" t="str">
            <v>5222</v>
          </cell>
          <cell r="Q855" t="str">
            <v>20.07</v>
          </cell>
          <cell r="S855" t="str">
            <v>20.07</v>
          </cell>
          <cell r="T855" t="str">
            <v>120</v>
          </cell>
          <cell r="U855" t="str">
            <v>Full</v>
          </cell>
          <cell r="V855" t="str">
            <v>5</v>
          </cell>
          <cell r="X855" t="str">
            <v>0</v>
          </cell>
          <cell r="Y855" t="str">
            <v>PSE-deemed</v>
          </cell>
          <cell r="Z855" t="str">
            <v>Engineering</v>
          </cell>
          <cell r="AE855" t="str">
            <v>per unit</v>
          </cell>
          <cell r="AF855" t="str">
            <v>kWh</v>
          </cell>
        </row>
        <row r="856">
          <cell r="A856" t="str">
            <v>11513 - 1</v>
          </cell>
          <cell r="B856" t="str">
            <v>11513</v>
          </cell>
          <cell r="C856" t="str">
            <v>Lighting</v>
          </cell>
          <cell r="D856" t="str">
            <v>Lamp</v>
          </cell>
          <cell r="E856" t="str">
            <v>LED Lamp</v>
          </cell>
          <cell r="F856" t="str">
            <v>LGDI: Lamp - LED - Par 20 - School K12</v>
          </cell>
          <cell r="G856" t="str">
            <v>Par 20 LED lamp: school K-12</v>
          </cell>
          <cell r="H856">
            <v>1</v>
          </cell>
          <cell r="I856" t="str">
            <v>Active</v>
          </cell>
          <cell r="J856">
            <v>42370</v>
          </cell>
          <cell r="K856">
            <v>42735</v>
          </cell>
          <cell r="L856" t="str">
            <v>Comm Lighting</v>
          </cell>
          <cell r="N856" t="str">
            <v>4033</v>
          </cell>
          <cell r="Q856" t="str">
            <v>36.68</v>
          </cell>
          <cell r="S856" t="str">
            <v>36.68</v>
          </cell>
          <cell r="T856" t="str">
            <v>84</v>
          </cell>
          <cell r="U856" t="str">
            <v>Full</v>
          </cell>
          <cell r="V856" t="str">
            <v>5</v>
          </cell>
          <cell r="Y856" t="str">
            <v>PSE-deemed</v>
          </cell>
          <cell r="Z856" t="str">
            <v>Engineering</v>
          </cell>
          <cell r="AE856" t="str">
            <v>per unit</v>
          </cell>
          <cell r="AF856" t="str">
            <v>kWh</v>
          </cell>
        </row>
        <row r="857">
          <cell r="A857" t="str">
            <v>11513 - 2</v>
          </cell>
          <cell r="B857" t="str">
            <v>11513</v>
          </cell>
          <cell r="C857" t="str">
            <v>Lighting</v>
          </cell>
          <cell r="D857" t="str">
            <v>Lamp</v>
          </cell>
          <cell r="E857" t="str">
            <v>LED Lamp</v>
          </cell>
          <cell r="F857" t="str">
            <v>LGDI: Lamp - LED - Par 20 - School K12</v>
          </cell>
          <cell r="G857" t="str">
            <v>Par 20 LED lamp: school K-12</v>
          </cell>
          <cell r="H857">
            <v>2</v>
          </cell>
          <cell r="I857" t="str">
            <v>Active</v>
          </cell>
          <cell r="J857">
            <v>42736</v>
          </cell>
          <cell r="L857" t="str">
            <v>Comm Lighting</v>
          </cell>
          <cell r="N857" t="str">
            <v>5223</v>
          </cell>
          <cell r="Q857" t="str">
            <v>20.07</v>
          </cell>
          <cell r="S857" t="str">
            <v>20.07</v>
          </cell>
          <cell r="T857" t="str">
            <v>84</v>
          </cell>
          <cell r="U857" t="str">
            <v>Full</v>
          </cell>
          <cell r="V857" t="str">
            <v>5</v>
          </cell>
          <cell r="X857" t="str">
            <v>0</v>
          </cell>
          <cell r="Y857" t="str">
            <v>PSE-deemed</v>
          </cell>
          <cell r="Z857" t="str">
            <v>Engineering</v>
          </cell>
          <cell r="AE857" t="str">
            <v>per unit</v>
          </cell>
          <cell r="AF857" t="str">
            <v>kWh</v>
          </cell>
        </row>
        <row r="858">
          <cell r="A858" t="str">
            <v>11514 - 1</v>
          </cell>
          <cell r="B858" t="str">
            <v>11514</v>
          </cell>
          <cell r="C858" t="str">
            <v>Lighting</v>
          </cell>
          <cell r="D858" t="str">
            <v>Lamp</v>
          </cell>
          <cell r="E858" t="str">
            <v>LED Lamp</v>
          </cell>
          <cell r="F858" t="str">
            <v>LGDI: Lamp - LED - Par 20 - Warehouse</v>
          </cell>
          <cell r="G858" t="str">
            <v>Par 20 LED lamp: warehouse</v>
          </cell>
          <cell r="H858">
            <v>1</v>
          </cell>
          <cell r="I858" t="str">
            <v>Active</v>
          </cell>
          <cell r="J858">
            <v>42370</v>
          </cell>
          <cell r="K858">
            <v>42735</v>
          </cell>
          <cell r="L858" t="str">
            <v>Comm Lighting</v>
          </cell>
          <cell r="N858" t="str">
            <v>4034</v>
          </cell>
          <cell r="Q858" t="str">
            <v>36.68</v>
          </cell>
          <cell r="S858" t="str">
            <v>36.68</v>
          </cell>
          <cell r="T858" t="str">
            <v>87</v>
          </cell>
          <cell r="U858" t="str">
            <v>Full</v>
          </cell>
          <cell r="V858" t="str">
            <v>5</v>
          </cell>
          <cell r="Y858" t="str">
            <v>PSE-deemed</v>
          </cell>
          <cell r="Z858" t="str">
            <v>Engineering</v>
          </cell>
          <cell r="AE858" t="str">
            <v>per unit</v>
          </cell>
          <cell r="AF858" t="str">
            <v>kWh</v>
          </cell>
        </row>
        <row r="859">
          <cell r="A859" t="str">
            <v>11514 - 2</v>
          </cell>
          <cell r="B859" t="str">
            <v>11514</v>
          </cell>
          <cell r="C859" t="str">
            <v>Lighting</v>
          </cell>
          <cell r="D859" t="str">
            <v>Lamp</v>
          </cell>
          <cell r="E859" t="str">
            <v>LED Lamp</v>
          </cell>
          <cell r="F859" t="str">
            <v>LGDI: Lamp - LED - Par 20 - Warehouse</v>
          </cell>
          <cell r="G859" t="str">
            <v>Par 20 LED lamp: warehouse</v>
          </cell>
          <cell r="H859">
            <v>2</v>
          </cell>
          <cell r="I859" t="str">
            <v>Active</v>
          </cell>
          <cell r="J859">
            <v>42736</v>
          </cell>
          <cell r="L859" t="str">
            <v>Comm Lighting</v>
          </cell>
          <cell r="N859" t="str">
            <v>5224</v>
          </cell>
          <cell r="Q859" t="str">
            <v>20.07</v>
          </cell>
          <cell r="S859" t="str">
            <v>20.07</v>
          </cell>
          <cell r="T859" t="str">
            <v>87</v>
          </cell>
          <cell r="U859" t="str">
            <v>Full</v>
          </cell>
          <cell r="V859" t="str">
            <v>5</v>
          </cell>
          <cell r="X859" t="str">
            <v>0</v>
          </cell>
          <cell r="Y859" t="str">
            <v>PSE-deemed</v>
          </cell>
          <cell r="Z859" t="str">
            <v>Engineering</v>
          </cell>
          <cell r="AE859" t="str">
            <v>per unit</v>
          </cell>
          <cell r="AF859" t="str">
            <v>kWh</v>
          </cell>
        </row>
        <row r="860">
          <cell r="A860" t="str">
            <v>11515 - 1</v>
          </cell>
          <cell r="B860" t="str">
            <v>11515</v>
          </cell>
          <cell r="C860" t="str">
            <v>Lighting</v>
          </cell>
          <cell r="D860" t="str">
            <v>Lamp</v>
          </cell>
          <cell r="E860" t="str">
            <v>LED Lamp</v>
          </cell>
          <cell r="F860" t="str">
            <v>LGDI: Lamp - LED - Par 30 - Assembly Church</v>
          </cell>
          <cell r="G860" t="str">
            <v>Par 30 LED lamp: assembly or church</v>
          </cell>
          <cell r="H860">
            <v>1</v>
          </cell>
          <cell r="I860" t="str">
            <v>Active</v>
          </cell>
          <cell r="J860">
            <v>42370</v>
          </cell>
          <cell r="K860">
            <v>42735</v>
          </cell>
          <cell r="L860" t="str">
            <v>Comm Lighting</v>
          </cell>
          <cell r="N860" t="str">
            <v>4035</v>
          </cell>
          <cell r="Q860" t="str">
            <v>50.64</v>
          </cell>
          <cell r="S860" t="str">
            <v>50.64</v>
          </cell>
          <cell r="T860" t="str">
            <v>57</v>
          </cell>
          <cell r="U860" t="str">
            <v>Full</v>
          </cell>
          <cell r="V860" t="str">
            <v>5</v>
          </cell>
          <cell r="Y860" t="str">
            <v>PSE-deemed</v>
          </cell>
          <cell r="Z860" t="str">
            <v>Engineering</v>
          </cell>
          <cell r="AE860" t="str">
            <v>per unit</v>
          </cell>
          <cell r="AF860" t="str">
            <v>kWh</v>
          </cell>
        </row>
        <row r="861">
          <cell r="A861" t="str">
            <v>11515 - 2</v>
          </cell>
          <cell r="B861" t="str">
            <v>11515</v>
          </cell>
          <cell r="C861" t="str">
            <v>Lighting</v>
          </cell>
          <cell r="D861" t="str">
            <v>Lamp</v>
          </cell>
          <cell r="E861" t="str">
            <v>LED Lamp</v>
          </cell>
          <cell r="F861" t="str">
            <v>LGDI: Lamp - LED - Par 30 - Assembly Church</v>
          </cell>
          <cell r="G861" t="str">
            <v>Par 30 LED lamp: assembly or church</v>
          </cell>
          <cell r="H861">
            <v>2</v>
          </cell>
          <cell r="I861" t="str">
            <v>Active</v>
          </cell>
          <cell r="J861">
            <v>42736</v>
          </cell>
          <cell r="L861" t="str">
            <v>Comm Lighting</v>
          </cell>
          <cell r="N861" t="str">
            <v>5225</v>
          </cell>
          <cell r="Q861" t="str">
            <v>22.41</v>
          </cell>
          <cell r="S861" t="str">
            <v>22.41</v>
          </cell>
          <cell r="T861" t="str">
            <v>57</v>
          </cell>
          <cell r="U861" t="str">
            <v>Full</v>
          </cell>
          <cell r="V861" t="str">
            <v>5</v>
          </cell>
          <cell r="X861" t="str">
            <v>0</v>
          </cell>
          <cell r="Y861" t="str">
            <v>PSE-deemed</v>
          </cell>
          <cell r="Z861" t="str">
            <v>Engineering</v>
          </cell>
          <cell r="AE861" t="str">
            <v>per unit</v>
          </cell>
          <cell r="AF861" t="str">
            <v>kWh</v>
          </cell>
        </row>
        <row r="862">
          <cell r="A862" t="str">
            <v>11516 - 1</v>
          </cell>
          <cell r="B862" t="str">
            <v>11516</v>
          </cell>
          <cell r="C862" t="str">
            <v>Lighting</v>
          </cell>
          <cell r="D862" t="str">
            <v>Lamp</v>
          </cell>
          <cell r="E862" t="str">
            <v>LED Lamp</v>
          </cell>
          <cell r="F862" t="str">
            <v>LGDI: Lamp - LED - Par 30 - Exterior</v>
          </cell>
          <cell r="G862" t="str">
            <v>Par 30 LED lamp: exterior</v>
          </cell>
          <cell r="H862">
            <v>1</v>
          </cell>
          <cell r="I862" t="str">
            <v>Active</v>
          </cell>
          <cell r="J862">
            <v>42370</v>
          </cell>
          <cell r="K862">
            <v>42735</v>
          </cell>
          <cell r="L862" t="str">
            <v>Comm Lighting</v>
          </cell>
          <cell r="N862" t="str">
            <v>4036</v>
          </cell>
          <cell r="Q862" t="str">
            <v>50.64</v>
          </cell>
          <cell r="S862" t="str">
            <v>50.64</v>
          </cell>
          <cell r="T862" t="str">
            <v>126</v>
          </cell>
          <cell r="U862" t="str">
            <v>Full</v>
          </cell>
          <cell r="V862" t="str">
            <v>5</v>
          </cell>
          <cell r="Y862" t="str">
            <v>PSE-deemed</v>
          </cell>
          <cell r="Z862" t="str">
            <v>Engineering</v>
          </cell>
          <cell r="AE862" t="str">
            <v>per unit</v>
          </cell>
          <cell r="AF862" t="str">
            <v>kWh</v>
          </cell>
        </row>
        <row r="863">
          <cell r="A863" t="str">
            <v>11516 - 2</v>
          </cell>
          <cell r="B863" t="str">
            <v>11516</v>
          </cell>
          <cell r="C863" t="str">
            <v>Lighting</v>
          </cell>
          <cell r="D863" t="str">
            <v>Lamp</v>
          </cell>
          <cell r="E863" t="str">
            <v>LED Lamp</v>
          </cell>
          <cell r="F863" t="str">
            <v>LGDI: Lamp - LED - Par 30 - Exterior</v>
          </cell>
          <cell r="G863" t="str">
            <v>Par 30 LED lamp: exterior</v>
          </cell>
          <cell r="H863">
            <v>2</v>
          </cell>
          <cell r="I863" t="str">
            <v>Active</v>
          </cell>
          <cell r="J863">
            <v>42736</v>
          </cell>
          <cell r="L863" t="str">
            <v>Comm Lighting</v>
          </cell>
          <cell r="N863" t="str">
            <v>5226</v>
          </cell>
          <cell r="Q863" t="str">
            <v>22.41</v>
          </cell>
          <cell r="S863" t="str">
            <v>22.41</v>
          </cell>
          <cell r="T863" t="str">
            <v>126</v>
          </cell>
          <cell r="U863" t="str">
            <v>Full</v>
          </cell>
          <cell r="V863" t="str">
            <v>5</v>
          </cell>
          <cell r="X863" t="str">
            <v>0</v>
          </cell>
          <cell r="Y863" t="str">
            <v>PSE-deemed</v>
          </cell>
          <cell r="Z863" t="str">
            <v>Engineering</v>
          </cell>
          <cell r="AE863" t="str">
            <v>per unit</v>
          </cell>
          <cell r="AF863" t="str">
            <v>kWh</v>
          </cell>
        </row>
        <row r="864">
          <cell r="A864" t="str">
            <v>11517 - 1</v>
          </cell>
          <cell r="B864" t="str">
            <v>11517</v>
          </cell>
          <cell r="C864" t="str">
            <v>Lighting</v>
          </cell>
          <cell r="D864" t="str">
            <v>Lamp</v>
          </cell>
          <cell r="E864" t="str">
            <v>LED Lamp</v>
          </cell>
          <cell r="F864" t="str">
            <v>LGDI: Lamp - LED - Par 30 - Grocery</v>
          </cell>
          <cell r="G864" t="str">
            <v>Par 30 LED lamp: grocery</v>
          </cell>
          <cell r="H864">
            <v>1</v>
          </cell>
          <cell r="I864" t="str">
            <v>Active</v>
          </cell>
          <cell r="J864">
            <v>42370</v>
          </cell>
          <cell r="K864">
            <v>42735</v>
          </cell>
          <cell r="L864" t="str">
            <v>Comm Lighting</v>
          </cell>
          <cell r="N864" t="str">
            <v>4037</v>
          </cell>
          <cell r="Q864" t="str">
            <v>50.64</v>
          </cell>
          <cell r="S864" t="str">
            <v>50.64</v>
          </cell>
          <cell r="T864" t="str">
            <v>163</v>
          </cell>
          <cell r="U864" t="str">
            <v>Full</v>
          </cell>
          <cell r="V864" t="str">
            <v>5</v>
          </cell>
          <cell r="Y864" t="str">
            <v>PSE-deemed</v>
          </cell>
          <cell r="Z864" t="str">
            <v>Engineering</v>
          </cell>
          <cell r="AE864" t="str">
            <v>per unit</v>
          </cell>
          <cell r="AF864" t="str">
            <v>kWh</v>
          </cell>
        </row>
        <row r="865">
          <cell r="A865" t="str">
            <v>11517 - 2</v>
          </cell>
          <cell r="B865" t="str">
            <v>11517</v>
          </cell>
          <cell r="C865" t="str">
            <v>Lighting</v>
          </cell>
          <cell r="D865" t="str">
            <v>Lamp</v>
          </cell>
          <cell r="E865" t="str">
            <v>LED Lamp</v>
          </cell>
          <cell r="F865" t="str">
            <v>LGDI: Lamp - LED - Par 30 - Grocery</v>
          </cell>
          <cell r="G865" t="str">
            <v>Par 30 LED lamp: grocery</v>
          </cell>
          <cell r="H865">
            <v>2</v>
          </cell>
          <cell r="I865" t="str">
            <v>Active</v>
          </cell>
          <cell r="J865">
            <v>42736</v>
          </cell>
          <cell r="L865" t="str">
            <v>Comm Lighting</v>
          </cell>
          <cell r="N865" t="str">
            <v>5227</v>
          </cell>
          <cell r="Q865" t="str">
            <v>22.41</v>
          </cell>
          <cell r="S865" t="str">
            <v>22.41</v>
          </cell>
          <cell r="T865" t="str">
            <v>163</v>
          </cell>
          <cell r="U865" t="str">
            <v>Full</v>
          </cell>
          <cell r="V865" t="str">
            <v>5</v>
          </cell>
          <cell r="X865" t="str">
            <v>0</v>
          </cell>
          <cell r="Y865" t="str">
            <v>PSE-deemed</v>
          </cell>
          <cell r="Z865" t="str">
            <v>Engineering</v>
          </cell>
          <cell r="AE865" t="str">
            <v>per unit</v>
          </cell>
          <cell r="AF865" t="str">
            <v>kWh</v>
          </cell>
        </row>
        <row r="866">
          <cell r="A866" t="str">
            <v>11518 - 1</v>
          </cell>
          <cell r="B866" t="str">
            <v>11518</v>
          </cell>
          <cell r="C866" t="str">
            <v>Lighting</v>
          </cell>
          <cell r="D866" t="str">
            <v>Lamp</v>
          </cell>
          <cell r="E866" t="str">
            <v>LED Lamp</v>
          </cell>
          <cell r="F866" t="str">
            <v>LGDI: Lamp - LED - Par 30 - Lodging Common Areas</v>
          </cell>
          <cell r="G866" t="str">
            <v>Par 30 LED lamp: lodging common areas</v>
          </cell>
          <cell r="H866">
            <v>1</v>
          </cell>
          <cell r="I866" t="str">
            <v>Active</v>
          </cell>
          <cell r="J866">
            <v>42370</v>
          </cell>
          <cell r="K866">
            <v>42735</v>
          </cell>
          <cell r="L866" t="str">
            <v>Comm Lighting</v>
          </cell>
          <cell r="N866" t="str">
            <v>4038</v>
          </cell>
          <cell r="Q866" t="str">
            <v>50.64</v>
          </cell>
          <cell r="S866" t="str">
            <v>50.64</v>
          </cell>
          <cell r="T866" t="str">
            <v>255</v>
          </cell>
          <cell r="U866" t="str">
            <v>Full</v>
          </cell>
          <cell r="V866" t="str">
            <v>5</v>
          </cell>
          <cell r="Y866" t="str">
            <v>PSE-deemed</v>
          </cell>
          <cell r="Z866" t="str">
            <v>Engineering</v>
          </cell>
          <cell r="AE866" t="str">
            <v>per unit</v>
          </cell>
          <cell r="AF866" t="str">
            <v>kWh</v>
          </cell>
        </row>
        <row r="867">
          <cell r="A867" t="str">
            <v>11518 - 2</v>
          </cell>
          <cell r="B867" t="str">
            <v>11518</v>
          </cell>
          <cell r="C867" t="str">
            <v>Lighting</v>
          </cell>
          <cell r="D867" t="str">
            <v>Lamp</v>
          </cell>
          <cell r="E867" t="str">
            <v>LED Lamp</v>
          </cell>
          <cell r="F867" t="str">
            <v>LGDI: Lamp - LED - Par 30 - Lodging Common Areas</v>
          </cell>
          <cell r="G867" t="str">
            <v>Par 30 LED lamp: lodging common areas</v>
          </cell>
          <cell r="H867">
            <v>2</v>
          </cell>
          <cell r="I867" t="str">
            <v>Active</v>
          </cell>
          <cell r="J867">
            <v>42736</v>
          </cell>
          <cell r="L867" t="str">
            <v>Comm Lighting</v>
          </cell>
          <cell r="N867" t="str">
            <v>5228</v>
          </cell>
          <cell r="Q867" t="str">
            <v>22.41</v>
          </cell>
          <cell r="S867" t="str">
            <v>22.41</v>
          </cell>
          <cell r="T867" t="str">
            <v>255</v>
          </cell>
          <cell r="U867" t="str">
            <v>Full</v>
          </cell>
          <cell r="V867" t="str">
            <v>5</v>
          </cell>
          <cell r="X867" t="str">
            <v>0</v>
          </cell>
          <cell r="Y867" t="str">
            <v>PSE-deemed</v>
          </cell>
          <cell r="Z867" t="str">
            <v>Engineering</v>
          </cell>
          <cell r="AE867" t="str">
            <v>per unit</v>
          </cell>
          <cell r="AF867" t="str">
            <v>kWh</v>
          </cell>
        </row>
        <row r="868">
          <cell r="A868" t="str">
            <v>11519 - 1</v>
          </cell>
          <cell r="B868" t="str">
            <v>11519</v>
          </cell>
          <cell r="C868" t="str">
            <v>Lighting</v>
          </cell>
          <cell r="D868" t="str">
            <v>Lamp</v>
          </cell>
          <cell r="E868" t="str">
            <v>LED Lamp</v>
          </cell>
          <cell r="F868" t="str">
            <v>LGDI: Lamp - LED - Par 30 - Lodging Guest Rooms</v>
          </cell>
          <cell r="G868" t="str">
            <v>Par 30 LED lamp: lodging guest rooms</v>
          </cell>
          <cell r="H868">
            <v>1</v>
          </cell>
          <cell r="I868" t="str">
            <v>Active</v>
          </cell>
          <cell r="J868">
            <v>42370</v>
          </cell>
          <cell r="K868">
            <v>42735</v>
          </cell>
          <cell r="L868" t="str">
            <v>Comm Lighting</v>
          </cell>
          <cell r="N868" t="str">
            <v>4039</v>
          </cell>
          <cell r="Q868" t="str">
            <v>7.2</v>
          </cell>
          <cell r="S868" t="str">
            <v>20.4</v>
          </cell>
          <cell r="T868" t="str">
            <v>41</v>
          </cell>
          <cell r="U868" t="str">
            <v>Full</v>
          </cell>
          <cell r="V868" t="str">
            <v>5</v>
          </cell>
          <cell r="Y868" t="str">
            <v>PSE-deemed</v>
          </cell>
          <cell r="Z868" t="str">
            <v>Engineering</v>
          </cell>
          <cell r="AE868" t="str">
            <v>per unit</v>
          </cell>
          <cell r="AF868" t="str">
            <v>kWh</v>
          </cell>
        </row>
        <row r="869">
          <cell r="A869" t="str">
            <v>11519 - 2</v>
          </cell>
          <cell r="B869" t="str">
            <v>11519</v>
          </cell>
          <cell r="C869" t="str">
            <v>Lighting</v>
          </cell>
          <cell r="D869" t="str">
            <v>Lamp</v>
          </cell>
          <cell r="E869" t="str">
            <v>LED Lamp</v>
          </cell>
          <cell r="F869" t="str">
            <v>LGDI: Lamp - LED - Par 30 - Lodging Guest Rooms</v>
          </cell>
          <cell r="G869" t="str">
            <v>Par 30 LED lamp: lodging guest rooms</v>
          </cell>
          <cell r="H869">
            <v>2</v>
          </cell>
          <cell r="I869" t="str">
            <v>Active</v>
          </cell>
          <cell r="J869">
            <v>42736</v>
          </cell>
          <cell r="L869" t="str">
            <v>Comm Lighting</v>
          </cell>
          <cell r="N869" t="str">
            <v>5229</v>
          </cell>
          <cell r="Q869" t="str">
            <v>7.2</v>
          </cell>
          <cell r="S869" t="str">
            <v>13.2</v>
          </cell>
          <cell r="T869" t="str">
            <v>41</v>
          </cell>
          <cell r="U869" t="str">
            <v>Full</v>
          </cell>
          <cell r="V869" t="str">
            <v>5</v>
          </cell>
          <cell r="X869" t="str">
            <v>0</v>
          </cell>
          <cell r="Y869" t="str">
            <v>PSE-deemed</v>
          </cell>
          <cell r="Z869" t="str">
            <v>Engineering</v>
          </cell>
          <cell r="AE869" t="str">
            <v>per unit</v>
          </cell>
          <cell r="AF869" t="str">
            <v>kWh</v>
          </cell>
        </row>
        <row r="870">
          <cell r="A870" t="str">
            <v>11520 - 1</v>
          </cell>
          <cell r="B870" t="str">
            <v>11520</v>
          </cell>
          <cell r="C870" t="str">
            <v>Lighting</v>
          </cell>
          <cell r="D870" t="str">
            <v>Lamp</v>
          </cell>
          <cell r="E870" t="str">
            <v>LED Lamp</v>
          </cell>
          <cell r="F870" t="str">
            <v>LGDI: Lamp - LED - Par 30 - Office</v>
          </cell>
          <cell r="G870" t="str">
            <v>Par 30 LED lamp: office</v>
          </cell>
          <cell r="H870">
            <v>1</v>
          </cell>
          <cell r="I870" t="str">
            <v>Active</v>
          </cell>
          <cell r="J870">
            <v>42370</v>
          </cell>
          <cell r="K870">
            <v>42735</v>
          </cell>
          <cell r="L870" t="str">
            <v>Comm Lighting</v>
          </cell>
          <cell r="N870" t="str">
            <v>4040</v>
          </cell>
          <cell r="Q870" t="str">
            <v>50.64</v>
          </cell>
          <cell r="S870" t="str">
            <v>50.64</v>
          </cell>
          <cell r="T870" t="str">
            <v>93</v>
          </cell>
          <cell r="U870" t="str">
            <v>Full</v>
          </cell>
          <cell r="V870" t="str">
            <v>5</v>
          </cell>
          <cell r="Y870" t="str">
            <v>PSE-deemed</v>
          </cell>
          <cell r="Z870" t="str">
            <v>Engineering</v>
          </cell>
          <cell r="AE870" t="str">
            <v>per unit</v>
          </cell>
          <cell r="AF870" t="str">
            <v>kWh</v>
          </cell>
        </row>
        <row r="871">
          <cell r="A871" t="str">
            <v>11520 - 2</v>
          </cell>
          <cell r="B871" t="str">
            <v>11520</v>
          </cell>
          <cell r="C871" t="str">
            <v>Lighting</v>
          </cell>
          <cell r="D871" t="str">
            <v>Lamp</v>
          </cell>
          <cell r="E871" t="str">
            <v>LED Lamp</v>
          </cell>
          <cell r="F871" t="str">
            <v>LGDI: Lamp - LED - Par 30 - Office</v>
          </cell>
          <cell r="G871" t="str">
            <v>Par 30 LED lamp: office</v>
          </cell>
          <cell r="H871">
            <v>2</v>
          </cell>
          <cell r="I871" t="str">
            <v>Active</v>
          </cell>
          <cell r="J871">
            <v>42736</v>
          </cell>
          <cell r="L871" t="str">
            <v>Comm Lighting</v>
          </cell>
          <cell r="N871" t="str">
            <v>5230</v>
          </cell>
          <cell r="Q871" t="str">
            <v>22.41</v>
          </cell>
          <cell r="S871" t="str">
            <v>22.41</v>
          </cell>
          <cell r="T871" t="str">
            <v>93</v>
          </cell>
          <cell r="U871" t="str">
            <v>Full</v>
          </cell>
          <cell r="V871" t="str">
            <v>5</v>
          </cell>
          <cell r="X871" t="str">
            <v>0</v>
          </cell>
          <cell r="Y871" t="str">
            <v>PSE-deemed</v>
          </cell>
          <cell r="Z871" t="str">
            <v>Engineering</v>
          </cell>
          <cell r="AE871" t="str">
            <v>per unit</v>
          </cell>
          <cell r="AF871" t="str">
            <v>kWh</v>
          </cell>
        </row>
        <row r="872">
          <cell r="A872" t="str">
            <v>11521 - 1</v>
          </cell>
          <cell r="B872" t="str">
            <v>11521</v>
          </cell>
          <cell r="C872" t="str">
            <v>Lighting</v>
          </cell>
          <cell r="D872" t="str">
            <v>Lamp</v>
          </cell>
          <cell r="E872" t="str">
            <v>LED Lamp</v>
          </cell>
          <cell r="F872" t="str">
            <v>LGDI: Lamp - LED - Par 30 - Other</v>
          </cell>
          <cell r="G872" t="str">
            <v>Par 30 LED lamp: other</v>
          </cell>
          <cell r="H872">
            <v>1</v>
          </cell>
          <cell r="I872" t="str">
            <v>Active</v>
          </cell>
          <cell r="J872">
            <v>42370</v>
          </cell>
          <cell r="K872">
            <v>42735</v>
          </cell>
          <cell r="L872" t="str">
            <v>Comm Lighting</v>
          </cell>
          <cell r="N872" t="str">
            <v>4041</v>
          </cell>
          <cell r="Q872" t="str">
            <v>50.64</v>
          </cell>
          <cell r="S872" t="str">
            <v>50.64</v>
          </cell>
          <cell r="T872" t="str">
            <v>70</v>
          </cell>
          <cell r="U872" t="str">
            <v>Full</v>
          </cell>
          <cell r="V872" t="str">
            <v>5</v>
          </cell>
          <cell r="Y872" t="str">
            <v>PSE-deemed</v>
          </cell>
          <cell r="Z872" t="str">
            <v>Engineering</v>
          </cell>
          <cell r="AE872" t="str">
            <v>per unit</v>
          </cell>
          <cell r="AF872" t="str">
            <v>kWh</v>
          </cell>
        </row>
        <row r="873">
          <cell r="A873" t="str">
            <v>11521 - 2</v>
          </cell>
          <cell r="B873" t="str">
            <v>11521</v>
          </cell>
          <cell r="C873" t="str">
            <v>Lighting</v>
          </cell>
          <cell r="D873" t="str">
            <v>Lamp</v>
          </cell>
          <cell r="E873" t="str">
            <v>LED Lamp</v>
          </cell>
          <cell r="F873" t="str">
            <v>LGDI: Lamp - LED - Par 30 - Other</v>
          </cell>
          <cell r="G873" t="str">
            <v>Par 30 LED lamp: other</v>
          </cell>
          <cell r="H873">
            <v>2</v>
          </cell>
          <cell r="I873" t="str">
            <v>Active</v>
          </cell>
          <cell r="J873">
            <v>42736</v>
          </cell>
          <cell r="L873" t="str">
            <v>Comm Lighting</v>
          </cell>
          <cell r="N873" t="str">
            <v>5231</v>
          </cell>
          <cell r="Q873" t="str">
            <v>22.41</v>
          </cell>
          <cell r="S873" t="str">
            <v>22.41</v>
          </cell>
          <cell r="T873" t="str">
            <v>70</v>
          </cell>
          <cell r="U873" t="str">
            <v>Full</v>
          </cell>
          <cell r="V873" t="str">
            <v>5</v>
          </cell>
          <cell r="X873" t="str">
            <v>0</v>
          </cell>
          <cell r="Y873" t="str">
            <v>PSE-deemed</v>
          </cell>
          <cell r="Z873" t="str">
            <v>Engineering</v>
          </cell>
          <cell r="AE873" t="str">
            <v>per unit</v>
          </cell>
          <cell r="AF873" t="str">
            <v>kWh</v>
          </cell>
        </row>
        <row r="874">
          <cell r="A874" t="str">
            <v>11522 - 1</v>
          </cell>
          <cell r="B874" t="str">
            <v>11522</v>
          </cell>
          <cell r="C874" t="str">
            <v>Lighting</v>
          </cell>
          <cell r="D874" t="str">
            <v>Lamp</v>
          </cell>
          <cell r="E874" t="str">
            <v>LED Lamp</v>
          </cell>
          <cell r="F874" t="str">
            <v>LGDI: Lamp - LED - Par 30 - Other Health</v>
          </cell>
          <cell r="G874" t="str">
            <v>Par 30 LED lamp: other health</v>
          </cell>
          <cell r="H874">
            <v>1</v>
          </cell>
          <cell r="I874" t="str">
            <v>Active</v>
          </cell>
          <cell r="J874">
            <v>42370</v>
          </cell>
          <cell r="K874">
            <v>42735</v>
          </cell>
          <cell r="L874" t="str">
            <v>Comm Lighting</v>
          </cell>
          <cell r="N874" t="str">
            <v>4042</v>
          </cell>
          <cell r="Q874" t="str">
            <v>50.64</v>
          </cell>
          <cell r="S874" t="str">
            <v>50.64</v>
          </cell>
          <cell r="T874" t="str">
            <v>137</v>
          </cell>
          <cell r="U874" t="str">
            <v>Full</v>
          </cell>
          <cell r="V874" t="str">
            <v>5</v>
          </cell>
          <cell r="Y874" t="str">
            <v>PSE-deemed</v>
          </cell>
          <cell r="Z874" t="str">
            <v>Engineering</v>
          </cell>
          <cell r="AE874" t="str">
            <v>per unit</v>
          </cell>
          <cell r="AF874" t="str">
            <v>kWh</v>
          </cell>
        </row>
        <row r="875">
          <cell r="A875" t="str">
            <v>11522 - 2</v>
          </cell>
          <cell r="B875" t="str">
            <v>11522</v>
          </cell>
          <cell r="C875" t="str">
            <v>Lighting</v>
          </cell>
          <cell r="D875" t="str">
            <v>Lamp</v>
          </cell>
          <cell r="E875" t="str">
            <v>LED Lamp</v>
          </cell>
          <cell r="F875" t="str">
            <v>LGDI: Lamp - LED - Par 30 - Other Health</v>
          </cell>
          <cell r="G875" t="str">
            <v>Par 30 LED lamp: other health</v>
          </cell>
          <cell r="H875">
            <v>2</v>
          </cell>
          <cell r="I875" t="str">
            <v>Active</v>
          </cell>
          <cell r="J875">
            <v>42736</v>
          </cell>
          <cell r="L875" t="str">
            <v>Comm Lighting</v>
          </cell>
          <cell r="N875" t="str">
            <v>5232</v>
          </cell>
          <cell r="Q875" t="str">
            <v>22.41</v>
          </cell>
          <cell r="S875" t="str">
            <v>22.41</v>
          </cell>
          <cell r="T875" t="str">
            <v>137</v>
          </cell>
          <cell r="U875" t="str">
            <v>Full</v>
          </cell>
          <cell r="V875" t="str">
            <v>5</v>
          </cell>
          <cell r="X875" t="str">
            <v>0</v>
          </cell>
          <cell r="Y875" t="str">
            <v>PSE-deemed</v>
          </cell>
          <cell r="Z875" t="str">
            <v>Engineering</v>
          </cell>
          <cell r="AE875" t="str">
            <v>per unit</v>
          </cell>
          <cell r="AF875" t="str">
            <v>kWh</v>
          </cell>
        </row>
        <row r="876">
          <cell r="A876" t="str">
            <v>11523 - 1</v>
          </cell>
          <cell r="B876" t="str">
            <v>11523</v>
          </cell>
          <cell r="C876" t="str">
            <v>Lighting</v>
          </cell>
          <cell r="D876" t="str">
            <v>Lamp</v>
          </cell>
          <cell r="E876" t="str">
            <v>LED Lamp</v>
          </cell>
          <cell r="F876" t="str">
            <v>LGDI: Lamp - LED - Par 30 - Restaurant</v>
          </cell>
          <cell r="G876" t="str">
            <v>Par 30 LED lamp: restaurant</v>
          </cell>
          <cell r="H876">
            <v>1</v>
          </cell>
          <cell r="I876" t="str">
            <v>Active</v>
          </cell>
          <cell r="J876">
            <v>42370</v>
          </cell>
          <cell r="K876">
            <v>42735</v>
          </cell>
          <cell r="L876" t="str">
            <v>Comm Lighting</v>
          </cell>
          <cell r="N876" t="str">
            <v>4043</v>
          </cell>
          <cell r="Q876" t="str">
            <v>50.64</v>
          </cell>
          <cell r="S876" t="str">
            <v>50.64</v>
          </cell>
          <cell r="T876" t="str">
            <v>112</v>
          </cell>
          <cell r="U876" t="str">
            <v>Full</v>
          </cell>
          <cell r="V876" t="str">
            <v>5</v>
          </cell>
          <cell r="Y876" t="str">
            <v>PSE-deemed</v>
          </cell>
          <cell r="Z876" t="str">
            <v>Engineering</v>
          </cell>
          <cell r="AE876" t="str">
            <v>per unit</v>
          </cell>
          <cell r="AF876" t="str">
            <v>kWh</v>
          </cell>
        </row>
        <row r="877">
          <cell r="A877" t="str">
            <v>11523 - 2</v>
          </cell>
          <cell r="B877" t="str">
            <v>11523</v>
          </cell>
          <cell r="C877" t="str">
            <v>Lighting</v>
          </cell>
          <cell r="D877" t="str">
            <v>Lamp</v>
          </cell>
          <cell r="E877" t="str">
            <v>LED Lamp</v>
          </cell>
          <cell r="F877" t="str">
            <v>LGDI: Lamp - LED - Par 30 - Restaurant</v>
          </cell>
          <cell r="G877" t="str">
            <v>Par 30 LED lamp: restaurant</v>
          </cell>
          <cell r="H877">
            <v>2</v>
          </cell>
          <cell r="I877" t="str">
            <v>Active</v>
          </cell>
          <cell r="J877">
            <v>42736</v>
          </cell>
          <cell r="L877" t="str">
            <v>Comm Lighting</v>
          </cell>
          <cell r="N877" t="str">
            <v>5233</v>
          </cell>
          <cell r="Q877" t="str">
            <v>22.41</v>
          </cell>
          <cell r="S877" t="str">
            <v>22.41</v>
          </cell>
          <cell r="T877" t="str">
            <v>112</v>
          </cell>
          <cell r="U877" t="str">
            <v>Full</v>
          </cell>
          <cell r="V877" t="str">
            <v>5</v>
          </cell>
          <cell r="X877" t="str">
            <v>0</v>
          </cell>
          <cell r="Y877" t="str">
            <v>PSE-deemed</v>
          </cell>
          <cell r="Z877" t="str">
            <v>Engineering</v>
          </cell>
          <cell r="AE877" t="str">
            <v>per unit</v>
          </cell>
          <cell r="AF877" t="str">
            <v>kWh</v>
          </cell>
        </row>
        <row r="878">
          <cell r="A878" t="str">
            <v>11524 - 1</v>
          </cell>
          <cell r="B878" t="str">
            <v>11524</v>
          </cell>
          <cell r="C878" t="str">
            <v>Lighting</v>
          </cell>
          <cell r="D878" t="str">
            <v>Lamp</v>
          </cell>
          <cell r="E878" t="str">
            <v>LED Lamp</v>
          </cell>
          <cell r="F878" t="str">
            <v>LGDI: Lamp - LED - Par 30 - Retail</v>
          </cell>
          <cell r="G878" t="str">
            <v>Par 30 LED lamp: retail</v>
          </cell>
          <cell r="H878">
            <v>1</v>
          </cell>
          <cell r="I878" t="str">
            <v>Active</v>
          </cell>
          <cell r="J878">
            <v>42370</v>
          </cell>
          <cell r="K878">
            <v>42735</v>
          </cell>
          <cell r="L878" t="str">
            <v>Comm Lighting</v>
          </cell>
          <cell r="N878" t="str">
            <v>4044</v>
          </cell>
          <cell r="Q878" t="str">
            <v>50.64</v>
          </cell>
          <cell r="S878" t="str">
            <v>50.64</v>
          </cell>
          <cell r="T878" t="str">
            <v>103</v>
          </cell>
          <cell r="U878" t="str">
            <v>Full</v>
          </cell>
          <cell r="V878" t="str">
            <v>5</v>
          </cell>
          <cell r="Y878" t="str">
            <v>PSE-deemed</v>
          </cell>
          <cell r="Z878" t="str">
            <v>Engineering</v>
          </cell>
          <cell r="AE878" t="str">
            <v>per unit</v>
          </cell>
          <cell r="AF878" t="str">
            <v>kWh</v>
          </cell>
        </row>
        <row r="879">
          <cell r="A879" t="str">
            <v>11524 - 2</v>
          </cell>
          <cell r="B879" t="str">
            <v>11524</v>
          </cell>
          <cell r="C879" t="str">
            <v>Lighting</v>
          </cell>
          <cell r="D879" t="str">
            <v>Lamp</v>
          </cell>
          <cell r="E879" t="str">
            <v>LED Lamp</v>
          </cell>
          <cell r="F879" t="str">
            <v>LGDI: Lamp - LED - Par 30 - Retail</v>
          </cell>
          <cell r="G879" t="str">
            <v>Par 30 LED lamp: retail</v>
          </cell>
          <cell r="H879">
            <v>2</v>
          </cell>
          <cell r="I879" t="str">
            <v>Active</v>
          </cell>
          <cell r="J879">
            <v>42736</v>
          </cell>
          <cell r="L879" t="str">
            <v>Comm Lighting</v>
          </cell>
          <cell r="N879" t="str">
            <v>5234</v>
          </cell>
          <cell r="Q879" t="str">
            <v>22.41</v>
          </cell>
          <cell r="S879" t="str">
            <v>22.41</v>
          </cell>
          <cell r="T879" t="str">
            <v>103</v>
          </cell>
          <cell r="U879" t="str">
            <v>Full</v>
          </cell>
          <cell r="V879" t="str">
            <v>5</v>
          </cell>
          <cell r="X879" t="str">
            <v>0</v>
          </cell>
          <cell r="Y879" t="str">
            <v>PSE-deemed</v>
          </cell>
          <cell r="Z879" t="str">
            <v>Engineering</v>
          </cell>
          <cell r="AE879" t="str">
            <v>per unit</v>
          </cell>
          <cell r="AF879" t="str">
            <v>kWh</v>
          </cell>
        </row>
        <row r="880">
          <cell r="A880" t="str">
            <v>11525 - 1</v>
          </cell>
          <cell r="B880" t="str">
            <v>11525</v>
          </cell>
          <cell r="C880" t="str">
            <v>Lighting</v>
          </cell>
          <cell r="D880" t="str">
            <v>Lamp</v>
          </cell>
          <cell r="E880" t="str">
            <v>LED Lamp</v>
          </cell>
          <cell r="F880" t="str">
            <v>LGDI: Lamp - LED - Par 30 - School K12</v>
          </cell>
          <cell r="G880" t="str">
            <v>Par 30 LED lamp: school K-12</v>
          </cell>
          <cell r="H880">
            <v>1</v>
          </cell>
          <cell r="I880" t="str">
            <v>Active</v>
          </cell>
          <cell r="J880">
            <v>42370</v>
          </cell>
          <cell r="K880">
            <v>42735</v>
          </cell>
          <cell r="L880" t="str">
            <v>Comm Lighting</v>
          </cell>
          <cell r="N880" t="str">
            <v>4045</v>
          </cell>
          <cell r="Q880" t="str">
            <v>50.64</v>
          </cell>
          <cell r="S880" t="str">
            <v>50.64</v>
          </cell>
          <cell r="T880" t="str">
            <v>71</v>
          </cell>
          <cell r="U880" t="str">
            <v>Full</v>
          </cell>
          <cell r="V880" t="str">
            <v>5</v>
          </cell>
          <cell r="Y880" t="str">
            <v>PSE-deemed</v>
          </cell>
          <cell r="Z880" t="str">
            <v>Engineering</v>
          </cell>
          <cell r="AE880" t="str">
            <v>per unit</v>
          </cell>
          <cell r="AF880" t="str">
            <v>kWh</v>
          </cell>
        </row>
        <row r="881">
          <cell r="A881" t="str">
            <v>11525 - 2</v>
          </cell>
          <cell r="B881" t="str">
            <v>11525</v>
          </cell>
          <cell r="C881" t="str">
            <v>Lighting</v>
          </cell>
          <cell r="D881" t="str">
            <v>Lamp</v>
          </cell>
          <cell r="E881" t="str">
            <v>LED Lamp</v>
          </cell>
          <cell r="F881" t="str">
            <v>LGDI: Lamp - LED - Par 30 - School K12</v>
          </cell>
          <cell r="G881" t="str">
            <v>Par 30 LED lamp: school K-12</v>
          </cell>
          <cell r="H881">
            <v>2</v>
          </cell>
          <cell r="I881" t="str">
            <v>Active</v>
          </cell>
          <cell r="J881">
            <v>42736</v>
          </cell>
          <cell r="L881" t="str">
            <v>Comm Lighting</v>
          </cell>
          <cell r="N881" t="str">
            <v>5235</v>
          </cell>
          <cell r="Q881" t="str">
            <v>22.41</v>
          </cell>
          <cell r="S881" t="str">
            <v>22.41</v>
          </cell>
          <cell r="T881" t="str">
            <v>71</v>
          </cell>
          <cell r="U881" t="str">
            <v>Full</v>
          </cell>
          <cell r="V881" t="str">
            <v>5</v>
          </cell>
          <cell r="X881" t="str">
            <v>0</v>
          </cell>
          <cell r="Y881" t="str">
            <v>PSE-deemed</v>
          </cell>
          <cell r="Z881" t="str">
            <v>Engineering</v>
          </cell>
          <cell r="AE881" t="str">
            <v>per unit</v>
          </cell>
          <cell r="AF881" t="str">
            <v>kWh</v>
          </cell>
        </row>
        <row r="882">
          <cell r="A882" t="str">
            <v>11526 - 1</v>
          </cell>
          <cell r="B882" t="str">
            <v>11526</v>
          </cell>
          <cell r="C882" t="str">
            <v>Lighting</v>
          </cell>
          <cell r="D882" t="str">
            <v>Lamp</v>
          </cell>
          <cell r="E882" t="str">
            <v>LED Lamp</v>
          </cell>
          <cell r="F882" t="str">
            <v>LGDI: Lamp - LED - Par 30 - Warehouse</v>
          </cell>
          <cell r="G882" t="str">
            <v>Par 30 LED lamp: warehouse</v>
          </cell>
          <cell r="H882">
            <v>1</v>
          </cell>
          <cell r="I882" t="str">
            <v>Active</v>
          </cell>
          <cell r="J882">
            <v>42370</v>
          </cell>
          <cell r="K882">
            <v>42735</v>
          </cell>
          <cell r="L882" t="str">
            <v>Comm Lighting</v>
          </cell>
          <cell r="N882" t="str">
            <v>4046</v>
          </cell>
          <cell r="Q882" t="str">
            <v>50.64</v>
          </cell>
          <cell r="S882" t="str">
            <v>50.64</v>
          </cell>
          <cell r="T882" t="str">
            <v>74</v>
          </cell>
          <cell r="U882" t="str">
            <v>Full</v>
          </cell>
          <cell r="V882" t="str">
            <v>5</v>
          </cell>
          <cell r="Y882" t="str">
            <v>PSE-deemed</v>
          </cell>
          <cell r="Z882" t="str">
            <v>Engineering</v>
          </cell>
          <cell r="AE882" t="str">
            <v>per unit</v>
          </cell>
          <cell r="AF882" t="str">
            <v>kWh</v>
          </cell>
        </row>
        <row r="883">
          <cell r="A883" t="str">
            <v>11526 - 2</v>
          </cell>
          <cell r="B883" t="str">
            <v>11526</v>
          </cell>
          <cell r="C883" t="str">
            <v>Lighting</v>
          </cell>
          <cell r="D883" t="str">
            <v>Lamp</v>
          </cell>
          <cell r="E883" t="str">
            <v>LED Lamp</v>
          </cell>
          <cell r="F883" t="str">
            <v>LGDI: Lamp - LED - Par 30 - Warehouse</v>
          </cell>
          <cell r="G883" t="str">
            <v>Par 30 LED lamp: warehouse</v>
          </cell>
          <cell r="H883">
            <v>2</v>
          </cell>
          <cell r="I883" t="str">
            <v>Active</v>
          </cell>
          <cell r="J883">
            <v>42736</v>
          </cell>
          <cell r="L883" t="str">
            <v>Comm Lighting</v>
          </cell>
          <cell r="N883" t="str">
            <v>5236</v>
          </cell>
          <cell r="Q883" t="str">
            <v>22.41</v>
          </cell>
          <cell r="S883" t="str">
            <v>22.41</v>
          </cell>
          <cell r="T883" t="str">
            <v>74</v>
          </cell>
          <cell r="U883" t="str">
            <v>Full</v>
          </cell>
          <cell r="V883" t="str">
            <v>5</v>
          </cell>
          <cell r="X883" t="str">
            <v>0</v>
          </cell>
          <cell r="Y883" t="str">
            <v>PSE-deemed</v>
          </cell>
          <cell r="Z883" t="str">
            <v>Engineering</v>
          </cell>
          <cell r="AE883" t="str">
            <v>per unit</v>
          </cell>
          <cell r="AF883" t="str">
            <v>kWh</v>
          </cell>
        </row>
        <row r="884">
          <cell r="A884" t="str">
            <v>11527 - 1</v>
          </cell>
          <cell r="B884" t="str">
            <v>11527</v>
          </cell>
          <cell r="C884" t="str">
            <v>Lighting</v>
          </cell>
          <cell r="D884" t="str">
            <v>Lamp</v>
          </cell>
          <cell r="E884" t="str">
            <v>LED Lamp</v>
          </cell>
          <cell r="F884" t="str">
            <v>LGDI: Lamp - LED - Par 38 or 40 - Assembly Church</v>
          </cell>
          <cell r="G884" t="str">
            <v>Par 38 or 40 LED lamp: assembly or church</v>
          </cell>
          <cell r="H884">
            <v>1</v>
          </cell>
          <cell r="I884" t="str">
            <v>Active</v>
          </cell>
          <cell r="J884">
            <v>42370</v>
          </cell>
          <cell r="K884">
            <v>42735</v>
          </cell>
          <cell r="L884" t="str">
            <v>Comm Lighting</v>
          </cell>
          <cell r="N884" t="str">
            <v>4047</v>
          </cell>
          <cell r="Q884" t="str">
            <v>52.35</v>
          </cell>
          <cell r="S884" t="str">
            <v>52.35</v>
          </cell>
          <cell r="T884" t="str">
            <v>76</v>
          </cell>
          <cell r="U884" t="str">
            <v>Full</v>
          </cell>
          <cell r="V884" t="str">
            <v>5</v>
          </cell>
          <cell r="Y884" t="str">
            <v>PSE-deemed</v>
          </cell>
          <cell r="Z884" t="str">
            <v>Engineering</v>
          </cell>
          <cell r="AE884" t="str">
            <v>per unit</v>
          </cell>
          <cell r="AF884" t="str">
            <v>kWh</v>
          </cell>
        </row>
        <row r="885">
          <cell r="A885" t="str">
            <v>11527 - 2</v>
          </cell>
          <cell r="B885" t="str">
            <v>11527</v>
          </cell>
          <cell r="C885" t="str">
            <v>Lighting</v>
          </cell>
          <cell r="D885" t="str">
            <v>Lamp</v>
          </cell>
          <cell r="E885" t="str">
            <v>LED Lamp</v>
          </cell>
          <cell r="F885" t="str">
            <v>LGDI: Lamp - LED - Par 38 or 40 - Assembly Church</v>
          </cell>
          <cell r="G885" t="str">
            <v>Par 38 or 40 LED lamp: assembly or church</v>
          </cell>
          <cell r="H885">
            <v>2</v>
          </cell>
          <cell r="I885" t="str">
            <v>Active</v>
          </cell>
          <cell r="J885">
            <v>42736</v>
          </cell>
          <cell r="L885" t="str">
            <v>Comm Lighting</v>
          </cell>
          <cell r="N885" t="str">
            <v>5237</v>
          </cell>
          <cell r="Q885" t="str">
            <v>30.78</v>
          </cell>
          <cell r="S885" t="str">
            <v>30.78</v>
          </cell>
          <cell r="T885" t="str">
            <v>76</v>
          </cell>
          <cell r="U885" t="str">
            <v>Full</v>
          </cell>
          <cell r="V885" t="str">
            <v>5</v>
          </cell>
          <cell r="X885" t="str">
            <v>0</v>
          </cell>
          <cell r="Y885" t="str">
            <v>PSE-deemed</v>
          </cell>
          <cell r="Z885" t="str">
            <v>Engineering</v>
          </cell>
          <cell r="AE885" t="str">
            <v>per unit</v>
          </cell>
          <cell r="AF885" t="str">
            <v>kWh</v>
          </cell>
        </row>
        <row r="886">
          <cell r="A886" t="str">
            <v>11528 - 1</v>
          </cell>
          <cell r="B886" t="str">
            <v>11528</v>
          </cell>
          <cell r="C886" t="str">
            <v>Lighting</v>
          </cell>
          <cell r="D886" t="str">
            <v>Lamp</v>
          </cell>
          <cell r="E886" t="str">
            <v>LED Lamp</v>
          </cell>
          <cell r="F886" t="str">
            <v>LGDI: Lamp - LED - Par 38 or 40 - Exterior</v>
          </cell>
          <cell r="G886" t="str">
            <v>Par 38 or 40 LED lamp: exterior</v>
          </cell>
          <cell r="H886">
            <v>1</v>
          </cell>
          <cell r="I886" t="str">
            <v>Active</v>
          </cell>
          <cell r="J886">
            <v>42370</v>
          </cell>
          <cell r="K886">
            <v>42735</v>
          </cell>
          <cell r="L886" t="str">
            <v>Comm Lighting</v>
          </cell>
          <cell r="N886" t="str">
            <v>4048</v>
          </cell>
          <cell r="Q886" t="str">
            <v>52.35</v>
          </cell>
          <cell r="S886" t="str">
            <v>52.35</v>
          </cell>
          <cell r="T886" t="str">
            <v>170</v>
          </cell>
          <cell r="U886" t="str">
            <v>Full</v>
          </cell>
          <cell r="V886" t="str">
            <v>5</v>
          </cell>
          <cell r="Y886" t="str">
            <v>PSE-deemed</v>
          </cell>
          <cell r="Z886" t="str">
            <v>Engineering</v>
          </cell>
          <cell r="AE886" t="str">
            <v>per unit</v>
          </cell>
          <cell r="AF886" t="str">
            <v>kWh</v>
          </cell>
        </row>
        <row r="887">
          <cell r="A887" t="str">
            <v>11528 - 2</v>
          </cell>
          <cell r="B887" t="str">
            <v>11528</v>
          </cell>
          <cell r="C887" t="str">
            <v>Lighting</v>
          </cell>
          <cell r="D887" t="str">
            <v>Lamp</v>
          </cell>
          <cell r="E887" t="str">
            <v>LED Lamp</v>
          </cell>
          <cell r="F887" t="str">
            <v>LGDI: Lamp - LED - Par 38 or 40 - Exterior</v>
          </cell>
          <cell r="G887" t="str">
            <v>Par 38 or 40 LED lamp: exterior</v>
          </cell>
          <cell r="H887">
            <v>2</v>
          </cell>
          <cell r="I887" t="str">
            <v>Active</v>
          </cell>
          <cell r="J887">
            <v>42736</v>
          </cell>
          <cell r="L887" t="str">
            <v>Comm Lighting</v>
          </cell>
          <cell r="N887" t="str">
            <v>5238</v>
          </cell>
          <cell r="Q887" t="str">
            <v>30.78</v>
          </cell>
          <cell r="S887" t="str">
            <v>30.78</v>
          </cell>
          <cell r="T887" t="str">
            <v>170</v>
          </cell>
          <cell r="U887" t="str">
            <v>Full</v>
          </cell>
          <cell r="V887" t="str">
            <v>5</v>
          </cell>
          <cell r="X887" t="str">
            <v>0</v>
          </cell>
          <cell r="Y887" t="str">
            <v>PSE-deemed</v>
          </cell>
          <cell r="Z887" t="str">
            <v>Engineering</v>
          </cell>
          <cell r="AE887" t="str">
            <v>per unit</v>
          </cell>
          <cell r="AF887" t="str">
            <v>kWh</v>
          </cell>
        </row>
        <row r="888">
          <cell r="A888" t="str">
            <v>11529 - 1</v>
          </cell>
          <cell r="B888" t="str">
            <v>11529</v>
          </cell>
          <cell r="C888" t="str">
            <v>Lighting</v>
          </cell>
          <cell r="D888" t="str">
            <v>Lamp</v>
          </cell>
          <cell r="E888" t="str">
            <v>LED Lamp</v>
          </cell>
          <cell r="F888" t="str">
            <v>LGDI: Lamp - LED - Par 38 or 40 - Grocery</v>
          </cell>
          <cell r="G888" t="str">
            <v>Par 38 or 40 LED lamp: grocery</v>
          </cell>
          <cell r="H888">
            <v>1</v>
          </cell>
          <cell r="I888" t="str">
            <v>Active</v>
          </cell>
          <cell r="J888">
            <v>42370</v>
          </cell>
          <cell r="K888">
            <v>42735</v>
          </cell>
          <cell r="L888" t="str">
            <v>Comm Lighting</v>
          </cell>
          <cell r="N888" t="str">
            <v>4049</v>
          </cell>
          <cell r="Q888" t="str">
            <v>52.35</v>
          </cell>
          <cell r="S888" t="str">
            <v>52.35</v>
          </cell>
          <cell r="T888" t="str">
            <v>221</v>
          </cell>
          <cell r="U888" t="str">
            <v>Full</v>
          </cell>
          <cell r="V888" t="str">
            <v>5</v>
          </cell>
          <cell r="Y888" t="str">
            <v>PSE-deemed</v>
          </cell>
          <cell r="Z888" t="str">
            <v>Engineering</v>
          </cell>
          <cell r="AE888" t="str">
            <v>per unit</v>
          </cell>
          <cell r="AF888" t="str">
            <v>kWh</v>
          </cell>
        </row>
        <row r="889">
          <cell r="A889" t="str">
            <v>11529 - 2</v>
          </cell>
          <cell r="B889" t="str">
            <v>11529</v>
          </cell>
          <cell r="C889" t="str">
            <v>Lighting</v>
          </cell>
          <cell r="D889" t="str">
            <v>Lamp</v>
          </cell>
          <cell r="E889" t="str">
            <v>LED Lamp</v>
          </cell>
          <cell r="F889" t="str">
            <v>LGDI: Lamp - LED - Par 38 or 40 - Grocery</v>
          </cell>
          <cell r="G889" t="str">
            <v>Par 38 or 40 LED lamp: grocery</v>
          </cell>
          <cell r="H889">
            <v>2</v>
          </cell>
          <cell r="I889" t="str">
            <v>Active</v>
          </cell>
          <cell r="J889">
            <v>42736</v>
          </cell>
          <cell r="L889" t="str">
            <v>Comm Lighting</v>
          </cell>
          <cell r="N889" t="str">
            <v>5239</v>
          </cell>
          <cell r="Q889" t="str">
            <v>30.78</v>
          </cell>
          <cell r="S889" t="str">
            <v>30.78</v>
          </cell>
          <cell r="T889" t="str">
            <v>221</v>
          </cell>
          <cell r="U889" t="str">
            <v>Full</v>
          </cell>
          <cell r="V889" t="str">
            <v>5</v>
          </cell>
          <cell r="X889" t="str">
            <v>0</v>
          </cell>
          <cell r="Y889" t="str">
            <v>PSE-deemed</v>
          </cell>
          <cell r="Z889" t="str">
            <v>Engineering</v>
          </cell>
          <cell r="AE889" t="str">
            <v>per unit</v>
          </cell>
          <cell r="AF889" t="str">
            <v>kWh</v>
          </cell>
        </row>
        <row r="890">
          <cell r="A890" t="str">
            <v>11530 - 1</v>
          </cell>
          <cell r="B890" t="str">
            <v>11530</v>
          </cell>
          <cell r="C890" t="str">
            <v>Lighting</v>
          </cell>
          <cell r="D890" t="str">
            <v>Lamp</v>
          </cell>
          <cell r="E890" t="str">
            <v>LED Lamp</v>
          </cell>
          <cell r="F890" t="str">
            <v>LGDI: Lamp - LED - Par 38 or 40 - Lodging Common Areas</v>
          </cell>
          <cell r="G890" t="str">
            <v>Par 38 or 40 LED lamp: lodging common areas</v>
          </cell>
          <cell r="H890">
            <v>1</v>
          </cell>
          <cell r="I890" t="str">
            <v>Active</v>
          </cell>
          <cell r="J890">
            <v>42370</v>
          </cell>
          <cell r="K890">
            <v>42735</v>
          </cell>
          <cell r="L890" t="str">
            <v>Comm Lighting</v>
          </cell>
          <cell r="N890" t="str">
            <v>4050</v>
          </cell>
          <cell r="Q890" t="str">
            <v>52.35</v>
          </cell>
          <cell r="S890" t="str">
            <v>52.35</v>
          </cell>
          <cell r="T890" t="str">
            <v>344</v>
          </cell>
          <cell r="U890" t="str">
            <v>Full</v>
          </cell>
          <cell r="V890" t="str">
            <v>5</v>
          </cell>
          <cell r="Y890" t="str">
            <v>PSE-deemed</v>
          </cell>
          <cell r="Z890" t="str">
            <v>Engineering</v>
          </cell>
          <cell r="AE890" t="str">
            <v>per unit</v>
          </cell>
          <cell r="AF890" t="str">
            <v>kWh</v>
          </cell>
        </row>
        <row r="891">
          <cell r="A891" t="str">
            <v>11530 - 2</v>
          </cell>
          <cell r="B891" t="str">
            <v>11530</v>
          </cell>
          <cell r="C891" t="str">
            <v>Lighting</v>
          </cell>
          <cell r="D891" t="str">
            <v>Lamp</v>
          </cell>
          <cell r="E891" t="str">
            <v>LED Lamp</v>
          </cell>
          <cell r="F891" t="str">
            <v>LGDI: Lamp - LED - Par 38 or 40 - Lodging Common Areas</v>
          </cell>
          <cell r="G891" t="str">
            <v>Par 38 or 40 LED lamp: lodging common areas</v>
          </cell>
          <cell r="H891">
            <v>2</v>
          </cell>
          <cell r="I891" t="str">
            <v>Active</v>
          </cell>
          <cell r="J891">
            <v>42736</v>
          </cell>
          <cell r="L891" t="str">
            <v>Comm Lighting</v>
          </cell>
          <cell r="N891" t="str">
            <v>5240</v>
          </cell>
          <cell r="Q891" t="str">
            <v>30.78</v>
          </cell>
          <cell r="S891" t="str">
            <v>30.78</v>
          </cell>
          <cell r="T891" t="str">
            <v>344</v>
          </cell>
          <cell r="U891" t="str">
            <v>Full</v>
          </cell>
          <cell r="V891" t="str">
            <v>5</v>
          </cell>
          <cell r="X891" t="str">
            <v>0</v>
          </cell>
          <cell r="Y891" t="str">
            <v>PSE-deemed</v>
          </cell>
          <cell r="Z891" t="str">
            <v>Engineering</v>
          </cell>
          <cell r="AE891" t="str">
            <v>per unit</v>
          </cell>
          <cell r="AF891" t="str">
            <v>kWh</v>
          </cell>
        </row>
        <row r="892">
          <cell r="A892" t="str">
            <v>11531 - 1</v>
          </cell>
          <cell r="B892" t="str">
            <v>11531</v>
          </cell>
          <cell r="C892" t="str">
            <v>Lighting</v>
          </cell>
          <cell r="D892" t="str">
            <v>Lamp</v>
          </cell>
          <cell r="E892" t="str">
            <v>LED Lamp</v>
          </cell>
          <cell r="F892" t="str">
            <v>LGDI: Lamp - LED - Par 38 or 40 - Lodging Guest Rooms</v>
          </cell>
          <cell r="G892" t="str">
            <v>Par 38 or 40 LED lamp: lodging guest rooms</v>
          </cell>
          <cell r="H892">
            <v>1</v>
          </cell>
          <cell r="I892" t="str">
            <v>Active</v>
          </cell>
          <cell r="J892">
            <v>42370</v>
          </cell>
          <cell r="K892">
            <v>42735</v>
          </cell>
          <cell r="L892" t="str">
            <v>Comm Lighting</v>
          </cell>
          <cell r="N892" t="str">
            <v>4051</v>
          </cell>
          <cell r="Q892" t="str">
            <v>9.036</v>
          </cell>
          <cell r="S892" t="str">
            <v>30.07</v>
          </cell>
          <cell r="T892" t="str">
            <v>56</v>
          </cell>
          <cell r="U892" t="str">
            <v>Full</v>
          </cell>
          <cell r="V892" t="str">
            <v>5</v>
          </cell>
          <cell r="Y892" t="str">
            <v>PSE-deemed</v>
          </cell>
          <cell r="Z892" t="str">
            <v>Engineering</v>
          </cell>
          <cell r="AE892" t="str">
            <v>per unit</v>
          </cell>
          <cell r="AF892" t="str">
            <v>kWh</v>
          </cell>
        </row>
        <row r="893">
          <cell r="A893" t="str">
            <v>11531 - 2</v>
          </cell>
          <cell r="B893" t="str">
            <v>11531</v>
          </cell>
          <cell r="C893" t="str">
            <v>Lighting</v>
          </cell>
          <cell r="D893" t="str">
            <v>Lamp</v>
          </cell>
          <cell r="E893" t="str">
            <v>LED Lamp</v>
          </cell>
          <cell r="F893" t="str">
            <v>LGDI: Lamp - LED - Par 38 or 40 - Lodging Guest Rooms</v>
          </cell>
          <cell r="G893" t="str">
            <v>Par 38 or 40 LED lamp: lodging guest rooms</v>
          </cell>
          <cell r="H893">
            <v>2</v>
          </cell>
          <cell r="I893" t="str">
            <v>Active</v>
          </cell>
          <cell r="J893">
            <v>42736</v>
          </cell>
          <cell r="L893" t="str">
            <v>Comm Lighting</v>
          </cell>
          <cell r="N893" t="str">
            <v>5241</v>
          </cell>
          <cell r="Q893" t="str">
            <v>9.04</v>
          </cell>
          <cell r="S893" t="str">
            <v>21.04</v>
          </cell>
          <cell r="T893" t="str">
            <v>56</v>
          </cell>
          <cell r="U893" t="str">
            <v>Full</v>
          </cell>
          <cell r="V893" t="str">
            <v>5</v>
          </cell>
          <cell r="X893" t="str">
            <v>0</v>
          </cell>
          <cell r="Y893" t="str">
            <v>PSE-deemed</v>
          </cell>
          <cell r="Z893" t="str">
            <v>Engineering</v>
          </cell>
          <cell r="AE893" t="str">
            <v>per unit</v>
          </cell>
          <cell r="AF893" t="str">
            <v>kWh</v>
          </cell>
        </row>
        <row r="894">
          <cell r="A894" t="str">
            <v>11532 - 1</v>
          </cell>
          <cell r="B894" t="str">
            <v>11532</v>
          </cell>
          <cell r="C894" t="str">
            <v>Lighting</v>
          </cell>
          <cell r="D894" t="str">
            <v>Lamp</v>
          </cell>
          <cell r="E894" t="str">
            <v>LED Lamp</v>
          </cell>
          <cell r="F894" t="str">
            <v>LGDI: Lamp - LED - Par 38 or 40 - Office</v>
          </cell>
          <cell r="G894" t="str">
            <v>Par 38 or 40 LED lamp: office</v>
          </cell>
          <cell r="H894">
            <v>1</v>
          </cell>
          <cell r="I894" t="str">
            <v>Active</v>
          </cell>
          <cell r="J894">
            <v>42370</v>
          </cell>
          <cell r="K894">
            <v>42735</v>
          </cell>
          <cell r="L894" t="str">
            <v>Comm Lighting</v>
          </cell>
          <cell r="N894" t="str">
            <v>4052</v>
          </cell>
          <cell r="Q894" t="str">
            <v>52.35</v>
          </cell>
          <cell r="S894" t="str">
            <v>52.35</v>
          </cell>
          <cell r="T894" t="str">
            <v>126</v>
          </cell>
          <cell r="U894" t="str">
            <v>Full</v>
          </cell>
          <cell r="V894" t="str">
            <v>5</v>
          </cell>
          <cell r="Y894" t="str">
            <v>PSE-deemed</v>
          </cell>
          <cell r="Z894" t="str">
            <v>Engineering</v>
          </cell>
          <cell r="AE894" t="str">
            <v>per unit</v>
          </cell>
          <cell r="AF894" t="str">
            <v>kWh</v>
          </cell>
        </row>
        <row r="895">
          <cell r="A895" t="str">
            <v>11532 - 2</v>
          </cell>
          <cell r="B895" t="str">
            <v>11532</v>
          </cell>
          <cell r="C895" t="str">
            <v>Lighting</v>
          </cell>
          <cell r="D895" t="str">
            <v>Lamp</v>
          </cell>
          <cell r="E895" t="str">
            <v>LED Lamp</v>
          </cell>
          <cell r="F895" t="str">
            <v>LGDI: Lamp - LED - Par 38 or 40 - Office</v>
          </cell>
          <cell r="G895" t="str">
            <v>Par 38 or 40 LED lamp: office</v>
          </cell>
          <cell r="H895">
            <v>2</v>
          </cell>
          <cell r="I895" t="str">
            <v>Active</v>
          </cell>
          <cell r="J895">
            <v>42736</v>
          </cell>
          <cell r="L895" t="str">
            <v>Comm Lighting</v>
          </cell>
          <cell r="N895" t="str">
            <v>5242</v>
          </cell>
          <cell r="Q895" t="str">
            <v>30.78</v>
          </cell>
          <cell r="S895" t="str">
            <v>30.78</v>
          </cell>
          <cell r="T895" t="str">
            <v>126</v>
          </cell>
          <cell r="U895" t="str">
            <v>Full</v>
          </cell>
          <cell r="V895" t="str">
            <v>5</v>
          </cell>
          <cell r="X895" t="str">
            <v>0</v>
          </cell>
          <cell r="Y895" t="str">
            <v>PSE-deemed</v>
          </cell>
          <cell r="Z895" t="str">
            <v>Engineering</v>
          </cell>
          <cell r="AE895" t="str">
            <v>per unit</v>
          </cell>
          <cell r="AF895" t="str">
            <v>kWh</v>
          </cell>
        </row>
        <row r="896">
          <cell r="A896" t="str">
            <v>11533 - 1</v>
          </cell>
          <cell r="B896" t="str">
            <v>11533</v>
          </cell>
          <cell r="C896" t="str">
            <v>Lighting</v>
          </cell>
          <cell r="D896" t="str">
            <v>Lamp</v>
          </cell>
          <cell r="E896" t="str">
            <v>LED Lamp</v>
          </cell>
          <cell r="F896" t="str">
            <v>LGDI: Lamp - LED - Par 38 or 40 - Other</v>
          </cell>
          <cell r="G896" t="str">
            <v>Par 38 or 40 LED lamp: other</v>
          </cell>
          <cell r="H896">
            <v>1</v>
          </cell>
          <cell r="I896" t="str">
            <v>Active</v>
          </cell>
          <cell r="J896">
            <v>42370</v>
          </cell>
          <cell r="K896">
            <v>42735</v>
          </cell>
          <cell r="L896" t="str">
            <v>Comm Lighting</v>
          </cell>
          <cell r="N896" t="str">
            <v>4053</v>
          </cell>
          <cell r="Q896" t="str">
            <v>52.35</v>
          </cell>
          <cell r="S896" t="str">
            <v>52.35</v>
          </cell>
          <cell r="T896" t="str">
            <v>95</v>
          </cell>
          <cell r="U896" t="str">
            <v>Full</v>
          </cell>
          <cell r="V896" t="str">
            <v>5</v>
          </cell>
          <cell r="Y896" t="str">
            <v>PSE-deemed</v>
          </cell>
          <cell r="Z896" t="str">
            <v>Engineering</v>
          </cell>
          <cell r="AE896" t="str">
            <v>per unit</v>
          </cell>
          <cell r="AF896" t="str">
            <v>kWh</v>
          </cell>
        </row>
        <row r="897">
          <cell r="A897" t="str">
            <v>11533 - 2</v>
          </cell>
          <cell r="B897" t="str">
            <v>11533</v>
          </cell>
          <cell r="C897" t="str">
            <v>Lighting</v>
          </cell>
          <cell r="D897" t="str">
            <v>Lamp</v>
          </cell>
          <cell r="E897" t="str">
            <v>LED Lamp</v>
          </cell>
          <cell r="F897" t="str">
            <v>LGDI: Lamp - LED - Par 38 or 40 - Other</v>
          </cell>
          <cell r="G897" t="str">
            <v>Par 38 or 40 LED lamp: other</v>
          </cell>
          <cell r="H897">
            <v>2</v>
          </cell>
          <cell r="I897" t="str">
            <v>Active</v>
          </cell>
          <cell r="J897">
            <v>42736</v>
          </cell>
          <cell r="L897" t="str">
            <v>Comm Lighting</v>
          </cell>
          <cell r="N897" t="str">
            <v>5243</v>
          </cell>
          <cell r="Q897" t="str">
            <v>30.78</v>
          </cell>
          <cell r="S897" t="str">
            <v>30.78</v>
          </cell>
          <cell r="T897" t="str">
            <v>95</v>
          </cell>
          <cell r="U897" t="str">
            <v>Full</v>
          </cell>
          <cell r="V897" t="str">
            <v>5</v>
          </cell>
          <cell r="X897" t="str">
            <v>0</v>
          </cell>
          <cell r="Y897" t="str">
            <v>PSE-deemed</v>
          </cell>
          <cell r="Z897" t="str">
            <v>Engineering</v>
          </cell>
          <cell r="AE897" t="str">
            <v>per unit</v>
          </cell>
          <cell r="AF897" t="str">
            <v>kWh</v>
          </cell>
        </row>
        <row r="898">
          <cell r="A898" t="str">
            <v>11534 - 1</v>
          </cell>
          <cell r="B898" t="str">
            <v>11534</v>
          </cell>
          <cell r="C898" t="str">
            <v>Lighting</v>
          </cell>
          <cell r="D898" t="str">
            <v>Lamp</v>
          </cell>
          <cell r="E898" t="str">
            <v>LED Lamp</v>
          </cell>
          <cell r="F898" t="str">
            <v>LGDI: Lamp - LED - Par 38 or 40 - Other Health</v>
          </cell>
          <cell r="G898" t="str">
            <v>Par 38 or 40 LED lamp: other health</v>
          </cell>
          <cell r="H898">
            <v>1</v>
          </cell>
          <cell r="I898" t="str">
            <v>Active</v>
          </cell>
          <cell r="J898">
            <v>42370</v>
          </cell>
          <cell r="K898">
            <v>42735</v>
          </cell>
          <cell r="L898" t="str">
            <v>Comm Lighting</v>
          </cell>
          <cell r="N898" t="str">
            <v>4054</v>
          </cell>
          <cell r="Q898" t="str">
            <v>52.35</v>
          </cell>
          <cell r="S898" t="str">
            <v>52.35</v>
          </cell>
          <cell r="T898" t="str">
            <v>185</v>
          </cell>
          <cell r="U898" t="str">
            <v>Full</v>
          </cell>
          <cell r="V898" t="str">
            <v>5</v>
          </cell>
          <cell r="Y898" t="str">
            <v>PSE-deemed</v>
          </cell>
          <cell r="Z898" t="str">
            <v>Engineering</v>
          </cell>
          <cell r="AE898" t="str">
            <v>per unit</v>
          </cell>
          <cell r="AF898" t="str">
            <v>kWh</v>
          </cell>
        </row>
        <row r="899">
          <cell r="A899" t="str">
            <v>11534 - 2</v>
          </cell>
          <cell r="B899" t="str">
            <v>11534</v>
          </cell>
          <cell r="C899" t="str">
            <v>Lighting</v>
          </cell>
          <cell r="D899" t="str">
            <v>Lamp</v>
          </cell>
          <cell r="E899" t="str">
            <v>LED Lamp</v>
          </cell>
          <cell r="F899" t="str">
            <v>LGDI: Lamp - LED - Par 38 or 40 - Other Health</v>
          </cell>
          <cell r="G899" t="str">
            <v>Par 38 or 40 LED lamp: other health</v>
          </cell>
          <cell r="H899">
            <v>2</v>
          </cell>
          <cell r="I899" t="str">
            <v>Active</v>
          </cell>
          <cell r="J899">
            <v>42736</v>
          </cell>
          <cell r="L899" t="str">
            <v>Comm Lighting</v>
          </cell>
          <cell r="N899" t="str">
            <v>5244</v>
          </cell>
          <cell r="Q899" t="str">
            <v>30.78</v>
          </cell>
          <cell r="S899" t="str">
            <v>30.78</v>
          </cell>
          <cell r="T899" t="str">
            <v>185</v>
          </cell>
          <cell r="U899" t="str">
            <v>Full</v>
          </cell>
          <cell r="V899" t="str">
            <v>5</v>
          </cell>
          <cell r="X899" t="str">
            <v>0</v>
          </cell>
          <cell r="Y899" t="str">
            <v>PSE-deemed</v>
          </cell>
          <cell r="Z899" t="str">
            <v>Engineering</v>
          </cell>
          <cell r="AE899" t="str">
            <v>per unit</v>
          </cell>
          <cell r="AF899" t="str">
            <v>kWh</v>
          </cell>
        </row>
        <row r="900">
          <cell r="A900" t="str">
            <v>11535 - 1</v>
          </cell>
          <cell r="B900" t="str">
            <v>11535</v>
          </cell>
          <cell r="C900" t="str">
            <v>Lighting</v>
          </cell>
          <cell r="D900" t="str">
            <v>Lamp</v>
          </cell>
          <cell r="E900" t="str">
            <v>LED Lamp</v>
          </cell>
          <cell r="F900" t="str">
            <v>LGDI: Lamp - LED - Par 38 or 40 - Restaurant</v>
          </cell>
          <cell r="G900" t="str">
            <v>Par 38 or 40 LED lamp: restaurant</v>
          </cell>
          <cell r="H900">
            <v>1</v>
          </cell>
          <cell r="I900" t="str">
            <v>Active</v>
          </cell>
          <cell r="J900">
            <v>42370</v>
          </cell>
          <cell r="K900">
            <v>42735</v>
          </cell>
          <cell r="L900" t="str">
            <v>Comm Lighting</v>
          </cell>
          <cell r="N900" t="str">
            <v>4055</v>
          </cell>
          <cell r="Q900" t="str">
            <v>52.35</v>
          </cell>
          <cell r="S900" t="str">
            <v>52.35</v>
          </cell>
          <cell r="T900" t="str">
            <v>151</v>
          </cell>
          <cell r="U900" t="str">
            <v>Full</v>
          </cell>
          <cell r="V900" t="str">
            <v>5</v>
          </cell>
          <cell r="Y900" t="str">
            <v>PSE-deemed</v>
          </cell>
          <cell r="Z900" t="str">
            <v>Engineering</v>
          </cell>
          <cell r="AE900" t="str">
            <v>per unit</v>
          </cell>
          <cell r="AF900" t="str">
            <v>kWh</v>
          </cell>
        </row>
        <row r="901">
          <cell r="A901" t="str">
            <v>11535 - 2</v>
          </cell>
          <cell r="B901" t="str">
            <v>11535</v>
          </cell>
          <cell r="C901" t="str">
            <v>Lighting</v>
          </cell>
          <cell r="D901" t="str">
            <v>Lamp</v>
          </cell>
          <cell r="E901" t="str">
            <v>LED Lamp</v>
          </cell>
          <cell r="F901" t="str">
            <v>LGDI: Lamp - LED - Par 38 or 40 - Restaurant</v>
          </cell>
          <cell r="G901" t="str">
            <v>Par 38 or 40 LED lamp: restaurant</v>
          </cell>
          <cell r="H901">
            <v>2</v>
          </cell>
          <cell r="I901" t="str">
            <v>Active</v>
          </cell>
          <cell r="J901">
            <v>42736</v>
          </cell>
          <cell r="L901" t="str">
            <v>Comm Lighting</v>
          </cell>
          <cell r="N901" t="str">
            <v>5245</v>
          </cell>
          <cell r="Q901" t="str">
            <v>30.78</v>
          </cell>
          <cell r="S901" t="str">
            <v>30.78</v>
          </cell>
          <cell r="T901" t="str">
            <v>151</v>
          </cell>
          <cell r="U901" t="str">
            <v>Full</v>
          </cell>
          <cell r="V901" t="str">
            <v>5</v>
          </cell>
          <cell r="X901" t="str">
            <v>0</v>
          </cell>
          <cell r="Y901" t="str">
            <v>PSE-deemed</v>
          </cell>
          <cell r="Z901" t="str">
            <v>Engineering</v>
          </cell>
          <cell r="AE901" t="str">
            <v>per unit</v>
          </cell>
          <cell r="AF901" t="str">
            <v>kWh</v>
          </cell>
        </row>
        <row r="902">
          <cell r="A902" t="str">
            <v>11536 - 1</v>
          </cell>
          <cell r="B902" t="str">
            <v>11536</v>
          </cell>
          <cell r="C902" t="str">
            <v>Lighting</v>
          </cell>
          <cell r="D902" t="str">
            <v>Lamp</v>
          </cell>
          <cell r="E902" t="str">
            <v>LED Lamp</v>
          </cell>
          <cell r="F902" t="str">
            <v>LGDI: Lamp - LED - Par 38 or 40 - Retail</v>
          </cell>
          <cell r="G902" t="str">
            <v>Par 38 or 40 LED lamp: retail</v>
          </cell>
          <cell r="H902">
            <v>1</v>
          </cell>
          <cell r="I902" t="str">
            <v>Active</v>
          </cell>
          <cell r="J902">
            <v>42370</v>
          </cell>
          <cell r="K902">
            <v>42735</v>
          </cell>
          <cell r="L902" t="str">
            <v>Comm Lighting</v>
          </cell>
          <cell r="N902" t="str">
            <v>4056</v>
          </cell>
          <cell r="Q902" t="str">
            <v>52.35</v>
          </cell>
          <cell r="S902" t="str">
            <v>52.35</v>
          </cell>
          <cell r="T902" t="str">
            <v>139</v>
          </cell>
          <cell r="U902" t="str">
            <v>Full</v>
          </cell>
          <cell r="V902" t="str">
            <v>5</v>
          </cell>
          <cell r="Y902" t="str">
            <v>PSE-deemed</v>
          </cell>
          <cell r="Z902" t="str">
            <v>Engineering</v>
          </cell>
          <cell r="AE902" t="str">
            <v>per unit</v>
          </cell>
          <cell r="AF902" t="str">
            <v>kWh</v>
          </cell>
        </row>
        <row r="903">
          <cell r="A903" t="str">
            <v>11536 - 2</v>
          </cell>
          <cell r="B903" t="str">
            <v>11536</v>
          </cell>
          <cell r="C903" t="str">
            <v>Lighting</v>
          </cell>
          <cell r="D903" t="str">
            <v>Lamp</v>
          </cell>
          <cell r="E903" t="str">
            <v>LED Lamp</v>
          </cell>
          <cell r="F903" t="str">
            <v>LGDI: Lamp - LED - Par 38 or 40 - Retail</v>
          </cell>
          <cell r="G903" t="str">
            <v>Par 38 or 40 LED lamp: retail</v>
          </cell>
          <cell r="H903">
            <v>2</v>
          </cell>
          <cell r="I903" t="str">
            <v>Active</v>
          </cell>
          <cell r="J903">
            <v>42736</v>
          </cell>
          <cell r="L903" t="str">
            <v>Comm Lighting</v>
          </cell>
          <cell r="N903" t="str">
            <v>5246</v>
          </cell>
          <cell r="Q903" t="str">
            <v>30.78</v>
          </cell>
          <cell r="S903" t="str">
            <v>30.78</v>
          </cell>
          <cell r="T903" t="str">
            <v>139</v>
          </cell>
          <cell r="U903" t="str">
            <v>Full</v>
          </cell>
          <cell r="V903" t="str">
            <v>5</v>
          </cell>
          <cell r="X903" t="str">
            <v>0</v>
          </cell>
          <cell r="Y903" t="str">
            <v>PSE-deemed</v>
          </cell>
          <cell r="Z903" t="str">
            <v>Engineering</v>
          </cell>
          <cell r="AE903" t="str">
            <v>per unit</v>
          </cell>
          <cell r="AF903" t="str">
            <v>kWh</v>
          </cell>
        </row>
        <row r="904">
          <cell r="A904" t="str">
            <v>11537 - 1</v>
          </cell>
          <cell r="B904" t="str">
            <v>11537</v>
          </cell>
          <cell r="C904" t="str">
            <v>Lighting</v>
          </cell>
          <cell r="D904" t="str">
            <v>Lamp</v>
          </cell>
          <cell r="E904" t="str">
            <v>LED Lamp</v>
          </cell>
          <cell r="F904" t="str">
            <v>LGDI: Lamp - LED - Par 38 or 40 - School K12</v>
          </cell>
          <cell r="G904" t="str">
            <v>Par 38 or 40 LED lamp: school K-12</v>
          </cell>
          <cell r="H904">
            <v>1</v>
          </cell>
          <cell r="I904" t="str">
            <v>Active</v>
          </cell>
          <cell r="J904">
            <v>42370</v>
          </cell>
          <cell r="K904">
            <v>42735</v>
          </cell>
          <cell r="L904" t="str">
            <v>Comm Lighting</v>
          </cell>
          <cell r="N904" t="str">
            <v>4057</v>
          </cell>
          <cell r="Q904" t="str">
            <v>52.35</v>
          </cell>
          <cell r="S904" t="str">
            <v>52.35</v>
          </cell>
          <cell r="T904" t="str">
            <v>96</v>
          </cell>
          <cell r="U904" t="str">
            <v>Full</v>
          </cell>
          <cell r="V904" t="str">
            <v>5</v>
          </cell>
          <cell r="Y904" t="str">
            <v>PSE-deemed</v>
          </cell>
          <cell r="Z904" t="str">
            <v>Engineering</v>
          </cell>
          <cell r="AE904" t="str">
            <v>per unit</v>
          </cell>
          <cell r="AF904" t="str">
            <v>kWh</v>
          </cell>
        </row>
        <row r="905">
          <cell r="A905" t="str">
            <v>11537 - 2</v>
          </cell>
          <cell r="B905" t="str">
            <v>11537</v>
          </cell>
          <cell r="C905" t="str">
            <v>Lighting</v>
          </cell>
          <cell r="D905" t="str">
            <v>Lamp</v>
          </cell>
          <cell r="E905" t="str">
            <v>LED Lamp</v>
          </cell>
          <cell r="F905" t="str">
            <v>LGDI: Lamp - LED - Par 38 or 40 - School K12</v>
          </cell>
          <cell r="G905" t="str">
            <v>Par 38 or 40 LED lamp: school K-12</v>
          </cell>
          <cell r="H905">
            <v>2</v>
          </cell>
          <cell r="I905" t="str">
            <v>Active</v>
          </cell>
          <cell r="J905">
            <v>42736</v>
          </cell>
          <cell r="L905" t="str">
            <v>Comm Lighting</v>
          </cell>
          <cell r="N905" t="str">
            <v>5247</v>
          </cell>
          <cell r="Q905" t="str">
            <v>30.78</v>
          </cell>
          <cell r="S905" t="str">
            <v>30.78</v>
          </cell>
          <cell r="T905" t="str">
            <v>96</v>
          </cell>
          <cell r="U905" t="str">
            <v>Full</v>
          </cell>
          <cell r="V905" t="str">
            <v>5</v>
          </cell>
          <cell r="X905" t="str">
            <v>0</v>
          </cell>
          <cell r="Y905" t="str">
            <v>PSE-deemed</v>
          </cell>
          <cell r="Z905" t="str">
            <v>Engineering</v>
          </cell>
          <cell r="AE905" t="str">
            <v>per unit</v>
          </cell>
          <cell r="AF905" t="str">
            <v>kWh</v>
          </cell>
        </row>
        <row r="906">
          <cell r="A906" t="str">
            <v>11538 - 1</v>
          </cell>
          <cell r="B906" t="str">
            <v>11538</v>
          </cell>
          <cell r="C906" t="str">
            <v>Lighting</v>
          </cell>
          <cell r="D906" t="str">
            <v>Lamp</v>
          </cell>
          <cell r="E906" t="str">
            <v>LED Lamp</v>
          </cell>
          <cell r="F906" t="str">
            <v>LGDI: Lamp - LED - Par 38 or 40 - Warehouse</v>
          </cell>
          <cell r="G906" t="str">
            <v>Par 38 or 40 LED lamp: warehouse</v>
          </cell>
          <cell r="H906">
            <v>1</v>
          </cell>
          <cell r="I906" t="str">
            <v>Active</v>
          </cell>
          <cell r="J906">
            <v>42370</v>
          </cell>
          <cell r="K906">
            <v>42735</v>
          </cell>
          <cell r="L906" t="str">
            <v>Comm Lighting</v>
          </cell>
          <cell r="N906" t="str">
            <v>4058</v>
          </cell>
          <cell r="Q906" t="str">
            <v>52.35</v>
          </cell>
          <cell r="S906" t="str">
            <v>52.35</v>
          </cell>
          <cell r="T906" t="str">
            <v>100</v>
          </cell>
          <cell r="U906" t="str">
            <v>Full</v>
          </cell>
          <cell r="V906" t="str">
            <v>5</v>
          </cell>
          <cell r="Y906" t="str">
            <v>PSE-deemed</v>
          </cell>
          <cell r="Z906" t="str">
            <v>Engineering</v>
          </cell>
          <cell r="AE906" t="str">
            <v>per unit</v>
          </cell>
          <cell r="AF906" t="str">
            <v>kWh</v>
          </cell>
        </row>
        <row r="907">
          <cell r="A907" t="str">
            <v>11538 - 2</v>
          </cell>
          <cell r="B907" t="str">
            <v>11538</v>
          </cell>
          <cell r="C907" t="str">
            <v>Lighting</v>
          </cell>
          <cell r="D907" t="str">
            <v>Lamp</v>
          </cell>
          <cell r="E907" t="str">
            <v>LED Lamp</v>
          </cell>
          <cell r="F907" t="str">
            <v>LGDI: Lamp - LED - Par 38 or 40 - Warehouse</v>
          </cell>
          <cell r="G907" t="str">
            <v>Par 38 or 40 LED lamp: warehouse</v>
          </cell>
          <cell r="H907">
            <v>2</v>
          </cell>
          <cell r="I907" t="str">
            <v>Active</v>
          </cell>
          <cell r="J907">
            <v>42736</v>
          </cell>
          <cell r="L907" t="str">
            <v>Comm Lighting</v>
          </cell>
          <cell r="N907" t="str">
            <v>5248</v>
          </cell>
          <cell r="Q907" t="str">
            <v>30.78</v>
          </cell>
          <cell r="S907" t="str">
            <v>30.78</v>
          </cell>
          <cell r="T907" t="str">
            <v>100</v>
          </cell>
          <cell r="U907" t="str">
            <v>Full</v>
          </cell>
          <cell r="V907" t="str">
            <v>5</v>
          </cell>
          <cell r="X907" t="str">
            <v>0</v>
          </cell>
          <cell r="Y907" t="str">
            <v>PSE-deemed</v>
          </cell>
          <cell r="Z907" t="str">
            <v>Engineering</v>
          </cell>
          <cell r="AE907" t="str">
            <v>per unit</v>
          </cell>
          <cell r="AF907" t="str">
            <v>kWh</v>
          </cell>
        </row>
        <row r="908">
          <cell r="A908" t="str">
            <v>11539 - 1</v>
          </cell>
          <cell r="B908" t="str">
            <v>11539</v>
          </cell>
          <cell r="C908" t="str">
            <v>Lighting</v>
          </cell>
          <cell r="D908" t="str">
            <v>Lamp</v>
          </cell>
          <cell r="E908" t="str">
            <v>T8 Lamp</v>
          </cell>
          <cell r="F908" t="str">
            <v>LGDI: Lamp - T8 - 4 ft - 3x - from 4 ft T12 3x</v>
          </cell>
          <cell r="G908" t="str">
            <v>3-lamp 4' T8: replace 3-lamp 4' T12</v>
          </cell>
          <cell r="H908">
            <v>1</v>
          </cell>
          <cell r="I908" t="str">
            <v>Active</v>
          </cell>
          <cell r="J908">
            <v>42370</v>
          </cell>
          <cell r="L908" t="str">
            <v>Comm Lighting</v>
          </cell>
          <cell r="N908" t="str">
            <v>4059</v>
          </cell>
          <cell r="Q908" t="str">
            <v>44.25</v>
          </cell>
          <cell r="S908" t="str">
            <v>44.25</v>
          </cell>
          <cell r="T908" t="str">
            <v>129</v>
          </cell>
          <cell r="U908" t="str">
            <v>Full</v>
          </cell>
          <cell r="V908" t="str">
            <v>12</v>
          </cell>
          <cell r="Y908" t="str">
            <v>PSE-deemed</v>
          </cell>
          <cell r="Z908" t="str">
            <v>Engineering</v>
          </cell>
          <cell r="AE908" t="str">
            <v>per unit</v>
          </cell>
          <cell r="AF908" t="str">
            <v>kWh</v>
          </cell>
        </row>
        <row r="909">
          <cell r="A909" t="str">
            <v>11540 - 1</v>
          </cell>
          <cell r="B909" t="str">
            <v>11540</v>
          </cell>
          <cell r="C909" t="str">
            <v>Lighting</v>
          </cell>
          <cell r="D909" t="str">
            <v>Lamp</v>
          </cell>
          <cell r="E909" t="str">
            <v>T8 Lamp</v>
          </cell>
          <cell r="F909" t="str">
            <v>LGDI: Lamp - T8 - 4 ft - 3x - from 4 ft T12 3x - LCA</v>
          </cell>
          <cell r="G909" t="str">
            <v>3-lamp 4' T8: replace 3-lamp 4' T12; installed in common areas</v>
          </cell>
          <cell r="H909">
            <v>1</v>
          </cell>
          <cell r="I909" t="str">
            <v>Active</v>
          </cell>
          <cell r="J909">
            <v>42370</v>
          </cell>
          <cell r="L909" t="str">
            <v>Comm Lighting</v>
          </cell>
          <cell r="N909" t="str">
            <v>4060</v>
          </cell>
          <cell r="Q909" t="str">
            <v>44.25</v>
          </cell>
          <cell r="S909" t="str">
            <v>44.25</v>
          </cell>
          <cell r="T909" t="str">
            <v>409</v>
          </cell>
          <cell r="U909" t="str">
            <v>Full</v>
          </cell>
          <cell r="V909" t="str">
            <v>12</v>
          </cell>
          <cell r="Y909" t="str">
            <v>PSE-deemed</v>
          </cell>
          <cell r="Z909" t="str">
            <v>Engineering</v>
          </cell>
          <cell r="AE909" t="str">
            <v>per unit</v>
          </cell>
          <cell r="AF909" t="str">
            <v>kWh</v>
          </cell>
        </row>
        <row r="910">
          <cell r="A910" t="str">
            <v>11541 - 1</v>
          </cell>
          <cell r="B910" t="str">
            <v>11541</v>
          </cell>
          <cell r="C910" t="str">
            <v>Lighting</v>
          </cell>
          <cell r="D910" t="str">
            <v>Lamp</v>
          </cell>
          <cell r="E910" t="str">
            <v>T8 Lamp</v>
          </cell>
          <cell r="F910" t="str">
            <v>LGDI: Lamp - T8 - 4 ft - 4x - from 4 ft T12 4x</v>
          </cell>
          <cell r="G910" t="str">
            <v>4-lamp 4' T8: replace 4-lamp 4' T12</v>
          </cell>
          <cell r="H910">
            <v>1</v>
          </cell>
          <cell r="I910" t="str">
            <v>Active</v>
          </cell>
          <cell r="J910">
            <v>42370</v>
          </cell>
          <cell r="L910" t="str">
            <v>Comm Lighting</v>
          </cell>
          <cell r="N910" t="str">
            <v>4061</v>
          </cell>
          <cell r="Q910" t="str">
            <v>52.82</v>
          </cell>
          <cell r="S910" t="str">
            <v>52.82</v>
          </cell>
          <cell r="T910" t="str">
            <v>172</v>
          </cell>
          <cell r="U910" t="str">
            <v>Full</v>
          </cell>
          <cell r="V910" t="str">
            <v>12</v>
          </cell>
          <cell r="Y910" t="str">
            <v>PSE-deemed</v>
          </cell>
          <cell r="Z910" t="str">
            <v>Engineering</v>
          </cell>
          <cell r="AE910" t="str">
            <v>per unit</v>
          </cell>
          <cell r="AF910" t="str">
            <v>kWh</v>
          </cell>
        </row>
        <row r="911">
          <cell r="A911" t="str">
            <v>11542 - 1</v>
          </cell>
          <cell r="B911" t="str">
            <v>11542</v>
          </cell>
          <cell r="C911" t="str">
            <v>Lighting</v>
          </cell>
          <cell r="D911" t="str">
            <v>Lamp</v>
          </cell>
          <cell r="E911" t="str">
            <v>T8 Lamp</v>
          </cell>
          <cell r="F911" t="str">
            <v>LGDI: Lamp - T8 - 4 ft - 4x - from 4 ft T12 4x - LCA</v>
          </cell>
          <cell r="G911" t="str">
            <v>4-lamp 4' T8: replace 4-lamp 4' T12; installed in common areas</v>
          </cell>
          <cell r="H911">
            <v>1</v>
          </cell>
          <cell r="I911" t="str">
            <v>Active</v>
          </cell>
          <cell r="J911">
            <v>42370</v>
          </cell>
          <cell r="L911" t="str">
            <v>Comm Lighting</v>
          </cell>
          <cell r="N911" t="str">
            <v>4062</v>
          </cell>
          <cell r="Q911" t="str">
            <v>52.82</v>
          </cell>
          <cell r="S911" t="str">
            <v>52.82</v>
          </cell>
          <cell r="T911" t="str">
            <v>545</v>
          </cell>
          <cell r="U911" t="str">
            <v>Full</v>
          </cell>
          <cell r="V911" t="str">
            <v>12</v>
          </cell>
          <cell r="Y911" t="str">
            <v>PSE-deemed</v>
          </cell>
          <cell r="Z911" t="str">
            <v>Engineering</v>
          </cell>
          <cell r="AE911" t="str">
            <v>per unit</v>
          </cell>
          <cell r="AF911" t="str">
            <v>kWh</v>
          </cell>
        </row>
        <row r="912">
          <cell r="A912" t="str">
            <v>11543 - 1</v>
          </cell>
          <cell r="B912" t="str">
            <v>11543</v>
          </cell>
          <cell r="C912" t="str">
            <v>Lighting</v>
          </cell>
          <cell r="D912" t="str">
            <v>Lamp</v>
          </cell>
          <cell r="E912" t="str">
            <v>T8 Lamp</v>
          </cell>
          <cell r="F912" t="str">
            <v>LGDI: Lamp - T8 - 4 ft - 4x - from 4 ft T12 HO 4x</v>
          </cell>
          <cell r="G912" t="str">
            <v>4-lamp 4' T8: replace 4-lamp 4' high output T12</v>
          </cell>
          <cell r="H912">
            <v>1</v>
          </cell>
          <cell r="I912" t="str">
            <v>Active</v>
          </cell>
          <cell r="J912">
            <v>42370</v>
          </cell>
          <cell r="K912">
            <v>42735</v>
          </cell>
          <cell r="L912" t="str">
            <v>Comm Lighting</v>
          </cell>
          <cell r="N912" t="str">
            <v>4063</v>
          </cell>
          <cell r="Q912" t="str">
            <v>52.82</v>
          </cell>
          <cell r="S912" t="str">
            <v>52.82</v>
          </cell>
          <cell r="T912" t="str">
            <v>637</v>
          </cell>
          <cell r="U912" t="str">
            <v>Full</v>
          </cell>
          <cell r="V912" t="str">
            <v>12</v>
          </cell>
          <cell r="Y912" t="str">
            <v>PSE-deemed</v>
          </cell>
          <cell r="Z912" t="str">
            <v>Engineering</v>
          </cell>
          <cell r="AE912" t="str">
            <v>per unit</v>
          </cell>
          <cell r="AF912" t="str">
            <v>kWh</v>
          </cell>
        </row>
        <row r="913">
          <cell r="A913" t="str">
            <v>11543 - 2</v>
          </cell>
          <cell r="B913" t="str">
            <v>11543</v>
          </cell>
          <cell r="C913" t="str">
            <v>Lighting</v>
          </cell>
          <cell r="D913" t="str">
            <v>Lamp</v>
          </cell>
          <cell r="E913" t="str">
            <v>T8 Lamp</v>
          </cell>
          <cell r="F913" t="str">
            <v>LGDI: Lamp - T8 - 4 ft - 4x - from 4 ft T12 HO 4x</v>
          </cell>
          <cell r="G913" t="str">
            <v>4-lamp 4' T8: replace 4-lamp 4' high output T12</v>
          </cell>
          <cell r="H913">
            <v>2</v>
          </cell>
          <cell r="I913" t="str">
            <v>Active</v>
          </cell>
          <cell r="J913">
            <v>42736</v>
          </cell>
          <cell r="L913" t="str">
            <v>Comm Lighting</v>
          </cell>
          <cell r="N913" t="str">
            <v>5249</v>
          </cell>
          <cell r="Q913" t="str">
            <v>52.82</v>
          </cell>
          <cell r="S913" t="str">
            <v>52.82</v>
          </cell>
          <cell r="T913" t="str">
            <v>634</v>
          </cell>
          <cell r="U913" t="str">
            <v>Full</v>
          </cell>
          <cell r="V913" t="str">
            <v>12</v>
          </cell>
          <cell r="X913" t="str">
            <v>0</v>
          </cell>
          <cell r="Y913" t="str">
            <v>PSE-deemed</v>
          </cell>
          <cell r="Z913" t="str">
            <v>Engineering</v>
          </cell>
          <cell r="AE913" t="str">
            <v>per unit</v>
          </cell>
          <cell r="AF913" t="str">
            <v>kWh</v>
          </cell>
        </row>
        <row r="914">
          <cell r="A914" t="str">
            <v>11544 - 1</v>
          </cell>
          <cell r="B914" t="str">
            <v>11544</v>
          </cell>
          <cell r="C914" t="str">
            <v>Lighting</v>
          </cell>
          <cell r="D914" t="str">
            <v>Lamp</v>
          </cell>
          <cell r="E914" t="str">
            <v>T8 Lamp</v>
          </cell>
          <cell r="F914" t="str">
            <v>LGDI: Lamp - T8 - 4 ft - 4x - from 4 ft T12 HO 4x - LCA</v>
          </cell>
          <cell r="G914" t="str">
            <v>4-lamp 4' T8: replace 4-lamp 4' high output T12; installed in common areas</v>
          </cell>
          <cell r="H914">
            <v>1</v>
          </cell>
          <cell r="I914" t="str">
            <v>Active</v>
          </cell>
          <cell r="J914">
            <v>42370</v>
          </cell>
          <cell r="L914" t="str">
            <v>Comm Lighting</v>
          </cell>
          <cell r="N914" t="str">
            <v>4064</v>
          </cell>
          <cell r="Q914" t="str">
            <v>52.82</v>
          </cell>
          <cell r="S914" t="str">
            <v>52.82</v>
          </cell>
          <cell r="T914" t="str">
            <v>1738</v>
          </cell>
          <cell r="U914" t="str">
            <v>Full</v>
          </cell>
          <cell r="V914" t="str">
            <v>12</v>
          </cell>
          <cell r="Y914" t="str">
            <v>PSE-deemed</v>
          </cell>
          <cell r="Z914" t="str">
            <v>Engineering</v>
          </cell>
          <cell r="AE914" t="str">
            <v>per unit</v>
          </cell>
          <cell r="AF914" t="str">
            <v>kWh</v>
          </cell>
        </row>
        <row r="915">
          <cell r="A915" t="str">
            <v>11545 - 1</v>
          </cell>
          <cell r="B915" t="str">
            <v>11545</v>
          </cell>
          <cell r="C915" t="str">
            <v>Lighting</v>
          </cell>
          <cell r="D915" t="str">
            <v>Fixture</v>
          </cell>
          <cell r="E915" t="str">
            <v>Tubular Fixture</v>
          </cell>
          <cell r="F915" t="str">
            <v>LGDI: Lamp - T8 - DLR - 4 ft - 2x - from 4 ft T12 HO 4x</v>
          </cell>
          <cell r="G915" t="str">
            <v>2-lamp 4' T8: replace 4-lamp 4' high output T12</v>
          </cell>
          <cell r="H915">
            <v>1</v>
          </cell>
          <cell r="I915" t="str">
            <v>Active</v>
          </cell>
          <cell r="J915">
            <v>42370</v>
          </cell>
          <cell r="K915">
            <v>42735</v>
          </cell>
          <cell r="L915" t="str">
            <v>Comm Lighting</v>
          </cell>
          <cell r="N915" t="str">
            <v>4065</v>
          </cell>
          <cell r="Q915" t="str">
            <v>62.01</v>
          </cell>
          <cell r="S915" t="str">
            <v>62.01</v>
          </cell>
          <cell r="T915" t="str">
            <v>796</v>
          </cell>
          <cell r="U915" t="str">
            <v>Full</v>
          </cell>
          <cell r="V915" t="str">
            <v>12</v>
          </cell>
          <cell r="Y915" t="str">
            <v>PSE-deemed</v>
          </cell>
          <cell r="Z915" t="str">
            <v>Engineering</v>
          </cell>
          <cell r="AE915" t="str">
            <v>per unit</v>
          </cell>
          <cell r="AF915" t="str">
            <v>kWh</v>
          </cell>
        </row>
        <row r="916">
          <cell r="A916" t="str">
            <v>11545 - 2</v>
          </cell>
          <cell r="B916" t="str">
            <v>11545</v>
          </cell>
          <cell r="C916" t="str">
            <v>Lighting</v>
          </cell>
          <cell r="D916" t="str">
            <v>Fixture</v>
          </cell>
          <cell r="E916" t="str">
            <v>Tubular Fixture</v>
          </cell>
          <cell r="F916" t="str">
            <v>LGDI: Lamp - T8 - DLR - 4 ft - 2x - from 4 ft T12 HO 4x</v>
          </cell>
          <cell r="G916" t="str">
            <v>2-lamp 4' T8: replace 4-lamp 4' high output T12</v>
          </cell>
          <cell r="H916">
            <v>2</v>
          </cell>
          <cell r="I916" t="str">
            <v>Active</v>
          </cell>
          <cell r="J916">
            <v>42736</v>
          </cell>
          <cell r="L916" t="str">
            <v>Comm Lighting</v>
          </cell>
          <cell r="N916" t="str">
            <v>5250</v>
          </cell>
          <cell r="Q916" t="str">
            <v>62.01</v>
          </cell>
          <cell r="S916" t="str">
            <v>62.01</v>
          </cell>
          <cell r="T916" t="str">
            <v>792</v>
          </cell>
          <cell r="U916" t="str">
            <v>Full</v>
          </cell>
          <cell r="V916" t="str">
            <v>12</v>
          </cell>
          <cell r="X916" t="str">
            <v>0</v>
          </cell>
          <cell r="Y916" t="str">
            <v>PSE-deemed</v>
          </cell>
          <cell r="Z916" t="str">
            <v>Engineering</v>
          </cell>
          <cell r="AE916" t="str">
            <v>per unit</v>
          </cell>
          <cell r="AF916" t="str">
            <v>kWh</v>
          </cell>
        </row>
        <row r="917">
          <cell r="A917" t="str">
            <v>11546 - 1</v>
          </cell>
          <cell r="B917" t="str">
            <v>11546</v>
          </cell>
          <cell r="C917" t="str">
            <v>Lighting</v>
          </cell>
          <cell r="D917" t="str">
            <v>Fixture</v>
          </cell>
          <cell r="E917" t="str">
            <v>Tubular Fixture</v>
          </cell>
          <cell r="F917" t="str">
            <v>LGDI: Lamp - T8 - DLR - 4 ft - 2x - from 4 ft T12 HO 4x - LCA</v>
          </cell>
          <cell r="G917" t="str">
            <v>2-lamp 4' T8: replace 4-lamp 4' high output T12; installed in common areas</v>
          </cell>
          <cell r="H917">
            <v>1</v>
          </cell>
          <cell r="I917" t="str">
            <v>Active</v>
          </cell>
          <cell r="J917">
            <v>42370</v>
          </cell>
          <cell r="L917" t="str">
            <v>Comm Lighting</v>
          </cell>
          <cell r="N917" t="str">
            <v>4066</v>
          </cell>
          <cell r="Q917" t="str">
            <v>62.01</v>
          </cell>
          <cell r="S917" t="str">
            <v>62.01</v>
          </cell>
          <cell r="T917" t="str">
            <v>2095</v>
          </cell>
          <cell r="U917" t="str">
            <v>Full</v>
          </cell>
          <cell r="V917" t="str">
            <v>12</v>
          </cell>
          <cell r="Y917" t="str">
            <v>PSE-deemed</v>
          </cell>
          <cell r="Z917" t="str">
            <v>Engineering</v>
          </cell>
          <cell r="AE917" t="str">
            <v>per unit</v>
          </cell>
          <cell r="AF917" t="str">
            <v>kWh</v>
          </cell>
        </row>
        <row r="918">
          <cell r="A918" t="str">
            <v>11547 - 1</v>
          </cell>
          <cell r="B918" t="str">
            <v>11547</v>
          </cell>
          <cell r="C918" t="str">
            <v>Lighting</v>
          </cell>
          <cell r="D918" t="str">
            <v>Lamp</v>
          </cell>
          <cell r="E918" t="str">
            <v>T8 Lamp</v>
          </cell>
          <cell r="F918" t="str">
            <v>LGDI: Lamp - T8 - HBF - 4 ft - 6x- from 400w HID</v>
          </cell>
          <cell r="G918" t="str">
            <v>6-lamp 4' T8 high ballast factor: replace 400 watt high intensity discharge</v>
          </cell>
          <cell r="H918">
            <v>1</v>
          </cell>
          <cell r="I918" t="str">
            <v>Active</v>
          </cell>
          <cell r="J918">
            <v>42370</v>
          </cell>
          <cell r="K918">
            <v>42735</v>
          </cell>
          <cell r="L918" t="str">
            <v>Comm Lighting</v>
          </cell>
          <cell r="N918" t="str">
            <v>4067</v>
          </cell>
          <cell r="Q918" t="str">
            <v>239.32</v>
          </cell>
          <cell r="S918" t="str">
            <v>239.32</v>
          </cell>
          <cell r="T918" t="str">
            <v>889</v>
          </cell>
          <cell r="U918" t="str">
            <v>Full</v>
          </cell>
          <cell r="V918" t="str">
            <v>12</v>
          </cell>
          <cell r="Y918" t="str">
            <v>PSE-deemed</v>
          </cell>
          <cell r="Z918" t="str">
            <v>Engineering</v>
          </cell>
          <cell r="AE918" t="str">
            <v>per unit</v>
          </cell>
          <cell r="AF918" t="str">
            <v>kWh</v>
          </cell>
        </row>
        <row r="919">
          <cell r="A919" t="str">
            <v>11547 - 2</v>
          </cell>
          <cell r="B919" t="str">
            <v>11547</v>
          </cell>
          <cell r="C919" t="str">
            <v>Lighting</v>
          </cell>
          <cell r="D919" t="str">
            <v>Lamp</v>
          </cell>
          <cell r="E919" t="str">
            <v>T8 Lamp</v>
          </cell>
          <cell r="F919" t="str">
            <v>LGDI: Lamp - T8 - HBF - 4 ft - 6x- from 400w HID</v>
          </cell>
          <cell r="G919" t="str">
            <v>6-lamp 4' T8 high ballast factor: replace 400 watt high intensity discharge</v>
          </cell>
          <cell r="H919">
            <v>2</v>
          </cell>
          <cell r="I919" t="str">
            <v>Active</v>
          </cell>
          <cell r="J919">
            <v>42736</v>
          </cell>
          <cell r="L919" t="str">
            <v>Comm Lighting</v>
          </cell>
          <cell r="N919" t="str">
            <v>5251</v>
          </cell>
          <cell r="Q919" t="str">
            <v>239.32</v>
          </cell>
          <cell r="S919" t="str">
            <v>239.32</v>
          </cell>
          <cell r="T919" t="str">
            <v>884</v>
          </cell>
          <cell r="U919" t="str">
            <v>Full</v>
          </cell>
          <cell r="V919" t="str">
            <v>12</v>
          </cell>
          <cell r="X919" t="str">
            <v>0</v>
          </cell>
          <cell r="Y919" t="str">
            <v>PSE-deemed</v>
          </cell>
          <cell r="Z919" t="str">
            <v>Engineering</v>
          </cell>
          <cell r="AE919" t="str">
            <v>per unit</v>
          </cell>
          <cell r="AF919" t="str">
            <v>kWh</v>
          </cell>
        </row>
        <row r="920">
          <cell r="A920" t="str">
            <v>11548 - 1</v>
          </cell>
          <cell r="B920" t="str">
            <v>11548</v>
          </cell>
          <cell r="C920" t="str">
            <v>Lighting</v>
          </cell>
          <cell r="D920" t="str">
            <v>Lamp</v>
          </cell>
          <cell r="E920" t="str">
            <v>TLED Lamp</v>
          </cell>
          <cell r="F920" t="str">
            <v>LGDI: Lamp - TLED - 3 ft - 1x - from 3 ft 1x T8 25w</v>
          </cell>
          <cell r="G920" t="str">
            <v xml:space="preserve">1-lamp 3'; tubular LED:  replace 3' 1-lamp 25 watt T8 </v>
          </cell>
          <cell r="H920">
            <v>1</v>
          </cell>
          <cell r="I920" t="str">
            <v>Active</v>
          </cell>
          <cell r="J920">
            <v>42370</v>
          </cell>
          <cell r="L920" t="str">
            <v>Comm Lighting</v>
          </cell>
          <cell r="N920" t="str">
            <v>4068</v>
          </cell>
          <cell r="Q920" t="str">
            <v>19.07</v>
          </cell>
          <cell r="S920" t="str">
            <v>43.85</v>
          </cell>
          <cell r="T920" t="str">
            <v>43</v>
          </cell>
          <cell r="U920" t="str">
            <v>Full</v>
          </cell>
          <cell r="V920" t="str">
            <v>12</v>
          </cell>
          <cell r="Y920" t="str">
            <v>PSE-deemed</v>
          </cell>
          <cell r="Z920" t="str">
            <v>Engineering</v>
          </cell>
          <cell r="AE920" t="str">
            <v>per unit</v>
          </cell>
          <cell r="AF920" t="str">
            <v>kWh</v>
          </cell>
        </row>
        <row r="921">
          <cell r="A921" t="str">
            <v>11549 - 1</v>
          </cell>
          <cell r="B921" t="str">
            <v>11549</v>
          </cell>
          <cell r="C921" t="str">
            <v>Lighting</v>
          </cell>
          <cell r="D921" t="str">
            <v>Lamp</v>
          </cell>
          <cell r="E921" t="str">
            <v>TLED Lamp</v>
          </cell>
          <cell r="F921" t="str">
            <v>LGDI: Lamp - TLED - 3 ft - 1x - from 3 ft 1x T8 25w - LCA</v>
          </cell>
          <cell r="G921" t="str">
            <v>1-lamp 3'; tubular LED:  replace 3' 1-lamp 25 watt T8 ; installed in common areas</v>
          </cell>
          <cell r="H921">
            <v>1</v>
          </cell>
          <cell r="I921" t="str">
            <v>Active</v>
          </cell>
          <cell r="J921">
            <v>42370</v>
          </cell>
          <cell r="L921" t="str">
            <v>Comm Lighting</v>
          </cell>
          <cell r="N921" t="str">
            <v>4069</v>
          </cell>
          <cell r="Q921" t="str">
            <v>21.92</v>
          </cell>
          <cell r="S921" t="str">
            <v>43.85</v>
          </cell>
          <cell r="T921" t="str">
            <v>111</v>
          </cell>
          <cell r="U921" t="str">
            <v>Full</v>
          </cell>
          <cell r="V921" t="str">
            <v>12</v>
          </cell>
          <cell r="Y921" t="str">
            <v>PSE-deemed</v>
          </cell>
          <cell r="Z921" t="str">
            <v>Engineering</v>
          </cell>
          <cell r="AE921" t="str">
            <v>per unit</v>
          </cell>
          <cell r="AF921" t="str">
            <v>kWh</v>
          </cell>
        </row>
        <row r="922">
          <cell r="A922" t="str">
            <v>11550 - 1</v>
          </cell>
          <cell r="B922" t="str">
            <v>11550</v>
          </cell>
          <cell r="C922" t="str">
            <v>Lighting</v>
          </cell>
          <cell r="D922" t="str">
            <v>Lamp</v>
          </cell>
          <cell r="E922" t="str">
            <v>TLED Lamp</v>
          </cell>
          <cell r="F922" t="str">
            <v>LGDI: Lamp - TLED - 3 ft - 1x - from 3 ft T12 1x</v>
          </cell>
          <cell r="G922" t="str">
            <v>1-lamp 3'; tubular LED: replace 3' 1-lamp T12</v>
          </cell>
          <cell r="H922">
            <v>1</v>
          </cell>
          <cell r="I922" t="str">
            <v>Active</v>
          </cell>
          <cell r="J922">
            <v>42370</v>
          </cell>
          <cell r="K922">
            <v>42735</v>
          </cell>
          <cell r="L922" t="str">
            <v>Comm Lighting</v>
          </cell>
          <cell r="N922" t="str">
            <v>4070</v>
          </cell>
          <cell r="Q922" t="str">
            <v>19.07</v>
          </cell>
          <cell r="S922" t="str">
            <v>43.85</v>
          </cell>
          <cell r="T922" t="str">
            <v>93</v>
          </cell>
          <cell r="U922" t="str">
            <v>Full</v>
          </cell>
          <cell r="V922" t="str">
            <v>12</v>
          </cell>
          <cell r="Y922" t="str">
            <v>PSE-deemed</v>
          </cell>
          <cell r="Z922" t="str">
            <v>Engineering</v>
          </cell>
          <cell r="AE922" t="str">
            <v>per unit</v>
          </cell>
          <cell r="AF922" t="str">
            <v>kWh</v>
          </cell>
        </row>
        <row r="923">
          <cell r="A923" t="str">
            <v>11550 - 2</v>
          </cell>
          <cell r="B923" t="str">
            <v>11550</v>
          </cell>
          <cell r="C923" t="str">
            <v>Lighting</v>
          </cell>
          <cell r="D923" t="str">
            <v>Lamp</v>
          </cell>
          <cell r="E923" t="str">
            <v>TLED Lamp</v>
          </cell>
          <cell r="F923" t="str">
            <v>LGDI: Lamp - TLED - 3 ft - 1x - from 3 ft T12 1x</v>
          </cell>
          <cell r="G923" t="str">
            <v xml:space="preserve">1-lamp 3'; tubular LED: replace 3' 1-lamp T12 </v>
          </cell>
          <cell r="H923">
            <v>2</v>
          </cell>
          <cell r="I923" t="str">
            <v>Active</v>
          </cell>
          <cell r="J923">
            <v>42736</v>
          </cell>
          <cell r="L923" t="str">
            <v>Comm Lighting</v>
          </cell>
          <cell r="N923" t="str">
            <v>5252</v>
          </cell>
          <cell r="Q923" t="str">
            <v>19.07</v>
          </cell>
          <cell r="S923" t="str">
            <v>43.85</v>
          </cell>
          <cell r="T923" t="str">
            <v>92</v>
          </cell>
          <cell r="U923" t="str">
            <v>Full</v>
          </cell>
          <cell r="V923" t="str">
            <v>12</v>
          </cell>
          <cell r="X923" t="str">
            <v>0</v>
          </cell>
          <cell r="Y923" t="str">
            <v>PSE-deemed</v>
          </cell>
          <cell r="Z923" t="str">
            <v>Engineering</v>
          </cell>
          <cell r="AE923" t="str">
            <v>per unit</v>
          </cell>
          <cell r="AF923" t="str">
            <v>kWh</v>
          </cell>
        </row>
        <row r="924">
          <cell r="A924" t="str">
            <v>11551 - 1</v>
          </cell>
          <cell r="B924" t="str">
            <v>11551</v>
          </cell>
          <cell r="C924" t="str">
            <v>Lighting</v>
          </cell>
          <cell r="D924" t="str">
            <v>Lamp</v>
          </cell>
          <cell r="E924" t="str">
            <v>TLED Lamp</v>
          </cell>
          <cell r="F924" t="str">
            <v>LGDI: Lamp - TLED - 3 ft - 1x - from 3 ft T12 1x - LCA</v>
          </cell>
          <cell r="G924" t="str">
            <v>1-lamp 3'; tubular LED: replace 3' 1-lamp T12 ; installed in common areas</v>
          </cell>
          <cell r="H924">
            <v>1</v>
          </cell>
          <cell r="I924" t="str">
            <v>Active</v>
          </cell>
          <cell r="J924">
            <v>42370</v>
          </cell>
          <cell r="L924" t="str">
            <v>Comm Lighting</v>
          </cell>
          <cell r="N924" t="str">
            <v>4071</v>
          </cell>
          <cell r="Q924" t="str">
            <v>19.07</v>
          </cell>
          <cell r="S924" t="str">
            <v>43.85</v>
          </cell>
          <cell r="T924" t="str">
            <v>239</v>
          </cell>
          <cell r="U924" t="str">
            <v>Full</v>
          </cell>
          <cell r="V924" t="str">
            <v>12</v>
          </cell>
          <cell r="Y924" t="str">
            <v>PSE-deemed</v>
          </cell>
          <cell r="Z924" t="str">
            <v>Engineering</v>
          </cell>
          <cell r="AE924" t="str">
            <v>per unit</v>
          </cell>
          <cell r="AF924" t="str">
            <v>kWh</v>
          </cell>
        </row>
        <row r="925">
          <cell r="A925" t="str">
            <v>11552 - 1</v>
          </cell>
          <cell r="B925" t="str">
            <v>11552</v>
          </cell>
          <cell r="C925" t="str">
            <v>Lighting</v>
          </cell>
          <cell r="D925" t="str">
            <v>Lamp</v>
          </cell>
          <cell r="E925" t="str">
            <v>TLED Lamp</v>
          </cell>
          <cell r="F925" t="str">
            <v>LGDI: Lamp - TLED - 4 ft - 1x - from 4 ft T12 1x</v>
          </cell>
          <cell r="G925" t="str">
            <v>1-lamp 4' tubular LED: replace 1-lamp 4' T12</v>
          </cell>
          <cell r="H925">
            <v>1</v>
          </cell>
          <cell r="I925" t="str">
            <v>Active</v>
          </cell>
          <cell r="J925">
            <v>42370</v>
          </cell>
          <cell r="K925">
            <v>42735</v>
          </cell>
          <cell r="L925" t="str">
            <v>Comm Lighting</v>
          </cell>
          <cell r="N925" t="str">
            <v>4072</v>
          </cell>
          <cell r="Q925" t="str">
            <v>29.3</v>
          </cell>
          <cell r="S925" t="str">
            <v>58.59</v>
          </cell>
          <cell r="T925" t="str">
            <v>80</v>
          </cell>
          <cell r="U925" t="str">
            <v>Full</v>
          </cell>
          <cell r="V925" t="str">
            <v>12</v>
          </cell>
          <cell r="Y925" t="str">
            <v>PSE-deemed</v>
          </cell>
          <cell r="Z925" t="str">
            <v>Engineering</v>
          </cell>
          <cell r="AE925" t="str">
            <v>per unit</v>
          </cell>
          <cell r="AF925" t="str">
            <v>kWh</v>
          </cell>
        </row>
        <row r="926">
          <cell r="A926" t="str">
            <v>11552 - 2</v>
          </cell>
          <cell r="B926" t="str">
            <v>11552</v>
          </cell>
          <cell r="C926" t="str">
            <v>Lighting</v>
          </cell>
          <cell r="D926" t="str">
            <v>Lamp</v>
          </cell>
          <cell r="E926" t="str">
            <v>TLED Lamp</v>
          </cell>
          <cell r="F926" t="str">
            <v>LGDI: Lamp - TLED - 4 ft - 1x - from 4 ft T12 1x</v>
          </cell>
          <cell r="G926" t="str">
            <v xml:space="preserve">1-lamp 4' tubular LED: replace 1-lamp 4' T12 </v>
          </cell>
          <cell r="H926">
            <v>2</v>
          </cell>
          <cell r="I926" t="str">
            <v>Active</v>
          </cell>
          <cell r="J926">
            <v>42736</v>
          </cell>
          <cell r="L926" t="str">
            <v>Comm Lighting</v>
          </cell>
          <cell r="N926" t="str">
            <v>5253</v>
          </cell>
          <cell r="Q926" t="str">
            <v>29.3</v>
          </cell>
          <cell r="S926" t="str">
            <v>58.59</v>
          </cell>
          <cell r="T926" t="str">
            <v>79</v>
          </cell>
          <cell r="U926" t="str">
            <v>Full</v>
          </cell>
          <cell r="V926" t="str">
            <v>12</v>
          </cell>
          <cell r="X926" t="str">
            <v>0</v>
          </cell>
          <cell r="Y926" t="str">
            <v>PSE-deemed</v>
          </cell>
          <cell r="Z926" t="str">
            <v>Engineering</v>
          </cell>
          <cell r="AE926" t="str">
            <v>per unit</v>
          </cell>
          <cell r="AF926" t="str">
            <v>kWh</v>
          </cell>
        </row>
        <row r="927">
          <cell r="A927" t="str">
            <v>11553 - 1</v>
          </cell>
          <cell r="B927" t="str">
            <v>11553</v>
          </cell>
          <cell r="C927" t="str">
            <v>Lighting</v>
          </cell>
          <cell r="D927" t="str">
            <v>Lamp</v>
          </cell>
          <cell r="E927" t="str">
            <v>TLED Lamp</v>
          </cell>
          <cell r="F927" t="str">
            <v>LGDI: Lamp - TLED - 4 ft - 1x - from 4 ft T12 1x - LCA</v>
          </cell>
          <cell r="G927" t="str">
            <v>1-lamp 4' tubular LED: replace 1-lamp 4' T12 ; installed in common areas</v>
          </cell>
          <cell r="H927">
            <v>1</v>
          </cell>
          <cell r="I927" t="str">
            <v>Active</v>
          </cell>
          <cell r="J927">
            <v>42370</v>
          </cell>
          <cell r="L927" t="str">
            <v>Comm Lighting</v>
          </cell>
          <cell r="N927" t="str">
            <v>4073</v>
          </cell>
          <cell r="Q927" t="str">
            <v>29.3</v>
          </cell>
          <cell r="S927" t="str">
            <v>58.59</v>
          </cell>
          <cell r="T927" t="str">
            <v>204</v>
          </cell>
          <cell r="U927" t="str">
            <v>Full</v>
          </cell>
          <cell r="V927" t="str">
            <v>12</v>
          </cell>
          <cell r="Y927" t="str">
            <v>PSE-deemed</v>
          </cell>
          <cell r="Z927" t="str">
            <v>Engineering</v>
          </cell>
          <cell r="AE927" t="str">
            <v>per unit</v>
          </cell>
          <cell r="AF927" t="str">
            <v>kWh</v>
          </cell>
        </row>
        <row r="928">
          <cell r="A928" t="str">
            <v>11554 - 1</v>
          </cell>
          <cell r="B928" t="str">
            <v>11554</v>
          </cell>
          <cell r="C928" t="str">
            <v>Lighting</v>
          </cell>
          <cell r="D928" t="str">
            <v>Lamp</v>
          </cell>
          <cell r="E928" t="str">
            <v>TLED Lamp</v>
          </cell>
          <cell r="F928" t="str">
            <v>LGDI: Lamp - TLED - 4 ft - 1x - from 4 ft T8 28w LLO 1x</v>
          </cell>
          <cell r="G928" t="str">
            <v>1-lamp 4' tubular LED: replace 1-lamp; low light output; 28 watt T8</v>
          </cell>
          <cell r="H928">
            <v>1</v>
          </cell>
          <cell r="I928" t="str">
            <v>Active</v>
          </cell>
          <cell r="J928">
            <v>42370</v>
          </cell>
          <cell r="K928">
            <v>42735</v>
          </cell>
          <cell r="L928" t="str">
            <v>Comm Lighting</v>
          </cell>
          <cell r="N928" t="str">
            <v>4074</v>
          </cell>
          <cell r="Q928" t="str">
            <v>29.3</v>
          </cell>
          <cell r="S928" t="str">
            <v>58.59</v>
          </cell>
          <cell r="T928" t="str">
            <v>27</v>
          </cell>
          <cell r="U928" t="str">
            <v>Full</v>
          </cell>
          <cell r="V928" t="str">
            <v>12</v>
          </cell>
          <cell r="Y928" t="str">
            <v>PSE-deemed</v>
          </cell>
          <cell r="Z928" t="str">
            <v>Engineering</v>
          </cell>
          <cell r="AE928" t="str">
            <v>per unit</v>
          </cell>
          <cell r="AF928" t="str">
            <v>kWh</v>
          </cell>
        </row>
        <row r="929">
          <cell r="A929" t="str">
            <v>11554 - 2</v>
          </cell>
          <cell r="B929" t="str">
            <v>11554</v>
          </cell>
          <cell r="C929" t="str">
            <v>Lighting</v>
          </cell>
          <cell r="D929" t="str">
            <v>Lamp</v>
          </cell>
          <cell r="E929" t="str">
            <v>TLED Lamp</v>
          </cell>
          <cell r="F929" t="str">
            <v>LGDI: Lamp - TLED - 4 ft - 1x - from 4 ft T8 28w LLO 1x</v>
          </cell>
          <cell r="G929" t="str">
            <v xml:space="preserve">1-lamp 4' tubular LED: replace 1-lamp; low light output; 28 watt T8 </v>
          </cell>
          <cell r="H929">
            <v>2</v>
          </cell>
          <cell r="I929" t="str">
            <v>Active</v>
          </cell>
          <cell r="J929">
            <v>42736</v>
          </cell>
          <cell r="L929" t="str">
            <v>Comm Lighting</v>
          </cell>
          <cell r="N929" t="str">
            <v>5254</v>
          </cell>
          <cell r="Q929" t="str">
            <v>29.3</v>
          </cell>
          <cell r="S929" t="str">
            <v>58.59</v>
          </cell>
          <cell r="T929" t="str">
            <v>26</v>
          </cell>
          <cell r="U929" t="str">
            <v>Full</v>
          </cell>
          <cell r="V929" t="str">
            <v>12</v>
          </cell>
          <cell r="X929" t="str">
            <v>0</v>
          </cell>
          <cell r="Y929" t="str">
            <v>PSE-deemed</v>
          </cell>
          <cell r="Z929" t="str">
            <v>Engineering</v>
          </cell>
          <cell r="AE929" t="str">
            <v>per unit</v>
          </cell>
          <cell r="AF929" t="str">
            <v>kWh</v>
          </cell>
        </row>
        <row r="930">
          <cell r="A930" t="str">
            <v>11555 - 1</v>
          </cell>
          <cell r="B930" t="str">
            <v>11555</v>
          </cell>
          <cell r="C930" t="str">
            <v>Lighting</v>
          </cell>
          <cell r="D930" t="str">
            <v>Lamp</v>
          </cell>
          <cell r="E930" t="str">
            <v>TLED Lamp</v>
          </cell>
          <cell r="F930" t="str">
            <v>LGDI: Lamp - TLED - 4 ft - 1x - from 4 ft T8 28w LLO 1x - LCA</v>
          </cell>
          <cell r="G930" t="str">
            <v>1-lamp 4' tubular LED: replace 1-lamp; low light output; 28 watt T8 ; installed in common areas</v>
          </cell>
          <cell r="H930">
            <v>1</v>
          </cell>
          <cell r="I930" t="str">
            <v>Active</v>
          </cell>
          <cell r="J930">
            <v>42370</v>
          </cell>
          <cell r="L930" t="str">
            <v>Comm Lighting</v>
          </cell>
          <cell r="N930" t="str">
            <v>4075</v>
          </cell>
          <cell r="Q930" t="str">
            <v>29.3</v>
          </cell>
          <cell r="S930" t="str">
            <v>58.59</v>
          </cell>
          <cell r="T930" t="str">
            <v>68</v>
          </cell>
          <cell r="U930" t="str">
            <v>Full</v>
          </cell>
          <cell r="V930" t="str">
            <v>12</v>
          </cell>
          <cell r="Y930" t="str">
            <v>PSE-deemed</v>
          </cell>
          <cell r="Z930" t="str">
            <v>Engineering</v>
          </cell>
          <cell r="AE930" t="str">
            <v>per unit</v>
          </cell>
          <cell r="AF930" t="str">
            <v>kWh</v>
          </cell>
        </row>
        <row r="931">
          <cell r="A931" t="str">
            <v>11556 - 1</v>
          </cell>
          <cell r="B931" t="str">
            <v>11556</v>
          </cell>
          <cell r="C931" t="str">
            <v>Lighting</v>
          </cell>
          <cell r="D931" t="str">
            <v>Lamp</v>
          </cell>
          <cell r="E931" t="str">
            <v>TLED Lamp</v>
          </cell>
          <cell r="F931" t="str">
            <v>LGDI: Lamp - TLED - 4 ft - 1x - from 4 ft T8 28w NLO 1x</v>
          </cell>
          <cell r="G931" t="str">
            <v xml:space="preserve">1-lamp 4' tubular LED: replace 1-lamp; normal light output; 28 watt T8 </v>
          </cell>
          <cell r="H931">
            <v>1</v>
          </cell>
          <cell r="I931" t="str">
            <v>Active</v>
          </cell>
          <cell r="J931">
            <v>42370</v>
          </cell>
          <cell r="L931" t="str">
            <v>Comm Lighting</v>
          </cell>
          <cell r="N931" t="str">
            <v>4076</v>
          </cell>
          <cell r="Q931" t="str">
            <v>29.3</v>
          </cell>
          <cell r="S931" t="str">
            <v>58.59</v>
          </cell>
          <cell r="T931" t="str">
            <v>36</v>
          </cell>
          <cell r="U931" t="str">
            <v>Full</v>
          </cell>
          <cell r="V931" t="str">
            <v>12</v>
          </cell>
          <cell r="Y931" t="str">
            <v>PSE-deemed</v>
          </cell>
          <cell r="Z931" t="str">
            <v>Engineering</v>
          </cell>
          <cell r="AE931" t="str">
            <v>per unit</v>
          </cell>
          <cell r="AF931" t="str">
            <v>kWh</v>
          </cell>
        </row>
        <row r="932">
          <cell r="A932" t="str">
            <v>11557 - 1</v>
          </cell>
          <cell r="B932" t="str">
            <v>11557</v>
          </cell>
          <cell r="C932" t="str">
            <v>Lighting</v>
          </cell>
          <cell r="D932" t="str">
            <v>Lamp</v>
          </cell>
          <cell r="E932" t="str">
            <v>TLED Lamp</v>
          </cell>
          <cell r="F932" t="str">
            <v>LGDI: Lamp - TLED - 4 ft - 1x - from 4 ft T8 28w NLO 1x - LCA</v>
          </cell>
          <cell r="G932" t="str">
            <v>1-lamp 4' tubular LED: replace 1-lamp; normal light output; 28 watt T8 ; installed in common areas</v>
          </cell>
          <cell r="H932">
            <v>1</v>
          </cell>
          <cell r="I932" t="str">
            <v>Active</v>
          </cell>
          <cell r="J932">
            <v>42370</v>
          </cell>
          <cell r="L932" t="str">
            <v>Comm Lighting</v>
          </cell>
          <cell r="N932" t="str">
            <v>4077</v>
          </cell>
          <cell r="Q932" t="str">
            <v>29.3</v>
          </cell>
          <cell r="S932" t="str">
            <v>58.59</v>
          </cell>
          <cell r="T932" t="str">
            <v>94</v>
          </cell>
          <cell r="U932" t="str">
            <v>Full</v>
          </cell>
          <cell r="V932" t="str">
            <v>12</v>
          </cell>
          <cell r="Y932" t="str">
            <v>PSE-deemed</v>
          </cell>
          <cell r="Z932" t="str">
            <v>Engineering</v>
          </cell>
          <cell r="AE932" t="str">
            <v>per unit</v>
          </cell>
          <cell r="AF932" t="str">
            <v>kWh</v>
          </cell>
        </row>
        <row r="933">
          <cell r="A933" t="str">
            <v>11558 - 1</v>
          </cell>
          <cell r="B933" t="str">
            <v>11558</v>
          </cell>
          <cell r="C933" t="str">
            <v>Lighting</v>
          </cell>
          <cell r="D933" t="str">
            <v>Lamp</v>
          </cell>
          <cell r="E933" t="str">
            <v>TLED Lamp</v>
          </cell>
          <cell r="F933" t="str">
            <v>LGDI: Lamp - TLED - 4 ft - 1x - from 4ft T8 32w HLO 1x</v>
          </cell>
          <cell r="G933" t="str">
            <v xml:space="preserve">1-lamp 4' tubular LED: replace 1-lamp; high light output; 32 watt T8 </v>
          </cell>
          <cell r="H933">
            <v>1</v>
          </cell>
          <cell r="I933" t="str">
            <v>Active</v>
          </cell>
          <cell r="J933">
            <v>42370</v>
          </cell>
          <cell r="L933" t="str">
            <v>Comm Lighting</v>
          </cell>
          <cell r="N933" t="str">
            <v>4078</v>
          </cell>
          <cell r="Q933" t="str">
            <v>29.3</v>
          </cell>
          <cell r="S933" t="str">
            <v>58.59</v>
          </cell>
          <cell r="T933" t="str">
            <v>76</v>
          </cell>
          <cell r="U933" t="str">
            <v>Full</v>
          </cell>
          <cell r="V933" t="str">
            <v>12</v>
          </cell>
          <cell r="Y933" t="str">
            <v>PSE-deemed</v>
          </cell>
          <cell r="Z933" t="str">
            <v>Engineering</v>
          </cell>
          <cell r="AE933" t="str">
            <v>per unit</v>
          </cell>
          <cell r="AF933" t="str">
            <v>kWh</v>
          </cell>
        </row>
        <row r="934">
          <cell r="A934" t="str">
            <v>11559 - 1</v>
          </cell>
          <cell r="B934" t="str">
            <v>11559</v>
          </cell>
          <cell r="C934" t="str">
            <v>Lighting</v>
          </cell>
          <cell r="D934" t="str">
            <v>Lamp</v>
          </cell>
          <cell r="E934" t="str">
            <v>TLED Lamp</v>
          </cell>
          <cell r="F934" t="str">
            <v>LGDI: Lamp - TLED - 4 ft - 1x - from 4ft T8 32w HLO 1x - LCA</v>
          </cell>
          <cell r="G934" t="str">
            <v>1-lamp 4' tubular LED: replace 1-lamp; high light output; 32 watt T8 ; installed in common areas</v>
          </cell>
          <cell r="H934">
            <v>1</v>
          </cell>
          <cell r="I934" t="str">
            <v>Active</v>
          </cell>
          <cell r="J934">
            <v>42370</v>
          </cell>
          <cell r="L934" t="str">
            <v>Comm Lighting</v>
          </cell>
          <cell r="N934" t="str">
            <v>4079</v>
          </cell>
          <cell r="Q934" t="str">
            <v>29.3</v>
          </cell>
          <cell r="S934" t="str">
            <v>58.59</v>
          </cell>
          <cell r="T934" t="str">
            <v>196</v>
          </cell>
          <cell r="U934" t="str">
            <v>Full</v>
          </cell>
          <cell r="V934" t="str">
            <v>12</v>
          </cell>
          <cell r="Y934" t="str">
            <v>PSE-deemed</v>
          </cell>
          <cell r="Z934" t="str">
            <v>Engineering</v>
          </cell>
          <cell r="AE934" t="str">
            <v>per unit</v>
          </cell>
          <cell r="AF934" t="str">
            <v>kWh</v>
          </cell>
        </row>
        <row r="935">
          <cell r="A935" t="str">
            <v>11560 - 1</v>
          </cell>
          <cell r="B935" t="str">
            <v>11560</v>
          </cell>
          <cell r="C935" t="str">
            <v>Lighting</v>
          </cell>
          <cell r="D935" t="str">
            <v>Lamp</v>
          </cell>
          <cell r="E935" t="str">
            <v>TLED Lamp</v>
          </cell>
          <cell r="F935" t="str">
            <v>LGDI: Lamp - TLED - 4 ft - 1x - from 4ft T8 32w LLO 1x</v>
          </cell>
          <cell r="G935" t="str">
            <v>1-lamp 4' tubular LED: replace 1-lamp; low light output; 32 watt T8</v>
          </cell>
          <cell r="H935">
            <v>1</v>
          </cell>
          <cell r="I935" t="str">
            <v>Active</v>
          </cell>
          <cell r="J935">
            <v>42370</v>
          </cell>
          <cell r="L935" t="str">
            <v>Comm Lighting</v>
          </cell>
          <cell r="N935" t="str">
            <v>4080</v>
          </cell>
          <cell r="Q935" t="str">
            <v>29.3</v>
          </cell>
          <cell r="S935" t="str">
            <v>58.95</v>
          </cell>
          <cell r="T935" t="str">
            <v>36</v>
          </cell>
          <cell r="U935" t="str">
            <v>Full</v>
          </cell>
          <cell r="V935" t="str">
            <v>12</v>
          </cell>
          <cell r="Y935" t="str">
            <v>PSE-deemed</v>
          </cell>
          <cell r="Z935" t="str">
            <v>Engineering</v>
          </cell>
          <cell r="AE935" t="str">
            <v>per unit</v>
          </cell>
          <cell r="AF935" t="str">
            <v>kWh</v>
          </cell>
        </row>
        <row r="936">
          <cell r="A936" t="str">
            <v>11561 - 1</v>
          </cell>
          <cell r="B936" t="str">
            <v>11561</v>
          </cell>
          <cell r="C936" t="str">
            <v>Lighting</v>
          </cell>
          <cell r="D936" t="str">
            <v>Lamp</v>
          </cell>
          <cell r="E936" t="str">
            <v>TLED Lamp</v>
          </cell>
          <cell r="F936" t="str">
            <v>LGDI: Lamp - TLED - 4 ft - 1x - from 4ft T8 32w LLO 1x - LCA</v>
          </cell>
          <cell r="G936" t="str">
            <v>1-lamp 4' tubular LED: replace 1-lamp; low light output; 32 watt T8; installed in common areas</v>
          </cell>
          <cell r="H936">
            <v>1</v>
          </cell>
          <cell r="I936" t="str">
            <v>Active</v>
          </cell>
          <cell r="J936">
            <v>42370</v>
          </cell>
          <cell r="L936" t="str">
            <v>Comm Lighting</v>
          </cell>
          <cell r="N936" t="str">
            <v>4081</v>
          </cell>
          <cell r="Q936" t="str">
            <v>29.3</v>
          </cell>
          <cell r="S936" t="str">
            <v>58.59</v>
          </cell>
          <cell r="T936" t="str">
            <v>94</v>
          </cell>
          <cell r="U936" t="str">
            <v>Full</v>
          </cell>
          <cell r="V936" t="str">
            <v>12</v>
          </cell>
          <cell r="Y936" t="str">
            <v>PSE-deemed</v>
          </cell>
          <cell r="Z936" t="str">
            <v>Engineering</v>
          </cell>
          <cell r="AE936" t="str">
            <v>per unit</v>
          </cell>
          <cell r="AF936" t="str">
            <v>kWh</v>
          </cell>
        </row>
        <row r="937">
          <cell r="A937" t="str">
            <v>11562 - 1</v>
          </cell>
          <cell r="B937" t="str">
            <v>11562</v>
          </cell>
          <cell r="C937" t="str">
            <v>Lighting</v>
          </cell>
          <cell r="D937" t="str">
            <v>Lamp</v>
          </cell>
          <cell r="E937" t="str">
            <v>TLED Lamp</v>
          </cell>
          <cell r="F937" t="str">
            <v>LGDI: Lamp - TLED - 4 ft - 1x - from 4ft T8 32w NLO 1x</v>
          </cell>
          <cell r="G937" t="str">
            <v>1-lamp 4' tubular LED: replace 1-lamp; normal light output; 32 watt T8</v>
          </cell>
          <cell r="H937">
            <v>1</v>
          </cell>
          <cell r="I937" t="str">
            <v>Active</v>
          </cell>
          <cell r="J937">
            <v>42370</v>
          </cell>
          <cell r="L937" t="str">
            <v>Comm Lighting</v>
          </cell>
          <cell r="N937" t="str">
            <v>4082</v>
          </cell>
          <cell r="Q937" t="str">
            <v>29.3</v>
          </cell>
          <cell r="S937" t="str">
            <v>58.59</v>
          </cell>
          <cell r="T937" t="str">
            <v>46</v>
          </cell>
          <cell r="U937" t="str">
            <v>Full</v>
          </cell>
          <cell r="V937" t="str">
            <v>12</v>
          </cell>
          <cell r="Y937" t="str">
            <v>PSE-deemed</v>
          </cell>
          <cell r="Z937" t="str">
            <v>Engineering</v>
          </cell>
          <cell r="AE937" t="str">
            <v>per unit</v>
          </cell>
          <cell r="AF937" t="str">
            <v>kWh</v>
          </cell>
        </row>
        <row r="938">
          <cell r="A938" t="str">
            <v>11563 - 1</v>
          </cell>
          <cell r="B938" t="str">
            <v>11563</v>
          </cell>
          <cell r="C938" t="str">
            <v>Lighting</v>
          </cell>
          <cell r="D938" t="str">
            <v>Lamp</v>
          </cell>
          <cell r="E938" t="str">
            <v>TLED Lamp</v>
          </cell>
          <cell r="F938" t="str">
            <v>LGDI: Lamp - TLED - 4 ft - 1x - from 4ft T8 32w NLO 1x - LCA</v>
          </cell>
          <cell r="G938" t="str">
            <v>1-lamp 4' tubular LED: replace 1-lamp; normal light output; 32 watt T8; installed in common areas</v>
          </cell>
          <cell r="H938">
            <v>1</v>
          </cell>
          <cell r="I938" t="str">
            <v>Active</v>
          </cell>
          <cell r="J938">
            <v>42370</v>
          </cell>
          <cell r="L938" t="str">
            <v>Comm Lighting</v>
          </cell>
          <cell r="N938" t="str">
            <v>4083</v>
          </cell>
          <cell r="Q938" t="str">
            <v>29.3</v>
          </cell>
          <cell r="S938" t="str">
            <v>58.59</v>
          </cell>
          <cell r="T938" t="str">
            <v>119</v>
          </cell>
          <cell r="U938" t="str">
            <v>Full</v>
          </cell>
          <cell r="V938" t="str">
            <v>12</v>
          </cell>
          <cell r="Y938" t="str">
            <v>PSE-deemed</v>
          </cell>
          <cell r="Z938" t="str">
            <v>Engineering</v>
          </cell>
          <cell r="AE938" t="str">
            <v>per unit</v>
          </cell>
          <cell r="AF938" t="str">
            <v>kWh</v>
          </cell>
        </row>
        <row r="939">
          <cell r="A939" t="str">
            <v>11564 - 1</v>
          </cell>
          <cell r="B939" t="str">
            <v>11564</v>
          </cell>
          <cell r="C939" t="str">
            <v>Lighting</v>
          </cell>
          <cell r="D939" t="str">
            <v>Lamp</v>
          </cell>
          <cell r="E939" t="str">
            <v>TLED Lamp</v>
          </cell>
          <cell r="F939" t="str">
            <v>LGDI: Lamp - TLED - 4 ft - 2x - from 4 ft T12 2x</v>
          </cell>
          <cell r="G939" t="str">
            <v>2-lamp 4' tubular LED: replace 2-lamp; 4' T12</v>
          </cell>
          <cell r="H939">
            <v>1</v>
          </cell>
          <cell r="I939" t="str">
            <v>Active</v>
          </cell>
          <cell r="J939">
            <v>42370</v>
          </cell>
          <cell r="K939">
            <v>42735</v>
          </cell>
          <cell r="L939" t="str">
            <v>Comm Lighting</v>
          </cell>
          <cell r="N939" t="str">
            <v>4084</v>
          </cell>
          <cell r="Q939" t="str">
            <v>41.3</v>
          </cell>
          <cell r="S939" t="str">
            <v>59.01</v>
          </cell>
          <cell r="T939" t="str">
            <v>159</v>
          </cell>
          <cell r="U939" t="str">
            <v>Full</v>
          </cell>
          <cell r="V939" t="str">
            <v>12</v>
          </cell>
          <cell r="Y939" t="str">
            <v>PSE-deemed</v>
          </cell>
          <cell r="Z939" t="str">
            <v>Engineering</v>
          </cell>
          <cell r="AE939" t="str">
            <v>per unit</v>
          </cell>
          <cell r="AF939" t="str">
            <v>kWh</v>
          </cell>
        </row>
        <row r="940">
          <cell r="A940" t="str">
            <v>11564 - 2</v>
          </cell>
          <cell r="B940" t="str">
            <v>11564</v>
          </cell>
          <cell r="C940" t="str">
            <v>Lighting</v>
          </cell>
          <cell r="D940" t="str">
            <v>Lamp</v>
          </cell>
          <cell r="E940" t="str">
            <v>TLED Lamp</v>
          </cell>
          <cell r="F940" t="str">
            <v>LGDI: Lamp - TLED - 4 ft - 2x - from 4 ft T12 2x</v>
          </cell>
          <cell r="G940" t="str">
            <v xml:space="preserve">2-lamp 4' tubular LED: replace 2-lamp; 4' T12 </v>
          </cell>
          <cell r="H940">
            <v>2</v>
          </cell>
          <cell r="I940" t="str">
            <v>Active</v>
          </cell>
          <cell r="J940">
            <v>42736</v>
          </cell>
          <cell r="L940" t="str">
            <v>Comm Lighting</v>
          </cell>
          <cell r="N940" t="str">
            <v>5255</v>
          </cell>
          <cell r="Q940" t="str">
            <v>41.3</v>
          </cell>
          <cell r="S940" t="str">
            <v>59.01</v>
          </cell>
          <cell r="T940" t="str">
            <v>158</v>
          </cell>
          <cell r="U940" t="str">
            <v>Full</v>
          </cell>
          <cell r="V940" t="str">
            <v>12</v>
          </cell>
          <cell r="X940" t="str">
            <v>0</v>
          </cell>
          <cell r="Y940" t="str">
            <v>PSE-deemed</v>
          </cell>
          <cell r="Z940" t="str">
            <v>Engineering</v>
          </cell>
          <cell r="AE940" t="str">
            <v>per unit</v>
          </cell>
          <cell r="AF940" t="str">
            <v>kWh</v>
          </cell>
        </row>
        <row r="941">
          <cell r="A941" t="str">
            <v>11565 - 1</v>
          </cell>
          <cell r="B941" t="str">
            <v>11565</v>
          </cell>
          <cell r="C941" t="str">
            <v>Lighting</v>
          </cell>
          <cell r="D941" t="str">
            <v>Lamp</v>
          </cell>
          <cell r="E941" t="str">
            <v>TLED Lamp</v>
          </cell>
          <cell r="F941" t="str">
            <v>LGDI: Lamp - TLED - 4 ft - 2x - from 4 ft T12 2x - LCA</v>
          </cell>
          <cell r="G941" t="str">
            <v>2-lamp 4' tubular LED: replace 2-lamp; 4' T12 ; installed in common areas</v>
          </cell>
          <cell r="H941">
            <v>1</v>
          </cell>
          <cell r="I941" t="str">
            <v>Active</v>
          </cell>
          <cell r="J941">
            <v>42370</v>
          </cell>
          <cell r="L941" t="str">
            <v>Comm Lighting</v>
          </cell>
          <cell r="N941" t="str">
            <v>4085</v>
          </cell>
          <cell r="Q941" t="str">
            <v>41.3</v>
          </cell>
          <cell r="S941" t="str">
            <v>59.01</v>
          </cell>
          <cell r="T941" t="str">
            <v>409</v>
          </cell>
          <cell r="U941" t="str">
            <v>Full</v>
          </cell>
          <cell r="V941" t="str">
            <v>12</v>
          </cell>
          <cell r="Y941" t="str">
            <v>PSE-deemed</v>
          </cell>
          <cell r="Z941" t="str">
            <v>Engineering</v>
          </cell>
          <cell r="AE941" t="str">
            <v>per unit</v>
          </cell>
          <cell r="AF941" t="str">
            <v>kWh</v>
          </cell>
        </row>
        <row r="942">
          <cell r="A942" t="str">
            <v>11566 - 1</v>
          </cell>
          <cell r="B942" t="str">
            <v>11566</v>
          </cell>
          <cell r="C942" t="str">
            <v>Lighting</v>
          </cell>
          <cell r="D942" t="str">
            <v>Lamp</v>
          </cell>
          <cell r="E942" t="str">
            <v>TLED Lamp</v>
          </cell>
          <cell r="F942" t="str">
            <v>LGDI: Lamp - TLED - 4 ft - 2x - from 4 ft T12 HO 2x</v>
          </cell>
          <cell r="G942" t="str">
            <v>2-lamp 4' tubular LED: replace 2-lamp; 4' high output T12</v>
          </cell>
          <cell r="H942">
            <v>1</v>
          </cell>
          <cell r="I942" t="str">
            <v>Active</v>
          </cell>
          <cell r="J942">
            <v>42370</v>
          </cell>
          <cell r="K942">
            <v>42735</v>
          </cell>
          <cell r="L942" t="str">
            <v>Comm Lighting</v>
          </cell>
          <cell r="N942" t="str">
            <v>4086</v>
          </cell>
          <cell r="Q942" t="str">
            <v>33.17</v>
          </cell>
          <cell r="S942" t="str">
            <v>66.35</v>
          </cell>
          <cell r="T942" t="str">
            <v>391</v>
          </cell>
          <cell r="U942" t="str">
            <v>Full</v>
          </cell>
          <cell r="V942" t="str">
            <v>12</v>
          </cell>
          <cell r="Y942" t="str">
            <v>PSE-deemed</v>
          </cell>
          <cell r="Z942" t="str">
            <v>Engineering</v>
          </cell>
          <cell r="AE942" t="str">
            <v>per unit</v>
          </cell>
          <cell r="AF942" t="str">
            <v>kWh</v>
          </cell>
        </row>
        <row r="943">
          <cell r="A943" t="str">
            <v>11566 - 2</v>
          </cell>
          <cell r="B943" t="str">
            <v>11566</v>
          </cell>
          <cell r="C943" t="str">
            <v>Lighting</v>
          </cell>
          <cell r="D943" t="str">
            <v>Lamp</v>
          </cell>
          <cell r="E943" t="str">
            <v>TLED Lamp</v>
          </cell>
          <cell r="F943" t="str">
            <v>LGDI: Lamp - TLED - 4 ft - 2x - from 4 ft T12 HO 2x</v>
          </cell>
          <cell r="G943" t="str">
            <v xml:space="preserve">2-lamp 4' tubular LED: replace 2-lamp; 4' high output T12 </v>
          </cell>
          <cell r="H943">
            <v>2</v>
          </cell>
          <cell r="I943" t="str">
            <v>Active</v>
          </cell>
          <cell r="J943">
            <v>42736</v>
          </cell>
          <cell r="L943" t="str">
            <v>Comm Lighting</v>
          </cell>
          <cell r="N943" t="str">
            <v>5256</v>
          </cell>
          <cell r="Q943" t="str">
            <v>33.17</v>
          </cell>
          <cell r="S943" t="str">
            <v>66.35</v>
          </cell>
          <cell r="T943" t="str">
            <v>389</v>
          </cell>
          <cell r="U943" t="str">
            <v>Full</v>
          </cell>
          <cell r="V943" t="str">
            <v>12</v>
          </cell>
          <cell r="X943" t="str">
            <v>0</v>
          </cell>
          <cell r="Y943" t="str">
            <v>PSE-deemed</v>
          </cell>
          <cell r="Z943" t="str">
            <v>Engineering</v>
          </cell>
          <cell r="AE943" t="str">
            <v>per unit</v>
          </cell>
          <cell r="AF943" t="str">
            <v>kWh</v>
          </cell>
        </row>
        <row r="944">
          <cell r="A944" t="str">
            <v>11567 - 1</v>
          </cell>
          <cell r="B944" t="str">
            <v>11567</v>
          </cell>
          <cell r="C944" t="str">
            <v>Lighting</v>
          </cell>
          <cell r="D944" t="str">
            <v>Lamp</v>
          </cell>
          <cell r="E944" t="str">
            <v>TLED Lamp</v>
          </cell>
          <cell r="F944" t="str">
            <v>LGDI: Lamp - TLED - 4 ft - 2x - from 4 ft T12 HO 2x - LCA</v>
          </cell>
          <cell r="G944" t="str">
            <v>2-lamp 4' tubular LED: replace 2-lamp; 4' high output T12 ; installed in common areas</v>
          </cell>
          <cell r="H944">
            <v>1</v>
          </cell>
          <cell r="I944" t="str">
            <v>Active</v>
          </cell>
          <cell r="J944">
            <v>42370</v>
          </cell>
          <cell r="L944" t="str">
            <v>Comm Lighting</v>
          </cell>
          <cell r="N944" t="str">
            <v>4087</v>
          </cell>
          <cell r="Q944" t="str">
            <v>49.76</v>
          </cell>
          <cell r="S944" t="str">
            <v>71.09</v>
          </cell>
          <cell r="T944" t="str">
            <v>1005</v>
          </cell>
          <cell r="U944" t="str">
            <v>Full</v>
          </cell>
          <cell r="V944" t="str">
            <v>12</v>
          </cell>
          <cell r="Y944" t="str">
            <v>PSE-deemed</v>
          </cell>
          <cell r="Z944" t="str">
            <v>Engineering</v>
          </cell>
          <cell r="AE944" t="str">
            <v>per unit</v>
          </cell>
          <cell r="AF944" t="str">
            <v>kWh</v>
          </cell>
        </row>
        <row r="945">
          <cell r="A945" t="str">
            <v>11568 - 1</v>
          </cell>
          <cell r="B945" t="str">
            <v>11568</v>
          </cell>
          <cell r="C945" t="str">
            <v>Lighting</v>
          </cell>
          <cell r="D945" t="str">
            <v>Lamp</v>
          </cell>
          <cell r="E945" t="str">
            <v>TLED Lamp</v>
          </cell>
          <cell r="F945" t="str">
            <v>LGDI: Lamp - TLED - 4 ft - 2x - from 4 ft T8 28w LLO 2x</v>
          </cell>
          <cell r="G945" t="str">
            <v xml:space="preserve">2-lamp 4' tubular LED: replace 2-lamp; 4' 28 watt low light output T8 </v>
          </cell>
          <cell r="H945">
            <v>1</v>
          </cell>
          <cell r="I945" t="str">
            <v>Active</v>
          </cell>
          <cell r="J945">
            <v>42370</v>
          </cell>
          <cell r="L945" t="str">
            <v>Comm Lighting</v>
          </cell>
          <cell r="N945" t="str">
            <v>4088</v>
          </cell>
          <cell r="Q945" t="str">
            <v>29.3</v>
          </cell>
          <cell r="S945" t="str">
            <v>58.59</v>
          </cell>
          <cell r="T945" t="str">
            <v>53</v>
          </cell>
          <cell r="U945" t="str">
            <v>Full</v>
          </cell>
          <cell r="V945" t="str">
            <v>12</v>
          </cell>
          <cell r="Y945" t="str">
            <v>PSE-deemed</v>
          </cell>
          <cell r="Z945" t="str">
            <v>Engineering</v>
          </cell>
          <cell r="AE945" t="str">
            <v>per unit</v>
          </cell>
          <cell r="AF945" t="str">
            <v>kWh</v>
          </cell>
        </row>
        <row r="946">
          <cell r="A946" t="str">
            <v>11569 - 1</v>
          </cell>
          <cell r="B946" t="str">
            <v>11569</v>
          </cell>
          <cell r="C946" t="str">
            <v>Lighting</v>
          </cell>
          <cell r="D946" t="str">
            <v>Lamp</v>
          </cell>
          <cell r="E946" t="str">
            <v>TLED Lamp</v>
          </cell>
          <cell r="F946" t="str">
            <v>LGDI: Lamp - TLED - 4 ft - 2x - from 4 ft T8 28w LLO 2x - LCA</v>
          </cell>
          <cell r="G946" t="str">
            <v>2-lamp 4' tubular LED: replace 2-lamp; 4' 28 watt low light output T8 ; installed in common areas</v>
          </cell>
          <cell r="H946">
            <v>1</v>
          </cell>
          <cell r="I946" t="str">
            <v>Active</v>
          </cell>
          <cell r="J946">
            <v>42370</v>
          </cell>
          <cell r="L946" t="str">
            <v>Comm Lighting</v>
          </cell>
          <cell r="N946" t="str">
            <v>4089</v>
          </cell>
          <cell r="Q946" t="str">
            <v>30.6</v>
          </cell>
          <cell r="S946" t="str">
            <v>61.19</v>
          </cell>
          <cell r="T946" t="str">
            <v>136</v>
          </cell>
          <cell r="U946" t="str">
            <v>Full</v>
          </cell>
          <cell r="V946" t="str">
            <v>12</v>
          </cell>
          <cell r="Y946" t="str">
            <v>PSE-deemed</v>
          </cell>
          <cell r="Z946" t="str">
            <v>Engineering</v>
          </cell>
          <cell r="AE946" t="str">
            <v>per unit</v>
          </cell>
          <cell r="AF946" t="str">
            <v>kWh</v>
          </cell>
        </row>
        <row r="947">
          <cell r="A947" t="str">
            <v>11570 - 1</v>
          </cell>
          <cell r="B947" t="str">
            <v>11570</v>
          </cell>
          <cell r="C947" t="str">
            <v>Lighting</v>
          </cell>
          <cell r="D947" t="str">
            <v>Lamp</v>
          </cell>
          <cell r="E947" t="str">
            <v>TLED Lamp</v>
          </cell>
          <cell r="F947" t="str">
            <v>LGDI: Lamp - TLED - 4 ft - 2x - from 4 ft T8 28w NLO 2x</v>
          </cell>
          <cell r="G947" t="str">
            <v xml:space="preserve">2-lamp 4' tubular LED: replace 2-lamp; 4' 28 watt normal light output T8 </v>
          </cell>
          <cell r="H947">
            <v>1</v>
          </cell>
          <cell r="I947" t="str">
            <v>Active</v>
          </cell>
          <cell r="J947">
            <v>42370</v>
          </cell>
          <cell r="L947" t="str">
            <v>Comm Lighting</v>
          </cell>
          <cell r="N947" t="str">
            <v>4090</v>
          </cell>
          <cell r="Q947" t="str">
            <v>29.3</v>
          </cell>
          <cell r="S947" t="str">
            <v>58.59</v>
          </cell>
          <cell r="T947" t="str">
            <v>73</v>
          </cell>
          <cell r="U947" t="str">
            <v>Full</v>
          </cell>
          <cell r="V947" t="str">
            <v>12</v>
          </cell>
          <cell r="Y947" t="str">
            <v>PSE-deemed</v>
          </cell>
          <cell r="Z947" t="str">
            <v>Engineering</v>
          </cell>
          <cell r="AE947" t="str">
            <v>per unit</v>
          </cell>
          <cell r="AF947" t="str">
            <v>kWh</v>
          </cell>
        </row>
        <row r="948">
          <cell r="A948" t="str">
            <v>11571 - 1</v>
          </cell>
          <cell r="B948" t="str">
            <v>11571</v>
          </cell>
          <cell r="C948" t="str">
            <v>Lighting</v>
          </cell>
          <cell r="D948" t="str">
            <v>Lamp</v>
          </cell>
          <cell r="E948" t="str">
            <v>TLED Lamp</v>
          </cell>
          <cell r="F948" t="str">
            <v>LGDI: Lamp - TLED - 4 ft - 2x - from 4 ft T8 28w NLO 2x - LCA</v>
          </cell>
          <cell r="G948" t="str">
            <v>2-lamp 4' tubular LED: replace 2-lamp; 4' 28 watt normal light output T8 ; installed in common areas</v>
          </cell>
          <cell r="H948">
            <v>1</v>
          </cell>
          <cell r="I948" t="str">
            <v>Active</v>
          </cell>
          <cell r="J948">
            <v>42370</v>
          </cell>
          <cell r="L948" t="str">
            <v>Comm Lighting</v>
          </cell>
          <cell r="N948" t="str">
            <v>4091</v>
          </cell>
          <cell r="Q948" t="str">
            <v>30.6</v>
          </cell>
          <cell r="S948" t="str">
            <v>61.19</v>
          </cell>
          <cell r="T948" t="str">
            <v>187</v>
          </cell>
          <cell r="U948" t="str">
            <v>Full</v>
          </cell>
          <cell r="V948" t="str">
            <v>12</v>
          </cell>
          <cell r="Y948" t="str">
            <v>PSE-deemed</v>
          </cell>
          <cell r="Z948" t="str">
            <v>Engineering</v>
          </cell>
          <cell r="AE948" t="str">
            <v>per unit</v>
          </cell>
          <cell r="AF948" t="str">
            <v>kWh</v>
          </cell>
        </row>
        <row r="949">
          <cell r="A949" t="str">
            <v>11572 - 1</v>
          </cell>
          <cell r="B949" t="str">
            <v>11572</v>
          </cell>
          <cell r="C949" t="str">
            <v>Lighting</v>
          </cell>
          <cell r="D949" t="str">
            <v>Lamp</v>
          </cell>
          <cell r="E949" t="str">
            <v>TLED Lamp</v>
          </cell>
          <cell r="F949" t="str">
            <v>LGDI: Lamp - TLED - 4 ft - 2x - from 4 ft T8 32w HLO 2x</v>
          </cell>
          <cell r="G949" t="str">
            <v>2-lamp 4' tubular LED: replace 2-lamp; 4' 32 watt high light output T8</v>
          </cell>
          <cell r="H949">
            <v>1</v>
          </cell>
          <cell r="I949" t="str">
            <v>Active</v>
          </cell>
          <cell r="J949">
            <v>42370</v>
          </cell>
          <cell r="K949">
            <v>42735</v>
          </cell>
          <cell r="L949" t="str">
            <v>Comm Lighting</v>
          </cell>
          <cell r="N949" t="str">
            <v>4092</v>
          </cell>
          <cell r="Q949" t="str">
            <v>42.83</v>
          </cell>
          <cell r="S949" t="str">
            <v>61.19</v>
          </cell>
          <cell r="T949" t="str">
            <v>153</v>
          </cell>
          <cell r="U949" t="str">
            <v>Full</v>
          </cell>
          <cell r="V949" t="str">
            <v>12</v>
          </cell>
          <cell r="Y949" t="str">
            <v>PSE-deemed</v>
          </cell>
          <cell r="Z949" t="str">
            <v>Engineering</v>
          </cell>
          <cell r="AE949" t="str">
            <v>per unit</v>
          </cell>
          <cell r="AF949" t="str">
            <v>kWh</v>
          </cell>
        </row>
        <row r="950">
          <cell r="A950" t="str">
            <v>11572 - 2</v>
          </cell>
          <cell r="B950" t="str">
            <v>11572</v>
          </cell>
          <cell r="C950" t="str">
            <v>Lighting</v>
          </cell>
          <cell r="D950" t="str">
            <v>Lamp</v>
          </cell>
          <cell r="E950" t="str">
            <v>TLED Lamp</v>
          </cell>
          <cell r="F950" t="str">
            <v>LGDI: Lamp - TLED - 4 ft - 2x - from 4 ft T8 32w HLO 2x</v>
          </cell>
          <cell r="G950" t="str">
            <v xml:space="preserve">2-lamp 4' tubular LED: replace 2-lamp; 4' 32 watt high light output T8 </v>
          </cell>
          <cell r="H950">
            <v>2</v>
          </cell>
          <cell r="I950" t="str">
            <v>Active</v>
          </cell>
          <cell r="J950">
            <v>42736</v>
          </cell>
          <cell r="L950" t="str">
            <v>Comm Lighting</v>
          </cell>
          <cell r="N950" t="str">
            <v>5257</v>
          </cell>
          <cell r="Q950" t="str">
            <v>42.83</v>
          </cell>
          <cell r="S950" t="str">
            <v>61.19</v>
          </cell>
          <cell r="T950" t="str">
            <v>152</v>
          </cell>
          <cell r="U950" t="str">
            <v>Full</v>
          </cell>
          <cell r="V950" t="str">
            <v>12</v>
          </cell>
          <cell r="X950" t="str">
            <v>0</v>
          </cell>
          <cell r="Y950" t="str">
            <v>PSE-deemed</v>
          </cell>
          <cell r="Z950" t="str">
            <v>Engineering</v>
          </cell>
          <cell r="AE950" t="str">
            <v>per unit</v>
          </cell>
          <cell r="AF950" t="str">
            <v>kWh</v>
          </cell>
        </row>
        <row r="951">
          <cell r="A951" t="str">
            <v>11573 - 1</v>
          </cell>
          <cell r="B951" t="str">
            <v>11573</v>
          </cell>
          <cell r="C951" t="str">
            <v>Lighting</v>
          </cell>
          <cell r="D951" t="str">
            <v>Lamp</v>
          </cell>
          <cell r="E951" t="str">
            <v>TLED Lamp</v>
          </cell>
          <cell r="F951" t="str">
            <v>LGDI: Lamp - TLED - 4 ft - 2x - from 4 ft T8 32w HLO 2x - LCA</v>
          </cell>
          <cell r="G951" t="str">
            <v>2-lamp 4' tubular LED: replace 2-lamp; 4' 32 watt high light output T8 ; installed in common areas</v>
          </cell>
          <cell r="H951">
            <v>1</v>
          </cell>
          <cell r="I951" t="str">
            <v>Active</v>
          </cell>
          <cell r="J951">
            <v>42370</v>
          </cell>
          <cell r="L951" t="str">
            <v>Comm Lighting</v>
          </cell>
          <cell r="N951" t="str">
            <v>4093</v>
          </cell>
          <cell r="Q951" t="str">
            <v>30.6</v>
          </cell>
          <cell r="S951" t="str">
            <v>61.19</v>
          </cell>
          <cell r="T951" t="str">
            <v>392</v>
          </cell>
          <cell r="U951" t="str">
            <v>Full</v>
          </cell>
          <cell r="V951" t="str">
            <v>12</v>
          </cell>
          <cell r="Y951" t="str">
            <v>PSE-deemed</v>
          </cell>
          <cell r="Z951" t="str">
            <v>Engineering</v>
          </cell>
          <cell r="AE951" t="str">
            <v>per unit</v>
          </cell>
          <cell r="AF951" t="str">
            <v>kWh</v>
          </cell>
        </row>
        <row r="952">
          <cell r="A952" t="str">
            <v>11574 - 1</v>
          </cell>
          <cell r="B952" t="str">
            <v>11574</v>
          </cell>
          <cell r="C952" t="str">
            <v>Lighting</v>
          </cell>
          <cell r="D952" t="str">
            <v>Lamp</v>
          </cell>
          <cell r="E952" t="str">
            <v>TLED Lamp</v>
          </cell>
          <cell r="F952" t="str">
            <v>LGDI: Lamp - TLED - 4 ft - 2x - from 4 ft T8 32w LLO 2x</v>
          </cell>
          <cell r="G952" t="str">
            <v xml:space="preserve">2-lamp 4' tubular LED: replace 2-lamp; 4' 32 watt low light output T8 </v>
          </cell>
          <cell r="H952">
            <v>1</v>
          </cell>
          <cell r="I952" t="str">
            <v>Active</v>
          </cell>
          <cell r="J952">
            <v>42370</v>
          </cell>
          <cell r="L952" t="str">
            <v>Comm Lighting</v>
          </cell>
          <cell r="N952" t="str">
            <v>4094</v>
          </cell>
          <cell r="Q952" t="str">
            <v>29.3</v>
          </cell>
          <cell r="S952" t="str">
            <v>58.59</v>
          </cell>
          <cell r="T952" t="str">
            <v>73</v>
          </cell>
          <cell r="U952" t="str">
            <v>Full</v>
          </cell>
          <cell r="V952" t="str">
            <v>12</v>
          </cell>
          <cell r="Y952" t="str">
            <v>PSE-deemed</v>
          </cell>
          <cell r="Z952" t="str">
            <v>Engineering</v>
          </cell>
          <cell r="AE952" t="str">
            <v>per unit</v>
          </cell>
          <cell r="AF952" t="str">
            <v>kWh</v>
          </cell>
        </row>
        <row r="953">
          <cell r="A953" t="str">
            <v>11575 - 1</v>
          </cell>
          <cell r="B953" t="str">
            <v>11575</v>
          </cell>
          <cell r="C953" t="str">
            <v>Lighting</v>
          </cell>
          <cell r="D953" t="str">
            <v>Lamp</v>
          </cell>
          <cell r="E953" t="str">
            <v>TLED Lamp</v>
          </cell>
          <cell r="F953" t="str">
            <v>LGDI: Lamp - TLED - 4 ft - 2x - from 4 ft T8 32w LLO 2x - LCA</v>
          </cell>
          <cell r="G953" t="str">
            <v>2-lamp 4' tubular LED: replace 2-lamp; 4' 32 watt low light output T8 ; installed in common areas</v>
          </cell>
          <cell r="H953">
            <v>1</v>
          </cell>
          <cell r="I953" t="str">
            <v>Active</v>
          </cell>
          <cell r="J953">
            <v>42370</v>
          </cell>
          <cell r="L953" t="str">
            <v>Comm Lighting</v>
          </cell>
          <cell r="N953" t="str">
            <v>4095</v>
          </cell>
          <cell r="Q953" t="str">
            <v>30.6</v>
          </cell>
          <cell r="S953" t="str">
            <v>61.19</v>
          </cell>
          <cell r="T953" t="str">
            <v>187</v>
          </cell>
          <cell r="U953" t="str">
            <v>Full</v>
          </cell>
          <cell r="V953" t="str">
            <v>12</v>
          </cell>
          <cell r="Y953" t="str">
            <v>PSE-deemed</v>
          </cell>
          <cell r="Z953" t="str">
            <v>Engineering</v>
          </cell>
          <cell r="AE953" t="str">
            <v>per unit</v>
          </cell>
          <cell r="AF953" t="str">
            <v>kWh</v>
          </cell>
        </row>
        <row r="954">
          <cell r="A954" t="str">
            <v>11576 - 1</v>
          </cell>
          <cell r="B954" t="str">
            <v>11576</v>
          </cell>
          <cell r="C954" t="str">
            <v>Lighting</v>
          </cell>
          <cell r="D954" t="str">
            <v>Lamp</v>
          </cell>
          <cell r="E954" t="str">
            <v>TLED Lamp</v>
          </cell>
          <cell r="F954" t="str">
            <v>LGDI: Lamp - TLED - 4 ft - 2x - from 4 ft T8 32w NLO 2x</v>
          </cell>
          <cell r="G954" t="str">
            <v>2-lamp 4' tubular LED: replace 2-lamp; 4' 32 watt normal light output T8</v>
          </cell>
          <cell r="H954">
            <v>1</v>
          </cell>
          <cell r="I954" t="str">
            <v>Active</v>
          </cell>
          <cell r="J954">
            <v>42370</v>
          </cell>
          <cell r="K954">
            <v>42735</v>
          </cell>
          <cell r="L954" t="str">
            <v>Comm Lighting</v>
          </cell>
          <cell r="N954" t="str">
            <v>4096</v>
          </cell>
          <cell r="Q954" t="str">
            <v>42.83</v>
          </cell>
          <cell r="S954" t="str">
            <v>61.19</v>
          </cell>
          <cell r="T954" t="str">
            <v>93</v>
          </cell>
          <cell r="U954" t="str">
            <v>Full</v>
          </cell>
          <cell r="V954" t="str">
            <v>12</v>
          </cell>
          <cell r="Y954" t="str">
            <v>PSE-deemed</v>
          </cell>
          <cell r="Z954" t="str">
            <v>Engineering</v>
          </cell>
          <cell r="AE954" t="str">
            <v>per unit</v>
          </cell>
          <cell r="AF954" t="str">
            <v>kWh</v>
          </cell>
        </row>
        <row r="955">
          <cell r="A955" t="str">
            <v>11576 - 2</v>
          </cell>
          <cell r="B955" t="str">
            <v>11576</v>
          </cell>
          <cell r="C955" t="str">
            <v>Lighting</v>
          </cell>
          <cell r="D955" t="str">
            <v>Lamp</v>
          </cell>
          <cell r="E955" t="str">
            <v>TLED Lamp</v>
          </cell>
          <cell r="F955" t="str">
            <v>LGDI: Lamp - TLED - 4 ft - 2x - from 4 ft T8 32w NLO 2x</v>
          </cell>
          <cell r="G955" t="str">
            <v xml:space="preserve">2-lamp 4' tubular LED: replace 2-lamp; 4' 32 watt normal light output T8 </v>
          </cell>
          <cell r="H955">
            <v>2</v>
          </cell>
          <cell r="I955" t="str">
            <v>Active</v>
          </cell>
          <cell r="J955">
            <v>42736</v>
          </cell>
          <cell r="L955" t="str">
            <v>Comm Lighting</v>
          </cell>
          <cell r="N955" t="str">
            <v>5258</v>
          </cell>
          <cell r="Q955" t="str">
            <v>42.83</v>
          </cell>
          <cell r="S955" t="str">
            <v>61.19</v>
          </cell>
          <cell r="T955" t="str">
            <v>92</v>
          </cell>
          <cell r="U955" t="str">
            <v>Full</v>
          </cell>
          <cell r="V955" t="str">
            <v>12</v>
          </cell>
          <cell r="X955" t="str">
            <v>0</v>
          </cell>
          <cell r="Y955" t="str">
            <v>PSE-deemed</v>
          </cell>
          <cell r="Z955" t="str">
            <v>Engineering</v>
          </cell>
          <cell r="AE955" t="str">
            <v>per unit</v>
          </cell>
          <cell r="AF955" t="str">
            <v>kWh</v>
          </cell>
        </row>
        <row r="956">
          <cell r="A956" t="str">
            <v>11577 - 1</v>
          </cell>
          <cell r="B956" t="str">
            <v>11577</v>
          </cell>
          <cell r="C956" t="str">
            <v>Lighting</v>
          </cell>
          <cell r="D956" t="str">
            <v>Lamp</v>
          </cell>
          <cell r="E956" t="str">
            <v>TLED Lamp</v>
          </cell>
          <cell r="F956" t="str">
            <v>LGDI: Lamp - TLED - 4 ft - 2x - from 4 ft T8 32w NLO 2x - LCA</v>
          </cell>
          <cell r="G956" t="str">
            <v>2-lamp 4' tubular LED: replace 2-lamp; 4' 32 watt low normal output T8 ; installed in common areas</v>
          </cell>
          <cell r="H956">
            <v>1</v>
          </cell>
          <cell r="I956" t="str">
            <v>Active</v>
          </cell>
          <cell r="J956">
            <v>42370</v>
          </cell>
          <cell r="L956" t="str">
            <v>Comm Lighting</v>
          </cell>
          <cell r="N956" t="str">
            <v>4097</v>
          </cell>
          <cell r="Q956" t="str">
            <v>30.6</v>
          </cell>
          <cell r="S956" t="str">
            <v>61.19</v>
          </cell>
          <cell r="T956" t="str">
            <v>239</v>
          </cell>
          <cell r="U956" t="str">
            <v>Full</v>
          </cell>
          <cell r="V956" t="str">
            <v>12</v>
          </cell>
          <cell r="Y956" t="str">
            <v>PSE-deemed</v>
          </cell>
          <cell r="Z956" t="str">
            <v>Engineering</v>
          </cell>
          <cell r="AE956" t="str">
            <v>per unit</v>
          </cell>
          <cell r="AF956" t="str">
            <v>kWh</v>
          </cell>
        </row>
        <row r="957">
          <cell r="A957" t="str">
            <v>11578 - 1</v>
          </cell>
          <cell r="B957" t="str">
            <v>11578</v>
          </cell>
          <cell r="C957" t="str">
            <v>Lighting</v>
          </cell>
          <cell r="D957" t="str">
            <v>Lamp</v>
          </cell>
          <cell r="E957" t="str">
            <v>TLED Lamp</v>
          </cell>
          <cell r="F957" t="str">
            <v>LGDI: Lamp - TLED - 4 ft - 3x - from 4 ft T12 HO 3x</v>
          </cell>
          <cell r="G957" t="str">
            <v>3-lamp 4' tubular LED: replace 3-lamp 4' high output T12</v>
          </cell>
          <cell r="H957">
            <v>1</v>
          </cell>
          <cell r="I957" t="str">
            <v>Active</v>
          </cell>
          <cell r="J957">
            <v>42370</v>
          </cell>
          <cell r="K957">
            <v>42735</v>
          </cell>
          <cell r="L957" t="str">
            <v>Comm Lighting</v>
          </cell>
          <cell r="N957" t="str">
            <v>4098</v>
          </cell>
          <cell r="Q957" t="str">
            <v>40.55</v>
          </cell>
          <cell r="S957" t="str">
            <v>81.11</v>
          </cell>
          <cell r="T957" t="str">
            <v>587</v>
          </cell>
          <cell r="U957" t="str">
            <v>Full</v>
          </cell>
          <cell r="V957" t="str">
            <v>12</v>
          </cell>
          <cell r="Y957" t="str">
            <v>PSE-deemed</v>
          </cell>
          <cell r="Z957" t="str">
            <v>Engineering</v>
          </cell>
          <cell r="AE957" t="str">
            <v>per unit</v>
          </cell>
          <cell r="AF957" t="str">
            <v>kWh</v>
          </cell>
        </row>
        <row r="958">
          <cell r="A958" t="str">
            <v>11578 - 2</v>
          </cell>
          <cell r="B958" t="str">
            <v>11578</v>
          </cell>
          <cell r="C958" t="str">
            <v>Lighting</v>
          </cell>
          <cell r="D958" t="str">
            <v>Lamp</v>
          </cell>
          <cell r="E958" t="str">
            <v>TLED Lamp</v>
          </cell>
          <cell r="F958" t="str">
            <v>LGDI: Lamp - TLED - 4 ft - 3x - from 4 ft T12 HO 3x</v>
          </cell>
          <cell r="G958" t="str">
            <v xml:space="preserve">3-lamp 4' tubular LED: replace 3-lamp 4' high output T12 </v>
          </cell>
          <cell r="H958">
            <v>2</v>
          </cell>
          <cell r="I958" t="str">
            <v>Active</v>
          </cell>
          <cell r="J958">
            <v>42736</v>
          </cell>
          <cell r="L958" t="str">
            <v>Comm Lighting</v>
          </cell>
          <cell r="N958" t="str">
            <v>5259</v>
          </cell>
          <cell r="Q958" t="str">
            <v>40.55</v>
          </cell>
          <cell r="S958" t="str">
            <v>81.11</v>
          </cell>
          <cell r="T958" t="str">
            <v>584</v>
          </cell>
          <cell r="U958" t="str">
            <v>Full</v>
          </cell>
          <cell r="V958" t="str">
            <v>12</v>
          </cell>
          <cell r="X958" t="str">
            <v>0</v>
          </cell>
          <cell r="Y958" t="str">
            <v>PSE-deemed</v>
          </cell>
          <cell r="Z958" t="str">
            <v>Engineering</v>
          </cell>
          <cell r="AE958" t="str">
            <v>per unit</v>
          </cell>
          <cell r="AF958" t="str">
            <v>kWh</v>
          </cell>
        </row>
        <row r="959">
          <cell r="A959" t="str">
            <v>11579 - 1</v>
          </cell>
          <cell r="B959" t="str">
            <v>11579</v>
          </cell>
          <cell r="C959" t="str">
            <v>Lighting</v>
          </cell>
          <cell r="D959" t="str">
            <v>Lamp</v>
          </cell>
          <cell r="E959" t="str">
            <v>TLED Lamp</v>
          </cell>
          <cell r="F959" t="str">
            <v>LGDI: Lamp - TLED - 4 ft - 3x - from 4 ft T12 HO 3x - LCA</v>
          </cell>
          <cell r="G959" t="str">
            <v>3-lamp 4' tubular LED: replace 3-lamp 4' high output T12 ; installed in common areas</v>
          </cell>
          <cell r="H959">
            <v>1</v>
          </cell>
          <cell r="I959" t="str">
            <v>Active</v>
          </cell>
          <cell r="J959">
            <v>42370</v>
          </cell>
          <cell r="L959" t="str">
            <v>Comm Lighting</v>
          </cell>
          <cell r="N959" t="str">
            <v>4099</v>
          </cell>
          <cell r="Q959" t="str">
            <v>56.77</v>
          </cell>
          <cell r="S959" t="str">
            <v>81.11</v>
          </cell>
          <cell r="T959" t="str">
            <v>1508</v>
          </cell>
          <cell r="U959" t="str">
            <v>Full</v>
          </cell>
          <cell r="V959" t="str">
            <v>12</v>
          </cell>
          <cell r="Y959" t="str">
            <v>PSE-deemed</v>
          </cell>
          <cell r="Z959" t="str">
            <v>Engineering</v>
          </cell>
          <cell r="AE959" t="str">
            <v>per unit</v>
          </cell>
          <cell r="AF959" t="str">
            <v>kWh</v>
          </cell>
        </row>
        <row r="960">
          <cell r="A960" t="str">
            <v>11580 - 1</v>
          </cell>
          <cell r="B960" t="str">
            <v>11580</v>
          </cell>
          <cell r="C960" t="str">
            <v>Lighting</v>
          </cell>
          <cell r="D960" t="str">
            <v>Lamp</v>
          </cell>
          <cell r="E960" t="str">
            <v>TLED Lamp</v>
          </cell>
          <cell r="F960" t="str">
            <v>LGDI: Lamp - TLED - 4 ft - 3x - from 4 ft T8 28w LLO 3x</v>
          </cell>
          <cell r="G960" t="str">
            <v>3-lamp 4' tubular LED: replace 3-lamp 4' 28 watt low light output T8</v>
          </cell>
          <cell r="H960">
            <v>1</v>
          </cell>
          <cell r="I960" t="str">
            <v>Active</v>
          </cell>
          <cell r="J960">
            <v>42370</v>
          </cell>
          <cell r="K960">
            <v>42735</v>
          </cell>
          <cell r="L960" t="str">
            <v>Comm Lighting</v>
          </cell>
          <cell r="N960" t="str">
            <v>4100</v>
          </cell>
          <cell r="Q960" t="str">
            <v>37.51</v>
          </cell>
          <cell r="S960" t="str">
            <v>75.02</v>
          </cell>
          <cell r="T960" t="str">
            <v>80</v>
          </cell>
          <cell r="U960" t="str">
            <v>Full</v>
          </cell>
          <cell r="V960" t="str">
            <v>12</v>
          </cell>
          <cell r="Y960" t="str">
            <v>PSE-deemed</v>
          </cell>
          <cell r="Z960" t="str">
            <v>Engineering</v>
          </cell>
          <cell r="AE960" t="str">
            <v>per unit</v>
          </cell>
          <cell r="AF960" t="str">
            <v>kWh</v>
          </cell>
        </row>
        <row r="961">
          <cell r="A961" t="str">
            <v>11580 - 2</v>
          </cell>
          <cell r="B961" t="str">
            <v>11580</v>
          </cell>
          <cell r="C961" t="str">
            <v>Lighting</v>
          </cell>
          <cell r="D961" t="str">
            <v>Lamp</v>
          </cell>
          <cell r="E961" t="str">
            <v>TLED Lamp</v>
          </cell>
          <cell r="F961" t="str">
            <v>LGDI: Lamp - TLED - 4 ft - 3x - from 4 ft T8 28w LLO 3x</v>
          </cell>
          <cell r="G961" t="str">
            <v>3-lamp 4' tubular LED: replace 3-lamp 4' 28 watt low light output T8</v>
          </cell>
          <cell r="H961">
            <v>2</v>
          </cell>
          <cell r="I961" t="str">
            <v>Active</v>
          </cell>
          <cell r="J961">
            <v>42736</v>
          </cell>
          <cell r="L961" t="str">
            <v>Comm Lighting</v>
          </cell>
          <cell r="N961" t="str">
            <v>5260</v>
          </cell>
          <cell r="Q961" t="str">
            <v>37.51</v>
          </cell>
          <cell r="S961" t="str">
            <v>75.02</v>
          </cell>
          <cell r="T961" t="str">
            <v>79</v>
          </cell>
          <cell r="U961" t="str">
            <v>Full</v>
          </cell>
          <cell r="V961" t="str">
            <v>12</v>
          </cell>
          <cell r="X961" t="str">
            <v>0</v>
          </cell>
          <cell r="Y961" t="str">
            <v>PSE-deemed</v>
          </cell>
          <cell r="Z961" t="str">
            <v>Engineering</v>
          </cell>
          <cell r="AE961" t="str">
            <v>per unit</v>
          </cell>
          <cell r="AF961" t="str">
            <v>kWh</v>
          </cell>
        </row>
        <row r="962">
          <cell r="A962" t="str">
            <v>11581 - 1</v>
          </cell>
          <cell r="B962" t="str">
            <v>11581</v>
          </cell>
          <cell r="C962" t="str">
            <v>Lighting</v>
          </cell>
          <cell r="D962" t="str">
            <v>Lamp</v>
          </cell>
          <cell r="E962" t="str">
            <v>TLED Lamp</v>
          </cell>
          <cell r="F962" t="str">
            <v>LGDI: Lamp - TLED - 4 ft - 3x - from 4 ft T8 28w LLO 3x - LCA</v>
          </cell>
          <cell r="G962" t="str">
            <v>3-lamp 4' tubular LED: replace 3-lamp 4' 28 watt low light output T8; installed in common areas</v>
          </cell>
          <cell r="H962">
            <v>1</v>
          </cell>
          <cell r="I962" t="str">
            <v>Active</v>
          </cell>
          <cell r="J962">
            <v>42370</v>
          </cell>
          <cell r="L962" t="str">
            <v>Comm Lighting</v>
          </cell>
          <cell r="N962" t="str">
            <v>4101</v>
          </cell>
          <cell r="Q962" t="str">
            <v>37.51</v>
          </cell>
          <cell r="S962" t="str">
            <v>75.02</v>
          </cell>
          <cell r="T962" t="str">
            <v>204</v>
          </cell>
          <cell r="U962" t="str">
            <v>Full</v>
          </cell>
          <cell r="V962" t="str">
            <v>12</v>
          </cell>
          <cell r="Y962" t="str">
            <v>PSE-deemed</v>
          </cell>
          <cell r="Z962" t="str">
            <v>Engineering</v>
          </cell>
          <cell r="AE962" t="str">
            <v>per unit</v>
          </cell>
          <cell r="AF962" t="str">
            <v>kWh</v>
          </cell>
        </row>
        <row r="963">
          <cell r="A963" t="str">
            <v>11582 - 1</v>
          </cell>
          <cell r="B963" t="str">
            <v>11582</v>
          </cell>
          <cell r="C963" t="str">
            <v>Lighting</v>
          </cell>
          <cell r="D963" t="str">
            <v>Lamp</v>
          </cell>
          <cell r="E963" t="str">
            <v>TLED Lamp</v>
          </cell>
          <cell r="F963" t="str">
            <v>LGDI: Lamp - TLED - 4 ft - 3x - from 4 ft T8 28w NLO 3x</v>
          </cell>
          <cell r="G963" t="str">
            <v>3-lamp 4' tubular LED: replace 3-lamp 4' 28 watt normal light output T8</v>
          </cell>
          <cell r="H963">
            <v>1</v>
          </cell>
          <cell r="I963" t="str">
            <v>Active</v>
          </cell>
          <cell r="J963">
            <v>42370</v>
          </cell>
          <cell r="L963" t="str">
            <v>Comm Lighting</v>
          </cell>
          <cell r="N963" t="str">
            <v>4102</v>
          </cell>
          <cell r="Q963" t="str">
            <v>37.51</v>
          </cell>
          <cell r="S963" t="str">
            <v>75.02</v>
          </cell>
          <cell r="T963" t="str">
            <v>109</v>
          </cell>
          <cell r="U963" t="str">
            <v>Full</v>
          </cell>
          <cell r="V963" t="str">
            <v>12</v>
          </cell>
          <cell r="Y963" t="str">
            <v>PSE-deemed</v>
          </cell>
          <cell r="Z963" t="str">
            <v>Engineering</v>
          </cell>
          <cell r="AE963" t="str">
            <v>per unit</v>
          </cell>
          <cell r="AF963" t="str">
            <v>kWh</v>
          </cell>
        </row>
        <row r="964">
          <cell r="A964" t="str">
            <v>11583 - 1</v>
          </cell>
          <cell r="B964" t="str">
            <v>11583</v>
          </cell>
          <cell r="C964" t="str">
            <v>Lighting</v>
          </cell>
          <cell r="D964" t="str">
            <v>Lamp</v>
          </cell>
          <cell r="E964" t="str">
            <v>TLED Lamp</v>
          </cell>
          <cell r="F964" t="str">
            <v>LGDI: Lamp - TLED - 4 ft - 3x - from 4 ft T8 28w NLO 3x - LCA</v>
          </cell>
          <cell r="G964" t="str">
            <v>3-lamp 4' tubular LED: replace 3-lamp 4' 28 watt normal light output T8; installed in common areas</v>
          </cell>
          <cell r="H964">
            <v>1</v>
          </cell>
          <cell r="I964" t="str">
            <v>Active</v>
          </cell>
          <cell r="J964">
            <v>42370</v>
          </cell>
          <cell r="L964" t="str">
            <v>Comm Lighting</v>
          </cell>
          <cell r="N964" t="str">
            <v>4103</v>
          </cell>
          <cell r="Q964" t="str">
            <v>37.51</v>
          </cell>
          <cell r="S964" t="str">
            <v>75.02</v>
          </cell>
          <cell r="T964" t="str">
            <v>281</v>
          </cell>
          <cell r="U964" t="str">
            <v>Full</v>
          </cell>
          <cell r="V964" t="str">
            <v>12</v>
          </cell>
          <cell r="Y964" t="str">
            <v>PSE-deemed</v>
          </cell>
          <cell r="Z964" t="str">
            <v>Engineering</v>
          </cell>
          <cell r="AE964" t="str">
            <v>per unit</v>
          </cell>
          <cell r="AF964" t="str">
            <v>kWh</v>
          </cell>
        </row>
        <row r="965">
          <cell r="A965" t="str">
            <v>11584 - 1</v>
          </cell>
          <cell r="B965" t="str">
            <v>11584</v>
          </cell>
          <cell r="C965" t="str">
            <v>Lighting</v>
          </cell>
          <cell r="D965" t="str">
            <v>Lamp</v>
          </cell>
          <cell r="E965" t="str">
            <v>TLED Lamp</v>
          </cell>
          <cell r="F965" t="str">
            <v>LGDI: Lamp - TLED - 4 ft - 3x - from 4 ft T8 32w HLO 3x</v>
          </cell>
          <cell r="G965" t="str">
            <v>3-lamp 4' tubular LED: replace 3-lamp 4' 32 watt high light output T8</v>
          </cell>
          <cell r="H965">
            <v>1</v>
          </cell>
          <cell r="I965" t="str">
            <v>Active</v>
          </cell>
          <cell r="J965">
            <v>42370</v>
          </cell>
          <cell r="K965">
            <v>42735</v>
          </cell>
          <cell r="L965" t="str">
            <v>Comm Lighting</v>
          </cell>
          <cell r="N965" t="str">
            <v>4104</v>
          </cell>
          <cell r="Q965" t="str">
            <v>51.6</v>
          </cell>
          <cell r="S965" t="str">
            <v>73.72</v>
          </cell>
          <cell r="T965" t="str">
            <v>229</v>
          </cell>
          <cell r="U965" t="str">
            <v>Full</v>
          </cell>
          <cell r="V965" t="str">
            <v>12</v>
          </cell>
          <cell r="Y965" t="str">
            <v>PSE-deemed</v>
          </cell>
          <cell r="Z965" t="str">
            <v>Engineering</v>
          </cell>
          <cell r="AE965" t="str">
            <v>per unit</v>
          </cell>
          <cell r="AF965" t="str">
            <v>kWh</v>
          </cell>
        </row>
        <row r="966">
          <cell r="A966" t="str">
            <v>11584 - 2</v>
          </cell>
          <cell r="B966" t="str">
            <v>11584</v>
          </cell>
          <cell r="C966" t="str">
            <v>Lighting</v>
          </cell>
          <cell r="D966" t="str">
            <v>Lamp</v>
          </cell>
          <cell r="E966" t="str">
            <v>TLED Lamp</v>
          </cell>
          <cell r="F966" t="str">
            <v>LGDI: Lamp - TLED - 4 ft - 3x - from 4 ft T8 32w HLO 3x</v>
          </cell>
          <cell r="G966" t="str">
            <v>3-lamp 4' tubular LED: replace 3-lamp 4' 32 watt high light output T8</v>
          </cell>
          <cell r="H966">
            <v>2</v>
          </cell>
          <cell r="I966" t="str">
            <v>Active</v>
          </cell>
          <cell r="J966">
            <v>42736</v>
          </cell>
          <cell r="L966" t="str">
            <v>Comm Lighting</v>
          </cell>
          <cell r="N966" t="str">
            <v>5261</v>
          </cell>
          <cell r="Q966" t="str">
            <v>51.6</v>
          </cell>
          <cell r="S966" t="str">
            <v>73.72</v>
          </cell>
          <cell r="T966" t="str">
            <v>79</v>
          </cell>
          <cell r="U966" t="str">
            <v>Full</v>
          </cell>
          <cell r="V966" t="str">
            <v>12</v>
          </cell>
          <cell r="X966" t="str">
            <v>0</v>
          </cell>
          <cell r="Y966" t="str">
            <v>PSE-deemed</v>
          </cell>
          <cell r="Z966" t="str">
            <v>Engineering</v>
          </cell>
          <cell r="AE966" t="str">
            <v>per unit</v>
          </cell>
          <cell r="AF966" t="str">
            <v>kWh</v>
          </cell>
        </row>
        <row r="967">
          <cell r="A967" t="str">
            <v>11585 - 1</v>
          </cell>
          <cell r="B967" t="str">
            <v>11585</v>
          </cell>
          <cell r="C967" t="str">
            <v>Lighting</v>
          </cell>
          <cell r="D967" t="str">
            <v>Lamp</v>
          </cell>
          <cell r="E967" t="str">
            <v>TLED Lamp</v>
          </cell>
          <cell r="F967" t="str">
            <v>LGDI: Lamp - TLED - 4 ft - 3x - from 4 ft T8 32w HLO 3x - LCA</v>
          </cell>
          <cell r="G967" t="str">
            <v>3-lamp 4' tubular LED: replace 3-lamp 4' 32 watt high light output T8; installed in common areas</v>
          </cell>
          <cell r="H967">
            <v>1</v>
          </cell>
          <cell r="I967" t="str">
            <v>Active</v>
          </cell>
          <cell r="J967">
            <v>42370</v>
          </cell>
          <cell r="L967" t="str">
            <v>Comm Lighting</v>
          </cell>
          <cell r="N967" t="str">
            <v>4105</v>
          </cell>
          <cell r="Q967" t="str">
            <v>37.51</v>
          </cell>
          <cell r="S967" t="str">
            <v>75.02</v>
          </cell>
          <cell r="T967" t="str">
            <v>588</v>
          </cell>
          <cell r="U967" t="str">
            <v>Full</v>
          </cell>
          <cell r="V967" t="str">
            <v>12</v>
          </cell>
          <cell r="Y967" t="str">
            <v>PSE-deemed</v>
          </cell>
          <cell r="Z967" t="str">
            <v>Engineering</v>
          </cell>
          <cell r="AE967" t="str">
            <v>per unit</v>
          </cell>
          <cell r="AF967" t="str">
            <v>kWh</v>
          </cell>
        </row>
        <row r="968">
          <cell r="A968" t="str">
            <v>11586 - 1</v>
          </cell>
          <cell r="B968" t="str">
            <v>11586</v>
          </cell>
          <cell r="C968" t="str">
            <v>Lighting</v>
          </cell>
          <cell r="D968" t="str">
            <v>Lamp</v>
          </cell>
          <cell r="E968" t="str">
            <v>TLED Lamp</v>
          </cell>
          <cell r="F968" t="str">
            <v>LGDI: Lamp - TLED - 4 ft - 3x - from 4 ft T8 32w LLO 3x</v>
          </cell>
          <cell r="G968" t="str">
            <v>3-lamp 4' tubular LED: replace 3-lamp 4' 32 watt low light output T8</v>
          </cell>
          <cell r="H968">
            <v>1</v>
          </cell>
          <cell r="I968" t="str">
            <v>Active</v>
          </cell>
          <cell r="J968">
            <v>42370</v>
          </cell>
          <cell r="L968" t="str">
            <v>Comm Lighting</v>
          </cell>
          <cell r="N968" t="str">
            <v>4106</v>
          </cell>
          <cell r="Q968" t="str">
            <v>51.60</v>
          </cell>
          <cell r="S968" t="str">
            <v>73.72</v>
          </cell>
          <cell r="T968" t="str">
            <v>109</v>
          </cell>
          <cell r="U968" t="str">
            <v>Full</v>
          </cell>
          <cell r="V968" t="str">
            <v>12</v>
          </cell>
          <cell r="Y968" t="str">
            <v>PSE-deemed</v>
          </cell>
          <cell r="Z968" t="str">
            <v>Engineering</v>
          </cell>
          <cell r="AE968" t="str">
            <v>per unit</v>
          </cell>
          <cell r="AF968" t="str">
            <v>kWh</v>
          </cell>
        </row>
        <row r="969">
          <cell r="A969" t="str">
            <v>11587 - 1</v>
          </cell>
          <cell r="B969" t="str">
            <v>11587</v>
          </cell>
          <cell r="C969" t="str">
            <v>Lighting</v>
          </cell>
          <cell r="D969" t="str">
            <v>Lamp</v>
          </cell>
          <cell r="E969" t="str">
            <v>TLED Lamp</v>
          </cell>
          <cell r="F969" t="str">
            <v>LGDI: Lamp - TLED - 4 ft - 3x - from 4 ft T8 32w LLO 3x - LCA</v>
          </cell>
          <cell r="G969" t="str">
            <v>3-lamp 4' tubular LED: replace 3-lamp 4' 32 watt low light output T8; installed in common areas</v>
          </cell>
          <cell r="H969">
            <v>1</v>
          </cell>
          <cell r="I969" t="str">
            <v>Active</v>
          </cell>
          <cell r="J969">
            <v>42370</v>
          </cell>
          <cell r="L969" t="str">
            <v>Comm Lighting</v>
          </cell>
          <cell r="N969" t="str">
            <v>4107</v>
          </cell>
          <cell r="Q969" t="str">
            <v>37.51</v>
          </cell>
          <cell r="S969" t="str">
            <v>75.02</v>
          </cell>
          <cell r="T969" t="str">
            <v>281</v>
          </cell>
          <cell r="U969" t="str">
            <v>Full</v>
          </cell>
          <cell r="V969" t="str">
            <v>12</v>
          </cell>
          <cell r="Y969" t="str">
            <v>PSE-deemed</v>
          </cell>
          <cell r="Z969" t="str">
            <v>Engineering</v>
          </cell>
          <cell r="AE969" t="str">
            <v>per unit</v>
          </cell>
          <cell r="AF969" t="str">
            <v>kWh</v>
          </cell>
        </row>
        <row r="970">
          <cell r="A970" t="str">
            <v>11588 - 1</v>
          </cell>
          <cell r="B970" t="str">
            <v>11588</v>
          </cell>
          <cell r="C970" t="str">
            <v>Lighting</v>
          </cell>
          <cell r="D970" t="str">
            <v>Lamp</v>
          </cell>
          <cell r="E970" t="str">
            <v>TLED Lamp</v>
          </cell>
          <cell r="F970" t="str">
            <v>LGDI: Lamp - TLED - 4 ft - 3x - from 4 ft T8 32w NLO 3x</v>
          </cell>
          <cell r="G970" t="str">
            <v>3-lamp 4' tubular LED: replace 3-lamp 4' 32 watt normal light output T8</v>
          </cell>
          <cell r="H970">
            <v>1</v>
          </cell>
          <cell r="I970" t="str">
            <v>Active</v>
          </cell>
          <cell r="J970">
            <v>42370</v>
          </cell>
          <cell r="L970" t="str">
            <v>Comm Lighting</v>
          </cell>
          <cell r="N970" t="str">
            <v>4108</v>
          </cell>
          <cell r="Q970" t="str">
            <v>51.6</v>
          </cell>
          <cell r="S970" t="str">
            <v>73.72</v>
          </cell>
          <cell r="T970" t="str">
            <v>139</v>
          </cell>
          <cell r="U970" t="str">
            <v>Full</v>
          </cell>
          <cell r="V970" t="str">
            <v>12</v>
          </cell>
          <cell r="Y970" t="str">
            <v>PSE-deemed</v>
          </cell>
          <cell r="Z970" t="str">
            <v>Engineering</v>
          </cell>
          <cell r="AE970" t="str">
            <v>per unit</v>
          </cell>
          <cell r="AF970" t="str">
            <v>kWh</v>
          </cell>
        </row>
        <row r="971">
          <cell r="A971" t="str">
            <v>11589 - 1</v>
          </cell>
          <cell r="B971" t="str">
            <v>11589</v>
          </cell>
          <cell r="C971" t="str">
            <v>Lighting</v>
          </cell>
          <cell r="D971" t="str">
            <v>Lamp</v>
          </cell>
          <cell r="E971" t="str">
            <v>TLED Lamp</v>
          </cell>
          <cell r="F971" t="str">
            <v>LGDI: Lamp - TLED - 4 ft - 3x - from 4 ft T8 32w NLO 3x - LCA</v>
          </cell>
          <cell r="G971" t="str">
            <v>3-lamp 4' tubular LED: replace 3-lamp 4' 32 watt normal light output T8; installed in common areas</v>
          </cell>
          <cell r="H971">
            <v>1</v>
          </cell>
          <cell r="I971" t="str">
            <v>Active</v>
          </cell>
          <cell r="J971">
            <v>42370</v>
          </cell>
          <cell r="L971" t="str">
            <v>Comm Lighting</v>
          </cell>
          <cell r="N971" t="str">
            <v>4109</v>
          </cell>
          <cell r="Q971" t="str">
            <v>37.51</v>
          </cell>
          <cell r="S971" t="str">
            <v>75.02</v>
          </cell>
          <cell r="T971" t="str">
            <v>358</v>
          </cell>
          <cell r="U971" t="str">
            <v>Full</v>
          </cell>
          <cell r="V971" t="str">
            <v>12</v>
          </cell>
          <cell r="Y971" t="str">
            <v>PSE-deemed</v>
          </cell>
          <cell r="Z971" t="str">
            <v>Engineering</v>
          </cell>
          <cell r="AE971" t="str">
            <v>per unit</v>
          </cell>
          <cell r="AF971" t="str">
            <v>kWh</v>
          </cell>
        </row>
        <row r="972">
          <cell r="A972" t="str">
            <v>11590 - 1</v>
          </cell>
          <cell r="B972" t="str">
            <v>11590</v>
          </cell>
          <cell r="C972" t="str">
            <v>Lighting</v>
          </cell>
          <cell r="D972" t="str">
            <v>Lamp</v>
          </cell>
          <cell r="E972" t="str">
            <v>TLED Lamp</v>
          </cell>
          <cell r="F972" t="str">
            <v>LGDI: Lamp - TLED - 4 ft - 3x from 4 ft T12 3x</v>
          </cell>
          <cell r="G972" t="str">
            <v>3-lamp 4' tubular LED: replace 3-lamp 4' T12</v>
          </cell>
          <cell r="H972">
            <v>1</v>
          </cell>
          <cell r="I972" t="str">
            <v>Active</v>
          </cell>
          <cell r="J972">
            <v>42370</v>
          </cell>
          <cell r="K972">
            <v>42735</v>
          </cell>
          <cell r="L972" t="str">
            <v>Comm Lighting</v>
          </cell>
          <cell r="N972" t="str">
            <v>4110</v>
          </cell>
          <cell r="Q972" t="str">
            <v>56.56</v>
          </cell>
          <cell r="S972" t="str">
            <v>80.79</v>
          </cell>
          <cell r="T972" t="str">
            <v>239</v>
          </cell>
          <cell r="U972" t="str">
            <v>Full</v>
          </cell>
          <cell r="V972" t="str">
            <v>12</v>
          </cell>
          <cell r="Y972" t="str">
            <v>PSE-deemed</v>
          </cell>
          <cell r="Z972" t="str">
            <v>Engineering</v>
          </cell>
          <cell r="AE972" t="str">
            <v>per unit</v>
          </cell>
          <cell r="AF972" t="str">
            <v>kWh</v>
          </cell>
        </row>
        <row r="973">
          <cell r="A973" t="str">
            <v>11590 - 2</v>
          </cell>
          <cell r="B973" t="str">
            <v>11590</v>
          </cell>
          <cell r="C973" t="str">
            <v>Lighting</v>
          </cell>
          <cell r="D973" t="str">
            <v>Lamp</v>
          </cell>
          <cell r="E973" t="str">
            <v>TLED Lamp</v>
          </cell>
          <cell r="F973" t="str">
            <v>LGDI: Lamp - TLED - 4 ft - 3x from 4 ft T12 3x</v>
          </cell>
          <cell r="G973" t="str">
            <v xml:space="preserve">3-lamp 4' tubular LED: replace 3-lamp 4' T12 </v>
          </cell>
          <cell r="H973">
            <v>2</v>
          </cell>
          <cell r="I973" t="str">
            <v>Active</v>
          </cell>
          <cell r="J973">
            <v>42736</v>
          </cell>
          <cell r="L973" t="str">
            <v>Comm Lighting</v>
          </cell>
          <cell r="N973" t="str">
            <v>5262</v>
          </cell>
          <cell r="Q973" t="str">
            <v>56.56</v>
          </cell>
          <cell r="S973" t="str">
            <v>80.79</v>
          </cell>
          <cell r="T973" t="str">
            <v>238</v>
          </cell>
          <cell r="U973" t="str">
            <v>Full</v>
          </cell>
          <cell r="V973" t="str">
            <v>12</v>
          </cell>
          <cell r="X973" t="str">
            <v>0</v>
          </cell>
          <cell r="Y973" t="str">
            <v>PSE-deemed</v>
          </cell>
          <cell r="Z973" t="str">
            <v>Engineering</v>
          </cell>
          <cell r="AE973" t="str">
            <v>per unit</v>
          </cell>
          <cell r="AF973" t="str">
            <v>kWh</v>
          </cell>
        </row>
        <row r="974">
          <cell r="A974" t="str">
            <v>11591 - 1</v>
          </cell>
          <cell r="B974" t="str">
            <v>11591</v>
          </cell>
          <cell r="C974" t="str">
            <v>Lighting</v>
          </cell>
          <cell r="D974" t="str">
            <v>Lamp</v>
          </cell>
          <cell r="E974" t="str">
            <v>TLED Lamp</v>
          </cell>
          <cell r="F974" t="str">
            <v>LGDI: Lamp - TLED - 4 ft - 3x from 4 ft T12 3x - LCA</v>
          </cell>
          <cell r="G974" t="str">
            <v>3-lamp 4' tubular LED: replace 3-lamp 4' T12 ; installed in common areas</v>
          </cell>
          <cell r="H974">
            <v>1</v>
          </cell>
          <cell r="I974" t="str">
            <v>Active</v>
          </cell>
          <cell r="J974">
            <v>42370</v>
          </cell>
          <cell r="L974" t="str">
            <v>Comm Lighting</v>
          </cell>
          <cell r="N974" t="str">
            <v>4111</v>
          </cell>
          <cell r="Q974" t="str">
            <v>60.6</v>
          </cell>
          <cell r="S974" t="str">
            <v>86.57</v>
          </cell>
          <cell r="T974" t="str">
            <v>613</v>
          </cell>
          <cell r="U974" t="str">
            <v>Full</v>
          </cell>
          <cell r="V974" t="str">
            <v>12</v>
          </cell>
          <cell r="Y974" t="str">
            <v>PSE-deemed</v>
          </cell>
          <cell r="Z974" t="str">
            <v>Engineering</v>
          </cell>
          <cell r="AE974" t="str">
            <v>per unit</v>
          </cell>
          <cell r="AF974" t="str">
            <v>kWh</v>
          </cell>
        </row>
        <row r="975">
          <cell r="A975" t="str">
            <v>11592 - 1</v>
          </cell>
          <cell r="B975" t="str">
            <v>11592</v>
          </cell>
          <cell r="C975" t="str">
            <v>Lighting</v>
          </cell>
          <cell r="D975" t="str">
            <v>Lamp</v>
          </cell>
          <cell r="E975" t="str">
            <v>TLED Lamp</v>
          </cell>
          <cell r="F975" t="str">
            <v>LGDI: Lamp - TLED - 4 ft - 4x - from 4 ft T12 4x</v>
          </cell>
          <cell r="G975" t="str">
            <v>4-lamp 4' tubular LED: replace 4-lamp 4' T12</v>
          </cell>
          <cell r="H975">
            <v>1</v>
          </cell>
          <cell r="I975" t="str">
            <v>Active</v>
          </cell>
          <cell r="J975">
            <v>42370</v>
          </cell>
          <cell r="K975">
            <v>42735</v>
          </cell>
          <cell r="L975" t="str">
            <v>Comm Lighting</v>
          </cell>
          <cell r="N975" t="str">
            <v>4112</v>
          </cell>
          <cell r="Q975" t="str">
            <v>65.32</v>
          </cell>
          <cell r="S975" t="str">
            <v>93.31</v>
          </cell>
          <cell r="T975" t="str">
            <v>318</v>
          </cell>
          <cell r="U975" t="str">
            <v>Full</v>
          </cell>
          <cell r="V975" t="str">
            <v>12</v>
          </cell>
          <cell r="Y975" t="str">
            <v>PSE-deemed</v>
          </cell>
          <cell r="Z975" t="str">
            <v>Engineering</v>
          </cell>
          <cell r="AE975" t="str">
            <v>per unit</v>
          </cell>
          <cell r="AF975" t="str">
            <v>kWh</v>
          </cell>
        </row>
        <row r="976">
          <cell r="A976" t="str">
            <v>11592 - 2</v>
          </cell>
          <cell r="B976" t="str">
            <v>11592</v>
          </cell>
          <cell r="C976" t="str">
            <v>Lighting</v>
          </cell>
          <cell r="D976" t="str">
            <v>Lamp</v>
          </cell>
          <cell r="E976" t="str">
            <v>TLED Lamp</v>
          </cell>
          <cell r="F976" t="str">
            <v>LGDI: Lamp - TLED - 4 ft - 4x - from 4 ft T12 4x</v>
          </cell>
          <cell r="G976" t="str">
            <v>4-lamp 4' tubular LED: replace 4-lamp 4' T12</v>
          </cell>
          <cell r="H976">
            <v>2</v>
          </cell>
          <cell r="I976" t="str">
            <v>Active</v>
          </cell>
          <cell r="J976">
            <v>42736</v>
          </cell>
          <cell r="L976" t="str">
            <v>Comm Lighting</v>
          </cell>
          <cell r="N976" t="str">
            <v>5263</v>
          </cell>
          <cell r="Q976" t="str">
            <v>65.32</v>
          </cell>
          <cell r="S976" t="str">
            <v>93.31</v>
          </cell>
          <cell r="T976" t="str">
            <v>317</v>
          </cell>
          <cell r="U976" t="str">
            <v>Full</v>
          </cell>
          <cell r="V976" t="str">
            <v>12</v>
          </cell>
          <cell r="X976" t="str">
            <v>0</v>
          </cell>
          <cell r="Y976" t="str">
            <v>PSE-deemed</v>
          </cell>
          <cell r="Z976" t="str">
            <v>Engineering</v>
          </cell>
          <cell r="AE976" t="str">
            <v>per unit</v>
          </cell>
          <cell r="AF976" t="str">
            <v>kWh</v>
          </cell>
        </row>
        <row r="977">
          <cell r="A977" t="str">
            <v>11593 - 1</v>
          </cell>
          <cell r="B977" t="str">
            <v>11593</v>
          </cell>
          <cell r="C977" t="str">
            <v>Lighting</v>
          </cell>
          <cell r="D977" t="str">
            <v>Lamp</v>
          </cell>
          <cell r="E977" t="str">
            <v>TLED Lamp</v>
          </cell>
          <cell r="F977" t="str">
            <v>LGDI: Lamp - TLED - 4 ft - 4x - from 4 ft T12 4x - LCA</v>
          </cell>
          <cell r="G977" t="str">
            <v>4-lamp 4' tubular LED: replace 4-lamp 4' T12; installed in common areas</v>
          </cell>
          <cell r="H977">
            <v>1</v>
          </cell>
          <cell r="I977" t="str">
            <v>Active</v>
          </cell>
          <cell r="J977">
            <v>42370</v>
          </cell>
          <cell r="L977" t="str">
            <v>Comm Lighting</v>
          </cell>
          <cell r="N977" t="str">
            <v>4113</v>
          </cell>
          <cell r="Q977" t="str">
            <v>75.37</v>
          </cell>
          <cell r="S977" t="str">
            <v>107.67</v>
          </cell>
          <cell r="T977" t="str">
            <v>818</v>
          </cell>
          <cell r="U977" t="str">
            <v>Full</v>
          </cell>
          <cell r="V977" t="str">
            <v>12</v>
          </cell>
          <cell r="Y977" t="str">
            <v>PSE-deemed</v>
          </cell>
          <cell r="Z977" t="str">
            <v>Engineering</v>
          </cell>
          <cell r="AE977" t="str">
            <v>per unit</v>
          </cell>
          <cell r="AF977" t="str">
            <v>kWh</v>
          </cell>
        </row>
        <row r="978">
          <cell r="A978" t="str">
            <v>11594 - 1</v>
          </cell>
          <cell r="B978" t="str">
            <v>11594</v>
          </cell>
          <cell r="C978" t="str">
            <v>Lighting</v>
          </cell>
          <cell r="D978" t="str">
            <v>Lamp</v>
          </cell>
          <cell r="E978" t="str">
            <v>TLED Lamp</v>
          </cell>
          <cell r="F978" t="str">
            <v>LGDI: Lamp - TLED - 4 ft - 4x - from 4 ft T12 HO 4x</v>
          </cell>
          <cell r="G978" t="str">
            <v>4-lamp 4' tubular LED: replace 4-lamp 4' high output T12</v>
          </cell>
          <cell r="H978">
            <v>1</v>
          </cell>
          <cell r="I978" t="str">
            <v>Active</v>
          </cell>
          <cell r="J978">
            <v>42370</v>
          </cell>
          <cell r="K978">
            <v>42735</v>
          </cell>
          <cell r="L978" t="str">
            <v>Comm Lighting</v>
          </cell>
          <cell r="N978" t="str">
            <v>4114</v>
          </cell>
          <cell r="Q978" t="str">
            <v>44.66</v>
          </cell>
          <cell r="S978" t="str">
            <v>89.32</v>
          </cell>
          <cell r="T978" t="str">
            <v>783</v>
          </cell>
          <cell r="U978" t="str">
            <v>Full</v>
          </cell>
          <cell r="V978" t="str">
            <v>12</v>
          </cell>
          <cell r="Y978" t="str">
            <v>PSE-deemed</v>
          </cell>
          <cell r="Z978" t="str">
            <v>Engineering</v>
          </cell>
          <cell r="AE978" t="str">
            <v>per unit</v>
          </cell>
          <cell r="AF978" t="str">
            <v>kWh</v>
          </cell>
        </row>
        <row r="979">
          <cell r="A979" t="str">
            <v>11594 - 2</v>
          </cell>
          <cell r="B979" t="str">
            <v>11594</v>
          </cell>
          <cell r="C979" t="str">
            <v>Lighting</v>
          </cell>
          <cell r="D979" t="str">
            <v>Lamp</v>
          </cell>
          <cell r="E979" t="str">
            <v>TLED Lamp</v>
          </cell>
          <cell r="F979" t="str">
            <v>LGDI: Lamp - TLED - 4 ft - 4x - from 4 ft T12 HO 4x</v>
          </cell>
          <cell r="G979" t="str">
            <v>4-lamp 4' tubular LED: replace 4-lamp 4' high output T12</v>
          </cell>
          <cell r="H979">
            <v>2</v>
          </cell>
          <cell r="I979" t="str">
            <v>Active</v>
          </cell>
          <cell r="J979">
            <v>42736</v>
          </cell>
          <cell r="L979" t="str">
            <v>Comm Lighting</v>
          </cell>
          <cell r="N979" t="str">
            <v>5264</v>
          </cell>
          <cell r="Q979" t="str">
            <v>44.66</v>
          </cell>
          <cell r="S979" t="str">
            <v>89.32</v>
          </cell>
          <cell r="T979" t="str">
            <v>779</v>
          </cell>
          <cell r="U979" t="str">
            <v>Full</v>
          </cell>
          <cell r="V979" t="str">
            <v>12</v>
          </cell>
          <cell r="X979" t="str">
            <v>0</v>
          </cell>
          <cell r="Y979" t="str">
            <v>PSE-deemed</v>
          </cell>
          <cell r="Z979" t="str">
            <v>Engineering</v>
          </cell>
          <cell r="AE979" t="str">
            <v>per unit</v>
          </cell>
          <cell r="AF979" t="str">
            <v>kWh</v>
          </cell>
        </row>
        <row r="980">
          <cell r="A980" t="str">
            <v>11595 - 1</v>
          </cell>
          <cell r="B980" t="str">
            <v>11595</v>
          </cell>
          <cell r="C980" t="str">
            <v>Lighting</v>
          </cell>
          <cell r="D980" t="str">
            <v>Lamp</v>
          </cell>
          <cell r="E980" t="str">
            <v>TLED Lamp</v>
          </cell>
          <cell r="F980" t="str">
            <v>LGDI: Lamp - TLED - 4 ft - 4x - from 4 ft T12 HO 4x - LCA</v>
          </cell>
          <cell r="G980" t="str">
            <v>4-lamp 4' tubular LED: replace 4-lamp 4' high output T12; installed in common areas</v>
          </cell>
          <cell r="H980">
            <v>1</v>
          </cell>
          <cell r="I980" t="str">
            <v>Active</v>
          </cell>
          <cell r="J980">
            <v>42370</v>
          </cell>
          <cell r="L980" t="str">
            <v>Comm Lighting</v>
          </cell>
          <cell r="N980" t="str">
            <v>4115</v>
          </cell>
          <cell r="Q980" t="str">
            <v>72.15</v>
          </cell>
          <cell r="S980" t="str">
            <v>103.07</v>
          </cell>
          <cell r="T980" t="str">
            <v>2010</v>
          </cell>
          <cell r="U980" t="str">
            <v>Full</v>
          </cell>
          <cell r="V980" t="str">
            <v>12</v>
          </cell>
          <cell r="Y980" t="str">
            <v>PSE-deemed</v>
          </cell>
          <cell r="Z980" t="str">
            <v>Engineering</v>
          </cell>
          <cell r="AE980" t="str">
            <v>per unit</v>
          </cell>
          <cell r="AF980" t="str">
            <v>kWh</v>
          </cell>
        </row>
        <row r="981">
          <cell r="A981" t="str">
            <v>11596 - 1</v>
          </cell>
          <cell r="B981" t="str">
            <v>11596</v>
          </cell>
          <cell r="C981" t="str">
            <v>Lighting</v>
          </cell>
          <cell r="D981" t="str">
            <v>Lamp</v>
          </cell>
          <cell r="E981" t="str">
            <v>TLED Lamp</v>
          </cell>
          <cell r="F981" t="str">
            <v>LGDI: Lamp - TLED - 4 ft - 4x - from 4 ft T8 28w LLO 4x</v>
          </cell>
          <cell r="G981" t="str">
            <v>4-lamp 4' tubular LED: replace 4-lamp 4' 28 watt low light output T8</v>
          </cell>
          <cell r="H981">
            <v>1</v>
          </cell>
          <cell r="I981" t="str">
            <v>Active</v>
          </cell>
          <cell r="J981">
            <v>42370</v>
          </cell>
          <cell r="L981" t="str">
            <v>Comm Lighting</v>
          </cell>
          <cell r="N981" t="str">
            <v>4116</v>
          </cell>
          <cell r="Q981" t="str">
            <v>60.93</v>
          </cell>
          <cell r="S981" t="str">
            <v>89.32</v>
          </cell>
          <cell r="T981" t="str">
            <v>106</v>
          </cell>
          <cell r="U981" t="str">
            <v>Full</v>
          </cell>
          <cell r="V981" t="str">
            <v>12</v>
          </cell>
          <cell r="Y981" t="str">
            <v>PSE-deemed</v>
          </cell>
          <cell r="Z981" t="str">
            <v>Engineering</v>
          </cell>
          <cell r="AE981" t="str">
            <v>per unit</v>
          </cell>
          <cell r="AF981" t="str">
            <v>kWh</v>
          </cell>
        </row>
        <row r="982">
          <cell r="A982" t="str">
            <v>11597 - 1</v>
          </cell>
          <cell r="B982" t="str">
            <v>11597</v>
          </cell>
          <cell r="C982" t="str">
            <v>Lighting</v>
          </cell>
          <cell r="D982" t="str">
            <v>Lamp</v>
          </cell>
          <cell r="E982" t="str">
            <v>TLED Lamp</v>
          </cell>
          <cell r="F982" t="str">
            <v>LGDI: Lamp - TLED - 4 ft - 4x - from 4 ft T8 28w LLO 4x - LCA</v>
          </cell>
          <cell r="G982" t="str">
            <v>4-lamp 4' tubular LED: replace 4-lamp 4' 28 watt low light output T8; installed in common areas</v>
          </cell>
          <cell r="H982">
            <v>1</v>
          </cell>
          <cell r="I982" t="str">
            <v>Active</v>
          </cell>
          <cell r="J982">
            <v>42370</v>
          </cell>
          <cell r="L982" t="str">
            <v>Comm Lighting</v>
          </cell>
          <cell r="N982" t="str">
            <v>4117</v>
          </cell>
          <cell r="Q982" t="str">
            <v>62.53</v>
          </cell>
          <cell r="S982" t="str">
            <v>89.32</v>
          </cell>
          <cell r="T982" t="str">
            <v>273</v>
          </cell>
          <cell r="U982" t="str">
            <v>Full</v>
          </cell>
          <cell r="V982" t="str">
            <v>12</v>
          </cell>
          <cell r="Y982" t="str">
            <v>PSE-deemed</v>
          </cell>
          <cell r="Z982" t="str">
            <v>Engineering</v>
          </cell>
          <cell r="AE982" t="str">
            <v>per unit</v>
          </cell>
          <cell r="AF982" t="str">
            <v>kWh</v>
          </cell>
        </row>
        <row r="983">
          <cell r="A983" t="str">
            <v>11598 - 1</v>
          </cell>
          <cell r="B983" t="str">
            <v>11598</v>
          </cell>
          <cell r="C983" t="str">
            <v>Lighting</v>
          </cell>
          <cell r="D983" t="str">
            <v>Lamp</v>
          </cell>
          <cell r="E983" t="str">
            <v>TLED Lamp</v>
          </cell>
          <cell r="F983" t="str">
            <v>LGDI: Lamp - TLED - 4 ft - 4x - from 4 ft T8 28w NLO 4x</v>
          </cell>
          <cell r="G983" t="str">
            <v>4-lamp 4' tubular LED: replace 4-lamp 4' 28 watt normal light output T8</v>
          </cell>
          <cell r="H983">
            <v>1</v>
          </cell>
          <cell r="I983" t="str">
            <v>Active</v>
          </cell>
          <cell r="J983">
            <v>42370</v>
          </cell>
          <cell r="K983">
            <v>42735</v>
          </cell>
          <cell r="L983" t="str">
            <v>Comm Lighting</v>
          </cell>
          <cell r="N983" t="str">
            <v>4118</v>
          </cell>
          <cell r="Q983" t="str">
            <v>60.93</v>
          </cell>
          <cell r="S983" t="str">
            <v>89.32</v>
          </cell>
          <cell r="T983" t="str">
            <v>146</v>
          </cell>
          <cell r="U983" t="str">
            <v>Full</v>
          </cell>
          <cell r="V983" t="str">
            <v>12</v>
          </cell>
          <cell r="Y983" t="str">
            <v>PSE-deemed</v>
          </cell>
          <cell r="Z983" t="str">
            <v>Engineering</v>
          </cell>
          <cell r="AE983" t="str">
            <v>per unit</v>
          </cell>
          <cell r="AF983" t="str">
            <v>kWh</v>
          </cell>
        </row>
        <row r="984">
          <cell r="A984" t="str">
            <v>11598 - 2</v>
          </cell>
          <cell r="B984" t="str">
            <v>11598</v>
          </cell>
          <cell r="C984" t="str">
            <v>Lighting</v>
          </cell>
          <cell r="D984" t="str">
            <v>Lamp</v>
          </cell>
          <cell r="E984" t="str">
            <v>TLED Lamp</v>
          </cell>
          <cell r="F984" t="str">
            <v>LGDI: Lamp - TLED - 4 ft - 4x - from 4 ft T8 28w NLO 4x</v>
          </cell>
          <cell r="G984" t="str">
            <v>4-lamp 4' tubular LED: replace 4-lamp 4' 28 watt normal light output T8</v>
          </cell>
          <cell r="H984">
            <v>2</v>
          </cell>
          <cell r="I984" t="str">
            <v>Active</v>
          </cell>
          <cell r="J984">
            <v>42736</v>
          </cell>
          <cell r="L984" t="str">
            <v>Comm Lighting</v>
          </cell>
          <cell r="N984" t="str">
            <v>5265</v>
          </cell>
          <cell r="Q984" t="str">
            <v>60.93</v>
          </cell>
          <cell r="S984" t="str">
            <v>89.32</v>
          </cell>
          <cell r="T984" t="str">
            <v>145</v>
          </cell>
          <cell r="U984" t="str">
            <v>Full</v>
          </cell>
          <cell r="V984" t="str">
            <v>12</v>
          </cell>
          <cell r="X984" t="str">
            <v>0</v>
          </cell>
          <cell r="Y984" t="str">
            <v>PSE-deemed</v>
          </cell>
          <cell r="Z984" t="str">
            <v>Engineering</v>
          </cell>
          <cell r="AE984" t="str">
            <v>per unit</v>
          </cell>
          <cell r="AF984" t="str">
            <v>kWh</v>
          </cell>
        </row>
        <row r="985">
          <cell r="A985" t="str">
            <v>11599 - 1</v>
          </cell>
          <cell r="B985" t="str">
            <v>11599</v>
          </cell>
          <cell r="C985" t="str">
            <v>Lighting</v>
          </cell>
          <cell r="D985" t="str">
            <v>Lamp</v>
          </cell>
          <cell r="E985" t="str">
            <v>TLED Lamp</v>
          </cell>
          <cell r="F985" t="str">
            <v>LGDI: Lamp - TLED - 4 ft - 4x - from 4 ft T8 28w NLO 4x - LCA</v>
          </cell>
          <cell r="G985" t="str">
            <v>4-lamp 4' tubular LED: replace 4-lamp 4' 28 watt normal light output T8; installed in common areas</v>
          </cell>
          <cell r="H985">
            <v>1</v>
          </cell>
          <cell r="I985" t="str">
            <v>Active</v>
          </cell>
          <cell r="J985">
            <v>42370</v>
          </cell>
          <cell r="L985" t="str">
            <v>Comm Lighting</v>
          </cell>
          <cell r="N985" t="str">
            <v>4119</v>
          </cell>
          <cell r="Q985" t="str">
            <v>62.53</v>
          </cell>
          <cell r="S985" t="str">
            <v>89.32</v>
          </cell>
          <cell r="T985" t="str">
            <v>375</v>
          </cell>
          <cell r="U985" t="str">
            <v>Full</v>
          </cell>
          <cell r="V985" t="str">
            <v>12</v>
          </cell>
          <cell r="Y985" t="str">
            <v>PSE-deemed</v>
          </cell>
          <cell r="Z985" t="str">
            <v>Engineering</v>
          </cell>
          <cell r="AE985" t="str">
            <v>per unit</v>
          </cell>
          <cell r="AF985" t="str">
            <v>kWh</v>
          </cell>
        </row>
        <row r="986">
          <cell r="A986" t="str">
            <v>11600 - 1</v>
          </cell>
          <cell r="B986" t="str">
            <v>11600</v>
          </cell>
          <cell r="C986" t="str">
            <v>Lighting</v>
          </cell>
          <cell r="D986" t="str">
            <v>Lamp</v>
          </cell>
          <cell r="E986" t="str">
            <v>TLED Lamp</v>
          </cell>
          <cell r="F986" t="str">
            <v>LGDI: Lamp - TLED - 4 ft - 4x - from 4 ft T8 32w HLO 4x</v>
          </cell>
          <cell r="G986" t="str">
            <v>4-lamp 4' tubular LED: replace 4-lamp 4' 32 watt high light output T8</v>
          </cell>
          <cell r="H986">
            <v>1</v>
          </cell>
          <cell r="I986" t="str">
            <v>Active</v>
          </cell>
          <cell r="J986">
            <v>42370</v>
          </cell>
          <cell r="K986">
            <v>42735</v>
          </cell>
          <cell r="L986" t="str">
            <v>Comm Lighting</v>
          </cell>
          <cell r="N986" t="str">
            <v>4120</v>
          </cell>
          <cell r="Q986" t="str">
            <v>60.93</v>
          </cell>
          <cell r="S986" t="str">
            <v>89.32</v>
          </cell>
          <cell r="T986" t="str">
            <v>305</v>
          </cell>
          <cell r="U986" t="str">
            <v>Full</v>
          </cell>
          <cell r="V986" t="str">
            <v>12</v>
          </cell>
          <cell r="Y986" t="str">
            <v>PSE-deemed</v>
          </cell>
          <cell r="Z986" t="str">
            <v>Engineering</v>
          </cell>
          <cell r="AE986" t="str">
            <v>per unit</v>
          </cell>
          <cell r="AF986" t="str">
            <v>kWh</v>
          </cell>
        </row>
        <row r="987">
          <cell r="A987" t="str">
            <v>11600 - 2</v>
          </cell>
          <cell r="B987" t="str">
            <v>11600</v>
          </cell>
          <cell r="C987" t="str">
            <v>Lighting</v>
          </cell>
          <cell r="D987" t="str">
            <v>Lamp</v>
          </cell>
          <cell r="E987" t="str">
            <v>TLED Lamp</v>
          </cell>
          <cell r="F987" t="str">
            <v>LGDI: Lamp - TLED - 4 ft - 4x - from 4 ft T8 32w HLO 4x</v>
          </cell>
          <cell r="G987" t="str">
            <v>4-lamp 4' tubular LED: replace 4-lamp 4' 32 watt high light output T8</v>
          </cell>
          <cell r="H987">
            <v>2</v>
          </cell>
          <cell r="I987" t="str">
            <v>Active</v>
          </cell>
          <cell r="J987">
            <v>42736</v>
          </cell>
          <cell r="L987" t="str">
            <v>Comm Lighting</v>
          </cell>
          <cell r="N987" t="str">
            <v>5266</v>
          </cell>
          <cell r="Q987" t="str">
            <v>60.93</v>
          </cell>
          <cell r="S987" t="str">
            <v>89.32</v>
          </cell>
          <cell r="T987" t="str">
            <v>304</v>
          </cell>
          <cell r="U987" t="str">
            <v>Full</v>
          </cell>
          <cell r="V987" t="str">
            <v>12</v>
          </cell>
          <cell r="X987" t="str">
            <v>0</v>
          </cell>
          <cell r="Y987" t="str">
            <v>PSE-deemed</v>
          </cell>
          <cell r="Z987" t="str">
            <v>Engineering</v>
          </cell>
          <cell r="AE987" t="str">
            <v>per unit</v>
          </cell>
          <cell r="AF987" t="str">
            <v>kWh</v>
          </cell>
        </row>
        <row r="988">
          <cell r="A988" t="str">
            <v>11601 - 1</v>
          </cell>
          <cell r="B988" t="str">
            <v>11601</v>
          </cell>
          <cell r="C988" t="str">
            <v>Lighting</v>
          </cell>
          <cell r="D988" t="str">
            <v>Lamp</v>
          </cell>
          <cell r="E988" t="str">
            <v>TLED Lamp</v>
          </cell>
          <cell r="F988" t="str">
            <v>LGDI: Lamp - TLED - 4 ft - 4x - from 4 ft T8 32w HLO 4x - LCA</v>
          </cell>
          <cell r="G988" t="str">
            <v>4-lamp 4' tubular LED: replace 4-lamp 4' 32 watt high light output T8; installed in common areas</v>
          </cell>
          <cell r="H988">
            <v>1</v>
          </cell>
          <cell r="I988" t="str">
            <v>Active</v>
          </cell>
          <cell r="J988">
            <v>42370</v>
          </cell>
          <cell r="L988" t="str">
            <v>Comm Lighting</v>
          </cell>
          <cell r="N988" t="str">
            <v>4121</v>
          </cell>
          <cell r="Q988" t="str">
            <v>67.34</v>
          </cell>
          <cell r="S988" t="str">
            <v>96.19</v>
          </cell>
          <cell r="T988" t="str">
            <v>784</v>
          </cell>
          <cell r="U988" t="str">
            <v>Full</v>
          </cell>
          <cell r="V988" t="str">
            <v>12</v>
          </cell>
          <cell r="Y988" t="str">
            <v>PSE-deemed</v>
          </cell>
          <cell r="Z988" t="str">
            <v>Engineering</v>
          </cell>
          <cell r="AE988" t="str">
            <v>per unit</v>
          </cell>
          <cell r="AF988" t="str">
            <v>kWh</v>
          </cell>
        </row>
        <row r="989">
          <cell r="A989" t="str">
            <v>11602 - 1</v>
          </cell>
          <cell r="B989" t="str">
            <v>11602</v>
          </cell>
          <cell r="C989" t="str">
            <v>Lighting</v>
          </cell>
          <cell r="D989" t="str">
            <v>Lamp</v>
          </cell>
          <cell r="E989" t="str">
            <v>TLED Lamp</v>
          </cell>
          <cell r="F989" t="str">
            <v>LGDI: Lamp - TLED - 4 ft - 4x - from 4 ft T8 32w LLO 4x</v>
          </cell>
          <cell r="G989" t="str">
            <v>4-lamp 4' tubular LED: replace 4-lamp 4' 32 watt low light output T8</v>
          </cell>
          <cell r="H989">
            <v>1</v>
          </cell>
          <cell r="I989" t="str">
            <v>Active</v>
          </cell>
          <cell r="J989">
            <v>42370</v>
          </cell>
          <cell r="K989">
            <v>42735</v>
          </cell>
          <cell r="L989" t="str">
            <v>Comm Lighting</v>
          </cell>
          <cell r="N989" t="str">
            <v>4122</v>
          </cell>
          <cell r="Q989" t="str">
            <v>60.93</v>
          </cell>
          <cell r="S989" t="str">
            <v>89.32</v>
          </cell>
          <cell r="T989" t="str">
            <v>146</v>
          </cell>
          <cell r="U989" t="str">
            <v>Full</v>
          </cell>
          <cell r="V989" t="str">
            <v>12</v>
          </cell>
          <cell r="Y989" t="str">
            <v>PSE-deemed</v>
          </cell>
          <cell r="Z989" t="str">
            <v>Engineering</v>
          </cell>
          <cell r="AE989" t="str">
            <v>per unit</v>
          </cell>
          <cell r="AF989" t="str">
            <v>kWh</v>
          </cell>
        </row>
        <row r="990">
          <cell r="A990" t="str">
            <v>11602 - 2</v>
          </cell>
          <cell r="B990" t="str">
            <v>11602</v>
          </cell>
          <cell r="C990" t="str">
            <v>Lighting</v>
          </cell>
          <cell r="D990" t="str">
            <v>Lamp</v>
          </cell>
          <cell r="E990" t="str">
            <v>TLED Lamp</v>
          </cell>
          <cell r="F990" t="str">
            <v>LGDI: Lamp - TLED - 4 ft - 4x - from 4 ft T8 32w LLO 4x</v>
          </cell>
          <cell r="G990" t="str">
            <v>4-lamp 4' tubular LED: replace 4-lamp 4' 32 watt low light output T8</v>
          </cell>
          <cell r="H990">
            <v>2</v>
          </cell>
          <cell r="I990" t="str">
            <v>Active</v>
          </cell>
          <cell r="J990">
            <v>42736</v>
          </cell>
          <cell r="L990" t="str">
            <v>Comm Lighting</v>
          </cell>
          <cell r="N990" t="str">
            <v>5267</v>
          </cell>
          <cell r="Q990" t="str">
            <v>60.93</v>
          </cell>
          <cell r="S990" t="str">
            <v>89.32</v>
          </cell>
          <cell r="T990" t="str">
            <v>145</v>
          </cell>
          <cell r="U990" t="str">
            <v>Full</v>
          </cell>
          <cell r="V990" t="str">
            <v>12</v>
          </cell>
          <cell r="X990" t="str">
            <v>0</v>
          </cell>
          <cell r="Y990" t="str">
            <v>PSE-deemed</v>
          </cell>
          <cell r="Z990" t="str">
            <v>Engineering</v>
          </cell>
          <cell r="AE990" t="str">
            <v>per unit</v>
          </cell>
          <cell r="AF990" t="str">
            <v>kWh</v>
          </cell>
        </row>
        <row r="991">
          <cell r="A991" t="str">
            <v>11603 - 1</v>
          </cell>
          <cell r="B991" t="str">
            <v>11603</v>
          </cell>
          <cell r="C991" t="str">
            <v>Lighting</v>
          </cell>
          <cell r="D991" t="str">
            <v>Lamp</v>
          </cell>
          <cell r="E991" t="str">
            <v>TLED Lamp</v>
          </cell>
          <cell r="F991" t="str">
            <v>LGDI: Lamp - TLED - 4 ft - 4x - from 4 ft T8 32w LLO 4x - LCA</v>
          </cell>
          <cell r="G991" t="str">
            <v>4-lamp 4' tubular LED: replace 4-lamp 4' 32 watt low light output T8; installed in common areas</v>
          </cell>
          <cell r="H991">
            <v>1</v>
          </cell>
          <cell r="I991" t="str">
            <v>Active</v>
          </cell>
          <cell r="J991">
            <v>42370</v>
          </cell>
          <cell r="L991" t="str">
            <v>Comm Lighting</v>
          </cell>
          <cell r="N991" t="str">
            <v>4123</v>
          </cell>
          <cell r="Q991" t="str">
            <v>62.53</v>
          </cell>
          <cell r="S991" t="str">
            <v>89.32</v>
          </cell>
          <cell r="T991" t="str">
            <v>375</v>
          </cell>
          <cell r="U991" t="str">
            <v>Full</v>
          </cell>
          <cell r="V991" t="str">
            <v>12</v>
          </cell>
          <cell r="Y991" t="str">
            <v>PSE-deemed</v>
          </cell>
          <cell r="Z991" t="str">
            <v>Engineering</v>
          </cell>
          <cell r="AE991" t="str">
            <v>per unit</v>
          </cell>
          <cell r="AF991" t="str">
            <v>kWh</v>
          </cell>
        </row>
        <row r="992">
          <cell r="A992" t="str">
            <v>11604 - 1</v>
          </cell>
          <cell r="B992" t="str">
            <v>11604</v>
          </cell>
          <cell r="C992" t="str">
            <v>Lighting</v>
          </cell>
          <cell r="D992" t="str">
            <v>Lamp</v>
          </cell>
          <cell r="E992" t="str">
            <v>TLED Lamp</v>
          </cell>
          <cell r="F992" t="str">
            <v>LGDI: Lamp - TLED - 4 ft - 4x - from 4 ft T8 32w NLO 4x</v>
          </cell>
          <cell r="G992" t="str">
            <v>4-lamp 4' tubular LED: replace 4-lamp 4' 32 watt normal light output T8</v>
          </cell>
          <cell r="H992">
            <v>1</v>
          </cell>
          <cell r="I992" t="str">
            <v>Active</v>
          </cell>
          <cell r="J992">
            <v>42370</v>
          </cell>
          <cell r="K992">
            <v>42735</v>
          </cell>
          <cell r="L992" t="str">
            <v>Comm Lighting</v>
          </cell>
          <cell r="N992" t="str">
            <v>4124</v>
          </cell>
          <cell r="Q992" t="str">
            <v>60.93</v>
          </cell>
          <cell r="S992" t="str">
            <v>89.32</v>
          </cell>
          <cell r="T992" t="str">
            <v>186</v>
          </cell>
          <cell r="U992" t="str">
            <v>Full</v>
          </cell>
          <cell r="V992" t="str">
            <v>12</v>
          </cell>
          <cell r="Y992" t="str">
            <v>PSE-deemed</v>
          </cell>
          <cell r="Z992" t="str">
            <v>Engineering</v>
          </cell>
          <cell r="AE992" t="str">
            <v>per unit</v>
          </cell>
          <cell r="AF992" t="str">
            <v>kWh</v>
          </cell>
        </row>
        <row r="993">
          <cell r="A993" t="str">
            <v>11604 - 2</v>
          </cell>
          <cell r="B993" t="str">
            <v>11604</v>
          </cell>
          <cell r="C993" t="str">
            <v>Lighting</v>
          </cell>
          <cell r="D993" t="str">
            <v>Lamp</v>
          </cell>
          <cell r="E993" t="str">
            <v>TLED Lamp</v>
          </cell>
          <cell r="F993" t="str">
            <v>LGDI: Lamp - TLED - 4 ft - 4x - from 4 ft T8 32w NLO 4x</v>
          </cell>
          <cell r="G993" t="str">
            <v>4-lamp 4' tubular LED: replace 4-lamp 4' 32 watt normal light output T8</v>
          </cell>
          <cell r="H993">
            <v>2</v>
          </cell>
          <cell r="I993" t="str">
            <v>Active</v>
          </cell>
          <cell r="J993">
            <v>42736</v>
          </cell>
          <cell r="L993" t="str">
            <v>Comm Lighting</v>
          </cell>
          <cell r="N993" t="str">
            <v>5268</v>
          </cell>
          <cell r="Q993" t="str">
            <v>60.93</v>
          </cell>
          <cell r="S993" t="str">
            <v>89.32</v>
          </cell>
          <cell r="T993" t="str">
            <v>185</v>
          </cell>
          <cell r="U993" t="str">
            <v>Full</v>
          </cell>
          <cell r="V993" t="str">
            <v>12</v>
          </cell>
          <cell r="X993" t="str">
            <v>0</v>
          </cell>
          <cell r="Y993" t="str">
            <v>PSE-deemed</v>
          </cell>
          <cell r="Z993" t="str">
            <v>Engineering</v>
          </cell>
          <cell r="AE993" t="str">
            <v>per unit</v>
          </cell>
          <cell r="AF993" t="str">
            <v>kWh</v>
          </cell>
        </row>
        <row r="994">
          <cell r="A994" t="str">
            <v>11605 - 1</v>
          </cell>
          <cell r="B994" t="str">
            <v>11605</v>
          </cell>
          <cell r="C994" t="str">
            <v>Lighting</v>
          </cell>
          <cell r="D994" t="str">
            <v>Lamp</v>
          </cell>
          <cell r="E994" t="str">
            <v>TLED Lamp</v>
          </cell>
          <cell r="F994" t="str">
            <v>LGDI: Lamp - TLED - 4 ft - 4x - from 4 ft T8 32w NLO 4x - LCA</v>
          </cell>
          <cell r="G994" t="str">
            <v>4-lamp 4' tubular LED: replace 4-lamp 4' 32 watt normal light output T8; installed in common areas</v>
          </cell>
          <cell r="H994">
            <v>1</v>
          </cell>
          <cell r="I994" t="str">
            <v>Active</v>
          </cell>
          <cell r="J994">
            <v>42370</v>
          </cell>
          <cell r="L994" t="str">
            <v>Comm Lighting</v>
          </cell>
          <cell r="N994" t="str">
            <v>4125</v>
          </cell>
          <cell r="Q994" t="str">
            <v>62.53</v>
          </cell>
          <cell r="S994" t="str">
            <v>89.32</v>
          </cell>
          <cell r="T994" t="str">
            <v>784</v>
          </cell>
          <cell r="U994" t="str">
            <v>Full</v>
          </cell>
          <cell r="V994" t="str">
            <v>12</v>
          </cell>
          <cell r="Y994" t="str">
            <v>PSE-deemed</v>
          </cell>
          <cell r="Z994" t="str">
            <v>Engineering</v>
          </cell>
          <cell r="AE994" t="str">
            <v>per unit</v>
          </cell>
          <cell r="AF994" t="str">
            <v>kWh</v>
          </cell>
        </row>
        <row r="995">
          <cell r="A995" t="str">
            <v>11606 - 1</v>
          </cell>
          <cell r="B995" t="str">
            <v>11606</v>
          </cell>
          <cell r="C995" t="str">
            <v>Lighting</v>
          </cell>
          <cell r="D995" t="str">
            <v>Signage</v>
          </cell>
          <cell r="E995" t="str">
            <v>LED Sign</v>
          </cell>
          <cell r="F995" t="str">
            <v>LGDI: LED Exit Sign</v>
          </cell>
          <cell r="G995" t="str">
            <v>LED exit sign</v>
          </cell>
          <cell r="H995">
            <v>1</v>
          </cell>
          <cell r="I995" t="str">
            <v>Active</v>
          </cell>
          <cell r="J995">
            <v>42370</v>
          </cell>
          <cell r="L995" t="str">
            <v>Comm Flat</v>
          </cell>
          <cell r="N995" t="str">
            <v>4126</v>
          </cell>
          <cell r="Q995" t="str">
            <v>60</v>
          </cell>
          <cell r="S995" t="str">
            <v>60</v>
          </cell>
          <cell r="T995" t="str">
            <v>153.3</v>
          </cell>
          <cell r="U995" t="str">
            <v>Full</v>
          </cell>
          <cell r="V995" t="str">
            <v>9</v>
          </cell>
          <cell r="Y995" t="str">
            <v>PSE-deemed</v>
          </cell>
          <cell r="Z995" t="str">
            <v>Engineering</v>
          </cell>
          <cell r="AE995" t="str">
            <v>per unit</v>
          </cell>
          <cell r="AF995" t="str">
            <v>kWh</v>
          </cell>
        </row>
        <row r="996">
          <cell r="A996" t="str">
            <v>11607 - 1</v>
          </cell>
          <cell r="B996" t="str">
            <v>11607</v>
          </cell>
          <cell r="C996" t="str">
            <v>Lighting</v>
          </cell>
          <cell r="D996" t="str">
            <v>Signage</v>
          </cell>
          <cell r="E996" t="str">
            <v>LED Sign</v>
          </cell>
          <cell r="F996" t="str">
            <v>LGDI: LED Open Sign</v>
          </cell>
          <cell r="G996" t="str">
            <v>LED open sign</v>
          </cell>
          <cell r="H996">
            <v>1</v>
          </cell>
          <cell r="I996" t="str">
            <v>Active</v>
          </cell>
          <cell r="J996">
            <v>42370</v>
          </cell>
          <cell r="K996">
            <v>42735</v>
          </cell>
          <cell r="L996" t="str">
            <v>Comm Lighting</v>
          </cell>
          <cell r="N996" t="str">
            <v>4127</v>
          </cell>
          <cell r="Q996" t="str">
            <v>130.65</v>
          </cell>
          <cell r="S996" t="str">
            <v>130.65</v>
          </cell>
          <cell r="T996" t="str">
            <v>398</v>
          </cell>
          <cell r="U996" t="str">
            <v>Full</v>
          </cell>
          <cell r="V996" t="str">
            <v>16</v>
          </cell>
          <cell r="Y996" t="str">
            <v>PSE-deemed</v>
          </cell>
          <cell r="Z996" t="str">
            <v>Engineering</v>
          </cell>
          <cell r="AE996" t="str">
            <v>per unit</v>
          </cell>
          <cell r="AF996" t="str">
            <v>kWh</v>
          </cell>
        </row>
        <row r="997">
          <cell r="A997" t="str">
            <v>11607 - 2</v>
          </cell>
          <cell r="B997" t="str">
            <v>11607</v>
          </cell>
          <cell r="C997" t="str">
            <v>Lighting</v>
          </cell>
          <cell r="D997" t="str">
            <v>Signage</v>
          </cell>
          <cell r="E997" t="str">
            <v>LED Sign</v>
          </cell>
          <cell r="F997" t="str">
            <v>LGDI: LED Open Sign</v>
          </cell>
          <cell r="G997" t="str">
            <v>LED open sign</v>
          </cell>
          <cell r="H997">
            <v>2</v>
          </cell>
          <cell r="I997" t="str">
            <v>Active</v>
          </cell>
          <cell r="J997">
            <v>42736</v>
          </cell>
          <cell r="L997" t="str">
            <v>Comm Lighting</v>
          </cell>
          <cell r="N997" t="str">
            <v>5269</v>
          </cell>
          <cell r="Q997" t="str">
            <v>130.65</v>
          </cell>
          <cell r="S997" t="str">
            <v>130.65</v>
          </cell>
          <cell r="T997" t="str">
            <v>1022</v>
          </cell>
          <cell r="U997" t="str">
            <v>Full</v>
          </cell>
          <cell r="V997" t="str">
            <v>16</v>
          </cell>
          <cell r="X997" t="str">
            <v>0</v>
          </cell>
          <cell r="Y997" t="str">
            <v>PSE-deemed</v>
          </cell>
          <cell r="Z997" t="str">
            <v>Engineering</v>
          </cell>
          <cell r="AE997" t="str">
            <v>per unit</v>
          </cell>
          <cell r="AF997" t="str">
            <v>kWh</v>
          </cell>
        </row>
        <row r="998">
          <cell r="A998" t="str">
            <v>11926 - 1</v>
          </cell>
          <cell r="B998" t="str">
            <v>11926</v>
          </cell>
          <cell r="C998" t="str">
            <v>Lighting</v>
          </cell>
          <cell r="D998" t="str">
            <v>Area Lighting</v>
          </cell>
          <cell r="E998" t="str">
            <v>General Lighting</v>
          </cell>
          <cell r="F998" t="str">
            <v>LGDI: Lighting - Custom</v>
          </cell>
          <cell r="G998" t="str">
            <v>Custom lighting measure</v>
          </cell>
          <cell r="H998">
            <v>1</v>
          </cell>
          <cell r="I998" t="str">
            <v>Active</v>
          </cell>
          <cell r="J998">
            <v>42370</v>
          </cell>
          <cell r="N998" t="str">
            <v>4340</v>
          </cell>
          <cell r="Y998" t="str">
            <v>Custom</v>
          </cell>
          <cell r="AE998" t="str">
            <v>custom</v>
          </cell>
          <cell r="AF998" t="str">
            <v>kWh</v>
          </cell>
        </row>
        <row r="999">
          <cell r="A999" t="str">
            <v>11608 - 1</v>
          </cell>
          <cell r="B999" t="str">
            <v>11608</v>
          </cell>
          <cell r="C999" t="str">
            <v>Controls</v>
          </cell>
          <cell r="D999" t="str">
            <v>Occupancy Sensor</v>
          </cell>
          <cell r="E999" t="str">
            <v>Lighting Control</v>
          </cell>
          <cell r="F999" t="str">
            <v>LGDI: Occupancy Sensor - 100w to 150w</v>
          </cell>
          <cell r="G999" t="str">
            <v xml:space="preserve">Occupancy sensor: contolling 100 watt to 150 watt </v>
          </cell>
          <cell r="H999">
            <v>1</v>
          </cell>
          <cell r="I999" t="str">
            <v>Active</v>
          </cell>
          <cell r="J999">
            <v>42370</v>
          </cell>
          <cell r="L999" t="str">
            <v>Comm Lighting</v>
          </cell>
          <cell r="N999" t="str">
            <v>4128</v>
          </cell>
          <cell r="Q999" t="str">
            <v>68</v>
          </cell>
          <cell r="S999" t="str">
            <v>68</v>
          </cell>
          <cell r="T999" t="str">
            <v>120</v>
          </cell>
          <cell r="U999" t="str">
            <v>Full</v>
          </cell>
          <cell r="V999" t="str">
            <v>10</v>
          </cell>
          <cell r="Y999" t="str">
            <v>PSE-deemed</v>
          </cell>
          <cell r="Z999" t="str">
            <v>Engineering</v>
          </cell>
          <cell r="AE999" t="str">
            <v>per unit</v>
          </cell>
          <cell r="AF999" t="str">
            <v>kWh</v>
          </cell>
        </row>
        <row r="1000">
          <cell r="A1000" t="str">
            <v>11609 - 1</v>
          </cell>
          <cell r="B1000" t="str">
            <v>11609</v>
          </cell>
          <cell r="C1000" t="str">
            <v>Controls</v>
          </cell>
          <cell r="D1000" t="str">
            <v>Occupancy Sensor</v>
          </cell>
          <cell r="E1000" t="str">
            <v>Lighting Control</v>
          </cell>
          <cell r="F1000" t="str">
            <v>LGDI: Occupancy Sensor - 151w to 200w</v>
          </cell>
          <cell r="G1000" t="str">
            <v xml:space="preserve">Occupancy sensor: controlling 151 watt to 200 watt </v>
          </cell>
          <cell r="H1000">
            <v>1</v>
          </cell>
          <cell r="I1000" t="str">
            <v>Active</v>
          </cell>
          <cell r="J1000">
            <v>42370</v>
          </cell>
          <cell r="L1000" t="str">
            <v>Comm Lighting</v>
          </cell>
          <cell r="N1000" t="str">
            <v>4129</v>
          </cell>
          <cell r="Q1000" t="str">
            <v>68</v>
          </cell>
          <cell r="S1000" t="str">
            <v>68</v>
          </cell>
          <cell r="T1000" t="str">
            <v>167</v>
          </cell>
          <cell r="U1000" t="str">
            <v>Full</v>
          </cell>
          <cell r="V1000" t="str">
            <v>10</v>
          </cell>
          <cell r="Y1000" t="str">
            <v>PSE-deemed</v>
          </cell>
          <cell r="Z1000" t="str">
            <v>Engineering</v>
          </cell>
          <cell r="AE1000" t="str">
            <v>per unit</v>
          </cell>
          <cell r="AF1000" t="str">
            <v>kWh</v>
          </cell>
        </row>
        <row r="1001">
          <cell r="A1001" t="str">
            <v>11610 - 1</v>
          </cell>
          <cell r="B1001" t="str">
            <v>11610</v>
          </cell>
          <cell r="C1001" t="str">
            <v>Controls</v>
          </cell>
          <cell r="D1001" t="str">
            <v>Occupancy Sensor</v>
          </cell>
          <cell r="E1001" t="str">
            <v>Lighting Control</v>
          </cell>
          <cell r="F1001" t="str">
            <v>LGDI: Occupancy Sensor - 201w to 450w</v>
          </cell>
          <cell r="G1001" t="str">
            <v xml:space="preserve">Occupancy sensor: controlling 201 watt to 450 watt </v>
          </cell>
          <cell r="H1001">
            <v>1</v>
          </cell>
          <cell r="I1001" t="str">
            <v>Active</v>
          </cell>
          <cell r="J1001">
            <v>42370</v>
          </cell>
          <cell r="L1001" t="str">
            <v>Comm Lighting</v>
          </cell>
          <cell r="N1001" t="str">
            <v>4130</v>
          </cell>
          <cell r="Q1001" t="str">
            <v>68</v>
          </cell>
          <cell r="S1001" t="str">
            <v>68</v>
          </cell>
          <cell r="T1001" t="str">
            <v>311</v>
          </cell>
          <cell r="U1001" t="str">
            <v>Full</v>
          </cell>
          <cell r="V1001" t="str">
            <v>10</v>
          </cell>
          <cell r="Y1001" t="str">
            <v>PSE-deemed</v>
          </cell>
          <cell r="Z1001" t="str">
            <v>Engineering</v>
          </cell>
          <cell r="AE1001" t="str">
            <v>per unit</v>
          </cell>
          <cell r="AF1001" t="str">
            <v>kWh</v>
          </cell>
        </row>
        <row r="1002">
          <cell r="A1002" t="str">
            <v>11611 - 1</v>
          </cell>
          <cell r="B1002" t="str">
            <v>11611</v>
          </cell>
          <cell r="C1002" t="str">
            <v>Controls</v>
          </cell>
          <cell r="D1002" t="str">
            <v>Occupancy Sensor</v>
          </cell>
          <cell r="E1002" t="str">
            <v>Lighting Control</v>
          </cell>
          <cell r="F1002" t="str">
            <v>LGDI: Occupancy Sensor - Less than 100w</v>
          </cell>
          <cell r="G1002" t="str">
            <v xml:space="preserve">Occupancy sensor: controlling less than 100 watt </v>
          </cell>
          <cell r="H1002">
            <v>1</v>
          </cell>
          <cell r="I1002" t="str">
            <v>Active</v>
          </cell>
          <cell r="J1002">
            <v>42370</v>
          </cell>
          <cell r="L1002" t="str">
            <v>Comm Lighting</v>
          </cell>
          <cell r="N1002" t="str">
            <v>4131</v>
          </cell>
          <cell r="Q1002" t="str">
            <v>68</v>
          </cell>
          <cell r="S1002" t="str">
            <v>68</v>
          </cell>
          <cell r="T1002" t="str">
            <v>48</v>
          </cell>
          <cell r="U1002" t="str">
            <v>Full</v>
          </cell>
          <cell r="V1002" t="str">
            <v>10</v>
          </cell>
          <cell r="Y1002" t="str">
            <v>PSE-deemed</v>
          </cell>
          <cell r="Z1002" t="str">
            <v>Engineering</v>
          </cell>
          <cell r="AE1002" t="str">
            <v>per unit</v>
          </cell>
          <cell r="AF1002" t="str">
            <v>kWh</v>
          </cell>
        </row>
        <row r="1003">
          <cell r="A1003" t="str">
            <v>11612 - 1</v>
          </cell>
          <cell r="B1003" t="str">
            <v>11612</v>
          </cell>
          <cell r="C1003" t="str">
            <v>Controls</v>
          </cell>
          <cell r="D1003" t="str">
            <v>Occupancy Sensor</v>
          </cell>
          <cell r="E1003" t="str">
            <v>Lighting Control</v>
          </cell>
          <cell r="F1003" t="str">
            <v>LGDI: Occupancy Sensor - over 450w</v>
          </cell>
          <cell r="G1003" t="str">
            <v xml:space="preserve">Occupancy sensor: controlling over 450 watt </v>
          </cell>
          <cell r="H1003">
            <v>1</v>
          </cell>
          <cell r="I1003" t="str">
            <v>Active</v>
          </cell>
          <cell r="J1003">
            <v>42370</v>
          </cell>
          <cell r="L1003" t="str">
            <v>Comm Lighting</v>
          </cell>
          <cell r="N1003" t="str">
            <v>4132</v>
          </cell>
          <cell r="Q1003" t="str">
            <v>68</v>
          </cell>
          <cell r="S1003" t="str">
            <v>68</v>
          </cell>
          <cell r="T1003" t="str">
            <v>478</v>
          </cell>
          <cell r="U1003" t="str">
            <v>Full</v>
          </cell>
          <cell r="V1003" t="str">
            <v>10</v>
          </cell>
          <cell r="Y1003" t="str">
            <v>PSE-deemed</v>
          </cell>
          <cell r="Z1003" t="str">
            <v>Engineering</v>
          </cell>
          <cell r="AE1003" t="str">
            <v>per unit</v>
          </cell>
          <cell r="AF1003" t="str">
            <v>kWh</v>
          </cell>
        </row>
        <row r="1004">
          <cell r="A1004" t="str">
            <v>11613 - 1</v>
          </cell>
          <cell r="B1004" t="str">
            <v>11613</v>
          </cell>
          <cell r="C1004" t="str">
            <v>Lighting</v>
          </cell>
          <cell r="D1004" t="str">
            <v>Display Lighting</v>
          </cell>
          <cell r="E1004" t="str">
            <v>Refrigeration Lighting</v>
          </cell>
          <cell r="F1004" t="str">
            <v>LGDI: Open Case Lighting - LED - High - from 4ft T12</v>
          </cell>
          <cell r="G1004" t="str">
            <v>High-power LED open case lighting: replace 4' T12</v>
          </cell>
          <cell r="H1004">
            <v>1</v>
          </cell>
          <cell r="I1004" t="str">
            <v>Active</v>
          </cell>
          <cell r="J1004">
            <v>42370</v>
          </cell>
          <cell r="L1004" t="str">
            <v>Comm Lighting</v>
          </cell>
          <cell r="N1004" t="str">
            <v>4133</v>
          </cell>
          <cell r="Q1004" t="str">
            <v>58.55</v>
          </cell>
          <cell r="S1004" t="str">
            <v>58.55</v>
          </cell>
          <cell r="T1004" t="str">
            <v>301</v>
          </cell>
          <cell r="U1004" t="str">
            <v>Full</v>
          </cell>
          <cell r="V1004" t="str">
            <v>11</v>
          </cell>
          <cell r="Y1004" t="str">
            <v>RTF-deemed</v>
          </cell>
          <cell r="AE1004" t="str">
            <v>per unit</v>
          </cell>
          <cell r="AF1004" t="str">
            <v>kWh</v>
          </cell>
        </row>
        <row r="1005">
          <cell r="A1005" t="str">
            <v>11614 - 1</v>
          </cell>
          <cell r="B1005" t="str">
            <v>11614</v>
          </cell>
          <cell r="C1005" t="str">
            <v>Lighting</v>
          </cell>
          <cell r="D1005" t="str">
            <v>Display Lighting</v>
          </cell>
          <cell r="E1005" t="str">
            <v>Refrigeration Lighting</v>
          </cell>
          <cell r="F1005" t="str">
            <v>LGDI: Open Case Lighting - LED - High - from 4ft T8</v>
          </cell>
          <cell r="G1005" t="str">
            <v>High-power LED open case lighting: replace 4' T8</v>
          </cell>
          <cell r="H1005">
            <v>1</v>
          </cell>
          <cell r="I1005" t="str">
            <v>Active</v>
          </cell>
          <cell r="J1005">
            <v>42370</v>
          </cell>
          <cell r="L1005" t="str">
            <v>Comm Lighting</v>
          </cell>
          <cell r="N1005" t="str">
            <v>4134</v>
          </cell>
          <cell r="Q1005" t="str">
            <v>41.82</v>
          </cell>
          <cell r="S1005" t="str">
            <v>41.82</v>
          </cell>
          <cell r="T1005" t="str">
            <v>179</v>
          </cell>
          <cell r="U1005" t="str">
            <v>Full</v>
          </cell>
          <cell r="V1005" t="str">
            <v>11</v>
          </cell>
          <cell r="Y1005" t="str">
            <v>RTF-deemed</v>
          </cell>
          <cell r="AE1005" t="str">
            <v>per unit</v>
          </cell>
          <cell r="AF1005" t="str">
            <v>kWh</v>
          </cell>
        </row>
        <row r="1006">
          <cell r="A1006" t="str">
            <v>11615 - 1</v>
          </cell>
          <cell r="B1006" t="str">
            <v>11615</v>
          </cell>
          <cell r="C1006" t="str">
            <v>Lighting</v>
          </cell>
          <cell r="D1006" t="str">
            <v>Display Lighting</v>
          </cell>
          <cell r="E1006" t="str">
            <v>Refrigeration Lighting</v>
          </cell>
          <cell r="F1006" t="str">
            <v>LGDI: Open Case Lighting - LED - High - from 5ft T12</v>
          </cell>
          <cell r="G1006" t="str">
            <v>High-power LED open case lighting: replace 5' T12</v>
          </cell>
          <cell r="H1006">
            <v>1</v>
          </cell>
          <cell r="I1006" t="str">
            <v>Active</v>
          </cell>
          <cell r="J1006">
            <v>42370</v>
          </cell>
          <cell r="L1006" t="str">
            <v>Comm Lighting</v>
          </cell>
          <cell r="N1006" t="str">
            <v>4135</v>
          </cell>
          <cell r="Q1006" t="str">
            <v>58.55</v>
          </cell>
          <cell r="S1006" t="str">
            <v>58.55</v>
          </cell>
          <cell r="T1006" t="str">
            <v>376</v>
          </cell>
          <cell r="U1006" t="str">
            <v>Full</v>
          </cell>
          <cell r="V1006" t="str">
            <v>11</v>
          </cell>
          <cell r="Y1006" t="str">
            <v>RTF-deemed</v>
          </cell>
          <cell r="AE1006" t="str">
            <v>per unit</v>
          </cell>
          <cell r="AF1006" t="str">
            <v>kWh</v>
          </cell>
        </row>
        <row r="1007">
          <cell r="A1007" t="str">
            <v>11616 - 1</v>
          </cell>
          <cell r="B1007" t="str">
            <v>11616</v>
          </cell>
          <cell r="C1007" t="str">
            <v>Lighting</v>
          </cell>
          <cell r="D1007" t="str">
            <v>Display Lighting</v>
          </cell>
          <cell r="E1007" t="str">
            <v>Refrigeration Lighting</v>
          </cell>
          <cell r="F1007" t="str">
            <v>LGDI: Open Case Lighting - LED - High - from 5ft T8</v>
          </cell>
          <cell r="G1007" t="str">
            <v>High-power LED open case lighting: replace 5' T8</v>
          </cell>
          <cell r="H1007">
            <v>1</v>
          </cell>
          <cell r="I1007" t="str">
            <v>Active</v>
          </cell>
          <cell r="J1007">
            <v>42370</v>
          </cell>
          <cell r="L1007" t="str">
            <v>Comm Lighting</v>
          </cell>
          <cell r="N1007" t="str">
            <v>4136</v>
          </cell>
          <cell r="Q1007" t="str">
            <v>41.82</v>
          </cell>
          <cell r="S1007" t="str">
            <v>41.82</v>
          </cell>
          <cell r="T1007" t="str">
            <v>223</v>
          </cell>
          <cell r="U1007" t="str">
            <v>Full</v>
          </cell>
          <cell r="V1007" t="str">
            <v>11</v>
          </cell>
          <cell r="Y1007" t="str">
            <v>RTF-deemed</v>
          </cell>
          <cell r="AE1007" t="str">
            <v>per unit</v>
          </cell>
          <cell r="AF1007" t="str">
            <v>kWh</v>
          </cell>
        </row>
        <row r="1008">
          <cell r="A1008" t="str">
            <v>11617 - 1</v>
          </cell>
          <cell r="B1008" t="str">
            <v>11617</v>
          </cell>
          <cell r="C1008" t="str">
            <v>Lighting</v>
          </cell>
          <cell r="D1008" t="str">
            <v>Display Lighting</v>
          </cell>
          <cell r="E1008" t="str">
            <v>Refrigeration Lighting</v>
          </cell>
          <cell r="F1008" t="str">
            <v>LGDI: Open Case Lighting - LED - High - from 6ft T12</v>
          </cell>
          <cell r="G1008" t="str">
            <v>High-power LED open case lighting: replace 6' T12</v>
          </cell>
          <cell r="H1008">
            <v>1</v>
          </cell>
          <cell r="I1008" t="str">
            <v>Active</v>
          </cell>
          <cell r="J1008">
            <v>42370</v>
          </cell>
          <cell r="L1008" t="str">
            <v>Comm Lighting</v>
          </cell>
          <cell r="N1008" t="str">
            <v>4137</v>
          </cell>
          <cell r="Q1008" t="str">
            <v>78.15</v>
          </cell>
          <cell r="S1008" t="str">
            <v>78.15</v>
          </cell>
          <cell r="T1008" t="str">
            <v>451</v>
          </cell>
          <cell r="U1008" t="str">
            <v>Full</v>
          </cell>
          <cell r="V1008" t="str">
            <v>11</v>
          </cell>
          <cell r="Y1008" t="str">
            <v>RTF-deemed</v>
          </cell>
          <cell r="AE1008" t="str">
            <v>per unit</v>
          </cell>
          <cell r="AF1008" t="str">
            <v>kWh</v>
          </cell>
        </row>
        <row r="1009">
          <cell r="A1009" t="str">
            <v>11618 - 1</v>
          </cell>
          <cell r="B1009" t="str">
            <v>11618</v>
          </cell>
          <cell r="C1009" t="str">
            <v>Lighting</v>
          </cell>
          <cell r="D1009" t="str">
            <v>Display Lighting</v>
          </cell>
          <cell r="E1009" t="str">
            <v>Refrigeration Lighting</v>
          </cell>
          <cell r="F1009" t="str">
            <v>LGDI: Open Case Lighting - LED - High - from 6ft T8</v>
          </cell>
          <cell r="G1009" t="str">
            <v>High-power LED open case lighting: replace 6' T8</v>
          </cell>
          <cell r="H1009">
            <v>1</v>
          </cell>
          <cell r="I1009" t="str">
            <v>Active</v>
          </cell>
          <cell r="J1009">
            <v>42370</v>
          </cell>
          <cell r="L1009" t="str">
            <v>Comm Lighting</v>
          </cell>
          <cell r="N1009" t="str">
            <v>4138</v>
          </cell>
          <cell r="Q1009" t="str">
            <v>55.82</v>
          </cell>
          <cell r="S1009" t="str">
            <v>55.82</v>
          </cell>
          <cell r="T1009" t="str">
            <v>268</v>
          </cell>
          <cell r="U1009" t="str">
            <v>Full</v>
          </cell>
          <cell r="V1009" t="str">
            <v>11</v>
          </cell>
          <cell r="Y1009" t="str">
            <v>RTF-deemed</v>
          </cell>
          <cell r="AE1009" t="str">
            <v>per unit</v>
          </cell>
          <cell r="AF1009" t="str">
            <v>kWh</v>
          </cell>
        </row>
        <row r="1010">
          <cell r="A1010" t="str">
            <v>11619 - 1</v>
          </cell>
          <cell r="B1010" t="str">
            <v>11619</v>
          </cell>
          <cell r="C1010" t="str">
            <v>Lighting</v>
          </cell>
          <cell r="D1010" t="str">
            <v>Display Lighting</v>
          </cell>
          <cell r="E1010" t="str">
            <v>Refrigeration Lighting</v>
          </cell>
          <cell r="F1010" t="str">
            <v>LGDI: Open Case Lighting - LED - Low - from 4ft T12</v>
          </cell>
          <cell r="G1010" t="str">
            <v>Low-power LED open case lighting: replace 4' T12</v>
          </cell>
          <cell r="H1010">
            <v>1</v>
          </cell>
          <cell r="I1010" t="str">
            <v>Active</v>
          </cell>
          <cell r="J1010">
            <v>42370</v>
          </cell>
          <cell r="L1010" t="str">
            <v>Comm Lighting</v>
          </cell>
          <cell r="N1010" t="str">
            <v>4139</v>
          </cell>
          <cell r="Q1010" t="str">
            <v>58.55</v>
          </cell>
          <cell r="S1010" t="str">
            <v>58.55</v>
          </cell>
          <cell r="T1010" t="str">
            <v>170</v>
          </cell>
          <cell r="U1010" t="str">
            <v>Full</v>
          </cell>
          <cell r="V1010" t="str">
            <v>11</v>
          </cell>
          <cell r="Y1010" t="str">
            <v>RTF-deemed</v>
          </cell>
          <cell r="AE1010" t="str">
            <v>per unit</v>
          </cell>
          <cell r="AF1010" t="str">
            <v>kWh</v>
          </cell>
        </row>
        <row r="1011">
          <cell r="A1011" t="str">
            <v>11620 - 1</v>
          </cell>
          <cell r="B1011" t="str">
            <v>11620</v>
          </cell>
          <cell r="C1011" t="str">
            <v>Lighting</v>
          </cell>
          <cell r="D1011" t="str">
            <v>Display Lighting</v>
          </cell>
          <cell r="E1011" t="str">
            <v>Refrigeration Lighting</v>
          </cell>
          <cell r="F1011" t="str">
            <v>LGDI: Open Case Lighting - LED - Low - from 4ft T8</v>
          </cell>
          <cell r="G1011" t="str">
            <v>Low-power LED open case lighting: replace 4' T8</v>
          </cell>
          <cell r="H1011">
            <v>1</v>
          </cell>
          <cell r="I1011" t="str">
            <v>Active</v>
          </cell>
          <cell r="J1011">
            <v>42370</v>
          </cell>
          <cell r="L1011" t="str">
            <v>Comm Lighting</v>
          </cell>
          <cell r="N1011" t="str">
            <v>4140</v>
          </cell>
          <cell r="Q1011" t="str">
            <v>41.82</v>
          </cell>
          <cell r="S1011" t="str">
            <v>41.82</v>
          </cell>
          <cell r="T1011" t="str">
            <v>98</v>
          </cell>
          <cell r="U1011" t="str">
            <v>Full</v>
          </cell>
          <cell r="V1011" t="str">
            <v>11</v>
          </cell>
          <cell r="Y1011" t="str">
            <v>RTF-deemed</v>
          </cell>
          <cell r="AE1011" t="str">
            <v>per unit</v>
          </cell>
          <cell r="AF1011" t="str">
            <v>kWh</v>
          </cell>
        </row>
        <row r="1012">
          <cell r="A1012" t="str">
            <v>11621 - 1</v>
          </cell>
          <cell r="B1012" t="str">
            <v>11621</v>
          </cell>
          <cell r="C1012" t="str">
            <v>Lighting</v>
          </cell>
          <cell r="D1012" t="str">
            <v>Display Lighting</v>
          </cell>
          <cell r="E1012" t="str">
            <v>Refrigeration Lighting</v>
          </cell>
          <cell r="F1012" t="str">
            <v>LGDI: Open Case Lighting - LED - Low - from 5ft T12</v>
          </cell>
          <cell r="G1012" t="str">
            <v>Low-power LED open case lighting: replace 5' T12</v>
          </cell>
          <cell r="H1012">
            <v>1</v>
          </cell>
          <cell r="I1012" t="str">
            <v>Active</v>
          </cell>
          <cell r="J1012">
            <v>42370</v>
          </cell>
          <cell r="L1012" t="str">
            <v>Comm Lighting</v>
          </cell>
          <cell r="N1012" t="str">
            <v>4141</v>
          </cell>
          <cell r="Q1012" t="str">
            <v>58.55</v>
          </cell>
          <cell r="S1012" t="str">
            <v>58.55</v>
          </cell>
          <cell r="T1012" t="str">
            <v>212</v>
          </cell>
          <cell r="U1012" t="str">
            <v>Full</v>
          </cell>
          <cell r="V1012" t="str">
            <v>11</v>
          </cell>
          <cell r="Y1012" t="str">
            <v>RTF-deemed</v>
          </cell>
          <cell r="AE1012" t="str">
            <v>per unit</v>
          </cell>
          <cell r="AF1012" t="str">
            <v>kWh</v>
          </cell>
        </row>
        <row r="1013">
          <cell r="A1013" t="str">
            <v>11622 - 1</v>
          </cell>
          <cell r="B1013" t="str">
            <v>11622</v>
          </cell>
          <cell r="C1013" t="str">
            <v>Lighting</v>
          </cell>
          <cell r="D1013" t="str">
            <v>Display Lighting</v>
          </cell>
          <cell r="E1013" t="str">
            <v>Refrigeration Lighting</v>
          </cell>
          <cell r="F1013" t="str">
            <v>LGDI: Open Case Lighting - LED - Low - from 5ft T8</v>
          </cell>
          <cell r="G1013" t="str">
            <v>Low-power LED open case lighting: replace 5' T8</v>
          </cell>
          <cell r="H1013">
            <v>1</v>
          </cell>
          <cell r="I1013" t="str">
            <v>Active</v>
          </cell>
          <cell r="J1013">
            <v>42370</v>
          </cell>
          <cell r="L1013" t="str">
            <v>Comm Lighting</v>
          </cell>
          <cell r="N1013" t="str">
            <v>4142</v>
          </cell>
          <cell r="Q1013" t="str">
            <v>41.82</v>
          </cell>
          <cell r="S1013" t="str">
            <v>41.82</v>
          </cell>
          <cell r="T1013" t="str">
            <v>122</v>
          </cell>
          <cell r="U1013" t="str">
            <v>Full</v>
          </cell>
          <cell r="V1013" t="str">
            <v>11</v>
          </cell>
          <cell r="Y1013" t="str">
            <v>RTF-deemed</v>
          </cell>
          <cell r="AE1013" t="str">
            <v>per unit</v>
          </cell>
          <cell r="AF1013" t="str">
            <v>kWh</v>
          </cell>
        </row>
        <row r="1014">
          <cell r="A1014" t="str">
            <v>11623 - 1</v>
          </cell>
          <cell r="B1014" t="str">
            <v>11623</v>
          </cell>
          <cell r="C1014" t="str">
            <v>Lighting</v>
          </cell>
          <cell r="D1014" t="str">
            <v>Display Lighting</v>
          </cell>
          <cell r="E1014" t="str">
            <v>Refrigeration Lighting</v>
          </cell>
          <cell r="F1014" t="str">
            <v>LGDI: Open Case Lighting - LED - Low - from 6ft T12</v>
          </cell>
          <cell r="G1014" t="str">
            <v>Low-power LED open case lighting: replace 6' T12</v>
          </cell>
          <cell r="H1014">
            <v>1</v>
          </cell>
          <cell r="I1014" t="str">
            <v>Active</v>
          </cell>
          <cell r="J1014">
            <v>42370</v>
          </cell>
          <cell r="L1014" t="str">
            <v>Comm Lighting</v>
          </cell>
          <cell r="N1014" t="str">
            <v>4143</v>
          </cell>
          <cell r="Q1014" t="str">
            <v>78.15</v>
          </cell>
          <cell r="S1014" t="str">
            <v>78.15</v>
          </cell>
          <cell r="T1014" t="str">
            <v>255</v>
          </cell>
          <cell r="U1014" t="str">
            <v>Full</v>
          </cell>
          <cell r="V1014" t="str">
            <v>11</v>
          </cell>
          <cell r="Y1014" t="str">
            <v>RTF-deemed</v>
          </cell>
          <cell r="AE1014" t="str">
            <v>per unit</v>
          </cell>
          <cell r="AF1014" t="str">
            <v>kWh</v>
          </cell>
        </row>
        <row r="1015">
          <cell r="A1015" t="str">
            <v>11624 - 1</v>
          </cell>
          <cell r="B1015" t="str">
            <v>11624</v>
          </cell>
          <cell r="C1015" t="str">
            <v>Lighting</v>
          </cell>
          <cell r="D1015" t="str">
            <v>Display Lighting</v>
          </cell>
          <cell r="E1015" t="str">
            <v>Refrigeration Lighting</v>
          </cell>
          <cell r="F1015" t="str">
            <v>LGDI: Open Case Lighting - LED - Low - from 6ft T8</v>
          </cell>
          <cell r="G1015" t="str">
            <v>Low-power LED open case lighting: replace 6' T8</v>
          </cell>
          <cell r="H1015">
            <v>1</v>
          </cell>
          <cell r="I1015" t="str">
            <v>Active</v>
          </cell>
          <cell r="J1015">
            <v>42370</v>
          </cell>
          <cell r="L1015" t="str">
            <v>Comm Lighting</v>
          </cell>
          <cell r="N1015" t="str">
            <v>4144</v>
          </cell>
          <cell r="Q1015" t="str">
            <v>55.82</v>
          </cell>
          <cell r="S1015" t="str">
            <v>55.82</v>
          </cell>
          <cell r="T1015" t="str">
            <v>147</v>
          </cell>
          <cell r="U1015" t="str">
            <v>Full</v>
          </cell>
          <cell r="V1015" t="str">
            <v>11</v>
          </cell>
          <cell r="Y1015" t="str">
            <v>RTF-deemed</v>
          </cell>
          <cell r="AE1015" t="str">
            <v>per unit</v>
          </cell>
          <cell r="AF1015" t="str">
            <v>kWh</v>
          </cell>
        </row>
        <row r="1016">
          <cell r="A1016" t="str">
            <v>11625 - 1</v>
          </cell>
          <cell r="B1016" t="str">
            <v>11625</v>
          </cell>
          <cell r="C1016" t="str">
            <v>Lighting</v>
          </cell>
          <cell r="D1016" t="str">
            <v>Display Lighting</v>
          </cell>
          <cell r="E1016" t="str">
            <v>Refrigeration Lighting</v>
          </cell>
          <cell r="F1016" t="str">
            <v>LGDI: Open Case Lighting - T12 - Delamp - 4 ft</v>
          </cell>
          <cell r="G1016" t="str">
            <v>4' T12 open case lighting delamp</v>
          </cell>
          <cell r="H1016">
            <v>1</v>
          </cell>
          <cell r="I1016" t="str">
            <v>Active</v>
          </cell>
          <cell r="J1016">
            <v>42370</v>
          </cell>
          <cell r="L1016" t="str">
            <v>Comm Lighting</v>
          </cell>
          <cell r="N1016" t="str">
            <v>4145</v>
          </cell>
          <cell r="Q1016" t="str">
            <v>58.55</v>
          </cell>
          <cell r="S1016" t="str">
            <v>58.55</v>
          </cell>
          <cell r="T1016" t="str">
            <v>226</v>
          </cell>
          <cell r="U1016" t="str">
            <v>Full</v>
          </cell>
          <cell r="V1016" t="str">
            <v>11</v>
          </cell>
          <cell r="Y1016" t="str">
            <v>RTF-deemed</v>
          </cell>
          <cell r="AE1016" t="str">
            <v>per unit</v>
          </cell>
          <cell r="AF1016" t="str">
            <v>kWh</v>
          </cell>
        </row>
        <row r="1017">
          <cell r="A1017" t="str">
            <v>11626 - 1</v>
          </cell>
          <cell r="B1017" t="str">
            <v>11626</v>
          </cell>
          <cell r="C1017" t="str">
            <v>Lighting</v>
          </cell>
          <cell r="D1017" t="str">
            <v>Display Lighting</v>
          </cell>
          <cell r="E1017" t="str">
            <v>Refrigeration Lighting</v>
          </cell>
          <cell r="F1017" t="str">
            <v>LGDI: Open Case Lighting - T12 - Delamp - 5 ft</v>
          </cell>
          <cell r="G1017" t="str">
            <v>5' T12 open case lighting delamp</v>
          </cell>
          <cell r="H1017">
            <v>1</v>
          </cell>
          <cell r="I1017" t="str">
            <v>Active</v>
          </cell>
          <cell r="J1017">
            <v>42370</v>
          </cell>
          <cell r="L1017" t="str">
            <v>Comm Lighting</v>
          </cell>
          <cell r="N1017" t="str">
            <v>4146</v>
          </cell>
          <cell r="Q1017" t="str">
            <v>58.55</v>
          </cell>
          <cell r="S1017" t="str">
            <v>58.55</v>
          </cell>
          <cell r="T1017" t="str">
            <v>282</v>
          </cell>
          <cell r="U1017" t="str">
            <v>Full</v>
          </cell>
          <cell r="V1017" t="str">
            <v>11</v>
          </cell>
          <cell r="Y1017" t="str">
            <v>RTF-deemed</v>
          </cell>
          <cell r="AE1017" t="str">
            <v>per unit</v>
          </cell>
          <cell r="AF1017" t="str">
            <v>kWh</v>
          </cell>
        </row>
        <row r="1018">
          <cell r="A1018" t="str">
            <v>11627 - 1</v>
          </cell>
          <cell r="B1018" t="str">
            <v>11627</v>
          </cell>
          <cell r="C1018" t="str">
            <v>Lighting</v>
          </cell>
          <cell r="D1018" t="str">
            <v>Display Lighting</v>
          </cell>
          <cell r="E1018" t="str">
            <v>Refrigeration Lighting</v>
          </cell>
          <cell r="F1018" t="str">
            <v>LGDI: Open Case Lighting - T12 - Delamp - 6 ft</v>
          </cell>
          <cell r="G1018" t="str">
            <v>6' T12 open case lighting delamp</v>
          </cell>
          <cell r="H1018">
            <v>1</v>
          </cell>
          <cell r="I1018" t="str">
            <v>Active</v>
          </cell>
          <cell r="J1018">
            <v>42370</v>
          </cell>
          <cell r="L1018" t="str">
            <v>Comm Lighting</v>
          </cell>
          <cell r="N1018" t="str">
            <v>4147</v>
          </cell>
          <cell r="Q1018" t="str">
            <v>78.15</v>
          </cell>
          <cell r="S1018" t="str">
            <v>78.15</v>
          </cell>
          <cell r="T1018" t="str">
            <v>339</v>
          </cell>
          <cell r="U1018" t="str">
            <v>Full</v>
          </cell>
          <cell r="V1018" t="str">
            <v>11</v>
          </cell>
          <cell r="Y1018" t="str">
            <v>RTF-deemed</v>
          </cell>
          <cell r="AE1018" t="str">
            <v>per unit</v>
          </cell>
          <cell r="AF1018" t="str">
            <v>kWh</v>
          </cell>
        </row>
        <row r="1019">
          <cell r="A1019" t="str">
            <v>11628 - 1</v>
          </cell>
          <cell r="B1019" t="str">
            <v>11628</v>
          </cell>
          <cell r="C1019" t="str">
            <v>Lighting</v>
          </cell>
          <cell r="D1019" t="str">
            <v>Display Lighting</v>
          </cell>
          <cell r="E1019" t="str">
            <v>Refrigeration Lighting</v>
          </cell>
          <cell r="F1019" t="str">
            <v>LGDI: Open Case Lighting - T8 - Delamp - 4 ft</v>
          </cell>
          <cell r="G1019" t="str">
            <v>4' T8 open case lighting delamp</v>
          </cell>
          <cell r="H1019">
            <v>1</v>
          </cell>
          <cell r="I1019" t="str">
            <v>Active</v>
          </cell>
          <cell r="J1019">
            <v>42370</v>
          </cell>
          <cell r="L1019" t="str">
            <v>Comm Lighting</v>
          </cell>
          <cell r="N1019" t="str">
            <v>4148</v>
          </cell>
          <cell r="Q1019" t="str">
            <v>41.82</v>
          </cell>
          <cell r="S1019" t="str">
            <v>41.82</v>
          </cell>
          <cell r="T1019" t="str">
            <v>165</v>
          </cell>
          <cell r="U1019" t="str">
            <v>Full</v>
          </cell>
          <cell r="V1019" t="str">
            <v>11</v>
          </cell>
          <cell r="Y1019" t="str">
            <v>RTF-deemed</v>
          </cell>
          <cell r="AE1019" t="str">
            <v>per unit</v>
          </cell>
          <cell r="AF1019" t="str">
            <v>kWh</v>
          </cell>
        </row>
        <row r="1020">
          <cell r="A1020" t="str">
            <v>11629 - 1</v>
          </cell>
          <cell r="B1020" t="str">
            <v>11629</v>
          </cell>
          <cell r="C1020" t="str">
            <v>Lighting</v>
          </cell>
          <cell r="D1020" t="str">
            <v>Display Lighting</v>
          </cell>
          <cell r="E1020" t="str">
            <v>Refrigeration Lighting</v>
          </cell>
          <cell r="F1020" t="str">
            <v>LGDI: Open Case Lighting - T8 - Delamp - 5 ft</v>
          </cell>
          <cell r="G1020" t="str">
            <v>5' T8 open case lighting delamp</v>
          </cell>
          <cell r="H1020">
            <v>1</v>
          </cell>
          <cell r="I1020" t="str">
            <v>Active</v>
          </cell>
          <cell r="J1020">
            <v>42370</v>
          </cell>
          <cell r="L1020" t="str">
            <v>Comm Lighting</v>
          </cell>
          <cell r="N1020" t="str">
            <v>4149</v>
          </cell>
          <cell r="Q1020" t="str">
            <v>41.82</v>
          </cell>
          <cell r="S1020" t="str">
            <v>41.82</v>
          </cell>
          <cell r="T1020" t="str">
            <v>206</v>
          </cell>
          <cell r="U1020" t="str">
            <v>Full</v>
          </cell>
          <cell r="V1020" t="str">
            <v>11</v>
          </cell>
          <cell r="Y1020" t="str">
            <v>RTF-deemed</v>
          </cell>
          <cell r="AE1020" t="str">
            <v>per unit</v>
          </cell>
          <cell r="AF1020" t="str">
            <v>kWh</v>
          </cell>
        </row>
        <row r="1021">
          <cell r="A1021" t="str">
            <v>11630 - 1</v>
          </cell>
          <cell r="B1021" t="str">
            <v>11630</v>
          </cell>
          <cell r="C1021" t="str">
            <v>Lighting</v>
          </cell>
          <cell r="D1021" t="str">
            <v>Display Lighting</v>
          </cell>
          <cell r="E1021" t="str">
            <v>Refrigeration Lighting</v>
          </cell>
          <cell r="F1021" t="str">
            <v>LGDI: Open Case Lighting - T8 - Delamp - 6 ft</v>
          </cell>
          <cell r="G1021" t="str">
            <v>6' T8 open case lighting delamp</v>
          </cell>
          <cell r="H1021">
            <v>1</v>
          </cell>
          <cell r="I1021" t="str">
            <v>Active</v>
          </cell>
          <cell r="J1021">
            <v>42370</v>
          </cell>
          <cell r="L1021" t="str">
            <v>Comm Lighting</v>
          </cell>
          <cell r="N1021" t="str">
            <v>4150</v>
          </cell>
          <cell r="Q1021" t="str">
            <v>55.82</v>
          </cell>
          <cell r="S1021" t="str">
            <v>55.82</v>
          </cell>
          <cell r="T1021" t="str">
            <v>247</v>
          </cell>
          <cell r="U1021" t="str">
            <v>Full</v>
          </cell>
          <cell r="V1021" t="str">
            <v>11</v>
          </cell>
          <cell r="Y1021" t="str">
            <v>RTF-deemed</v>
          </cell>
          <cell r="AE1021" t="str">
            <v>per unit</v>
          </cell>
          <cell r="AF1021" t="str">
            <v>kWh</v>
          </cell>
        </row>
        <row r="1022">
          <cell r="A1022" t="str">
            <v>11631 - 1</v>
          </cell>
          <cell r="B1022" t="str">
            <v>11631</v>
          </cell>
          <cell r="C1022" t="str">
            <v>Controls</v>
          </cell>
          <cell r="D1022" t="str">
            <v>Advanced Power Strip</v>
          </cell>
          <cell r="E1022" t="str">
            <v>Advanced Power Strip</v>
          </cell>
          <cell r="F1022" t="str">
            <v>LGDI: Power Strip - Advanced</v>
          </cell>
          <cell r="G1022" t="str">
            <v>Advanced power strip</v>
          </cell>
          <cell r="H1022">
            <v>1</v>
          </cell>
          <cell r="I1022" t="str">
            <v>Active</v>
          </cell>
          <cell r="J1022">
            <v>42370</v>
          </cell>
          <cell r="L1022" t="str">
            <v>Comm Flat</v>
          </cell>
          <cell r="N1022" t="str">
            <v>4151</v>
          </cell>
          <cell r="Q1022" t="str">
            <v>40</v>
          </cell>
          <cell r="S1022" t="str">
            <v>40</v>
          </cell>
          <cell r="T1022" t="str">
            <v>118</v>
          </cell>
          <cell r="U1022" t="str">
            <v>Full</v>
          </cell>
          <cell r="V1022" t="str">
            <v>4</v>
          </cell>
          <cell r="Y1022" t="str">
            <v>RTF-deemed</v>
          </cell>
          <cell r="AE1022" t="str">
            <v>per unit</v>
          </cell>
          <cell r="AF1022" t="str">
            <v>kWh</v>
          </cell>
        </row>
        <row r="1023">
          <cell r="A1023" t="str">
            <v>11632 - 1</v>
          </cell>
          <cell r="B1023" t="str">
            <v>11632</v>
          </cell>
          <cell r="C1023" t="str">
            <v>Lighting</v>
          </cell>
          <cell r="D1023" t="str">
            <v>Display Lighting</v>
          </cell>
          <cell r="E1023" t="str">
            <v>Refrigeration Lighting</v>
          </cell>
          <cell r="F1023" t="str">
            <v>LGDI: Reach In Case Lighting - LED - Low - from 4ft T12</v>
          </cell>
          <cell r="G1023" t="str">
            <v>Low-temperature LED reach-in case lighting: replace 4' T12</v>
          </cell>
          <cell r="H1023">
            <v>1</v>
          </cell>
          <cell r="I1023" t="str">
            <v>Active</v>
          </cell>
          <cell r="J1023">
            <v>42370</v>
          </cell>
          <cell r="L1023" t="str">
            <v>Comm Lighting</v>
          </cell>
          <cell r="N1023" t="str">
            <v>4152</v>
          </cell>
          <cell r="Q1023" t="str">
            <v>58.55</v>
          </cell>
          <cell r="S1023" t="str">
            <v>58.55</v>
          </cell>
          <cell r="T1023" t="str">
            <v>302</v>
          </cell>
          <cell r="U1023" t="str">
            <v>Full</v>
          </cell>
          <cell r="V1023" t="str">
            <v>11</v>
          </cell>
          <cell r="Y1023" t="str">
            <v>RTF-deemed</v>
          </cell>
          <cell r="AE1023" t="str">
            <v>per unit</v>
          </cell>
          <cell r="AF1023" t="str">
            <v>kWh</v>
          </cell>
        </row>
        <row r="1024">
          <cell r="A1024" t="str">
            <v>11633 - 1</v>
          </cell>
          <cell r="B1024" t="str">
            <v>11633</v>
          </cell>
          <cell r="C1024" t="str">
            <v>Lighting</v>
          </cell>
          <cell r="D1024" t="str">
            <v>Display Lighting</v>
          </cell>
          <cell r="E1024" t="str">
            <v>Refrigeration Lighting</v>
          </cell>
          <cell r="F1024" t="str">
            <v>LGDI: Reach In Case Lighting - LED - Low - from 4ft T8</v>
          </cell>
          <cell r="G1024" t="str">
            <v>Low-temperature LED reach-in case lighting: replace 4' T8</v>
          </cell>
          <cell r="H1024">
            <v>1</v>
          </cell>
          <cell r="I1024" t="str">
            <v>Active</v>
          </cell>
          <cell r="J1024">
            <v>42370</v>
          </cell>
          <cell r="L1024" t="str">
            <v>Comm Lighting</v>
          </cell>
          <cell r="N1024" t="str">
            <v>4153</v>
          </cell>
          <cell r="Q1024" t="str">
            <v>41.82</v>
          </cell>
          <cell r="S1024" t="str">
            <v>41.82</v>
          </cell>
          <cell r="T1024" t="str">
            <v>206</v>
          </cell>
          <cell r="U1024" t="str">
            <v>Full</v>
          </cell>
          <cell r="V1024" t="str">
            <v>11</v>
          </cell>
          <cell r="Y1024" t="str">
            <v>RTF-deemed</v>
          </cell>
          <cell r="AE1024" t="str">
            <v>per unit</v>
          </cell>
          <cell r="AF1024" t="str">
            <v>kWh</v>
          </cell>
        </row>
        <row r="1025">
          <cell r="A1025" t="str">
            <v>11634 - 1</v>
          </cell>
          <cell r="B1025" t="str">
            <v>11634</v>
          </cell>
          <cell r="C1025" t="str">
            <v>Lighting</v>
          </cell>
          <cell r="D1025" t="str">
            <v>Display Lighting</v>
          </cell>
          <cell r="E1025" t="str">
            <v>Refrigeration Lighting</v>
          </cell>
          <cell r="F1025" t="str">
            <v>LGDI: Reach In Case Lighting - LED - Low - from 5ft T12</v>
          </cell>
          <cell r="G1025" t="str">
            <v>Low-temperature LED reach-in case lighting: replace 5' T12</v>
          </cell>
          <cell r="H1025">
            <v>1</v>
          </cell>
          <cell r="I1025" t="str">
            <v>Active</v>
          </cell>
          <cell r="J1025">
            <v>42370</v>
          </cell>
          <cell r="L1025" t="str">
            <v>Comm Lighting</v>
          </cell>
          <cell r="N1025" t="str">
            <v>4154</v>
          </cell>
          <cell r="Q1025" t="str">
            <v>58.55</v>
          </cell>
          <cell r="S1025" t="str">
            <v>58.55</v>
          </cell>
          <cell r="T1025" t="str">
            <v>378</v>
          </cell>
          <cell r="U1025" t="str">
            <v>Full</v>
          </cell>
          <cell r="V1025" t="str">
            <v>11</v>
          </cell>
          <cell r="Y1025" t="str">
            <v>RTF-deemed</v>
          </cell>
          <cell r="AE1025" t="str">
            <v>per unit</v>
          </cell>
          <cell r="AF1025" t="str">
            <v>kWh</v>
          </cell>
        </row>
        <row r="1026">
          <cell r="A1026" t="str">
            <v>11635 - 1</v>
          </cell>
          <cell r="B1026" t="str">
            <v>11635</v>
          </cell>
          <cell r="C1026" t="str">
            <v>Lighting</v>
          </cell>
          <cell r="D1026" t="str">
            <v>Display Lighting</v>
          </cell>
          <cell r="E1026" t="str">
            <v>Refrigeration Lighting</v>
          </cell>
          <cell r="F1026" t="str">
            <v>LGDI: Reach In Case Lighting - LED - Low - from 5ft T8</v>
          </cell>
          <cell r="G1026" t="str">
            <v>Low-temperature LED reach-in case lighting: replace 5' T8</v>
          </cell>
          <cell r="H1026">
            <v>1</v>
          </cell>
          <cell r="I1026" t="str">
            <v>Active</v>
          </cell>
          <cell r="J1026">
            <v>42370</v>
          </cell>
          <cell r="L1026" t="str">
            <v>Comm Lighting</v>
          </cell>
          <cell r="N1026" t="str">
            <v>4155</v>
          </cell>
          <cell r="Q1026" t="str">
            <v>41.82</v>
          </cell>
          <cell r="S1026" t="str">
            <v>41.82</v>
          </cell>
          <cell r="T1026" t="str">
            <v>258</v>
          </cell>
          <cell r="U1026" t="str">
            <v>Full</v>
          </cell>
          <cell r="V1026" t="str">
            <v>11</v>
          </cell>
          <cell r="Y1026" t="str">
            <v>RTF-deemed</v>
          </cell>
          <cell r="AE1026" t="str">
            <v>per unit</v>
          </cell>
          <cell r="AF1026" t="str">
            <v>kWh</v>
          </cell>
        </row>
        <row r="1027">
          <cell r="A1027" t="str">
            <v>11636 - 1</v>
          </cell>
          <cell r="B1027" t="str">
            <v>11636</v>
          </cell>
          <cell r="C1027" t="str">
            <v>Lighting</v>
          </cell>
          <cell r="D1027" t="str">
            <v>Display Lighting</v>
          </cell>
          <cell r="E1027" t="str">
            <v>Refrigeration Lighting</v>
          </cell>
          <cell r="F1027" t="str">
            <v>LGDI: Reach In Case Lighting - LED - Low - from 6ft T12</v>
          </cell>
          <cell r="G1027" t="str">
            <v>Low-temperature LED reach-in case lighting: replace 6' T12</v>
          </cell>
          <cell r="H1027">
            <v>1</v>
          </cell>
          <cell r="I1027" t="str">
            <v>Active</v>
          </cell>
          <cell r="J1027">
            <v>42370</v>
          </cell>
          <cell r="L1027" t="str">
            <v>Comm Lighting</v>
          </cell>
          <cell r="N1027" t="str">
            <v>4156</v>
          </cell>
          <cell r="Q1027" t="str">
            <v>78.15</v>
          </cell>
          <cell r="S1027" t="str">
            <v>78.15</v>
          </cell>
          <cell r="T1027" t="str">
            <v>453</v>
          </cell>
          <cell r="U1027" t="str">
            <v>Full</v>
          </cell>
          <cell r="V1027" t="str">
            <v>11</v>
          </cell>
          <cell r="Y1027" t="str">
            <v>RTF-deemed</v>
          </cell>
          <cell r="AE1027" t="str">
            <v>per unit</v>
          </cell>
          <cell r="AF1027" t="str">
            <v>kWh</v>
          </cell>
        </row>
        <row r="1028">
          <cell r="A1028" t="str">
            <v>11637 - 1</v>
          </cell>
          <cell r="B1028" t="str">
            <v>11637</v>
          </cell>
          <cell r="C1028" t="str">
            <v>Lighting</v>
          </cell>
          <cell r="D1028" t="str">
            <v>Display Lighting</v>
          </cell>
          <cell r="E1028" t="str">
            <v>Refrigeration Lighting</v>
          </cell>
          <cell r="F1028" t="str">
            <v>LGDI: Reach In Case Lighting - LED - Low - from 6ft T8</v>
          </cell>
          <cell r="G1028" t="str">
            <v>Low-temperature LED reach-in case lighting: replace 6' T8</v>
          </cell>
          <cell r="H1028">
            <v>1</v>
          </cell>
          <cell r="I1028" t="str">
            <v>Active</v>
          </cell>
          <cell r="J1028">
            <v>42370</v>
          </cell>
          <cell r="L1028" t="str">
            <v>Comm Lighting</v>
          </cell>
          <cell r="N1028" t="str">
            <v>4157</v>
          </cell>
          <cell r="Q1028" t="str">
            <v>55.82</v>
          </cell>
          <cell r="S1028" t="str">
            <v>55.82</v>
          </cell>
          <cell r="T1028" t="str">
            <v>309</v>
          </cell>
          <cell r="U1028" t="str">
            <v>Full</v>
          </cell>
          <cell r="V1028" t="str">
            <v>11</v>
          </cell>
          <cell r="Y1028" t="str">
            <v>RTF-deemed</v>
          </cell>
          <cell r="AE1028" t="str">
            <v>per unit</v>
          </cell>
          <cell r="AF1028" t="str">
            <v>kWh</v>
          </cell>
        </row>
        <row r="1029">
          <cell r="A1029" t="str">
            <v>11638 - 1</v>
          </cell>
          <cell r="B1029" t="str">
            <v>11638</v>
          </cell>
          <cell r="C1029" t="str">
            <v>Lighting</v>
          </cell>
          <cell r="D1029" t="str">
            <v>Display Lighting</v>
          </cell>
          <cell r="E1029" t="str">
            <v>Refrigeration Lighting</v>
          </cell>
          <cell r="F1029" t="str">
            <v>LGDI: Reach In Case Lighting - LED - Med - from 4ft T12</v>
          </cell>
          <cell r="G1029" t="str">
            <v>Medium-temperature LED reach-in case lighting: replace 4' T12</v>
          </cell>
          <cell r="H1029">
            <v>1</v>
          </cell>
          <cell r="I1029" t="str">
            <v>Active</v>
          </cell>
          <cell r="J1029">
            <v>42370</v>
          </cell>
          <cell r="L1029" t="str">
            <v>Comm Lighting</v>
          </cell>
          <cell r="N1029" t="str">
            <v>4158</v>
          </cell>
          <cell r="Q1029" t="str">
            <v>58.55</v>
          </cell>
          <cell r="S1029" t="str">
            <v>58.55</v>
          </cell>
          <cell r="T1029" t="str">
            <v>222</v>
          </cell>
          <cell r="U1029" t="str">
            <v>Full</v>
          </cell>
          <cell r="V1029" t="str">
            <v>11</v>
          </cell>
          <cell r="Y1029" t="str">
            <v>RTF-deemed</v>
          </cell>
          <cell r="AE1029" t="str">
            <v>per unit</v>
          </cell>
          <cell r="AF1029" t="str">
            <v>kWh</v>
          </cell>
        </row>
        <row r="1030">
          <cell r="A1030" t="str">
            <v>11639 - 1</v>
          </cell>
          <cell r="B1030" t="str">
            <v>11639</v>
          </cell>
          <cell r="C1030" t="str">
            <v>Lighting</v>
          </cell>
          <cell r="D1030" t="str">
            <v>Display Lighting</v>
          </cell>
          <cell r="E1030" t="str">
            <v>Refrigeration Lighting</v>
          </cell>
          <cell r="F1030" t="str">
            <v>LGDI: Reach In Case Lighting - LED - Med - from 4ft T8</v>
          </cell>
          <cell r="G1030" t="str">
            <v>Medium-temperature LED reach-in case lighting: replace 4' T8</v>
          </cell>
          <cell r="H1030">
            <v>1</v>
          </cell>
          <cell r="I1030" t="str">
            <v>Active</v>
          </cell>
          <cell r="J1030">
            <v>42370</v>
          </cell>
          <cell r="L1030" t="str">
            <v>Comm Lighting</v>
          </cell>
          <cell r="N1030" t="str">
            <v>4159</v>
          </cell>
          <cell r="Q1030" t="str">
            <v>41.82</v>
          </cell>
          <cell r="S1030" t="str">
            <v>41.82</v>
          </cell>
          <cell r="T1030" t="str">
            <v>152</v>
          </cell>
          <cell r="U1030" t="str">
            <v>Full</v>
          </cell>
          <cell r="V1030" t="str">
            <v>11</v>
          </cell>
          <cell r="Y1030" t="str">
            <v>RTF-deemed</v>
          </cell>
          <cell r="AE1030" t="str">
            <v>per unit</v>
          </cell>
          <cell r="AF1030" t="str">
            <v>kWh</v>
          </cell>
        </row>
        <row r="1031">
          <cell r="A1031" t="str">
            <v>11640 - 1</v>
          </cell>
          <cell r="B1031" t="str">
            <v>11640</v>
          </cell>
          <cell r="C1031" t="str">
            <v>Lighting</v>
          </cell>
          <cell r="D1031" t="str">
            <v>Display Lighting</v>
          </cell>
          <cell r="E1031" t="str">
            <v>Refrigeration Lighting</v>
          </cell>
          <cell r="F1031" t="str">
            <v>LGDI: Reach In Case Lighting - LED - Med - from 5ft T12</v>
          </cell>
          <cell r="G1031" t="str">
            <v>Medium-temperature LED reach-in case lighting: replace 5' T12</v>
          </cell>
          <cell r="H1031">
            <v>1</v>
          </cell>
          <cell r="I1031" t="str">
            <v>Active</v>
          </cell>
          <cell r="J1031">
            <v>42370</v>
          </cell>
          <cell r="L1031" t="str">
            <v>Comm Lighting</v>
          </cell>
          <cell r="N1031" t="str">
            <v>4160</v>
          </cell>
          <cell r="Q1031" t="str">
            <v>58.55</v>
          </cell>
          <cell r="S1031" t="str">
            <v>58.55</v>
          </cell>
          <cell r="T1031" t="str">
            <v>278</v>
          </cell>
          <cell r="U1031" t="str">
            <v>Full</v>
          </cell>
          <cell r="V1031" t="str">
            <v>11</v>
          </cell>
          <cell r="Y1031" t="str">
            <v>RTF-deemed</v>
          </cell>
          <cell r="AE1031" t="str">
            <v>per unit</v>
          </cell>
          <cell r="AF1031" t="str">
            <v>kWh</v>
          </cell>
        </row>
        <row r="1032">
          <cell r="A1032" t="str">
            <v>11641 - 1</v>
          </cell>
          <cell r="B1032" t="str">
            <v>11641</v>
          </cell>
          <cell r="C1032" t="str">
            <v>Lighting</v>
          </cell>
          <cell r="D1032" t="str">
            <v>Display Lighting</v>
          </cell>
          <cell r="E1032" t="str">
            <v>Refrigeration Lighting</v>
          </cell>
          <cell r="F1032" t="str">
            <v>LGDI: Reach In Case Lighting - LED - Med - from 5ft T8</v>
          </cell>
          <cell r="G1032" t="str">
            <v>Medium-temperature LED reach-in case lighting: replace 5' T8</v>
          </cell>
          <cell r="H1032">
            <v>1</v>
          </cell>
          <cell r="I1032" t="str">
            <v>Active</v>
          </cell>
          <cell r="J1032">
            <v>42370</v>
          </cell>
          <cell r="L1032" t="str">
            <v>Comm Lighting</v>
          </cell>
          <cell r="N1032" t="str">
            <v>4161</v>
          </cell>
          <cell r="Q1032" t="str">
            <v>41.82</v>
          </cell>
          <cell r="S1032" t="str">
            <v>41.82</v>
          </cell>
          <cell r="T1032" t="str">
            <v>190</v>
          </cell>
          <cell r="U1032" t="str">
            <v>Full</v>
          </cell>
          <cell r="V1032" t="str">
            <v>11</v>
          </cell>
          <cell r="Y1032" t="str">
            <v>RTF-deemed</v>
          </cell>
          <cell r="AE1032" t="str">
            <v>per unit</v>
          </cell>
          <cell r="AF1032" t="str">
            <v>kWh</v>
          </cell>
        </row>
        <row r="1033">
          <cell r="A1033" t="str">
            <v>11642 - 1</v>
          </cell>
          <cell r="B1033" t="str">
            <v>11642</v>
          </cell>
          <cell r="C1033" t="str">
            <v>Lighting</v>
          </cell>
          <cell r="D1033" t="str">
            <v>Display Lighting</v>
          </cell>
          <cell r="E1033" t="str">
            <v>Refrigeration Lighting</v>
          </cell>
          <cell r="F1033" t="str">
            <v>LGDI: Reach In Case Lighting - LED - Med - from 6ft T12</v>
          </cell>
          <cell r="G1033" t="str">
            <v>Medium-temperature LED reach-in case lighting: replace 6' T12</v>
          </cell>
          <cell r="H1033">
            <v>1</v>
          </cell>
          <cell r="I1033" t="str">
            <v>Active</v>
          </cell>
          <cell r="J1033">
            <v>42370</v>
          </cell>
          <cell r="L1033" t="str">
            <v>Comm Lighting</v>
          </cell>
          <cell r="N1033" t="str">
            <v>4162</v>
          </cell>
          <cell r="Q1033" t="str">
            <v>78.15</v>
          </cell>
          <cell r="S1033" t="str">
            <v>78.15</v>
          </cell>
          <cell r="T1033" t="str">
            <v>333</v>
          </cell>
          <cell r="U1033" t="str">
            <v>Full</v>
          </cell>
          <cell r="V1033" t="str">
            <v>11</v>
          </cell>
          <cell r="Y1033" t="str">
            <v>RTF-deemed</v>
          </cell>
          <cell r="AE1033" t="str">
            <v>per unit</v>
          </cell>
          <cell r="AF1033" t="str">
            <v>kWh</v>
          </cell>
        </row>
        <row r="1034">
          <cell r="A1034" t="str">
            <v>11643 - 1</v>
          </cell>
          <cell r="B1034" t="str">
            <v>11643</v>
          </cell>
          <cell r="C1034" t="str">
            <v>Lighting</v>
          </cell>
          <cell r="D1034" t="str">
            <v>Display Lighting</v>
          </cell>
          <cell r="E1034" t="str">
            <v>Refrigeration Lighting</v>
          </cell>
          <cell r="F1034" t="str">
            <v>LGDI: Reach In Case Lighting - LED - Med - from 6ft T8</v>
          </cell>
          <cell r="G1034" t="str">
            <v>Medium-temperature LED reach-in case lighting: replace 6' T8</v>
          </cell>
          <cell r="H1034">
            <v>1</v>
          </cell>
          <cell r="I1034" t="str">
            <v>Active</v>
          </cell>
          <cell r="J1034">
            <v>42370</v>
          </cell>
          <cell r="L1034" t="str">
            <v>Comm Lighting</v>
          </cell>
          <cell r="N1034" t="str">
            <v>4163</v>
          </cell>
          <cell r="Q1034" t="str">
            <v>55.82</v>
          </cell>
          <cell r="S1034" t="str">
            <v>55.82</v>
          </cell>
          <cell r="T1034" t="str">
            <v>228</v>
          </cell>
          <cell r="U1034" t="str">
            <v>Full</v>
          </cell>
          <cell r="V1034" t="str">
            <v>11</v>
          </cell>
          <cell r="Y1034" t="str">
            <v>RTF-deemed</v>
          </cell>
          <cell r="AE1034" t="str">
            <v>per unit</v>
          </cell>
          <cell r="AF1034" t="str">
            <v>kWh</v>
          </cell>
        </row>
        <row r="1035">
          <cell r="A1035" t="str">
            <v>11644 - 1</v>
          </cell>
          <cell r="B1035" t="str">
            <v>11644</v>
          </cell>
          <cell r="C1035" t="str">
            <v>Refrigeration</v>
          </cell>
          <cell r="D1035" t="str">
            <v>Sealing</v>
          </cell>
          <cell r="E1035" t="str">
            <v>Auto Closer</v>
          </cell>
          <cell r="F1035" t="str">
            <v>LGDI: Sealing - Auto Closer - Reach In Glass Doors - Low Temp - NG</v>
          </cell>
          <cell r="G1035" t="str">
            <v>Auto closer: reach-in glass doors; low temperature; natural gas heating</v>
          </cell>
          <cell r="H1035">
            <v>1</v>
          </cell>
          <cell r="I1035" t="str">
            <v>Active</v>
          </cell>
          <cell r="J1035">
            <v>42370</v>
          </cell>
          <cell r="L1035" t="str">
            <v>Comm Space Heat</v>
          </cell>
          <cell r="N1035" t="str">
            <v>4164</v>
          </cell>
          <cell r="U1035" t="str">
            <v>Full</v>
          </cell>
          <cell r="V1035" t="str">
            <v>8</v>
          </cell>
          <cell r="Y1035" t="str">
            <v>PSE-deemed</v>
          </cell>
          <cell r="Z1035" t="str">
            <v>Engineering</v>
          </cell>
          <cell r="AA1035" t="str">
            <v>0</v>
          </cell>
          <cell r="AC1035" t="str">
            <v>0</v>
          </cell>
          <cell r="AD1035" t="str">
            <v>0.67</v>
          </cell>
          <cell r="AE1035" t="str">
            <v>per unit</v>
          </cell>
          <cell r="AF1035" t="str">
            <v>Therm</v>
          </cell>
        </row>
        <row r="1036">
          <cell r="A1036" t="str">
            <v>11645 - 1</v>
          </cell>
          <cell r="B1036" t="str">
            <v>11645</v>
          </cell>
          <cell r="C1036" t="str">
            <v>Refrigeration</v>
          </cell>
          <cell r="D1036" t="str">
            <v>Sealing</v>
          </cell>
          <cell r="E1036" t="str">
            <v>Auto Closer</v>
          </cell>
          <cell r="F1036" t="str">
            <v>LGDI: Sealing - Auto Closer - Reach In Glass Doors - Low Temp - NG - EIE</v>
          </cell>
          <cell r="G1036" t="str">
            <v>Auto closer: reach-in glass doors; low temperature; natural gas heating; electric interactive effect</v>
          </cell>
          <cell r="H1036">
            <v>1</v>
          </cell>
          <cell r="I1036" t="str">
            <v>Active</v>
          </cell>
          <cell r="J1036">
            <v>42370</v>
          </cell>
          <cell r="L1036" t="str">
            <v>Comm Refrigeration</v>
          </cell>
          <cell r="N1036" t="str">
            <v>4165</v>
          </cell>
          <cell r="Q1036" t="str">
            <v>133.28</v>
          </cell>
          <cell r="S1036" t="str">
            <v>190.4</v>
          </cell>
          <cell r="T1036" t="str">
            <v>336</v>
          </cell>
          <cell r="U1036" t="str">
            <v>Full</v>
          </cell>
          <cell r="V1036" t="str">
            <v>8</v>
          </cell>
          <cell r="Y1036" t="str">
            <v>RTF-deemed</v>
          </cell>
          <cell r="AE1036" t="str">
            <v>per unit</v>
          </cell>
          <cell r="AF1036" t="str">
            <v>kWh</v>
          </cell>
        </row>
        <row r="1037">
          <cell r="A1037" t="str">
            <v>11646 - 1</v>
          </cell>
          <cell r="B1037" t="str">
            <v>11646</v>
          </cell>
          <cell r="C1037" t="str">
            <v>Refrigeration</v>
          </cell>
          <cell r="D1037" t="str">
            <v>Sealing</v>
          </cell>
          <cell r="E1037" t="str">
            <v>Auto Closer</v>
          </cell>
          <cell r="F1037" t="str">
            <v>LGDI: Sealing - Auto Closer - Reach In Glass Doors - Med Temp - E</v>
          </cell>
          <cell r="G1037" t="str">
            <v>Auto closer: reach-in glass doors; medium temperature; electric heating</v>
          </cell>
          <cell r="H1037">
            <v>1</v>
          </cell>
          <cell r="I1037" t="str">
            <v>Active</v>
          </cell>
          <cell r="J1037">
            <v>42370</v>
          </cell>
          <cell r="L1037" t="str">
            <v>Comm Refrigeration</v>
          </cell>
          <cell r="N1037" t="str">
            <v>4166</v>
          </cell>
          <cell r="Q1037" t="str">
            <v>133.28</v>
          </cell>
          <cell r="S1037" t="str">
            <v>190.4</v>
          </cell>
          <cell r="T1037" t="str">
            <v>252</v>
          </cell>
          <cell r="U1037" t="str">
            <v>Full</v>
          </cell>
          <cell r="V1037" t="str">
            <v>8</v>
          </cell>
          <cell r="Y1037" t="str">
            <v>RTF-deemed</v>
          </cell>
          <cell r="AE1037" t="str">
            <v>per unit</v>
          </cell>
          <cell r="AF1037" t="str">
            <v>kWh</v>
          </cell>
        </row>
        <row r="1038">
          <cell r="A1038" t="str">
            <v>11647 - 1</v>
          </cell>
          <cell r="B1038" t="str">
            <v>11647</v>
          </cell>
          <cell r="C1038" t="str">
            <v>Refrigeration</v>
          </cell>
          <cell r="D1038" t="str">
            <v>Sealing</v>
          </cell>
          <cell r="E1038" t="str">
            <v>Auto Closer</v>
          </cell>
          <cell r="F1038" t="str">
            <v>LGDI: Sealing - Auto Closer - Reach In Glass Doors - Med Temp - NG</v>
          </cell>
          <cell r="G1038" t="str">
            <v>Auto closer: reach-in glass doors; medium temperature; natural gas heating</v>
          </cell>
          <cell r="H1038">
            <v>1</v>
          </cell>
          <cell r="I1038" t="str">
            <v>Active</v>
          </cell>
          <cell r="J1038">
            <v>42370</v>
          </cell>
          <cell r="L1038" t="str">
            <v>Comm Space Heat</v>
          </cell>
          <cell r="N1038" t="str">
            <v>4167</v>
          </cell>
          <cell r="U1038" t="str">
            <v>Full</v>
          </cell>
          <cell r="V1038" t="str">
            <v>8</v>
          </cell>
          <cell r="Y1038" t="str">
            <v>PSE-deemed</v>
          </cell>
          <cell r="Z1038" t="str">
            <v>Engineering</v>
          </cell>
          <cell r="AA1038" t="str">
            <v>0</v>
          </cell>
          <cell r="AC1038" t="str">
            <v>0</v>
          </cell>
          <cell r="AD1038" t="str">
            <v>0.25</v>
          </cell>
          <cell r="AE1038" t="str">
            <v>per unit</v>
          </cell>
          <cell r="AF1038" t="str">
            <v>Therm</v>
          </cell>
        </row>
        <row r="1039">
          <cell r="A1039" t="str">
            <v>11648 - 1</v>
          </cell>
          <cell r="B1039" t="str">
            <v>11648</v>
          </cell>
          <cell r="C1039" t="str">
            <v>Refrigeration</v>
          </cell>
          <cell r="D1039" t="str">
            <v>Sealing</v>
          </cell>
          <cell r="E1039" t="str">
            <v>Auto Closer</v>
          </cell>
          <cell r="F1039" t="str">
            <v>LGDI: Sealing - Auto Closer - Reach In Glass Doors - Med Temp - NG - EIE</v>
          </cell>
          <cell r="G1039" t="str">
            <v>Auto closer: reach-in glass doors; medium temperature; natural gas heating; electric interactive effect</v>
          </cell>
          <cell r="H1039">
            <v>1</v>
          </cell>
          <cell r="I1039" t="str">
            <v>Active</v>
          </cell>
          <cell r="J1039">
            <v>42370</v>
          </cell>
          <cell r="L1039" t="str">
            <v>Comm Refrigeration</v>
          </cell>
          <cell r="N1039" t="str">
            <v>4168</v>
          </cell>
          <cell r="Q1039" t="str">
            <v>133.28</v>
          </cell>
          <cell r="S1039" t="str">
            <v>190.4</v>
          </cell>
          <cell r="T1039" t="str">
            <v>250</v>
          </cell>
          <cell r="U1039" t="str">
            <v>Full</v>
          </cell>
          <cell r="V1039" t="str">
            <v>8</v>
          </cell>
          <cell r="Y1039" t="str">
            <v>RTF-deemed</v>
          </cell>
          <cell r="AE1039" t="str">
            <v>per unit</v>
          </cell>
          <cell r="AF1039" t="str">
            <v>kWh</v>
          </cell>
        </row>
        <row r="1040">
          <cell r="A1040" t="str">
            <v>11649 - 1</v>
          </cell>
          <cell r="B1040" t="str">
            <v>11649</v>
          </cell>
          <cell r="C1040" t="str">
            <v>Refrigeration</v>
          </cell>
          <cell r="D1040" t="str">
            <v>Sealing</v>
          </cell>
          <cell r="E1040" t="str">
            <v>Auto Closer</v>
          </cell>
          <cell r="F1040" t="str">
            <v>LGDI: Sealing - Auto Closer - Walk In Doors - Low Temp - E</v>
          </cell>
          <cell r="G1040" t="str">
            <v>Auto closer: walk-in doors; low temperature; electric heating</v>
          </cell>
          <cell r="H1040">
            <v>1</v>
          </cell>
          <cell r="I1040" t="str">
            <v>Active</v>
          </cell>
          <cell r="J1040">
            <v>42370</v>
          </cell>
          <cell r="L1040" t="str">
            <v>Comm Refrigeration</v>
          </cell>
          <cell r="N1040" t="str">
            <v>4169</v>
          </cell>
          <cell r="Q1040" t="str">
            <v>133.28</v>
          </cell>
          <cell r="S1040" t="str">
            <v>190.4</v>
          </cell>
          <cell r="T1040" t="str">
            <v>2836</v>
          </cell>
          <cell r="U1040" t="str">
            <v>Full</v>
          </cell>
          <cell r="V1040" t="str">
            <v>8</v>
          </cell>
          <cell r="Y1040" t="str">
            <v>RTF-deemed</v>
          </cell>
          <cell r="AE1040" t="str">
            <v>per unit</v>
          </cell>
          <cell r="AF1040" t="str">
            <v>kWh</v>
          </cell>
        </row>
        <row r="1041">
          <cell r="A1041" t="str">
            <v>11650 - 1</v>
          </cell>
          <cell r="B1041" t="str">
            <v>11650</v>
          </cell>
          <cell r="C1041" t="str">
            <v>Refrigeration</v>
          </cell>
          <cell r="D1041" t="str">
            <v>Sealing</v>
          </cell>
          <cell r="E1041" t="str">
            <v>Auto Closer</v>
          </cell>
          <cell r="F1041" t="str">
            <v>LGDI: Sealing - Auto Closer - Walk In Doors - Low Temp - NG</v>
          </cell>
          <cell r="G1041" t="str">
            <v xml:space="preserve">Auto closer: walk-in doors; low temperature; natural gas heating </v>
          </cell>
          <cell r="H1041">
            <v>1</v>
          </cell>
          <cell r="I1041" t="str">
            <v>Active</v>
          </cell>
          <cell r="J1041">
            <v>42370</v>
          </cell>
          <cell r="L1041" t="str">
            <v>Comm Flat</v>
          </cell>
          <cell r="N1041" t="str">
            <v>4170</v>
          </cell>
          <cell r="U1041" t="str">
            <v>Full</v>
          </cell>
          <cell r="V1041" t="str">
            <v>8</v>
          </cell>
          <cell r="Y1041" t="str">
            <v>PSE-deemed</v>
          </cell>
          <cell r="Z1041" t="str">
            <v>Engineering</v>
          </cell>
          <cell r="AA1041" t="str">
            <v>0</v>
          </cell>
          <cell r="AC1041" t="str">
            <v>0</v>
          </cell>
          <cell r="AD1041" t="str">
            <v>5.62</v>
          </cell>
          <cell r="AE1041" t="str">
            <v>per unit</v>
          </cell>
          <cell r="AF1041" t="str">
            <v>Therm</v>
          </cell>
        </row>
        <row r="1042">
          <cell r="A1042" t="str">
            <v>11651 - 1</v>
          </cell>
          <cell r="B1042" t="str">
            <v>11651</v>
          </cell>
          <cell r="C1042" t="str">
            <v>Refrigeration</v>
          </cell>
          <cell r="D1042" t="str">
            <v>Sealing</v>
          </cell>
          <cell r="E1042" t="str">
            <v>Auto Closer</v>
          </cell>
          <cell r="F1042" t="str">
            <v>LGDI: Sealing - Auto Closer - Walk In Doors - Low Temp - NG - EIE</v>
          </cell>
          <cell r="G1042" t="str">
            <v>Auto closer: walk-in doors; low temperature; natural gas heating; electric interactive effect</v>
          </cell>
          <cell r="H1042">
            <v>1</v>
          </cell>
          <cell r="I1042" t="str">
            <v>Active</v>
          </cell>
          <cell r="J1042">
            <v>42370</v>
          </cell>
          <cell r="L1042" t="str">
            <v>Comm Refrigeration</v>
          </cell>
          <cell r="N1042" t="str">
            <v>4171</v>
          </cell>
          <cell r="Q1042" t="str">
            <v>133.28</v>
          </cell>
          <cell r="S1042" t="str">
            <v>190.4</v>
          </cell>
          <cell r="T1042" t="str">
            <v>2809</v>
          </cell>
          <cell r="U1042" t="str">
            <v>Full</v>
          </cell>
          <cell r="V1042" t="str">
            <v>8</v>
          </cell>
          <cell r="Y1042" t="str">
            <v>RTF-deemed</v>
          </cell>
          <cell r="AE1042" t="str">
            <v>per unit</v>
          </cell>
          <cell r="AF1042" t="str">
            <v>kWh</v>
          </cell>
        </row>
        <row r="1043">
          <cell r="A1043" t="str">
            <v>11652 - 1</v>
          </cell>
          <cell r="B1043" t="str">
            <v>11652</v>
          </cell>
          <cell r="C1043" t="str">
            <v>Refrigeration</v>
          </cell>
          <cell r="D1043" t="str">
            <v>Sealing</v>
          </cell>
          <cell r="E1043" t="str">
            <v>Auto Closer</v>
          </cell>
          <cell r="F1043" t="str">
            <v>LGDI: Sealing - Auto Closer - Walk In Doors - Med Temp - E</v>
          </cell>
          <cell r="G1043" t="str">
            <v>Auto closer: walk-in doors; medium temperature; electric heating</v>
          </cell>
          <cell r="H1043">
            <v>1</v>
          </cell>
          <cell r="I1043" t="str">
            <v>Active</v>
          </cell>
          <cell r="J1043">
            <v>42370</v>
          </cell>
          <cell r="L1043" t="str">
            <v>Comm Refrigeration</v>
          </cell>
          <cell r="N1043" t="str">
            <v>4172</v>
          </cell>
          <cell r="Q1043" t="str">
            <v>133.28</v>
          </cell>
          <cell r="S1043" t="str">
            <v>190.4</v>
          </cell>
          <cell r="T1043" t="str">
            <v>223</v>
          </cell>
          <cell r="U1043" t="str">
            <v>Full</v>
          </cell>
          <cell r="V1043" t="str">
            <v>8</v>
          </cell>
          <cell r="Y1043" t="str">
            <v>RTF-deemed</v>
          </cell>
          <cell r="AE1043" t="str">
            <v>per unit</v>
          </cell>
          <cell r="AF1043" t="str">
            <v>kWh</v>
          </cell>
        </row>
        <row r="1044">
          <cell r="A1044" t="str">
            <v>11653 - 1</v>
          </cell>
          <cell r="B1044" t="str">
            <v>11653</v>
          </cell>
          <cell r="C1044" t="str">
            <v>Refrigeration</v>
          </cell>
          <cell r="D1044" t="str">
            <v>Sealing</v>
          </cell>
          <cell r="E1044" t="str">
            <v>Auto Closer</v>
          </cell>
          <cell r="F1044" t="str">
            <v>LGDI: Sealing - Auto Closer - Walk In Doors - Med Temp - NG</v>
          </cell>
          <cell r="G1044" t="str">
            <v xml:space="preserve">Auto closer: walk-in glass doors; medium temperature; electric heating </v>
          </cell>
          <cell r="H1044">
            <v>1</v>
          </cell>
          <cell r="I1044" t="str">
            <v>Active</v>
          </cell>
          <cell r="J1044">
            <v>42370</v>
          </cell>
          <cell r="L1044" t="str">
            <v>Comm Flat</v>
          </cell>
          <cell r="N1044" t="str">
            <v>4173</v>
          </cell>
          <cell r="U1044" t="str">
            <v>Full</v>
          </cell>
          <cell r="V1044" t="str">
            <v>8</v>
          </cell>
          <cell r="Y1044" t="str">
            <v>PSE-deemed</v>
          </cell>
          <cell r="Z1044" t="str">
            <v>Engineering</v>
          </cell>
          <cell r="AA1044" t="str">
            <v>0</v>
          </cell>
          <cell r="AC1044" t="str">
            <v>0</v>
          </cell>
          <cell r="AD1044" t="str">
            <v>0.22</v>
          </cell>
          <cell r="AE1044" t="str">
            <v>per unit</v>
          </cell>
          <cell r="AF1044" t="str">
            <v>Therm</v>
          </cell>
        </row>
        <row r="1045">
          <cell r="A1045" t="str">
            <v>11654 - 1</v>
          </cell>
          <cell r="B1045" t="str">
            <v>11654</v>
          </cell>
          <cell r="C1045" t="str">
            <v>Refrigeration</v>
          </cell>
          <cell r="D1045" t="str">
            <v>Sealing</v>
          </cell>
          <cell r="E1045" t="str">
            <v>Auto Closer</v>
          </cell>
          <cell r="F1045" t="str">
            <v>LGDI: Sealing - Auto Closer - Walk In Doors - Med Temp - NG - EIE</v>
          </cell>
          <cell r="G1045" t="str">
            <v>Auto closer: walk-in doors; medium temperature; natural gas heating; electric interactive effect</v>
          </cell>
          <cell r="H1045">
            <v>1</v>
          </cell>
          <cell r="I1045" t="str">
            <v>Active</v>
          </cell>
          <cell r="J1045">
            <v>42370</v>
          </cell>
          <cell r="L1045" t="str">
            <v>Comm Refrigeration</v>
          </cell>
          <cell r="N1045" t="str">
            <v>4174</v>
          </cell>
          <cell r="Q1045" t="str">
            <v>133.28</v>
          </cell>
          <cell r="S1045" t="str">
            <v>190.4</v>
          </cell>
          <cell r="T1045" t="str">
            <v>221</v>
          </cell>
          <cell r="U1045" t="str">
            <v>Full</v>
          </cell>
          <cell r="V1045" t="str">
            <v>8</v>
          </cell>
          <cell r="Y1045" t="str">
            <v>RTF-deemed</v>
          </cell>
          <cell r="AE1045" t="str">
            <v>per unit</v>
          </cell>
          <cell r="AF1045" t="str">
            <v>kWh</v>
          </cell>
        </row>
        <row r="1046">
          <cell r="A1046" t="str">
            <v>11655 - 1</v>
          </cell>
          <cell r="B1046" t="str">
            <v>11655</v>
          </cell>
          <cell r="C1046" t="str">
            <v>Refrigeration</v>
          </cell>
          <cell r="D1046" t="str">
            <v>Sealing</v>
          </cell>
          <cell r="E1046" t="str">
            <v>Gasket</v>
          </cell>
          <cell r="F1046" t="str">
            <v>LGDI: Sealing - Gasket - Reach In Glass Door - Low Temp - E</v>
          </cell>
          <cell r="G1046" t="str">
            <v>Reach-in glass door gasket: low temperature per door; electric heating</v>
          </cell>
          <cell r="H1046">
            <v>1</v>
          </cell>
          <cell r="I1046" t="str">
            <v>Active</v>
          </cell>
          <cell r="J1046">
            <v>42370</v>
          </cell>
          <cell r="L1046" t="str">
            <v>Comm Refrigeration</v>
          </cell>
          <cell r="N1046" t="str">
            <v>4175</v>
          </cell>
          <cell r="Q1046" t="str">
            <v>72.9</v>
          </cell>
          <cell r="S1046" t="str">
            <v>81</v>
          </cell>
          <cell r="T1046" t="str">
            <v>243</v>
          </cell>
          <cell r="U1046" t="str">
            <v>Full</v>
          </cell>
          <cell r="V1046" t="str">
            <v>4</v>
          </cell>
          <cell r="Y1046" t="str">
            <v>RTF-deemed</v>
          </cell>
          <cell r="AE1046" t="str">
            <v>per unit</v>
          </cell>
          <cell r="AF1046" t="str">
            <v>kWh</v>
          </cell>
        </row>
        <row r="1047">
          <cell r="A1047" t="str">
            <v>11656 - 1</v>
          </cell>
          <cell r="B1047" t="str">
            <v>11656</v>
          </cell>
          <cell r="C1047" t="str">
            <v>Refrigeration</v>
          </cell>
          <cell r="D1047" t="str">
            <v>Sealing</v>
          </cell>
          <cell r="E1047" t="str">
            <v>Gasket</v>
          </cell>
          <cell r="F1047" t="str">
            <v>LGDI: Sealing - Gasket - Reach In Glass Door - Low Temp - NG</v>
          </cell>
          <cell r="G1047" t="str">
            <v>Reach-in glass door gasket: low temperature per door; natural gas heating</v>
          </cell>
          <cell r="H1047">
            <v>1</v>
          </cell>
          <cell r="I1047" t="str">
            <v>Active</v>
          </cell>
          <cell r="J1047">
            <v>42370</v>
          </cell>
          <cell r="L1047" t="str">
            <v>Comm Flat</v>
          </cell>
          <cell r="N1047" t="str">
            <v>4176</v>
          </cell>
          <cell r="U1047" t="str">
            <v>Full</v>
          </cell>
          <cell r="V1047" t="str">
            <v>4</v>
          </cell>
          <cell r="Y1047" t="str">
            <v>PSE-deemed</v>
          </cell>
          <cell r="Z1047" t="str">
            <v>Engineering</v>
          </cell>
          <cell r="AA1047" t="str">
            <v>0</v>
          </cell>
          <cell r="AC1047" t="str">
            <v>0</v>
          </cell>
          <cell r="AD1047" t="str">
            <v>6.2</v>
          </cell>
          <cell r="AE1047" t="str">
            <v>per unit</v>
          </cell>
          <cell r="AF1047" t="str">
            <v>Therm</v>
          </cell>
        </row>
        <row r="1048">
          <cell r="A1048" t="str">
            <v>11657 - 1</v>
          </cell>
          <cell r="B1048" t="str">
            <v>11657</v>
          </cell>
          <cell r="C1048" t="str">
            <v>Refrigeration</v>
          </cell>
          <cell r="D1048" t="str">
            <v>Sealing</v>
          </cell>
          <cell r="E1048" t="str">
            <v>Gasket</v>
          </cell>
          <cell r="F1048" t="str">
            <v>LGDI: Sealing - Gasket - Reach In Glass Door - Med Temp - E</v>
          </cell>
          <cell r="G1048" t="str">
            <v>Reach-in glass door gasket: medium temperature per door; electric heating</v>
          </cell>
          <cell r="H1048">
            <v>1</v>
          </cell>
          <cell r="I1048" t="str">
            <v>Active</v>
          </cell>
          <cell r="J1048">
            <v>42370</v>
          </cell>
          <cell r="L1048" t="str">
            <v>Comm Refrigeration</v>
          </cell>
          <cell r="N1048" t="str">
            <v>4177</v>
          </cell>
          <cell r="Q1048" t="str">
            <v>74.4</v>
          </cell>
          <cell r="S1048" t="str">
            <v>81</v>
          </cell>
          <cell r="T1048" t="str">
            <v>248</v>
          </cell>
          <cell r="U1048" t="str">
            <v>Full</v>
          </cell>
          <cell r="V1048" t="str">
            <v>4</v>
          </cell>
          <cell r="Y1048" t="str">
            <v>RTF-deemed</v>
          </cell>
          <cell r="AE1048" t="str">
            <v>per unit</v>
          </cell>
          <cell r="AF1048" t="str">
            <v>kWh</v>
          </cell>
        </row>
        <row r="1049">
          <cell r="A1049" t="str">
            <v>11658 - 1</v>
          </cell>
          <cell r="B1049" t="str">
            <v>11658</v>
          </cell>
          <cell r="C1049" t="str">
            <v>Refrigeration</v>
          </cell>
          <cell r="D1049" t="str">
            <v>Sealing</v>
          </cell>
          <cell r="E1049" t="str">
            <v>Gasket</v>
          </cell>
          <cell r="F1049" t="str">
            <v>LGDI: Sealing - Gasket - Reach In Glass Door - Med Temp - NG</v>
          </cell>
          <cell r="G1049" t="str">
            <v>Reach-in glass door gasket: medium temperature per door; natural gas heating</v>
          </cell>
          <cell r="H1049">
            <v>1</v>
          </cell>
          <cell r="I1049" t="str">
            <v>Active</v>
          </cell>
          <cell r="J1049">
            <v>42370</v>
          </cell>
          <cell r="L1049" t="str">
            <v>Comm Flat</v>
          </cell>
          <cell r="N1049" t="str">
            <v>4178</v>
          </cell>
          <cell r="U1049" t="str">
            <v>Full</v>
          </cell>
          <cell r="V1049" t="str">
            <v>4</v>
          </cell>
          <cell r="Y1049" t="str">
            <v>PSE-deemed</v>
          </cell>
          <cell r="Z1049" t="str">
            <v>Engineering</v>
          </cell>
          <cell r="AA1049" t="str">
            <v>0</v>
          </cell>
          <cell r="AC1049" t="str">
            <v>0</v>
          </cell>
          <cell r="AD1049" t="str">
            <v>13.9</v>
          </cell>
          <cell r="AE1049" t="str">
            <v>per unit</v>
          </cell>
          <cell r="AF1049" t="str">
            <v>Therm</v>
          </cell>
        </row>
        <row r="1050">
          <cell r="A1050" t="str">
            <v>11659 - 1</v>
          </cell>
          <cell r="B1050" t="str">
            <v>11659</v>
          </cell>
          <cell r="C1050" t="str">
            <v>Refrigeration</v>
          </cell>
          <cell r="D1050" t="str">
            <v>Sealing</v>
          </cell>
          <cell r="E1050" t="str">
            <v>Gasket</v>
          </cell>
          <cell r="F1050" t="str">
            <v>LGDI: Sealing - Gasket - Walk In Cooler Door- Main - E</v>
          </cell>
          <cell r="G1050" t="str">
            <v>Walk-in cooler gasket: main door per door; electric heating</v>
          </cell>
          <cell r="H1050">
            <v>1</v>
          </cell>
          <cell r="I1050" t="str">
            <v>Active</v>
          </cell>
          <cell r="J1050">
            <v>42370</v>
          </cell>
          <cell r="L1050" t="str">
            <v>Comm Refrigeration</v>
          </cell>
          <cell r="N1050" t="str">
            <v>4179</v>
          </cell>
          <cell r="Q1050" t="str">
            <v>61.2</v>
          </cell>
          <cell r="S1050" t="str">
            <v>76</v>
          </cell>
          <cell r="T1050" t="str">
            <v>204</v>
          </cell>
          <cell r="U1050" t="str">
            <v>Full</v>
          </cell>
          <cell r="V1050" t="str">
            <v>4</v>
          </cell>
          <cell r="Y1050" t="str">
            <v>RTF-deemed</v>
          </cell>
          <cell r="AE1050" t="str">
            <v>per unit</v>
          </cell>
          <cell r="AF1050" t="str">
            <v>kWh</v>
          </cell>
        </row>
        <row r="1051">
          <cell r="A1051" t="str">
            <v>11660 - 1</v>
          </cell>
          <cell r="B1051" t="str">
            <v>11660</v>
          </cell>
          <cell r="C1051" t="str">
            <v>Refrigeration</v>
          </cell>
          <cell r="D1051" t="str">
            <v>Sealing</v>
          </cell>
          <cell r="E1051" t="str">
            <v>Gasket</v>
          </cell>
          <cell r="F1051" t="str">
            <v>LGDI: Sealing - Gasket - Walk In Cooler Door- Main - NG</v>
          </cell>
          <cell r="G1051" t="str">
            <v>Walk-in cooler gasket: main door per door; natural gas heating</v>
          </cell>
          <cell r="H1051">
            <v>1</v>
          </cell>
          <cell r="I1051" t="str">
            <v>Active</v>
          </cell>
          <cell r="J1051">
            <v>42370</v>
          </cell>
          <cell r="L1051" t="str">
            <v>Comm Flat</v>
          </cell>
          <cell r="N1051" t="str">
            <v>4180</v>
          </cell>
          <cell r="U1051" t="str">
            <v>Full</v>
          </cell>
          <cell r="V1051" t="str">
            <v>4</v>
          </cell>
          <cell r="Y1051" t="str">
            <v>RTF-deemed</v>
          </cell>
          <cell r="AA1051" t="str">
            <v>0</v>
          </cell>
          <cell r="AC1051" t="str">
            <v>0</v>
          </cell>
          <cell r="AD1051" t="str">
            <v>11.4</v>
          </cell>
          <cell r="AE1051" t="str">
            <v>per unit</v>
          </cell>
          <cell r="AF1051" t="str">
            <v>Therm</v>
          </cell>
        </row>
        <row r="1052">
          <cell r="A1052" t="str">
            <v>11661 - 1</v>
          </cell>
          <cell r="B1052" t="str">
            <v>11661</v>
          </cell>
          <cell r="C1052" t="str">
            <v>Refrigeration</v>
          </cell>
          <cell r="D1052" t="str">
            <v>Sealing</v>
          </cell>
          <cell r="E1052" t="str">
            <v>Gasket</v>
          </cell>
          <cell r="F1052" t="str">
            <v>LGDI: Sealing - Gasket - Walk In Freezer Door - Main - E</v>
          </cell>
          <cell r="G1052" t="str">
            <v>Walk-in freezer gasket: main door per door; electric heating</v>
          </cell>
          <cell r="H1052">
            <v>1</v>
          </cell>
          <cell r="I1052" t="str">
            <v>Active</v>
          </cell>
          <cell r="J1052">
            <v>42370</v>
          </cell>
          <cell r="L1052" t="str">
            <v>Comm Refrigeration</v>
          </cell>
          <cell r="N1052" t="str">
            <v>4181</v>
          </cell>
          <cell r="Q1052" t="str">
            <v>104.1</v>
          </cell>
          <cell r="S1052" t="str">
            <v>114</v>
          </cell>
          <cell r="T1052" t="str">
            <v>347</v>
          </cell>
          <cell r="U1052" t="str">
            <v>Full</v>
          </cell>
          <cell r="V1052" t="str">
            <v>4</v>
          </cell>
          <cell r="Y1052" t="str">
            <v>RTF-deemed</v>
          </cell>
          <cell r="AE1052" t="str">
            <v>per unit</v>
          </cell>
          <cell r="AF1052" t="str">
            <v>kWh</v>
          </cell>
        </row>
        <row r="1053">
          <cell r="A1053" t="str">
            <v>11662 - 1</v>
          </cell>
          <cell r="B1053" t="str">
            <v>11662</v>
          </cell>
          <cell r="C1053" t="str">
            <v>Refrigeration</v>
          </cell>
          <cell r="D1053" t="str">
            <v>Sealing</v>
          </cell>
          <cell r="E1053" t="str">
            <v>Gasket</v>
          </cell>
          <cell r="F1053" t="str">
            <v>LGDI: Sealing - Gasket - Walk In Freezer Door - Main - NG</v>
          </cell>
          <cell r="G1053" t="str">
            <v>Walk-in freezer gasket: main door per door; natural gas heating</v>
          </cell>
          <cell r="H1053">
            <v>1</v>
          </cell>
          <cell r="I1053" t="str">
            <v>Active</v>
          </cell>
          <cell r="J1053">
            <v>42370</v>
          </cell>
          <cell r="L1053" t="str">
            <v>Comm Flat</v>
          </cell>
          <cell r="N1053" t="str">
            <v>4182</v>
          </cell>
          <cell r="U1053" t="str">
            <v>Full</v>
          </cell>
          <cell r="V1053" t="str">
            <v>4</v>
          </cell>
          <cell r="Y1053" t="str">
            <v>RTF-deemed</v>
          </cell>
          <cell r="AA1053" t="str">
            <v>0</v>
          </cell>
          <cell r="AC1053" t="str">
            <v>0</v>
          </cell>
          <cell r="AD1053" t="str">
            <v>8.9</v>
          </cell>
          <cell r="AE1053" t="str">
            <v>per unit</v>
          </cell>
          <cell r="AF1053" t="str">
            <v>Therm</v>
          </cell>
        </row>
        <row r="1054">
          <cell r="A1054" t="str">
            <v>11663 - 1</v>
          </cell>
          <cell r="B1054" t="str">
            <v>11663</v>
          </cell>
          <cell r="C1054" t="str">
            <v>Refrigeration</v>
          </cell>
          <cell r="D1054" t="str">
            <v>Sealing</v>
          </cell>
          <cell r="E1054" t="str">
            <v>Night Cover</v>
          </cell>
          <cell r="F1054" t="str">
            <v>LGDI: Sealing - Night Cover - Produce - High Temp - 30F to 55F - E</v>
          </cell>
          <cell r="G1054" t="str">
            <v>Night cover for produce displays: high temperature; 30F to 55F; electric heating</v>
          </cell>
          <cell r="H1054">
            <v>1</v>
          </cell>
          <cell r="I1054" t="str">
            <v>Active</v>
          </cell>
          <cell r="J1054">
            <v>42370</v>
          </cell>
          <cell r="L1054" t="str">
            <v>Comm Refrigeration</v>
          </cell>
          <cell r="N1054" t="str">
            <v>4183</v>
          </cell>
          <cell r="Q1054" t="str">
            <v>42.14</v>
          </cell>
          <cell r="S1054" t="str">
            <v>60.2</v>
          </cell>
          <cell r="T1054" t="str">
            <v>86.4</v>
          </cell>
          <cell r="U1054" t="str">
            <v>Full</v>
          </cell>
          <cell r="V1054" t="str">
            <v>5</v>
          </cell>
          <cell r="Y1054" t="str">
            <v>PSE-deemed</v>
          </cell>
          <cell r="Z1054" t="str">
            <v>Engineering</v>
          </cell>
          <cell r="AE1054" t="str">
            <v>per unit</v>
          </cell>
          <cell r="AF1054" t="str">
            <v>kWh</v>
          </cell>
        </row>
        <row r="1055">
          <cell r="A1055" t="str">
            <v>11664 - 1</v>
          </cell>
          <cell r="B1055" t="str">
            <v>11664</v>
          </cell>
          <cell r="C1055" t="str">
            <v>Refrigeration</v>
          </cell>
          <cell r="D1055" t="str">
            <v>Sealing</v>
          </cell>
          <cell r="E1055" t="str">
            <v>Night Cover</v>
          </cell>
          <cell r="F1055" t="str">
            <v>LGDI: Sealing - Night Cover - Produce - High Temp - 30F to 55F - HP</v>
          </cell>
          <cell r="G1055" t="str">
            <v>Night cover for produce displays: high temperature; 30F to 55F; heat pump</v>
          </cell>
          <cell r="H1055">
            <v>1</v>
          </cell>
          <cell r="I1055" t="str">
            <v>Active</v>
          </cell>
          <cell r="J1055">
            <v>42370</v>
          </cell>
          <cell r="L1055" t="str">
            <v>Comm Refrigeration</v>
          </cell>
          <cell r="N1055" t="str">
            <v>4184</v>
          </cell>
          <cell r="Q1055" t="str">
            <v>42.14</v>
          </cell>
          <cell r="S1055" t="str">
            <v>60.2</v>
          </cell>
          <cell r="T1055" t="str">
            <v>48.7</v>
          </cell>
          <cell r="U1055" t="str">
            <v>Full</v>
          </cell>
          <cell r="V1055" t="str">
            <v>5</v>
          </cell>
          <cell r="Y1055" t="str">
            <v>PSE-deemed</v>
          </cell>
          <cell r="Z1055" t="str">
            <v>Engineering</v>
          </cell>
          <cell r="AE1055" t="str">
            <v>per unit</v>
          </cell>
          <cell r="AF1055" t="str">
            <v>kWh</v>
          </cell>
        </row>
        <row r="1056">
          <cell r="A1056" t="str">
            <v>11665 - 1</v>
          </cell>
          <cell r="B1056" t="str">
            <v>11665</v>
          </cell>
          <cell r="C1056" t="str">
            <v>Refrigeration</v>
          </cell>
          <cell r="D1056" t="str">
            <v>Sealing</v>
          </cell>
          <cell r="E1056" t="str">
            <v>Night Cover</v>
          </cell>
          <cell r="F1056" t="str">
            <v>LGDI: Sealing - Night Cover - Produce - High Temp - 30F to 55F - NG</v>
          </cell>
          <cell r="G1056" t="str">
            <v>Night cover for produce displays: high temperature; 30F to 55F; natural gas heating</v>
          </cell>
          <cell r="H1056">
            <v>1</v>
          </cell>
          <cell r="I1056" t="str">
            <v>Active</v>
          </cell>
          <cell r="J1056">
            <v>42370</v>
          </cell>
          <cell r="L1056" t="str">
            <v>Comm Refrigeration</v>
          </cell>
          <cell r="N1056" t="str">
            <v>4185</v>
          </cell>
          <cell r="Q1056" t="str">
            <v>42.14</v>
          </cell>
          <cell r="S1056" t="str">
            <v>60.2</v>
          </cell>
          <cell r="T1056" t="str">
            <v>21.9</v>
          </cell>
          <cell r="U1056" t="str">
            <v>Full</v>
          </cell>
          <cell r="V1056" t="str">
            <v>5</v>
          </cell>
          <cell r="Y1056" t="str">
            <v>PSE-deemed</v>
          </cell>
          <cell r="Z1056" t="str">
            <v>Engineering</v>
          </cell>
          <cell r="AE1056" t="str">
            <v>per unit</v>
          </cell>
          <cell r="AF1056" t="str">
            <v>kWh</v>
          </cell>
        </row>
        <row r="1057">
          <cell r="A1057" t="str">
            <v>11666 - 1</v>
          </cell>
          <cell r="B1057" t="str">
            <v>11666</v>
          </cell>
          <cell r="C1057" t="str">
            <v>Refrigeration</v>
          </cell>
          <cell r="D1057" t="str">
            <v>Sealing</v>
          </cell>
          <cell r="E1057" t="str">
            <v>Night Cover</v>
          </cell>
          <cell r="F1057" t="str">
            <v>LGDI: Sealing - Night Cover - Produce - High Temp - 30F to 55F - NG - GIE</v>
          </cell>
          <cell r="G1057" t="str">
            <v>Night cover for produce displays: high temperature; 30F to 55F; natural gas heating; natural gas interactive effect</v>
          </cell>
          <cell r="H1057">
            <v>1</v>
          </cell>
          <cell r="I1057" t="str">
            <v>Active</v>
          </cell>
          <cell r="J1057">
            <v>42370</v>
          </cell>
          <cell r="L1057" t="str">
            <v>Comm Space Heat</v>
          </cell>
          <cell r="N1057" t="str">
            <v>4186</v>
          </cell>
          <cell r="U1057" t="str">
            <v>Full</v>
          </cell>
          <cell r="V1057" t="str">
            <v>5</v>
          </cell>
          <cell r="Y1057" t="str">
            <v>RTF-deemed</v>
          </cell>
          <cell r="Z1057" t="str">
            <v>RTF Derived</v>
          </cell>
          <cell r="AA1057" t="str">
            <v>0</v>
          </cell>
          <cell r="AC1057" t="str">
            <v>0</v>
          </cell>
          <cell r="AD1057" t="str">
            <v>3.9</v>
          </cell>
          <cell r="AE1057" t="str">
            <v>per unit</v>
          </cell>
          <cell r="AF1057" t="str">
            <v>Therm</v>
          </cell>
        </row>
        <row r="1058">
          <cell r="A1058" t="str">
            <v>11667 - 1</v>
          </cell>
          <cell r="B1058" t="str">
            <v>11667</v>
          </cell>
          <cell r="C1058" t="str">
            <v>Refrigeration</v>
          </cell>
          <cell r="D1058" t="str">
            <v>Sealing</v>
          </cell>
          <cell r="E1058" t="str">
            <v>Night Cover</v>
          </cell>
          <cell r="F1058" t="str">
            <v>LGDI: Sealing - Night Cover - Produce - High Temp - 30F to 55F - Unknown</v>
          </cell>
          <cell r="G1058" t="str">
            <v>Night cover for produce displays: high temperature; 30F to 55F; unknown heating</v>
          </cell>
          <cell r="H1058">
            <v>1</v>
          </cell>
          <cell r="I1058" t="str">
            <v>Active</v>
          </cell>
          <cell r="J1058">
            <v>42370</v>
          </cell>
          <cell r="L1058" t="str">
            <v>Comm Refrigeration</v>
          </cell>
          <cell r="N1058" t="str">
            <v>4187</v>
          </cell>
          <cell r="Q1058" t="str">
            <v>42.14</v>
          </cell>
          <cell r="S1058" t="str">
            <v>60.2</v>
          </cell>
          <cell r="T1058" t="str">
            <v>21.9</v>
          </cell>
          <cell r="U1058" t="str">
            <v>Full</v>
          </cell>
          <cell r="V1058" t="str">
            <v>5</v>
          </cell>
          <cell r="Y1058" t="str">
            <v>PSE-deemed</v>
          </cell>
          <cell r="Z1058" t="str">
            <v>Engineering</v>
          </cell>
          <cell r="AE1058" t="str">
            <v>per unit</v>
          </cell>
          <cell r="AF1058" t="str">
            <v>kWh</v>
          </cell>
        </row>
        <row r="1059">
          <cell r="A1059" t="str">
            <v>11668 - 1</v>
          </cell>
          <cell r="B1059" t="str">
            <v>11668</v>
          </cell>
          <cell r="C1059" t="str">
            <v>Refrigeration</v>
          </cell>
          <cell r="D1059" t="str">
            <v>Sealing</v>
          </cell>
          <cell r="E1059" t="str">
            <v>Night Cover</v>
          </cell>
          <cell r="F1059" t="str">
            <v>LGDI: Sealing - Night Cover - Produce - Low Temp - Neg 35F to 0F - E</v>
          </cell>
          <cell r="G1059" t="str">
            <v>Night cover for produce displays: high temperature; 30F to 55F; electric heating</v>
          </cell>
          <cell r="H1059">
            <v>1</v>
          </cell>
          <cell r="I1059" t="str">
            <v>Active</v>
          </cell>
          <cell r="J1059">
            <v>42370</v>
          </cell>
          <cell r="L1059" t="str">
            <v>Comm Refrigeration</v>
          </cell>
          <cell r="N1059" t="str">
            <v>4188</v>
          </cell>
          <cell r="Q1059" t="str">
            <v>42.14</v>
          </cell>
          <cell r="S1059" t="str">
            <v>60.2</v>
          </cell>
          <cell r="T1059" t="str">
            <v>129.8</v>
          </cell>
          <cell r="U1059" t="str">
            <v>Full</v>
          </cell>
          <cell r="V1059" t="str">
            <v>5</v>
          </cell>
          <cell r="Y1059" t="str">
            <v>PSE-deemed</v>
          </cell>
          <cell r="Z1059" t="str">
            <v>Engineering</v>
          </cell>
          <cell r="AE1059" t="str">
            <v>per unit</v>
          </cell>
          <cell r="AF1059" t="str">
            <v>kWh</v>
          </cell>
        </row>
        <row r="1060">
          <cell r="A1060" t="str">
            <v>11669 - 1</v>
          </cell>
          <cell r="B1060" t="str">
            <v>11669</v>
          </cell>
          <cell r="C1060" t="str">
            <v>Refrigeration</v>
          </cell>
          <cell r="D1060" t="str">
            <v>Sealing</v>
          </cell>
          <cell r="E1060" t="str">
            <v>Night Cover</v>
          </cell>
          <cell r="F1060" t="str">
            <v>LGDI: Sealing - Night Cover - Produce - Low Temp - Neg 35F to 0F - HP</v>
          </cell>
          <cell r="G1060" t="str">
            <v>Night cover for produce displays: high temperature; 30F to 55F; heat pump</v>
          </cell>
          <cell r="H1060">
            <v>1</v>
          </cell>
          <cell r="I1060" t="str">
            <v>Active</v>
          </cell>
          <cell r="J1060">
            <v>42370</v>
          </cell>
          <cell r="L1060" t="str">
            <v>Comm Refrigeration</v>
          </cell>
          <cell r="N1060" t="str">
            <v>4189</v>
          </cell>
          <cell r="Q1060" t="str">
            <v>42.14</v>
          </cell>
          <cell r="S1060" t="str">
            <v>60.2</v>
          </cell>
          <cell r="T1060" t="str">
            <v>92.5</v>
          </cell>
          <cell r="U1060" t="str">
            <v>Full</v>
          </cell>
          <cell r="V1060" t="str">
            <v>5</v>
          </cell>
          <cell r="Y1060" t="str">
            <v>PSE-deemed</v>
          </cell>
          <cell r="Z1060" t="str">
            <v>Engineering</v>
          </cell>
          <cell r="AE1060" t="str">
            <v>per unit</v>
          </cell>
          <cell r="AF1060" t="str">
            <v>kWh</v>
          </cell>
        </row>
        <row r="1061">
          <cell r="A1061" t="str">
            <v>11670 - 1</v>
          </cell>
          <cell r="B1061" t="str">
            <v>11670</v>
          </cell>
          <cell r="C1061" t="str">
            <v>Refrigeration</v>
          </cell>
          <cell r="D1061" t="str">
            <v>Sealing</v>
          </cell>
          <cell r="E1061" t="str">
            <v>Night Cover</v>
          </cell>
          <cell r="F1061" t="str">
            <v>LGDI: Sealing - Night Cover - Produce - Low Temp - Neg 35F to 0F - NG</v>
          </cell>
          <cell r="G1061" t="str">
            <v>Night cover for produce displays: low temperature; -35F to 0F; natural gas heating</v>
          </cell>
          <cell r="H1061">
            <v>1</v>
          </cell>
          <cell r="I1061" t="str">
            <v>Active</v>
          </cell>
          <cell r="J1061">
            <v>42370</v>
          </cell>
          <cell r="L1061" t="str">
            <v>Comm Refrigeration</v>
          </cell>
          <cell r="N1061" t="str">
            <v>4190</v>
          </cell>
          <cell r="Q1061" t="str">
            <v>42.14</v>
          </cell>
          <cell r="S1061" t="str">
            <v>60.2</v>
          </cell>
          <cell r="T1061" t="str">
            <v>65.7</v>
          </cell>
          <cell r="U1061" t="str">
            <v>Full</v>
          </cell>
          <cell r="V1061" t="str">
            <v>5</v>
          </cell>
          <cell r="Y1061" t="str">
            <v>PSE-deemed</v>
          </cell>
          <cell r="Z1061" t="str">
            <v>Engineering</v>
          </cell>
          <cell r="AE1061" t="str">
            <v>per unit</v>
          </cell>
          <cell r="AF1061" t="str">
            <v>kWh</v>
          </cell>
        </row>
        <row r="1062">
          <cell r="A1062" t="str">
            <v>11671 - 1</v>
          </cell>
          <cell r="B1062" t="str">
            <v>11671</v>
          </cell>
          <cell r="C1062" t="str">
            <v>Refrigeration</v>
          </cell>
          <cell r="D1062" t="str">
            <v>Sealing</v>
          </cell>
          <cell r="E1062" t="str">
            <v>Night Cover</v>
          </cell>
          <cell r="F1062" t="str">
            <v>LGDI: Sealing - Night Cover - Produce - Low Temp - Neg 35F to 0F - NG - GIE</v>
          </cell>
          <cell r="G1062" t="str">
            <v>Night cover for produce displays: low temperature; -35F to 0F; natural gas heating; natural gas interactive effect</v>
          </cell>
          <cell r="H1062">
            <v>1</v>
          </cell>
          <cell r="I1062" t="str">
            <v>Active</v>
          </cell>
          <cell r="J1062">
            <v>42370</v>
          </cell>
          <cell r="L1062" t="str">
            <v>Comm Space Heat</v>
          </cell>
          <cell r="N1062" t="str">
            <v>4191</v>
          </cell>
          <cell r="U1062" t="str">
            <v>Full</v>
          </cell>
          <cell r="V1062" t="str">
            <v>5</v>
          </cell>
          <cell r="Y1062" t="str">
            <v>RTF-deemed</v>
          </cell>
          <cell r="Z1062" t="str">
            <v>RTF Derived</v>
          </cell>
          <cell r="AA1062" t="str">
            <v>0</v>
          </cell>
          <cell r="AC1062" t="str">
            <v>0</v>
          </cell>
          <cell r="AD1062" t="str">
            <v>3.9</v>
          </cell>
          <cell r="AE1062" t="str">
            <v>per unit</v>
          </cell>
          <cell r="AF1062" t="str">
            <v>Therm</v>
          </cell>
        </row>
        <row r="1063">
          <cell r="A1063" t="str">
            <v>11672 - 1</v>
          </cell>
          <cell r="B1063" t="str">
            <v>11672</v>
          </cell>
          <cell r="C1063" t="str">
            <v>Refrigeration</v>
          </cell>
          <cell r="D1063" t="str">
            <v>Sealing</v>
          </cell>
          <cell r="E1063" t="str">
            <v>Night Cover</v>
          </cell>
          <cell r="F1063" t="str">
            <v>LGDI: Sealing - Night Cover - Produce - Low Temp - Neg 35F to 0F - Unknown</v>
          </cell>
          <cell r="G1063" t="str">
            <v>Night cover for produce displays: high temperature; 30F to 55F; unknown heating</v>
          </cell>
          <cell r="H1063">
            <v>1</v>
          </cell>
          <cell r="I1063" t="str">
            <v>Active</v>
          </cell>
          <cell r="J1063">
            <v>42370</v>
          </cell>
          <cell r="L1063" t="str">
            <v>Comm Refrigeration</v>
          </cell>
          <cell r="N1063" t="str">
            <v>4192</v>
          </cell>
          <cell r="Q1063" t="str">
            <v>42.14</v>
          </cell>
          <cell r="S1063" t="str">
            <v>60.2</v>
          </cell>
          <cell r="T1063" t="str">
            <v>65.7</v>
          </cell>
          <cell r="U1063" t="str">
            <v>Full</v>
          </cell>
          <cell r="V1063" t="str">
            <v>5</v>
          </cell>
          <cell r="Y1063" t="str">
            <v>PSE-deemed</v>
          </cell>
          <cell r="Z1063" t="str">
            <v>Engineering</v>
          </cell>
          <cell r="AE1063" t="str">
            <v>per unit</v>
          </cell>
          <cell r="AF1063" t="str">
            <v>kWh</v>
          </cell>
        </row>
        <row r="1064">
          <cell r="A1064" t="str">
            <v>11673 - 1</v>
          </cell>
          <cell r="B1064" t="str">
            <v>11673</v>
          </cell>
          <cell r="C1064" t="str">
            <v>Refrigeration</v>
          </cell>
          <cell r="D1064" t="str">
            <v>Sealing</v>
          </cell>
          <cell r="E1064" t="str">
            <v>Night Cover</v>
          </cell>
          <cell r="F1064" t="str">
            <v>LGDI: Sealing - Night Cover - Produce - Med Temp - 0F to 30F - E</v>
          </cell>
          <cell r="G1064" t="str">
            <v>Night cover for produce displays: medium temperature; 0F to 30F; electric heating</v>
          </cell>
          <cell r="H1064">
            <v>1</v>
          </cell>
          <cell r="I1064" t="str">
            <v>Active</v>
          </cell>
          <cell r="J1064">
            <v>42370</v>
          </cell>
          <cell r="L1064" t="str">
            <v>Comm Refrigeration</v>
          </cell>
          <cell r="N1064" t="str">
            <v>4193</v>
          </cell>
          <cell r="Q1064" t="str">
            <v>42.14</v>
          </cell>
          <cell r="S1064" t="str">
            <v>60.2</v>
          </cell>
          <cell r="T1064" t="str">
            <v>130.2</v>
          </cell>
          <cell r="U1064" t="str">
            <v>Full</v>
          </cell>
          <cell r="V1064" t="str">
            <v>5</v>
          </cell>
          <cell r="Y1064" t="str">
            <v>PSE-deemed</v>
          </cell>
          <cell r="Z1064" t="str">
            <v>Engineering</v>
          </cell>
          <cell r="AE1064" t="str">
            <v>per unit</v>
          </cell>
          <cell r="AF1064" t="str">
            <v>kWh</v>
          </cell>
        </row>
        <row r="1065">
          <cell r="A1065" t="str">
            <v>11674 - 1</v>
          </cell>
          <cell r="B1065" t="str">
            <v>11674</v>
          </cell>
          <cell r="C1065" t="str">
            <v>Refrigeration</v>
          </cell>
          <cell r="D1065" t="str">
            <v>Sealing</v>
          </cell>
          <cell r="E1065" t="str">
            <v>Night Cover</v>
          </cell>
          <cell r="F1065" t="str">
            <v>LGDI: Sealing - Night Cover - Produce - Med Temp - 0F to 30F - HP</v>
          </cell>
          <cell r="G1065" t="str">
            <v>Night cover for produce displays: medium temperature; 0F to 30F; heat pump</v>
          </cell>
          <cell r="H1065">
            <v>1</v>
          </cell>
          <cell r="I1065" t="str">
            <v>Active</v>
          </cell>
          <cell r="J1065">
            <v>42370</v>
          </cell>
          <cell r="L1065" t="str">
            <v>Comm Refrigeration</v>
          </cell>
          <cell r="N1065" t="str">
            <v>4194</v>
          </cell>
          <cell r="Q1065" t="str">
            <v>42.14</v>
          </cell>
          <cell r="S1065" t="str">
            <v>60.2</v>
          </cell>
          <cell r="T1065" t="str">
            <v>79.6</v>
          </cell>
          <cell r="U1065" t="str">
            <v>Full</v>
          </cell>
          <cell r="V1065" t="str">
            <v>5</v>
          </cell>
          <cell r="Y1065" t="str">
            <v>PSE-deemed</v>
          </cell>
          <cell r="Z1065" t="str">
            <v>Engineering</v>
          </cell>
          <cell r="AE1065" t="str">
            <v>per unit</v>
          </cell>
          <cell r="AF1065" t="str">
            <v>kWh</v>
          </cell>
        </row>
        <row r="1066">
          <cell r="A1066" t="str">
            <v>11675 - 1</v>
          </cell>
          <cell r="B1066" t="str">
            <v>11675</v>
          </cell>
          <cell r="C1066" t="str">
            <v>Refrigeration</v>
          </cell>
          <cell r="D1066" t="str">
            <v>Sealing</v>
          </cell>
          <cell r="E1066" t="str">
            <v>Night Cover</v>
          </cell>
          <cell r="F1066" t="str">
            <v>LGDI: Sealing - Night Cover - Produce - Med Temp - 0F to 30F - NG</v>
          </cell>
          <cell r="G1066" t="str">
            <v>Night cover for produce displays: medium temperature; 0F to 30F; natural gas heating</v>
          </cell>
          <cell r="H1066">
            <v>1</v>
          </cell>
          <cell r="I1066" t="str">
            <v>Active</v>
          </cell>
          <cell r="J1066">
            <v>42370</v>
          </cell>
          <cell r="L1066" t="str">
            <v>Comm Refrigeration</v>
          </cell>
          <cell r="N1066" t="str">
            <v>4195</v>
          </cell>
          <cell r="Q1066" t="str">
            <v>42.14</v>
          </cell>
          <cell r="S1066" t="str">
            <v>60.2</v>
          </cell>
          <cell r="T1066" t="str">
            <v>43.8</v>
          </cell>
          <cell r="U1066" t="str">
            <v>Full</v>
          </cell>
          <cell r="V1066" t="str">
            <v>5</v>
          </cell>
          <cell r="Y1066" t="str">
            <v>PSE-deemed</v>
          </cell>
          <cell r="Z1066" t="str">
            <v>Engineering</v>
          </cell>
          <cell r="AE1066" t="str">
            <v>per unit</v>
          </cell>
          <cell r="AF1066" t="str">
            <v>kWh</v>
          </cell>
        </row>
        <row r="1067">
          <cell r="A1067" t="str">
            <v>11676 - 1</v>
          </cell>
          <cell r="B1067" t="str">
            <v>11676</v>
          </cell>
          <cell r="C1067" t="str">
            <v>Refrigeration</v>
          </cell>
          <cell r="D1067" t="str">
            <v>Sealing</v>
          </cell>
          <cell r="E1067" t="str">
            <v>Night Cover</v>
          </cell>
          <cell r="F1067" t="str">
            <v>LGDI: Sealing - Night Cover - Produce - Med Temp - 0F to 30F - NG - GIE</v>
          </cell>
          <cell r="G1067" t="str">
            <v>Night cover for produce displays: medium temperature; 0F to 30F; natural gas heating; natural gas interactive effect</v>
          </cell>
          <cell r="H1067">
            <v>1</v>
          </cell>
          <cell r="I1067" t="str">
            <v>Active</v>
          </cell>
          <cell r="J1067">
            <v>42370</v>
          </cell>
          <cell r="L1067" t="str">
            <v>Comm Space Heat</v>
          </cell>
          <cell r="N1067" t="str">
            <v>4196</v>
          </cell>
          <cell r="U1067" t="str">
            <v>Full</v>
          </cell>
          <cell r="V1067" t="str">
            <v>5</v>
          </cell>
          <cell r="Y1067" t="str">
            <v>RTF-deemed</v>
          </cell>
          <cell r="Z1067" t="str">
            <v>RTF Derived</v>
          </cell>
          <cell r="AA1067" t="str">
            <v>0</v>
          </cell>
          <cell r="AC1067" t="str">
            <v>0</v>
          </cell>
          <cell r="AD1067" t="str">
            <v>5.2</v>
          </cell>
          <cell r="AE1067" t="str">
            <v>per unit</v>
          </cell>
          <cell r="AF1067" t="str">
            <v>Therm</v>
          </cell>
        </row>
        <row r="1068">
          <cell r="A1068" t="str">
            <v>11677 - 1</v>
          </cell>
          <cell r="B1068" t="str">
            <v>11677</v>
          </cell>
          <cell r="C1068" t="str">
            <v>Refrigeration</v>
          </cell>
          <cell r="D1068" t="str">
            <v>Sealing</v>
          </cell>
          <cell r="E1068" t="str">
            <v>Night Cover</v>
          </cell>
          <cell r="F1068" t="str">
            <v>LGDI: Sealing - Night Cover - Produce - Med Temp - 0F to 30F - Unknown</v>
          </cell>
          <cell r="G1068" t="str">
            <v>Night cover for produce displays: medium temperature; 0F to 30F; unknown heating</v>
          </cell>
          <cell r="H1068">
            <v>1</v>
          </cell>
          <cell r="I1068" t="str">
            <v>Active</v>
          </cell>
          <cell r="J1068">
            <v>42370</v>
          </cell>
          <cell r="L1068" t="str">
            <v>Comm Refrigeration</v>
          </cell>
          <cell r="N1068" t="str">
            <v>4197</v>
          </cell>
          <cell r="Q1068" t="str">
            <v>42.14</v>
          </cell>
          <cell r="S1068" t="str">
            <v>60.2</v>
          </cell>
          <cell r="T1068" t="str">
            <v>43.8</v>
          </cell>
          <cell r="U1068" t="str">
            <v>Full</v>
          </cell>
          <cell r="V1068" t="str">
            <v>5</v>
          </cell>
          <cell r="Y1068" t="str">
            <v>PSE-deemed</v>
          </cell>
          <cell r="Z1068" t="str">
            <v>Engineering</v>
          </cell>
          <cell r="AE1068" t="str">
            <v>per unit</v>
          </cell>
          <cell r="AF1068" t="str">
            <v>kWh</v>
          </cell>
        </row>
        <row r="1069">
          <cell r="A1069" t="str">
            <v>11678 - 1</v>
          </cell>
          <cell r="B1069" t="str">
            <v>11678</v>
          </cell>
          <cell r="C1069" t="str">
            <v>Refrigeration</v>
          </cell>
          <cell r="D1069" t="str">
            <v>Sealing</v>
          </cell>
          <cell r="E1069" t="str">
            <v>Strip Curtain</v>
          </cell>
          <cell r="F1069" t="str">
            <v>LGDI: Sealing - Strip Curtain - Cooler - Grocery</v>
          </cell>
          <cell r="G1069" t="str">
            <v>Cooler strip curtain: grocery</v>
          </cell>
          <cell r="H1069">
            <v>1</v>
          </cell>
          <cell r="I1069" t="str">
            <v>Active</v>
          </cell>
          <cell r="J1069">
            <v>42370</v>
          </cell>
          <cell r="L1069" t="str">
            <v>Comm Refrigeration</v>
          </cell>
          <cell r="N1069" t="str">
            <v>4198</v>
          </cell>
          <cell r="Q1069" t="str">
            <v>16.1</v>
          </cell>
          <cell r="S1069" t="str">
            <v>16.1</v>
          </cell>
          <cell r="T1069" t="str">
            <v>123</v>
          </cell>
          <cell r="U1069" t="str">
            <v>Full</v>
          </cell>
          <cell r="V1069" t="str">
            <v>2</v>
          </cell>
          <cell r="Y1069" t="str">
            <v>RTF-deemed</v>
          </cell>
          <cell r="AE1069" t="str">
            <v>per unit</v>
          </cell>
          <cell r="AF1069" t="str">
            <v>kWh</v>
          </cell>
        </row>
        <row r="1070">
          <cell r="A1070" t="str">
            <v>11679 - 1</v>
          </cell>
          <cell r="B1070" t="str">
            <v>11679</v>
          </cell>
          <cell r="C1070" t="str">
            <v>Refrigeration</v>
          </cell>
          <cell r="D1070" t="str">
            <v>Sealing</v>
          </cell>
          <cell r="E1070" t="str">
            <v>Strip Curtain</v>
          </cell>
          <cell r="F1070" t="str">
            <v>LGDI: Sealing - Strip Curtain - Freezer - Convenient Store</v>
          </cell>
          <cell r="G1070" t="str">
            <v>Freezer strip curtain: convenient store</v>
          </cell>
          <cell r="H1070">
            <v>1</v>
          </cell>
          <cell r="I1070" t="str">
            <v>Active</v>
          </cell>
          <cell r="J1070">
            <v>42370</v>
          </cell>
          <cell r="L1070" t="str">
            <v>Comm Refrigeration</v>
          </cell>
          <cell r="N1070" t="str">
            <v>4199</v>
          </cell>
          <cell r="Q1070" t="str">
            <v>10.5</v>
          </cell>
          <cell r="S1070" t="str">
            <v>10.5</v>
          </cell>
          <cell r="T1070" t="str">
            <v>31</v>
          </cell>
          <cell r="U1070" t="str">
            <v>Full</v>
          </cell>
          <cell r="V1070" t="str">
            <v>2</v>
          </cell>
          <cell r="Y1070" t="str">
            <v>RTF-deemed</v>
          </cell>
          <cell r="AE1070" t="str">
            <v>per unit</v>
          </cell>
          <cell r="AF1070" t="str">
            <v>kWh</v>
          </cell>
        </row>
        <row r="1071">
          <cell r="A1071" t="str">
            <v>11680 - 1</v>
          </cell>
          <cell r="B1071" t="str">
            <v>11680</v>
          </cell>
          <cell r="C1071" t="str">
            <v>Refrigeration</v>
          </cell>
          <cell r="D1071" t="str">
            <v>Sealing</v>
          </cell>
          <cell r="E1071" t="str">
            <v>Strip Curtain</v>
          </cell>
          <cell r="F1071" t="str">
            <v>LGDI: Sealing - Strip Curtain - Freezer - Grocery</v>
          </cell>
          <cell r="G1071" t="str">
            <v>Freezer strip curtain: grocery</v>
          </cell>
          <cell r="H1071">
            <v>1</v>
          </cell>
          <cell r="I1071" t="str">
            <v>Active</v>
          </cell>
          <cell r="J1071">
            <v>42370</v>
          </cell>
          <cell r="L1071" t="str">
            <v>Comm Refrigeration</v>
          </cell>
          <cell r="N1071" t="str">
            <v>4200</v>
          </cell>
          <cell r="Q1071" t="str">
            <v>16.1</v>
          </cell>
          <cell r="S1071" t="str">
            <v>16.1</v>
          </cell>
          <cell r="T1071" t="str">
            <v>535</v>
          </cell>
          <cell r="U1071" t="str">
            <v>Full</v>
          </cell>
          <cell r="V1071" t="str">
            <v>2</v>
          </cell>
          <cell r="Y1071" t="str">
            <v>RTF-deemed</v>
          </cell>
          <cell r="AE1071" t="str">
            <v>per unit</v>
          </cell>
          <cell r="AF1071" t="str">
            <v>kWh</v>
          </cell>
        </row>
        <row r="1072">
          <cell r="A1072" t="str">
            <v>11681 - 1</v>
          </cell>
          <cell r="B1072" t="str">
            <v>11681</v>
          </cell>
          <cell r="C1072" t="str">
            <v>Refrigeration</v>
          </cell>
          <cell r="D1072" t="str">
            <v>Sealing</v>
          </cell>
          <cell r="E1072" t="str">
            <v>Strip Curtain</v>
          </cell>
          <cell r="F1072" t="str">
            <v>LGDI: Sealing - Strip Curtain - Freezer - Restaurant</v>
          </cell>
          <cell r="G1072" t="str">
            <v>Freezer strip curtain: restaurant</v>
          </cell>
          <cell r="H1072">
            <v>1</v>
          </cell>
          <cell r="I1072" t="str">
            <v>Active</v>
          </cell>
          <cell r="J1072">
            <v>42370</v>
          </cell>
          <cell r="L1072" t="str">
            <v>Comm Refrigeration</v>
          </cell>
          <cell r="N1072" t="str">
            <v>4201</v>
          </cell>
          <cell r="Q1072" t="str">
            <v>16.1</v>
          </cell>
          <cell r="S1072" t="str">
            <v>16.1</v>
          </cell>
          <cell r="T1072" t="str">
            <v>129</v>
          </cell>
          <cell r="U1072" t="str">
            <v>Full</v>
          </cell>
          <cell r="V1072" t="str">
            <v>2</v>
          </cell>
          <cell r="Y1072" t="str">
            <v>RTF-deemed</v>
          </cell>
          <cell r="AE1072" t="str">
            <v>per unit</v>
          </cell>
          <cell r="AF1072" t="str">
            <v>kWh</v>
          </cell>
        </row>
        <row r="1073">
          <cell r="A1073" t="str">
            <v>11683 - 1</v>
          </cell>
          <cell r="B1073" t="str">
            <v>11683</v>
          </cell>
          <cell r="C1073" t="str">
            <v>Water Heating</v>
          </cell>
          <cell r="D1073" t="str">
            <v>Showerhead</v>
          </cell>
          <cell r="E1073" t="str">
            <v>Commercial Use Showerhead</v>
          </cell>
          <cell r="F1073" t="str">
            <v>LGDI: Showerhead - Any Comm - GWH - 1.5 gpm - EIE</v>
          </cell>
          <cell r="G1073" t="str">
            <v>1.5 gpm direct install showerhead: any commercial application; natural gas water heating; electric savings interactive effect</v>
          </cell>
          <cell r="H1073">
            <v>1</v>
          </cell>
          <cell r="I1073" t="str">
            <v>Active</v>
          </cell>
          <cell r="J1073">
            <v>42370</v>
          </cell>
          <cell r="L1073" t="str">
            <v>Comm Water Heat</v>
          </cell>
          <cell r="N1073" t="str">
            <v>4203</v>
          </cell>
          <cell r="Q1073" t="str">
            <v>0</v>
          </cell>
          <cell r="S1073" t="str">
            <v>0</v>
          </cell>
          <cell r="T1073" t="str">
            <v>10</v>
          </cell>
          <cell r="U1073" t="str">
            <v>Full</v>
          </cell>
          <cell r="V1073" t="str">
            <v>10</v>
          </cell>
          <cell r="Y1073" t="str">
            <v>RTF-deemed</v>
          </cell>
          <cell r="AE1073" t="str">
            <v>per unit</v>
          </cell>
          <cell r="AF1073" t="str">
            <v>kWh</v>
          </cell>
        </row>
        <row r="1074">
          <cell r="A1074" t="str">
            <v>11684 - 1</v>
          </cell>
          <cell r="B1074" t="str">
            <v>11684</v>
          </cell>
          <cell r="C1074" t="str">
            <v>Water Heating</v>
          </cell>
          <cell r="D1074" t="str">
            <v>Showerhead</v>
          </cell>
          <cell r="E1074" t="str">
            <v>Commercial Use Showerhead</v>
          </cell>
          <cell r="F1074" t="str">
            <v>LGDI: Showerhead - DI - Any Comm - EWH - 1.5 gpm</v>
          </cell>
          <cell r="G1074" t="str">
            <v>1.5 gpm direct install showerhead: any commercial application; electric water heating</v>
          </cell>
          <cell r="H1074">
            <v>1</v>
          </cell>
          <cell r="I1074" t="str">
            <v>Active</v>
          </cell>
          <cell r="J1074">
            <v>42370</v>
          </cell>
          <cell r="L1074" t="str">
            <v>Comm Water Heat</v>
          </cell>
          <cell r="N1074" t="str">
            <v>4204</v>
          </cell>
          <cell r="Q1074" t="str">
            <v>23.8</v>
          </cell>
          <cell r="S1074" t="str">
            <v>23.8</v>
          </cell>
          <cell r="T1074" t="str">
            <v>228</v>
          </cell>
          <cell r="U1074" t="str">
            <v>Full</v>
          </cell>
          <cell r="V1074" t="str">
            <v>10</v>
          </cell>
          <cell r="Y1074" t="str">
            <v>RTF-deemed</v>
          </cell>
          <cell r="AE1074" t="str">
            <v>per unit</v>
          </cell>
          <cell r="AF1074" t="str">
            <v>kWh</v>
          </cell>
        </row>
        <row r="1075">
          <cell r="A1075" t="str">
            <v>11685 - 1</v>
          </cell>
          <cell r="B1075" t="str">
            <v>11685</v>
          </cell>
          <cell r="C1075" t="str">
            <v>Water Heating</v>
          </cell>
          <cell r="D1075" t="str">
            <v>Showerhead</v>
          </cell>
          <cell r="E1075" t="str">
            <v>Commercial Use Showerhead</v>
          </cell>
          <cell r="F1075" t="str">
            <v>LGDI: Showerhead - DI - Any Comm - GWH - 1.5 gpm</v>
          </cell>
          <cell r="G1075" t="str">
            <v>1.5 gpm direct install showerhead: any commercial application; natural gas water heating</v>
          </cell>
          <cell r="H1075">
            <v>1</v>
          </cell>
          <cell r="I1075" t="str">
            <v>Active</v>
          </cell>
          <cell r="J1075">
            <v>42370</v>
          </cell>
          <cell r="L1075" t="str">
            <v>Comm Water Heat</v>
          </cell>
          <cell r="N1075" t="str">
            <v>4205</v>
          </cell>
          <cell r="U1075" t="str">
            <v>Full</v>
          </cell>
          <cell r="V1075" t="str">
            <v>10</v>
          </cell>
          <cell r="Y1075" t="str">
            <v>RTF-deemed</v>
          </cell>
          <cell r="AA1075" t="str">
            <v>28.7</v>
          </cell>
          <cell r="AC1075" t="str">
            <v>28.7</v>
          </cell>
          <cell r="AD1075" t="str">
            <v>10</v>
          </cell>
          <cell r="AE1075" t="str">
            <v>per unit</v>
          </cell>
          <cell r="AF1075" t="str">
            <v>Therm</v>
          </cell>
        </row>
        <row r="1076">
          <cell r="A1076" t="str">
            <v>11686 - 1</v>
          </cell>
          <cell r="B1076" t="str">
            <v>11686</v>
          </cell>
          <cell r="C1076" t="str">
            <v>Water Heating</v>
          </cell>
          <cell r="D1076" t="str">
            <v>Showerhead</v>
          </cell>
          <cell r="E1076" t="str">
            <v>Commercial Use Showerhead</v>
          </cell>
          <cell r="F1076" t="str">
            <v>LGDI: Showerhead - DI - Fit Ctr - EWH - 1.5 gpm</v>
          </cell>
          <cell r="G1076" t="str">
            <v>1.5 gpm direct install showerhead: fitness center; electric water heating</v>
          </cell>
          <cell r="H1076">
            <v>1</v>
          </cell>
          <cell r="I1076" t="str">
            <v>Active</v>
          </cell>
          <cell r="J1076">
            <v>42370</v>
          </cell>
          <cell r="L1076" t="str">
            <v>Comm Water Heat</v>
          </cell>
          <cell r="N1076" t="str">
            <v>4206</v>
          </cell>
          <cell r="Q1076" t="str">
            <v>23.8</v>
          </cell>
          <cell r="S1076" t="str">
            <v>23.8</v>
          </cell>
          <cell r="T1076" t="str">
            <v>4288</v>
          </cell>
          <cell r="U1076" t="str">
            <v>Full</v>
          </cell>
          <cell r="V1076" t="str">
            <v>10</v>
          </cell>
          <cell r="Y1076" t="str">
            <v>RTF-deemed</v>
          </cell>
          <cell r="Z1076" t="str">
            <v>Engineering</v>
          </cell>
          <cell r="AE1076" t="str">
            <v>per unit</v>
          </cell>
          <cell r="AF1076" t="str">
            <v>kWh</v>
          </cell>
        </row>
        <row r="1077">
          <cell r="A1077" t="str">
            <v>11687 - 1</v>
          </cell>
          <cell r="B1077" t="str">
            <v>11687</v>
          </cell>
          <cell r="C1077" t="str">
            <v>Water Heating</v>
          </cell>
          <cell r="D1077" t="str">
            <v>Showerhead</v>
          </cell>
          <cell r="E1077" t="str">
            <v>Commercial Use Showerhead</v>
          </cell>
          <cell r="F1077" t="str">
            <v>LGDI: Showerhead - DI - Fit Ctr - GWH 1.5 gpm</v>
          </cell>
          <cell r="G1077" t="str">
            <v>1.5 gpm direct install showerhead: fitness center; natural gas water heating</v>
          </cell>
          <cell r="H1077">
            <v>1</v>
          </cell>
          <cell r="I1077" t="str">
            <v>Active</v>
          </cell>
          <cell r="J1077">
            <v>42370</v>
          </cell>
          <cell r="L1077" t="str">
            <v>Comm Water Heat</v>
          </cell>
          <cell r="N1077" t="str">
            <v>4207</v>
          </cell>
          <cell r="U1077" t="str">
            <v>Full</v>
          </cell>
          <cell r="V1077" t="str">
            <v>10</v>
          </cell>
          <cell r="Y1077" t="str">
            <v>RTF-deemed</v>
          </cell>
          <cell r="AA1077" t="str">
            <v>28.7</v>
          </cell>
          <cell r="AC1077" t="str">
            <v>28.7</v>
          </cell>
          <cell r="AD1077" t="str">
            <v>183</v>
          </cell>
          <cell r="AE1077" t="str">
            <v>per unit</v>
          </cell>
          <cell r="AF1077" t="str">
            <v>Therm</v>
          </cell>
        </row>
        <row r="1078">
          <cell r="A1078" t="str">
            <v>11689 - 1</v>
          </cell>
          <cell r="B1078" t="str">
            <v>11689</v>
          </cell>
          <cell r="C1078" t="str">
            <v>Water Heating</v>
          </cell>
          <cell r="D1078" t="str">
            <v>Showerhead</v>
          </cell>
          <cell r="E1078" t="str">
            <v>Commercial Use Showerhead</v>
          </cell>
          <cell r="F1078" t="str">
            <v>LGDI: Showerhead - Fit Ctr - GWH - 1.5 gpm - EIE</v>
          </cell>
          <cell r="G1078" t="str">
            <v>1.5 gpm direct install showerhead: fitness center; natural gas water heating; electric savings interactive effect</v>
          </cell>
          <cell r="H1078">
            <v>1</v>
          </cell>
          <cell r="I1078" t="str">
            <v>Active</v>
          </cell>
          <cell r="J1078">
            <v>42370</v>
          </cell>
          <cell r="L1078" t="str">
            <v>Comm Water Heat</v>
          </cell>
          <cell r="N1078" t="str">
            <v>4209</v>
          </cell>
          <cell r="Q1078" t="str">
            <v>0</v>
          </cell>
          <cell r="S1078" t="str">
            <v>0</v>
          </cell>
          <cell r="T1078" t="str">
            <v>190</v>
          </cell>
          <cell r="U1078" t="str">
            <v>Full</v>
          </cell>
          <cell r="V1078" t="str">
            <v>10</v>
          </cell>
          <cell r="Y1078" t="str">
            <v>RTF-deemed</v>
          </cell>
          <cell r="AE1078" t="str">
            <v>per unit</v>
          </cell>
          <cell r="AF1078" t="str">
            <v>kWh</v>
          </cell>
        </row>
        <row r="1079">
          <cell r="A1079" t="str">
            <v>11690 - 1</v>
          </cell>
          <cell r="B1079" t="str">
            <v>11690</v>
          </cell>
          <cell r="C1079" t="str">
            <v>Water Heating</v>
          </cell>
          <cell r="D1079" t="str">
            <v>Sprayhead</v>
          </cell>
          <cell r="E1079" t="str">
            <v>Commercial Use Sprayhead</v>
          </cell>
          <cell r="F1079" t="str">
            <v>LGDI: Sprayhead - EWH - 0.65 gpm - from 1.6</v>
          </cell>
          <cell r="G1079" t="str">
            <v>0.65 gpm sprayhead: previously 1.6 gpm; electric water heating</v>
          </cell>
          <cell r="H1079">
            <v>1</v>
          </cell>
          <cell r="I1079" t="str">
            <v>Active</v>
          </cell>
          <cell r="J1079">
            <v>42370</v>
          </cell>
          <cell r="L1079" t="str">
            <v>Comm Water Heat</v>
          </cell>
          <cell r="N1079" t="str">
            <v>4210</v>
          </cell>
          <cell r="Q1079" t="str">
            <v>76.3</v>
          </cell>
          <cell r="S1079" t="str">
            <v>76.3</v>
          </cell>
          <cell r="T1079" t="str">
            <v>890</v>
          </cell>
          <cell r="U1079" t="str">
            <v>Full</v>
          </cell>
          <cell r="V1079" t="str">
            <v>4</v>
          </cell>
          <cell r="Y1079" t="str">
            <v>RTF-deemed</v>
          </cell>
          <cell r="AE1079" t="str">
            <v>per unit</v>
          </cell>
          <cell r="AF1079" t="str">
            <v>kWh</v>
          </cell>
        </row>
        <row r="1080">
          <cell r="A1080" t="str">
            <v>11691 - 1</v>
          </cell>
          <cell r="B1080" t="str">
            <v>11691</v>
          </cell>
          <cell r="C1080" t="str">
            <v>Water Heating</v>
          </cell>
          <cell r="D1080" t="str">
            <v>Sprayhead</v>
          </cell>
          <cell r="E1080" t="str">
            <v>Commercial Use Sprayhead</v>
          </cell>
          <cell r="F1080" t="str">
            <v>LGDI: Sprayhead - EWH - 0.65 gpm - from 2.2</v>
          </cell>
          <cell r="G1080" t="str">
            <v>0.65 gpm sprayhead: previously 2.2 gpm; electric water heating</v>
          </cell>
          <cell r="H1080">
            <v>1</v>
          </cell>
          <cell r="I1080" t="str">
            <v>Active</v>
          </cell>
          <cell r="J1080">
            <v>42370</v>
          </cell>
          <cell r="L1080" t="str">
            <v>Comm Water Heat</v>
          </cell>
          <cell r="N1080" t="str">
            <v>4211</v>
          </cell>
          <cell r="Q1080" t="str">
            <v>76.3</v>
          </cell>
          <cell r="S1080" t="str">
            <v>76.3</v>
          </cell>
          <cell r="T1080" t="str">
            <v>1393</v>
          </cell>
          <cell r="U1080" t="str">
            <v>Full</v>
          </cell>
          <cell r="V1080" t="str">
            <v>4</v>
          </cell>
          <cell r="Y1080" t="str">
            <v>RTF-deemed</v>
          </cell>
          <cell r="AE1080" t="str">
            <v>per unit</v>
          </cell>
          <cell r="AF1080" t="str">
            <v>kWh</v>
          </cell>
        </row>
        <row r="1081">
          <cell r="A1081" t="str">
            <v>11692 - 1</v>
          </cell>
          <cell r="B1081" t="str">
            <v>11692</v>
          </cell>
          <cell r="C1081" t="str">
            <v>Water Heating</v>
          </cell>
          <cell r="D1081" t="str">
            <v>Sprayhead</v>
          </cell>
          <cell r="E1081" t="str">
            <v>Commercial Use Sprayhead</v>
          </cell>
          <cell r="F1081" t="str">
            <v>LGDI: Sprayhead - EWH - 0.65 gpm - from 2.6</v>
          </cell>
          <cell r="G1081" t="str">
            <v>0.65 gpm sprayhead: previously 2.6 gpm; electric water heat</v>
          </cell>
          <cell r="H1081">
            <v>1</v>
          </cell>
          <cell r="I1081" t="str">
            <v>Active</v>
          </cell>
          <cell r="J1081">
            <v>42370</v>
          </cell>
          <cell r="L1081" t="str">
            <v>Comm Water Heat</v>
          </cell>
          <cell r="N1081" t="str">
            <v>4212</v>
          </cell>
          <cell r="Q1081" t="str">
            <v>76.3</v>
          </cell>
          <cell r="S1081" t="str">
            <v>76.3</v>
          </cell>
          <cell r="T1081" t="str">
            <v>2295</v>
          </cell>
          <cell r="U1081" t="str">
            <v>Full</v>
          </cell>
          <cell r="V1081" t="str">
            <v>4</v>
          </cell>
          <cell r="Y1081" t="str">
            <v>RTF-deemed</v>
          </cell>
          <cell r="AE1081" t="str">
            <v>per unit</v>
          </cell>
          <cell r="AF1081" t="str">
            <v>kWh</v>
          </cell>
        </row>
        <row r="1082">
          <cell r="A1082" t="str">
            <v>11693 - 1</v>
          </cell>
          <cell r="B1082" t="str">
            <v>11693</v>
          </cell>
          <cell r="C1082" t="str">
            <v>Water Heating</v>
          </cell>
          <cell r="D1082" t="str">
            <v>Sprayhead</v>
          </cell>
          <cell r="E1082" t="str">
            <v>Commercial Use Sprayhead</v>
          </cell>
          <cell r="F1082" t="str">
            <v>LGDI: Sprayhead - EWH - 0.65 gpm - not PI</v>
          </cell>
          <cell r="G1082" t="str">
            <v>0.65 gpm sprayhead: no previous install; electric water heating</v>
          </cell>
          <cell r="H1082">
            <v>1</v>
          </cell>
          <cell r="I1082" t="str">
            <v>Active</v>
          </cell>
          <cell r="J1082">
            <v>42370</v>
          </cell>
          <cell r="L1082" t="str">
            <v>Comm Water Heat</v>
          </cell>
          <cell r="N1082" t="str">
            <v>4213</v>
          </cell>
          <cell r="Q1082" t="str">
            <v>76.3</v>
          </cell>
          <cell r="S1082" t="str">
            <v>76.3</v>
          </cell>
          <cell r="T1082" t="str">
            <v>1267</v>
          </cell>
          <cell r="U1082" t="str">
            <v>Full</v>
          </cell>
          <cell r="V1082" t="str">
            <v>4</v>
          </cell>
          <cell r="Y1082" t="str">
            <v>RTF-deemed</v>
          </cell>
          <cell r="AE1082" t="str">
            <v>per unit</v>
          </cell>
          <cell r="AF1082" t="str">
            <v>kWh</v>
          </cell>
        </row>
        <row r="1083">
          <cell r="A1083" t="str">
            <v>11694 - 1</v>
          </cell>
          <cell r="B1083" t="str">
            <v>11694</v>
          </cell>
          <cell r="C1083" t="str">
            <v>Water Heating</v>
          </cell>
          <cell r="D1083" t="str">
            <v>Sprayhead</v>
          </cell>
          <cell r="E1083" t="str">
            <v>Commercial Use Sprayhead</v>
          </cell>
          <cell r="F1083" t="str">
            <v>LGDI: Sprayhead - GWH - 0.65 gpm - from 1.6</v>
          </cell>
          <cell r="G1083" t="str">
            <v>0.65 gpm sprayhead: previously 1.6 gpm; natural gas water heating</v>
          </cell>
          <cell r="H1083">
            <v>1</v>
          </cell>
          <cell r="I1083" t="str">
            <v>Active</v>
          </cell>
          <cell r="J1083">
            <v>42370</v>
          </cell>
          <cell r="L1083" t="str">
            <v>Comm Water Heat</v>
          </cell>
          <cell r="N1083" t="str">
            <v>4214</v>
          </cell>
          <cell r="U1083" t="str">
            <v>Full</v>
          </cell>
          <cell r="V1083" t="str">
            <v>4</v>
          </cell>
          <cell r="Y1083" t="str">
            <v>RTF-deemed</v>
          </cell>
          <cell r="AA1083" t="str">
            <v>76.3</v>
          </cell>
          <cell r="AC1083" t="str">
            <v>76.3</v>
          </cell>
          <cell r="AD1083" t="str">
            <v>35.2</v>
          </cell>
          <cell r="AE1083" t="str">
            <v>per unit</v>
          </cell>
          <cell r="AF1083" t="str">
            <v>Therm</v>
          </cell>
        </row>
        <row r="1084">
          <cell r="A1084" t="str">
            <v>11695 - 1</v>
          </cell>
          <cell r="B1084" t="str">
            <v>11695</v>
          </cell>
          <cell r="C1084" t="str">
            <v>Water Heating</v>
          </cell>
          <cell r="D1084" t="str">
            <v>Sprayhead</v>
          </cell>
          <cell r="E1084" t="str">
            <v>Commercial Use Sprayhead</v>
          </cell>
          <cell r="F1084" t="str">
            <v>LGDI: Sprayhead - GWH - 0.65 gpm - from 1.6 - EIE</v>
          </cell>
          <cell r="G1084" t="str">
            <v>0.65 gpm sprayhead: previously 1.6 gpm; natural gas water heating; electric savings interactive effect</v>
          </cell>
          <cell r="H1084">
            <v>1</v>
          </cell>
          <cell r="I1084" t="str">
            <v>Active</v>
          </cell>
          <cell r="J1084">
            <v>42370</v>
          </cell>
          <cell r="L1084" t="str">
            <v>Comm Water Heat</v>
          </cell>
          <cell r="N1084" t="str">
            <v>4215</v>
          </cell>
          <cell r="Q1084" t="str">
            <v>0</v>
          </cell>
          <cell r="S1084" t="str">
            <v>0</v>
          </cell>
          <cell r="T1084" t="str">
            <v>49</v>
          </cell>
          <cell r="U1084" t="str">
            <v>Full</v>
          </cell>
          <cell r="V1084" t="str">
            <v>4</v>
          </cell>
          <cell r="Y1084" t="str">
            <v>RTF-deemed</v>
          </cell>
          <cell r="AE1084" t="str">
            <v>per unit</v>
          </cell>
          <cell r="AF1084" t="str">
            <v>kWh</v>
          </cell>
        </row>
        <row r="1085">
          <cell r="A1085" t="str">
            <v>11696 - 1</v>
          </cell>
          <cell r="B1085" t="str">
            <v>11696</v>
          </cell>
          <cell r="C1085" t="str">
            <v>Water Heating</v>
          </cell>
          <cell r="D1085" t="str">
            <v>Sprayhead</v>
          </cell>
          <cell r="E1085" t="str">
            <v>Commercial Use Sprayhead</v>
          </cell>
          <cell r="F1085" t="str">
            <v>LGDI: Sprayhead - GWH - 0.65 gpm - from 2.2</v>
          </cell>
          <cell r="G1085" t="str">
            <v>0.65 gpm sprayhead: previously 2.2 gpm; natural gas water heating</v>
          </cell>
          <cell r="H1085">
            <v>1</v>
          </cell>
          <cell r="I1085" t="str">
            <v>Active</v>
          </cell>
          <cell r="J1085">
            <v>42370</v>
          </cell>
          <cell r="L1085" t="str">
            <v>Comm Water Heat</v>
          </cell>
          <cell r="N1085" t="str">
            <v>4216</v>
          </cell>
          <cell r="U1085" t="str">
            <v>Full</v>
          </cell>
          <cell r="V1085" t="str">
            <v>4</v>
          </cell>
          <cell r="Y1085" t="str">
            <v>RTF-deemed</v>
          </cell>
          <cell r="AA1085" t="str">
            <v>76.3</v>
          </cell>
          <cell r="AC1085" t="str">
            <v>76.3</v>
          </cell>
          <cell r="AD1085" t="str">
            <v>55</v>
          </cell>
          <cell r="AE1085" t="str">
            <v>per unit</v>
          </cell>
          <cell r="AF1085" t="str">
            <v>Therm</v>
          </cell>
        </row>
        <row r="1086">
          <cell r="A1086" t="str">
            <v>11697 - 1</v>
          </cell>
          <cell r="B1086" t="str">
            <v>11697</v>
          </cell>
          <cell r="C1086" t="str">
            <v>Water Heating</v>
          </cell>
          <cell r="D1086" t="str">
            <v>Sprayhead</v>
          </cell>
          <cell r="E1086" t="str">
            <v>Commercial Use Sprayhead</v>
          </cell>
          <cell r="F1086" t="str">
            <v>LGDI: Sprayhead - GWH - 0.65 gpm - from 2.2 - EIE</v>
          </cell>
          <cell r="G1086" t="str">
            <v>0.65 gpm sprayhead: previously 2.2 gpm; natural gas water heating; electric interactive effect</v>
          </cell>
          <cell r="H1086">
            <v>1</v>
          </cell>
          <cell r="I1086" t="str">
            <v>Active</v>
          </cell>
          <cell r="J1086">
            <v>42370</v>
          </cell>
          <cell r="L1086" t="str">
            <v>Comm Water Heat</v>
          </cell>
          <cell r="N1086" t="str">
            <v>4217</v>
          </cell>
          <cell r="Q1086" t="str">
            <v>0</v>
          </cell>
          <cell r="S1086" t="str">
            <v>0</v>
          </cell>
          <cell r="T1086" t="str">
            <v>77</v>
          </cell>
          <cell r="U1086" t="str">
            <v>Full</v>
          </cell>
          <cell r="V1086" t="str">
            <v>4</v>
          </cell>
          <cell r="Y1086" t="str">
            <v>RTF-deemed</v>
          </cell>
          <cell r="AE1086" t="str">
            <v>per unit</v>
          </cell>
          <cell r="AF1086" t="str">
            <v>kWh</v>
          </cell>
        </row>
        <row r="1087">
          <cell r="A1087" t="str">
            <v>11698 - 1</v>
          </cell>
          <cell r="B1087" t="str">
            <v>11698</v>
          </cell>
          <cell r="C1087" t="str">
            <v>Water Heating</v>
          </cell>
          <cell r="D1087" t="str">
            <v>Sprayhead</v>
          </cell>
          <cell r="E1087" t="str">
            <v>Commercial Use Sprayhead</v>
          </cell>
          <cell r="F1087" t="str">
            <v>LGDI: Sprayhead - GWH - 0.65 gpm - from 2.6</v>
          </cell>
          <cell r="G1087" t="str">
            <v>0.65 gpm sprayhead: previously 2.6 gpm; natural gas water heating</v>
          </cell>
          <cell r="H1087">
            <v>1</v>
          </cell>
          <cell r="I1087" t="str">
            <v>Active</v>
          </cell>
          <cell r="J1087">
            <v>42370</v>
          </cell>
          <cell r="L1087" t="str">
            <v>Comm Water Heat</v>
          </cell>
          <cell r="N1087" t="str">
            <v>4218</v>
          </cell>
          <cell r="U1087" t="str">
            <v>Full</v>
          </cell>
          <cell r="V1087" t="str">
            <v>4</v>
          </cell>
          <cell r="Y1087" t="str">
            <v>RTF-deemed</v>
          </cell>
          <cell r="AA1087" t="str">
            <v>76.3</v>
          </cell>
          <cell r="AC1087" t="str">
            <v>76.3</v>
          </cell>
          <cell r="AD1087" t="str">
            <v>90.7</v>
          </cell>
          <cell r="AE1087" t="str">
            <v>per unit</v>
          </cell>
          <cell r="AF1087" t="str">
            <v>Therm</v>
          </cell>
        </row>
        <row r="1088">
          <cell r="A1088" t="str">
            <v>11699 - 1</v>
          </cell>
          <cell r="B1088" t="str">
            <v>11699</v>
          </cell>
          <cell r="C1088" t="str">
            <v>Water Heating</v>
          </cell>
          <cell r="D1088" t="str">
            <v>Sprayhead</v>
          </cell>
          <cell r="E1088" t="str">
            <v>Commercial Use Sprayhead</v>
          </cell>
          <cell r="F1088" t="str">
            <v>LGDI: Sprayhead - GWH - 0.65 gpm - from 2.6 - EIE</v>
          </cell>
          <cell r="G1088" t="str">
            <v>0.65 gpm sprayhead: previously 2.6 gpm; natural gas water heating; electric interactive effect</v>
          </cell>
          <cell r="H1088">
            <v>1</v>
          </cell>
          <cell r="I1088" t="str">
            <v>Active</v>
          </cell>
          <cell r="J1088">
            <v>42370</v>
          </cell>
          <cell r="L1088" t="str">
            <v>Comm Water Heat</v>
          </cell>
          <cell r="N1088" t="str">
            <v>4219</v>
          </cell>
          <cell r="Q1088" t="str">
            <v>0</v>
          </cell>
          <cell r="S1088" t="str">
            <v>0</v>
          </cell>
          <cell r="T1088" t="str">
            <v>127</v>
          </cell>
          <cell r="U1088" t="str">
            <v>Full</v>
          </cell>
          <cell r="V1088" t="str">
            <v>4</v>
          </cell>
          <cell r="Y1088" t="str">
            <v>RTF-deemed</v>
          </cell>
          <cell r="AE1088" t="str">
            <v>per unit</v>
          </cell>
          <cell r="AF1088" t="str">
            <v>kWh</v>
          </cell>
        </row>
        <row r="1089">
          <cell r="A1089" t="str">
            <v>11700 - 1</v>
          </cell>
          <cell r="B1089" t="str">
            <v>11700</v>
          </cell>
          <cell r="C1089" t="str">
            <v>Water Heating</v>
          </cell>
          <cell r="D1089" t="str">
            <v>Sprayhead</v>
          </cell>
          <cell r="E1089" t="str">
            <v>Commercial Use Sprayhead</v>
          </cell>
          <cell r="F1089" t="str">
            <v>LGDI: Sprayhead - GWH - 0.65 gpm - not PI</v>
          </cell>
          <cell r="G1089" t="str">
            <v>0.65 gpm sprayhead: no previous install; natural gas water heating</v>
          </cell>
          <cell r="H1089">
            <v>1</v>
          </cell>
          <cell r="I1089" t="str">
            <v>Active</v>
          </cell>
          <cell r="J1089">
            <v>42370</v>
          </cell>
          <cell r="L1089" t="str">
            <v>Comm Water Heat</v>
          </cell>
          <cell r="N1089" t="str">
            <v>4220</v>
          </cell>
          <cell r="U1089" t="str">
            <v>Full</v>
          </cell>
          <cell r="V1089" t="str">
            <v>4</v>
          </cell>
          <cell r="Y1089" t="str">
            <v>RTF-deemed</v>
          </cell>
          <cell r="AA1089" t="str">
            <v>76.3</v>
          </cell>
          <cell r="AC1089" t="str">
            <v>76.3</v>
          </cell>
          <cell r="AD1089" t="str">
            <v>50</v>
          </cell>
          <cell r="AE1089" t="str">
            <v>per unit</v>
          </cell>
          <cell r="AF1089" t="str">
            <v>Therm</v>
          </cell>
        </row>
        <row r="1090">
          <cell r="A1090" t="str">
            <v>11701 - 1</v>
          </cell>
          <cell r="B1090" t="str">
            <v>11701</v>
          </cell>
          <cell r="C1090" t="str">
            <v>Water Heating</v>
          </cell>
          <cell r="D1090" t="str">
            <v>Sprayhead</v>
          </cell>
          <cell r="E1090" t="str">
            <v>Commercial Use Sprayhead</v>
          </cell>
          <cell r="F1090" t="str">
            <v>LGDI: Sprayhead - GWH - 0.65 gpm - not PI - EIE</v>
          </cell>
          <cell r="G1090" t="str">
            <v>0.65 gpm sprayhead: no previous install; natural gas water heating; electric interactive effect</v>
          </cell>
          <cell r="H1090">
            <v>1</v>
          </cell>
          <cell r="I1090" t="str">
            <v>Active</v>
          </cell>
          <cell r="J1090">
            <v>42370</v>
          </cell>
          <cell r="L1090" t="str">
            <v>Comm Water Heat</v>
          </cell>
          <cell r="N1090" t="str">
            <v>4221</v>
          </cell>
          <cell r="Q1090" t="str">
            <v>0</v>
          </cell>
          <cell r="S1090" t="str">
            <v>0</v>
          </cell>
          <cell r="T1090" t="str">
            <v>70</v>
          </cell>
          <cell r="U1090" t="str">
            <v>Full</v>
          </cell>
          <cell r="V1090" t="str">
            <v>4</v>
          </cell>
          <cell r="Y1090" t="str">
            <v>RTF-deemed</v>
          </cell>
          <cell r="AE1090" t="str">
            <v>per unit</v>
          </cell>
          <cell r="AF1090" t="str">
            <v>kWh</v>
          </cell>
        </row>
        <row r="1091">
          <cell r="A1091" t="str">
            <v>11702 - 1</v>
          </cell>
          <cell r="B1091" t="str">
            <v>11702</v>
          </cell>
          <cell r="C1091" t="str">
            <v>Controls</v>
          </cell>
          <cell r="D1091" t="str">
            <v>Thermostat</v>
          </cell>
          <cell r="E1091" t="str">
            <v>Programmable Thermostat</v>
          </cell>
          <cell r="F1091" t="str">
            <v>LGDI: Thermostat - Programmable</v>
          </cell>
          <cell r="G1091" t="str">
            <v>Programmable thermostat</v>
          </cell>
          <cell r="H1091">
            <v>1</v>
          </cell>
          <cell r="I1091" t="str">
            <v>Active</v>
          </cell>
          <cell r="J1091">
            <v>42370</v>
          </cell>
          <cell r="L1091" t="str">
            <v>Comm Space Heat</v>
          </cell>
          <cell r="N1091" t="str">
            <v>4222</v>
          </cell>
          <cell r="Q1091" t="str">
            <v>160</v>
          </cell>
          <cell r="S1091" t="str">
            <v>160</v>
          </cell>
          <cell r="T1091" t="str">
            <v>473</v>
          </cell>
          <cell r="U1091" t="str">
            <v>Full</v>
          </cell>
          <cell r="V1091" t="str">
            <v>10</v>
          </cell>
          <cell r="Y1091" t="str">
            <v>PSE-deemed</v>
          </cell>
          <cell r="Z1091" t="str">
            <v>Engineering</v>
          </cell>
          <cell r="AE1091" t="str">
            <v>per unit</v>
          </cell>
          <cell r="AF1091" t="str">
            <v>kWh</v>
          </cell>
        </row>
        <row r="1092">
          <cell r="A1092" t="str">
            <v>11989 - 1</v>
          </cell>
          <cell r="B1092" t="str">
            <v>11989</v>
          </cell>
          <cell r="C1092" t="str">
            <v>Controls</v>
          </cell>
          <cell r="D1092" t="str">
            <v>Occupancy Sensor</v>
          </cell>
          <cell r="E1092" t="str">
            <v>HVAC Occupancy Control</v>
          </cell>
          <cell r="F1092" t="str">
            <v>LGDI: Thermostat Control - Occupancy Based - 5 Degrees</v>
          </cell>
          <cell r="G1092" t="str">
            <v>Occupancy-based thermostat control: 5 degrees</v>
          </cell>
          <cell r="H1092">
            <v>1</v>
          </cell>
          <cell r="I1092" t="str">
            <v>Active</v>
          </cell>
          <cell r="J1092">
            <v>42736</v>
          </cell>
          <cell r="L1092" t="str">
            <v>Comm Space Heat</v>
          </cell>
          <cell r="N1092" t="str">
            <v>5097</v>
          </cell>
          <cell r="Q1092" t="str">
            <v>100</v>
          </cell>
          <cell r="S1092" t="str">
            <v>150.49</v>
          </cell>
          <cell r="T1092" t="str">
            <v>260</v>
          </cell>
          <cell r="U1092" t="str">
            <v>Full</v>
          </cell>
          <cell r="V1092" t="str">
            <v>10</v>
          </cell>
          <cell r="X1092" t="str">
            <v>0</v>
          </cell>
          <cell r="Y1092" t="str">
            <v>PSE-deemed</v>
          </cell>
          <cell r="Z1092" t="str">
            <v>Engineering</v>
          </cell>
          <cell r="AE1092" t="str">
            <v>per unit</v>
          </cell>
          <cell r="AF1092" t="str">
            <v>kWh</v>
          </cell>
        </row>
        <row r="1093">
          <cell r="A1093" t="str">
            <v>11993 - 1</v>
          </cell>
          <cell r="B1093" t="str">
            <v>11993</v>
          </cell>
          <cell r="C1093" t="str">
            <v>Water Heating</v>
          </cell>
          <cell r="D1093" t="str">
            <v>Water Heater</v>
          </cell>
          <cell r="E1093" t="str">
            <v>Commercial Water Heater</v>
          </cell>
          <cell r="F1093" t="str">
            <v>LGDI: Water Heater - Education - NG</v>
          </cell>
          <cell r="G1093" t="str">
            <v>Natural gas water heater: education</v>
          </cell>
          <cell r="H1093">
            <v>1</v>
          </cell>
          <cell r="I1093" t="str">
            <v>Active</v>
          </cell>
          <cell r="J1093">
            <v>42736</v>
          </cell>
          <cell r="L1093" t="str">
            <v>Comm Water Heat</v>
          </cell>
          <cell r="N1093" t="str">
            <v>5271</v>
          </cell>
          <cell r="U1093" t="str">
            <v>Incremental</v>
          </cell>
          <cell r="V1093" t="str">
            <v>7</v>
          </cell>
          <cell r="X1093" t="str">
            <v>0</v>
          </cell>
          <cell r="Y1093" t="str">
            <v>PSE-deemed</v>
          </cell>
          <cell r="Z1093" t="str">
            <v>Engineering</v>
          </cell>
          <cell r="AA1093" t="str">
            <v>1500</v>
          </cell>
          <cell r="AC1093" t="str">
            <v>1644</v>
          </cell>
          <cell r="AD1093" t="str">
            <v>592</v>
          </cell>
          <cell r="AE1093" t="str">
            <v>per unit</v>
          </cell>
          <cell r="AF1093" t="str">
            <v>Therm</v>
          </cell>
        </row>
        <row r="1094">
          <cell r="A1094" t="str">
            <v>11991 - 1</v>
          </cell>
          <cell r="B1094" t="str">
            <v>11991</v>
          </cell>
          <cell r="C1094" t="str">
            <v>Water Heating</v>
          </cell>
          <cell r="D1094" t="str">
            <v>Water Heater</v>
          </cell>
          <cell r="E1094" t="str">
            <v>Commercial Water Heater</v>
          </cell>
          <cell r="F1094" t="str">
            <v>LGDI: Water Heater - Kitchen - NG</v>
          </cell>
          <cell r="G1094" t="str">
            <v>Natural gas water heater: commercial kitchen use</v>
          </cell>
          <cell r="H1094">
            <v>1</v>
          </cell>
          <cell r="I1094" t="str">
            <v>Active</v>
          </cell>
          <cell r="J1094">
            <v>42736</v>
          </cell>
          <cell r="L1094" t="str">
            <v>Comm Water Heat</v>
          </cell>
          <cell r="N1094" t="str">
            <v>5099</v>
          </cell>
          <cell r="U1094" t="str">
            <v>Incremental</v>
          </cell>
          <cell r="V1094" t="str">
            <v>7</v>
          </cell>
          <cell r="X1094" t="str">
            <v>0</v>
          </cell>
          <cell r="Y1094" t="str">
            <v>PSE-deemed</v>
          </cell>
          <cell r="Z1094" t="str">
            <v>Engineering</v>
          </cell>
          <cell r="AA1094" t="str">
            <v>1500</v>
          </cell>
          <cell r="AC1094" t="str">
            <v>1644</v>
          </cell>
          <cell r="AD1094" t="str">
            <v>613</v>
          </cell>
          <cell r="AE1094" t="str">
            <v>per unit</v>
          </cell>
          <cell r="AF1094" t="str">
            <v>Therm</v>
          </cell>
        </row>
        <row r="1095">
          <cell r="A1095" t="str">
            <v>11992 - 1</v>
          </cell>
          <cell r="B1095" t="str">
            <v>11992</v>
          </cell>
          <cell r="C1095" t="str">
            <v>Water Heating</v>
          </cell>
          <cell r="D1095" t="str">
            <v>Water Heater</v>
          </cell>
          <cell r="E1095" t="str">
            <v>Commercial Water Heater</v>
          </cell>
          <cell r="F1095" t="str">
            <v>LGDI: Water Heater - Laundry - NG</v>
          </cell>
          <cell r="G1095" t="str">
            <v>Natural gas water heater: commercial laundry use</v>
          </cell>
          <cell r="H1095">
            <v>1</v>
          </cell>
          <cell r="I1095" t="str">
            <v>Active</v>
          </cell>
          <cell r="J1095">
            <v>42736</v>
          </cell>
          <cell r="L1095" t="str">
            <v>Comm Water Heat</v>
          </cell>
          <cell r="N1095" t="str">
            <v>5270</v>
          </cell>
          <cell r="U1095" t="str">
            <v>Incremental</v>
          </cell>
          <cell r="V1095" t="str">
            <v>7</v>
          </cell>
          <cell r="X1095" t="str">
            <v>0</v>
          </cell>
          <cell r="Y1095" t="str">
            <v>PSE-deemed</v>
          </cell>
          <cell r="Z1095" t="str">
            <v>Engineering</v>
          </cell>
          <cell r="AA1095" t="str">
            <v>1500</v>
          </cell>
          <cell r="AC1095" t="str">
            <v>1644</v>
          </cell>
          <cell r="AD1095" t="str">
            <v>597</v>
          </cell>
          <cell r="AE1095" t="str">
            <v>per unit</v>
          </cell>
          <cell r="AF1095" t="str">
            <v>Therm</v>
          </cell>
        </row>
        <row r="1096">
          <cell r="A1096" t="str">
            <v>11999 - 1</v>
          </cell>
          <cell r="B1096" t="str">
            <v>11999</v>
          </cell>
          <cell r="C1096" t="str">
            <v>Water Heating</v>
          </cell>
          <cell r="D1096" t="str">
            <v>Water Heater</v>
          </cell>
          <cell r="E1096" t="str">
            <v>Commercial Water Heater</v>
          </cell>
          <cell r="F1096" t="str">
            <v>LGDI: Water Heater - Tankless - Education - NG</v>
          </cell>
          <cell r="G1096" t="str">
            <v>Tankless natural gas water heater: education</v>
          </cell>
          <cell r="H1096">
            <v>1</v>
          </cell>
          <cell r="I1096" t="str">
            <v>Active</v>
          </cell>
          <cell r="J1096">
            <v>42736</v>
          </cell>
          <cell r="L1096" t="str">
            <v>Comm Water Heat</v>
          </cell>
          <cell r="N1096" t="str">
            <v>5277</v>
          </cell>
          <cell r="U1096" t="str">
            <v>Incremental</v>
          </cell>
          <cell r="V1096" t="str">
            <v>7</v>
          </cell>
          <cell r="X1096" t="str">
            <v>0</v>
          </cell>
          <cell r="Y1096" t="str">
            <v>PSE-deemed</v>
          </cell>
          <cell r="Z1096" t="str">
            <v>Engineering</v>
          </cell>
          <cell r="AA1096" t="str">
            <v>1500</v>
          </cell>
          <cell r="AC1096" t="str">
            <v>2526</v>
          </cell>
          <cell r="AD1096" t="str">
            <v>664</v>
          </cell>
          <cell r="AE1096" t="str">
            <v>per unit</v>
          </cell>
          <cell r="AF1096" t="str">
            <v>Therm</v>
          </cell>
        </row>
        <row r="1097">
          <cell r="A1097" t="str">
            <v>11997 - 1</v>
          </cell>
          <cell r="B1097" t="str">
            <v>11997</v>
          </cell>
          <cell r="C1097" t="str">
            <v>Water Heating</v>
          </cell>
          <cell r="D1097" t="str">
            <v>Water Heater</v>
          </cell>
          <cell r="E1097" t="str">
            <v>Commercial Water Heater</v>
          </cell>
          <cell r="F1097" t="str">
            <v>LGDI: Water Heater - Tankless - Kitchen - NG</v>
          </cell>
          <cell r="G1097" t="str">
            <v>Tankless natural gas water heater: commercial kitchen use</v>
          </cell>
          <cell r="H1097">
            <v>1</v>
          </cell>
          <cell r="I1097" t="str">
            <v>Active</v>
          </cell>
          <cell r="J1097">
            <v>42736</v>
          </cell>
          <cell r="L1097" t="str">
            <v>Comm Water Heat</v>
          </cell>
          <cell r="N1097" t="str">
            <v>5275</v>
          </cell>
          <cell r="U1097" t="str">
            <v>Incremental</v>
          </cell>
          <cell r="V1097" t="str">
            <v>7</v>
          </cell>
          <cell r="X1097" t="str">
            <v>0</v>
          </cell>
          <cell r="Y1097" t="str">
            <v>PSE-deemed</v>
          </cell>
          <cell r="Z1097" t="str">
            <v>Engineering</v>
          </cell>
          <cell r="AA1097" t="str">
            <v>1500</v>
          </cell>
          <cell r="AC1097" t="str">
            <v>2526</v>
          </cell>
          <cell r="AD1097" t="str">
            <v>748</v>
          </cell>
          <cell r="AE1097" t="str">
            <v>per unit</v>
          </cell>
          <cell r="AF1097" t="str">
            <v>Therm</v>
          </cell>
        </row>
        <row r="1098">
          <cell r="A1098" t="str">
            <v>11998 - 1</v>
          </cell>
          <cell r="B1098" t="str">
            <v>11998</v>
          </cell>
          <cell r="C1098" t="str">
            <v>Water Heating</v>
          </cell>
          <cell r="D1098" t="str">
            <v>Water Heater</v>
          </cell>
          <cell r="E1098" t="str">
            <v>Commercial Water Heater</v>
          </cell>
          <cell r="F1098" t="str">
            <v>LGDI: Water Heater - Tankless - Laundry - NG</v>
          </cell>
          <cell r="G1098" t="str">
            <v>Tankless natural gas water heater: commercial laundry use</v>
          </cell>
          <cell r="H1098">
            <v>1</v>
          </cell>
          <cell r="I1098" t="str">
            <v>Active</v>
          </cell>
          <cell r="J1098">
            <v>42736</v>
          </cell>
          <cell r="L1098" t="str">
            <v>Comm Water Heat</v>
          </cell>
          <cell r="N1098" t="str">
            <v>5276</v>
          </cell>
          <cell r="U1098" t="str">
            <v>Incremental</v>
          </cell>
          <cell r="V1098" t="str">
            <v>7</v>
          </cell>
          <cell r="X1098" t="str">
            <v>0</v>
          </cell>
          <cell r="Y1098" t="str">
            <v>PSE-deemed</v>
          </cell>
          <cell r="Z1098" t="str">
            <v>Engineering</v>
          </cell>
          <cell r="AA1098" t="str">
            <v>1500</v>
          </cell>
          <cell r="AC1098" t="str">
            <v>2526</v>
          </cell>
          <cell r="AD1098" t="str">
            <v>732</v>
          </cell>
          <cell r="AE1098" t="str">
            <v>per unit</v>
          </cell>
          <cell r="AF1098" t="str">
            <v>Therm</v>
          </cell>
        </row>
        <row r="1099">
          <cell r="A1099" t="str">
            <v>10674 - 1</v>
          </cell>
          <cell r="B1099" t="str">
            <v>10674</v>
          </cell>
          <cell r="C1099" t="str">
            <v>Controls</v>
          </cell>
          <cell r="D1099" t="str">
            <v>Advanced Power Strip</v>
          </cell>
          <cell r="E1099" t="str">
            <v>Advanced Power Strip</v>
          </cell>
          <cell r="F1099" t="str">
            <v>LIW: Advanced Power Strip - DI - MF - SH</v>
          </cell>
          <cell r="G1099" t="str">
            <v>Direct-install advanced power strip: multi-family; shareholder</v>
          </cell>
          <cell r="H1099">
            <v>1</v>
          </cell>
          <cell r="I1099" t="str">
            <v>Active</v>
          </cell>
          <cell r="J1099">
            <v>42370</v>
          </cell>
          <cell r="Q1099" t="str">
            <v>0</v>
          </cell>
          <cell r="S1099" t="str">
            <v>0</v>
          </cell>
          <cell r="T1099" t="str">
            <v>216</v>
          </cell>
          <cell r="AA1099" t="str">
            <v>0</v>
          </cell>
          <cell r="AC1099" t="str">
            <v>0</v>
          </cell>
          <cell r="AD1099" t="str">
            <v>0</v>
          </cell>
          <cell r="AE1099" t="str">
            <v>per unit</v>
          </cell>
        </row>
        <row r="1100">
          <cell r="A1100" t="str">
            <v>10675 - 1</v>
          </cell>
          <cell r="B1100" t="str">
            <v>10675</v>
          </cell>
          <cell r="C1100" t="str">
            <v>Controls</v>
          </cell>
          <cell r="D1100" t="str">
            <v>Advanced Power Strip</v>
          </cell>
          <cell r="E1100" t="str">
            <v>Advanced Power Strip</v>
          </cell>
          <cell r="F1100" t="str">
            <v>LIW: Advanced Power Strip - DI - MF - TE</v>
          </cell>
          <cell r="G1100" t="str">
            <v>Direct-install advanced power strip: multi-family; electric</v>
          </cell>
          <cell r="H1100">
            <v>1</v>
          </cell>
          <cell r="I1100" t="str">
            <v>Active</v>
          </cell>
          <cell r="J1100">
            <v>42370</v>
          </cell>
          <cell r="L1100" t="str">
            <v>Res Plug Load</v>
          </cell>
          <cell r="Q1100" t="str">
            <v>55</v>
          </cell>
          <cell r="S1100" t="str">
            <v>55</v>
          </cell>
          <cell r="T1100" t="str">
            <v>216</v>
          </cell>
          <cell r="U1100" t="str">
            <v>Full</v>
          </cell>
          <cell r="V1100" t="str">
            <v>5</v>
          </cell>
          <cell r="Y1100" t="str">
            <v>RTF-deemed</v>
          </cell>
          <cell r="AA1100" t="str">
            <v>0</v>
          </cell>
          <cell r="AC1100" t="str">
            <v>0</v>
          </cell>
          <cell r="AD1100" t="str">
            <v>0</v>
          </cell>
          <cell r="AE1100" t="str">
            <v>per unit</v>
          </cell>
          <cell r="AF1100" t="str">
            <v>kWh</v>
          </cell>
        </row>
        <row r="1101">
          <cell r="A1101" t="str">
            <v>10676 - 1</v>
          </cell>
          <cell r="B1101" t="str">
            <v>10676</v>
          </cell>
          <cell r="C1101" t="str">
            <v>Controls</v>
          </cell>
          <cell r="D1101" t="str">
            <v>Advanced Power Strip</v>
          </cell>
          <cell r="E1101" t="str">
            <v>Advanced Power Strip</v>
          </cell>
          <cell r="F1101" t="str">
            <v>LIW: Advanced Power Strip - DI - MH - SH</v>
          </cell>
          <cell r="G1101" t="str">
            <v>Direct-install advanced power strip: mobile home; shareholder</v>
          </cell>
          <cell r="H1101">
            <v>1</v>
          </cell>
          <cell r="I1101" t="str">
            <v>Active</v>
          </cell>
          <cell r="J1101">
            <v>42370</v>
          </cell>
          <cell r="Q1101" t="str">
            <v>0</v>
          </cell>
          <cell r="S1101" t="str">
            <v>0</v>
          </cell>
          <cell r="T1101" t="str">
            <v>216</v>
          </cell>
          <cell r="AA1101" t="str">
            <v>0</v>
          </cell>
          <cell r="AC1101" t="str">
            <v>0</v>
          </cell>
          <cell r="AD1101" t="str">
            <v>0</v>
          </cell>
          <cell r="AE1101" t="str">
            <v>per unit</v>
          </cell>
        </row>
        <row r="1102">
          <cell r="A1102" t="str">
            <v>10677 - 1</v>
          </cell>
          <cell r="B1102" t="str">
            <v>10677</v>
          </cell>
          <cell r="C1102" t="str">
            <v>Controls</v>
          </cell>
          <cell r="D1102" t="str">
            <v>Advanced Power Strip</v>
          </cell>
          <cell r="E1102" t="str">
            <v>Advanced Power Strip</v>
          </cell>
          <cell r="F1102" t="str">
            <v>LIW: Advanced Power Strip - DI - MH - TE</v>
          </cell>
          <cell r="G1102" t="str">
            <v>Direct-install advanced power strip: mobile home; electric</v>
          </cell>
          <cell r="H1102">
            <v>1</v>
          </cell>
          <cell r="I1102" t="str">
            <v>Active</v>
          </cell>
          <cell r="J1102">
            <v>42370</v>
          </cell>
          <cell r="L1102" t="str">
            <v>Res Plug Load</v>
          </cell>
          <cell r="Q1102" t="str">
            <v>55</v>
          </cell>
          <cell r="S1102" t="str">
            <v>55</v>
          </cell>
          <cell r="T1102" t="str">
            <v>216</v>
          </cell>
          <cell r="U1102" t="str">
            <v>Full</v>
          </cell>
          <cell r="V1102" t="str">
            <v>5</v>
          </cell>
          <cell r="Y1102" t="str">
            <v>RTF-deemed</v>
          </cell>
          <cell r="AA1102" t="str">
            <v>0</v>
          </cell>
          <cell r="AC1102" t="str">
            <v>0</v>
          </cell>
          <cell r="AD1102" t="str">
            <v>0</v>
          </cell>
          <cell r="AE1102" t="str">
            <v>per unit</v>
          </cell>
          <cell r="AF1102" t="str">
            <v>kWh</v>
          </cell>
        </row>
        <row r="1103">
          <cell r="A1103" t="str">
            <v>10678 - 1</v>
          </cell>
          <cell r="B1103" t="str">
            <v>10678</v>
          </cell>
          <cell r="C1103" t="str">
            <v>Controls</v>
          </cell>
          <cell r="D1103" t="str">
            <v>Advanced Power Strip</v>
          </cell>
          <cell r="E1103" t="str">
            <v>Advanced Power Strip</v>
          </cell>
          <cell r="F1103" t="str">
            <v>LIW: Advanced Power Strip - DI - SF - SH</v>
          </cell>
          <cell r="G1103" t="str">
            <v>Direct-install advanced power strip: single family; shareholder</v>
          </cell>
          <cell r="H1103">
            <v>1</v>
          </cell>
          <cell r="I1103" t="str">
            <v>Active</v>
          </cell>
          <cell r="J1103">
            <v>42370</v>
          </cell>
          <cell r="Q1103" t="str">
            <v>0</v>
          </cell>
          <cell r="S1103" t="str">
            <v>0</v>
          </cell>
          <cell r="T1103" t="str">
            <v>216</v>
          </cell>
          <cell r="AA1103" t="str">
            <v>0</v>
          </cell>
          <cell r="AC1103" t="str">
            <v>0</v>
          </cell>
          <cell r="AD1103" t="str">
            <v>0</v>
          </cell>
          <cell r="AE1103" t="str">
            <v>per unit</v>
          </cell>
        </row>
        <row r="1104">
          <cell r="A1104" t="str">
            <v>10679 - 1</v>
          </cell>
          <cell r="B1104" t="str">
            <v>10679</v>
          </cell>
          <cell r="C1104" t="str">
            <v>Controls</v>
          </cell>
          <cell r="D1104" t="str">
            <v>Advanced Power Strip</v>
          </cell>
          <cell r="E1104" t="str">
            <v>Advanced Power Strip</v>
          </cell>
          <cell r="F1104" t="str">
            <v>LIW: Advanced Power Strip - DI - SF - TE</v>
          </cell>
          <cell r="G1104" t="str">
            <v>Direct-install advanced power strip: single family; electric</v>
          </cell>
          <cell r="H1104">
            <v>1</v>
          </cell>
          <cell r="I1104" t="str">
            <v>Active</v>
          </cell>
          <cell r="J1104">
            <v>42370</v>
          </cell>
          <cell r="L1104" t="str">
            <v>Res Plug Load</v>
          </cell>
          <cell r="Q1104" t="str">
            <v>55</v>
          </cell>
          <cell r="S1104" t="str">
            <v>55</v>
          </cell>
          <cell r="T1104" t="str">
            <v>216</v>
          </cell>
          <cell r="U1104" t="str">
            <v>Full</v>
          </cell>
          <cell r="V1104" t="str">
            <v>5</v>
          </cell>
          <cell r="Y1104" t="str">
            <v>RTF-deemed</v>
          </cell>
          <cell r="AA1104" t="str">
            <v>0</v>
          </cell>
          <cell r="AC1104" t="str">
            <v>0</v>
          </cell>
          <cell r="AD1104" t="str">
            <v>0</v>
          </cell>
          <cell r="AE1104" t="str">
            <v>per unit</v>
          </cell>
          <cell r="AF1104" t="str">
            <v>kWh</v>
          </cell>
        </row>
        <row r="1105">
          <cell r="A1105" t="str">
            <v>10643 - 1</v>
          </cell>
          <cell r="B1105" t="str">
            <v>10643</v>
          </cell>
          <cell r="C1105" t="str">
            <v>Water Heating</v>
          </cell>
          <cell r="D1105" t="str">
            <v>Aerator</v>
          </cell>
          <cell r="E1105" t="str">
            <v>Residential Use Aerator</v>
          </cell>
          <cell r="F1105" t="str">
            <v>LIW: Aerator - 1.5 gpm - MF - SH</v>
          </cell>
          <cell r="G1105" t="str">
            <v>1.5 gpm aerator: multi-family; shareholder</v>
          </cell>
          <cell r="H1105">
            <v>1</v>
          </cell>
          <cell r="I1105" t="str">
            <v>Active</v>
          </cell>
          <cell r="J1105">
            <v>42370</v>
          </cell>
          <cell r="O1105" t="str">
            <v>1.5 gpm</v>
          </cell>
          <cell r="Q1105" t="str">
            <v>0</v>
          </cell>
          <cell r="S1105" t="str">
            <v>0</v>
          </cell>
          <cell r="T1105" t="str">
            <v>44.84</v>
          </cell>
          <cell r="AA1105" t="str">
            <v>0</v>
          </cell>
          <cell r="AC1105" t="str">
            <v>0</v>
          </cell>
          <cell r="AD1105" t="str">
            <v>2</v>
          </cell>
          <cell r="AE1105" t="str">
            <v>per unit</v>
          </cell>
        </row>
        <row r="1106">
          <cell r="A1106" t="str">
            <v>10644 - 1</v>
          </cell>
          <cell r="B1106" t="str">
            <v>10644</v>
          </cell>
          <cell r="C1106" t="str">
            <v>Water Heating</v>
          </cell>
          <cell r="D1106" t="str">
            <v>Aerator</v>
          </cell>
          <cell r="E1106" t="str">
            <v>Residential Use Aerator</v>
          </cell>
          <cell r="F1106" t="str">
            <v>LIW: Aerator - 1.5 gpm - MF - TE</v>
          </cell>
          <cell r="G1106" t="str">
            <v>1.5 gpm aerator: multi-family; electric</v>
          </cell>
          <cell r="H1106">
            <v>1</v>
          </cell>
          <cell r="I1106" t="str">
            <v>Active</v>
          </cell>
          <cell r="J1106">
            <v>42370</v>
          </cell>
          <cell r="L1106" t="str">
            <v>Res Water Heat</v>
          </cell>
          <cell r="O1106" t="str">
            <v>1.5 gpm</v>
          </cell>
          <cell r="Q1106" t="str">
            <v>2.1</v>
          </cell>
          <cell r="S1106" t="str">
            <v>2.1</v>
          </cell>
          <cell r="T1106" t="str">
            <v>44.84</v>
          </cell>
          <cell r="U1106" t="str">
            <v>Full</v>
          </cell>
          <cell r="V1106" t="str">
            <v>10</v>
          </cell>
          <cell r="X1106" t="str">
            <v>4.85</v>
          </cell>
          <cell r="Y1106" t="str">
            <v>PSE-deemed</v>
          </cell>
          <cell r="Z1106" t="str">
            <v>Program Staff</v>
          </cell>
          <cell r="AE1106" t="str">
            <v>per unit</v>
          </cell>
          <cell r="AF1106" t="str">
            <v>kWh</v>
          </cell>
        </row>
        <row r="1107">
          <cell r="A1107" t="str">
            <v>10645 - 1</v>
          </cell>
          <cell r="B1107" t="str">
            <v>10645</v>
          </cell>
          <cell r="C1107" t="str">
            <v>Water Heating</v>
          </cell>
          <cell r="D1107" t="str">
            <v>Aerator</v>
          </cell>
          <cell r="E1107" t="str">
            <v>Residential Use Aerator</v>
          </cell>
          <cell r="F1107" t="str">
            <v>LIW: Aerator - 1.5 gpm - MF - TG</v>
          </cell>
          <cell r="G1107" t="str">
            <v>1.5 gpm aerator: multi-family; gas</v>
          </cell>
          <cell r="H1107">
            <v>1</v>
          </cell>
          <cell r="I1107" t="str">
            <v>Active</v>
          </cell>
          <cell r="J1107">
            <v>42370</v>
          </cell>
          <cell r="L1107" t="str">
            <v>Res Water Heat</v>
          </cell>
          <cell r="O1107" t="str">
            <v>1.5 gpm</v>
          </cell>
          <cell r="U1107" t="str">
            <v>Full</v>
          </cell>
          <cell r="V1107" t="str">
            <v>10</v>
          </cell>
          <cell r="X1107" t="str">
            <v>4.85</v>
          </cell>
          <cell r="Y1107" t="str">
            <v>PSE-deemed</v>
          </cell>
          <cell r="Z1107" t="str">
            <v>Program Staff</v>
          </cell>
          <cell r="AA1107" t="str">
            <v>2</v>
          </cell>
          <cell r="AC1107" t="str">
            <v>2</v>
          </cell>
          <cell r="AD1107" t="str">
            <v>2</v>
          </cell>
          <cell r="AE1107" t="str">
            <v>per unit</v>
          </cell>
          <cell r="AF1107" t="str">
            <v>Therm</v>
          </cell>
        </row>
        <row r="1108">
          <cell r="A1108" t="str">
            <v>10646 - 1</v>
          </cell>
          <cell r="B1108" t="str">
            <v>10646</v>
          </cell>
          <cell r="C1108" t="str">
            <v>Water Heating</v>
          </cell>
          <cell r="D1108" t="str">
            <v>Aerator</v>
          </cell>
          <cell r="E1108" t="str">
            <v>Residential Use Aerator</v>
          </cell>
          <cell r="F1108" t="str">
            <v>LIW: Aerator - 1.5 gpm - MH - SH</v>
          </cell>
          <cell r="G1108" t="str">
            <v>1.5 gpm aerator: mobile home; shareholder</v>
          </cell>
          <cell r="H1108">
            <v>1</v>
          </cell>
          <cell r="I1108" t="str">
            <v>Active</v>
          </cell>
          <cell r="J1108">
            <v>42370</v>
          </cell>
          <cell r="O1108" t="str">
            <v>1.5 gpm</v>
          </cell>
          <cell r="Q1108" t="str">
            <v>0</v>
          </cell>
          <cell r="S1108" t="str">
            <v>0</v>
          </cell>
          <cell r="T1108" t="str">
            <v>36.73</v>
          </cell>
          <cell r="AA1108" t="str">
            <v>0</v>
          </cell>
          <cell r="AC1108" t="str">
            <v>0</v>
          </cell>
          <cell r="AD1108" t="str">
            <v>1.64</v>
          </cell>
          <cell r="AE1108" t="str">
            <v>per unit</v>
          </cell>
        </row>
        <row r="1109">
          <cell r="A1109" t="str">
            <v>10648 - 1</v>
          </cell>
          <cell r="B1109" t="str">
            <v>10648</v>
          </cell>
          <cell r="C1109" t="str">
            <v>Water Heating</v>
          </cell>
          <cell r="D1109" t="str">
            <v>Aerator</v>
          </cell>
          <cell r="E1109" t="str">
            <v>Residential Use Aerator</v>
          </cell>
          <cell r="F1109" t="str">
            <v>LIW: Aerator - 1.5 gpm - MH - TG</v>
          </cell>
          <cell r="G1109" t="str">
            <v>1.5 gpm aerator: mobile home; gas</v>
          </cell>
          <cell r="H1109">
            <v>1</v>
          </cell>
          <cell r="I1109" t="str">
            <v>Active</v>
          </cell>
          <cell r="J1109">
            <v>42370</v>
          </cell>
          <cell r="L1109" t="str">
            <v>Res Water Heat</v>
          </cell>
          <cell r="O1109" t="str">
            <v>1.5 gpm</v>
          </cell>
          <cell r="U1109" t="str">
            <v>Full</v>
          </cell>
          <cell r="V1109" t="str">
            <v>10</v>
          </cell>
          <cell r="X1109" t="str">
            <v>3.97</v>
          </cell>
          <cell r="Y1109" t="str">
            <v>PSE-deemed</v>
          </cell>
          <cell r="Z1109" t="str">
            <v>Program Staff</v>
          </cell>
          <cell r="AA1109" t="str">
            <v>2</v>
          </cell>
          <cell r="AC1109" t="str">
            <v>2</v>
          </cell>
          <cell r="AD1109" t="str">
            <v>1.64</v>
          </cell>
          <cell r="AE1109" t="str">
            <v>per unit</v>
          </cell>
          <cell r="AF1109" t="str">
            <v>Therm</v>
          </cell>
        </row>
        <row r="1110">
          <cell r="A1110" t="str">
            <v>10649 - 1</v>
          </cell>
          <cell r="B1110" t="str">
            <v>10649</v>
          </cell>
          <cell r="C1110" t="str">
            <v>Water Heating</v>
          </cell>
          <cell r="D1110" t="str">
            <v>Aerator</v>
          </cell>
          <cell r="E1110" t="str">
            <v>Residential Use Aerator</v>
          </cell>
          <cell r="F1110" t="str">
            <v>LIW: Aerator - 1.5 gpm - SF - SH</v>
          </cell>
          <cell r="G1110" t="str">
            <v>1.5 gpm aerator: single family; shareholder</v>
          </cell>
          <cell r="H1110">
            <v>1</v>
          </cell>
          <cell r="I1110" t="str">
            <v>Active</v>
          </cell>
          <cell r="J1110">
            <v>42370</v>
          </cell>
          <cell r="O1110" t="str">
            <v>1.5 gpm</v>
          </cell>
          <cell r="Q1110" t="str">
            <v>0</v>
          </cell>
          <cell r="S1110" t="str">
            <v>0</v>
          </cell>
          <cell r="T1110" t="str">
            <v>36.73</v>
          </cell>
          <cell r="AA1110" t="str">
            <v>0</v>
          </cell>
          <cell r="AC1110" t="str">
            <v>0</v>
          </cell>
          <cell r="AE1110" t="str">
            <v>per unit</v>
          </cell>
        </row>
        <row r="1111">
          <cell r="A1111" t="str">
            <v>10650 - 1</v>
          </cell>
          <cell r="B1111" t="str">
            <v>10650</v>
          </cell>
          <cell r="C1111" t="str">
            <v>Water Heating</v>
          </cell>
          <cell r="D1111" t="str">
            <v>Aerator</v>
          </cell>
          <cell r="E1111" t="str">
            <v>Residential Use Aerator</v>
          </cell>
          <cell r="F1111" t="str">
            <v>LIW: Aerator - 1.5 gpm - SF - TE</v>
          </cell>
          <cell r="G1111" t="str">
            <v>1.5 gpm aerator: single family; electric</v>
          </cell>
          <cell r="H1111">
            <v>1</v>
          </cell>
          <cell r="I1111" t="str">
            <v>Active</v>
          </cell>
          <cell r="J1111">
            <v>42370</v>
          </cell>
          <cell r="L1111" t="str">
            <v>Res Water Heat</v>
          </cell>
          <cell r="O1111" t="str">
            <v>1.5 gpm</v>
          </cell>
          <cell r="Q1111" t="str">
            <v>2.1</v>
          </cell>
          <cell r="S1111" t="str">
            <v>2.1</v>
          </cell>
          <cell r="T1111" t="str">
            <v>36.73</v>
          </cell>
          <cell r="U1111" t="str">
            <v>Full</v>
          </cell>
          <cell r="V1111" t="str">
            <v>10</v>
          </cell>
          <cell r="X1111" t="str">
            <v>3.97</v>
          </cell>
          <cell r="Y1111" t="str">
            <v>PSE-deemed</v>
          </cell>
          <cell r="Z1111" t="str">
            <v>Program Staff</v>
          </cell>
          <cell r="AE1111" t="str">
            <v>per unit</v>
          </cell>
          <cell r="AF1111" t="str">
            <v>kWh</v>
          </cell>
        </row>
        <row r="1112">
          <cell r="A1112" t="str">
            <v>10651 - 1</v>
          </cell>
          <cell r="B1112" t="str">
            <v>10651</v>
          </cell>
          <cell r="C1112" t="str">
            <v>Water Heating</v>
          </cell>
          <cell r="D1112" t="str">
            <v>Aerator</v>
          </cell>
          <cell r="E1112" t="str">
            <v>Residential Use Aerator</v>
          </cell>
          <cell r="F1112" t="str">
            <v>LIW: Aerator - 1.5 gpm - SF - TG</v>
          </cell>
          <cell r="G1112" t="str">
            <v>1.5 gpm aerator: single family; gas</v>
          </cell>
          <cell r="H1112">
            <v>1</v>
          </cell>
          <cell r="I1112" t="str">
            <v>Active</v>
          </cell>
          <cell r="J1112">
            <v>42370</v>
          </cell>
          <cell r="L1112" t="str">
            <v>Res Water Heat</v>
          </cell>
          <cell r="O1112" t="str">
            <v>1.5 gpm</v>
          </cell>
          <cell r="U1112" t="str">
            <v>Full</v>
          </cell>
          <cell r="V1112" t="str">
            <v>10</v>
          </cell>
          <cell r="X1112" t="str">
            <v>3.97</v>
          </cell>
          <cell r="Y1112" t="str">
            <v>PSE-deemed</v>
          </cell>
          <cell r="Z1112" t="str">
            <v>Program Staff</v>
          </cell>
          <cell r="AA1112" t="str">
            <v>2</v>
          </cell>
          <cell r="AC1112" t="str">
            <v>2</v>
          </cell>
          <cell r="AD1112" t="str">
            <v>1.64</v>
          </cell>
          <cell r="AE1112" t="str">
            <v>per unit</v>
          </cell>
          <cell r="AF1112" t="str">
            <v>Therm</v>
          </cell>
        </row>
        <row r="1113">
          <cell r="A1113" t="str">
            <v>10647 - 1</v>
          </cell>
          <cell r="B1113" t="str">
            <v>10647</v>
          </cell>
          <cell r="C1113" t="str">
            <v>Water Heating</v>
          </cell>
          <cell r="D1113" t="str">
            <v>Aerator</v>
          </cell>
          <cell r="E1113" t="str">
            <v>Residential Use Aerator</v>
          </cell>
          <cell r="F1113" t="str">
            <v>LIW: Aerator - 1.5 gpm- MH - TE</v>
          </cell>
          <cell r="G1113" t="str">
            <v>1.5 gpm aerator: mobile home; electric</v>
          </cell>
          <cell r="H1113">
            <v>1</v>
          </cell>
          <cell r="I1113" t="str">
            <v>Active</v>
          </cell>
          <cell r="J1113">
            <v>42370</v>
          </cell>
          <cell r="L1113" t="str">
            <v>Res Water Heat</v>
          </cell>
          <cell r="O1113" t="str">
            <v>1.5 gpm</v>
          </cell>
          <cell r="Q1113" t="str">
            <v>2.1</v>
          </cell>
          <cell r="S1113" t="str">
            <v>2.1</v>
          </cell>
          <cell r="T1113" t="str">
            <v>36.73</v>
          </cell>
          <cell r="U1113" t="str">
            <v>Full</v>
          </cell>
          <cell r="V1113" t="str">
            <v>10</v>
          </cell>
          <cell r="X1113" t="str">
            <v>3.97</v>
          </cell>
          <cell r="Y1113" t="str">
            <v>PSE-deemed</v>
          </cell>
          <cell r="Z1113" t="str">
            <v>Program Staff</v>
          </cell>
          <cell r="AE1113" t="str">
            <v>per unit</v>
          </cell>
          <cell r="AF1113" t="str">
            <v>kWh</v>
          </cell>
        </row>
        <row r="1114">
          <cell r="A1114" t="str">
            <v>10440 - 1</v>
          </cell>
          <cell r="B1114" t="str">
            <v>10440</v>
          </cell>
          <cell r="C1114" t="str">
            <v>Water Heating</v>
          </cell>
          <cell r="D1114" t="str">
            <v>Aerator</v>
          </cell>
          <cell r="E1114" t="str">
            <v>Residential Use Aerator</v>
          </cell>
          <cell r="F1114" t="str">
            <v>LIW: Aerator - MF - SH</v>
          </cell>
          <cell r="G1114" t="str">
            <v>Aerator: multi-family; shareholder</v>
          </cell>
          <cell r="H1114">
            <v>1</v>
          </cell>
          <cell r="I1114" t="str">
            <v>Active</v>
          </cell>
          <cell r="J1114">
            <v>42005</v>
          </cell>
          <cell r="K1114">
            <v>42369</v>
          </cell>
          <cell r="Q1114" t="str">
            <v>0</v>
          </cell>
          <cell r="S1114" t="str">
            <v>0</v>
          </cell>
          <cell r="T1114" t="str">
            <v>0</v>
          </cell>
          <cell r="AA1114" t="str">
            <v>0</v>
          </cell>
          <cell r="AC1114" t="str">
            <v>0</v>
          </cell>
          <cell r="AD1114" t="str">
            <v>0</v>
          </cell>
        </row>
        <row r="1115">
          <cell r="A1115" t="str">
            <v>10441 - 1</v>
          </cell>
          <cell r="B1115" t="str">
            <v>10441</v>
          </cell>
          <cell r="C1115" t="str">
            <v>Water Heating</v>
          </cell>
          <cell r="D1115" t="str">
            <v>Aerator</v>
          </cell>
          <cell r="E1115" t="str">
            <v>Residential Use Aerator</v>
          </cell>
          <cell r="F1115" t="str">
            <v>LIW: Aerator - MF - TE</v>
          </cell>
          <cell r="G1115" t="str">
            <v>Aerator: multi-family; electric</v>
          </cell>
          <cell r="H1115">
            <v>1</v>
          </cell>
          <cell r="I1115" t="str">
            <v>Active</v>
          </cell>
          <cell r="J1115">
            <v>42005</v>
          </cell>
          <cell r="K1115">
            <v>42369</v>
          </cell>
          <cell r="Q1115" t="str">
            <v>0</v>
          </cell>
          <cell r="S1115" t="str">
            <v>0</v>
          </cell>
          <cell r="T1115" t="str">
            <v>0</v>
          </cell>
        </row>
        <row r="1116">
          <cell r="A1116" t="str">
            <v>10442 - 1</v>
          </cell>
          <cell r="B1116" t="str">
            <v>10442</v>
          </cell>
          <cell r="C1116" t="str">
            <v>Water Heating</v>
          </cell>
          <cell r="D1116" t="str">
            <v>Aerator</v>
          </cell>
          <cell r="E1116" t="str">
            <v>Residential Use Aerator</v>
          </cell>
          <cell r="F1116" t="str">
            <v>LIW: Aerator - MH - SH</v>
          </cell>
          <cell r="G1116" t="str">
            <v>Aerator: mobile home; shareholder</v>
          </cell>
          <cell r="H1116">
            <v>1</v>
          </cell>
          <cell r="I1116" t="str">
            <v>Active</v>
          </cell>
          <cell r="J1116">
            <v>42005</v>
          </cell>
          <cell r="K1116">
            <v>42369</v>
          </cell>
          <cell r="Q1116" t="str">
            <v>0</v>
          </cell>
          <cell r="S1116" t="str">
            <v>0</v>
          </cell>
          <cell r="T1116" t="str">
            <v>0</v>
          </cell>
          <cell r="AA1116" t="str">
            <v>0</v>
          </cell>
          <cell r="AC1116" t="str">
            <v>0</v>
          </cell>
          <cell r="AD1116" t="str">
            <v>0</v>
          </cell>
        </row>
        <row r="1117">
          <cell r="A1117" t="str">
            <v>10443 - 1</v>
          </cell>
          <cell r="B1117" t="str">
            <v>10443</v>
          </cell>
          <cell r="C1117" t="str">
            <v>Water Heating</v>
          </cell>
          <cell r="D1117" t="str">
            <v>Aerator</v>
          </cell>
          <cell r="E1117" t="str">
            <v>Residential Use Aerator</v>
          </cell>
          <cell r="F1117" t="str">
            <v>LIW: Aerator - MH - TE</v>
          </cell>
          <cell r="G1117" t="str">
            <v>Aerator: mobile home; electric</v>
          </cell>
          <cell r="H1117">
            <v>1</v>
          </cell>
          <cell r="I1117" t="str">
            <v>Active</v>
          </cell>
          <cell r="J1117">
            <v>42005</v>
          </cell>
          <cell r="K1117">
            <v>42369</v>
          </cell>
          <cell r="Q1117" t="str">
            <v>0</v>
          </cell>
          <cell r="S1117" t="str">
            <v>0</v>
          </cell>
          <cell r="T1117" t="str">
            <v>0</v>
          </cell>
        </row>
        <row r="1118">
          <cell r="A1118" t="str">
            <v>10444 - 1</v>
          </cell>
          <cell r="B1118" t="str">
            <v>10444</v>
          </cell>
          <cell r="C1118" t="str">
            <v>Water Heating</v>
          </cell>
          <cell r="D1118" t="str">
            <v>Aerator</v>
          </cell>
          <cell r="E1118" t="str">
            <v>Residential Use Aerator</v>
          </cell>
          <cell r="F1118" t="str">
            <v>LIW: Aerator - SF - SH</v>
          </cell>
          <cell r="G1118" t="str">
            <v>Aerator: single family; shareholder</v>
          </cell>
          <cell r="H1118">
            <v>1</v>
          </cell>
          <cell r="I1118" t="str">
            <v>Active</v>
          </cell>
          <cell r="J1118">
            <v>42005</v>
          </cell>
          <cell r="K1118">
            <v>42369</v>
          </cell>
          <cell r="Q1118" t="str">
            <v>0</v>
          </cell>
          <cell r="S1118" t="str">
            <v>0</v>
          </cell>
          <cell r="T1118" t="str">
            <v>0</v>
          </cell>
          <cell r="AA1118" t="str">
            <v>0</v>
          </cell>
          <cell r="AC1118" t="str">
            <v>0</v>
          </cell>
          <cell r="AD1118" t="str">
            <v>0</v>
          </cell>
        </row>
        <row r="1119">
          <cell r="A1119" t="str">
            <v>10445 - 1</v>
          </cell>
          <cell r="B1119" t="str">
            <v>10445</v>
          </cell>
          <cell r="C1119" t="str">
            <v>Water Heating</v>
          </cell>
          <cell r="D1119" t="str">
            <v>Aerator</v>
          </cell>
          <cell r="E1119" t="str">
            <v>Residential Use Aerator</v>
          </cell>
          <cell r="F1119" t="str">
            <v>LIW: Aerator - SF - TE</v>
          </cell>
          <cell r="G1119" t="str">
            <v>Aerator: single family; electric</v>
          </cell>
          <cell r="H1119">
            <v>1</v>
          </cell>
          <cell r="I1119" t="str">
            <v>Active</v>
          </cell>
          <cell r="J1119">
            <v>42005</v>
          </cell>
          <cell r="K1119">
            <v>42369</v>
          </cell>
          <cell r="Q1119" t="str">
            <v>0</v>
          </cell>
          <cell r="S1119" t="str">
            <v>0</v>
          </cell>
          <cell r="T1119" t="str">
            <v>0</v>
          </cell>
        </row>
        <row r="1120">
          <cell r="A1120" t="str">
            <v>10288 - 1</v>
          </cell>
          <cell r="B1120" t="str">
            <v>10288</v>
          </cell>
          <cell r="C1120" t="str">
            <v>HVAC</v>
          </cell>
          <cell r="D1120" t="str">
            <v>HVAC Boiler</v>
          </cell>
          <cell r="E1120" t="str">
            <v>HVAC Boiler</v>
          </cell>
          <cell r="F1120" t="str">
            <v>LIW: Boiler - Pool Heating - MF - SH</v>
          </cell>
          <cell r="G1120" t="str">
            <v>Pool heating boiler: multi-family; shareholder</v>
          </cell>
          <cell r="H1120">
            <v>1</v>
          </cell>
          <cell r="I1120" t="str">
            <v>Active</v>
          </cell>
          <cell r="J1120">
            <v>42005</v>
          </cell>
          <cell r="Q1120" t="str">
            <v>0</v>
          </cell>
          <cell r="S1120" t="str">
            <v>0</v>
          </cell>
          <cell r="T1120" t="str">
            <v>0</v>
          </cell>
          <cell r="AA1120" t="str">
            <v>0</v>
          </cell>
          <cell r="AC1120" t="str">
            <v>0</v>
          </cell>
          <cell r="AD1120" t="str">
            <v>0</v>
          </cell>
        </row>
        <row r="1121">
          <cell r="A1121" t="str">
            <v>10289 - 1</v>
          </cell>
          <cell r="B1121" t="str">
            <v>10289</v>
          </cell>
          <cell r="C1121" t="str">
            <v>HVAC</v>
          </cell>
          <cell r="D1121" t="str">
            <v>HVAC Boiler</v>
          </cell>
          <cell r="E1121" t="str">
            <v>HVAC Boiler</v>
          </cell>
          <cell r="F1121" t="str">
            <v>LIW: Boiler - Pool Heating - MF - TG</v>
          </cell>
          <cell r="G1121" t="str">
            <v>Pool heating boiler: multi-family; natural gas</v>
          </cell>
          <cell r="H1121">
            <v>1</v>
          </cell>
          <cell r="I1121" t="str">
            <v>Active</v>
          </cell>
          <cell r="J1121">
            <v>42005</v>
          </cell>
          <cell r="L1121" t="str">
            <v>Comm Water Heat</v>
          </cell>
          <cell r="X1121" t="str">
            <v>0</v>
          </cell>
          <cell r="Y1121" t="str">
            <v>Custom</v>
          </cell>
          <cell r="Z1121" t="str">
            <v>Engineering</v>
          </cell>
          <cell r="AA1121" t="str">
            <v>0</v>
          </cell>
          <cell r="AC1121" t="str">
            <v>0</v>
          </cell>
          <cell r="AD1121" t="str">
            <v>0</v>
          </cell>
          <cell r="AF1121" t="str">
            <v>Therm</v>
          </cell>
        </row>
        <row r="1122">
          <cell r="A1122" t="str">
            <v>10298 - 1</v>
          </cell>
          <cell r="B1122" t="str">
            <v>10298</v>
          </cell>
          <cell r="C1122" t="str">
            <v>HVAC</v>
          </cell>
          <cell r="D1122" t="str">
            <v>HVAC Boiler</v>
          </cell>
          <cell r="E1122" t="str">
            <v>HVAC Boiler</v>
          </cell>
          <cell r="F1122" t="str">
            <v>LIW: Boiler - Space Heating Replacement - MF - SH</v>
          </cell>
          <cell r="G1122" t="str">
            <v>Space heating boiler replacement: multi-family; shareholder</v>
          </cell>
          <cell r="H1122">
            <v>1</v>
          </cell>
          <cell r="I1122" t="str">
            <v>Active</v>
          </cell>
          <cell r="J1122">
            <v>42005</v>
          </cell>
          <cell r="Q1122" t="str">
            <v>0</v>
          </cell>
          <cell r="S1122" t="str">
            <v>0</v>
          </cell>
          <cell r="T1122" t="str">
            <v>0</v>
          </cell>
          <cell r="AA1122" t="str">
            <v>0</v>
          </cell>
          <cell r="AC1122" t="str">
            <v>0</v>
          </cell>
          <cell r="AD1122" t="str">
            <v>0</v>
          </cell>
        </row>
        <row r="1123">
          <cell r="A1123" t="str">
            <v>10299 - 1</v>
          </cell>
          <cell r="B1123" t="str">
            <v>10299</v>
          </cell>
          <cell r="C1123" t="str">
            <v>HVAC</v>
          </cell>
          <cell r="D1123" t="str">
            <v>HVAC Boiler</v>
          </cell>
          <cell r="E1123" t="str">
            <v>HVAC Boiler</v>
          </cell>
          <cell r="F1123" t="str">
            <v>LIW: Boiler - Space Heating Replacement - MF - TG</v>
          </cell>
          <cell r="G1123" t="str">
            <v>Space heating boiler replacement: multi-family; natural gas</v>
          </cell>
          <cell r="H1123">
            <v>1</v>
          </cell>
          <cell r="I1123" t="str">
            <v>Active</v>
          </cell>
          <cell r="J1123">
            <v>42005</v>
          </cell>
          <cell r="L1123" t="str">
            <v>Comm Space Heat</v>
          </cell>
          <cell r="X1123" t="str">
            <v>0</v>
          </cell>
          <cell r="Y1123" t="str">
            <v>Custom</v>
          </cell>
          <cell r="Z1123" t="str">
            <v>Engineering</v>
          </cell>
          <cell r="AA1123" t="str">
            <v>0</v>
          </cell>
          <cell r="AC1123" t="str">
            <v>0</v>
          </cell>
          <cell r="AD1123" t="str">
            <v>0</v>
          </cell>
          <cell r="AF1123" t="str">
            <v>Therm</v>
          </cell>
        </row>
        <row r="1124">
          <cell r="A1124" t="str">
            <v>10302 - 1</v>
          </cell>
          <cell r="B1124" t="str">
            <v>10302</v>
          </cell>
          <cell r="C1124" t="str">
            <v>Safety</v>
          </cell>
          <cell r="D1124" t="str">
            <v>Safety Equipment</v>
          </cell>
          <cell r="E1124" t="str">
            <v>Safety Equipment</v>
          </cell>
          <cell r="F1124" t="str">
            <v>LIW: Carbon Monoxide Detector - MF - SH</v>
          </cell>
          <cell r="G1124" t="str">
            <v>Carbon monoxide detector: multi-family; shareholder</v>
          </cell>
          <cell r="H1124">
            <v>1</v>
          </cell>
          <cell r="I1124" t="str">
            <v>Active</v>
          </cell>
          <cell r="J1124">
            <v>42005</v>
          </cell>
          <cell r="Q1124" t="str">
            <v>0</v>
          </cell>
          <cell r="S1124" t="str">
            <v>0</v>
          </cell>
          <cell r="T1124" t="str">
            <v>0</v>
          </cell>
          <cell r="AA1124" t="str">
            <v>0</v>
          </cell>
          <cell r="AC1124" t="str">
            <v>0</v>
          </cell>
          <cell r="AD1124" t="str">
            <v>0</v>
          </cell>
        </row>
        <row r="1125">
          <cell r="A1125" t="str">
            <v>10303 - 1</v>
          </cell>
          <cell r="B1125" t="str">
            <v>10303</v>
          </cell>
          <cell r="C1125" t="str">
            <v>Safety</v>
          </cell>
          <cell r="D1125" t="str">
            <v>Safety Equipment</v>
          </cell>
          <cell r="E1125" t="str">
            <v>Safety Equipment</v>
          </cell>
          <cell r="F1125" t="str">
            <v>LIW: Carbon Monoxide Detector - MF - TE</v>
          </cell>
          <cell r="G1125" t="str">
            <v>Carbon monoxide detector: multi-family; electric</v>
          </cell>
          <cell r="H1125">
            <v>1</v>
          </cell>
          <cell r="I1125" t="str">
            <v>Active</v>
          </cell>
          <cell r="J1125">
            <v>42005</v>
          </cell>
          <cell r="Q1125" t="str">
            <v>0</v>
          </cell>
          <cell r="S1125" t="str">
            <v>0</v>
          </cell>
          <cell r="T1125" t="str">
            <v>0</v>
          </cell>
        </row>
        <row r="1126">
          <cell r="A1126" t="str">
            <v>10304 - 1</v>
          </cell>
          <cell r="B1126" t="str">
            <v>10304</v>
          </cell>
          <cell r="C1126" t="str">
            <v>Safety</v>
          </cell>
          <cell r="D1126" t="str">
            <v>Safety Equipment</v>
          </cell>
          <cell r="E1126" t="str">
            <v>Safety Equipment</v>
          </cell>
          <cell r="F1126" t="str">
            <v>LIW: Carbon Monoxide Detector - MH - SH</v>
          </cell>
          <cell r="G1126" t="str">
            <v>Carbon monoxide detector: mobile home; shareholder</v>
          </cell>
          <cell r="H1126">
            <v>1</v>
          </cell>
          <cell r="I1126" t="str">
            <v>Active</v>
          </cell>
          <cell r="J1126">
            <v>42005</v>
          </cell>
          <cell r="Q1126" t="str">
            <v>0</v>
          </cell>
          <cell r="S1126" t="str">
            <v>0</v>
          </cell>
          <cell r="T1126" t="str">
            <v>0</v>
          </cell>
          <cell r="AA1126" t="str">
            <v>0</v>
          </cell>
          <cell r="AC1126" t="str">
            <v>0</v>
          </cell>
          <cell r="AD1126" t="str">
            <v>0</v>
          </cell>
        </row>
        <row r="1127">
          <cell r="A1127" t="str">
            <v>10305 - 1</v>
          </cell>
          <cell r="B1127" t="str">
            <v>10305</v>
          </cell>
          <cell r="C1127" t="str">
            <v>Safety</v>
          </cell>
          <cell r="D1127" t="str">
            <v>Safety Equipment</v>
          </cell>
          <cell r="E1127" t="str">
            <v>Safety Equipment</v>
          </cell>
          <cell r="F1127" t="str">
            <v>LIW: Carbon Monoxide Detector - MH - TE</v>
          </cell>
          <cell r="G1127" t="str">
            <v>Carbon monoxide detector: mobile home; electric</v>
          </cell>
          <cell r="H1127">
            <v>1</v>
          </cell>
          <cell r="I1127" t="str">
            <v>Active</v>
          </cell>
          <cell r="J1127">
            <v>42005</v>
          </cell>
          <cell r="Q1127" t="str">
            <v>0</v>
          </cell>
          <cell r="S1127" t="str">
            <v>0</v>
          </cell>
          <cell r="T1127" t="str">
            <v>0</v>
          </cell>
          <cell r="AF1127" t="str">
            <v>kWh</v>
          </cell>
        </row>
        <row r="1128">
          <cell r="A1128" t="str">
            <v>10306 - 1</v>
          </cell>
          <cell r="B1128" t="str">
            <v>10306</v>
          </cell>
          <cell r="C1128" t="str">
            <v>Safety</v>
          </cell>
          <cell r="D1128" t="str">
            <v>Safety Equipment</v>
          </cell>
          <cell r="E1128" t="str">
            <v>Safety Equipment</v>
          </cell>
          <cell r="F1128" t="str">
            <v>LIW: Carbon Monoxide Detector - SF - SH</v>
          </cell>
          <cell r="G1128" t="str">
            <v>Carbon monoxide detector: single family; shareholder</v>
          </cell>
          <cell r="H1128">
            <v>1</v>
          </cell>
          <cell r="I1128" t="str">
            <v>Active</v>
          </cell>
          <cell r="J1128">
            <v>42005</v>
          </cell>
          <cell r="Q1128" t="str">
            <v>0</v>
          </cell>
          <cell r="S1128" t="str">
            <v>0</v>
          </cell>
          <cell r="T1128" t="str">
            <v>0</v>
          </cell>
          <cell r="AA1128" t="str">
            <v>0</v>
          </cell>
          <cell r="AC1128" t="str">
            <v>0</v>
          </cell>
          <cell r="AD1128" t="str">
            <v>0</v>
          </cell>
          <cell r="AE1128" t="str">
            <v>per unit</v>
          </cell>
          <cell r="AF1128" t="str">
            <v>Dual</v>
          </cell>
        </row>
        <row r="1129">
          <cell r="A1129" t="str">
            <v>10307 - 1</v>
          </cell>
          <cell r="B1129" t="str">
            <v>10307</v>
          </cell>
          <cell r="C1129" t="str">
            <v>Safety</v>
          </cell>
          <cell r="D1129" t="str">
            <v>Safety Equipment</v>
          </cell>
          <cell r="E1129" t="str">
            <v>Safety Equipment</v>
          </cell>
          <cell r="F1129" t="str">
            <v>LIW: Carbon Monoxide Detector - SF - TE</v>
          </cell>
          <cell r="G1129" t="str">
            <v>Carbon monoxide detector: single family; electric</v>
          </cell>
          <cell r="H1129">
            <v>1</v>
          </cell>
          <cell r="I1129" t="str">
            <v>Active</v>
          </cell>
          <cell r="J1129">
            <v>42005</v>
          </cell>
          <cell r="Q1129" t="str">
            <v>0</v>
          </cell>
          <cell r="S1129" t="str">
            <v>0</v>
          </cell>
          <cell r="T1129" t="str">
            <v>0</v>
          </cell>
          <cell r="AF1129" t="str">
            <v>kWh</v>
          </cell>
        </row>
        <row r="1130">
          <cell r="A1130" t="str">
            <v>10446 - 1</v>
          </cell>
          <cell r="B1130" t="str">
            <v>10446</v>
          </cell>
          <cell r="C1130" t="str">
            <v>Weatherization</v>
          </cell>
          <cell r="D1130" t="str">
            <v>Door</v>
          </cell>
          <cell r="E1130" t="str">
            <v>Door</v>
          </cell>
          <cell r="F1130" t="str">
            <v>LIW: Door - Sweep - MF - SH</v>
          </cell>
          <cell r="G1130" t="str">
            <v>Door sweep: multi-family; shareholder</v>
          </cell>
          <cell r="H1130">
            <v>1</v>
          </cell>
          <cell r="I1130" t="str">
            <v>Active</v>
          </cell>
          <cell r="J1130">
            <v>42005</v>
          </cell>
          <cell r="Q1130" t="str">
            <v>0</v>
          </cell>
          <cell r="S1130" t="str">
            <v>0</v>
          </cell>
          <cell r="T1130" t="str">
            <v>0</v>
          </cell>
          <cell r="AA1130" t="str">
            <v>0</v>
          </cell>
          <cell r="AC1130" t="str">
            <v>0</v>
          </cell>
          <cell r="AD1130" t="str">
            <v>0</v>
          </cell>
        </row>
        <row r="1131">
          <cell r="A1131" t="str">
            <v>10447 - 1</v>
          </cell>
          <cell r="B1131" t="str">
            <v>10447</v>
          </cell>
          <cell r="C1131" t="str">
            <v>Weatherization</v>
          </cell>
          <cell r="D1131" t="str">
            <v>Door</v>
          </cell>
          <cell r="E1131" t="str">
            <v>Door</v>
          </cell>
          <cell r="F1131" t="str">
            <v>LIW: Door - Sweep - MF - TE</v>
          </cell>
          <cell r="G1131" t="str">
            <v>Door sweep: multi-family; electric</v>
          </cell>
          <cell r="H1131">
            <v>1</v>
          </cell>
          <cell r="I1131" t="str">
            <v>Active</v>
          </cell>
          <cell r="J1131">
            <v>42005</v>
          </cell>
          <cell r="Q1131" t="str">
            <v>0</v>
          </cell>
          <cell r="S1131" t="str">
            <v>0</v>
          </cell>
          <cell r="T1131" t="str">
            <v>0</v>
          </cell>
        </row>
        <row r="1132">
          <cell r="A1132" t="str">
            <v>10448 - 1</v>
          </cell>
          <cell r="B1132" t="str">
            <v>10448</v>
          </cell>
          <cell r="C1132" t="str">
            <v>Weatherization</v>
          </cell>
          <cell r="D1132" t="str">
            <v>Door</v>
          </cell>
          <cell r="E1132" t="str">
            <v>Door</v>
          </cell>
          <cell r="F1132" t="str">
            <v>LIW: Door - Sweep - MH - SH</v>
          </cell>
          <cell r="G1132" t="str">
            <v>Door sweep: mobile home; shareholder</v>
          </cell>
          <cell r="H1132">
            <v>1</v>
          </cell>
          <cell r="I1132" t="str">
            <v>Active</v>
          </cell>
          <cell r="J1132">
            <v>42005</v>
          </cell>
          <cell r="Q1132" t="str">
            <v>0</v>
          </cell>
          <cell r="S1132" t="str">
            <v>0</v>
          </cell>
          <cell r="T1132" t="str">
            <v>0</v>
          </cell>
          <cell r="AA1132" t="str">
            <v>0</v>
          </cell>
          <cell r="AC1132" t="str">
            <v>0</v>
          </cell>
          <cell r="AD1132" t="str">
            <v>0</v>
          </cell>
        </row>
        <row r="1133">
          <cell r="A1133" t="str">
            <v>10449 - 1</v>
          </cell>
          <cell r="B1133" t="str">
            <v>10449</v>
          </cell>
          <cell r="C1133" t="str">
            <v>Weatherization</v>
          </cell>
          <cell r="D1133" t="str">
            <v>Door</v>
          </cell>
          <cell r="E1133" t="str">
            <v>Door</v>
          </cell>
          <cell r="F1133" t="str">
            <v>LIW: Door - Sweep - MH - TE</v>
          </cell>
          <cell r="G1133" t="str">
            <v>Door sweep: mobile home; electric</v>
          </cell>
          <cell r="H1133">
            <v>1</v>
          </cell>
          <cell r="I1133" t="str">
            <v>Active</v>
          </cell>
          <cell r="J1133">
            <v>42005</v>
          </cell>
          <cell r="Q1133" t="str">
            <v>0</v>
          </cell>
          <cell r="S1133" t="str">
            <v>0</v>
          </cell>
          <cell r="T1133" t="str">
            <v>0</v>
          </cell>
          <cell r="AE1133" t="str">
            <v>per unit</v>
          </cell>
          <cell r="AF1133" t="str">
            <v>kWh</v>
          </cell>
        </row>
        <row r="1134">
          <cell r="A1134" t="str">
            <v>10450 - 1</v>
          </cell>
          <cell r="B1134" t="str">
            <v>10450</v>
          </cell>
          <cell r="C1134" t="str">
            <v>Weatherization</v>
          </cell>
          <cell r="D1134" t="str">
            <v>Door</v>
          </cell>
          <cell r="E1134" t="str">
            <v>Door</v>
          </cell>
          <cell r="F1134" t="str">
            <v>LIW: Door - Sweep - SF - SH</v>
          </cell>
          <cell r="G1134" t="str">
            <v>Door sweep: single family; shareholder</v>
          </cell>
          <cell r="H1134">
            <v>1</v>
          </cell>
          <cell r="I1134" t="str">
            <v>Active</v>
          </cell>
          <cell r="J1134">
            <v>42005</v>
          </cell>
          <cell r="Q1134" t="str">
            <v>0</v>
          </cell>
          <cell r="S1134" t="str">
            <v>0</v>
          </cell>
          <cell r="T1134" t="str">
            <v>0</v>
          </cell>
          <cell r="AA1134" t="str">
            <v>0</v>
          </cell>
          <cell r="AC1134" t="str">
            <v>0</v>
          </cell>
          <cell r="AD1134" t="str">
            <v>0</v>
          </cell>
        </row>
        <row r="1135">
          <cell r="A1135" t="str">
            <v>10451 - 1</v>
          </cell>
          <cell r="B1135" t="str">
            <v>10451</v>
          </cell>
          <cell r="C1135" t="str">
            <v>Weatherization</v>
          </cell>
          <cell r="D1135" t="str">
            <v>Door</v>
          </cell>
          <cell r="E1135" t="str">
            <v>Door</v>
          </cell>
          <cell r="F1135" t="str">
            <v>LIW: Door - Sweep - SF - TE</v>
          </cell>
          <cell r="G1135" t="str">
            <v>Door sweep: single family; electric</v>
          </cell>
          <cell r="H1135">
            <v>1</v>
          </cell>
          <cell r="I1135" t="str">
            <v>Active</v>
          </cell>
          <cell r="J1135">
            <v>42005</v>
          </cell>
          <cell r="Q1135" t="str">
            <v>0</v>
          </cell>
          <cell r="S1135" t="str">
            <v>0</v>
          </cell>
          <cell r="T1135" t="str">
            <v>0</v>
          </cell>
        </row>
        <row r="1136">
          <cell r="A1136" t="str">
            <v>10461 - 1</v>
          </cell>
          <cell r="B1136" t="str">
            <v>10461</v>
          </cell>
          <cell r="C1136" t="str">
            <v>Weatherization</v>
          </cell>
          <cell r="D1136" t="str">
            <v>Door</v>
          </cell>
          <cell r="E1136" t="str">
            <v>Door</v>
          </cell>
          <cell r="F1136" t="str">
            <v>LIW: Door - Weather Strip - MF - SH</v>
          </cell>
          <cell r="G1136" t="str">
            <v>Door weather strip: multi-family; shareholder</v>
          </cell>
          <cell r="H1136">
            <v>1</v>
          </cell>
          <cell r="I1136" t="str">
            <v>Active</v>
          </cell>
          <cell r="J1136">
            <v>42005</v>
          </cell>
          <cell r="Q1136" t="str">
            <v>0</v>
          </cell>
          <cell r="S1136" t="str">
            <v>0</v>
          </cell>
          <cell r="T1136" t="str">
            <v>0</v>
          </cell>
          <cell r="AA1136" t="str">
            <v>0</v>
          </cell>
          <cell r="AC1136" t="str">
            <v>0</v>
          </cell>
          <cell r="AD1136" t="str">
            <v>0</v>
          </cell>
        </row>
        <row r="1137">
          <cell r="A1137" t="str">
            <v>10462 - 1</v>
          </cell>
          <cell r="B1137" t="str">
            <v>10462</v>
          </cell>
          <cell r="C1137" t="str">
            <v>Weatherization</v>
          </cell>
          <cell r="D1137" t="str">
            <v>Door</v>
          </cell>
          <cell r="E1137" t="str">
            <v>Door</v>
          </cell>
          <cell r="F1137" t="str">
            <v>LIW: Door - Weather Strip - MF - TE</v>
          </cell>
          <cell r="G1137" t="str">
            <v>Door weather strip: multi-family; electric</v>
          </cell>
          <cell r="H1137">
            <v>1</v>
          </cell>
          <cell r="I1137" t="str">
            <v>Active</v>
          </cell>
          <cell r="J1137">
            <v>42005</v>
          </cell>
          <cell r="Q1137" t="str">
            <v>0</v>
          </cell>
          <cell r="S1137" t="str">
            <v>0</v>
          </cell>
          <cell r="T1137" t="str">
            <v>0</v>
          </cell>
        </row>
        <row r="1138">
          <cell r="A1138" t="str">
            <v>10463 - 1</v>
          </cell>
          <cell r="B1138" t="str">
            <v>10463</v>
          </cell>
          <cell r="C1138" t="str">
            <v>Weatherization</v>
          </cell>
          <cell r="D1138" t="str">
            <v>Door</v>
          </cell>
          <cell r="E1138" t="str">
            <v>Door</v>
          </cell>
          <cell r="F1138" t="str">
            <v>LIW: Door - Weather Strip - MH - SH</v>
          </cell>
          <cell r="G1138" t="str">
            <v>Door weather strip: mobile home; shareholder</v>
          </cell>
          <cell r="H1138">
            <v>1</v>
          </cell>
          <cell r="I1138" t="str">
            <v>Active</v>
          </cell>
          <cell r="J1138">
            <v>42005</v>
          </cell>
          <cell r="Q1138" t="str">
            <v>0</v>
          </cell>
          <cell r="S1138" t="str">
            <v>0</v>
          </cell>
          <cell r="T1138" t="str">
            <v>0</v>
          </cell>
          <cell r="AA1138" t="str">
            <v>0</v>
          </cell>
          <cell r="AC1138" t="str">
            <v>0</v>
          </cell>
          <cell r="AD1138" t="str">
            <v>0</v>
          </cell>
        </row>
        <row r="1139">
          <cell r="A1139" t="str">
            <v>10464 - 1</v>
          </cell>
          <cell r="B1139" t="str">
            <v>10464</v>
          </cell>
          <cell r="C1139" t="str">
            <v>Weatherization</v>
          </cell>
          <cell r="D1139" t="str">
            <v>Door</v>
          </cell>
          <cell r="E1139" t="str">
            <v>Door</v>
          </cell>
          <cell r="F1139" t="str">
            <v>LIW: Door - Weather Strip - MH - TE</v>
          </cell>
          <cell r="G1139" t="str">
            <v>Door weather strip: mobile home; electric</v>
          </cell>
          <cell r="H1139">
            <v>1</v>
          </cell>
          <cell r="I1139" t="str">
            <v>Active</v>
          </cell>
          <cell r="J1139">
            <v>42005</v>
          </cell>
          <cell r="Q1139" t="str">
            <v>0</v>
          </cell>
          <cell r="S1139" t="str">
            <v>0</v>
          </cell>
          <cell r="T1139" t="str">
            <v>0</v>
          </cell>
          <cell r="AE1139" t="str">
            <v>per unit</v>
          </cell>
          <cell r="AF1139" t="str">
            <v>kWh</v>
          </cell>
        </row>
        <row r="1140">
          <cell r="A1140" t="str">
            <v>10465 - 1</v>
          </cell>
          <cell r="B1140" t="str">
            <v>10465</v>
          </cell>
          <cell r="C1140" t="str">
            <v>Weatherization</v>
          </cell>
          <cell r="D1140" t="str">
            <v>Door</v>
          </cell>
          <cell r="E1140" t="str">
            <v>Door</v>
          </cell>
          <cell r="F1140" t="str">
            <v>LIW: Door - Weather Strip - SF - SH</v>
          </cell>
          <cell r="G1140" t="str">
            <v>Door weather strip: single family; shareholder</v>
          </cell>
          <cell r="H1140">
            <v>1</v>
          </cell>
          <cell r="I1140" t="str">
            <v>Active</v>
          </cell>
          <cell r="J1140">
            <v>42005</v>
          </cell>
          <cell r="Q1140" t="str">
            <v>0</v>
          </cell>
          <cell r="S1140" t="str">
            <v>0</v>
          </cell>
          <cell r="T1140" t="str">
            <v>0</v>
          </cell>
          <cell r="AA1140" t="str">
            <v>0</v>
          </cell>
          <cell r="AC1140" t="str">
            <v>0</v>
          </cell>
          <cell r="AD1140" t="str">
            <v>0</v>
          </cell>
        </row>
        <row r="1141">
          <cell r="A1141" t="str">
            <v>10466 - 1</v>
          </cell>
          <cell r="B1141" t="str">
            <v>10466</v>
          </cell>
          <cell r="C1141" t="str">
            <v>Weatherization</v>
          </cell>
          <cell r="D1141" t="str">
            <v>Door</v>
          </cell>
          <cell r="E1141" t="str">
            <v>Door</v>
          </cell>
          <cell r="F1141" t="str">
            <v>LIW: Door - Weather Strip - SF - TE</v>
          </cell>
          <cell r="G1141" t="str">
            <v>Door weather strip: single family; electric</v>
          </cell>
          <cell r="H1141">
            <v>1</v>
          </cell>
          <cell r="I1141" t="str">
            <v>Active</v>
          </cell>
          <cell r="J1141">
            <v>42005</v>
          </cell>
          <cell r="Q1141" t="str">
            <v>0</v>
          </cell>
          <cell r="S1141" t="str">
            <v>0</v>
          </cell>
          <cell r="T1141" t="str">
            <v>0</v>
          </cell>
        </row>
        <row r="1142">
          <cell r="A1142" t="str">
            <v>10691 - 1</v>
          </cell>
          <cell r="B1142" t="str">
            <v>10691</v>
          </cell>
          <cell r="C1142" t="str">
            <v>HVAC</v>
          </cell>
          <cell r="D1142" t="str">
            <v>Heat Pump</v>
          </cell>
          <cell r="E1142" t="str">
            <v>Ductless Heat Pump</v>
          </cell>
          <cell r="F1142" t="str">
            <v>LIW: Ductless Heat Pump - MF - TE</v>
          </cell>
          <cell r="G1142" t="str">
            <v>Ductless heat pump: multi-family; electric</v>
          </cell>
          <cell r="H1142">
            <v>1</v>
          </cell>
          <cell r="I1142" t="str">
            <v>Active</v>
          </cell>
          <cell r="J1142">
            <v>42005</v>
          </cell>
          <cell r="K1142">
            <v>42369</v>
          </cell>
          <cell r="L1142" t="str">
            <v>MF Space Heat</v>
          </cell>
          <cell r="Q1142" t="str">
            <v>3407</v>
          </cell>
          <cell r="S1142" t="str">
            <v>3407</v>
          </cell>
          <cell r="T1142" t="str">
            <v>2700</v>
          </cell>
          <cell r="V1142" t="str">
            <v>15</v>
          </cell>
          <cell r="Y1142" t="str">
            <v>PSE-deemed</v>
          </cell>
          <cell r="Z1142" t="str">
            <v>Other Utility</v>
          </cell>
          <cell r="AE1142" t="str">
            <v>per unit</v>
          </cell>
          <cell r="AF1142" t="str">
            <v>kWh</v>
          </cell>
        </row>
        <row r="1143">
          <cell r="A1143" t="str">
            <v>10691 - 2</v>
          </cell>
          <cell r="B1143" t="str">
            <v>10691</v>
          </cell>
          <cell r="C1143" t="str">
            <v>HVAC</v>
          </cell>
          <cell r="D1143" t="str">
            <v>Heat Pump</v>
          </cell>
          <cell r="E1143" t="str">
            <v>Ductless Heat Pump</v>
          </cell>
          <cell r="F1143" t="str">
            <v>LIW: Ductless Heat Pump - MF - TE</v>
          </cell>
          <cell r="G1143" t="str">
            <v>Ductless heat pump: multi-family; electric</v>
          </cell>
          <cell r="H1143">
            <v>2</v>
          </cell>
          <cell r="I1143" t="str">
            <v>Active</v>
          </cell>
          <cell r="J1143">
            <v>42370</v>
          </cell>
          <cell r="L1143" t="str">
            <v>MF Space Heat</v>
          </cell>
          <cell r="Q1143" t="str">
            <v>3407</v>
          </cell>
          <cell r="S1143" t="str">
            <v>3407</v>
          </cell>
          <cell r="T1143" t="str">
            <v>2645</v>
          </cell>
          <cell r="V1143" t="str">
            <v>15</v>
          </cell>
          <cell r="Y1143" t="str">
            <v>PSE-deemed</v>
          </cell>
          <cell r="Z1143" t="str">
            <v>Other Utility</v>
          </cell>
          <cell r="AE1143" t="str">
            <v>per unit</v>
          </cell>
          <cell r="AF1143" t="str">
            <v>kWh</v>
          </cell>
        </row>
        <row r="1144">
          <cell r="A1144" t="str">
            <v>10320 - 1</v>
          </cell>
          <cell r="B1144" t="str">
            <v>10320</v>
          </cell>
          <cell r="C1144" t="str">
            <v>HVAC</v>
          </cell>
          <cell r="D1144" t="str">
            <v>Heat Pump</v>
          </cell>
          <cell r="E1144" t="str">
            <v>Ductless Heat Pump</v>
          </cell>
          <cell r="F1144" t="str">
            <v>LIW: Ductless Heat Pump - MH - SH</v>
          </cell>
          <cell r="G1144" t="str">
            <v>Ductless heat pump: mobile home; shareholder</v>
          </cell>
          <cell r="H1144">
            <v>1</v>
          </cell>
          <cell r="I1144" t="str">
            <v>Active</v>
          </cell>
          <cell r="J1144">
            <v>42005</v>
          </cell>
          <cell r="K1144">
            <v>42369</v>
          </cell>
          <cell r="Q1144" t="str">
            <v>0</v>
          </cell>
          <cell r="S1144" t="str">
            <v>0</v>
          </cell>
          <cell r="T1144" t="str">
            <v>3400</v>
          </cell>
          <cell r="AA1144" t="str">
            <v>0</v>
          </cell>
          <cell r="AC1144" t="str">
            <v>0</v>
          </cell>
          <cell r="AD1144" t="str">
            <v>0</v>
          </cell>
          <cell r="AE1144" t="str">
            <v>per unit</v>
          </cell>
        </row>
        <row r="1145">
          <cell r="A1145" t="str">
            <v>10320 - 2</v>
          </cell>
          <cell r="B1145" t="str">
            <v>10320</v>
          </cell>
          <cell r="C1145" t="str">
            <v>HVAC</v>
          </cell>
          <cell r="D1145" t="str">
            <v>Heat Pump</v>
          </cell>
          <cell r="E1145" t="str">
            <v>Ductless Heat Pump</v>
          </cell>
          <cell r="F1145" t="str">
            <v>LIW: Ductless Heat Pump - MH - SH</v>
          </cell>
          <cell r="G1145" t="str">
            <v>Ductless heat pump: mobile home; shareholder</v>
          </cell>
          <cell r="H1145">
            <v>2</v>
          </cell>
          <cell r="I1145" t="str">
            <v>Active</v>
          </cell>
          <cell r="J1145">
            <v>42370</v>
          </cell>
          <cell r="Q1145" t="str">
            <v>0</v>
          </cell>
          <cell r="S1145" t="str">
            <v>0</v>
          </cell>
          <cell r="T1145" t="str">
            <v>3448</v>
          </cell>
          <cell r="AA1145" t="str">
            <v>0</v>
          </cell>
          <cell r="AC1145" t="str">
            <v>0</v>
          </cell>
          <cell r="AD1145" t="str">
            <v>0</v>
          </cell>
          <cell r="AE1145" t="str">
            <v>per unit</v>
          </cell>
          <cell r="AF1145" t="str">
            <v>kWh</v>
          </cell>
        </row>
        <row r="1146">
          <cell r="A1146" t="str">
            <v>10321 - 1</v>
          </cell>
          <cell r="B1146" t="str">
            <v>10321</v>
          </cell>
          <cell r="C1146" t="str">
            <v>HVAC</v>
          </cell>
          <cell r="D1146" t="str">
            <v>Heat Pump</v>
          </cell>
          <cell r="E1146" t="str">
            <v>Ductless Heat Pump</v>
          </cell>
          <cell r="F1146" t="str">
            <v>LIW: Ductless Heat Pump - MH - TE</v>
          </cell>
          <cell r="G1146" t="str">
            <v>Ductless heat pump: mobile home; electric</v>
          </cell>
          <cell r="H1146">
            <v>1</v>
          </cell>
          <cell r="I1146" t="str">
            <v>Active</v>
          </cell>
          <cell r="J1146">
            <v>42005</v>
          </cell>
          <cell r="K1146">
            <v>42369</v>
          </cell>
          <cell r="L1146" t="str">
            <v>SF Space Heat</v>
          </cell>
          <cell r="Q1146" t="str">
            <v>3407</v>
          </cell>
          <cell r="S1146" t="str">
            <v>4130</v>
          </cell>
          <cell r="T1146" t="str">
            <v>3400</v>
          </cell>
          <cell r="V1146" t="str">
            <v>20</v>
          </cell>
          <cell r="X1146" t="str">
            <v>67.11</v>
          </cell>
          <cell r="Y1146" t="str">
            <v>PSE-deemed</v>
          </cell>
          <cell r="Z1146" t="str">
            <v>Other Utility</v>
          </cell>
          <cell r="AE1146" t="str">
            <v>per unit</v>
          </cell>
          <cell r="AF1146" t="str">
            <v>kWh</v>
          </cell>
        </row>
        <row r="1147">
          <cell r="A1147" t="str">
            <v>10321 - 2</v>
          </cell>
          <cell r="B1147" t="str">
            <v>10321</v>
          </cell>
          <cell r="C1147" t="str">
            <v>HVAC</v>
          </cell>
          <cell r="D1147" t="str">
            <v>Heat Pump</v>
          </cell>
          <cell r="E1147" t="str">
            <v>Ductless Heat Pump</v>
          </cell>
          <cell r="F1147" t="str">
            <v>LIW: Ductless Heat Pump - MH - TE</v>
          </cell>
          <cell r="G1147" t="str">
            <v>Ductless heat pump: mobile home; electric</v>
          </cell>
          <cell r="H1147">
            <v>2</v>
          </cell>
          <cell r="I1147" t="str">
            <v>Active</v>
          </cell>
          <cell r="J1147">
            <v>42370</v>
          </cell>
          <cell r="L1147" t="str">
            <v>SF Space Heat</v>
          </cell>
          <cell r="Q1147" t="str">
            <v>3407</v>
          </cell>
          <cell r="S1147" t="str">
            <v>4130</v>
          </cell>
          <cell r="T1147" t="str">
            <v>3448</v>
          </cell>
          <cell r="V1147" t="str">
            <v>18</v>
          </cell>
          <cell r="X1147" t="str">
            <v>67.11</v>
          </cell>
          <cell r="Y1147" t="str">
            <v>PSE-deemed</v>
          </cell>
          <cell r="Z1147" t="str">
            <v>RTF Derived</v>
          </cell>
          <cell r="AE1147" t="str">
            <v>per unit</v>
          </cell>
          <cell r="AF1147" t="str">
            <v>kWh</v>
          </cell>
        </row>
        <row r="1148">
          <cell r="A1148" t="str">
            <v>10322 - 1</v>
          </cell>
          <cell r="B1148" t="str">
            <v>10322</v>
          </cell>
          <cell r="C1148" t="str">
            <v>HVAC</v>
          </cell>
          <cell r="D1148" t="str">
            <v>Heat Pump</v>
          </cell>
          <cell r="E1148" t="str">
            <v>Ductless Heat Pump</v>
          </cell>
          <cell r="F1148" t="str">
            <v>LIW: Ductless Heat Pump - SF - SH</v>
          </cell>
          <cell r="G1148" t="str">
            <v>Ductless heat pump: single family; shareholder</v>
          </cell>
          <cell r="H1148">
            <v>1</v>
          </cell>
          <cell r="I1148" t="str">
            <v>Active</v>
          </cell>
          <cell r="J1148">
            <v>42005</v>
          </cell>
          <cell r="K1148">
            <v>42369</v>
          </cell>
          <cell r="Q1148" t="str">
            <v>0</v>
          </cell>
          <cell r="S1148" t="str">
            <v>0</v>
          </cell>
          <cell r="T1148" t="str">
            <v>2700</v>
          </cell>
          <cell r="AA1148" t="str">
            <v>0</v>
          </cell>
          <cell r="AC1148" t="str">
            <v>0</v>
          </cell>
          <cell r="AD1148" t="str">
            <v>0</v>
          </cell>
          <cell r="AE1148" t="str">
            <v>per unit</v>
          </cell>
        </row>
        <row r="1149">
          <cell r="A1149" t="str">
            <v>10322 - 2</v>
          </cell>
          <cell r="B1149" t="str">
            <v>10322</v>
          </cell>
          <cell r="C1149" t="str">
            <v>HVAC</v>
          </cell>
          <cell r="D1149" t="str">
            <v>Heat Pump</v>
          </cell>
          <cell r="E1149" t="str">
            <v>Ductless Heat Pump</v>
          </cell>
          <cell r="F1149" t="str">
            <v>LIW: Ductless Heat Pump - SF - SH</v>
          </cell>
          <cell r="G1149" t="str">
            <v>Ductless heat pump: single family; shareholder</v>
          </cell>
          <cell r="H1149">
            <v>2</v>
          </cell>
          <cell r="I1149" t="str">
            <v>Active</v>
          </cell>
          <cell r="J1149">
            <v>42370</v>
          </cell>
          <cell r="Q1149" t="str">
            <v>0</v>
          </cell>
          <cell r="S1149" t="str">
            <v>0</v>
          </cell>
          <cell r="T1149" t="str">
            <v>2645</v>
          </cell>
          <cell r="AA1149" t="str">
            <v>0</v>
          </cell>
          <cell r="AC1149" t="str">
            <v>0</v>
          </cell>
          <cell r="AD1149" t="str">
            <v>0</v>
          </cell>
          <cell r="AE1149" t="str">
            <v>per unit</v>
          </cell>
        </row>
        <row r="1150">
          <cell r="A1150" t="str">
            <v>10323 - 1</v>
          </cell>
          <cell r="B1150" t="str">
            <v>10323</v>
          </cell>
          <cell r="C1150" t="str">
            <v>HVAC</v>
          </cell>
          <cell r="D1150" t="str">
            <v>Heat Pump</v>
          </cell>
          <cell r="E1150" t="str">
            <v>Ductless Heat Pump</v>
          </cell>
          <cell r="F1150" t="str">
            <v>LIW: Ductless Heat Pump - SF - TE</v>
          </cell>
          <cell r="G1150" t="str">
            <v>Ductless heat pump: single family; electric</v>
          </cell>
          <cell r="H1150">
            <v>1</v>
          </cell>
          <cell r="I1150" t="str">
            <v>Active</v>
          </cell>
          <cell r="J1150">
            <v>42005</v>
          </cell>
          <cell r="K1150">
            <v>42369</v>
          </cell>
          <cell r="L1150" t="str">
            <v>SF Space Heat</v>
          </cell>
          <cell r="Q1150" t="str">
            <v>3407</v>
          </cell>
          <cell r="S1150" t="str">
            <v>3407</v>
          </cell>
          <cell r="T1150" t="str">
            <v>2700</v>
          </cell>
          <cell r="V1150" t="str">
            <v>15</v>
          </cell>
          <cell r="X1150" t="str">
            <v>37.13</v>
          </cell>
          <cell r="Y1150" t="str">
            <v>RTF-deemed</v>
          </cell>
          <cell r="AE1150" t="str">
            <v>per unit</v>
          </cell>
          <cell r="AF1150" t="str">
            <v>kWh</v>
          </cell>
        </row>
        <row r="1151">
          <cell r="A1151" t="str">
            <v>10323 - 2</v>
          </cell>
          <cell r="B1151" t="str">
            <v>10323</v>
          </cell>
          <cell r="C1151" t="str">
            <v>HVAC</v>
          </cell>
          <cell r="D1151" t="str">
            <v>Heat Pump</v>
          </cell>
          <cell r="E1151" t="str">
            <v>Ductless Heat Pump</v>
          </cell>
          <cell r="F1151" t="str">
            <v>LIW: Ductless Heat Pump - SF - TE</v>
          </cell>
          <cell r="G1151" t="str">
            <v>Ductless heat pump: single family; electric</v>
          </cell>
          <cell r="H1151">
            <v>2</v>
          </cell>
          <cell r="I1151" t="str">
            <v>Active</v>
          </cell>
          <cell r="J1151">
            <v>42370</v>
          </cell>
          <cell r="L1151" t="str">
            <v>SF Space Heat</v>
          </cell>
          <cell r="Q1151" t="str">
            <v>3407</v>
          </cell>
          <cell r="S1151" t="str">
            <v>3407</v>
          </cell>
          <cell r="T1151" t="str">
            <v>2645</v>
          </cell>
          <cell r="V1151" t="str">
            <v>15</v>
          </cell>
          <cell r="X1151" t="str">
            <v>37.13</v>
          </cell>
          <cell r="Y1151" t="str">
            <v>PSE-deemed</v>
          </cell>
          <cell r="Z1151" t="str">
            <v>RTF Derived</v>
          </cell>
          <cell r="AE1151" t="str">
            <v>per unit</v>
          </cell>
          <cell r="AF1151" t="str">
            <v>kWh</v>
          </cell>
        </row>
        <row r="1152">
          <cell r="A1152" t="str">
            <v>10680 - 1</v>
          </cell>
          <cell r="B1152" t="str">
            <v>10680</v>
          </cell>
          <cell r="C1152" t="str">
            <v>HVAC</v>
          </cell>
          <cell r="D1152" t="str">
            <v>Heat Pump</v>
          </cell>
          <cell r="E1152" t="str">
            <v>Ductless Heat Pump</v>
          </cell>
          <cell r="F1152" t="str">
            <v>LIW: Ductless Heat Pump - SIR - MF - SH</v>
          </cell>
          <cell r="G1152" t="str">
            <v>SIR measure - ductless heat pump: multi-family; shareholder</v>
          </cell>
          <cell r="H1152">
            <v>1</v>
          </cell>
          <cell r="I1152" t="str">
            <v>Active</v>
          </cell>
          <cell r="J1152">
            <v>42370</v>
          </cell>
          <cell r="M1152" t="str">
            <v>CMN-DHP_MF_SH</v>
          </cell>
          <cell r="AE1152" t="str">
            <v>per unit</v>
          </cell>
        </row>
        <row r="1153">
          <cell r="A1153" t="str">
            <v>10681 - 1</v>
          </cell>
          <cell r="B1153" t="str">
            <v>10681</v>
          </cell>
          <cell r="C1153" t="str">
            <v>HVAC</v>
          </cell>
          <cell r="D1153" t="str">
            <v>Heat Pump</v>
          </cell>
          <cell r="E1153" t="str">
            <v>Ductless Heat Pump</v>
          </cell>
          <cell r="F1153" t="str">
            <v>LIW: Ductless Heat Pump - SIR - MF - TE</v>
          </cell>
          <cell r="G1153" t="str">
            <v>SIR measure - ductless heat pump: multi-family; electric</v>
          </cell>
          <cell r="H1153">
            <v>1</v>
          </cell>
          <cell r="I1153" t="str">
            <v>Active</v>
          </cell>
          <cell r="J1153">
            <v>42370</v>
          </cell>
          <cell r="L1153" t="str">
            <v>MF Space Heat</v>
          </cell>
          <cell r="M1153" t="str">
            <v>SIR-DHP_TE_MF</v>
          </cell>
          <cell r="U1153" t="str">
            <v>Full</v>
          </cell>
          <cell r="Y1153" t="str">
            <v>Custom</v>
          </cell>
          <cell r="Z1153" t="str">
            <v>Engineering</v>
          </cell>
          <cell r="AE1153" t="str">
            <v>per unit</v>
          </cell>
          <cell r="AF1153" t="str">
            <v>kWh</v>
          </cell>
        </row>
        <row r="1154">
          <cell r="A1154" t="str">
            <v>11942 - 1</v>
          </cell>
          <cell r="B1154" t="str">
            <v>11942</v>
          </cell>
          <cell r="C1154" t="str">
            <v>HVAC</v>
          </cell>
          <cell r="D1154" t="str">
            <v>Heat Pump</v>
          </cell>
          <cell r="E1154" t="str">
            <v>Ductless Heat Pump</v>
          </cell>
          <cell r="F1154" t="str">
            <v>LIW: Ductless Heat Pump - SIR - SF - TE</v>
          </cell>
          <cell r="G1154" t="str">
            <v>SIR measure - ductless heat pump: single family; electric</v>
          </cell>
          <cell r="H1154">
            <v>1</v>
          </cell>
          <cell r="I1154" t="str">
            <v>Active</v>
          </cell>
          <cell r="J1154">
            <v>42644</v>
          </cell>
          <cell r="L1154" t="str">
            <v>SF Space Heat</v>
          </cell>
          <cell r="M1154" t="str">
            <v>SIR-DHP_SF_TE</v>
          </cell>
          <cell r="U1154" t="str">
            <v>Full</v>
          </cell>
          <cell r="Y1154" t="str">
            <v>Custom</v>
          </cell>
          <cell r="Z1154" t="str">
            <v>Engineering</v>
          </cell>
          <cell r="AE1154" t="str">
            <v>per unit</v>
          </cell>
          <cell r="AF1154" t="str">
            <v>kWh</v>
          </cell>
        </row>
        <row r="1155">
          <cell r="A1155" t="str">
            <v>10350 - 1</v>
          </cell>
          <cell r="B1155" t="str">
            <v>10350</v>
          </cell>
          <cell r="C1155" t="str">
            <v>Behavior</v>
          </cell>
          <cell r="D1155" t="str">
            <v>Energy Assessment</v>
          </cell>
          <cell r="E1155" t="str">
            <v>Home Performance Assessment</v>
          </cell>
          <cell r="F1155" t="str">
            <v>LIW: Education Visit - Initial - MF - SH</v>
          </cell>
          <cell r="G1155" t="str">
            <v>In-home energy education visit: initial; multi-family; shareholder</v>
          </cell>
          <cell r="H1155">
            <v>1</v>
          </cell>
          <cell r="I1155" t="str">
            <v>Active</v>
          </cell>
          <cell r="J1155">
            <v>42005</v>
          </cell>
          <cell r="Q1155" t="str">
            <v>0</v>
          </cell>
          <cell r="S1155" t="str">
            <v>0</v>
          </cell>
          <cell r="T1155" t="str">
            <v>0</v>
          </cell>
          <cell r="AA1155" t="str">
            <v>0</v>
          </cell>
          <cell r="AC1155" t="str">
            <v>0</v>
          </cell>
          <cell r="AD1155" t="str">
            <v>0</v>
          </cell>
        </row>
        <row r="1156">
          <cell r="A1156" t="str">
            <v>10351 - 1</v>
          </cell>
          <cell r="B1156" t="str">
            <v>10351</v>
          </cell>
          <cell r="C1156" t="str">
            <v>Behavior</v>
          </cell>
          <cell r="D1156" t="str">
            <v>Energy Assessment</v>
          </cell>
          <cell r="E1156" t="str">
            <v>Home Performance Assessment</v>
          </cell>
          <cell r="F1156" t="str">
            <v>LIW: Education Visit - Initial - MF - TE</v>
          </cell>
          <cell r="G1156" t="str">
            <v>In-home energy education visit: initial; multi-family; electric</v>
          </cell>
          <cell r="H1156">
            <v>1</v>
          </cell>
          <cell r="I1156" t="str">
            <v>Active</v>
          </cell>
          <cell r="J1156">
            <v>42005</v>
          </cell>
          <cell r="Q1156" t="str">
            <v>0</v>
          </cell>
          <cell r="S1156" t="str">
            <v>0</v>
          </cell>
          <cell r="T1156" t="str">
            <v>0</v>
          </cell>
        </row>
        <row r="1157">
          <cell r="A1157" t="str">
            <v>10352 - 1</v>
          </cell>
          <cell r="B1157" t="str">
            <v>10352</v>
          </cell>
          <cell r="C1157" t="str">
            <v>Behavior</v>
          </cell>
          <cell r="D1157" t="str">
            <v>Energy Assessment</v>
          </cell>
          <cell r="E1157" t="str">
            <v>Home Performance Assessment</v>
          </cell>
          <cell r="F1157" t="str">
            <v>LIW: Education Visit - Initial - MH - SH</v>
          </cell>
          <cell r="G1157" t="str">
            <v>In-home energy education visit: initial; mobile home; shareholder</v>
          </cell>
          <cell r="H1157">
            <v>1</v>
          </cell>
          <cell r="I1157" t="str">
            <v>Active</v>
          </cell>
          <cell r="J1157">
            <v>42005</v>
          </cell>
          <cell r="Q1157" t="str">
            <v>0</v>
          </cell>
          <cell r="S1157" t="str">
            <v>0</v>
          </cell>
          <cell r="T1157" t="str">
            <v>0</v>
          </cell>
          <cell r="AA1157" t="str">
            <v>0</v>
          </cell>
          <cell r="AC1157" t="str">
            <v>0</v>
          </cell>
          <cell r="AD1157" t="str">
            <v>0</v>
          </cell>
        </row>
        <row r="1158">
          <cell r="A1158" t="str">
            <v>10353 - 1</v>
          </cell>
          <cell r="B1158" t="str">
            <v>10353</v>
          </cell>
          <cell r="C1158" t="str">
            <v>Behavior</v>
          </cell>
          <cell r="D1158" t="str">
            <v>Energy Assessment</v>
          </cell>
          <cell r="E1158" t="str">
            <v>Home Performance Assessment</v>
          </cell>
          <cell r="F1158" t="str">
            <v>LIW: Education Visit - Initial - MH - TE</v>
          </cell>
          <cell r="G1158" t="str">
            <v>In-home energy education visit: initial; mobile home; electric</v>
          </cell>
          <cell r="H1158">
            <v>1</v>
          </cell>
          <cell r="I1158" t="str">
            <v>Active</v>
          </cell>
          <cell r="J1158">
            <v>42005</v>
          </cell>
          <cell r="Q1158" t="str">
            <v>0</v>
          </cell>
          <cell r="S1158" t="str">
            <v>0</v>
          </cell>
          <cell r="T1158" t="str">
            <v>0</v>
          </cell>
        </row>
        <row r="1159">
          <cell r="A1159" t="str">
            <v>10354 - 1</v>
          </cell>
          <cell r="B1159" t="str">
            <v>10354</v>
          </cell>
          <cell r="C1159" t="str">
            <v>Behavior</v>
          </cell>
          <cell r="D1159" t="str">
            <v>Energy Assessment</v>
          </cell>
          <cell r="E1159" t="str">
            <v>Home Performance Assessment</v>
          </cell>
          <cell r="F1159" t="str">
            <v>LIW: Education Visit - Initial - SF - SH</v>
          </cell>
          <cell r="G1159" t="str">
            <v>In-home energy education visit: initial; single family; shareholder</v>
          </cell>
          <cell r="H1159">
            <v>1</v>
          </cell>
          <cell r="I1159" t="str">
            <v>Active</v>
          </cell>
          <cell r="J1159">
            <v>42005</v>
          </cell>
          <cell r="Q1159" t="str">
            <v>0</v>
          </cell>
          <cell r="S1159" t="str">
            <v>0</v>
          </cell>
          <cell r="T1159" t="str">
            <v>0</v>
          </cell>
          <cell r="AA1159" t="str">
            <v>0</v>
          </cell>
          <cell r="AC1159" t="str">
            <v>0</v>
          </cell>
          <cell r="AD1159" t="str">
            <v>0</v>
          </cell>
        </row>
        <row r="1160">
          <cell r="A1160" t="str">
            <v>10355 - 1</v>
          </cell>
          <cell r="B1160" t="str">
            <v>10355</v>
          </cell>
          <cell r="C1160" t="str">
            <v>Behavior</v>
          </cell>
          <cell r="D1160" t="str">
            <v>Energy Assessment</v>
          </cell>
          <cell r="E1160" t="str">
            <v>Home Performance Assessment</v>
          </cell>
          <cell r="F1160" t="str">
            <v>LIW: Education Visit - Initial - SF - TE</v>
          </cell>
          <cell r="G1160" t="str">
            <v>In-home energy education visit: initial; single family; electric</v>
          </cell>
          <cell r="H1160">
            <v>1</v>
          </cell>
          <cell r="I1160" t="str">
            <v>Active</v>
          </cell>
          <cell r="J1160">
            <v>42005</v>
          </cell>
          <cell r="Q1160" t="str">
            <v>0</v>
          </cell>
          <cell r="S1160" t="str">
            <v>0</v>
          </cell>
          <cell r="T1160" t="str">
            <v>0</v>
          </cell>
        </row>
        <row r="1161">
          <cell r="A1161" t="str">
            <v>10549 - 1</v>
          </cell>
          <cell r="B1161" t="str">
            <v>10549</v>
          </cell>
          <cell r="C1161" t="str">
            <v>Water Heating</v>
          </cell>
          <cell r="D1161" t="str">
            <v>Water Heater</v>
          </cell>
          <cell r="E1161" t="str">
            <v>Electric Water Heater</v>
          </cell>
          <cell r="F1161" t="str">
            <v>LIW: Electric Water Heater - 95pc or higher - MF - SH</v>
          </cell>
          <cell r="G1161" t="str">
            <v>Electric water heater: 95% efficient or higher: multi-family; shareholder</v>
          </cell>
          <cell r="H1161">
            <v>1</v>
          </cell>
          <cell r="I1161" t="str">
            <v>Active</v>
          </cell>
          <cell r="J1161">
            <v>42005</v>
          </cell>
          <cell r="K1161">
            <v>42369</v>
          </cell>
          <cell r="Q1161" t="str">
            <v>0</v>
          </cell>
          <cell r="S1161" t="str">
            <v>0</v>
          </cell>
          <cell r="T1161" t="str">
            <v>149</v>
          </cell>
          <cell r="AA1161" t="str">
            <v>0</v>
          </cell>
          <cell r="AC1161" t="str">
            <v>0</v>
          </cell>
          <cell r="AD1161" t="str">
            <v>0</v>
          </cell>
          <cell r="AE1161" t="str">
            <v>per unit</v>
          </cell>
        </row>
        <row r="1162">
          <cell r="A1162" t="str">
            <v>10550 - 1</v>
          </cell>
          <cell r="B1162" t="str">
            <v>10550</v>
          </cell>
          <cell r="C1162" t="str">
            <v>Water Heating</v>
          </cell>
          <cell r="D1162" t="str">
            <v>Water Heater</v>
          </cell>
          <cell r="E1162" t="str">
            <v>Electric Water Heater</v>
          </cell>
          <cell r="F1162" t="str">
            <v>LIW: Electric Water Heater - 95pc or higher - MF - TE</v>
          </cell>
          <cell r="G1162" t="str">
            <v>Electric water heater: 95% efficient or higher: multi-family; electric</v>
          </cell>
          <cell r="H1162">
            <v>1</v>
          </cell>
          <cell r="I1162" t="str">
            <v>Active</v>
          </cell>
          <cell r="J1162">
            <v>42005</v>
          </cell>
          <cell r="K1162">
            <v>42369</v>
          </cell>
          <cell r="L1162" t="str">
            <v>Res Water Heat</v>
          </cell>
          <cell r="Q1162" t="str">
            <v>67</v>
          </cell>
          <cell r="S1162" t="str">
            <v>67</v>
          </cell>
          <cell r="T1162" t="str">
            <v>149</v>
          </cell>
          <cell r="V1162" t="str">
            <v>15</v>
          </cell>
          <cell r="X1162" t="str">
            <v>0</v>
          </cell>
          <cell r="Y1162" t="str">
            <v>RTF-deemed</v>
          </cell>
          <cell r="AE1162" t="str">
            <v>per unit</v>
          </cell>
          <cell r="AF1162" t="str">
            <v>kWh</v>
          </cell>
        </row>
        <row r="1163">
          <cell r="A1163" t="str">
            <v>10551 - 1</v>
          </cell>
          <cell r="B1163" t="str">
            <v>10551</v>
          </cell>
          <cell r="C1163" t="str">
            <v>Water Heating</v>
          </cell>
          <cell r="D1163" t="str">
            <v>Water Heater</v>
          </cell>
          <cell r="E1163" t="str">
            <v>Electric Water Heater</v>
          </cell>
          <cell r="F1163" t="str">
            <v>LIW: Electric Water Heater - 95pc or higher - MH - SH</v>
          </cell>
          <cell r="G1163" t="str">
            <v>Electric water heater: 95% efficient or higher: mobile home; shareholder</v>
          </cell>
          <cell r="H1163">
            <v>1</v>
          </cell>
          <cell r="I1163" t="str">
            <v>Active</v>
          </cell>
          <cell r="J1163">
            <v>42005</v>
          </cell>
          <cell r="K1163">
            <v>42369</v>
          </cell>
          <cell r="Q1163" t="str">
            <v>0</v>
          </cell>
          <cell r="S1163" t="str">
            <v>0</v>
          </cell>
          <cell r="T1163" t="str">
            <v>149</v>
          </cell>
          <cell r="AA1163" t="str">
            <v>0</v>
          </cell>
          <cell r="AC1163" t="str">
            <v>0</v>
          </cell>
          <cell r="AD1163" t="str">
            <v>0</v>
          </cell>
          <cell r="AE1163" t="str">
            <v>per unit</v>
          </cell>
        </row>
        <row r="1164">
          <cell r="A1164" t="str">
            <v>10552 - 1</v>
          </cell>
          <cell r="B1164" t="str">
            <v>10552</v>
          </cell>
          <cell r="C1164" t="str">
            <v>Water Heating</v>
          </cell>
          <cell r="D1164" t="str">
            <v>Water Heater</v>
          </cell>
          <cell r="E1164" t="str">
            <v>Electric Water Heater</v>
          </cell>
          <cell r="F1164" t="str">
            <v>LIW: Electric Water Heater - 95pc or higher - MH - TE</v>
          </cell>
          <cell r="G1164" t="str">
            <v>Electric water heater: 95% efficient or higher: mobile home; electric</v>
          </cell>
          <cell r="H1164">
            <v>1</v>
          </cell>
          <cell r="I1164" t="str">
            <v>Active</v>
          </cell>
          <cell r="J1164">
            <v>42005</v>
          </cell>
          <cell r="K1164">
            <v>42369</v>
          </cell>
          <cell r="L1164" t="str">
            <v>Res Water Heat</v>
          </cell>
          <cell r="Q1164" t="str">
            <v>67</v>
          </cell>
          <cell r="S1164" t="str">
            <v>67</v>
          </cell>
          <cell r="T1164" t="str">
            <v>149</v>
          </cell>
          <cell r="V1164" t="str">
            <v>15</v>
          </cell>
          <cell r="X1164" t="str">
            <v>0</v>
          </cell>
          <cell r="Y1164" t="str">
            <v>RTF-deemed</v>
          </cell>
          <cell r="AE1164" t="str">
            <v>per unit</v>
          </cell>
          <cell r="AF1164" t="str">
            <v>kWh</v>
          </cell>
        </row>
        <row r="1165">
          <cell r="A1165" t="str">
            <v>10553 - 1</v>
          </cell>
          <cell r="B1165" t="str">
            <v>10553</v>
          </cell>
          <cell r="C1165" t="str">
            <v>Water Heating</v>
          </cell>
          <cell r="D1165" t="str">
            <v>Water Heater</v>
          </cell>
          <cell r="E1165" t="str">
            <v>Electric Water Heater</v>
          </cell>
          <cell r="F1165" t="str">
            <v>LIW: Electric Water Heater - 95pc or higher - SF - SH</v>
          </cell>
          <cell r="G1165" t="str">
            <v>Electric water heater: 95% efficient or higher: single family; shareholder</v>
          </cell>
          <cell r="H1165">
            <v>1</v>
          </cell>
          <cell r="I1165" t="str">
            <v>Active</v>
          </cell>
          <cell r="J1165">
            <v>42005</v>
          </cell>
          <cell r="K1165">
            <v>42369</v>
          </cell>
          <cell r="Q1165" t="str">
            <v>0</v>
          </cell>
          <cell r="S1165" t="str">
            <v>0</v>
          </cell>
          <cell r="T1165" t="str">
            <v>149</v>
          </cell>
          <cell r="AA1165" t="str">
            <v>0</v>
          </cell>
          <cell r="AC1165" t="str">
            <v>0</v>
          </cell>
          <cell r="AD1165" t="str">
            <v>0</v>
          </cell>
          <cell r="AE1165" t="str">
            <v>per unit</v>
          </cell>
        </row>
        <row r="1166">
          <cell r="A1166" t="str">
            <v>10554 - 1</v>
          </cell>
          <cell r="B1166" t="str">
            <v>10554</v>
          </cell>
          <cell r="C1166" t="str">
            <v>Water Heating</v>
          </cell>
          <cell r="D1166" t="str">
            <v>Water Heater</v>
          </cell>
          <cell r="E1166" t="str">
            <v>Electric Water Heater</v>
          </cell>
          <cell r="F1166" t="str">
            <v>LIW: Electric Water Heater - 95pc or higher - SF - TE</v>
          </cell>
          <cell r="G1166" t="str">
            <v>Electric water heater: 95% efficient or higher: single family; electric</v>
          </cell>
          <cell r="H1166">
            <v>1</v>
          </cell>
          <cell r="I1166" t="str">
            <v>Active</v>
          </cell>
          <cell r="J1166">
            <v>42005</v>
          </cell>
          <cell r="K1166">
            <v>42369</v>
          </cell>
          <cell r="L1166" t="str">
            <v>Res Water Heat</v>
          </cell>
          <cell r="Q1166" t="str">
            <v>67</v>
          </cell>
          <cell r="S1166" t="str">
            <v>67</v>
          </cell>
          <cell r="T1166" t="str">
            <v>149</v>
          </cell>
          <cell r="V1166" t="str">
            <v>15</v>
          </cell>
          <cell r="X1166" t="str">
            <v>0</v>
          </cell>
          <cell r="Y1166" t="str">
            <v>RTF-deemed</v>
          </cell>
          <cell r="AE1166" t="str">
            <v>per unit</v>
          </cell>
          <cell r="AF1166" t="str">
            <v>kWh</v>
          </cell>
        </row>
        <row r="1167">
          <cell r="A1167" t="str">
            <v>10434 - 1</v>
          </cell>
          <cell r="B1167" t="str">
            <v>10434</v>
          </cell>
          <cell r="C1167" t="str">
            <v>Lighting</v>
          </cell>
          <cell r="D1167" t="str">
            <v>Fixture</v>
          </cell>
          <cell r="E1167" t="str">
            <v>LED Fixture</v>
          </cell>
          <cell r="F1167" t="str">
            <v>LIW: Fixture - LED - MF - SH</v>
          </cell>
          <cell r="G1167" t="str">
            <v>LED fixture: multi-family; shareholder</v>
          </cell>
          <cell r="H1167">
            <v>1</v>
          </cell>
          <cell r="I1167" t="str">
            <v>Active</v>
          </cell>
          <cell r="J1167">
            <v>42005</v>
          </cell>
          <cell r="K1167">
            <v>42369</v>
          </cell>
          <cell r="Q1167" t="str">
            <v>0</v>
          </cell>
          <cell r="S1167" t="str">
            <v>0</v>
          </cell>
          <cell r="T1167" t="str">
            <v>26.63</v>
          </cell>
          <cell r="AA1167" t="str">
            <v>0</v>
          </cell>
          <cell r="AC1167" t="str">
            <v>0</v>
          </cell>
          <cell r="AD1167" t="str">
            <v>0</v>
          </cell>
          <cell r="AE1167" t="str">
            <v>per unit</v>
          </cell>
        </row>
        <row r="1168">
          <cell r="A1168" t="str">
            <v>10434 - 2</v>
          </cell>
          <cell r="B1168" t="str">
            <v>10434</v>
          </cell>
          <cell r="C1168" t="str">
            <v>Lighting</v>
          </cell>
          <cell r="D1168" t="str">
            <v>Fixture</v>
          </cell>
          <cell r="E1168" t="str">
            <v>LED Fixture</v>
          </cell>
          <cell r="F1168" t="str">
            <v>LIW: Fixture - LED - MF - SH</v>
          </cell>
          <cell r="G1168" t="str">
            <v>LED fixture: multi-family; shareholder</v>
          </cell>
          <cell r="H1168">
            <v>2</v>
          </cell>
          <cell r="I1168" t="str">
            <v>Active</v>
          </cell>
          <cell r="J1168">
            <v>42370</v>
          </cell>
          <cell r="Q1168" t="str">
            <v>0</v>
          </cell>
          <cell r="S1168" t="str">
            <v>0</v>
          </cell>
          <cell r="T1168" t="str">
            <v>26.43</v>
          </cell>
          <cell r="AA1168" t="str">
            <v>0</v>
          </cell>
          <cell r="AC1168" t="str">
            <v>0</v>
          </cell>
          <cell r="AD1168" t="str">
            <v>0</v>
          </cell>
          <cell r="AE1168" t="str">
            <v>per unit</v>
          </cell>
        </row>
        <row r="1169">
          <cell r="A1169" t="str">
            <v>10435 - 1</v>
          </cell>
          <cell r="B1169" t="str">
            <v>10435</v>
          </cell>
          <cell r="C1169" t="str">
            <v>Lighting</v>
          </cell>
          <cell r="D1169" t="str">
            <v>Fixture</v>
          </cell>
          <cell r="E1169" t="str">
            <v>LED Fixture</v>
          </cell>
          <cell r="F1169" t="str">
            <v>LIW: Fixture - LED - MF - TE</v>
          </cell>
          <cell r="G1169" t="str">
            <v>LED fixture: multi-family; electric</v>
          </cell>
          <cell r="H1169">
            <v>1</v>
          </cell>
          <cell r="I1169" t="str">
            <v>Active</v>
          </cell>
          <cell r="J1169">
            <v>42005</v>
          </cell>
          <cell r="K1169">
            <v>42369</v>
          </cell>
          <cell r="L1169" t="str">
            <v>Res Lighting</v>
          </cell>
          <cell r="Q1169" t="str">
            <v>40</v>
          </cell>
          <cell r="S1169" t="str">
            <v>40</v>
          </cell>
          <cell r="T1169" t="str">
            <v>26.63</v>
          </cell>
          <cell r="V1169" t="str">
            <v>15</v>
          </cell>
          <cell r="X1169" t="str">
            <v>0</v>
          </cell>
          <cell r="Y1169" t="str">
            <v>PSE-deemed</v>
          </cell>
          <cell r="Z1169" t="str">
            <v>RTF Derived</v>
          </cell>
          <cell r="AE1169" t="str">
            <v>per unit</v>
          </cell>
          <cell r="AF1169" t="str">
            <v>kWh</v>
          </cell>
        </row>
        <row r="1170">
          <cell r="A1170" t="str">
            <v>10435 - 2</v>
          </cell>
          <cell r="B1170" t="str">
            <v>10435</v>
          </cell>
          <cell r="C1170" t="str">
            <v>Lighting</v>
          </cell>
          <cell r="D1170" t="str">
            <v>Fixture</v>
          </cell>
          <cell r="E1170" t="str">
            <v>LED Fixture</v>
          </cell>
          <cell r="F1170" t="str">
            <v>LIW: Fixture - LED - MF - TE</v>
          </cell>
          <cell r="G1170" t="str">
            <v>LED fixture: multi-family; electric</v>
          </cell>
          <cell r="H1170">
            <v>2</v>
          </cell>
          <cell r="I1170" t="str">
            <v>Active</v>
          </cell>
          <cell r="J1170">
            <v>42370</v>
          </cell>
          <cell r="K1170">
            <v>42735</v>
          </cell>
          <cell r="L1170" t="str">
            <v>Res Lighting</v>
          </cell>
          <cell r="Q1170" t="str">
            <v>40</v>
          </cell>
          <cell r="S1170" t="str">
            <v>40</v>
          </cell>
          <cell r="T1170" t="str">
            <v>26.43</v>
          </cell>
          <cell r="V1170" t="str">
            <v>15</v>
          </cell>
          <cell r="X1170" t="str">
            <v>0</v>
          </cell>
          <cell r="Y1170" t="str">
            <v>PSE-deemed</v>
          </cell>
          <cell r="Z1170" t="str">
            <v>RTF Derived</v>
          </cell>
          <cell r="AE1170" t="str">
            <v>per unit</v>
          </cell>
          <cell r="AF1170" t="str">
            <v>kWh</v>
          </cell>
        </row>
        <row r="1171">
          <cell r="A1171" t="str">
            <v>10436 - 1</v>
          </cell>
          <cell r="B1171" t="str">
            <v>10436</v>
          </cell>
          <cell r="C1171" t="str">
            <v>Lighting</v>
          </cell>
          <cell r="D1171" t="str">
            <v>Fixture</v>
          </cell>
          <cell r="E1171" t="str">
            <v>LED Fixture</v>
          </cell>
          <cell r="F1171" t="str">
            <v>LIW: Fixture - LED - MH - SH</v>
          </cell>
          <cell r="G1171" t="str">
            <v>LED fixture: mobile home; shareholder</v>
          </cell>
          <cell r="H1171">
            <v>1</v>
          </cell>
          <cell r="I1171" t="str">
            <v>Active</v>
          </cell>
          <cell r="J1171">
            <v>42005</v>
          </cell>
          <cell r="Q1171" t="str">
            <v>0</v>
          </cell>
          <cell r="S1171" t="str">
            <v>0</v>
          </cell>
          <cell r="T1171" t="str">
            <v>29.41</v>
          </cell>
          <cell r="AA1171" t="str">
            <v>0</v>
          </cell>
          <cell r="AC1171" t="str">
            <v>0</v>
          </cell>
          <cell r="AD1171" t="str">
            <v>0</v>
          </cell>
          <cell r="AE1171" t="str">
            <v>per unit</v>
          </cell>
        </row>
        <row r="1172">
          <cell r="A1172" t="str">
            <v>10437 - 1</v>
          </cell>
          <cell r="B1172" t="str">
            <v>10437</v>
          </cell>
          <cell r="C1172" t="str">
            <v>Lighting</v>
          </cell>
          <cell r="D1172" t="str">
            <v>Fixture</v>
          </cell>
          <cell r="E1172" t="str">
            <v>LED Fixture</v>
          </cell>
          <cell r="F1172" t="str">
            <v>LIW: Fixture - LED - MH - TE</v>
          </cell>
          <cell r="G1172" t="str">
            <v>LED fixture: mobile home; electric</v>
          </cell>
          <cell r="H1172">
            <v>1</v>
          </cell>
          <cell r="I1172" t="str">
            <v>Active</v>
          </cell>
          <cell r="J1172">
            <v>42005</v>
          </cell>
          <cell r="K1172">
            <v>42735</v>
          </cell>
          <cell r="L1172" t="str">
            <v>Res Lighting</v>
          </cell>
          <cell r="Q1172" t="str">
            <v>40</v>
          </cell>
          <cell r="S1172" t="str">
            <v>40</v>
          </cell>
          <cell r="T1172" t="str">
            <v>29.41</v>
          </cell>
          <cell r="V1172" t="str">
            <v>15</v>
          </cell>
          <cell r="X1172" t="str">
            <v>0</v>
          </cell>
          <cell r="Y1172" t="str">
            <v>PSE-deemed</v>
          </cell>
          <cell r="Z1172" t="str">
            <v>RTF Derived</v>
          </cell>
          <cell r="AE1172" t="str">
            <v>per unit</v>
          </cell>
          <cell r="AF1172" t="str">
            <v>kWh</v>
          </cell>
        </row>
        <row r="1173">
          <cell r="A1173" t="str">
            <v>10438 - 1</v>
          </cell>
          <cell r="B1173" t="str">
            <v>10438</v>
          </cell>
          <cell r="C1173" t="str">
            <v>Lighting</v>
          </cell>
          <cell r="D1173" t="str">
            <v>Fixture</v>
          </cell>
          <cell r="E1173" t="str">
            <v>LED Fixture</v>
          </cell>
          <cell r="F1173" t="str">
            <v>LIW: Fixture - LED - SF - SH</v>
          </cell>
          <cell r="G1173" t="str">
            <v>LED fixture: single family; shareholder</v>
          </cell>
          <cell r="H1173">
            <v>1</v>
          </cell>
          <cell r="I1173" t="str">
            <v>Active</v>
          </cell>
          <cell r="J1173">
            <v>42005</v>
          </cell>
          <cell r="K1173">
            <v>42369</v>
          </cell>
          <cell r="Q1173" t="str">
            <v>0</v>
          </cell>
          <cell r="S1173" t="str">
            <v>0</v>
          </cell>
          <cell r="T1173" t="str">
            <v>24.56</v>
          </cell>
          <cell r="AA1173" t="str">
            <v>0</v>
          </cell>
          <cell r="AC1173" t="str">
            <v>0</v>
          </cell>
          <cell r="AD1173" t="str">
            <v>0</v>
          </cell>
          <cell r="AE1173" t="str">
            <v>per unit</v>
          </cell>
        </row>
        <row r="1174">
          <cell r="A1174" t="str">
            <v>10438 - 2</v>
          </cell>
          <cell r="B1174" t="str">
            <v>10438</v>
          </cell>
          <cell r="C1174" t="str">
            <v>Lighting</v>
          </cell>
          <cell r="D1174" t="str">
            <v>Fixture</v>
          </cell>
          <cell r="E1174" t="str">
            <v>LED Fixture</v>
          </cell>
          <cell r="F1174" t="str">
            <v>LIW: Fixture - LED - SF - SH</v>
          </cell>
          <cell r="G1174" t="str">
            <v>LED fixture: single family; shareholder</v>
          </cell>
          <cell r="H1174">
            <v>2</v>
          </cell>
          <cell r="I1174" t="str">
            <v>Active</v>
          </cell>
          <cell r="J1174">
            <v>42370</v>
          </cell>
          <cell r="Q1174" t="str">
            <v>0</v>
          </cell>
          <cell r="S1174" t="str">
            <v>0</v>
          </cell>
          <cell r="T1174" t="str">
            <v>27.3</v>
          </cell>
          <cell r="AA1174" t="str">
            <v>0</v>
          </cell>
          <cell r="AC1174" t="str">
            <v>0</v>
          </cell>
          <cell r="AD1174" t="str">
            <v>0</v>
          </cell>
          <cell r="AE1174" t="str">
            <v>per unit</v>
          </cell>
        </row>
        <row r="1175">
          <cell r="A1175" t="str">
            <v>10439 - 1</v>
          </cell>
          <cell r="B1175" t="str">
            <v>10439</v>
          </cell>
          <cell r="C1175" t="str">
            <v>Lighting</v>
          </cell>
          <cell r="D1175" t="str">
            <v>Fixture</v>
          </cell>
          <cell r="E1175" t="str">
            <v>LED Fixture</v>
          </cell>
          <cell r="F1175" t="str">
            <v>LIW: Fixture - LED - SF - TE</v>
          </cell>
          <cell r="G1175" t="str">
            <v>LED fixture: single family; electric</v>
          </cell>
          <cell r="H1175">
            <v>1</v>
          </cell>
          <cell r="I1175" t="str">
            <v>Active</v>
          </cell>
          <cell r="J1175">
            <v>42005</v>
          </cell>
          <cell r="K1175">
            <v>42369</v>
          </cell>
          <cell r="L1175" t="str">
            <v>Res Lighting</v>
          </cell>
          <cell r="Q1175" t="str">
            <v>40</v>
          </cell>
          <cell r="S1175" t="str">
            <v>40</v>
          </cell>
          <cell r="T1175" t="str">
            <v>24.56</v>
          </cell>
          <cell r="V1175" t="str">
            <v>15</v>
          </cell>
          <cell r="X1175" t="str">
            <v>0</v>
          </cell>
          <cell r="Y1175" t="str">
            <v>PSE-deemed</v>
          </cell>
          <cell r="Z1175" t="str">
            <v>RTF Derived</v>
          </cell>
          <cell r="AE1175" t="str">
            <v>per unit</v>
          </cell>
          <cell r="AF1175" t="str">
            <v>kWh</v>
          </cell>
        </row>
        <row r="1176">
          <cell r="A1176" t="str">
            <v>10439 - 2</v>
          </cell>
          <cell r="B1176" t="str">
            <v>10439</v>
          </cell>
          <cell r="C1176" t="str">
            <v>Lighting</v>
          </cell>
          <cell r="D1176" t="str">
            <v>Fixture</v>
          </cell>
          <cell r="E1176" t="str">
            <v>LED Fixture</v>
          </cell>
          <cell r="F1176" t="str">
            <v>LIW: Fixture - LED - SF - TE</v>
          </cell>
          <cell r="G1176" t="str">
            <v>LED fixture: single family; electric</v>
          </cell>
          <cell r="H1176">
            <v>2</v>
          </cell>
          <cell r="I1176" t="str">
            <v>Active</v>
          </cell>
          <cell r="J1176">
            <v>42370</v>
          </cell>
          <cell r="K1176">
            <v>42735</v>
          </cell>
          <cell r="L1176" t="str">
            <v>Res Lighting</v>
          </cell>
          <cell r="Q1176" t="str">
            <v>40</v>
          </cell>
          <cell r="S1176" t="str">
            <v>40</v>
          </cell>
          <cell r="T1176" t="str">
            <v>27.3</v>
          </cell>
          <cell r="V1176" t="str">
            <v>15</v>
          </cell>
          <cell r="X1176" t="str">
            <v>0</v>
          </cell>
          <cell r="Y1176" t="str">
            <v>PSE-deemed</v>
          </cell>
          <cell r="Z1176" t="str">
            <v>RTF Derived</v>
          </cell>
          <cell r="AE1176" t="str">
            <v>per unit</v>
          </cell>
          <cell r="AF1176" t="str">
            <v>kWh</v>
          </cell>
        </row>
        <row r="1177">
          <cell r="A1177" t="str">
            <v>10340 - 1</v>
          </cell>
          <cell r="B1177" t="str">
            <v>10340</v>
          </cell>
          <cell r="C1177" t="str">
            <v>HVAC</v>
          </cell>
          <cell r="D1177" t="str">
            <v>Furnace</v>
          </cell>
          <cell r="E1177" t="str">
            <v>Furnace Replacement</v>
          </cell>
          <cell r="F1177" t="str">
            <v>LIW: Furnace - Replacement - Gas - 95pc - MF - SH</v>
          </cell>
          <cell r="G1177" t="str">
            <v>95% efficient natural gas furnace: multi-family; shareholder</v>
          </cell>
          <cell r="H1177">
            <v>1</v>
          </cell>
          <cell r="I1177" t="str">
            <v>Active</v>
          </cell>
          <cell r="J1177">
            <v>42005</v>
          </cell>
          <cell r="Q1177" t="str">
            <v>0</v>
          </cell>
          <cell r="S1177" t="str">
            <v>0</v>
          </cell>
          <cell r="T1177" t="str">
            <v>0</v>
          </cell>
          <cell r="AA1177" t="str">
            <v>0</v>
          </cell>
          <cell r="AC1177" t="str">
            <v>0</v>
          </cell>
          <cell r="AD1177" t="str">
            <v>82.5</v>
          </cell>
          <cell r="AE1177" t="str">
            <v>per unit</v>
          </cell>
        </row>
        <row r="1178">
          <cell r="A1178" t="str">
            <v>10341 - 1</v>
          </cell>
          <cell r="B1178" t="str">
            <v>10341</v>
          </cell>
          <cell r="C1178" t="str">
            <v>HVAC</v>
          </cell>
          <cell r="D1178" t="str">
            <v>Furnace</v>
          </cell>
          <cell r="E1178" t="str">
            <v>Furnace Replacement</v>
          </cell>
          <cell r="F1178" t="str">
            <v>LIW: Furnace - Replacement - Gas - 95pc - MF - TG</v>
          </cell>
          <cell r="G1178" t="str">
            <v>95% efficient natural gas furnace: multi-family; natural gas</v>
          </cell>
          <cell r="H1178">
            <v>1</v>
          </cell>
          <cell r="I1178" t="str">
            <v>Active</v>
          </cell>
          <cell r="J1178">
            <v>42005</v>
          </cell>
          <cell r="L1178" t="str">
            <v>Res Space Heat</v>
          </cell>
          <cell r="V1178" t="str">
            <v>18</v>
          </cell>
          <cell r="X1178" t="str">
            <v>0</v>
          </cell>
          <cell r="Y1178" t="str">
            <v>PSE-deemed</v>
          </cell>
          <cell r="Z1178" t="str">
            <v>Evaluation Study</v>
          </cell>
          <cell r="AA1178" t="str">
            <v>603</v>
          </cell>
          <cell r="AC1178" t="str">
            <v>603</v>
          </cell>
          <cell r="AD1178" t="str">
            <v>82.5</v>
          </cell>
          <cell r="AE1178" t="str">
            <v>per unit</v>
          </cell>
          <cell r="AF1178" t="str">
            <v>Therm</v>
          </cell>
        </row>
        <row r="1179">
          <cell r="A1179" t="str">
            <v>10342 - 1</v>
          </cell>
          <cell r="B1179" t="str">
            <v>10342</v>
          </cell>
          <cell r="C1179" t="str">
            <v>HVAC</v>
          </cell>
          <cell r="D1179" t="str">
            <v>Furnace</v>
          </cell>
          <cell r="E1179" t="str">
            <v>Furnace Replacement</v>
          </cell>
          <cell r="F1179" t="str">
            <v>LIW: Furnace - Replacement - Gas - 95pc - SF - SH</v>
          </cell>
          <cell r="G1179" t="str">
            <v>95% efficient natural gas furnace: single family; shareholder</v>
          </cell>
          <cell r="H1179">
            <v>1</v>
          </cell>
          <cell r="I1179" t="str">
            <v>Active</v>
          </cell>
          <cell r="J1179">
            <v>42005</v>
          </cell>
          <cell r="Q1179" t="str">
            <v>0</v>
          </cell>
          <cell r="S1179" t="str">
            <v>0</v>
          </cell>
          <cell r="T1179" t="str">
            <v>0</v>
          </cell>
          <cell r="AA1179" t="str">
            <v>0</v>
          </cell>
          <cell r="AC1179" t="str">
            <v>0</v>
          </cell>
          <cell r="AD1179" t="str">
            <v>110</v>
          </cell>
          <cell r="AE1179" t="str">
            <v>per unit</v>
          </cell>
          <cell r="AF1179" t="str">
            <v>Dual</v>
          </cell>
        </row>
        <row r="1180">
          <cell r="A1180" t="str">
            <v>10343 - 1</v>
          </cell>
          <cell r="B1180" t="str">
            <v>10343</v>
          </cell>
          <cell r="C1180" t="str">
            <v>HVAC</v>
          </cell>
          <cell r="D1180" t="str">
            <v>Furnace</v>
          </cell>
          <cell r="E1180" t="str">
            <v>Furnace Replacement</v>
          </cell>
          <cell r="F1180" t="str">
            <v>LIW: Furnace - Replacement - Gas - 95pc - SF - TG</v>
          </cell>
          <cell r="G1180" t="str">
            <v>95% efficient natural gas furnace: single family; natural gas</v>
          </cell>
          <cell r="H1180">
            <v>1</v>
          </cell>
          <cell r="I1180" t="str">
            <v>Active</v>
          </cell>
          <cell r="J1180">
            <v>42005</v>
          </cell>
          <cell r="L1180" t="str">
            <v>Res Space Heat</v>
          </cell>
          <cell r="V1180" t="str">
            <v>18</v>
          </cell>
          <cell r="X1180" t="str">
            <v>0</v>
          </cell>
          <cell r="Y1180" t="str">
            <v>PSE-deemed</v>
          </cell>
          <cell r="Z1180" t="str">
            <v>Evaluation Study</v>
          </cell>
          <cell r="AA1180" t="str">
            <v>692</v>
          </cell>
          <cell r="AC1180" t="str">
            <v>692</v>
          </cell>
          <cell r="AD1180" t="str">
            <v>110</v>
          </cell>
          <cell r="AE1180" t="str">
            <v>per unit</v>
          </cell>
          <cell r="AF1180" t="str">
            <v>Therm</v>
          </cell>
        </row>
        <row r="1181">
          <cell r="A1181" t="str">
            <v>10334 - 1</v>
          </cell>
          <cell r="B1181" t="str">
            <v>10334</v>
          </cell>
          <cell r="C1181" t="str">
            <v>HVAC</v>
          </cell>
          <cell r="D1181" t="str">
            <v>Furnace</v>
          </cell>
          <cell r="E1181" t="str">
            <v>Furnace Replacement</v>
          </cell>
          <cell r="F1181" t="str">
            <v>LIW: Furnace - Replacement - MF - SH</v>
          </cell>
          <cell r="G1181" t="str">
            <v>Furnace replacement: multi-family; shareholder</v>
          </cell>
          <cell r="H1181">
            <v>1</v>
          </cell>
          <cell r="I1181" t="str">
            <v>Active</v>
          </cell>
          <cell r="J1181">
            <v>42005</v>
          </cell>
          <cell r="Q1181" t="str">
            <v>0</v>
          </cell>
          <cell r="S1181" t="str">
            <v>0</v>
          </cell>
          <cell r="T1181" t="str">
            <v>0</v>
          </cell>
          <cell r="AA1181" t="str">
            <v>0</v>
          </cell>
          <cell r="AC1181" t="str">
            <v>0</v>
          </cell>
          <cell r="AD1181" t="str">
            <v>0</v>
          </cell>
        </row>
        <row r="1182">
          <cell r="A1182" t="str">
            <v>10335 - 1</v>
          </cell>
          <cell r="B1182" t="str">
            <v>10335</v>
          </cell>
          <cell r="C1182" t="str">
            <v>HVAC</v>
          </cell>
          <cell r="D1182" t="str">
            <v>Furnace</v>
          </cell>
          <cell r="E1182" t="str">
            <v>Furnace Replacement</v>
          </cell>
          <cell r="F1182" t="str">
            <v>LIW: Furnace - Replacement - MF - TE</v>
          </cell>
          <cell r="G1182" t="str">
            <v>Furnace replacement: multi-family; electric</v>
          </cell>
          <cell r="H1182">
            <v>1</v>
          </cell>
          <cell r="I1182" t="str">
            <v>Active</v>
          </cell>
          <cell r="J1182">
            <v>42005</v>
          </cell>
          <cell r="Q1182" t="str">
            <v>0</v>
          </cell>
          <cell r="S1182" t="str">
            <v>0</v>
          </cell>
          <cell r="T1182" t="str">
            <v>0</v>
          </cell>
        </row>
        <row r="1183">
          <cell r="A1183" t="str">
            <v>10336 - 1</v>
          </cell>
          <cell r="B1183" t="str">
            <v>10336</v>
          </cell>
          <cell r="C1183" t="str">
            <v>HVAC</v>
          </cell>
          <cell r="D1183" t="str">
            <v>Furnace</v>
          </cell>
          <cell r="E1183" t="str">
            <v>Furnace Replacement</v>
          </cell>
          <cell r="F1183" t="str">
            <v>LIW: Furnace - Replacement - MH - SH</v>
          </cell>
          <cell r="G1183" t="str">
            <v>Furnace replacement: mobile home; shareholder</v>
          </cell>
          <cell r="H1183">
            <v>1</v>
          </cell>
          <cell r="I1183" t="str">
            <v>Active</v>
          </cell>
          <cell r="J1183">
            <v>42005</v>
          </cell>
          <cell r="Q1183" t="str">
            <v>0</v>
          </cell>
          <cell r="S1183" t="str">
            <v>0</v>
          </cell>
          <cell r="T1183" t="str">
            <v>0</v>
          </cell>
          <cell r="AA1183" t="str">
            <v>0</v>
          </cell>
          <cell r="AC1183" t="str">
            <v>0</v>
          </cell>
          <cell r="AD1183" t="str">
            <v>0</v>
          </cell>
        </row>
        <row r="1184">
          <cell r="A1184" t="str">
            <v>10337 - 1</v>
          </cell>
          <cell r="B1184" t="str">
            <v>10337</v>
          </cell>
          <cell r="C1184" t="str">
            <v>HVAC</v>
          </cell>
          <cell r="D1184" t="str">
            <v>Furnace</v>
          </cell>
          <cell r="E1184" t="str">
            <v>Furnace Replacement</v>
          </cell>
          <cell r="F1184" t="str">
            <v>LIW: Furnace - Replacement - MH - TE</v>
          </cell>
          <cell r="G1184" t="str">
            <v>Furnace replacement: mobile home; electric</v>
          </cell>
          <cell r="H1184">
            <v>1</v>
          </cell>
          <cell r="I1184" t="str">
            <v>Active</v>
          </cell>
          <cell r="J1184">
            <v>42005</v>
          </cell>
          <cell r="Q1184" t="str">
            <v>0</v>
          </cell>
          <cell r="S1184" t="str">
            <v>0</v>
          </cell>
          <cell r="T1184" t="str">
            <v>0</v>
          </cell>
        </row>
        <row r="1185">
          <cell r="A1185" t="str">
            <v>10338 - 1</v>
          </cell>
          <cell r="B1185" t="str">
            <v>10338</v>
          </cell>
          <cell r="C1185" t="str">
            <v>HVAC</v>
          </cell>
          <cell r="D1185" t="str">
            <v>Furnace</v>
          </cell>
          <cell r="E1185" t="str">
            <v>Furnace Replacement</v>
          </cell>
          <cell r="F1185" t="str">
            <v>LIW: Furnace - Replacement - SF - SH</v>
          </cell>
          <cell r="G1185" t="str">
            <v>Furnace replacement: single family; shareholder</v>
          </cell>
          <cell r="H1185">
            <v>1</v>
          </cell>
          <cell r="I1185" t="str">
            <v>Active</v>
          </cell>
          <cell r="J1185">
            <v>42005</v>
          </cell>
          <cell r="Q1185" t="str">
            <v>0</v>
          </cell>
          <cell r="S1185" t="str">
            <v>0</v>
          </cell>
          <cell r="T1185" t="str">
            <v>0</v>
          </cell>
          <cell r="AA1185" t="str">
            <v>0</v>
          </cell>
          <cell r="AC1185" t="str">
            <v>0</v>
          </cell>
          <cell r="AD1185" t="str">
            <v>0</v>
          </cell>
          <cell r="AE1185" t="str">
            <v>per unit</v>
          </cell>
          <cell r="AF1185" t="str">
            <v>Dual</v>
          </cell>
        </row>
        <row r="1186">
          <cell r="A1186" t="str">
            <v>10339 - 1</v>
          </cell>
          <cell r="B1186" t="str">
            <v>10339</v>
          </cell>
          <cell r="C1186" t="str">
            <v>HVAC</v>
          </cell>
          <cell r="D1186" t="str">
            <v>Furnace</v>
          </cell>
          <cell r="E1186" t="str">
            <v>Furnace Replacement</v>
          </cell>
          <cell r="F1186" t="str">
            <v>LIW: Furnace - Replacement - SF - TE</v>
          </cell>
          <cell r="G1186" t="str">
            <v>Furnace replacement: single family; electric</v>
          </cell>
          <cell r="H1186">
            <v>1</v>
          </cell>
          <cell r="I1186" t="str">
            <v>Active</v>
          </cell>
          <cell r="J1186">
            <v>42005</v>
          </cell>
          <cell r="Q1186" t="str">
            <v>0</v>
          </cell>
          <cell r="S1186" t="str">
            <v>0</v>
          </cell>
          <cell r="T1186" t="str">
            <v>0</v>
          </cell>
        </row>
        <row r="1187">
          <cell r="A1187" t="str">
            <v>10344 - 1</v>
          </cell>
          <cell r="B1187" t="str">
            <v>10344</v>
          </cell>
          <cell r="C1187" t="str">
            <v>Weatherization</v>
          </cell>
          <cell r="D1187" t="str">
            <v>Barrier</v>
          </cell>
          <cell r="E1187" t="str">
            <v>Vapor Barrier</v>
          </cell>
          <cell r="F1187" t="str">
            <v>LIW: Ground Vapor Barrier - MF - SH</v>
          </cell>
          <cell r="G1187" t="str">
            <v>Ground vapor barrier: multi-family; shareholder</v>
          </cell>
          <cell r="H1187">
            <v>1</v>
          </cell>
          <cell r="I1187" t="str">
            <v>Active</v>
          </cell>
          <cell r="J1187">
            <v>42005</v>
          </cell>
          <cell r="Q1187" t="str">
            <v>0</v>
          </cell>
          <cell r="S1187" t="str">
            <v>0</v>
          </cell>
          <cell r="T1187" t="str">
            <v>0</v>
          </cell>
          <cell r="AA1187" t="str">
            <v>0</v>
          </cell>
          <cell r="AC1187" t="str">
            <v>0</v>
          </cell>
          <cell r="AD1187" t="str">
            <v>0</v>
          </cell>
        </row>
        <row r="1188">
          <cell r="A1188" t="str">
            <v>10345 - 1</v>
          </cell>
          <cell r="B1188" t="str">
            <v>10345</v>
          </cell>
          <cell r="C1188" t="str">
            <v>Weatherization</v>
          </cell>
          <cell r="D1188" t="str">
            <v>Barrier</v>
          </cell>
          <cell r="E1188" t="str">
            <v>Vapor Barrier</v>
          </cell>
          <cell r="F1188" t="str">
            <v>LIW: Ground Vapor Barrier - MF - TE</v>
          </cell>
          <cell r="G1188" t="str">
            <v>Ground vapor barrier: multi-family; electric</v>
          </cell>
          <cell r="H1188">
            <v>1</v>
          </cell>
          <cell r="I1188" t="str">
            <v>Active</v>
          </cell>
          <cell r="J1188">
            <v>42005</v>
          </cell>
          <cell r="Q1188" t="str">
            <v>0</v>
          </cell>
          <cell r="S1188" t="str">
            <v>0</v>
          </cell>
          <cell r="T1188" t="str">
            <v>0</v>
          </cell>
        </row>
        <row r="1189">
          <cell r="A1189" t="str">
            <v>10346 - 1</v>
          </cell>
          <cell r="B1189" t="str">
            <v>10346</v>
          </cell>
          <cell r="C1189" t="str">
            <v>Weatherization</v>
          </cell>
          <cell r="D1189" t="str">
            <v>Barrier</v>
          </cell>
          <cell r="E1189" t="str">
            <v>Vapor Barrier</v>
          </cell>
          <cell r="F1189" t="str">
            <v>LIW: Ground Vapor Barrier - MH - SH</v>
          </cell>
          <cell r="G1189" t="str">
            <v>Ground vapor barrier: mobile home; shareholder</v>
          </cell>
          <cell r="H1189">
            <v>1</v>
          </cell>
          <cell r="I1189" t="str">
            <v>Active</v>
          </cell>
          <cell r="J1189">
            <v>42005</v>
          </cell>
          <cell r="Q1189" t="str">
            <v>0</v>
          </cell>
          <cell r="S1189" t="str">
            <v>0</v>
          </cell>
          <cell r="T1189" t="str">
            <v>0</v>
          </cell>
          <cell r="AA1189" t="str">
            <v>0</v>
          </cell>
          <cell r="AC1189" t="str">
            <v>0</v>
          </cell>
          <cell r="AD1189" t="str">
            <v>0</v>
          </cell>
        </row>
        <row r="1190">
          <cell r="A1190" t="str">
            <v>10347 - 1</v>
          </cell>
          <cell r="B1190" t="str">
            <v>10347</v>
          </cell>
          <cell r="C1190" t="str">
            <v>Weatherization</v>
          </cell>
          <cell r="D1190" t="str">
            <v>Barrier</v>
          </cell>
          <cell r="E1190" t="str">
            <v>Vapor Barrier</v>
          </cell>
          <cell r="F1190" t="str">
            <v>LIW: Ground Vapor Barrier - MH - TE</v>
          </cell>
          <cell r="G1190" t="str">
            <v>Ground vapor barrier: mobile home; electric</v>
          </cell>
          <cell r="H1190">
            <v>1</v>
          </cell>
          <cell r="I1190" t="str">
            <v>Active</v>
          </cell>
          <cell r="J1190">
            <v>42005</v>
          </cell>
          <cell r="Q1190" t="str">
            <v>0</v>
          </cell>
          <cell r="S1190" t="str">
            <v>0</v>
          </cell>
          <cell r="T1190" t="str">
            <v>0</v>
          </cell>
          <cell r="AF1190" t="str">
            <v>kWh</v>
          </cell>
        </row>
        <row r="1191">
          <cell r="A1191" t="str">
            <v>10348 - 1</v>
          </cell>
          <cell r="B1191" t="str">
            <v>10348</v>
          </cell>
          <cell r="C1191" t="str">
            <v>Weatherization</v>
          </cell>
          <cell r="D1191" t="str">
            <v>Barrier</v>
          </cell>
          <cell r="E1191" t="str">
            <v>Vapor Barrier</v>
          </cell>
          <cell r="F1191" t="str">
            <v>LIW: Ground Vapor Barrier - SF - SH</v>
          </cell>
          <cell r="G1191" t="str">
            <v>Ground vapor barrier: single family; shareholder</v>
          </cell>
          <cell r="H1191">
            <v>1</v>
          </cell>
          <cell r="I1191" t="str">
            <v>Active</v>
          </cell>
          <cell r="J1191">
            <v>42005</v>
          </cell>
          <cell r="Q1191" t="str">
            <v>0</v>
          </cell>
          <cell r="S1191" t="str">
            <v>0</v>
          </cell>
          <cell r="T1191" t="str">
            <v>0</v>
          </cell>
          <cell r="AA1191" t="str">
            <v>0</v>
          </cell>
          <cell r="AC1191" t="str">
            <v>0</v>
          </cell>
          <cell r="AD1191" t="str">
            <v>0</v>
          </cell>
          <cell r="AE1191" t="str">
            <v>per home</v>
          </cell>
          <cell r="AF1191" t="str">
            <v>Dual</v>
          </cell>
        </row>
        <row r="1192">
          <cell r="A1192" t="str">
            <v>10349 - 1</v>
          </cell>
          <cell r="B1192" t="str">
            <v>10349</v>
          </cell>
          <cell r="C1192" t="str">
            <v>Weatherization</v>
          </cell>
          <cell r="D1192" t="str">
            <v>Barrier</v>
          </cell>
          <cell r="E1192" t="str">
            <v>Vapor Barrier</v>
          </cell>
          <cell r="F1192" t="str">
            <v>LIW: Ground Vapor Barrier - SF - TE</v>
          </cell>
          <cell r="G1192" t="str">
            <v>Ground vapor barrier: single family; electric</v>
          </cell>
          <cell r="H1192">
            <v>1</v>
          </cell>
          <cell r="I1192" t="str">
            <v>Active</v>
          </cell>
          <cell r="J1192">
            <v>42005</v>
          </cell>
          <cell r="Q1192" t="str">
            <v>0</v>
          </cell>
          <cell r="S1192" t="str">
            <v>0</v>
          </cell>
          <cell r="T1192" t="str">
            <v>0</v>
          </cell>
          <cell r="AF1192" t="str">
            <v>kWh</v>
          </cell>
        </row>
        <row r="1193">
          <cell r="A1193" t="str">
            <v>10686 - 1</v>
          </cell>
          <cell r="B1193" t="str">
            <v>10686</v>
          </cell>
          <cell r="C1193" t="str">
            <v>Water Heating</v>
          </cell>
          <cell r="D1193" t="str">
            <v>Water Heater</v>
          </cell>
          <cell r="E1193" t="str">
            <v>Heat Pump Water Heater</v>
          </cell>
          <cell r="F1193" t="str">
            <v>LIW: Heat Pump Water Heater - SIR - MF - SH</v>
          </cell>
          <cell r="G1193" t="str">
            <v>SIR measure - heat pump water heater: multi-family; shareholder</v>
          </cell>
          <cell r="H1193">
            <v>1</v>
          </cell>
          <cell r="I1193" t="str">
            <v>Active</v>
          </cell>
          <cell r="J1193">
            <v>42370</v>
          </cell>
          <cell r="AE1193" t="str">
            <v>per unit</v>
          </cell>
        </row>
        <row r="1194">
          <cell r="A1194" t="str">
            <v>10687 - 1</v>
          </cell>
          <cell r="B1194" t="str">
            <v>10687</v>
          </cell>
          <cell r="C1194" t="str">
            <v>Water Heating</v>
          </cell>
          <cell r="D1194" t="str">
            <v>Water Heater</v>
          </cell>
          <cell r="E1194" t="str">
            <v>Heat Pump Water Heater</v>
          </cell>
          <cell r="F1194" t="str">
            <v>LIW: Heat Pump Water Heater - SIR - MF - TE</v>
          </cell>
          <cell r="G1194" t="str">
            <v>SIR measure - heat pump water heater: multi-family; electric</v>
          </cell>
          <cell r="H1194">
            <v>1</v>
          </cell>
          <cell r="I1194" t="str">
            <v>Active</v>
          </cell>
          <cell r="J1194">
            <v>42370</v>
          </cell>
          <cell r="L1194" t="str">
            <v>Comm Water Heat</v>
          </cell>
          <cell r="U1194" t="str">
            <v>Full</v>
          </cell>
          <cell r="Y1194" t="str">
            <v>Custom</v>
          </cell>
          <cell r="Z1194" t="str">
            <v>Engineering</v>
          </cell>
          <cell r="AE1194" t="str">
            <v>per unit</v>
          </cell>
          <cell r="AF1194" t="str">
            <v>kWh</v>
          </cell>
        </row>
        <row r="1195">
          <cell r="A1195" t="str">
            <v>10652 - 1</v>
          </cell>
          <cell r="B1195" t="str">
            <v>10652</v>
          </cell>
          <cell r="C1195" t="str">
            <v>Water Heating</v>
          </cell>
          <cell r="D1195" t="str">
            <v>Water Heater</v>
          </cell>
          <cell r="E1195" t="str">
            <v>Heat Pump Water Heater</v>
          </cell>
          <cell r="F1195" t="str">
            <v>LIW: Heat Pump Water Heater - Tier 1 - MF - SH</v>
          </cell>
          <cell r="G1195" t="str">
            <v>Tier 1 heat pump water heater: multi-family; shareholder</v>
          </cell>
          <cell r="H1195">
            <v>1</v>
          </cell>
          <cell r="I1195" t="str">
            <v>Active</v>
          </cell>
          <cell r="J1195">
            <v>42370</v>
          </cell>
          <cell r="O1195" t="str">
            <v>Tier 1</v>
          </cell>
          <cell r="Q1195" t="str">
            <v>0</v>
          </cell>
          <cell r="S1195" t="str">
            <v>0</v>
          </cell>
          <cell r="T1195" t="str">
            <v>0</v>
          </cell>
          <cell r="AA1195" t="str">
            <v>0</v>
          </cell>
          <cell r="AC1195" t="str">
            <v>0</v>
          </cell>
          <cell r="AD1195" t="str">
            <v>0</v>
          </cell>
          <cell r="AE1195" t="str">
            <v>per unit</v>
          </cell>
        </row>
        <row r="1196">
          <cell r="A1196" t="str">
            <v>10653 - 1</v>
          </cell>
          <cell r="B1196" t="str">
            <v>10653</v>
          </cell>
          <cell r="C1196" t="str">
            <v>Water Heating</v>
          </cell>
          <cell r="D1196" t="str">
            <v>Water Heater</v>
          </cell>
          <cell r="E1196" t="str">
            <v>Heat Pump Water Heater</v>
          </cell>
          <cell r="F1196" t="str">
            <v>LIW: Heat Pump Water Heater - Tier 1 - MF - TE</v>
          </cell>
          <cell r="G1196" t="str">
            <v>Tier 1 heat pump water heater: multi-family; electric</v>
          </cell>
          <cell r="H1196">
            <v>1</v>
          </cell>
          <cell r="I1196" t="str">
            <v>Active</v>
          </cell>
          <cell r="J1196">
            <v>42370</v>
          </cell>
          <cell r="L1196" t="str">
            <v>Res Water Heat</v>
          </cell>
          <cell r="O1196" t="str">
            <v>Tier 1</v>
          </cell>
          <cell r="Q1196" t="str">
            <v>900</v>
          </cell>
          <cell r="S1196" t="str">
            <v>900</v>
          </cell>
          <cell r="T1196" t="str">
            <v>0</v>
          </cell>
          <cell r="U1196" t="str">
            <v>Full</v>
          </cell>
          <cell r="V1196" t="str">
            <v>13</v>
          </cell>
          <cell r="Y1196" t="str">
            <v>Custom</v>
          </cell>
          <cell r="Z1196" t="str">
            <v>Engineering</v>
          </cell>
          <cell r="AA1196" t="str">
            <v>0</v>
          </cell>
          <cell r="AC1196" t="str">
            <v>0</v>
          </cell>
          <cell r="AD1196" t="str">
            <v>0</v>
          </cell>
          <cell r="AE1196" t="str">
            <v>per unit</v>
          </cell>
          <cell r="AF1196" t="str">
            <v>kWh</v>
          </cell>
        </row>
        <row r="1197">
          <cell r="A1197" t="str">
            <v>10654 - 1</v>
          </cell>
          <cell r="B1197" t="str">
            <v>10654</v>
          </cell>
          <cell r="C1197" t="str">
            <v>Water Heating</v>
          </cell>
          <cell r="D1197" t="str">
            <v>Water Heater</v>
          </cell>
          <cell r="E1197" t="str">
            <v>Heat Pump Water Heater</v>
          </cell>
          <cell r="F1197" t="str">
            <v>LIW: Heat Pump Water Heater - Tier 1 - MH - SH</v>
          </cell>
          <cell r="G1197" t="str">
            <v>Tier 1 heat pump water heater: mobile home; shareholder</v>
          </cell>
          <cell r="H1197">
            <v>1</v>
          </cell>
          <cell r="I1197" t="str">
            <v>Active</v>
          </cell>
          <cell r="J1197">
            <v>42370</v>
          </cell>
          <cell r="O1197" t="str">
            <v>Tier 1</v>
          </cell>
          <cell r="Q1197" t="str">
            <v>0</v>
          </cell>
          <cell r="S1197" t="str">
            <v>0</v>
          </cell>
          <cell r="T1197" t="str">
            <v>1093</v>
          </cell>
          <cell r="AA1197" t="str">
            <v>0</v>
          </cell>
          <cell r="AC1197" t="str">
            <v>0</v>
          </cell>
          <cell r="AD1197" t="str">
            <v>0</v>
          </cell>
          <cell r="AE1197" t="str">
            <v>per unit</v>
          </cell>
        </row>
        <row r="1198">
          <cell r="A1198" t="str">
            <v>10655 - 1</v>
          </cell>
          <cell r="B1198" t="str">
            <v>10655</v>
          </cell>
          <cell r="C1198" t="str">
            <v>Water Heating</v>
          </cell>
          <cell r="D1198" t="str">
            <v>Water Heater</v>
          </cell>
          <cell r="E1198" t="str">
            <v>Heat Pump Water Heater</v>
          </cell>
          <cell r="F1198" t="str">
            <v>LIW: Heat Pump Water Heater - Tier 1 - MH - TE</v>
          </cell>
          <cell r="G1198" t="str">
            <v>Tier 1 heat pump water heater: mobile home; electric</v>
          </cell>
          <cell r="H1198">
            <v>1</v>
          </cell>
          <cell r="I1198" t="str">
            <v>Active</v>
          </cell>
          <cell r="J1198">
            <v>42370</v>
          </cell>
          <cell r="L1198" t="str">
            <v>Res Water Heat</v>
          </cell>
          <cell r="O1198" t="str">
            <v>Tier 1</v>
          </cell>
          <cell r="Q1198" t="str">
            <v>900</v>
          </cell>
          <cell r="S1198" t="str">
            <v>900</v>
          </cell>
          <cell r="T1198" t="str">
            <v>1093</v>
          </cell>
          <cell r="U1198" t="str">
            <v>Full</v>
          </cell>
          <cell r="V1198" t="str">
            <v>13</v>
          </cell>
          <cell r="Y1198" t="str">
            <v>RTF-deemed</v>
          </cell>
          <cell r="AA1198" t="str">
            <v>0</v>
          </cell>
          <cell r="AC1198" t="str">
            <v>0</v>
          </cell>
          <cell r="AD1198" t="str">
            <v>0</v>
          </cell>
          <cell r="AE1198" t="str">
            <v>per unit</v>
          </cell>
          <cell r="AF1198" t="str">
            <v>kWh</v>
          </cell>
        </row>
        <row r="1199">
          <cell r="A1199" t="str">
            <v>10656 - 1</v>
          </cell>
          <cell r="B1199" t="str">
            <v>10656</v>
          </cell>
          <cell r="C1199" t="str">
            <v>Water Heating</v>
          </cell>
          <cell r="D1199" t="str">
            <v>Water Heater</v>
          </cell>
          <cell r="E1199" t="str">
            <v>Heat Pump Water Heater</v>
          </cell>
          <cell r="F1199" t="str">
            <v>LIW: Heat Pump Water Heater - Tier 1 - SF - SH</v>
          </cell>
          <cell r="G1199" t="str">
            <v>Tier 1 heat pump water heater: single family; shareholder</v>
          </cell>
          <cell r="H1199">
            <v>1</v>
          </cell>
          <cell r="I1199" t="str">
            <v>Active</v>
          </cell>
          <cell r="J1199">
            <v>42370</v>
          </cell>
          <cell r="O1199" t="str">
            <v>Tier 1</v>
          </cell>
          <cell r="Q1199" t="str">
            <v>0</v>
          </cell>
          <cell r="S1199" t="str">
            <v>0</v>
          </cell>
          <cell r="T1199" t="str">
            <v>1093</v>
          </cell>
          <cell r="AA1199" t="str">
            <v>0</v>
          </cell>
          <cell r="AC1199" t="str">
            <v>0</v>
          </cell>
          <cell r="AD1199" t="str">
            <v>0</v>
          </cell>
          <cell r="AE1199" t="str">
            <v>per unit</v>
          </cell>
        </row>
        <row r="1200">
          <cell r="A1200" t="str">
            <v>10657 - 1</v>
          </cell>
          <cell r="B1200" t="str">
            <v>10657</v>
          </cell>
          <cell r="C1200" t="str">
            <v>Water Heating</v>
          </cell>
          <cell r="D1200" t="str">
            <v>Water Heater</v>
          </cell>
          <cell r="E1200" t="str">
            <v>Heat Pump Water Heater</v>
          </cell>
          <cell r="F1200" t="str">
            <v>LIW: Heat Pump Water Heater - Tier 1 - SF - TE</v>
          </cell>
          <cell r="G1200" t="str">
            <v>Tier 1 heat pump water heater: single family; electric</v>
          </cell>
          <cell r="H1200">
            <v>1</v>
          </cell>
          <cell r="I1200" t="str">
            <v>Active</v>
          </cell>
          <cell r="J1200">
            <v>42370</v>
          </cell>
          <cell r="L1200" t="str">
            <v>Res Water Heat</v>
          </cell>
          <cell r="M1200" t="str">
            <v>WH-HPWH_T1_SF_TE</v>
          </cell>
          <cell r="O1200" t="str">
            <v>Tier 1</v>
          </cell>
          <cell r="Q1200" t="str">
            <v>900</v>
          </cell>
          <cell r="S1200" t="str">
            <v>900</v>
          </cell>
          <cell r="T1200" t="str">
            <v>1093</v>
          </cell>
          <cell r="U1200" t="str">
            <v>Full</v>
          </cell>
          <cell r="V1200" t="str">
            <v>13</v>
          </cell>
          <cell r="Y1200" t="str">
            <v>RTF-deemed</v>
          </cell>
          <cell r="AD1200" t="str">
            <v>0</v>
          </cell>
          <cell r="AE1200" t="str">
            <v>per unit</v>
          </cell>
          <cell r="AF1200" t="str">
            <v>kWh</v>
          </cell>
        </row>
        <row r="1201">
          <cell r="A1201" t="str">
            <v>10658 - 1</v>
          </cell>
          <cell r="B1201" t="str">
            <v>10658</v>
          </cell>
          <cell r="C1201" t="str">
            <v>Water Heating</v>
          </cell>
          <cell r="D1201" t="str">
            <v>Water Heater</v>
          </cell>
          <cell r="E1201" t="str">
            <v>Heat Pump Water Heater</v>
          </cell>
          <cell r="F1201" t="str">
            <v>LIW: Heat Pump Water Heater - Tier 2 - MF - SH</v>
          </cell>
          <cell r="G1201" t="str">
            <v>Tier 2 heat pump water heater: multi-family; shareholder</v>
          </cell>
          <cell r="H1201">
            <v>1</v>
          </cell>
          <cell r="I1201" t="str">
            <v>Active</v>
          </cell>
          <cell r="J1201">
            <v>42370</v>
          </cell>
          <cell r="O1201" t="str">
            <v>Tier 2</v>
          </cell>
          <cell r="Q1201" t="str">
            <v>0</v>
          </cell>
          <cell r="S1201" t="str">
            <v>0</v>
          </cell>
          <cell r="T1201" t="str">
            <v>0</v>
          </cell>
          <cell r="AA1201" t="str">
            <v>0</v>
          </cell>
          <cell r="AC1201" t="str">
            <v>0</v>
          </cell>
          <cell r="AD1201" t="str">
            <v>0</v>
          </cell>
          <cell r="AE1201" t="str">
            <v>per unit</v>
          </cell>
        </row>
        <row r="1202">
          <cell r="A1202" t="str">
            <v>10659 - 1</v>
          </cell>
          <cell r="B1202" t="str">
            <v>10659</v>
          </cell>
          <cell r="C1202" t="str">
            <v>Water Heating</v>
          </cell>
          <cell r="D1202" t="str">
            <v>Water Heater</v>
          </cell>
          <cell r="E1202" t="str">
            <v>Heat Pump Water Heater</v>
          </cell>
          <cell r="F1202" t="str">
            <v>LIW: Heat Pump Water Heater - Tier 2 - MF - TE</v>
          </cell>
          <cell r="G1202" t="str">
            <v>Tier 2 heat pump water heater: multi-family; electric</v>
          </cell>
          <cell r="H1202">
            <v>1</v>
          </cell>
          <cell r="I1202" t="str">
            <v>Active</v>
          </cell>
          <cell r="J1202">
            <v>42370</v>
          </cell>
          <cell r="L1202" t="str">
            <v>Res Water Heat</v>
          </cell>
          <cell r="O1202" t="str">
            <v>Tier 2</v>
          </cell>
          <cell r="Q1202" t="str">
            <v>0</v>
          </cell>
          <cell r="S1202" t="str">
            <v>1369</v>
          </cell>
          <cell r="T1202" t="str">
            <v>0</v>
          </cell>
          <cell r="U1202" t="str">
            <v>Full</v>
          </cell>
          <cell r="V1202" t="str">
            <v>13</v>
          </cell>
          <cell r="Y1202" t="str">
            <v>Custom</v>
          </cell>
          <cell r="Z1202" t="str">
            <v>Engineering</v>
          </cell>
          <cell r="AD1202" t="str">
            <v>0</v>
          </cell>
          <cell r="AE1202" t="str">
            <v>per unit</v>
          </cell>
          <cell r="AF1202" t="str">
            <v>kWh</v>
          </cell>
        </row>
        <row r="1203">
          <cell r="A1203" t="str">
            <v>10660 - 1</v>
          </cell>
          <cell r="B1203" t="str">
            <v>10660</v>
          </cell>
          <cell r="C1203" t="str">
            <v>Water Heating</v>
          </cell>
          <cell r="D1203" t="str">
            <v>Water Heater</v>
          </cell>
          <cell r="E1203" t="str">
            <v>Heat Pump Water Heater</v>
          </cell>
          <cell r="F1203" t="str">
            <v>LIW: Heat Pump Water Heater - Tier 2 - MH - SH</v>
          </cell>
          <cell r="G1203" t="str">
            <v>Tier 2 heat pump water heater: mobile home; shareholder</v>
          </cell>
          <cell r="H1203">
            <v>1</v>
          </cell>
          <cell r="I1203" t="str">
            <v>Active</v>
          </cell>
          <cell r="J1203">
            <v>42370</v>
          </cell>
          <cell r="O1203" t="str">
            <v>Tier 2</v>
          </cell>
          <cell r="Q1203" t="str">
            <v>0</v>
          </cell>
          <cell r="S1203" t="str">
            <v>0</v>
          </cell>
          <cell r="T1203" t="str">
            <v>1523</v>
          </cell>
          <cell r="AA1203" t="str">
            <v>0</v>
          </cell>
          <cell r="AC1203" t="str">
            <v>0</v>
          </cell>
          <cell r="AD1203" t="str">
            <v>0</v>
          </cell>
          <cell r="AE1203" t="str">
            <v>per unit</v>
          </cell>
        </row>
        <row r="1204">
          <cell r="A1204" t="str">
            <v>10661 - 1</v>
          </cell>
          <cell r="B1204" t="str">
            <v>10661</v>
          </cell>
          <cell r="C1204" t="str">
            <v>Water Heating</v>
          </cell>
          <cell r="D1204" t="str">
            <v>Water Heater</v>
          </cell>
          <cell r="E1204" t="str">
            <v>Heat Pump Water Heater</v>
          </cell>
          <cell r="F1204" t="str">
            <v>LIW: Heat Pump Water Heater - Tier 2 - MH - TE</v>
          </cell>
          <cell r="G1204" t="str">
            <v>Tier 2 heat pump water heater: mobile home; electric</v>
          </cell>
          <cell r="H1204">
            <v>1</v>
          </cell>
          <cell r="I1204" t="str">
            <v>Active</v>
          </cell>
          <cell r="J1204">
            <v>42370</v>
          </cell>
          <cell r="L1204" t="str">
            <v>Res Water Heat</v>
          </cell>
          <cell r="O1204" t="str">
            <v>Tier 2</v>
          </cell>
          <cell r="Q1204" t="str">
            <v>1369</v>
          </cell>
          <cell r="S1204" t="str">
            <v>1369</v>
          </cell>
          <cell r="T1204" t="str">
            <v>1523</v>
          </cell>
          <cell r="U1204" t="str">
            <v>Full</v>
          </cell>
          <cell r="V1204" t="str">
            <v>13</v>
          </cell>
          <cell r="Y1204" t="str">
            <v>RTF-deemed</v>
          </cell>
          <cell r="AA1204" t="str">
            <v>0</v>
          </cell>
          <cell r="AC1204" t="str">
            <v>0</v>
          </cell>
          <cell r="AD1204" t="str">
            <v>0</v>
          </cell>
          <cell r="AE1204" t="str">
            <v>per unit</v>
          </cell>
          <cell r="AF1204" t="str">
            <v>kWh</v>
          </cell>
        </row>
        <row r="1205">
          <cell r="A1205" t="str">
            <v>10662 - 1</v>
          </cell>
          <cell r="B1205" t="str">
            <v>10662</v>
          </cell>
          <cell r="C1205" t="str">
            <v>Water Heating</v>
          </cell>
          <cell r="D1205" t="str">
            <v>Water Heater</v>
          </cell>
          <cell r="E1205" t="str">
            <v>Heat Pump Water Heater</v>
          </cell>
          <cell r="F1205" t="str">
            <v>LIW: Heat Pump Water Heater - Tier 2 - SF - SH</v>
          </cell>
          <cell r="G1205" t="str">
            <v>Tier 2 heat pump water heater: single family; shareholder</v>
          </cell>
          <cell r="H1205">
            <v>1</v>
          </cell>
          <cell r="I1205" t="str">
            <v>Active</v>
          </cell>
          <cell r="J1205">
            <v>42370</v>
          </cell>
          <cell r="O1205" t="str">
            <v>Tier 2</v>
          </cell>
          <cell r="Q1205" t="str">
            <v>0</v>
          </cell>
          <cell r="S1205" t="str">
            <v>0</v>
          </cell>
          <cell r="T1205" t="str">
            <v>1523</v>
          </cell>
          <cell r="AA1205" t="str">
            <v>0</v>
          </cell>
          <cell r="AC1205" t="str">
            <v>0</v>
          </cell>
          <cell r="AD1205" t="str">
            <v>0</v>
          </cell>
          <cell r="AE1205" t="str">
            <v>per unit</v>
          </cell>
        </row>
        <row r="1206">
          <cell r="A1206" t="str">
            <v>10663 - 1</v>
          </cell>
          <cell r="B1206" t="str">
            <v>10663</v>
          </cell>
          <cell r="C1206" t="str">
            <v>Water Heating</v>
          </cell>
          <cell r="D1206" t="str">
            <v>Water Heater</v>
          </cell>
          <cell r="E1206" t="str">
            <v>Heat Pump Water Heater</v>
          </cell>
          <cell r="F1206" t="str">
            <v>LIW: Heat Pump Water Heater - Tier 2 - SF - TE</v>
          </cell>
          <cell r="G1206" t="str">
            <v>Tier 2 heat pump water heater: single family; electric</v>
          </cell>
          <cell r="H1206">
            <v>1</v>
          </cell>
          <cell r="I1206" t="str">
            <v>Active</v>
          </cell>
          <cell r="J1206">
            <v>42370</v>
          </cell>
          <cell r="L1206" t="str">
            <v>Res Water Heat</v>
          </cell>
          <cell r="O1206" t="str">
            <v>Tier 2</v>
          </cell>
          <cell r="Q1206" t="str">
            <v>1369</v>
          </cell>
          <cell r="S1206" t="str">
            <v>1369</v>
          </cell>
          <cell r="T1206" t="str">
            <v>1523</v>
          </cell>
          <cell r="U1206" t="str">
            <v>Full</v>
          </cell>
          <cell r="V1206" t="str">
            <v>13</v>
          </cell>
          <cell r="Y1206" t="str">
            <v>RTF-deemed</v>
          </cell>
          <cell r="AA1206" t="str">
            <v>0</v>
          </cell>
          <cell r="AC1206" t="str">
            <v>0</v>
          </cell>
          <cell r="AD1206" t="str">
            <v>0</v>
          </cell>
          <cell r="AE1206" t="str">
            <v>per unit</v>
          </cell>
          <cell r="AF1206" t="str">
            <v>kWh</v>
          </cell>
        </row>
        <row r="1207">
          <cell r="A1207" t="str">
            <v>10285 - 1</v>
          </cell>
          <cell r="B1207" t="str">
            <v>10285</v>
          </cell>
          <cell r="C1207" t="str">
            <v>HVAC</v>
          </cell>
          <cell r="D1207" t="str">
            <v>Common Area HVAC</v>
          </cell>
          <cell r="E1207" t="str">
            <v>Common Area HVAC</v>
          </cell>
          <cell r="F1207" t="str">
            <v>LIW: HVAC - Common Area - MF - SH</v>
          </cell>
          <cell r="G1207" t="str">
            <v>Common area HVAC: multi-family; shareholder</v>
          </cell>
          <cell r="H1207">
            <v>1</v>
          </cell>
          <cell r="I1207" t="str">
            <v>Active</v>
          </cell>
          <cell r="J1207">
            <v>42005</v>
          </cell>
          <cell r="Q1207" t="str">
            <v>0</v>
          </cell>
          <cell r="S1207" t="str">
            <v>0</v>
          </cell>
          <cell r="T1207" t="str">
            <v>0</v>
          </cell>
          <cell r="AA1207" t="str">
            <v>0</v>
          </cell>
          <cell r="AC1207" t="str">
            <v>0</v>
          </cell>
          <cell r="AD1207" t="str">
            <v>0</v>
          </cell>
        </row>
        <row r="1208">
          <cell r="A1208" t="str">
            <v>10286 - 1</v>
          </cell>
          <cell r="B1208" t="str">
            <v>10286</v>
          </cell>
          <cell r="C1208" t="str">
            <v>HVAC</v>
          </cell>
          <cell r="D1208" t="str">
            <v>Common Area HVAC</v>
          </cell>
          <cell r="E1208" t="str">
            <v>Common Area HVAC</v>
          </cell>
          <cell r="F1208" t="str">
            <v>LIW: HVAC - Common Area - MF - TE</v>
          </cell>
          <cell r="G1208" t="str">
            <v>Common area HVAC: multi-family; electric</v>
          </cell>
          <cell r="H1208">
            <v>1</v>
          </cell>
          <cell r="I1208" t="str">
            <v>Active</v>
          </cell>
          <cell r="J1208">
            <v>42005</v>
          </cell>
          <cell r="L1208" t="str">
            <v>Comm Space Heat</v>
          </cell>
          <cell r="Q1208" t="str">
            <v>0</v>
          </cell>
          <cell r="S1208" t="str">
            <v>0</v>
          </cell>
          <cell r="T1208" t="str">
            <v>0</v>
          </cell>
          <cell r="X1208" t="str">
            <v>0</v>
          </cell>
          <cell r="Y1208" t="str">
            <v>Custom</v>
          </cell>
          <cell r="Z1208" t="str">
            <v>Engineering</v>
          </cell>
          <cell r="AF1208" t="str">
            <v>kWh</v>
          </cell>
        </row>
        <row r="1209">
          <cell r="A1209" t="str">
            <v>10287 - 1</v>
          </cell>
          <cell r="B1209" t="str">
            <v>10287</v>
          </cell>
          <cell r="C1209" t="str">
            <v>HVAC</v>
          </cell>
          <cell r="D1209" t="str">
            <v>Common Area HVAC</v>
          </cell>
          <cell r="E1209" t="str">
            <v>Common Area HVAC</v>
          </cell>
          <cell r="F1209" t="str">
            <v>LIW: HVAC - Common Area - MF - TG</v>
          </cell>
          <cell r="G1209" t="str">
            <v>Common area HVAC: multi-family; natural gas</v>
          </cell>
          <cell r="H1209">
            <v>1</v>
          </cell>
          <cell r="I1209" t="str">
            <v>Active</v>
          </cell>
          <cell r="J1209">
            <v>42005</v>
          </cell>
          <cell r="L1209" t="str">
            <v>Comm Space Heat</v>
          </cell>
          <cell r="X1209" t="str">
            <v>0</v>
          </cell>
          <cell r="Y1209" t="str">
            <v>Custom</v>
          </cell>
          <cell r="Z1209" t="str">
            <v>Engineering</v>
          </cell>
          <cell r="AA1209" t="str">
            <v>0</v>
          </cell>
          <cell r="AC1209" t="str">
            <v>0</v>
          </cell>
          <cell r="AD1209" t="str">
            <v>0</v>
          </cell>
          <cell r="AF1209" t="str">
            <v>Therm</v>
          </cell>
        </row>
        <row r="1210">
          <cell r="A1210" t="str">
            <v>10396 - 1</v>
          </cell>
          <cell r="B1210" t="str">
            <v>10396</v>
          </cell>
          <cell r="C1210" t="str">
            <v>Weatherization</v>
          </cell>
          <cell r="D1210" t="str">
            <v>Insulation</v>
          </cell>
          <cell r="E1210" t="str">
            <v>Attic Insulation</v>
          </cell>
          <cell r="F1210" t="str">
            <v>LIW: Insulation - Attic - R0 to R19 -  MH - TE</v>
          </cell>
          <cell r="G1210" t="str">
            <v>Attic insulation: R0 to R19; mobile home; electric</v>
          </cell>
          <cell r="H1210">
            <v>1</v>
          </cell>
          <cell r="I1210" t="str">
            <v>Active</v>
          </cell>
          <cell r="J1210">
            <v>42005</v>
          </cell>
          <cell r="L1210" t="str">
            <v>SF Space Heat</v>
          </cell>
          <cell r="Q1210" t="str">
            <v>1.1</v>
          </cell>
          <cell r="S1210" t="str">
            <v>1.1</v>
          </cell>
          <cell r="T1210" t="str">
            <v>0.5</v>
          </cell>
          <cell r="V1210" t="str">
            <v>25</v>
          </cell>
          <cell r="X1210" t="str">
            <v>0</v>
          </cell>
          <cell r="Y1210" t="str">
            <v>RTF-deemed</v>
          </cell>
          <cell r="AE1210" t="str">
            <v>square foot</v>
          </cell>
          <cell r="AF1210" t="str">
            <v>kWh</v>
          </cell>
        </row>
        <row r="1211">
          <cell r="A1211" t="str">
            <v>10393 - 1</v>
          </cell>
          <cell r="B1211" t="str">
            <v>10393</v>
          </cell>
          <cell r="C1211" t="str">
            <v>Weatherization</v>
          </cell>
          <cell r="D1211" t="str">
            <v>Insulation</v>
          </cell>
          <cell r="E1211" t="str">
            <v>Attic Insulation</v>
          </cell>
          <cell r="F1211" t="str">
            <v>LIW: Insulation - Attic - R0 to R19 - MF - SH</v>
          </cell>
          <cell r="G1211" t="str">
            <v>Attic insulation: R0 to R19; multi-family; shareholder</v>
          </cell>
          <cell r="H1211">
            <v>1</v>
          </cell>
          <cell r="I1211" t="str">
            <v>Active</v>
          </cell>
          <cell r="J1211">
            <v>42005</v>
          </cell>
          <cell r="Q1211" t="str">
            <v>0</v>
          </cell>
          <cell r="S1211" t="str">
            <v>0</v>
          </cell>
          <cell r="T1211" t="str">
            <v>1.59</v>
          </cell>
          <cell r="AA1211" t="str">
            <v>0</v>
          </cell>
          <cell r="AC1211" t="str">
            <v>0</v>
          </cell>
          <cell r="AD1211" t="str">
            <v>0</v>
          </cell>
          <cell r="AE1211" t="str">
            <v>square foot</v>
          </cell>
        </row>
        <row r="1212">
          <cell r="A1212" t="str">
            <v>10394 - 1</v>
          </cell>
          <cell r="B1212" t="str">
            <v>10394</v>
          </cell>
          <cell r="C1212" t="str">
            <v>Weatherization</v>
          </cell>
          <cell r="D1212" t="str">
            <v>Insulation</v>
          </cell>
          <cell r="E1212" t="str">
            <v>Attic Insulation</v>
          </cell>
          <cell r="F1212" t="str">
            <v>LIW: Insulation - Attic - R0 to R19 - MF - TE</v>
          </cell>
          <cell r="G1212" t="str">
            <v>Attic insulation: R0 to R19; multi-family; electric</v>
          </cell>
          <cell r="H1212">
            <v>1</v>
          </cell>
          <cell r="I1212" t="str">
            <v>Active</v>
          </cell>
          <cell r="J1212">
            <v>42005</v>
          </cell>
          <cell r="K1212">
            <v>42735</v>
          </cell>
          <cell r="L1212" t="str">
            <v>MF Space Heat</v>
          </cell>
          <cell r="Q1212" t="str">
            <v>2.21</v>
          </cell>
          <cell r="S1212" t="str">
            <v>2.21</v>
          </cell>
          <cell r="T1212" t="str">
            <v>1.59</v>
          </cell>
          <cell r="V1212" t="str">
            <v>30</v>
          </cell>
          <cell r="X1212" t="str">
            <v>0</v>
          </cell>
          <cell r="Y1212" t="str">
            <v>RTF-deemed</v>
          </cell>
          <cell r="AE1212" t="str">
            <v>square foot</v>
          </cell>
          <cell r="AF1212" t="str">
            <v>kWh</v>
          </cell>
        </row>
        <row r="1213">
          <cell r="A1213" t="str">
            <v>10394 - 2</v>
          </cell>
          <cell r="B1213" t="str">
            <v>10394</v>
          </cell>
          <cell r="C1213" t="str">
            <v>Weatherization</v>
          </cell>
          <cell r="D1213" t="str">
            <v>Insulation</v>
          </cell>
          <cell r="E1213" t="str">
            <v>Attic Insulation</v>
          </cell>
          <cell r="F1213" t="str">
            <v>LIW: Insulation - Attic - R0 to R19 - MF - TE</v>
          </cell>
          <cell r="G1213" t="str">
            <v>Attic insulation: R0 to R19; multi-family; electric</v>
          </cell>
          <cell r="H1213">
            <v>2</v>
          </cell>
          <cell r="I1213" t="str">
            <v>Active</v>
          </cell>
          <cell r="J1213">
            <v>42736</v>
          </cell>
          <cell r="L1213" t="str">
            <v>MF Space Heat</v>
          </cell>
          <cell r="Q1213" t="str">
            <v>2.21</v>
          </cell>
          <cell r="S1213" t="str">
            <v>2.21</v>
          </cell>
          <cell r="T1213" t="str">
            <v>.9</v>
          </cell>
          <cell r="V1213" t="str">
            <v>30</v>
          </cell>
          <cell r="X1213" t="str">
            <v>0</v>
          </cell>
          <cell r="Y1213" t="str">
            <v>RTF-deemed</v>
          </cell>
          <cell r="AE1213" t="str">
            <v>square foot</v>
          </cell>
          <cell r="AF1213" t="str">
            <v>kWh</v>
          </cell>
        </row>
        <row r="1214">
          <cell r="A1214" t="str">
            <v>10395 - 1</v>
          </cell>
          <cell r="B1214" t="str">
            <v>10395</v>
          </cell>
          <cell r="C1214" t="str">
            <v>Weatherization</v>
          </cell>
          <cell r="D1214" t="str">
            <v>Insulation</v>
          </cell>
          <cell r="E1214" t="str">
            <v>Attic Insulation</v>
          </cell>
          <cell r="F1214" t="str">
            <v>LIW: Insulation - Attic - R0 to R19 - MH - SH</v>
          </cell>
          <cell r="G1214" t="str">
            <v>Attic insulation: R0 to R19; mobile home; shareholder</v>
          </cell>
          <cell r="H1214">
            <v>1</v>
          </cell>
          <cell r="I1214" t="str">
            <v>Active</v>
          </cell>
          <cell r="J1214">
            <v>42005</v>
          </cell>
          <cell r="Q1214" t="str">
            <v>0</v>
          </cell>
          <cell r="S1214" t="str">
            <v>0</v>
          </cell>
          <cell r="T1214" t="str">
            <v>0.5</v>
          </cell>
          <cell r="AA1214" t="str">
            <v>0</v>
          </cell>
          <cell r="AC1214" t="str">
            <v>0</v>
          </cell>
          <cell r="AD1214" t="str">
            <v>0</v>
          </cell>
          <cell r="AE1214" t="str">
            <v>square foot</v>
          </cell>
        </row>
        <row r="1215">
          <cell r="A1215" t="str">
            <v>10397 - 1</v>
          </cell>
          <cell r="B1215" t="str">
            <v>10397</v>
          </cell>
          <cell r="C1215" t="str">
            <v>Weatherization</v>
          </cell>
          <cell r="D1215" t="str">
            <v>Insulation</v>
          </cell>
          <cell r="E1215" t="str">
            <v>Attic Insulation</v>
          </cell>
          <cell r="F1215" t="str">
            <v>LIW: Insulation - Attic - R0 to R19 - SF - SH</v>
          </cell>
          <cell r="G1215" t="str">
            <v>Attic insulation: R0 to R19; single family; shareholder</v>
          </cell>
          <cell r="H1215">
            <v>1</v>
          </cell>
          <cell r="I1215" t="str">
            <v>Active</v>
          </cell>
          <cell r="J1215">
            <v>42005</v>
          </cell>
          <cell r="K1215">
            <v>42369</v>
          </cell>
          <cell r="Q1215" t="str">
            <v>0</v>
          </cell>
          <cell r="S1215" t="str">
            <v>0</v>
          </cell>
          <cell r="T1215" t="str">
            <v>1.39</v>
          </cell>
          <cell r="AA1215" t="str">
            <v>0</v>
          </cell>
          <cell r="AC1215" t="str">
            <v>0</v>
          </cell>
          <cell r="AD1215" t="str">
            <v>0</v>
          </cell>
          <cell r="AE1215" t="str">
            <v>square foot</v>
          </cell>
        </row>
        <row r="1216">
          <cell r="A1216" t="str">
            <v>10398 - 1</v>
          </cell>
          <cell r="B1216" t="str">
            <v>10398</v>
          </cell>
          <cell r="C1216" t="str">
            <v>Weatherization</v>
          </cell>
          <cell r="D1216" t="str">
            <v>Insulation</v>
          </cell>
          <cell r="E1216" t="str">
            <v>Attic Insulation</v>
          </cell>
          <cell r="F1216" t="str">
            <v>LIW: Insulation - Attic - R0 to R19 - SF - TE</v>
          </cell>
          <cell r="G1216" t="str">
            <v>Attic insulation: R0 to R19; single family; electric</v>
          </cell>
          <cell r="H1216">
            <v>1</v>
          </cell>
          <cell r="I1216" t="str">
            <v>Active</v>
          </cell>
          <cell r="J1216">
            <v>42005</v>
          </cell>
          <cell r="K1216">
            <v>42369</v>
          </cell>
          <cell r="L1216" t="str">
            <v>SF Space Heat</v>
          </cell>
          <cell r="Q1216" t="str">
            <v>2.21</v>
          </cell>
          <cell r="S1216" t="str">
            <v>2.21</v>
          </cell>
          <cell r="T1216" t="str">
            <v>1.39</v>
          </cell>
          <cell r="V1216" t="str">
            <v>30</v>
          </cell>
          <cell r="X1216" t="str">
            <v>0</v>
          </cell>
          <cell r="Y1216" t="str">
            <v>RTF-deemed</v>
          </cell>
          <cell r="AE1216" t="str">
            <v>square foot</v>
          </cell>
          <cell r="AF1216" t="str">
            <v>kWh</v>
          </cell>
        </row>
        <row r="1217">
          <cell r="A1217" t="str">
            <v>10399 - 1</v>
          </cell>
          <cell r="B1217" t="str">
            <v>10399</v>
          </cell>
          <cell r="C1217" t="str">
            <v>Weatherization</v>
          </cell>
          <cell r="D1217" t="str">
            <v>Insulation</v>
          </cell>
          <cell r="E1217" t="str">
            <v>Attic Insulation</v>
          </cell>
          <cell r="F1217" t="str">
            <v>LIW: Insulation - Attic - R0 to R30 - MH - SH</v>
          </cell>
          <cell r="G1217" t="str">
            <v>Attic insulation: R0 to R30; mobile home; shareholder</v>
          </cell>
          <cell r="H1217">
            <v>1</v>
          </cell>
          <cell r="I1217" t="str">
            <v>Active</v>
          </cell>
          <cell r="J1217">
            <v>42005</v>
          </cell>
          <cell r="K1217">
            <v>42369</v>
          </cell>
          <cell r="Q1217" t="str">
            <v>0</v>
          </cell>
          <cell r="S1217" t="str">
            <v>0</v>
          </cell>
          <cell r="T1217" t="str">
            <v>0.84</v>
          </cell>
          <cell r="AA1217" t="str">
            <v>0</v>
          </cell>
          <cell r="AC1217" t="str">
            <v>0</v>
          </cell>
          <cell r="AD1217" t="str">
            <v>0.04</v>
          </cell>
          <cell r="AE1217" t="str">
            <v>square foot</v>
          </cell>
        </row>
        <row r="1218">
          <cell r="A1218" t="str">
            <v>10399 - 2</v>
          </cell>
          <cell r="B1218" t="str">
            <v>10399</v>
          </cell>
          <cell r="C1218" t="str">
            <v>Weatherization</v>
          </cell>
          <cell r="D1218" t="str">
            <v>Insulation</v>
          </cell>
          <cell r="E1218" t="str">
            <v>Attic Insulation</v>
          </cell>
          <cell r="F1218" t="str">
            <v>LIW: Insulation - Attic - R0 to R30 - MH - SH</v>
          </cell>
          <cell r="G1218" t="str">
            <v>Attic insulation: R0 to R30; mobile home; shareholder</v>
          </cell>
          <cell r="H1218">
            <v>2</v>
          </cell>
          <cell r="I1218" t="str">
            <v>Active</v>
          </cell>
          <cell r="J1218">
            <v>42370</v>
          </cell>
          <cell r="Q1218" t="str">
            <v>0</v>
          </cell>
          <cell r="S1218" t="str">
            <v>0</v>
          </cell>
          <cell r="T1218" t="str">
            <v>0.3</v>
          </cell>
          <cell r="AA1218" t="str">
            <v>0</v>
          </cell>
          <cell r="AC1218" t="str">
            <v>0</v>
          </cell>
          <cell r="AD1218" t="str">
            <v>0.01</v>
          </cell>
          <cell r="AE1218" t="str">
            <v>square foot</v>
          </cell>
        </row>
        <row r="1219">
          <cell r="A1219" t="str">
            <v>10400 - 1</v>
          </cell>
          <cell r="B1219" t="str">
            <v>10400</v>
          </cell>
          <cell r="C1219" t="str">
            <v>Weatherization</v>
          </cell>
          <cell r="D1219" t="str">
            <v>Insulation</v>
          </cell>
          <cell r="E1219" t="str">
            <v>Attic Insulation</v>
          </cell>
          <cell r="F1219" t="str">
            <v>LIW: Insulation - Attic - R0 to R30 - MH - TE</v>
          </cell>
          <cell r="G1219" t="str">
            <v>Attic insulation: R0 to R30; mobile home; electric</v>
          </cell>
          <cell r="H1219">
            <v>1</v>
          </cell>
          <cell r="I1219" t="str">
            <v>Active</v>
          </cell>
          <cell r="J1219">
            <v>42005</v>
          </cell>
          <cell r="K1219">
            <v>42369</v>
          </cell>
          <cell r="L1219" t="str">
            <v>SF Space Heat</v>
          </cell>
          <cell r="Q1219" t="str">
            <v>2.1</v>
          </cell>
          <cell r="S1219" t="str">
            <v>2.1</v>
          </cell>
          <cell r="T1219" t="str">
            <v>0.84</v>
          </cell>
          <cell r="V1219" t="str">
            <v>25</v>
          </cell>
          <cell r="X1219" t="str">
            <v>0</v>
          </cell>
          <cell r="Y1219" t="str">
            <v>RTF-deemed</v>
          </cell>
          <cell r="AE1219" t="str">
            <v>square foot</v>
          </cell>
          <cell r="AF1219" t="str">
            <v>kWh</v>
          </cell>
        </row>
        <row r="1220">
          <cell r="A1220" t="str">
            <v>10400 - 2</v>
          </cell>
          <cell r="B1220" t="str">
            <v>10400</v>
          </cell>
          <cell r="C1220" t="str">
            <v>Weatherization</v>
          </cell>
          <cell r="D1220" t="str">
            <v>Insulation</v>
          </cell>
          <cell r="E1220" t="str">
            <v>Attic Insulation</v>
          </cell>
          <cell r="F1220" t="str">
            <v>LIW: Insulation - Attic - R0 to R30 - MH - TE</v>
          </cell>
          <cell r="G1220" t="str">
            <v>Attic insulation: R0 to R30; mobile home; electric</v>
          </cell>
          <cell r="H1220">
            <v>2</v>
          </cell>
          <cell r="I1220" t="str">
            <v>Active</v>
          </cell>
          <cell r="J1220">
            <v>42370</v>
          </cell>
          <cell r="L1220" t="str">
            <v>SF Space Heat</v>
          </cell>
          <cell r="Q1220" t="str">
            <v>1.25</v>
          </cell>
          <cell r="S1220" t="str">
            <v>2.1</v>
          </cell>
          <cell r="T1220" t="str">
            <v>.3</v>
          </cell>
          <cell r="V1220" t="str">
            <v>25</v>
          </cell>
          <cell r="X1220" t="str">
            <v>0</v>
          </cell>
          <cell r="Y1220" t="str">
            <v>RTF-deemed</v>
          </cell>
          <cell r="AE1220" t="str">
            <v>square foot</v>
          </cell>
          <cell r="AF1220" t="str">
            <v>kWh</v>
          </cell>
        </row>
        <row r="1221">
          <cell r="A1221" t="str">
            <v>10401 - 1</v>
          </cell>
          <cell r="B1221" t="str">
            <v>10401</v>
          </cell>
          <cell r="C1221" t="str">
            <v>Weatherization</v>
          </cell>
          <cell r="D1221" t="str">
            <v>Insulation</v>
          </cell>
          <cell r="E1221" t="str">
            <v>Attic Insulation</v>
          </cell>
          <cell r="F1221" t="str">
            <v>LIW: Insulation - Attic - R0 to R30 - MH - TG</v>
          </cell>
          <cell r="G1221" t="str">
            <v>Attic insulation: R0 to R30; mobile home; natural gas</v>
          </cell>
          <cell r="H1221">
            <v>1</v>
          </cell>
          <cell r="I1221" t="str">
            <v>Active</v>
          </cell>
          <cell r="J1221">
            <v>42005</v>
          </cell>
          <cell r="K1221">
            <v>42369</v>
          </cell>
          <cell r="L1221" t="str">
            <v>Res Space Heat</v>
          </cell>
          <cell r="V1221" t="str">
            <v>25</v>
          </cell>
          <cell r="X1221" t="str">
            <v>0</v>
          </cell>
          <cell r="Y1221" t="str">
            <v>PSE-deemed</v>
          </cell>
          <cell r="Z1221" t="str">
            <v>RTF Derived</v>
          </cell>
          <cell r="AA1221" t="str">
            <v>0.7</v>
          </cell>
          <cell r="AC1221" t="str">
            <v>0.7</v>
          </cell>
          <cell r="AD1221" t="str">
            <v>0.04</v>
          </cell>
          <cell r="AE1221" t="str">
            <v>square foot</v>
          </cell>
          <cell r="AF1221" t="str">
            <v>Therm</v>
          </cell>
        </row>
        <row r="1222">
          <cell r="A1222" t="str">
            <v>10401 - 2</v>
          </cell>
          <cell r="B1222" t="str">
            <v>10401</v>
          </cell>
          <cell r="C1222" t="str">
            <v>Weatherization</v>
          </cell>
          <cell r="D1222" t="str">
            <v>Insulation</v>
          </cell>
          <cell r="E1222" t="str">
            <v>Attic Insulation</v>
          </cell>
          <cell r="F1222" t="str">
            <v>LIW: Insulation - Attic - R0 to R30 - MH - TG</v>
          </cell>
          <cell r="G1222" t="str">
            <v>Attic insulation: R0 to R30; mobile home; natural gas</v>
          </cell>
          <cell r="H1222">
            <v>2</v>
          </cell>
          <cell r="I1222" t="str">
            <v>Active</v>
          </cell>
          <cell r="J1222">
            <v>42370</v>
          </cell>
          <cell r="L1222" t="str">
            <v>Res Space Heat</v>
          </cell>
          <cell r="V1222" t="str">
            <v>25</v>
          </cell>
          <cell r="X1222" t="str">
            <v>0</v>
          </cell>
          <cell r="Y1222" t="str">
            <v>PSE-deemed</v>
          </cell>
          <cell r="Z1222" t="str">
            <v>RTF Derived</v>
          </cell>
          <cell r="AA1222" t="str">
            <v>0.7</v>
          </cell>
          <cell r="AC1222" t="str">
            <v>0.7</v>
          </cell>
          <cell r="AD1222" t="str">
            <v>0.01</v>
          </cell>
          <cell r="AE1222" t="str">
            <v>square foot</v>
          </cell>
          <cell r="AF1222" t="str">
            <v>Therm</v>
          </cell>
        </row>
        <row r="1223">
          <cell r="A1223" t="str">
            <v>10402 - 1</v>
          </cell>
          <cell r="B1223" t="str">
            <v>10402</v>
          </cell>
          <cell r="C1223" t="str">
            <v>Weatherization</v>
          </cell>
          <cell r="D1223" t="str">
            <v>Insulation</v>
          </cell>
          <cell r="E1223" t="str">
            <v>Attic Insulation</v>
          </cell>
          <cell r="F1223" t="str">
            <v>LIW: Insulation - Attic - R0 to R38 - MF - SH</v>
          </cell>
          <cell r="G1223" t="str">
            <v>Attic insulation: R0 to R38; multi-family; shareholder</v>
          </cell>
          <cell r="H1223">
            <v>1</v>
          </cell>
          <cell r="I1223" t="str">
            <v>Active</v>
          </cell>
          <cell r="J1223">
            <v>42005</v>
          </cell>
          <cell r="K1223">
            <v>42369</v>
          </cell>
          <cell r="Q1223" t="str">
            <v>0</v>
          </cell>
          <cell r="S1223" t="str">
            <v>0</v>
          </cell>
          <cell r="T1223" t="str">
            <v>2.18</v>
          </cell>
          <cell r="AA1223" t="str">
            <v>0</v>
          </cell>
          <cell r="AC1223" t="str">
            <v>0</v>
          </cell>
          <cell r="AD1223" t="str">
            <v>0.09</v>
          </cell>
          <cell r="AE1223" t="str">
            <v>square foot</v>
          </cell>
        </row>
        <row r="1224">
          <cell r="A1224" t="str">
            <v>10402 - 2</v>
          </cell>
          <cell r="B1224" t="str">
            <v>10402</v>
          </cell>
          <cell r="C1224" t="str">
            <v>Weatherization</v>
          </cell>
          <cell r="D1224" t="str">
            <v>Insulation</v>
          </cell>
          <cell r="E1224" t="str">
            <v>Attic Insulation</v>
          </cell>
          <cell r="F1224" t="str">
            <v>LIW: Insulation - Attic - R0 to R38 - MF - SH</v>
          </cell>
          <cell r="G1224" t="str">
            <v>Attic insulation: R0 to R38; multi-family; shareholder</v>
          </cell>
          <cell r="H1224">
            <v>2</v>
          </cell>
          <cell r="I1224" t="str">
            <v>Active</v>
          </cell>
          <cell r="J1224">
            <v>42370</v>
          </cell>
          <cell r="Q1224" t="str">
            <v>0</v>
          </cell>
          <cell r="S1224" t="str">
            <v>0</v>
          </cell>
          <cell r="T1224" t="str">
            <v>2.19</v>
          </cell>
          <cell r="AA1224" t="str">
            <v>0</v>
          </cell>
          <cell r="AC1224" t="str">
            <v>0</v>
          </cell>
          <cell r="AD1224" t="str">
            <v>0.09</v>
          </cell>
          <cell r="AE1224" t="str">
            <v>square foot</v>
          </cell>
        </row>
        <row r="1225">
          <cell r="A1225" t="str">
            <v>10403 - 1</v>
          </cell>
          <cell r="B1225" t="str">
            <v>10403</v>
          </cell>
          <cell r="C1225" t="str">
            <v>Weatherization</v>
          </cell>
          <cell r="D1225" t="str">
            <v>Insulation</v>
          </cell>
          <cell r="E1225" t="str">
            <v>Attic Insulation</v>
          </cell>
          <cell r="F1225" t="str">
            <v>LIW: Insulation - Attic - R0 to R38 - MF - TE</v>
          </cell>
          <cell r="G1225" t="str">
            <v>Attic insulation: R0 to R38; multi-family; electric</v>
          </cell>
          <cell r="H1225">
            <v>1</v>
          </cell>
          <cell r="I1225" t="str">
            <v>Active</v>
          </cell>
          <cell r="J1225">
            <v>42005</v>
          </cell>
          <cell r="K1225">
            <v>42369</v>
          </cell>
          <cell r="L1225" t="str">
            <v>MF Space Heat</v>
          </cell>
          <cell r="Q1225" t="str">
            <v>2.43</v>
          </cell>
          <cell r="S1225" t="str">
            <v>2.43</v>
          </cell>
          <cell r="T1225" t="str">
            <v>2.18</v>
          </cell>
          <cell r="V1225" t="str">
            <v>30</v>
          </cell>
          <cell r="X1225" t="str">
            <v>0</v>
          </cell>
          <cell r="Y1225" t="str">
            <v>RTF-deemed</v>
          </cell>
          <cell r="AE1225" t="str">
            <v>square foot</v>
          </cell>
          <cell r="AF1225" t="str">
            <v>kWh</v>
          </cell>
        </row>
        <row r="1226">
          <cell r="A1226" t="str">
            <v>10403 - 2</v>
          </cell>
          <cell r="B1226" t="str">
            <v>10403</v>
          </cell>
          <cell r="C1226" t="str">
            <v>Weatherization</v>
          </cell>
          <cell r="D1226" t="str">
            <v>Insulation</v>
          </cell>
          <cell r="E1226" t="str">
            <v>Attic Insulation</v>
          </cell>
          <cell r="F1226" t="str">
            <v>LIW: Insulation - Attic - R0 to R38 - MF - TE</v>
          </cell>
          <cell r="G1226" t="str">
            <v>Attic insulation: R0 to R38; multi-family; electric</v>
          </cell>
          <cell r="H1226">
            <v>2</v>
          </cell>
          <cell r="I1226" t="str">
            <v>Active</v>
          </cell>
          <cell r="J1226">
            <v>42370</v>
          </cell>
          <cell r="K1226">
            <v>42735</v>
          </cell>
          <cell r="L1226" t="str">
            <v>MF Space Heat</v>
          </cell>
          <cell r="Q1226" t="str">
            <v>2.43</v>
          </cell>
          <cell r="S1226" t="str">
            <v>2.43</v>
          </cell>
          <cell r="T1226" t="str">
            <v>2.19</v>
          </cell>
          <cell r="V1226" t="str">
            <v>30</v>
          </cell>
          <cell r="X1226" t="str">
            <v>0</v>
          </cell>
          <cell r="Y1226" t="str">
            <v>RTF-deemed</v>
          </cell>
          <cell r="AE1226" t="str">
            <v>square foot</v>
          </cell>
          <cell r="AF1226" t="str">
            <v>kWh</v>
          </cell>
        </row>
        <row r="1227">
          <cell r="A1227" t="str">
            <v>10403 - 3</v>
          </cell>
          <cell r="B1227" t="str">
            <v>10403</v>
          </cell>
          <cell r="C1227" t="str">
            <v>Weatherization</v>
          </cell>
          <cell r="D1227" t="str">
            <v>Insulation</v>
          </cell>
          <cell r="E1227" t="str">
            <v>Attic Insulation</v>
          </cell>
          <cell r="F1227" t="str">
            <v>LIW: Insulation - Attic - R0 to R38 - MF - TE</v>
          </cell>
          <cell r="G1227" t="str">
            <v>Attic insulation: R0 to R38; multi-family; electric</v>
          </cell>
          <cell r="H1227">
            <v>3</v>
          </cell>
          <cell r="I1227" t="str">
            <v>Active</v>
          </cell>
          <cell r="J1227">
            <v>42736</v>
          </cell>
          <cell r="L1227" t="str">
            <v>MF Space Heat</v>
          </cell>
          <cell r="Q1227" t="str">
            <v>2.43</v>
          </cell>
          <cell r="S1227" t="str">
            <v>2.43</v>
          </cell>
          <cell r="T1227" t="str">
            <v>1.2</v>
          </cell>
          <cell r="V1227" t="str">
            <v>30</v>
          </cell>
          <cell r="X1227" t="str">
            <v>0</v>
          </cell>
          <cell r="Y1227" t="str">
            <v>RTF-deemed</v>
          </cell>
          <cell r="AE1227" t="str">
            <v>square foot</v>
          </cell>
          <cell r="AF1227" t="str">
            <v>kWh</v>
          </cell>
        </row>
        <row r="1228">
          <cell r="A1228" t="str">
            <v>10404 - 1</v>
          </cell>
          <cell r="B1228" t="str">
            <v>10404</v>
          </cell>
          <cell r="C1228" t="str">
            <v>Weatherization</v>
          </cell>
          <cell r="D1228" t="str">
            <v>Insulation</v>
          </cell>
          <cell r="E1228" t="str">
            <v>Attic Insulation</v>
          </cell>
          <cell r="F1228" t="str">
            <v>LIW: Insulation - Attic - R0 to R38 - MF - TG</v>
          </cell>
          <cell r="G1228" t="str">
            <v>Attic insulation: R0 to R38; multi-family; natural gas</v>
          </cell>
          <cell r="H1228">
            <v>1</v>
          </cell>
          <cell r="I1228" t="str">
            <v>Active</v>
          </cell>
          <cell r="J1228">
            <v>42005</v>
          </cell>
          <cell r="L1228" t="str">
            <v>Res Space Heat</v>
          </cell>
          <cell r="V1228" t="str">
            <v>30</v>
          </cell>
          <cell r="X1228" t="str">
            <v>0</v>
          </cell>
          <cell r="Y1228" t="str">
            <v>PSE-deemed</v>
          </cell>
          <cell r="Z1228" t="str">
            <v>RTF Derived</v>
          </cell>
          <cell r="AA1228" t="str">
            <v>0.95</v>
          </cell>
          <cell r="AC1228" t="str">
            <v>0.95</v>
          </cell>
          <cell r="AD1228" t="str">
            <v>0.09</v>
          </cell>
          <cell r="AE1228" t="str">
            <v>square foot</v>
          </cell>
          <cell r="AF1228" t="str">
            <v>Therm</v>
          </cell>
        </row>
        <row r="1229">
          <cell r="A1229" t="str">
            <v>10405 - 1</v>
          </cell>
          <cell r="B1229" t="str">
            <v>10405</v>
          </cell>
          <cell r="C1229" t="str">
            <v>Weatherization</v>
          </cell>
          <cell r="D1229" t="str">
            <v>Insulation</v>
          </cell>
          <cell r="E1229" t="str">
            <v>Attic Insulation</v>
          </cell>
          <cell r="F1229" t="str">
            <v>LIW: Insulation - Attic - R0 to R38 - SF - SH</v>
          </cell>
          <cell r="G1229" t="str">
            <v>Attic insulation: R0 to R38; single family; shareholder</v>
          </cell>
          <cell r="H1229">
            <v>1</v>
          </cell>
          <cell r="I1229" t="str">
            <v>Active</v>
          </cell>
          <cell r="J1229">
            <v>42005</v>
          </cell>
          <cell r="K1229">
            <v>42369</v>
          </cell>
          <cell r="Q1229" t="str">
            <v>0</v>
          </cell>
          <cell r="S1229" t="str">
            <v>0</v>
          </cell>
          <cell r="T1229" t="str">
            <v>2.29</v>
          </cell>
          <cell r="AA1229" t="str">
            <v>0</v>
          </cell>
          <cell r="AC1229" t="str">
            <v>0</v>
          </cell>
          <cell r="AD1229" t="str">
            <v>0.09</v>
          </cell>
          <cell r="AE1229" t="str">
            <v>square foot</v>
          </cell>
        </row>
        <row r="1230">
          <cell r="A1230" t="str">
            <v>10405 - 2</v>
          </cell>
          <cell r="B1230" t="str">
            <v>10405</v>
          </cell>
          <cell r="C1230" t="str">
            <v>Weatherization</v>
          </cell>
          <cell r="D1230" t="str">
            <v>Insulation</v>
          </cell>
          <cell r="E1230" t="str">
            <v>Attic Insulation</v>
          </cell>
          <cell r="F1230" t="str">
            <v>LIW: Insulation - Attic - R0 to R38 - SF - SH</v>
          </cell>
          <cell r="G1230" t="str">
            <v>Attic insulation: R0 to R38; single family; shareholder</v>
          </cell>
          <cell r="H1230">
            <v>2</v>
          </cell>
          <cell r="I1230" t="str">
            <v>Active</v>
          </cell>
          <cell r="J1230">
            <v>42370</v>
          </cell>
          <cell r="Q1230" t="str">
            <v>0</v>
          </cell>
          <cell r="S1230" t="str">
            <v>0</v>
          </cell>
          <cell r="T1230" t="str">
            <v>2.2</v>
          </cell>
          <cell r="AA1230" t="str">
            <v>0</v>
          </cell>
          <cell r="AC1230" t="str">
            <v>0</v>
          </cell>
          <cell r="AD1230" t="str">
            <v>0.09</v>
          </cell>
          <cell r="AE1230" t="str">
            <v>square foot</v>
          </cell>
          <cell r="AF1230" t="str">
            <v>Dual</v>
          </cell>
        </row>
        <row r="1231">
          <cell r="A1231" t="str">
            <v>10406 - 1</v>
          </cell>
          <cell r="B1231" t="str">
            <v>10406</v>
          </cell>
          <cell r="C1231" t="str">
            <v>Weatherization</v>
          </cell>
          <cell r="D1231" t="str">
            <v>Insulation</v>
          </cell>
          <cell r="E1231" t="str">
            <v>Attic Insulation</v>
          </cell>
          <cell r="F1231" t="str">
            <v>LIW: Insulation - Attic - R0 to R38 - SF - TE</v>
          </cell>
          <cell r="G1231" t="str">
            <v>Attic insulation: R0 to R38; single family; electric</v>
          </cell>
          <cell r="H1231">
            <v>1</v>
          </cell>
          <cell r="I1231" t="str">
            <v>Active</v>
          </cell>
          <cell r="J1231">
            <v>42005</v>
          </cell>
          <cell r="K1231">
            <v>42369</v>
          </cell>
          <cell r="L1231" t="str">
            <v>SF Space Heat</v>
          </cell>
          <cell r="Q1231" t="str">
            <v>2.43</v>
          </cell>
          <cell r="S1231" t="str">
            <v>2.43</v>
          </cell>
          <cell r="T1231" t="str">
            <v>2.29</v>
          </cell>
          <cell r="V1231" t="str">
            <v>30</v>
          </cell>
          <cell r="X1231" t="str">
            <v>0.03</v>
          </cell>
          <cell r="Y1231" t="str">
            <v>RTF-deemed</v>
          </cell>
          <cell r="AE1231" t="str">
            <v>square foot</v>
          </cell>
          <cell r="AF1231" t="str">
            <v>kWh</v>
          </cell>
        </row>
        <row r="1232">
          <cell r="A1232" t="str">
            <v>10406 - 2</v>
          </cell>
          <cell r="B1232" t="str">
            <v>10406</v>
          </cell>
          <cell r="C1232" t="str">
            <v>Weatherization</v>
          </cell>
          <cell r="D1232" t="str">
            <v>Insulation</v>
          </cell>
          <cell r="E1232" t="str">
            <v>Attic Insulation</v>
          </cell>
          <cell r="F1232" t="str">
            <v>LIW: Insulation - Attic - R0 to R38 - SF - TE</v>
          </cell>
          <cell r="G1232" t="str">
            <v>Attic insulation: R0 to R38; single family; electric</v>
          </cell>
          <cell r="H1232">
            <v>2</v>
          </cell>
          <cell r="I1232" t="str">
            <v>Active</v>
          </cell>
          <cell r="J1232">
            <v>42370</v>
          </cell>
          <cell r="L1232" t="str">
            <v>SF Space Heat</v>
          </cell>
          <cell r="Q1232" t="str">
            <v>2.43</v>
          </cell>
          <cell r="S1232" t="str">
            <v>2.43</v>
          </cell>
          <cell r="T1232" t="str">
            <v>2.2</v>
          </cell>
          <cell r="V1232" t="str">
            <v>30</v>
          </cell>
          <cell r="X1232" t="str">
            <v>0.03</v>
          </cell>
          <cell r="Y1232" t="str">
            <v>RTF-deemed</v>
          </cell>
          <cell r="AE1232" t="str">
            <v>square foot</v>
          </cell>
          <cell r="AF1232" t="str">
            <v>kWh</v>
          </cell>
        </row>
        <row r="1233">
          <cell r="A1233" t="str">
            <v>10407 - 1</v>
          </cell>
          <cell r="B1233" t="str">
            <v>10407</v>
          </cell>
          <cell r="C1233" t="str">
            <v>Weatherization</v>
          </cell>
          <cell r="D1233" t="str">
            <v>Insulation</v>
          </cell>
          <cell r="E1233" t="str">
            <v>Attic Insulation</v>
          </cell>
          <cell r="F1233" t="str">
            <v>LIW: Insulation - Attic - R0 to R38 - SF - TG</v>
          </cell>
          <cell r="G1233" t="str">
            <v>Attic insulation: R0 to R38; single family; natural gas</v>
          </cell>
          <cell r="H1233">
            <v>1</v>
          </cell>
          <cell r="I1233" t="str">
            <v>Active</v>
          </cell>
          <cell r="J1233">
            <v>42005</v>
          </cell>
          <cell r="L1233" t="str">
            <v>Res Space Heat</v>
          </cell>
          <cell r="V1233" t="str">
            <v>30</v>
          </cell>
          <cell r="X1233" t="str">
            <v>0.03</v>
          </cell>
          <cell r="Y1233" t="str">
            <v>PSE-deemed</v>
          </cell>
          <cell r="Z1233" t="str">
            <v>RTF Derived</v>
          </cell>
          <cell r="AA1233" t="str">
            <v>0.95</v>
          </cell>
          <cell r="AC1233" t="str">
            <v>0.95</v>
          </cell>
          <cell r="AD1233" t="str">
            <v>0.09</v>
          </cell>
          <cell r="AE1233" t="str">
            <v>square foot</v>
          </cell>
          <cell r="AF1233" t="str">
            <v>Therm</v>
          </cell>
        </row>
        <row r="1234">
          <cell r="A1234" t="str">
            <v>10630 - 1</v>
          </cell>
          <cell r="B1234" t="str">
            <v>10630</v>
          </cell>
          <cell r="C1234" t="str">
            <v>Weatherization</v>
          </cell>
          <cell r="D1234" t="str">
            <v>Insulation</v>
          </cell>
          <cell r="E1234" t="str">
            <v>Attic Insulation</v>
          </cell>
          <cell r="F1234" t="str">
            <v>LIW: Insulation - Attic - R0 to R49 - MF - SH</v>
          </cell>
          <cell r="G1234" t="str">
            <v>Attic insulation: R0 to R49; multi-family; shareholder</v>
          </cell>
          <cell r="H1234">
            <v>1</v>
          </cell>
          <cell r="I1234" t="str">
            <v>Active</v>
          </cell>
          <cell r="J1234">
            <v>42370</v>
          </cell>
          <cell r="Q1234" t="str">
            <v>0</v>
          </cell>
          <cell r="S1234" t="str">
            <v>0</v>
          </cell>
          <cell r="T1234" t="str">
            <v>2.31</v>
          </cell>
          <cell r="AA1234" t="str">
            <v>0</v>
          </cell>
          <cell r="AC1234" t="str">
            <v>0</v>
          </cell>
          <cell r="AD1234" t="str">
            <v>0.09</v>
          </cell>
          <cell r="AE1234" t="str">
            <v>square foot</v>
          </cell>
        </row>
        <row r="1235">
          <cell r="A1235" t="str">
            <v>10631 - 1</v>
          </cell>
          <cell r="B1235" t="str">
            <v>10631</v>
          </cell>
          <cell r="C1235" t="str">
            <v>Weatherization</v>
          </cell>
          <cell r="D1235" t="str">
            <v>Insulation</v>
          </cell>
          <cell r="E1235" t="str">
            <v>Attic Insulation</v>
          </cell>
          <cell r="F1235" t="str">
            <v>LIW: Insulation - Attic - R0 to R49 - MF - TE</v>
          </cell>
          <cell r="G1235" t="str">
            <v>Attic insulation: R0 to R49; multi-family; electric</v>
          </cell>
          <cell r="H1235">
            <v>1</v>
          </cell>
          <cell r="I1235" t="str">
            <v>Active</v>
          </cell>
          <cell r="J1235">
            <v>42370</v>
          </cell>
          <cell r="K1235">
            <v>42735</v>
          </cell>
          <cell r="L1235" t="str">
            <v>MF Space Heat</v>
          </cell>
          <cell r="Q1235" t="str">
            <v>2.43</v>
          </cell>
          <cell r="S1235" t="str">
            <v>2.43</v>
          </cell>
          <cell r="T1235" t="str">
            <v>2.31</v>
          </cell>
          <cell r="U1235" t="str">
            <v>Full</v>
          </cell>
          <cell r="V1235" t="str">
            <v>30</v>
          </cell>
          <cell r="Y1235" t="str">
            <v>RTF-deemed</v>
          </cell>
          <cell r="AE1235" t="str">
            <v>square foot</v>
          </cell>
          <cell r="AF1235" t="str">
            <v>kWh</v>
          </cell>
        </row>
        <row r="1236">
          <cell r="A1236" t="str">
            <v>10631 - 2</v>
          </cell>
          <cell r="B1236" t="str">
            <v>10631</v>
          </cell>
          <cell r="C1236" t="str">
            <v>Weatherization</v>
          </cell>
          <cell r="D1236" t="str">
            <v>Insulation</v>
          </cell>
          <cell r="E1236" t="str">
            <v>Attic Insulation</v>
          </cell>
          <cell r="F1236" t="str">
            <v>LIW: Insulation - Attic - R0 to R49 - MF - TE</v>
          </cell>
          <cell r="G1236" t="str">
            <v>Attic insulation: R0 to R49; multi-family; electric</v>
          </cell>
          <cell r="H1236">
            <v>2</v>
          </cell>
          <cell r="I1236" t="str">
            <v>Active</v>
          </cell>
          <cell r="J1236">
            <v>42736</v>
          </cell>
          <cell r="L1236" t="str">
            <v>MF Space Heat</v>
          </cell>
          <cell r="Q1236" t="str">
            <v>2.43</v>
          </cell>
          <cell r="S1236" t="str">
            <v>2.43</v>
          </cell>
          <cell r="T1236" t="str">
            <v>1.2</v>
          </cell>
          <cell r="U1236" t="str">
            <v>Full</v>
          </cell>
          <cell r="V1236" t="str">
            <v>30</v>
          </cell>
          <cell r="Y1236" t="str">
            <v>RTF-deemed</v>
          </cell>
          <cell r="AE1236" t="str">
            <v>square foot</v>
          </cell>
          <cell r="AF1236" t="str">
            <v>kWh</v>
          </cell>
        </row>
        <row r="1237">
          <cell r="A1237" t="str">
            <v>10632 - 1</v>
          </cell>
          <cell r="B1237" t="str">
            <v>10632</v>
          </cell>
          <cell r="C1237" t="str">
            <v>Weatherization</v>
          </cell>
          <cell r="D1237" t="str">
            <v>Insulation</v>
          </cell>
          <cell r="E1237" t="str">
            <v>Attic Insulation</v>
          </cell>
          <cell r="F1237" t="str">
            <v>LIW: Insulation - Attic - R0 to R49 - MF - TG</v>
          </cell>
          <cell r="G1237" t="str">
            <v>Attic insulation: R0 to R49; multi-family; natural gas</v>
          </cell>
          <cell r="H1237">
            <v>1</v>
          </cell>
          <cell r="I1237" t="str">
            <v>Active</v>
          </cell>
          <cell r="J1237">
            <v>42370</v>
          </cell>
          <cell r="L1237" t="str">
            <v>Res Space Heat</v>
          </cell>
          <cell r="U1237" t="str">
            <v>Full</v>
          </cell>
          <cell r="V1237" t="str">
            <v>30</v>
          </cell>
          <cell r="Y1237" t="str">
            <v>PSE-deemed</v>
          </cell>
          <cell r="Z1237" t="str">
            <v>RTF Derived</v>
          </cell>
          <cell r="AA1237" t="str">
            <v>0.95</v>
          </cell>
          <cell r="AC1237" t="str">
            <v>0.95</v>
          </cell>
          <cell r="AD1237" t="str">
            <v>0.09</v>
          </cell>
          <cell r="AE1237" t="str">
            <v>square foot</v>
          </cell>
          <cell r="AF1237" t="str">
            <v>Therm</v>
          </cell>
        </row>
        <row r="1238">
          <cell r="A1238" t="str">
            <v>10633 - 1</v>
          </cell>
          <cell r="B1238" t="str">
            <v>10633</v>
          </cell>
          <cell r="C1238" t="str">
            <v>Weatherization</v>
          </cell>
          <cell r="D1238" t="str">
            <v>Insulation</v>
          </cell>
          <cell r="E1238" t="str">
            <v>Attic Insulation</v>
          </cell>
          <cell r="F1238" t="str">
            <v>LIW: Insulation - Attic - R0 to R49 - SF - SH</v>
          </cell>
          <cell r="G1238" t="str">
            <v>Attic insulation: R0 to R49; single family; shareholder</v>
          </cell>
          <cell r="H1238">
            <v>1</v>
          </cell>
          <cell r="I1238" t="str">
            <v>Active</v>
          </cell>
          <cell r="J1238">
            <v>42370</v>
          </cell>
          <cell r="Q1238" t="str">
            <v>0</v>
          </cell>
          <cell r="S1238" t="str">
            <v>0</v>
          </cell>
          <cell r="T1238" t="str">
            <v>2.23</v>
          </cell>
          <cell r="AA1238" t="str">
            <v>0</v>
          </cell>
          <cell r="AC1238" t="str">
            <v>0</v>
          </cell>
          <cell r="AD1238" t="str">
            <v>0.09</v>
          </cell>
          <cell r="AE1238" t="str">
            <v>square foot</v>
          </cell>
        </row>
        <row r="1239">
          <cell r="A1239" t="str">
            <v>10634 - 1</v>
          </cell>
          <cell r="B1239" t="str">
            <v>10634</v>
          </cell>
          <cell r="C1239" t="str">
            <v>Weatherization</v>
          </cell>
          <cell r="D1239" t="str">
            <v>Insulation</v>
          </cell>
          <cell r="E1239" t="str">
            <v>Attic Insulation</v>
          </cell>
          <cell r="F1239" t="str">
            <v>LIW: Insulation - Attic - R0 to R49 - SF - TE</v>
          </cell>
          <cell r="G1239" t="str">
            <v>Attic insulation: R0 to R49; single family; electric</v>
          </cell>
          <cell r="H1239">
            <v>1</v>
          </cell>
          <cell r="I1239" t="str">
            <v>Active</v>
          </cell>
          <cell r="J1239">
            <v>42370</v>
          </cell>
          <cell r="L1239" t="str">
            <v>SF Space Heat</v>
          </cell>
          <cell r="Q1239" t="str">
            <v>2.43</v>
          </cell>
          <cell r="S1239" t="str">
            <v>2.43</v>
          </cell>
          <cell r="T1239" t="str">
            <v>2.23</v>
          </cell>
          <cell r="U1239" t="str">
            <v>Full</v>
          </cell>
          <cell r="V1239" t="str">
            <v>30</v>
          </cell>
          <cell r="X1239" t="str">
            <v>0.03</v>
          </cell>
          <cell r="Y1239" t="str">
            <v>RTF-deemed</v>
          </cell>
          <cell r="AE1239" t="str">
            <v>square foot</v>
          </cell>
          <cell r="AF1239" t="str">
            <v>kWh</v>
          </cell>
        </row>
        <row r="1240">
          <cell r="A1240" t="str">
            <v>10635 - 1</v>
          </cell>
          <cell r="B1240" t="str">
            <v>10635</v>
          </cell>
          <cell r="C1240" t="str">
            <v>Weatherization</v>
          </cell>
          <cell r="D1240" t="str">
            <v>Insulation</v>
          </cell>
          <cell r="E1240" t="str">
            <v>Attic Insulation</v>
          </cell>
          <cell r="F1240" t="str">
            <v>LIW: Insulation - Attic - R0 to R49 - SF - TG</v>
          </cell>
          <cell r="G1240" t="str">
            <v>Attic insulation: R0 to R49; single family; natural gas</v>
          </cell>
          <cell r="H1240">
            <v>1</v>
          </cell>
          <cell r="I1240" t="str">
            <v>Active</v>
          </cell>
          <cell r="J1240">
            <v>42370</v>
          </cell>
          <cell r="L1240" t="str">
            <v>Res Space Heat</v>
          </cell>
          <cell r="U1240" t="str">
            <v>Full</v>
          </cell>
          <cell r="V1240" t="str">
            <v>30</v>
          </cell>
          <cell r="X1240" t="str">
            <v>0.03</v>
          </cell>
          <cell r="Y1240" t="str">
            <v>PSE-deemed</v>
          </cell>
          <cell r="Z1240" t="str">
            <v>RTF Derived</v>
          </cell>
          <cell r="AA1240" t="str">
            <v>0.95</v>
          </cell>
          <cell r="AC1240" t="str">
            <v>0.95</v>
          </cell>
          <cell r="AD1240" t="str">
            <v>0.09</v>
          </cell>
          <cell r="AE1240" t="str">
            <v>square foot</v>
          </cell>
          <cell r="AF1240" t="str">
            <v>Therm</v>
          </cell>
        </row>
        <row r="1241">
          <cell r="A1241" t="str">
            <v>10642 - 1</v>
          </cell>
          <cell r="B1241" t="str">
            <v>10642</v>
          </cell>
          <cell r="C1241" t="str">
            <v>Weatherization</v>
          </cell>
          <cell r="D1241" t="str">
            <v>Insulation</v>
          </cell>
          <cell r="E1241" t="str">
            <v>Attic Insulation</v>
          </cell>
          <cell r="F1241" t="str">
            <v>LIW: Insulation - Attic - R11 to R30 - MH - SH</v>
          </cell>
          <cell r="G1241" t="str">
            <v>Attic insulation: R11 to R30; mobile home; shareholder</v>
          </cell>
          <cell r="H1241">
            <v>1</v>
          </cell>
          <cell r="I1241" t="str">
            <v>Active</v>
          </cell>
          <cell r="J1241">
            <v>42370</v>
          </cell>
          <cell r="Q1241" t="str">
            <v>0</v>
          </cell>
          <cell r="S1241" t="str">
            <v>0</v>
          </cell>
          <cell r="T1241" t="str">
            <v>0.1</v>
          </cell>
          <cell r="AA1241" t="str">
            <v>0</v>
          </cell>
          <cell r="AC1241" t="str">
            <v>0</v>
          </cell>
          <cell r="AD1241" t="str">
            <v>0</v>
          </cell>
          <cell r="AE1241" t="str">
            <v>square foot</v>
          </cell>
          <cell r="AF1241" t="str">
            <v>Dual</v>
          </cell>
        </row>
        <row r="1242">
          <cell r="A1242" t="str">
            <v>10629 - 1</v>
          </cell>
          <cell r="B1242" t="str">
            <v>10629</v>
          </cell>
          <cell r="C1242" t="str">
            <v>Weatherization</v>
          </cell>
          <cell r="D1242" t="str">
            <v>Insulation</v>
          </cell>
          <cell r="E1242" t="str">
            <v>Attic Insulation</v>
          </cell>
          <cell r="F1242" t="str">
            <v>LIW: Insulation - Attic - R11 to R30 - MH - TE</v>
          </cell>
          <cell r="G1242" t="str">
            <v>Attic insulation: R11 to R30; mobile home; electric</v>
          </cell>
          <cell r="H1242">
            <v>1</v>
          </cell>
          <cell r="I1242" t="str">
            <v>Active</v>
          </cell>
          <cell r="J1242">
            <v>42370</v>
          </cell>
          <cell r="L1242" t="str">
            <v>SF Space Heat</v>
          </cell>
          <cell r="Q1242" t="str">
            <v>1.25</v>
          </cell>
          <cell r="S1242" t="str">
            <v>1.71</v>
          </cell>
          <cell r="T1242" t="str">
            <v>0.1</v>
          </cell>
          <cell r="U1242" t="str">
            <v>Full</v>
          </cell>
          <cell r="V1242" t="str">
            <v>30</v>
          </cell>
          <cell r="Y1242" t="str">
            <v>RTF-deemed</v>
          </cell>
          <cell r="AE1242" t="str">
            <v>square foot</v>
          </cell>
          <cell r="AF1242" t="str">
            <v>kWh</v>
          </cell>
        </row>
        <row r="1243">
          <cell r="A1243" t="str">
            <v>10408 - 1</v>
          </cell>
          <cell r="B1243" t="str">
            <v>10408</v>
          </cell>
          <cell r="C1243" t="str">
            <v>Weatherization</v>
          </cell>
          <cell r="D1243" t="str">
            <v>Insulation</v>
          </cell>
          <cell r="E1243" t="str">
            <v>Attic Insulation</v>
          </cell>
          <cell r="F1243" t="str">
            <v>LIW: Insulation - Attic - R11 to R33 - MH - SH</v>
          </cell>
          <cell r="G1243" t="str">
            <v>Attic insulation: R11 to R33; mobile home; shareholder</v>
          </cell>
          <cell r="H1243">
            <v>1</v>
          </cell>
          <cell r="I1243" t="str">
            <v>Active</v>
          </cell>
          <cell r="J1243">
            <v>42005</v>
          </cell>
          <cell r="K1243">
            <v>42369</v>
          </cell>
          <cell r="Q1243" t="str">
            <v>0</v>
          </cell>
          <cell r="S1243" t="str">
            <v>0</v>
          </cell>
          <cell r="T1243" t="str">
            <v>1.01</v>
          </cell>
          <cell r="AA1243" t="str">
            <v>0</v>
          </cell>
          <cell r="AC1243" t="str">
            <v>0</v>
          </cell>
          <cell r="AD1243" t="str">
            <v>0</v>
          </cell>
          <cell r="AE1243" t="str">
            <v>square foot</v>
          </cell>
        </row>
        <row r="1244">
          <cell r="A1244" t="str">
            <v>10409 - 1</v>
          </cell>
          <cell r="B1244" t="str">
            <v>10409</v>
          </cell>
          <cell r="C1244" t="str">
            <v>Weatherization</v>
          </cell>
          <cell r="D1244" t="str">
            <v>Insulation</v>
          </cell>
          <cell r="E1244" t="str">
            <v>Attic Insulation</v>
          </cell>
          <cell r="F1244" t="str">
            <v>LIW: Insulation - Attic - R11 to R33 - MH - TE</v>
          </cell>
          <cell r="G1244" t="str">
            <v>Attic insulation: R11 to R33; mobile home; electric</v>
          </cell>
          <cell r="H1244">
            <v>1</v>
          </cell>
          <cell r="I1244" t="str">
            <v>Active</v>
          </cell>
          <cell r="J1244">
            <v>42005</v>
          </cell>
          <cell r="K1244">
            <v>42369</v>
          </cell>
          <cell r="L1244" t="str">
            <v>SF Space Heat</v>
          </cell>
          <cell r="Q1244" t="str">
            <v>1.71</v>
          </cell>
          <cell r="S1244" t="str">
            <v>1.71</v>
          </cell>
          <cell r="T1244" t="str">
            <v>1.01</v>
          </cell>
          <cell r="V1244" t="str">
            <v>25</v>
          </cell>
          <cell r="X1244" t="str">
            <v>0</v>
          </cell>
          <cell r="Y1244" t="str">
            <v>RTF-deemed</v>
          </cell>
          <cell r="AE1244" t="str">
            <v>square foot</v>
          </cell>
          <cell r="AF1244" t="str">
            <v>kWh</v>
          </cell>
        </row>
        <row r="1245">
          <cell r="A1245" t="str">
            <v>10410 - 1</v>
          </cell>
          <cell r="B1245" t="str">
            <v>10410</v>
          </cell>
          <cell r="C1245" t="str">
            <v>Weatherization</v>
          </cell>
          <cell r="D1245" t="str">
            <v>Insulation</v>
          </cell>
          <cell r="E1245" t="str">
            <v>Attic Insulation</v>
          </cell>
          <cell r="F1245" t="str">
            <v>LIW: Insulation - Attic - R11 to R38 - MF - SH</v>
          </cell>
          <cell r="G1245" t="str">
            <v>Attic insulation: R11 to R38; multi-family; shareholder</v>
          </cell>
          <cell r="H1245">
            <v>1</v>
          </cell>
          <cell r="I1245" t="str">
            <v>Active</v>
          </cell>
          <cell r="J1245">
            <v>42005</v>
          </cell>
          <cell r="Q1245" t="str">
            <v>0</v>
          </cell>
          <cell r="S1245" t="str">
            <v>0</v>
          </cell>
          <cell r="T1245" t="str">
            <v>1.39</v>
          </cell>
          <cell r="AA1245" t="str">
            <v>0</v>
          </cell>
          <cell r="AC1245" t="str">
            <v>0</v>
          </cell>
          <cell r="AD1245" t="str">
            <v>0.06</v>
          </cell>
          <cell r="AE1245" t="str">
            <v>square foot</v>
          </cell>
        </row>
        <row r="1246">
          <cell r="A1246" t="str">
            <v>10411 - 1</v>
          </cell>
          <cell r="B1246" t="str">
            <v>10411</v>
          </cell>
          <cell r="C1246" t="str">
            <v>Weatherization</v>
          </cell>
          <cell r="D1246" t="str">
            <v>Insulation</v>
          </cell>
          <cell r="E1246" t="str">
            <v>Attic Insulation</v>
          </cell>
          <cell r="F1246" t="str">
            <v>LIW: Insulation - Attic - R11 to R38 - MF - TE</v>
          </cell>
          <cell r="G1246" t="str">
            <v>Attic insulation: R11 to R38; multi-family; electric</v>
          </cell>
          <cell r="H1246">
            <v>1</v>
          </cell>
          <cell r="I1246" t="str">
            <v>Active</v>
          </cell>
          <cell r="J1246">
            <v>42005</v>
          </cell>
          <cell r="K1246">
            <v>42735</v>
          </cell>
          <cell r="L1246" t="str">
            <v>MF Space Heat</v>
          </cell>
          <cell r="Q1246" t="str">
            <v>1.95</v>
          </cell>
          <cell r="S1246" t="str">
            <v>1.95</v>
          </cell>
          <cell r="T1246" t="str">
            <v>1.39</v>
          </cell>
          <cell r="V1246" t="str">
            <v>30</v>
          </cell>
          <cell r="X1246" t="str">
            <v>0</v>
          </cell>
          <cell r="Y1246" t="str">
            <v>RTF-deemed</v>
          </cell>
          <cell r="AE1246" t="str">
            <v>square foot</v>
          </cell>
          <cell r="AF1246" t="str">
            <v>kWh</v>
          </cell>
        </row>
        <row r="1247">
          <cell r="A1247" t="str">
            <v>10411 - 2</v>
          </cell>
          <cell r="B1247" t="str">
            <v>10411</v>
          </cell>
          <cell r="C1247" t="str">
            <v>Weatherization</v>
          </cell>
          <cell r="D1247" t="str">
            <v>Insulation</v>
          </cell>
          <cell r="E1247" t="str">
            <v>Attic Insulation</v>
          </cell>
          <cell r="F1247" t="str">
            <v>LIW: Insulation - Attic - R11 to R38 - MF - TE</v>
          </cell>
          <cell r="G1247" t="str">
            <v>Attic insulation: R11 to R38; multi-family; electric</v>
          </cell>
          <cell r="H1247">
            <v>2</v>
          </cell>
          <cell r="I1247" t="str">
            <v>Active</v>
          </cell>
          <cell r="J1247">
            <v>42736</v>
          </cell>
          <cell r="L1247" t="str">
            <v>MF Space Heat</v>
          </cell>
          <cell r="Q1247" t="str">
            <v>1.95</v>
          </cell>
          <cell r="S1247" t="str">
            <v>1.95</v>
          </cell>
          <cell r="T1247" t="str">
            <v>.56</v>
          </cell>
          <cell r="V1247" t="str">
            <v>30</v>
          </cell>
          <cell r="X1247" t="str">
            <v>0</v>
          </cell>
          <cell r="Y1247" t="str">
            <v>RTF-deemed</v>
          </cell>
          <cell r="AE1247" t="str">
            <v>square foot</v>
          </cell>
          <cell r="AF1247" t="str">
            <v>kWh</v>
          </cell>
        </row>
        <row r="1248">
          <cell r="A1248" t="str">
            <v>10412 - 1</v>
          </cell>
          <cell r="B1248" t="str">
            <v>10412</v>
          </cell>
          <cell r="C1248" t="str">
            <v>Weatherization</v>
          </cell>
          <cell r="D1248" t="str">
            <v>Insulation</v>
          </cell>
          <cell r="E1248" t="str">
            <v>Attic Insulation</v>
          </cell>
          <cell r="F1248" t="str">
            <v>LIW: Insulation - Attic - R11 to R38 - MF - TG</v>
          </cell>
          <cell r="G1248" t="str">
            <v>Attic insulation: R11 to R38; multi-family; natural gas</v>
          </cell>
          <cell r="H1248">
            <v>1</v>
          </cell>
          <cell r="I1248" t="str">
            <v>Active</v>
          </cell>
          <cell r="J1248">
            <v>42005</v>
          </cell>
          <cell r="L1248" t="str">
            <v>Res Space Heat</v>
          </cell>
          <cell r="V1248" t="str">
            <v>30</v>
          </cell>
          <cell r="X1248" t="str">
            <v>0</v>
          </cell>
          <cell r="Y1248" t="str">
            <v>PSE-deemed</v>
          </cell>
          <cell r="Z1248" t="str">
            <v>RTF Derived</v>
          </cell>
          <cell r="AA1248" t="str">
            <v>0.7</v>
          </cell>
          <cell r="AC1248" t="str">
            <v>0.7</v>
          </cell>
          <cell r="AD1248" t="str">
            <v>0.06</v>
          </cell>
          <cell r="AE1248" t="str">
            <v>square foot</v>
          </cell>
          <cell r="AF1248" t="str">
            <v>Therm</v>
          </cell>
        </row>
        <row r="1249">
          <cell r="A1249" t="str">
            <v>10413 - 1</v>
          </cell>
          <cell r="B1249" t="str">
            <v>10413</v>
          </cell>
          <cell r="C1249" t="str">
            <v>Weatherization</v>
          </cell>
          <cell r="D1249" t="str">
            <v>Insulation</v>
          </cell>
          <cell r="E1249" t="str">
            <v>Attic Insulation</v>
          </cell>
          <cell r="F1249" t="str">
            <v>LIW: Insulation - Attic - R11 to R38 - SF - SH</v>
          </cell>
          <cell r="G1249" t="str">
            <v>Attic insulation: R11 to R38; single family; shareholder</v>
          </cell>
          <cell r="H1249">
            <v>1</v>
          </cell>
          <cell r="I1249" t="str">
            <v>Active</v>
          </cell>
          <cell r="J1249">
            <v>42005</v>
          </cell>
          <cell r="K1249">
            <v>42369</v>
          </cell>
          <cell r="Q1249" t="str">
            <v>0</v>
          </cell>
          <cell r="S1249" t="str">
            <v>0</v>
          </cell>
          <cell r="T1249" t="str">
            <v>0.49</v>
          </cell>
          <cell r="AA1249" t="str">
            <v>0</v>
          </cell>
          <cell r="AC1249" t="str">
            <v>0</v>
          </cell>
          <cell r="AD1249" t="str">
            <v>0.02</v>
          </cell>
          <cell r="AE1249" t="str">
            <v>square foot</v>
          </cell>
        </row>
        <row r="1250">
          <cell r="A1250" t="str">
            <v>10413 - 2</v>
          </cell>
          <cell r="B1250" t="str">
            <v>10413</v>
          </cell>
          <cell r="C1250" t="str">
            <v>Weatherization</v>
          </cell>
          <cell r="D1250" t="str">
            <v>Insulation</v>
          </cell>
          <cell r="E1250" t="str">
            <v>Attic Insulation</v>
          </cell>
          <cell r="F1250" t="str">
            <v>LIW: Insulation - Attic - R11 to R38 - SF - SH</v>
          </cell>
          <cell r="G1250" t="str">
            <v>Attic insulation: R11 to R38; single family; shareholder</v>
          </cell>
          <cell r="H1250">
            <v>2</v>
          </cell>
          <cell r="I1250" t="str">
            <v>Active</v>
          </cell>
          <cell r="J1250">
            <v>42370</v>
          </cell>
          <cell r="Q1250" t="str">
            <v>0</v>
          </cell>
          <cell r="S1250" t="str">
            <v>0</v>
          </cell>
          <cell r="T1250" t="str">
            <v>0.47</v>
          </cell>
          <cell r="AA1250" t="str">
            <v>0</v>
          </cell>
          <cell r="AC1250" t="str">
            <v>0</v>
          </cell>
          <cell r="AD1250" t="str">
            <v>0.02</v>
          </cell>
          <cell r="AE1250" t="str">
            <v>square foot</v>
          </cell>
        </row>
        <row r="1251">
          <cell r="A1251" t="str">
            <v>10414 - 1</v>
          </cell>
          <cell r="B1251" t="str">
            <v>10414</v>
          </cell>
          <cell r="C1251" t="str">
            <v>Weatherization</v>
          </cell>
          <cell r="D1251" t="str">
            <v>Insulation</v>
          </cell>
          <cell r="E1251" t="str">
            <v>Attic Insulation</v>
          </cell>
          <cell r="F1251" t="str">
            <v>LIW: Insulation - Attic - R11 to R38 - SF - TE</v>
          </cell>
          <cell r="G1251" t="str">
            <v>Attic insulation: R11 to R38; single family; electric</v>
          </cell>
          <cell r="H1251">
            <v>1</v>
          </cell>
          <cell r="I1251" t="str">
            <v>Active</v>
          </cell>
          <cell r="J1251">
            <v>42005</v>
          </cell>
          <cell r="K1251">
            <v>42369</v>
          </cell>
          <cell r="L1251" t="str">
            <v>SF Space Heat</v>
          </cell>
          <cell r="Q1251" t="str">
            <v>1.95</v>
          </cell>
          <cell r="S1251" t="str">
            <v>1.95</v>
          </cell>
          <cell r="T1251" t="str">
            <v>0.49</v>
          </cell>
          <cell r="V1251" t="str">
            <v>30</v>
          </cell>
          <cell r="X1251" t="str">
            <v>0.01</v>
          </cell>
          <cell r="Y1251" t="str">
            <v>RTF-deemed</v>
          </cell>
          <cell r="AE1251" t="str">
            <v>square foot</v>
          </cell>
          <cell r="AF1251" t="str">
            <v>kWh</v>
          </cell>
        </row>
        <row r="1252">
          <cell r="A1252" t="str">
            <v>10414 - 2</v>
          </cell>
          <cell r="B1252" t="str">
            <v>10414</v>
          </cell>
          <cell r="C1252" t="str">
            <v>Weatherization</v>
          </cell>
          <cell r="D1252" t="str">
            <v>Insulation</v>
          </cell>
          <cell r="E1252" t="str">
            <v>Attic Insulation</v>
          </cell>
          <cell r="F1252" t="str">
            <v>LIW: Insulation - Attic - R11 to R38 - SF - TE</v>
          </cell>
          <cell r="G1252" t="str">
            <v>Attic insulation: R11 to R38; single family; electric</v>
          </cell>
          <cell r="H1252">
            <v>2</v>
          </cell>
          <cell r="I1252" t="str">
            <v>Active</v>
          </cell>
          <cell r="J1252">
            <v>42370</v>
          </cell>
          <cell r="L1252" t="str">
            <v>SF Space Heat</v>
          </cell>
          <cell r="Q1252" t="str">
            <v>1.95</v>
          </cell>
          <cell r="S1252" t="str">
            <v>1.95</v>
          </cell>
          <cell r="T1252" t="str">
            <v>0.47</v>
          </cell>
          <cell r="V1252" t="str">
            <v>30</v>
          </cell>
          <cell r="X1252" t="str">
            <v>0.01</v>
          </cell>
          <cell r="Y1252" t="str">
            <v>RTF-deemed</v>
          </cell>
          <cell r="AE1252" t="str">
            <v>square foot</v>
          </cell>
          <cell r="AF1252" t="str">
            <v>kWh</v>
          </cell>
        </row>
        <row r="1253">
          <cell r="A1253" t="str">
            <v>10415 - 1</v>
          </cell>
          <cell r="B1253" t="str">
            <v>10415</v>
          </cell>
          <cell r="C1253" t="str">
            <v>Weatherization</v>
          </cell>
          <cell r="D1253" t="str">
            <v>Insulation</v>
          </cell>
          <cell r="E1253" t="str">
            <v>Attic Insulation</v>
          </cell>
          <cell r="F1253" t="str">
            <v>LIW: Insulation - Attic - R11 to R38 - SF - TG</v>
          </cell>
          <cell r="G1253" t="str">
            <v>Attic insulation: R11 to R38; single family; natural gas</v>
          </cell>
          <cell r="H1253">
            <v>1</v>
          </cell>
          <cell r="I1253" t="str">
            <v>Active</v>
          </cell>
          <cell r="J1253">
            <v>42005</v>
          </cell>
          <cell r="L1253" t="str">
            <v>Res Space Heat</v>
          </cell>
          <cell r="V1253" t="str">
            <v>30</v>
          </cell>
          <cell r="X1253" t="str">
            <v>0.01</v>
          </cell>
          <cell r="Y1253" t="str">
            <v>PSE-deemed</v>
          </cell>
          <cell r="Z1253" t="str">
            <v>RTF Derived</v>
          </cell>
          <cell r="AA1253" t="str">
            <v>0.7</v>
          </cell>
          <cell r="AC1253" t="str">
            <v>0.7</v>
          </cell>
          <cell r="AD1253" t="str">
            <v>0.02</v>
          </cell>
          <cell r="AE1253" t="str">
            <v>square foot</v>
          </cell>
          <cell r="AF1253" t="str">
            <v>Therm</v>
          </cell>
        </row>
        <row r="1254">
          <cell r="A1254" t="str">
            <v>10636 - 1</v>
          </cell>
          <cell r="B1254" t="str">
            <v>10636</v>
          </cell>
          <cell r="C1254" t="str">
            <v>Weatherization</v>
          </cell>
          <cell r="D1254" t="str">
            <v>Insulation</v>
          </cell>
          <cell r="E1254" t="str">
            <v>Attic Insulation</v>
          </cell>
          <cell r="F1254" t="str">
            <v>LIW: Insulation - Attic - R11 to R49 - SF - SH</v>
          </cell>
          <cell r="G1254" t="str">
            <v>Attic insulation: R11 to R49; single family; shareholder</v>
          </cell>
          <cell r="H1254">
            <v>1</v>
          </cell>
          <cell r="I1254" t="str">
            <v>Active</v>
          </cell>
          <cell r="J1254">
            <v>42370</v>
          </cell>
          <cell r="M1254" t="str">
            <v>Insul-Attic_11_49_SF_SH</v>
          </cell>
          <cell r="Q1254" t="str">
            <v>0</v>
          </cell>
          <cell r="S1254" t="str">
            <v>0</v>
          </cell>
          <cell r="T1254" t="str">
            <v>0.51</v>
          </cell>
          <cell r="AA1254" t="str">
            <v>0</v>
          </cell>
          <cell r="AC1254" t="str">
            <v>0</v>
          </cell>
          <cell r="AD1254" t="str">
            <v>0.02</v>
          </cell>
          <cell r="AE1254" t="str">
            <v>square foot</v>
          </cell>
          <cell r="AF1254" t="str">
            <v>Dual</v>
          </cell>
        </row>
        <row r="1255">
          <cell r="A1255" t="str">
            <v>10637 - 1</v>
          </cell>
          <cell r="B1255" t="str">
            <v>10637</v>
          </cell>
          <cell r="C1255" t="str">
            <v>Weatherization</v>
          </cell>
          <cell r="D1255" t="str">
            <v>Insulation</v>
          </cell>
          <cell r="E1255" t="str">
            <v>Attic Insulation</v>
          </cell>
          <cell r="F1255" t="str">
            <v>LIW: Insulation - Attic - R11 to R49 - SF - TE</v>
          </cell>
          <cell r="G1255" t="str">
            <v>Attic insulation: R11 to R49; single family; electric</v>
          </cell>
          <cell r="H1255">
            <v>1</v>
          </cell>
          <cell r="I1255" t="str">
            <v>Active</v>
          </cell>
          <cell r="J1255">
            <v>42370</v>
          </cell>
          <cell r="L1255" t="str">
            <v>SF Space Heat</v>
          </cell>
          <cell r="Q1255" t="str">
            <v>1.95</v>
          </cell>
          <cell r="S1255" t="str">
            <v>1.95</v>
          </cell>
          <cell r="T1255" t="str">
            <v>0.51</v>
          </cell>
          <cell r="U1255" t="str">
            <v>Full</v>
          </cell>
          <cell r="V1255" t="str">
            <v>30</v>
          </cell>
          <cell r="X1255" t="str">
            <v>0.01</v>
          </cell>
          <cell r="Y1255" t="str">
            <v>RTF-deemed</v>
          </cell>
          <cell r="AE1255" t="str">
            <v>square foot</v>
          </cell>
          <cell r="AF1255" t="str">
            <v>kWh</v>
          </cell>
        </row>
        <row r="1256">
          <cell r="A1256" t="str">
            <v>10638 - 1</v>
          </cell>
          <cell r="B1256" t="str">
            <v>10638</v>
          </cell>
          <cell r="C1256" t="str">
            <v>Weatherization</v>
          </cell>
          <cell r="D1256" t="str">
            <v>Insulation</v>
          </cell>
          <cell r="E1256" t="str">
            <v>Attic Insulation</v>
          </cell>
          <cell r="F1256" t="str">
            <v>LIW: Insulation - Attic - R11 to R49 - SF - TG</v>
          </cell>
          <cell r="G1256" t="str">
            <v>Attic insulation: R11 to R49; single family; natural gas</v>
          </cell>
          <cell r="H1256">
            <v>1</v>
          </cell>
          <cell r="I1256" t="str">
            <v>Active</v>
          </cell>
          <cell r="J1256">
            <v>42370</v>
          </cell>
          <cell r="L1256" t="str">
            <v>Res Space Heat</v>
          </cell>
          <cell r="U1256" t="str">
            <v>Full</v>
          </cell>
          <cell r="V1256" t="str">
            <v>30</v>
          </cell>
          <cell r="X1256" t="str">
            <v>0.01</v>
          </cell>
          <cell r="Y1256" t="str">
            <v>PSE-deemed</v>
          </cell>
          <cell r="Z1256" t="str">
            <v>RTF Derived</v>
          </cell>
          <cell r="AA1256" t="str">
            <v>0.7</v>
          </cell>
          <cell r="AC1256" t="str">
            <v>0.7</v>
          </cell>
          <cell r="AD1256" t="str">
            <v>0.02</v>
          </cell>
          <cell r="AE1256" t="str">
            <v>square foot</v>
          </cell>
          <cell r="AF1256" t="str">
            <v>Therm</v>
          </cell>
        </row>
        <row r="1257">
          <cell r="A1257" t="str">
            <v>10639 - 1</v>
          </cell>
          <cell r="B1257" t="str">
            <v>10639</v>
          </cell>
          <cell r="C1257" t="str">
            <v>Weatherization</v>
          </cell>
          <cell r="D1257" t="str">
            <v>Insulation</v>
          </cell>
          <cell r="E1257" t="str">
            <v>Attic Insulation</v>
          </cell>
          <cell r="F1257" t="str">
            <v>LIW: Insulation - Attic - R19 to R49 - MF - SH</v>
          </cell>
          <cell r="G1257" t="str">
            <v>Attic insulation: R19 to R49; multi-family; shareholder</v>
          </cell>
          <cell r="H1257">
            <v>1</v>
          </cell>
          <cell r="I1257" t="str">
            <v>Active</v>
          </cell>
          <cell r="J1257">
            <v>42370</v>
          </cell>
          <cell r="M1257" t="str">
            <v>Insul-Attic_19_49_MF_SH</v>
          </cell>
          <cell r="Q1257" t="str">
            <v>0</v>
          </cell>
          <cell r="S1257" t="str">
            <v>0</v>
          </cell>
          <cell r="T1257" t="str">
            <v>0.72</v>
          </cell>
          <cell r="AA1257" t="str">
            <v>0</v>
          </cell>
          <cell r="AC1257" t="str">
            <v>0</v>
          </cell>
          <cell r="AD1257" t="str">
            <v>0.03</v>
          </cell>
          <cell r="AE1257" t="str">
            <v>square foot</v>
          </cell>
        </row>
        <row r="1258">
          <cell r="A1258" t="str">
            <v>10640 - 1</v>
          </cell>
          <cell r="B1258" t="str">
            <v>10640</v>
          </cell>
          <cell r="C1258" t="str">
            <v>Weatherization</v>
          </cell>
          <cell r="D1258" t="str">
            <v>Insulation</v>
          </cell>
          <cell r="E1258" t="str">
            <v>Attic Insulation</v>
          </cell>
          <cell r="F1258" t="str">
            <v>LIW: Insulation - Attic - R19 to R49 - MF - TE</v>
          </cell>
          <cell r="G1258" t="str">
            <v>Attic insulation: R19 to R49; multi-family; electric</v>
          </cell>
          <cell r="H1258">
            <v>1</v>
          </cell>
          <cell r="I1258" t="str">
            <v>Active</v>
          </cell>
          <cell r="J1258">
            <v>42370</v>
          </cell>
          <cell r="K1258">
            <v>42735</v>
          </cell>
          <cell r="L1258" t="str">
            <v>SF Space Heat</v>
          </cell>
          <cell r="Q1258" t="str">
            <v>1.95</v>
          </cell>
          <cell r="S1258" t="str">
            <v>1.95</v>
          </cell>
          <cell r="T1258" t="str">
            <v>0.72</v>
          </cell>
          <cell r="U1258" t="str">
            <v>Full</v>
          </cell>
          <cell r="V1258" t="str">
            <v>30</v>
          </cell>
          <cell r="Y1258" t="str">
            <v>RTF-deemed</v>
          </cell>
          <cell r="AE1258" t="str">
            <v>square foot</v>
          </cell>
          <cell r="AF1258" t="str">
            <v>kWh</v>
          </cell>
        </row>
        <row r="1259">
          <cell r="A1259" t="str">
            <v>10640 - 2</v>
          </cell>
          <cell r="B1259" t="str">
            <v>10640</v>
          </cell>
          <cell r="C1259" t="str">
            <v>Weatherization</v>
          </cell>
          <cell r="D1259" t="str">
            <v>Insulation</v>
          </cell>
          <cell r="E1259" t="str">
            <v>Attic Insulation</v>
          </cell>
          <cell r="F1259" t="str">
            <v>LIW: Insulation - Attic - R19 to R49 - MF - TE</v>
          </cell>
          <cell r="G1259" t="str">
            <v>Attic insulation: R19 to R49; multi-family; electric</v>
          </cell>
          <cell r="H1259">
            <v>2</v>
          </cell>
          <cell r="I1259" t="str">
            <v>Active</v>
          </cell>
          <cell r="J1259">
            <v>42736</v>
          </cell>
          <cell r="L1259" t="str">
            <v>SF Space Heat</v>
          </cell>
          <cell r="Q1259" t="str">
            <v>1.95</v>
          </cell>
          <cell r="S1259" t="str">
            <v>1.95</v>
          </cell>
          <cell r="T1259" t="str">
            <v>.4</v>
          </cell>
          <cell r="U1259" t="str">
            <v>Full</v>
          </cell>
          <cell r="V1259" t="str">
            <v>30</v>
          </cell>
          <cell r="Y1259" t="str">
            <v>RTF-deemed</v>
          </cell>
          <cell r="AE1259" t="str">
            <v>square foot</v>
          </cell>
          <cell r="AF1259" t="str">
            <v>kWh</v>
          </cell>
        </row>
        <row r="1260">
          <cell r="A1260" t="str">
            <v>10641 - 1</v>
          </cell>
          <cell r="B1260" t="str">
            <v>10641</v>
          </cell>
          <cell r="C1260" t="str">
            <v>Weatherization</v>
          </cell>
          <cell r="D1260" t="str">
            <v>Insulation</v>
          </cell>
          <cell r="E1260" t="str">
            <v>Attic Insulation</v>
          </cell>
          <cell r="F1260" t="str">
            <v>LIW: Insulation - Attic - R19 to R49 - MF - TG</v>
          </cell>
          <cell r="G1260" t="str">
            <v>Attic insulation: R19 to R49; multi-family; natural gas</v>
          </cell>
          <cell r="H1260">
            <v>1</v>
          </cell>
          <cell r="I1260" t="str">
            <v>Active</v>
          </cell>
          <cell r="J1260">
            <v>42370</v>
          </cell>
          <cell r="L1260" t="str">
            <v>Res Space Heat</v>
          </cell>
          <cell r="U1260" t="str">
            <v>Full</v>
          </cell>
          <cell r="V1260" t="str">
            <v>30</v>
          </cell>
          <cell r="Y1260" t="str">
            <v>PSE-deemed</v>
          </cell>
          <cell r="Z1260" t="str">
            <v>RTF Derived</v>
          </cell>
          <cell r="AA1260" t="str">
            <v>0.7</v>
          </cell>
          <cell r="AC1260" t="str">
            <v>0.7</v>
          </cell>
          <cell r="AD1260" t="str">
            <v>0.03</v>
          </cell>
          <cell r="AE1260" t="str">
            <v>square foot</v>
          </cell>
          <cell r="AF1260" t="str">
            <v>Therm</v>
          </cell>
        </row>
        <row r="1261">
          <cell r="A1261" t="str">
            <v>10416 - 1</v>
          </cell>
          <cell r="B1261" t="str">
            <v>10416</v>
          </cell>
          <cell r="C1261" t="str">
            <v>Weatherization</v>
          </cell>
          <cell r="D1261" t="str">
            <v>Insulation</v>
          </cell>
          <cell r="E1261" t="str">
            <v>Attic Insulation</v>
          </cell>
          <cell r="F1261" t="str">
            <v>LIW: Insulation - Attic R19 to R38 - MF - SH</v>
          </cell>
          <cell r="G1261" t="str">
            <v>Attic insulation: R19 to R38; multi-family; shareholder</v>
          </cell>
          <cell r="H1261">
            <v>1</v>
          </cell>
          <cell r="I1261" t="str">
            <v>Active</v>
          </cell>
          <cell r="J1261">
            <v>42005</v>
          </cell>
          <cell r="Q1261" t="str">
            <v>0</v>
          </cell>
          <cell r="S1261" t="str">
            <v>0</v>
          </cell>
          <cell r="T1261" t="str">
            <v>0.58</v>
          </cell>
          <cell r="AA1261" t="str">
            <v>0</v>
          </cell>
          <cell r="AC1261" t="str">
            <v>0</v>
          </cell>
          <cell r="AD1261" t="str">
            <v>0</v>
          </cell>
          <cell r="AE1261" t="str">
            <v>square foot</v>
          </cell>
        </row>
        <row r="1262">
          <cell r="A1262" t="str">
            <v>10417 - 1</v>
          </cell>
          <cell r="B1262" t="str">
            <v>10417</v>
          </cell>
          <cell r="C1262" t="str">
            <v>Weatherization</v>
          </cell>
          <cell r="D1262" t="str">
            <v>Insulation</v>
          </cell>
          <cell r="E1262" t="str">
            <v>Attic Insulation</v>
          </cell>
          <cell r="F1262" t="str">
            <v>LIW: Insulation - Attic R19 to R38 - MF - TE</v>
          </cell>
          <cell r="G1262" t="str">
            <v>Attic insulation: R19 to R38; multi-family; electric</v>
          </cell>
          <cell r="H1262">
            <v>1</v>
          </cell>
          <cell r="I1262" t="str">
            <v>Active</v>
          </cell>
          <cell r="J1262">
            <v>42005</v>
          </cell>
          <cell r="K1262">
            <v>42735</v>
          </cell>
          <cell r="L1262" t="str">
            <v>MF Space Heat</v>
          </cell>
          <cell r="Q1262" t="str">
            <v>1.35</v>
          </cell>
          <cell r="S1262" t="str">
            <v>1.35</v>
          </cell>
          <cell r="T1262" t="str">
            <v>0.58</v>
          </cell>
          <cell r="V1262" t="str">
            <v>30</v>
          </cell>
          <cell r="X1262" t="str">
            <v>0</v>
          </cell>
          <cell r="Y1262" t="str">
            <v>RTF-deemed</v>
          </cell>
          <cell r="AE1262" t="str">
            <v>square foot</v>
          </cell>
          <cell r="AF1262" t="str">
            <v>kWh</v>
          </cell>
        </row>
        <row r="1263">
          <cell r="A1263" t="str">
            <v>10417 - 2</v>
          </cell>
          <cell r="B1263" t="str">
            <v>10417</v>
          </cell>
          <cell r="C1263" t="str">
            <v>Weatherization</v>
          </cell>
          <cell r="D1263" t="str">
            <v>Insulation</v>
          </cell>
          <cell r="E1263" t="str">
            <v>Attic Insulation</v>
          </cell>
          <cell r="F1263" t="str">
            <v>LIW: Insulation - Attic R19 to R38 - MF - TE</v>
          </cell>
          <cell r="G1263" t="str">
            <v>Attic insulation: R19 to R38; multi-family; electric</v>
          </cell>
          <cell r="H1263">
            <v>2</v>
          </cell>
          <cell r="I1263" t="str">
            <v>Active</v>
          </cell>
          <cell r="J1263">
            <v>42736</v>
          </cell>
          <cell r="L1263" t="str">
            <v>MF Space Heat</v>
          </cell>
          <cell r="Q1263" t="str">
            <v>1.35</v>
          </cell>
          <cell r="S1263" t="str">
            <v>1.35</v>
          </cell>
          <cell r="T1263" t="str">
            <v>.3</v>
          </cell>
          <cell r="V1263" t="str">
            <v>30</v>
          </cell>
          <cell r="X1263" t="str">
            <v>0</v>
          </cell>
          <cell r="Y1263" t="str">
            <v>RTF-deemed</v>
          </cell>
          <cell r="AE1263" t="str">
            <v>square foot</v>
          </cell>
          <cell r="AF1263" t="str">
            <v>kWh</v>
          </cell>
        </row>
        <row r="1264">
          <cell r="A1264" t="str">
            <v>10418 - 1</v>
          </cell>
          <cell r="B1264" t="str">
            <v>10418</v>
          </cell>
          <cell r="C1264" t="str">
            <v>Weatherization</v>
          </cell>
          <cell r="D1264" t="str">
            <v>Insulation</v>
          </cell>
          <cell r="E1264" t="str">
            <v>Attic Insulation</v>
          </cell>
          <cell r="F1264" t="str">
            <v>LIW: Insulation - Attic R19 to R38 - SF - SH</v>
          </cell>
          <cell r="G1264" t="str">
            <v>Attic insulation: R19 to R38; single-family; shareholder</v>
          </cell>
          <cell r="H1264">
            <v>1</v>
          </cell>
          <cell r="I1264" t="str">
            <v>Active</v>
          </cell>
          <cell r="J1264">
            <v>42005</v>
          </cell>
          <cell r="K1264">
            <v>42369</v>
          </cell>
          <cell r="Q1264" t="str">
            <v>0</v>
          </cell>
          <cell r="S1264" t="str">
            <v>0</v>
          </cell>
          <cell r="T1264" t="str">
            <v>0.23</v>
          </cell>
          <cell r="AA1264" t="str">
            <v>0</v>
          </cell>
          <cell r="AC1264" t="str">
            <v>0</v>
          </cell>
          <cell r="AD1264" t="str">
            <v>0</v>
          </cell>
          <cell r="AE1264" t="str">
            <v>square foot</v>
          </cell>
        </row>
        <row r="1265">
          <cell r="A1265" t="str">
            <v>10418 - 2</v>
          </cell>
          <cell r="B1265" t="str">
            <v>10418</v>
          </cell>
          <cell r="C1265" t="str">
            <v>Weatherization</v>
          </cell>
          <cell r="D1265" t="str">
            <v>Insulation</v>
          </cell>
          <cell r="E1265" t="str">
            <v>Attic Insulation</v>
          </cell>
          <cell r="F1265" t="str">
            <v>LIW: Insulation - Attic R19 to R38 - SF - SH</v>
          </cell>
          <cell r="G1265" t="str">
            <v>Attic insulation: R19 to R38; single-family; shareholder</v>
          </cell>
          <cell r="H1265">
            <v>2</v>
          </cell>
          <cell r="I1265" t="str">
            <v>Active</v>
          </cell>
          <cell r="J1265">
            <v>42370</v>
          </cell>
          <cell r="Q1265" t="str">
            <v>0</v>
          </cell>
          <cell r="S1265" t="str">
            <v>0</v>
          </cell>
          <cell r="T1265" t="str">
            <v>0.22</v>
          </cell>
          <cell r="AA1265" t="str">
            <v>0</v>
          </cell>
          <cell r="AC1265" t="str">
            <v>0</v>
          </cell>
          <cell r="AD1265" t="str">
            <v>0</v>
          </cell>
          <cell r="AE1265" t="str">
            <v>square foot</v>
          </cell>
        </row>
        <row r="1266">
          <cell r="A1266" t="str">
            <v>10419 - 1</v>
          </cell>
          <cell r="B1266" t="str">
            <v>10419</v>
          </cell>
          <cell r="C1266" t="str">
            <v>Weatherization</v>
          </cell>
          <cell r="D1266" t="str">
            <v>Insulation</v>
          </cell>
          <cell r="E1266" t="str">
            <v>Attic Insulation</v>
          </cell>
          <cell r="F1266" t="str">
            <v>LIW: Insulation - Attic R19 to R38 - SF - TE</v>
          </cell>
          <cell r="G1266" t="str">
            <v>Attic insulation: R19 to R38; single-family; electric</v>
          </cell>
          <cell r="H1266">
            <v>1</v>
          </cell>
          <cell r="I1266" t="str">
            <v>Active</v>
          </cell>
          <cell r="J1266">
            <v>42005</v>
          </cell>
          <cell r="K1266">
            <v>42369</v>
          </cell>
          <cell r="L1266" t="str">
            <v>SF Space Heat</v>
          </cell>
          <cell r="Q1266" t="str">
            <v>1.35</v>
          </cell>
          <cell r="S1266" t="str">
            <v>1.35</v>
          </cell>
          <cell r="T1266" t="str">
            <v>0.23</v>
          </cell>
          <cell r="V1266" t="str">
            <v>30</v>
          </cell>
          <cell r="X1266" t="str">
            <v>0</v>
          </cell>
          <cell r="Y1266" t="str">
            <v>RTF-deemed</v>
          </cell>
          <cell r="AE1266" t="str">
            <v>square foot</v>
          </cell>
          <cell r="AF1266" t="str">
            <v>kWh</v>
          </cell>
        </row>
        <row r="1267">
          <cell r="A1267" t="str">
            <v>10419 - 2</v>
          </cell>
          <cell r="B1267" t="str">
            <v>10419</v>
          </cell>
          <cell r="C1267" t="str">
            <v>Weatherization</v>
          </cell>
          <cell r="D1267" t="str">
            <v>Insulation</v>
          </cell>
          <cell r="E1267" t="str">
            <v>Attic Insulation</v>
          </cell>
          <cell r="F1267" t="str">
            <v>LIW: Insulation - Attic R19 to R38 - SF - TE</v>
          </cell>
          <cell r="G1267" t="str">
            <v>Attic insulation: R19 to R38; single-family; electric</v>
          </cell>
          <cell r="H1267">
            <v>2</v>
          </cell>
          <cell r="I1267" t="str">
            <v>Active</v>
          </cell>
          <cell r="J1267">
            <v>42370</v>
          </cell>
          <cell r="L1267" t="str">
            <v>SF Space Heat</v>
          </cell>
          <cell r="Q1267" t="str">
            <v>1.35</v>
          </cell>
          <cell r="S1267" t="str">
            <v>1.35</v>
          </cell>
          <cell r="T1267" t="str">
            <v>0.22</v>
          </cell>
          <cell r="V1267" t="str">
            <v>30</v>
          </cell>
          <cell r="X1267" t="str">
            <v>0</v>
          </cell>
          <cell r="Y1267" t="str">
            <v>RTF-deemed</v>
          </cell>
          <cell r="AE1267" t="str">
            <v>square foot</v>
          </cell>
          <cell r="AF1267" t="str">
            <v>kWh</v>
          </cell>
        </row>
        <row r="1268">
          <cell r="A1268" t="str">
            <v>10356 - 1</v>
          </cell>
          <cell r="B1268" t="str">
            <v>10356</v>
          </cell>
          <cell r="C1268" t="str">
            <v>Weatherization</v>
          </cell>
          <cell r="D1268" t="str">
            <v>Insulation</v>
          </cell>
          <cell r="E1268" t="str">
            <v>Duct Insulation</v>
          </cell>
          <cell r="F1268" t="str">
            <v>LIW: Insulation - Duct - R0 to R11 - MF - SH</v>
          </cell>
          <cell r="G1268" t="str">
            <v>Duct insulation: R0 to R11; multi-family; shareholder</v>
          </cell>
          <cell r="H1268">
            <v>1</v>
          </cell>
          <cell r="I1268" t="str">
            <v>Active</v>
          </cell>
          <cell r="J1268">
            <v>42005</v>
          </cell>
          <cell r="Q1268" t="str">
            <v>0</v>
          </cell>
          <cell r="S1268" t="str">
            <v>0</v>
          </cell>
          <cell r="T1268" t="str">
            <v>4.65</v>
          </cell>
          <cell r="AA1268" t="str">
            <v>0</v>
          </cell>
          <cell r="AC1268" t="str">
            <v>0</v>
          </cell>
          <cell r="AD1268" t="str">
            <v>0.2</v>
          </cell>
          <cell r="AE1268" t="str">
            <v>square foot</v>
          </cell>
        </row>
        <row r="1269">
          <cell r="A1269" t="str">
            <v>10357 - 1</v>
          </cell>
          <cell r="B1269" t="str">
            <v>10357</v>
          </cell>
          <cell r="C1269" t="str">
            <v>Weatherization</v>
          </cell>
          <cell r="D1269" t="str">
            <v>Insulation</v>
          </cell>
          <cell r="E1269" t="str">
            <v>Duct Insulation</v>
          </cell>
          <cell r="F1269" t="str">
            <v>LIW: Insulation - Duct - R0 to R11 - MF - TE</v>
          </cell>
          <cell r="G1269" t="str">
            <v>Duct insulation: R0 to R11; multi-family; electric</v>
          </cell>
          <cell r="H1269">
            <v>1</v>
          </cell>
          <cell r="I1269" t="str">
            <v>Active</v>
          </cell>
          <cell r="J1269">
            <v>42005</v>
          </cell>
          <cell r="L1269" t="str">
            <v>MF Space Heat</v>
          </cell>
          <cell r="Q1269" t="str">
            <v>6.46</v>
          </cell>
          <cell r="S1269" t="str">
            <v>6.46</v>
          </cell>
          <cell r="T1269" t="str">
            <v>4.65</v>
          </cell>
          <cell r="V1269" t="str">
            <v>30</v>
          </cell>
          <cell r="X1269" t="str">
            <v>0</v>
          </cell>
          <cell r="Y1269" t="str">
            <v>PSE-deemed</v>
          </cell>
          <cell r="Z1269" t="str">
            <v>Program Staff</v>
          </cell>
          <cell r="AE1269" t="str">
            <v>square foot</v>
          </cell>
          <cell r="AF1269" t="str">
            <v>kWh</v>
          </cell>
        </row>
        <row r="1270">
          <cell r="A1270" t="str">
            <v>10358 - 1</v>
          </cell>
          <cell r="B1270" t="str">
            <v>10358</v>
          </cell>
          <cell r="C1270" t="str">
            <v>Weatherization</v>
          </cell>
          <cell r="D1270" t="str">
            <v>Insulation</v>
          </cell>
          <cell r="E1270" t="str">
            <v>Duct Insulation</v>
          </cell>
          <cell r="F1270" t="str">
            <v>LIW: Insulation - Duct - R0 to R11 - MF - TG</v>
          </cell>
          <cell r="G1270" t="str">
            <v>Duct insulation: R0 to R11; multi-family; natural gas</v>
          </cell>
          <cell r="H1270">
            <v>1</v>
          </cell>
          <cell r="I1270" t="str">
            <v>Active</v>
          </cell>
          <cell r="J1270">
            <v>42005</v>
          </cell>
          <cell r="L1270" t="str">
            <v>Res Space Heat</v>
          </cell>
          <cell r="V1270" t="str">
            <v>30</v>
          </cell>
          <cell r="X1270" t="str">
            <v>0</v>
          </cell>
          <cell r="Y1270" t="str">
            <v>PSE-deemed</v>
          </cell>
          <cell r="Z1270" t="str">
            <v>Program Staff</v>
          </cell>
          <cell r="AA1270" t="str">
            <v>2.5</v>
          </cell>
          <cell r="AC1270" t="str">
            <v>2.5</v>
          </cell>
          <cell r="AD1270" t="str">
            <v>0.2</v>
          </cell>
          <cell r="AE1270" t="str">
            <v>square foot</v>
          </cell>
          <cell r="AF1270" t="str">
            <v>Therm</v>
          </cell>
        </row>
        <row r="1271">
          <cell r="A1271" t="str">
            <v>10359 - 1</v>
          </cell>
          <cell r="B1271" t="str">
            <v>10359</v>
          </cell>
          <cell r="C1271" t="str">
            <v>Weatherization</v>
          </cell>
          <cell r="D1271" t="str">
            <v>Insulation</v>
          </cell>
          <cell r="E1271" t="str">
            <v>Duct Insulation</v>
          </cell>
          <cell r="F1271" t="str">
            <v>LIW: Insulation - Duct - R0 to R11 - SF - SH</v>
          </cell>
          <cell r="G1271" t="str">
            <v>Duct insulation: R0 to R11; single family; shareholder</v>
          </cell>
          <cell r="H1271">
            <v>1</v>
          </cell>
          <cell r="I1271" t="str">
            <v>Active</v>
          </cell>
          <cell r="J1271">
            <v>42005</v>
          </cell>
          <cell r="Q1271" t="str">
            <v>0</v>
          </cell>
          <cell r="S1271" t="str">
            <v>0</v>
          </cell>
          <cell r="T1271" t="str">
            <v>4.65</v>
          </cell>
          <cell r="AA1271" t="str">
            <v>0</v>
          </cell>
          <cell r="AC1271" t="str">
            <v>0</v>
          </cell>
          <cell r="AD1271" t="str">
            <v>0.2</v>
          </cell>
          <cell r="AE1271" t="str">
            <v>square foot</v>
          </cell>
          <cell r="AF1271" t="str">
            <v>Dual</v>
          </cell>
        </row>
        <row r="1272">
          <cell r="A1272" t="str">
            <v>10360 - 1</v>
          </cell>
          <cell r="B1272" t="str">
            <v>10360</v>
          </cell>
          <cell r="C1272" t="str">
            <v>Weatherization</v>
          </cell>
          <cell r="D1272" t="str">
            <v>Insulation</v>
          </cell>
          <cell r="E1272" t="str">
            <v>Duct Insulation</v>
          </cell>
          <cell r="F1272" t="str">
            <v>LIW: Insulation - Duct - R0 to R11 - SF - TE</v>
          </cell>
          <cell r="G1272" t="str">
            <v>Duct insulation: R0 to R11; single family; electric</v>
          </cell>
          <cell r="H1272">
            <v>1</v>
          </cell>
          <cell r="I1272" t="str">
            <v>Active</v>
          </cell>
          <cell r="J1272">
            <v>42005</v>
          </cell>
          <cell r="L1272" t="str">
            <v>SF Space Heat</v>
          </cell>
          <cell r="Q1272" t="str">
            <v>6.46</v>
          </cell>
          <cell r="S1272" t="str">
            <v>6.46</v>
          </cell>
          <cell r="T1272" t="str">
            <v>4.65</v>
          </cell>
          <cell r="V1272" t="str">
            <v>30</v>
          </cell>
          <cell r="X1272" t="str">
            <v>0</v>
          </cell>
          <cell r="Y1272" t="str">
            <v>PSE-deemed</v>
          </cell>
          <cell r="Z1272" t="str">
            <v>Program Staff</v>
          </cell>
          <cell r="AE1272" t="str">
            <v>square foot</v>
          </cell>
          <cell r="AF1272" t="str">
            <v>kWh</v>
          </cell>
        </row>
        <row r="1273">
          <cell r="A1273" t="str">
            <v>10361 - 1</v>
          </cell>
          <cell r="B1273" t="str">
            <v>10361</v>
          </cell>
          <cell r="C1273" t="str">
            <v>Weatherization</v>
          </cell>
          <cell r="D1273" t="str">
            <v>Insulation</v>
          </cell>
          <cell r="E1273" t="str">
            <v>Duct Insulation</v>
          </cell>
          <cell r="F1273" t="str">
            <v>LIW: Insulation - Duct - R0 to R11 - SF - TG</v>
          </cell>
          <cell r="G1273" t="str">
            <v>Duct insulation: R0 to R11; single family; natural gas</v>
          </cell>
          <cell r="H1273">
            <v>1</v>
          </cell>
          <cell r="I1273" t="str">
            <v>Active</v>
          </cell>
          <cell r="J1273">
            <v>42005</v>
          </cell>
          <cell r="L1273" t="str">
            <v>Res Space Heat</v>
          </cell>
          <cell r="V1273" t="str">
            <v>30</v>
          </cell>
          <cell r="X1273" t="str">
            <v>0</v>
          </cell>
          <cell r="Y1273" t="str">
            <v>PSE-deemed</v>
          </cell>
          <cell r="Z1273" t="str">
            <v>Program Staff</v>
          </cell>
          <cell r="AA1273" t="str">
            <v>2.5</v>
          </cell>
          <cell r="AC1273" t="str">
            <v>2.5</v>
          </cell>
          <cell r="AD1273" t="str">
            <v>0.2</v>
          </cell>
          <cell r="AE1273" t="str">
            <v>square foot</v>
          </cell>
          <cell r="AF1273" t="str">
            <v>Therm</v>
          </cell>
        </row>
        <row r="1274">
          <cell r="A1274" t="str">
            <v>10362 - 1</v>
          </cell>
          <cell r="B1274" t="str">
            <v>10362</v>
          </cell>
          <cell r="C1274" t="str">
            <v>Weatherization</v>
          </cell>
          <cell r="D1274" t="str">
            <v>Insulation</v>
          </cell>
          <cell r="E1274" t="str">
            <v>Floor Insulation</v>
          </cell>
          <cell r="F1274" t="str">
            <v>LIW: Insulation - Floor - R0 to R19 - MF - SH</v>
          </cell>
          <cell r="G1274" t="str">
            <v>Floor insulation: R0 to R19; multi-family; shareholder</v>
          </cell>
          <cell r="H1274">
            <v>1</v>
          </cell>
          <cell r="I1274" t="str">
            <v>Active</v>
          </cell>
          <cell r="J1274">
            <v>42005</v>
          </cell>
          <cell r="Q1274" t="str">
            <v>0</v>
          </cell>
          <cell r="S1274" t="str">
            <v>0</v>
          </cell>
          <cell r="T1274" t="str">
            <v>1.04</v>
          </cell>
          <cell r="AA1274" t="str">
            <v>0</v>
          </cell>
          <cell r="AC1274" t="str">
            <v>0</v>
          </cell>
          <cell r="AD1274" t="str">
            <v>0</v>
          </cell>
          <cell r="AE1274" t="str">
            <v>square foot</v>
          </cell>
        </row>
        <row r="1275">
          <cell r="A1275" t="str">
            <v>10363 - 1</v>
          </cell>
          <cell r="B1275" t="str">
            <v>10363</v>
          </cell>
          <cell r="C1275" t="str">
            <v>Weatherization</v>
          </cell>
          <cell r="D1275" t="str">
            <v>Insulation</v>
          </cell>
          <cell r="E1275" t="str">
            <v>Floor Insulation</v>
          </cell>
          <cell r="F1275" t="str">
            <v>LIW: Insulation - Floor - R0 to R19 - MF - TE</v>
          </cell>
          <cell r="G1275" t="str">
            <v>Floor insulation: R0 to R19; multi-family; electric</v>
          </cell>
          <cell r="H1275">
            <v>1</v>
          </cell>
          <cell r="I1275" t="str">
            <v>Active</v>
          </cell>
          <cell r="J1275">
            <v>42005</v>
          </cell>
          <cell r="K1275">
            <v>42735</v>
          </cell>
          <cell r="L1275" t="str">
            <v>MF Space Heat</v>
          </cell>
          <cell r="Q1275" t="str">
            <v>1.87</v>
          </cell>
          <cell r="S1275" t="str">
            <v>1.87</v>
          </cell>
          <cell r="T1275" t="str">
            <v>1.04</v>
          </cell>
          <cell r="V1275" t="str">
            <v>30</v>
          </cell>
          <cell r="X1275" t="str">
            <v>0</v>
          </cell>
          <cell r="Y1275" t="str">
            <v>RTF-deemed</v>
          </cell>
          <cell r="AE1275" t="str">
            <v>square foot</v>
          </cell>
          <cell r="AF1275" t="str">
            <v>kWh</v>
          </cell>
        </row>
        <row r="1276">
          <cell r="A1276" t="str">
            <v>10363 - 2</v>
          </cell>
          <cell r="B1276" t="str">
            <v>10363</v>
          </cell>
          <cell r="C1276" t="str">
            <v>Weatherization</v>
          </cell>
          <cell r="D1276" t="str">
            <v>Insulation</v>
          </cell>
          <cell r="E1276" t="str">
            <v>Floor Insulation</v>
          </cell>
          <cell r="F1276" t="str">
            <v>LIW: Insulation - Floor - R0 to R19 - MF - TE</v>
          </cell>
          <cell r="G1276" t="str">
            <v>Floor insulation: R0 to R19; multi-family; electric</v>
          </cell>
          <cell r="H1276">
            <v>2</v>
          </cell>
          <cell r="I1276" t="str">
            <v>Active</v>
          </cell>
          <cell r="J1276">
            <v>42736</v>
          </cell>
          <cell r="L1276" t="str">
            <v>MF Space Heat</v>
          </cell>
          <cell r="Q1276" t="str">
            <v>1.87</v>
          </cell>
          <cell r="S1276" t="str">
            <v>1.87</v>
          </cell>
          <cell r="T1276" t="str">
            <v>1.1</v>
          </cell>
          <cell r="V1276" t="str">
            <v>30</v>
          </cell>
          <cell r="X1276" t="str">
            <v>0</v>
          </cell>
          <cell r="Y1276" t="str">
            <v>RTF-deemed</v>
          </cell>
          <cell r="AE1276" t="str">
            <v>square foot</v>
          </cell>
          <cell r="AF1276" t="str">
            <v>kWh</v>
          </cell>
        </row>
        <row r="1277">
          <cell r="A1277" t="str">
            <v>10364 - 1</v>
          </cell>
          <cell r="B1277" t="str">
            <v>10364</v>
          </cell>
          <cell r="C1277" t="str">
            <v>Weatherization</v>
          </cell>
          <cell r="D1277" t="str">
            <v>Insulation</v>
          </cell>
          <cell r="E1277" t="str">
            <v>Floor Insulation</v>
          </cell>
          <cell r="F1277" t="str">
            <v>LIW: Insulation - Floor - R0 to R19 - SF - SH</v>
          </cell>
          <cell r="G1277" t="str">
            <v>Floor insulation: R0 to R19; single family; shareholder</v>
          </cell>
          <cell r="H1277">
            <v>1</v>
          </cell>
          <cell r="I1277" t="str">
            <v>Active</v>
          </cell>
          <cell r="J1277">
            <v>42005</v>
          </cell>
          <cell r="K1277">
            <v>42369</v>
          </cell>
          <cell r="Q1277" t="str">
            <v>0</v>
          </cell>
          <cell r="S1277" t="str">
            <v>0</v>
          </cell>
          <cell r="T1277" t="str">
            <v>0.82</v>
          </cell>
          <cell r="AA1277" t="str">
            <v>0</v>
          </cell>
          <cell r="AC1277" t="str">
            <v>0</v>
          </cell>
          <cell r="AD1277" t="str">
            <v>0</v>
          </cell>
          <cell r="AE1277" t="str">
            <v>square foot</v>
          </cell>
        </row>
        <row r="1278">
          <cell r="A1278" t="str">
            <v>10364 - 2</v>
          </cell>
          <cell r="B1278" t="str">
            <v>10364</v>
          </cell>
          <cell r="C1278" t="str">
            <v>Weatherization</v>
          </cell>
          <cell r="D1278" t="str">
            <v>Insulation</v>
          </cell>
          <cell r="E1278" t="str">
            <v>Floor Insulation</v>
          </cell>
          <cell r="F1278" t="str">
            <v>LIW: Insulation - Floor - R0 to R19 - SF - SH</v>
          </cell>
          <cell r="G1278" t="str">
            <v>Floor insulation: R0 to R19; single family; shareholder</v>
          </cell>
          <cell r="H1278">
            <v>2</v>
          </cell>
          <cell r="I1278" t="str">
            <v>Active</v>
          </cell>
          <cell r="J1278">
            <v>42370</v>
          </cell>
          <cell r="Q1278" t="str">
            <v>0</v>
          </cell>
          <cell r="S1278" t="str">
            <v>0</v>
          </cell>
          <cell r="T1278" t="str">
            <v>.91</v>
          </cell>
          <cell r="AA1278" t="str">
            <v>0</v>
          </cell>
          <cell r="AC1278" t="str">
            <v>0</v>
          </cell>
          <cell r="AD1278" t="str">
            <v>0</v>
          </cell>
          <cell r="AE1278" t="str">
            <v>square foot</v>
          </cell>
        </row>
        <row r="1279">
          <cell r="A1279" t="str">
            <v>10365 - 1</v>
          </cell>
          <cell r="B1279" t="str">
            <v>10365</v>
          </cell>
          <cell r="C1279" t="str">
            <v>Weatherization</v>
          </cell>
          <cell r="D1279" t="str">
            <v>Insulation</v>
          </cell>
          <cell r="E1279" t="str">
            <v>Floor Insulation</v>
          </cell>
          <cell r="F1279" t="str">
            <v>LIW: Insulation - Floor - R0 to R19 - SF - TE</v>
          </cell>
          <cell r="G1279" t="str">
            <v>Floor insulation: R0 to R19; single family; electric</v>
          </cell>
          <cell r="H1279">
            <v>1</v>
          </cell>
          <cell r="I1279" t="str">
            <v>Active</v>
          </cell>
          <cell r="J1279">
            <v>42005</v>
          </cell>
          <cell r="K1279">
            <v>42369</v>
          </cell>
          <cell r="L1279" t="str">
            <v>SF Space Heat</v>
          </cell>
          <cell r="Q1279" t="str">
            <v>1.87</v>
          </cell>
          <cell r="S1279" t="str">
            <v>1.87</v>
          </cell>
          <cell r="T1279" t="str">
            <v>.82</v>
          </cell>
          <cell r="V1279" t="str">
            <v>30</v>
          </cell>
          <cell r="X1279" t="str">
            <v>0.01</v>
          </cell>
          <cell r="Y1279" t="str">
            <v>RTF-deemed</v>
          </cell>
          <cell r="AE1279" t="str">
            <v>square foot</v>
          </cell>
          <cell r="AF1279" t="str">
            <v>kWh</v>
          </cell>
        </row>
        <row r="1280">
          <cell r="A1280" t="str">
            <v>10365 - 2</v>
          </cell>
          <cell r="B1280" t="str">
            <v>10365</v>
          </cell>
          <cell r="C1280" t="str">
            <v>Weatherization</v>
          </cell>
          <cell r="D1280" t="str">
            <v>Insulation</v>
          </cell>
          <cell r="E1280" t="str">
            <v>Floor Insulation</v>
          </cell>
          <cell r="F1280" t="str">
            <v>LIW: Insulation - Floor - R0 to R19 - SF - TE</v>
          </cell>
          <cell r="G1280" t="str">
            <v>Floor insulation: R0 to R19; single family; electric</v>
          </cell>
          <cell r="H1280">
            <v>2</v>
          </cell>
          <cell r="I1280" t="str">
            <v>Active</v>
          </cell>
          <cell r="J1280">
            <v>42370</v>
          </cell>
          <cell r="L1280" t="str">
            <v>SF Space Heat</v>
          </cell>
          <cell r="Q1280" t="str">
            <v>1.87</v>
          </cell>
          <cell r="S1280" t="str">
            <v>1.87</v>
          </cell>
          <cell r="T1280" t="str">
            <v>.91</v>
          </cell>
          <cell r="V1280" t="str">
            <v>30</v>
          </cell>
          <cell r="X1280" t="str">
            <v>0.01</v>
          </cell>
          <cell r="Y1280" t="str">
            <v>RTF-deemed</v>
          </cell>
          <cell r="AE1280" t="str">
            <v>square foot</v>
          </cell>
          <cell r="AF1280" t="str">
            <v>kWh</v>
          </cell>
        </row>
        <row r="1281">
          <cell r="A1281" t="str">
            <v>10366 - 1</v>
          </cell>
          <cell r="B1281" t="str">
            <v>10366</v>
          </cell>
          <cell r="C1281" t="str">
            <v>Weatherization</v>
          </cell>
          <cell r="D1281" t="str">
            <v>Insulation</v>
          </cell>
          <cell r="E1281" t="str">
            <v>Floor Insulation</v>
          </cell>
          <cell r="F1281" t="str">
            <v>LIW: Insulation - Floor - R0 to R22 - MH - SH</v>
          </cell>
          <cell r="G1281" t="str">
            <v>Floor insulation: R0 to R22; mobile home; shareholder</v>
          </cell>
          <cell r="H1281">
            <v>1</v>
          </cell>
          <cell r="I1281" t="str">
            <v>Active</v>
          </cell>
          <cell r="J1281">
            <v>42005</v>
          </cell>
          <cell r="K1281">
            <v>42369</v>
          </cell>
          <cell r="Q1281" t="str">
            <v>0</v>
          </cell>
          <cell r="S1281" t="str">
            <v>0</v>
          </cell>
          <cell r="T1281" t="str">
            <v>1.13</v>
          </cell>
          <cell r="AA1281" t="str">
            <v>0</v>
          </cell>
          <cell r="AC1281" t="str">
            <v>0</v>
          </cell>
          <cell r="AD1281" t="str">
            <v>0.04</v>
          </cell>
          <cell r="AE1281" t="str">
            <v>square foot</v>
          </cell>
        </row>
        <row r="1282">
          <cell r="A1282" t="str">
            <v>10366 - 2</v>
          </cell>
          <cell r="B1282" t="str">
            <v>10366</v>
          </cell>
          <cell r="C1282" t="str">
            <v>Weatherization</v>
          </cell>
          <cell r="D1282" t="str">
            <v>Insulation</v>
          </cell>
          <cell r="E1282" t="str">
            <v>Floor Insulation</v>
          </cell>
          <cell r="F1282" t="str">
            <v>LIW: Insulation - Floor - R0 to R22 - MH - SH</v>
          </cell>
          <cell r="G1282" t="str">
            <v>Floor insulation: R0 to R22; mobile home; shareholder</v>
          </cell>
          <cell r="H1282">
            <v>2</v>
          </cell>
          <cell r="I1282" t="str">
            <v>Active</v>
          </cell>
          <cell r="J1282">
            <v>42370</v>
          </cell>
          <cell r="Q1282" t="str">
            <v>0</v>
          </cell>
          <cell r="S1282" t="str">
            <v>0</v>
          </cell>
          <cell r="T1282" t="str">
            <v>.5</v>
          </cell>
          <cell r="AA1282" t="str">
            <v>0</v>
          </cell>
          <cell r="AC1282" t="str">
            <v>0</v>
          </cell>
          <cell r="AD1282" t="str">
            <v>.02</v>
          </cell>
          <cell r="AE1282" t="str">
            <v>square foot</v>
          </cell>
        </row>
        <row r="1283">
          <cell r="A1283" t="str">
            <v>10367 - 1</v>
          </cell>
          <cell r="B1283" t="str">
            <v>10367</v>
          </cell>
          <cell r="C1283" t="str">
            <v>Weatherization</v>
          </cell>
          <cell r="D1283" t="str">
            <v>Insulation</v>
          </cell>
          <cell r="E1283" t="str">
            <v>Floor Insulation</v>
          </cell>
          <cell r="F1283" t="str">
            <v>LIW: Insulation - Floor - R0 to R22 - MH - TE</v>
          </cell>
          <cell r="G1283" t="str">
            <v>Floor insulation: R0 to R22; mobile home; electric</v>
          </cell>
          <cell r="H1283">
            <v>1</v>
          </cell>
          <cell r="I1283" t="str">
            <v>Active</v>
          </cell>
          <cell r="J1283">
            <v>42005</v>
          </cell>
          <cell r="K1283">
            <v>42369</v>
          </cell>
          <cell r="L1283" t="str">
            <v>SF Space Heat</v>
          </cell>
          <cell r="Q1283" t="str">
            <v>2.26</v>
          </cell>
          <cell r="S1283" t="str">
            <v>2.26</v>
          </cell>
          <cell r="T1283" t="str">
            <v>1.13</v>
          </cell>
          <cell r="V1283" t="str">
            <v>25</v>
          </cell>
          <cell r="X1283" t="str">
            <v>0</v>
          </cell>
          <cell r="Y1283" t="str">
            <v>RTF-deemed</v>
          </cell>
          <cell r="AE1283" t="str">
            <v>square foot</v>
          </cell>
          <cell r="AF1283" t="str">
            <v>kWh</v>
          </cell>
        </row>
        <row r="1284">
          <cell r="A1284" t="str">
            <v>10367 - 2</v>
          </cell>
          <cell r="B1284" t="str">
            <v>10367</v>
          </cell>
          <cell r="C1284" t="str">
            <v>Weatherization</v>
          </cell>
          <cell r="D1284" t="str">
            <v>Insulation</v>
          </cell>
          <cell r="E1284" t="str">
            <v>Floor Insulation</v>
          </cell>
          <cell r="F1284" t="str">
            <v>LIW: Insulation - Floor - R0 to R22 - MH - TE</v>
          </cell>
          <cell r="G1284" t="str">
            <v>Floor insulation: R0 to R22; mobile home; electric</v>
          </cell>
          <cell r="H1284">
            <v>2</v>
          </cell>
          <cell r="I1284" t="str">
            <v>Active</v>
          </cell>
          <cell r="J1284">
            <v>42370</v>
          </cell>
          <cell r="L1284" t="str">
            <v>SF Space Heat</v>
          </cell>
          <cell r="Q1284" t="str">
            <v>1.5</v>
          </cell>
          <cell r="S1284" t="str">
            <v>2.26</v>
          </cell>
          <cell r="T1284" t="str">
            <v>.5</v>
          </cell>
          <cell r="V1284" t="str">
            <v>25</v>
          </cell>
          <cell r="X1284" t="str">
            <v>0</v>
          </cell>
          <cell r="Y1284" t="str">
            <v>RTF-deemed</v>
          </cell>
          <cell r="AE1284" t="str">
            <v>square foot</v>
          </cell>
          <cell r="AF1284" t="str">
            <v>kWh</v>
          </cell>
        </row>
        <row r="1285">
          <cell r="A1285" t="str">
            <v>10368 - 1</v>
          </cell>
          <cell r="B1285" t="str">
            <v>10368</v>
          </cell>
          <cell r="C1285" t="str">
            <v>Weatherization</v>
          </cell>
          <cell r="D1285" t="str">
            <v>Insulation</v>
          </cell>
          <cell r="E1285" t="str">
            <v>Floor Insulation</v>
          </cell>
          <cell r="F1285" t="str">
            <v>LIW: Insulation - Floor - R0 to R22 - MH - TG</v>
          </cell>
          <cell r="G1285" t="str">
            <v>Floor insulation: R0 to R22; mobile home; natural gas</v>
          </cell>
          <cell r="H1285">
            <v>1</v>
          </cell>
          <cell r="I1285" t="str">
            <v>Active</v>
          </cell>
          <cell r="J1285">
            <v>42005</v>
          </cell>
          <cell r="K1285">
            <v>42369</v>
          </cell>
          <cell r="L1285" t="str">
            <v>Res Space Heat</v>
          </cell>
          <cell r="V1285" t="str">
            <v>25</v>
          </cell>
          <cell r="X1285" t="str">
            <v>0</v>
          </cell>
          <cell r="Y1285" t="str">
            <v>PSE-deemed</v>
          </cell>
          <cell r="Z1285" t="str">
            <v>RTF Derived</v>
          </cell>
          <cell r="AA1285" t="str">
            <v>0.7</v>
          </cell>
          <cell r="AC1285" t="str">
            <v>0.7</v>
          </cell>
          <cell r="AD1285" t="str">
            <v>0.04</v>
          </cell>
          <cell r="AE1285" t="str">
            <v>square foot</v>
          </cell>
          <cell r="AF1285" t="str">
            <v>Therm</v>
          </cell>
        </row>
        <row r="1286">
          <cell r="A1286" t="str">
            <v>10368 - 2</v>
          </cell>
          <cell r="B1286" t="str">
            <v>10368</v>
          </cell>
          <cell r="C1286" t="str">
            <v>Weatherization</v>
          </cell>
          <cell r="D1286" t="str">
            <v>Insulation</v>
          </cell>
          <cell r="E1286" t="str">
            <v>Floor Insulation</v>
          </cell>
          <cell r="F1286" t="str">
            <v>LIW: Insulation - Floor - R0 to R22 - MH - TG</v>
          </cell>
          <cell r="G1286" t="str">
            <v>Floor insulation: R0 to R22; mobile home; natural gas</v>
          </cell>
          <cell r="H1286">
            <v>2</v>
          </cell>
          <cell r="I1286" t="str">
            <v>Active</v>
          </cell>
          <cell r="J1286">
            <v>42370</v>
          </cell>
          <cell r="L1286" t="str">
            <v>Res Space Heat</v>
          </cell>
          <cell r="V1286" t="str">
            <v>25</v>
          </cell>
          <cell r="X1286" t="str">
            <v>0</v>
          </cell>
          <cell r="Y1286" t="str">
            <v>PSE-deemed</v>
          </cell>
          <cell r="Z1286" t="str">
            <v>RTF Derived</v>
          </cell>
          <cell r="AA1286" t="str">
            <v>0.7</v>
          </cell>
          <cell r="AC1286" t="str">
            <v>0.7</v>
          </cell>
          <cell r="AD1286" t="str">
            <v>.02</v>
          </cell>
          <cell r="AE1286" t="str">
            <v>square foot</v>
          </cell>
          <cell r="AF1286" t="str">
            <v>Therm</v>
          </cell>
        </row>
        <row r="1287">
          <cell r="A1287" t="str">
            <v>10372 - 1</v>
          </cell>
          <cell r="B1287" t="str">
            <v>10372</v>
          </cell>
          <cell r="C1287" t="str">
            <v>Weatherization</v>
          </cell>
          <cell r="D1287" t="str">
            <v>Insulation</v>
          </cell>
          <cell r="E1287" t="str">
            <v>Floor Insulation</v>
          </cell>
          <cell r="F1287" t="str">
            <v>LIW: Insulation - Floor - R0 to R30 -  MH - SH</v>
          </cell>
          <cell r="G1287" t="str">
            <v>Floor insulation: R0 to R30; mobile home; shareholder</v>
          </cell>
          <cell r="H1287">
            <v>1</v>
          </cell>
          <cell r="I1287" t="str">
            <v>Active</v>
          </cell>
          <cell r="J1287">
            <v>42005</v>
          </cell>
          <cell r="Q1287" t="str">
            <v>0</v>
          </cell>
          <cell r="S1287" t="str">
            <v>0</v>
          </cell>
          <cell r="T1287" t="str">
            <v>1.47</v>
          </cell>
          <cell r="AA1287" t="str">
            <v>0</v>
          </cell>
          <cell r="AC1287" t="str">
            <v>0</v>
          </cell>
          <cell r="AD1287" t="str">
            <v>0.06</v>
          </cell>
          <cell r="AE1287" t="str">
            <v>square foot</v>
          </cell>
          <cell r="AF1287" t="str">
            <v>Dual</v>
          </cell>
        </row>
        <row r="1288">
          <cell r="A1288" t="str">
            <v>10369 - 1</v>
          </cell>
          <cell r="B1288" t="str">
            <v>10369</v>
          </cell>
          <cell r="C1288" t="str">
            <v>Weatherization</v>
          </cell>
          <cell r="D1288" t="str">
            <v>Insulation</v>
          </cell>
          <cell r="E1288" t="str">
            <v>Floor Insulation</v>
          </cell>
          <cell r="F1288" t="str">
            <v>LIW: Insulation - Floor - R0 to R30 - MF - SH</v>
          </cell>
          <cell r="G1288" t="str">
            <v>Floor insulation: R0 to R30; multi-family; shareholder</v>
          </cell>
          <cell r="H1288">
            <v>1</v>
          </cell>
          <cell r="I1288" t="str">
            <v>Active</v>
          </cell>
          <cell r="J1288">
            <v>42005</v>
          </cell>
          <cell r="Q1288" t="str">
            <v>0</v>
          </cell>
          <cell r="S1288" t="str">
            <v>0</v>
          </cell>
          <cell r="T1288" t="str">
            <v>1.3</v>
          </cell>
          <cell r="AA1288" t="str">
            <v>0</v>
          </cell>
          <cell r="AC1288" t="str">
            <v>0</v>
          </cell>
          <cell r="AD1288" t="str">
            <v>0.06</v>
          </cell>
          <cell r="AE1288" t="str">
            <v>square foot</v>
          </cell>
        </row>
        <row r="1289">
          <cell r="A1289" t="str">
            <v>10370 - 1</v>
          </cell>
          <cell r="B1289" t="str">
            <v>10370</v>
          </cell>
          <cell r="C1289" t="str">
            <v>Weatherization</v>
          </cell>
          <cell r="D1289" t="str">
            <v>Insulation</v>
          </cell>
          <cell r="E1289" t="str">
            <v>Floor Insulation</v>
          </cell>
          <cell r="F1289" t="str">
            <v>LIW: Insulation - Floor - R0 to R30 - MF - TE</v>
          </cell>
          <cell r="G1289" t="str">
            <v>Floor insulation: R0 to R30; multi-family; electric</v>
          </cell>
          <cell r="H1289">
            <v>1</v>
          </cell>
          <cell r="I1289" t="str">
            <v>Active</v>
          </cell>
          <cell r="J1289">
            <v>42005</v>
          </cell>
          <cell r="K1289">
            <v>42735</v>
          </cell>
          <cell r="L1289" t="str">
            <v>MF Space Heat</v>
          </cell>
          <cell r="Q1289" t="str">
            <v>2.2</v>
          </cell>
          <cell r="S1289" t="str">
            <v>2.2</v>
          </cell>
          <cell r="T1289" t="str">
            <v>1.3</v>
          </cell>
          <cell r="V1289" t="str">
            <v>30</v>
          </cell>
          <cell r="X1289" t="str">
            <v>0</v>
          </cell>
          <cell r="Y1289" t="str">
            <v>RTF-deemed</v>
          </cell>
          <cell r="AE1289" t="str">
            <v>square foot</v>
          </cell>
          <cell r="AF1289" t="str">
            <v>kWh</v>
          </cell>
        </row>
        <row r="1290">
          <cell r="A1290" t="str">
            <v>10370 - 2</v>
          </cell>
          <cell r="B1290" t="str">
            <v>10370</v>
          </cell>
          <cell r="C1290" t="str">
            <v>Weatherization</v>
          </cell>
          <cell r="D1290" t="str">
            <v>Insulation</v>
          </cell>
          <cell r="E1290" t="str">
            <v>Floor Insulation</v>
          </cell>
          <cell r="F1290" t="str">
            <v>LIW: Insulation - Floor - R0 to R30 - MF - TE</v>
          </cell>
          <cell r="G1290" t="str">
            <v>Floor insulation: R0 to R30; multi-family; electric</v>
          </cell>
          <cell r="H1290">
            <v>2</v>
          </cell>
          <cell r="I1290" t="str">
            <v>Active</v>
          </cell>
          <cell r="J1290">
            <v>42736</v>
          </cell>
          <cell r="K1290">
            <v>43100</v>
          </cell>
          <cell r="L1290" t="str">
            <v>MF Space Heat</v>
          </cell>
          <cell r="Q1290" t="str">
            <v>2.2</v>
          </cell>
          <cell r="S1290" t="str">
            <v>2.2</v>
          </cell>
          <cell r="T1290" t="str">
            <v>1.4</v>
          </cell>
          <cell r="V1290" t="str">
            <v>30</v>
          </cell>
          <cell r="X1290" t="str">
            <v>0</v>
          </cell>
          <cell r="Y1290" t="str">
            <v>RTF-deemed</v>
          </cell>
          <cell r="AE1290" t="str">
            <v>square foot</v>
          </cell>
          <cell r="AF1290" t="str">
            <v>kWh</v>
          </cell>
        </row>
        <row r="1291">
          <cell r="A1291" t="str">
            <v>10371 - 1</v>
          </cell>
          <cell r="B1291" t="str">
            <v>10371</v>
          </cell>
          <cell r="C1291" t="str">
            <v>Weatherization</v>
          </cell>
          <cell r="D1291" t="str">
            <v>Insulation</v>
          </cell>
          <cell r="E1291" t="str">
            <v>Floor Insulation</v>
          </cell>
          <cell r="F1291" t="str">
            <v>LIW: Insulation - Floor - R0 to R30 - MF - TG</v>
          </cell>
          <cell r="G1291" t="str">
            <v>Floor insulation: R0 to R30; multi-family; natural gas</v>
          </cell>
          <cell r="H1291">
            <v>1</v>
          </cell>
          <cell r="I1291" t="str">
            <v>Active</v>
          </cell>
          <cell r="J1291">
            <v>42005</v>
          </cell>
          <cell r="L1291" t="str">
            <v>Res Space Heat</v>
          </cell>
          <cell r="V1291" t="str">
            <v>30</v>
          </cell>
          <cell r="X1291" t="str">
            <v>0</v>
          </cell>
          <cell r="Y1291" t="str">
            <v>PSE-deemed</v>
          </cell>
          <cell r="Z1291" t="str">
            <v>RTF Derived</v>
          </cell>
          <cell r="AA1291" t="str">
            <v>0.85</v>
          </cell>
          <cell r="AC1291" t="str">
            <v>0.85</v>
          </cell>
          <cell r="AD1291" t="str">
            <v>0.06</v>
          </cell>
          <cell r="AE1291" t="str">
            <v>square foot</v>
          </cell>
          <cell r="AF1291" t="str">
            <v>Therm</v>
          </cell>
        </row>
        <row r="1292">
          <cell r="A1292" t="str">
            <v>10373 - 1</v>
          </cell>
          <cell r="B1292" t="str">
            <v>10373</v>
          </cell>
          <cell r="C1292" t="str">
            <v>Weatherization</v>
          </cell>
          <cell r="D1292" t="str">
            <v>Insulation</v>
          </cell>
          <cell r="E1292" t="str">
            <v>Floor Insulation</v>
          </cell>
          <cell r="F1292" t="str">
            <v>LIW: Insulation - Floor - R0 to R30 - MH - TE</v>
          </cell>
          <cell r="G1292" t="str">
            <v>Floor insulation: R0 to R30; mobile home; electric</v>
          </cell>
          <cell r="H1292">
            <v>1</v>
          </cell>
          <cell r="I1292" t="str">
            <v>Active</v>
          </cell>
          <cell r="J1292">
            <v>42005</v>
          </cell>
          <cell r="L1292" t="str">
            <v>SF Space Heat</v>
          </cell>
          <cell r="Q1292" t="str">
            <v>2.46</v>
          </cell>
          <cell r="S1292" t="str">
            <v>2.46</v>
          </cell>
          <cell r="T1292" t="str">
            <v>1.47</v>
          </cell>
          <cell r="V1292" t="str">
            <v>25</v>
          </cell>
          <cell r="X1292" t="str">
            <v>0</v>
          </cell>
          <cell r="Y1292" t="str">
            <v>RTF-deemed</v>
          </cell>
          <cell r="AE1292" t="str">
            <v>square foot</v>
          </cell>
          <cell r="AF1292" t="str">
            <v>kWh</v>
          </cell>
        </row>
        <row r="1293">
          <cell r="A1293" t="str">
            <v>10374 - 1</v>
          </cell>
          <cell r="B1293" t="str">
            <v>10374</v>
          </cell>
          <cell r="C1293" t="str">
            <v>Weatherization</v>
          </cell>
          <cell r="D1293" t="str">
            <v>Insulation</v>
          </cell>
          <cell r="E1293" t="str">
            <v>Floor Insulation</v>
          </cell>
          <cell r="F1293" t="str">
            <v>LIW: Insulation - Floor - R0 to R30 - MH - TG</v>
          </cell>
          <cell r="G1293" t="str">
            <v>Floor insulation: R0 to R30; mobile home; natural gas</v>
          </cell>
          <cell r="H1293">
            <v>1</v>
          </cell>
          <cell r="I1293" t="str">
            <v>Active</v>
          </cell>
          <cell r="J1293">
            <v>42005</v>
          </cell>
          <cell r="L1293" t="str">
            <v>Res Space Heat</v>
          </cell>
          <cell r="V1293" t="str">
            <v>25</v>
          </cell>
          <cell r="X1293" t="str">
            <v>0</v>
          </cell>
          <cell r="Y1293" t="str">
            <v>PSE-deemed</v>
          </cell>
          <cell r="Z1293" t="str">
            <v>RTF Derived</v>
          </cell>
          <cell r="AA1293" t="str">
            <v>0.8</v>
          </cell>
          <cell r="AC1293" t="str">
            <v>0.8</v>
          </cell>
          <cell r="AD1293" t="str">
            <v>0.06</v>
          </cell>
          <cell r="AE1293" t="str">
            <v>square foot</v>
          </cell>
          <cell r="AF1293" t="str">
            <v>Therm</v>
          </cell>
        </row>
        <row r="1294">
          <cell r="A1294" t="str">
            <v>10375 - 1</v>
          </cell>
          <cell r="B1294" t="str">
            <v>10375</v>
          </cell>
          <cell r="C1294" t="str">
            <v>Weatherization</v>
          </cell>
          <cell r="D1294" t="str">
            <v>Insulation</v>
          </cell>
          <cell r="E1294" t="str">
            <v>Floor Insulation</v>
          </cell>
          <cell r="F1294" t="str">
            <v>LIW: Insulation - Floor - R0 to R30 - SF - SH</v>
          </cell>
          <cell r="G1294" t="str">
            <v>Floor insulation: R0 to R30; single family; shareholder</v>
          </cell>
          <cell r="H1294">
            <v>1</v>
          </cell>
          <cell r="I1294" t="str">
            <v>Active</v>
          </cell>
          <cell r="J1294">
            <v>42005</v>
          </cell>
          <cell r="K1294">
            <v>42369</v>
          </cell>
          <cell r="Q1294" t="str">
            <v>0</v>
          </cell>
          <cell r="S1294" t="str">
            <v>0</v>
          </cell>
          <cell r="T1294" t="str">
            <v>0.92</v>
          </cell>
          <cell r="AA1294" t="str">
            <v>0</v>
          </cell>
          <cell r="AC1294" t="str">
            <v>0</v>
          </cell>
          <cell r="AD1294" t="str">
            <v>0.04</v>
          </cell>
          <cell r="AE1294" t="str">
            <v>square foot</v>
          </cell>
        </row>
        <row r="1295">
          <cell r="A1295" t="str">
            <v>10375 - 2</v>
          </cell>
          <cell r="B1295" t="str">
            <v>10375</v>
          </cell>
          <cell r="C1295" t="str">
            <v>Weatherization</v>
          </cell>
          <cell r="D1295" t="str">
            <v>Insulation</v>
          </cell>
          <cell r="E1295" t="str">
            <v>Floor Insulation</v>
          </cell>
          <cell r="F1295" t="str">
            <v>LIW: Insulation - Floor - R0 to R30 - SF - SH</v>
          </cell>
          <cell r="G1295" t="str">
            <v>Floor insulation: R0 to R30; single family; shareholder</v>
          </cell>
          <cell r="H1295">
            <v>2</v>
          </cell>
          <cell r="I1295" t="str">
            <v>Active</v>
          </cell>
          <cell r="J1295">
            <v>42370</v>
          </cell>
          <cell r="Q1295" t="str">
            <v>0</v>
          </cell>
          <cell r="S1295" t="str">
            <v>0</v>
          </cell>
          <cell r="T1295" t="str">
            <v>1.02</v>
          </cell>
          <cell r="AA1295" t="str">
            <v>0</v>
          </cell>
          <cell r="AC1295" t="str">
            <v>0</v>
          </cell>
          <cell r="AD1295" t="str">
            <v>0.04</v>
          </cell>
          <cell r="AE1295" t="str">
            <v>square foot</v>
          </cell>
          <cell r="AF1295" t="str">
            <v>Dual</v>
          </cell>
        </row>
        <row r="1296">
          <cell r="A1296" t="str">
            <v>10376 - 1</v>
          </cell>
          <cell r="B1296" t="str">
            <v>10376</v>
          </cell>
          <cell r="C1296" t="str">
            <v>Weatherization</v>
          </cell>
          <cell r="D1296" t="str">
            <v>Insulation</v>
          </cell>
          <cell r="E1296" t="str">
            <v>Floor Insulation</v>
          </cell>
          <cell r="F1296" t="str">
            <v>LIW: Insulation - Floor - R0 to R30 - SF - TE</v>
          </cell>
          <cell r="G1296" t="str">
            <v>Floor insulation: R0 to R30; single family; electric</v>
          </cell>
          <cell r="H1296">
            <v>1</v>
          </cell>
          <cell r="I1296" t="str">
            <v>Active</v>
          </cell>
          <cell r="J1296">
            <v>42005</v>
          </cell>
          <cell r="K1296">
            <v>42369</v>
          </cell>
          <cell r="L1296" t="str">
            <v>SF Space Heat</v>
          </cell>
          <cell r="Q1296" t="str">
            <v>2.2</v>
          </cell>
          <cell r="S1296" t="str">
            <v>2.2</v>
          </cell>
          <cell r="T1296" t="str">
            <v>0.92</v>
          </cell>
          <cell r="V1296" t="str">
            <v>30</v>
          </cell>
          <cell r="X1296" t="str">
            <v>0.02</v>
          </cell>
          <cell r="Y1296" t="str">
            <v>RTF-deemed</v>
          </cell>
          <cell r="AE1296" t="str">
            <v>square foot</v>
          </cell>
          <cell r="AF1296" t="str">
            <v>kWh</v>
          </cell>
        </row>
        <row r="1297">
          <cell r="A1297" t="str">
            <v>10376 - 2</v>
          </cell>
          <cell r="B1297" t="str">
            <v>10376</v>
          </cell>
          <cell r="C1297" t="str">
            <v>Weatherization</v>
          </cell>
          <cell r="D1297" t="str">
            <v>Insulation</v>
          </cell>
          <cell r="E1297" t="str">
            <v>Floor Insulation</v>
          </cell>
          <cell r="F1297" t="str">
            <v>LIW: Insulation - Floor - R0 to R30 - SF - TE</v>
          </cell>
          <cell r="G1297" t="str">
            <v>Floor insulation: R0 to R30; single family; electric</v>
          </cell>
          <cell r="H1297">
            <v>2</v>
          </cell>
          <cell r="I1297" t="str">
            <v>Active</v>
          </cell>
          <cell r="J1297">
            <v>42370</v>
          </cell>
          <cell r="L1297" t="str">
            <v>SF Space Heat</v>
          </cell>
          <cell r="Q1297" t="str">
            <v>2.2</v>
          </cell>
          <cell r="S1297" t="str">
            <v>2.2</v>
          </cell>
          <cell r="T1297" t="str">
            <v>1.02</v>
          </cell>
          <cell r="V1297" t="str">
            <v>30</v>
          </cell>
          <cell r="X1297" t="str">
            <v>0.02</v>
          </cell>
          <cell r="Y1297" t="str">
            <v>RTF-deemed</v>
          </cell>
          <cell r="AE1297" t="str">
            <v>square foot</v>
          </cell>
          <cell r="AF1297" t="str">
            <v>kWh</v>
          </cell>
        </row>
        <row r="1298">
          <cell r="A1298" t="str">
            <v>10377 - 1</v>
          </cell>
          <cell r="B1298" t="str">
            <v>10377</v>
          </cell>
          <cell r="C1298" t="str">
            <v>Weatherization</v>
          </cell>
          <cell r="D1298" t="str">
            <v>Insulation</v>
          </cell>
          <cell r="E1298" t="str">
            <v>Floor Insulation</v>
          </cell>
          <cell r="F1298" t="str">
            <v>LIW: Insulation - Floor - R0 to R30 - SF - TG</v>
          </cell>
          <cell r="G1298" t="str">
            <v>Floor insulation: R0 to R30; single family; natural gas</v>
          </cell>
          <cell r="H1298">
            <v>1</v>
          </cell>
          <cell r="I1298" t="str">
            <v>Active</v>
          </cell>
          <cell r="J1298">
            <v>42005</v>
          </cell>
          <cell r="L1298" t="str">
            <v>Res Space Heat</v>
          </cell>
          <cell r="V1298" t="str">
            <v>30</v>
          </cell>
          <cell r="X1298" t="str">
            <v>0.02</v>
          </cell>
          <cell r="Y1298" t="str">
            <v>PSE-deemed</v>
          </cell>
          <cell r="Z1298" t="str">
            <v>RTF Derived</v>
          </cell>
          <cell r="AA1298" t="str">
            <v>0.85</v>
          </cell>
          <cell r="AC1298" t="str">
            <v>0.85</v>
          </cell>
          <cell r="AD1298" t="str">
            <v>0.04</v>
          </cell>
          <cell r="AE1298" t="str">
            <v>square foot</v>
          </cell>
          <cell r="AF1298" t="str">
            <v>Therm</v>
          </cell>
        </row>
        <row r="1299">
          <cell r="A1299" t="str">
            <v>10378 - 1</v>
          </cell>
          <cell r="B1299" t="str">
            <v>10378</v>
          </cell>
          <cell r="C1299" t="str">
            <v>Weatherization</v>
          </cell>
          <cell r="D1299" t="str">
            <v>Insulation</v>
          </cell>
          <cell r="E1299" t="str">
            <v>Floor Insulation</v>
          </cell>
          <cell r="F1299" t="str">
            <v>LIW: Insulation - Floor - R11 to R22 - MH - SH</v>
          </cell>
          <cell r="G1299" t="str">
            <v>Floor insulation: R11 to R22; mobile home; shareholder</v>
          </cell>
          <cell r="H1299">
            <v>1</v>
          </cell>
          <cell r="I1299" t="str">
            <v>Active</v>
          </cell>
          <cell r="J1299">
            <v>42005</v>
          </cell>
          <cell r="K1299">
            <v>42369</v>
          </cell>
          <cell r="Q1299" t="str">
            <v>0</v>
          </cell>
          <cell r="S1299" t="str">
            <v>0</v>
          </cell>
          <cell r="T1299" t="str">
            <v>0.59</v>
          </cell>
          <cell r="AA1299" t="str">
            <v>0</v>
          </cell>
          <cell r="AC1299" t="str">
            <v>0</v>
          </cell>
          <cell r="AD1299" t="str">
            <v>0</v>
          </cell>
          <cell r="AE1299" t="str">
            <v>square foot</v>
          </cell>
        </row>
        <row r="1300">
          <cell r="A1300" t="str">
            <v>10378 - 2</v>
          </cell>
          <cell r="B1300" t="str">
            <v>10378</v>
          </cell>
          <cell r="C1300" t="str">
            <v>Weatherization</v>
          </cell>
          <cell r="D1300" t="str">
            <v>Insulation</v>
          </cell>
          <cell r="E1300" t="str">
            <v>Floor Insulation</v>
          </cell>
          <cell r="F1300" t="str">
            <v>LIW: Insulation - Floor - R11 to R22 - MH - SH</v>
          </cell>
          <cell r="G1300" t="str">
            <v>Floor insulation: R11 to R22; mobile home; shareholder</v>
          </cell>
          <cell r="H1300">
            <v>2</v>
          </cell>
          <cell r="I1300" t="str">
            <v>Active</v>
          </cell>
          <cell r="J1300">
            <v>42370</v>
          </cell>
          <cell r="Q1300" t="str">
            <v>0</v>
          </cell>
          <cell r="S1300" t="str">
            <v>0</v>
          </cell>
          <cell r="T1300" t="str">
            <v>0.2</v>
          </cell>
          <cell r="AA1300" t="str">
            <v>0</v>
          </cell>
          <cell r="AC1300" t="str">
            <v>0</v>
          </cell>
          <cell r="AD1300" t="str">
            <v>0</v>
          </cell>
          <cell r="AE1300" t="str">
            <v>square foot</v>
          </cell>
        </row>
        <row r="1301">
          <cell r="A1301" t="str">
            <v>10379 - 1</v>
          </cell>
          <cell r="B1301" t="str">
            <v>10379</v>
          </cell>
          <cell r="C1301" t="str">
            <v>Weatherization</v>
          </cell>
          <cell r="D1301" t="str">
            <v>Insulation</v>
          </cell>
          <cell r="E1301" t="str">
            <v>Floor Insulation</v>
          </cell>
          <cell r="F1301" t="str">
            <v>LIW: Insulation - Floor - R11 to R22 - MH - TE</v>
          </cell>
          <cell r="G1301" t="str">
            <v>Floor insulation: R11 to R22; mobile home; electric</v>
          </cell>
          <cell r="H1301">
            <v>1</v>
          </cell>
          <cell r="I1301" t="str">
            <v>Active</v>
          </cell>
          <cell r="J1301">
            <v>42005</v>
          </cell>
          <cell r="K1301">
            <v>42369</v>
          </cell>
          <cell r="L1301" t="str">
            <v>SF Space Heat</v>
          </cell>
          <cell r="Q1301" t="str">
            <v>1.4</v>
          </cell>
          <cell r="S1301" t="str">
            <v>1.4</v>
          </cell>
          <cell r="T1301" t="str">
            <v>0.59</v>
          </cell>
          <cell r="V1301" t="str">
            <v>25</v>
          </cell>
          <cell r="X1301" t="str">
            <v>0</v>
          </cell>
          <cell r="Y1301" t="str">
            <v>RTF-deemed</v>
          </cell>
          <cell r="AE1301" t="str">
            <v>square foot</v>
          </cell>
          <cell r="AF1301" t="str">
            <v>kWh</v>
          </cell>
        </row>
        <row r="1302">
          <cell r="A1302" t="str">
            <v>10379 - 2</v>
          </cell>
          <cell r="B1302" t="str">
            <v>10379</v>
          </cell>
          <cell r="C1302" t="str">
            <v>Weatherization</v>
          </cell>
          <cell r="D1302" t="str">
            <v>Insulation</v>
          </cell>
          <cell r="E1302" t="str">
            <v>Floor Insulation</v>
          </cell>
          <cell r="F1302" t="str">
            <v>LIW: Insulation - Floor - R11 to R22 - MH - TE</v>
          </cell>
          <cell r="G1302" t="str">
            <v>Floor insulation: R11 to R22; mobile home; electric</v>
          </cell>
          <cell r="H1302">
            <v>2</v>
          </cell>
          <cell r="I1302" t="str">
            <v>Active</v>
          </cell>
          <cell r="J1302">
            <v>42370</v>
          </cell>
          <cell r="L1302" t="str">
            <v>SF Space Heat</v>
          </cell>
          <cell r="Q1302" t="str">
            <v>1.25</v>
          </cell>
          <cell r="S1302" t="str">
            <v>1.4</v>
          </cell>
          <cell r="T1302" t="str">
            <v>.2</v>
          </cell>
          <cell r="V1302" t="str">
            <v>25</v>
          </cell>
          <cell r="X1302" t="str">
            <v>0</v>
          </cell>
          <cell r="Y1302" t="str">
            <v>RTF-deemed</v>
          </cell>
          <cell r="AE1302" t="str">
            <v>square foot</v>
          </cell>
          <cell r="AF1302" t="str">
            <v>kWh</v>
          </cell>
        </row>
        <row r="1303">
          <cell r="A1303" t="str">
            <v>10380 - 1</v>
          </cell>
          <cell r="B1303" t="str">
            <v>10380</v>
          </cell>
          <cell r="C1303" t="str">
            <v>Weatherization</v>
          </cell>
          <cell r="D1303" t="str">
            <v>Insulation</v>
          </cell>
          <cell r="E1303" t="str">
            <v>Floor Insulation</v>
          </cell>
          <cell r="F1303" t="str">
            <v>LIW: Insulation - Floor - R11 to R30 - MF - SH</v>
          </cell>
          <cell r="G1303" t="str">
            <v>Floor insulation: R11 to R30; multi-family; shareholder</v>
          </cell>
          <cell r="H1303">
            <v>1</v>
          </cell>
          <cell r="I1303" t="str">
            <v>Active</v>
          </cell>
          <cell r="J1303">
            <v>42005</v>
          </cell>
          <cell r="Q1303" t="str">
            <v>0</v>
          </cell>
          <cell r="S1303" t="str">
            <v>0</v>
          </cell>
          <cell r="T1303" t="str">
            <v>0.66</v>
          </cell>
          <cell r="AA1303" t="str">
            <v>0</v>
          </cell>
          <cell r="AC1303" t="str">
            <v>0</v>
          </cell>
          <cell r="AD1303" t="str">
            <v>0</v>
          </cell>
          <cell r="AE1303" t="str">
            <v>square foot</v>
          </cell>
        </row>
        <row r="1304">
          <cell r="A1304" t="str">
            <v>10381 - 1</v>
          </cell>
          <cell r="B1304" t="str">
            <v>10381</v>
          </cell>
          <cell r="C1304" t="str">
            <v>Weatherization</v>
          </cell>
          <cell r="D1304" t="str">
            <v>Insulation</v>
          </cell>
          <cell r="E1304" t="str">
            <v>Floor Insulation</v>
          </cell>
          <cell r="F1304" t="str">
            <v>LIW: Insulation - Floor - R11 to R30 - MF - TE</v>
          </cell>
          <cell r="G1304" t="str">
            <v>Floor insulation: R11 to R30; multi-family; electric</v>
          </cell>
          <cell r="H1304">
            <v>1</v>
          </cell>
          <cell r="I1304" t="str">
            <v>Active</v>
          </cell>
          <cell r="J1304">
            <v>42005</v>
          </cell>
          <cell r="K1304">
            <v>42735</v>
          </cell>
          <cell r="L1304" t="str">
            <v>MF Space Heat</v>
          </cell>
          <cell r="Q1304" t="str">
            <v>1.13</v>
          </cell>
          <cell r="S1304" t="str">
            <v>1.13</v>
          </cell>
          <cell r="T1304" t="str">
            <v>0.66</v>
          </cell>
          <cell r="V1304" t="str">
            <v>30</v>
          </cell>
          <cell r="X1304" t="str">
            <v>0</v>
          </cell>
          <cell r="Y1304" t="str">
            <v>RTF-deemed</v>
          </cell>
          <cell r="AE1304" t="str">
            <v>square foot</v>
          </cell>
          <cell r="AF1304" t="str">
            <v>kWh</v>
          </cell>
        </row>
        <row r="1305">
          <cell r="A1305" t="str">
            <v>10381 - 2</v>
          </cell>
          <cell r="B1305" t="str">
            <v>10381</v>
          </cell>
          <cell r="C1305" t="str">
            <v>Weatherization</v>
          </cell>
          <cell r="D1305" t="str">
            <v>Insulation</v>
          </cell>
          <cell r="E1305" t="str">
            <v>Floor Insulation</v>
          </cell>
          <cell r="F1305" t="str">
            <v>LIW: Insulation - Floor - R11 to R30 - MF - TE</v>
          </cell>
          <cell r="G1305" t="str">
            <v>Floor insulation: R11 to R30; multi-family; electric</v>
          </cell>
          <cell r="H1305">
            <v>2</v>
          </cell>
          <cell r="I1305" t="str">
            <v>Active</v>
          </cell>
          <cell r="J1305">
            <v>42736</v>
          </cell>
          <cell r="L1305" t="str">
            <v>MF Space Heat</v>
          </cell>
          <cell r="Q1305" t="str">
            <v>1.13</v>
          </cell>
          <cell r="S1305" t="str">
            <v>1.13</v>
          </cell>
          <cell r="T1305" t="str">
            <v>.77</v>
          </cell>
          <cell r="V1305" t="str">
            <v>30</v>
          </cell>
          <cell r="X1305" t="str">
            <v>0</v>
          </cell>
          <cell r="Y1305" t="str">
            <v>RTF-deemed</v>
          </cell>
          <cell r="AE1305" t="str">
            <v>square foot</v>
          </cell>
          <cell r="AF1305" t="str">
            <v>kWh</v>
          </cell>
        </row>
        <row r="1306">
          <cell r="A1306" t="str">
            <v>10382 - 1</v>
          </cell>
          <cell r="B1306" t="str">
            <v>10382</v>
          </cell>
          <cell r="C1306" t="str">
            <v>Weatherization</v>
          </cell>
          <cell r="D1306" t="str">
            <v>Insulation</v>
          </cell>
          <cell r="E1306" t="str">
            <v>Floor Insulation</v>
          </cell>
          <cell r="F1306" t="str">
            <v>LIW: Insulation - Floor - R11 to R30 - SF - SH</v>
          </cell>
          <cell r="G1306" t="str">
            <v>Floor insulation: R11 to R30; single family; shareholder</v>
          </cell>
          <cell r="H1306">
            <v>1</v>
          </cell>
          <cell r="I1306" t="str">
            <v>Active</v>
          </cell>
          <cell r="J1306">
            <v>42005</v>
          </cell>
          <cell r="K1306">
            <v>42369</v>
          </cell>
          <cell r="Q1306" t="str">
            <v>0</v>
          </cell>
          <cell r="S1306" t="str">
            <v>0</v>
          </cell>
          <cell r="T1306" t="str">
            <v>0.61</v>
          </cell>
          <cell r="AA1306" t="str">
            <v>0</v>
          </cell>
          <cell r="AC1306" t="str">
            <v>0</v>
          </cell>
          <cell r="AD1306" t="str">
            <v>0</v>
          </cell>
          <cell r="AE1306" t="str">
            <v>square foot</v>
          </cell>
        </row>
        <row r="1307">
          <cell r="A1307" t="str">
            <v>10383 - 1</v>
          </cell>
          <cell r="B1307" t="str">
            <v>10383</v>
          </cell>
          <cell r="C1307" t="str">
            <v>Weatherization</v>
          </cell>
          <cell r="D1307" t="str">
            <v>Insulation</v>
          </cell>
          <cell r="E1307" t="str">
            <v>Floor Insulation</v>
          </cell>
          <cell r="F1307" t="str">
            <v>LIW: Insulation - Floor - R11 to R30 - SF - TE</v>
          </cell>
          <cell r="G1307" t="str">
            <v>Floor insulation: R11 to R30; single family; electric</v>
          </cell>
          <cell r="H1307">
            <v>1</v>
          </cell>
          <cell r="I1307" t="str">
            <v>Active</v>
          </cell>
          <cell r="J1307">
            <v>42005</v>
          </cell>
          <cell r="K1307">
            <v>42369</v>
          </cell>
          <cell r="L1307" t="str">
            <v>SF Space Heat</v>
          </cell>
          <cell r="Q1307" t="str">
            <v>1.38</v>
          </cell>
          <cell r="S1307" t="str">
            <v>1.38</v>
          </cell>
          <cell r="T1307" t="str">
            <v>0.61</v>
          </cell>
          <cell r="V1307" t="str">
            <v>30</v>
          </cell>
          <cell r="X1307" t="str">
            <v>0</v>
          </cell>
          <cell r="Y1307" t="str">
            <v>RTF-deemed</v>
          </cell>
          <cell r="AE1307" t="str">
            <v>square foot</v>
          </cell>
          <cell r="AF1307" t="str">
            <v>kWh</v>
          </cell>
        </row>
        <row r="1308">
          <cell r="A1308" t="str">
            <v>11756 - 1</v>
          </cell>
          <cell r="B1308" t="str">
            <v>11756</v>
          </cell>
          <cell r="C1308" t="str">
            <v>Weatherization</v>
          </cell>
          <cell r="D1308" t="str">
            <v>Insulation</v>
          </cell>
          <cell r="E1308" t="str">
            <v>Wall Insulation</v>
          </cell>
          <cell r="F1308" t="str">
            <v>LIW: Insulation - Rigid Wall - SIR - MF - SH</v>
          </cell>
          <cell r="G1308" t="str">
            <v>SIR measure - Rigid Wall Insulation: multi-family; shareholder</v>
          </cell>
          <cell r="H1308">
            <v>1</v>
          </cell>
          <cell r="I1308" t="str">
            <v>Active</v>
          </cell>
          <cell r="J1308">
            <v>42370</v>
          </cell>
          <cell r="M1308" t="str">
            <v>CMN-InsulRW_MF_SH</v>
          </cell>
          <cell r="U1308" t="str">
            <v>Full</v>
          </cell>
          <cell r="Y1308" t="str">
            <v>Calculated</v>
          </cell>
          <cell r="Z1308" t="str">
            <v>Engineering</v>
          </cell>
          <cell r="AE1308" t="str">
            <v>per unit</v>
          </cell>
          <cell r="AF1308" t="str">
            <v>kWh</v>
          </cell>
        </row>
        <row r="1309">
          <cell r="A1309" t="str">
            <v>11755 - 1</v>
          </cell>
          <cell r="B1309" t="str">
            <v>11755</v>
          </cell>
          <cell r="C1309" t="str">
            <v>Weatherization</v>
          </cell>
          <cell r="D1309" t="str">
            <v>Insulation</v>
          </cell>
          <cell r="E1309" t="str">
            <v>Wall Insulation</v>
          </cell>
          <cell r="F1309" t="str">
            <v>LIW: Insulation - Rigid Wall - SIR - MF - TE</v>
          </cell>
          <cell r="G1309" t="str">
            <v>SIR measure - Rigid Wall Insulation: multi-family; electric</v>
          </cell>
          <cell r="H1309">
            <v>1</v>
          </cell>
          <cell r="I1309" t="str">
            <v>Active</v>
          </cell>
          <cell r="J1309">
            <v>42370</v>
          </cell>
          <cell r="M1309" t="str">
            <v>SIR-RWI_TE_MF</v>
          </cell>
          <cell r="U1309" t="str">
            <v>Full</v>
          </cell>
          <cell r="Y1309" t="str">
            <v>Calculated</v>
          </cell>
          <cell r="Z1309" t="str">
            <v>Engineering</v>
          </cell>
          <cell r="AE1309" t="str">
            <v>per unit</v>
          </cell>
          <cell r="AF1309" t="str">
            <v>kWh</v>
          </cell>
        </row>
        <row r="1310">
          <cell r="A1310" t="str">
            <v>10684 - 1</v>
          </cell>
          <cell r="B1310" t="str">
            <v>10684</v>
          </cell>
          <cell r="C1310" t="str">
            <v>Weatherization</v>
          </cell>
          <cell r="D1310" t="str">
            <v>Insulation</v>
          </cell>
          <cell r="E1310" t="str">
            <v>Slab On Grade Insulation</v>
          </cell>
          <cell r="F1310" t="str">
            <v>LIW: Insulation - Slab On Grade - SIR - MF - SH</v>
          </cell>
          <cell r="G1310" t="str">
            <v>SIR measure - slab-on-grade insulation: multi-family; shareholder</v>
          </cell>
          <cell r="H1310">
            <v>1</v>
          </cell>
          <cell r="I1310" t="str">
            <v>Active</v>
          </cell>
          <cell r="J1310">
            <v>42370</v>
          </cell>
          <cell r="AE1310" t="str">
            <v>per unit</v>
          </cell>
        </row>
        <row r="1311">
          <cell r="A1311" t="str">
            <v>10685 - 1</v>
          </cell>
          <cell r="B1311" t="str">
            <v>10685</v>
          </cell>
          <cell r="C1311" t="str">
            <v>Weatherization</v>
          </cell>
          <cell r="D1311" t="str">
            <v>Insulation</v>
          </cell>
          <cell r="E1311" t="str">
            <v>Slab On Grade Insulation</v>
          </cell>
          <cell r="F1311" t="str">
            <v>LIW: Insulation - Slab On Grade - SIR - MF - TE</v>
          </cell>
          <cell r="G1311" t="str">
            <v>SIR measure - slab-on-grade insulation: multi-family; electric</v>
          </cell>
          <cell r="H1311">
            <v>1</v>
          </cell>
          <cell r="I1311" t="str">
            <v>Active</v>
          </cell>
          <cell r="J1311">
            <v>42370</v>
          </cell>
          <cell r="L1311" t="str">
            <v>MF Space Heat</v>
          </cell>
          <cell r="U1311" t="str">
            <v>Full</v>
          </cell>
          <cell r="Y1311" t="str">
            <v>Custom</v>
          </cell>
          <cell r="Z1311" t="str">
            <v>Engineering</v>
          </cell>
          <cell r="AE1311" t="str">
            <v>per unit</v>
          </cell>
          <cell r="AF1311" t="str">
            <v>kWh</v>
          </cell>
        </row>
        <row r="1312">
          <cell r="A1312" t="str">
            <v>10384 - 1</v>
          </cell>
          <cell r="B1312" t="str">
            <v>10384</v>
          </cell>
          <cell r="C1312" t="str">
            <v>Weatherization</v>
          </cell>
          <cell r="D1312" t="str">
            <v>Insulation</v>
          </cell>
          <cell r="E1312" t="str">
            <v>Wall Insulation</v>
          </cell>
          <cell r="F1312" t="str">
            <v>LIW: Insulation - Wall - R0 to R11 - MF - SH</v>
          </cell>
          <cell r="G1312" t="str">
            <v>Wall insulation: R0 to R11; multi-family; shareholder</v>
          </cell>
          <cell r="H1312">
            <v>1</v>
          </cell>
          <cell r="I1312" t="str">
            <v>Active</v>
          </cell>
          <cell r="J1312">
            <v>42005</v>
          </cell>
          <cell r="Q1312" t="str">
            <v>0</v>
          </cell>
          <cell r="S1312" t="str">
            <v>0</v>
          </cell>
          <cell r="T1312" t="str">
            <v>1.3</v>
          </cell>
          <cell r="AA1312" t="str">
            <v>0</v>
          </cell>
          <cell r="AC1312" t="str">
            <v>0</v>
          </cell>
          <cell r="AD1312" t="str">
            <v>0.06</v>
          </cell>
          <cell r="AE1312" t="str">
            <v>square foot</v>
          </cell>
        </row>
        <row r="1313">
          <cell r="A1313" t="str">
            <v>10385 - 1</v>
          </cell>
          <cell r="B1313" t="str">
            <v>10385</v>
          </cell>
          <cell r="C1313" t="str">
            <v>Weatherization</v>
          </cell>
          <cell r="D1313" t="str">
            <v>Insulation</v>
          </cell>
          <cell r="E1313" t="str">
            <v>Wall Insulation</v>
          </cell>
          <cell r="F1313" t="str">
            <v>LIW: Insulation - Wall - R0 to R11 - MF - TE</v>
          </cell>
          <cell r="G1313" t="str">
            <v>Wall insulation: R0 to R11; multi-family; electric</v>
          </cell>
          <cell r="H1313">
            <v>1</v>
          </cell>
          <cell r="I1313" t="str">
            <v>Active</v>
          </cell>
          <cell r="J1313">
            <v>42005</v>
          </cell>
          <cell r="K1313">
            <v>42735</v>
          </cell>
          <cell r="L1313" t="str">
            <v>MF Space Heat</v>
          </cell>
          <cell r="Q1313" t="str">
            <v>2.75</v>
          </cell>
          <cell r="S1313" t="str">
            <v>2.75</v>
          </cell>
          <cell r="T1313" t="str">
            <v>1.3</v>
          </cell>
          <cell r="V1313" t="str">
            <v>30</v>
          </cell>
          <cell r="X1313" t="str">
            <v>0</v>
          </cell>
          <cell r="Y1313" t="str">
            <v>RTF-deemed</v>
          </cell>
          <cell r="AE1313" t="str">
            <v>square foot</v>
          </cell>
          <cell r="AF1313" t="str">
            <v>kWh</v>
          </cell>
        </row>
        <row r="1314">
          <cell r="A1314" t="str">
            <v>10385 - 2</v>
          </cell>
          <cell r="B1314" t="str">
            <v>10385</v>
          </cell>
          <cell r="C1314" t="str">
            <v>Weatherization</v>
          </cell>
          <cell r="D1314" t="str">
            <v>Insulation</v>
          </cell>
          <cell r="E1314" t="str">
            <v>Wall Insulation</v>
          </cell>
          <cell r="F1314" t="str">
            <v>LIW: Insulation - Wall - R0 to R11 - MF - TE</v>
          </cell>
          <cell r="G1314" t="str">
            <v>Wall insulation: R0 to R11; multi-family; electric</v>
          </cell>
          <cell r="H1314">
            <v>2</v>
          </cell>
          <cell r="I1314" t="str">
            <v>Active</v>
          </cell>
          <cell r="J1314">
            <v>42736</v>
          </cell>
          <cell r="L1314" t="str">
            <v>MF Space Heat</v>
          </cell>
          <cell r="Q1314" t="str">
            <v>2.75</v>
          </cell>
          <cell r="S1314" t="str">
            <v>2.75</v>
          </cell>
          <cell r="T1314" t="str">
            <v>2</v>
          </cell>
          <cell r="V1314" t="str">
            <v>30</v>
          </cell>
          <cell r="X1314" t="str">
            <v>0</v>
          </cell>
          <cell r="Y1314" t="str">
            <v>RTF-deemed</v>
          </cell>
          <cell r="AE1314" t="str">
            <v>square foot</v>
          </cell>
          <cell r="AF1314" t="str">
            <v>kWh</v>
          </cell>
        </row>
        <row r="1315">
          <cell r="A1315" t="str">
            <v>10386 - 1</v>
          </cell>
          <cell r="B1315" t="str">
            <v>10386</v>
          </cell>
          <cell r="C1315" t="str">
            <v>Weatherization</v>
          </cell>
          <cell r="D1315" t="str">
            <v>Insulation</v>
          </cell>
          <cell r="E1315" t="str">
            <v>Wall Insulation</v>
          </cell>
          <cell r="F1315" t="str">
            <v>LIW: Insulation - Wall - R0 to R11 - MF - TG</v>
          </cell>
          <cell r="G1315" t="str">
            <v>Wall insulation: R0 to R11; multi-family; natural gas</v>
          </cell>
          <cell r="H1315">
            <v>1</v>
          </cell>
          <cell r="I1315" t="str">
            <v>Active</v>
          </cell>
          <cell r="J1315">
            <v>42005</v>
          </cell>
          <cell r="L1315" t="str">
            <v>Res Space Heat</v>
          </cell>
          <cell r="V1315" t="str">
            <v>30</v>
          </cell>
          <cell r="X1315" t="str">
            <v>0</v>
          </cell>
          <cell r="Y1315" t="str">
            <v>PSE-deemed</v>
          </cell>
          <cell r="Z1315" t="str">
            <v>RTF Derived</v>
          </cell>
          <cell r="AA1315" t="str">
            <v>0.85</v>
          </cell>
          <cell r="AC1315" t="str">
            <v>0.85</v>
          </cell>
          <cell r="AD1315" t="str">
            <v>0.06</v>
          </cell>
          <cell r="AE1315" t="str">
            <v>square foot</v>
          </cell>
          <cell r="AF1315" t="str">
            <v>Therm</v>
          </cell>
        </row>
        <row r="1316">
          <cell r="A1316" t="str">
            <v>10387 - 1</v>
          </cell>
          <cell r="B1316" t="str">
            <v>10387</v>
          </cell>
          <cell r="C1316" t="str">
            <v>Weatherization</v>
          </cell>
          <cell r="D1316" t="str">
            <v>Insulation</v>
          </cell>
          <cell r="E1316" t="str">
            <v>Wall Insulation</v>
          </cell>
          <cell r="F1316" t="str">
            <v>LIW: Insulation - Wall - R0 to R11 - MH - SH</v>
          </cell>
          <cell r="G1316" t="str">
            <v>Wall insulation: R0 to R11; mobile home; shareholder</v>
          </cell>
          <cell r="H1316">
            <v>1</v>
          </cell>
          <cell r="I1316" t="str">
            <v>Active</v>
          </cell>
          <cell r="J1316">
            <v>42005</v>
          </cell>
          <cell r="K1316">
            <v>42369</v>
          </cell>
          <cell r="Q1316" t="str">
            <v>0</v>
          </cell>
          <cell r="S1316" t="str">
            <v>0</v>
          </cell>
          <cell r="T1316" t="str">
            <v>1.68</v>
          </cell>
          <cell r="AA1316" t="str">
            <v>0</v>
          </cell>
          <cell r="AC1316" t="str">
            <v>0</v>
          </cell>
          <cell r="AD1316" t="str">
            <v>0.08</v>
          </cell>
          <cell r="AE1316" t="str">
            <v>square foot</v>
          </cell>
        </row>
        <row r="1317">
          <cell r="A1317" t="str">
            <v>10387 - 2</v>
          </cell>
          <cell r="B1317" t="str">
            <v>10387</v>
          </cell>
          <cell r="C1317" t="str">
            <v>Weatherization</v>
          </cell>
          <cell r="D1317" t="str">
            <v>Insulation</v>
          </cell>
          <cell r="E1317" t="str">
            <v>Wall Insulation</v>
          </cell>
          <cell r="F1317" t="str">
            <v>LIW: Insulation - Wall - R0 to R11 - MH - SH</v>
          </cell>
          <cell r="G1317" t="str">
            <v>Wall insulation: R0 to R11; mobile home; shareholder</v>
          </cell>
          <cell r="H1317">
            <v>2</v>
          </cell>
          <cell r="I1317" t="str">
            <v>Active</v>
          </cell>
          <cell r="J1317">
            <v>42370</v>
          </cell>
          <cell r="Q1317" t="str">
            <v>0</v>
          </cell>
          <cell r="S1317" t="str">
            <v>0</v>
          </cell>
          <cell r="T1317" t="str">
            <v>1.68</v>
          </cell>
          <cell r="AA1317" t="str">
            <v>0</v>
          </cell>
          <cell r="AC1317" t="str">
            <v>0</v>
          </cell>
          <cell r="AD1317" t="str">
            <v>0.07</v>
          </cell>
          <cell r="AE1317" t="str">
            <v>square foot</v>
          </cell>
        </row>
        <row r="1318">
          <cell r="A1318" t="str">
            <v>10388 - 1</v>
          </cell>
          <cell r="B1318" t="str">
            <v>10388</v>
          </cell>
          <cell r="C1318" t="str">
            <v>Weatherization</v>
          </cell>
          <cell r="D1318" t="str">
            <v>Insulation</v>
          </cell>
          <cell r="E1318" t="str">
            <v>Wall Insulation</v>
          </cell>
          <cell r="F1318" t="str">
            <v>LIW: Insulation - Wall - R0 to R11 - MH - TE</v>
          </cell>
          <cell r="G1318" t="str">
            <v>Wall insulation: R0 to R11; mobile home; electric</v>
          </cell>
          <cell r="H1318">
            <v>1</v>
          </cell>
          <cell r="I1318" t="str">
            <v>Active</v>
          </cell>
          <cell r="J1318">
            <v>42005</v>
          </cell>
          <cell r="L1318" t="str">
            <v>SF Space Heat</v>
          </cell>
          <cell r="Q1318" t="str">
            <v>2.75</v>
          </cell>
          <cell r="S1318" t="str">
            <v>2.75</v>
          </cell>
          <cell r="T1318" t="str">
            <v>1.68</v>
          </cell>
          <cell r="V1318" t="str">
            <v>25</v>
          </cell>
          <cell r="X1318" t="str">
            <v>0</v>
          </cell>
          <cell r="Y1318" t="str">
            <v>RTF-deemed</v>
          </cell>
          <cell r="AE1318" t="str">
            <v>square foot</v>
          </cell>
          <cell r="AF1318" t="str">
            <v>kWh</v>
          </cell>
        </row>
        <row r="1319">
          <cell r="A1319" t="str">
            <v>10389 - 1</v>
          </cell>
          <cell r="B1319" t="str">
            <v>10389</v>
          </cell>
          <cell r="C1319" t="str">
            <v>Weatherization</v>
          </cell>
          <cell r="D1319" t="str">
            <v>Insulation</v>
          </cell>
          <cell r="E1319" t="str">
            <v>Wall Insulation</v>
          </cell>
          <cell r="F1319" t="str">
            <v>LIW: Insulation - Wall - R0 to R11 - MH - TG</v>
          </cell>
          <cell r="G1319" t="str">
            <v>Wall insulation: R0 to R11; mobile home; natural gas</v>
          </cell>
          <cell r="H1319">
            <v>1</v>
          </cell>
          <cell r="I1319" t="str">
            <v>Active</v>
          </cell>
          <cell r="J1319">
            <v>42005</v>
          </cell>
          <cell r="K1319">
            <v>42369</v>
          </cell>
          <cell r="L1319" t="str">
            <v>Res Space Heat</v>
          </cell>
          <cell r="V1319" t="str">
            <v>25</v>
          </cell>
          <cell r="X1319" t="str">
            <v>0</v>
          </cell>
          <cell r="Y1319" t="str">
            <v>PSE-deemed</v>
          </cell>
          <cell r="Z1319" t="str">
            <v>RTF Derived</v>
          </cell>
          <cell r="AA1319" t="str">
            <v>0.8</v>
          </cell>
          <cell r="AC1319" t="str">
            <v>0.8</v>
          </cell>
          <cell r="AD1319" t="str">
            <v>0.08</v>
          </cell>
          <cell r="AE1319" t="str">
            <v>square foot</v>
          </cell>
          <cell r="AF1319" t="str">
            <v>Therm</v>
          </cell>
        </row>
        <row r="1320">
          <cell r="A1320" t="str">
            <v>10389 - 2</v>
          </cell>
          <cell r="B1320" t="str">
            <v>10389</v>
          </cell>
          <cell r="C1320" t="str">
            <v>Weatherization</v>
          </cell>
          <cell r="D1320" t="str">
            <v>Insulation</v>
          </cell>
          <cell r="E1320" t="str">
            <v>Wall Insulation</v>
          </cell>
          <cell r="F1320" t="str">
            <v>LIW: Insulation - Wall - R0 to R11 - MH - TG</v>
          </cell>
          <cell r="G1320" t="str">
            <v>Wall insulation: R0 to R11; mobile home; natural gas</v>
          </cell>
          <cell r="H1320">
            <v>2</v>
          </cell>
          <cell r="I1320" t="str">
            <v>Active</v>
          </cell>
          <cell r="J1320">
            <v>42370</v>
          </cell>
          <cell r="L1320" t="str">
            <v>Res Space Heat</v>
          </cell>
          <cell r="V1320" t="str">
            <v>25</v>
          </cell>
          <cell r="X1320" t="str">
            <v>0</v>
          </cell>
          <cell r="Y1320" t="str">
            <v>PSE-deemed</v>
          </cell>
          <cell r="Z1320" t="str">
            <v>RTF Derived</v>
          </cell>
          <cell r="AA1320" t="str">
            <v>0.8</v>
          </cell>
          <cell r="AC1320" t="str">
            <v>0.8</v>
          </cell>
          <cell r="AD1320" t="str">
            <v>0.07</v>
          </cell>
          <cell r="AE1320" t="str">
            <v>square foot</v>
          </cell>
          <cell r="AF1320" t="str">
            <v>Therm</v>
          </cell>
        </row>
        <row r="1321">
          <cell r="A1321" t="str">
            <v>10390 - 1</v>
          </cell>
          <cell r="B1321" t="str">
            <v>10390</v>
          </cell>
          <cell r="C1321" t="str">
            <v>Weatherization</v>
          </cell>
          <cell r="D1321" t="str">
            <v>Insulation</v>
          </cell>
          <cell r="E1321" t="str">
            <v>Wall Insulation</v>
          </cell>
          <cell r="F1321" t="str">
            <v>LIW: Insulation - Wall - R0 to R11 - SF - SH</v>
          </cell>
          <cell r="G1321" t="str">
            <v>Wall insulation: R0 to R11; single family; shareholder</v>
          </cell>
          <cell r="H1321">
            <v>1</v>
          </cell>
          <cell r="I1321" t="str">
            <v>Active</v>
          </cell>
          <cell r="J1321">
            <v>42005</v>
          </cell>
          <cell r="K1321">
            <v>42369</v>
          </cell>
          <cell r="Q1321" t="str">
            <v>0</v>
          </cell>
          <cell r="S1321" t="str">
            <v>0</v>
          </cell>
          <cell r="T1321" t="str">
            <v>1.42</v>
          </cell>
          <cell r="AA1321" t="str">
            <v>0</v>
          </cell>
          <cell r="AC1321" t="str">
            <v>0</v>
          </cell>
          <cell r="AD1321" t="str">
            <v>0.06</v>
          </cell>
          <cell r="AE1321" t="str">
            <v>square foot</v>
          </cell>
        </row>
        <row r="1322">
          <cell r="A1322" t="str">
            <v>10390 - 2</v>
          </cell>
          <cell r="B1322" t="str">
            <v>10390</v>
          </cell>
          <cell r="C1322" t="str">
            <v>Weatherization</v>
          </cell>
          <cell r="D1322" t="str">
            <v>Insulation</v>
          </cell>
          <cell r="E1322" t="str">
            <v>Wall Insulation</v>
          </cell>
          <cell r="F1322" t="str">
            <v>LIW: Insulation - Wall - R0 to R11 - SF - SH</v>
          </cell>
          <cell r="G1322" t="str">
            <v>Wall insulation: R0 to R11; single family; shareholder</v>
          </cell>
          <cell r="H1322">
            <v>2</v>
          </cell>
          <cell r="I1322" t="str">
            <v>Active</v>
          </cell>
          <cell r="J1322">
            <v>42370</v>
          </cell>
          <cell r="Q1322" t="str">
            <v>0</v>
          </cell>
          <cell r="S1322" t="str">
            <v>0</v>
          </cell>
          <cell r="T1322" t="str">
            <v>1.78</v>
          </cell>
          <cell r="AA1322" t="str">
            <v>0</v>
          </cell>
          <cell r="AC1322" t="str">
            <v>0</v>
          </cell>
          <cell r="AD1322" t="str">
            <v>0.07</v>
          </cell>
          <cell r="AE1322" t="str">
            <v>square foot</v>
          </cell>
        </row>
        <row r="1323">
          <cell r="A1323" t="str">
            <v>10391 - 1</v>
          </cell>
          <cell r="B1323" t="str">
            <v>10391</v>
          </cell>
          <cell r="C1323" t="str">
            <v>Weatherization</v>
          </cell>
          <cell r="D1323" t="str">
            <v>Insulation</v>
          </cell>
          <cell r="E1323" t="str">
            <v>Wall Insulation</v>
          </cell>
          <cell r="F1323" t="str">
            <v>LIW: Insulation - Wall - R0 to R11 - SF - TE</v>
          </cell>
          <cell r="G1323" t="str">
            <v>Wall insulation: R0 to R11; single family; electric</v>
          </cell>
          <cell r="H1323">
            <v>1</v>
          </cell>
          <cell r="I1323" t="str">
            <v>Active</v>
          </cell>
          <cell r="J1323">
            <v>42005</v>
          </cell>
          <cell r="K1323">
            <v>42369</v>
          </cell>
          <cell r="L1323" t="str">
            <v>SF Space Heat</v>
          </cell>
          <cell r="Q1323" t="str">
            <v>2.75</v>
          </cell>
          <cell r="S1323" t="str">
            <v>2.75</v>
          </cell>
          <cell r="T1323" t="str">
            <v>1.42</v>
          </cell>
          <cell r="V1323" t="str">
            <v>30</v>
          </cell>
          <cell r="X1323" t="str">
            <v>0.03</v>
          </cell>
          <cell r="Y1323" t="str">
            <v>RTF-deemed</v>
          </cell>
          <cell r="AE1323" t="str">
            <v>square foot</v>
          </cell>
          <cell r="AF1323" t="str">
            <v>kWh</v>
          </cell>
        </row>
        <row r="1324">
          <cell r="A1324" t="str">
            <v>10391 - 2</v>
          </cell>
          <cell r="B1324" t="str">
            <v>10391</v>
          </cell>
          <cell r="C1324" t="str">
            <v>Weatherization</v>
          </cell>
          <cell r="D1324" t="str">
            <v>Insulation</v>
          </cell>
          <cell r="E1324" t="str">
            <v>Wall Insulation</v>
          </cell>
          <cell r="F1324" t="str">
            <v>LIW: Insulation - Wall - R0 to R11 - SF - TE</v>
          </cell>
          <cell r="G1324" t="str">
            <v>Wall insulation: R0 to R11; single family; electric</v>
          </cell>
          <cell r="H1324">
            <v>2</v>
          </cell>
          <cell r="I1324" t="str">
            <v>Active</v>
          </cell>
          <cell r="J1324">
            <v>42370</v>
          </cell>
          <cell r="L1324" t="str">
            <v>SF Space Heat</v>
          </cell>
          <cell r="Q1324" t="str">
            <v>2.75</v>
          </cell>
          <cell r="S1324" t="str">
            <v>2.75</v>
          </cell>
          <cell r="T1324" t="str">
            <v>1.78</v>
          </cell>
          <cell r="V1324" t="str">
            <v>30</v>
          </cell>
          <cell r="X1324" t="str">
            <v>0.03</v>
          </cell>
          <cell r="Y1324" t="str">
            <v>RTF-deemed</v>
          </cell>
          <cell r="AE1324" t="str">
            <v>square foot</v>
          </cell>
          <cell r="AF1324" t="str">
            <v>kWh</v>
          </cell>
        </row>
        <row r="1325">
          <cell r="A1325" t="str">
            <v>10392 - 1</v>
          </cell>
          <cell r="B1325" t="str">
            <v>10392</v>
          </cell>
          <cell r="C1325" t="str">
            <v>Weatherization</v>
          </cell>
          <cell r="D1325" t="str">
            <v>Insulation</v>
          </cell>
          <cell r="E1325" t="str">
            <v>Wall Insulation</v>
          </cell>
          <cell r="F1325" t="str">
            <v>LIW: Insulation - Wall - R0 to R11 - SF - TG</v>
          </cell>
          <cell r="G1325" t="str">
            <v>Wall insulation: R0 to R11; single family; natural gas</v>
          </cell>
          <cell r="H1325">
            <v>1</v>
          </cell>
          <cell r="I1325" t="str">
            <v>Active</v>
          </cell>
          <cell r="J1325">
            <v>42005</v>
          </cell>
          <cell r="K1325">
            <v>42369</v>
          </cell>
          <cell r="L1325" t="str">
            <v>Res Space Heat</v>
          </cell>
          <cell r="V1325" t="str">
            <v>30</v>
          </cell>
          <cell r="X1325" t="str">
            <v>0.03</v>
          </cell>
          <cell r="Y1325" t="str">
            <v>PSE-deemed</v>
          </cell>
          <cell r="Z1325" t="str">
            <v>RTF Derived</v>
          </cell>
          <cell r="AA1325" t="str">
            <v>0.85</v>
          </cell>
          <cell r="AC1325" t="str">
            <v>0.85</v>
          </cell>
          <cell r="AD1325" t="str">
            <v>0.06</v>
          </cell>
          <cell r="AE1325" t="str">
            <v>square foot</v>
          </cell>
          <cell r="AF1325" t="str">
            <v>Therm</v>
          </cell>
        </row>
        <row r="1326">
          <cell r="A1326" t="str">
            <v>10392 - 2</v>
          </cell>
          <cell r="B1326" t="str">
            <v>10392</v>
          </cell>
          <cell r="C1326" t="str">
            <v>Weatherization</v>
          </cell>
          <cell r="D1326" t="str">
            <v>Insulation</v>
          </cell>
          <cell r="E1326" t="str">
            <v>Wall Insulation</v>
          </cell>
          <cell r="F1326" t="str">
            <v>LIW: Insulation - Wall - R0 to R11 - SF - TG</v>
          </cell>
          <cell r="G1326" t="str">
            <v>Wall insulation: R0 to R11; single family; natural gas</v>
          </cell>
          <cell r="H1326">
            <v>2</v>
          </cell>
          <cell r="I1326" t="str">
            <v>Active</v>
          </cell>
          <cell r="J1326">
            <v>42370</v>
          </cell>
          <cell r="L1326" t="str">
            <v>Res Space Heat</v>
          </cell>
          <cell r="V1326" t="str">
            <v>30</v>
          </cell>
          <cell r="X1326" t="str">
            <v>0.03</v>
          </cell>
          <cell r="Y1326" t="str">
            <v>PSE-deemed</v>
          </cell>
          <cell r="Z1326" t="str">
            <v>RTF Derived</v>
          </cell>
          <cell r="AA1326" t="str">
            <v>0.85</v>
          </cell>
          <cell r="AC1326" t="str">
            <v>0.85</v>
          </cell>
          <cell r="AD1326" t="str">
            <v>0.07</v>
          </cell>
          <cell r="AE1326" t="str">
            <v>square foot</v>
          </cell>
          <cell r="AF1326" t="str">
            <v>Therm</v>
          </cell>
        </row>
        <row r="1327">
          <cell r="A1327" t="str">
            <v>10555 - 1</v>
          </cell>
          <cell r="B1327" t="str">
            <v>10555</v>
          </cell>
          <cell r="C1327" t="str">
            <v>Weatherization</v>
          </cell>
          <cell r="D1327" t="str">
            <v>Insulation</v>
          </cell>
          <cell r="E1327" t="str">
            <v>Pipe Insulation</v>
          </cell>
          <cell r="F1327" t="str">
            <v>LIW: Insulation - Water Heater Pipe - MF - SH</v>
          </cell>
          <cell r="G1327" t="str">
            <v>Water heater pipe insulation: multi-family; shareholder</v>
          </cell>
          <cell r="H1327">
            <v>1</v>
          </cell>
          <cell r="I1327" t="str">
            <v>Active</v>
          </cell>
          <cell r="J1327">
            <v>42005</v>
          </cell>
          <cell r="Q1327" t="str">
            <v>0</v>
          </cell>
          <cell r="S1327" t="str">
            <v>0</v>
          </cell>
          <cell r="T1327" t="str">
            <v>20</v>
          </cell>
          <cell r="AA1327" t="str">
            <v>0</v>
          </cell>
          <cell r="AC1327" t="str">
            <v>0</v>
          </cell>
          <cell r="AD1327" t="str">
            <v>0.9</v>
          </cell>
          <cell r="AE1327" t="str">
            <v>per unit</v>
          </cell>
        </row>
        <row r="1328">
          <cell r="A1328" t="str">
            <v>10556 - 1</v>
          </cell>
          <cell r="B1328" t="str">
            <v>10556</v>
          </cell>
          <cell r="C1328" t="str">
            <v>Weatherization</v>
          </cell>
          <cell r="D1328" t="str">
            <v>Insulation</v>
          </cell>
          <cell r="E1328" t="str">
            <v>Pipe Insulation</v>
          </cell>
          <cell r="F1328" t="str">
            <v>LIW: Insulation - Water Heater Pipe - MF - TE</v>
          </cell>
          <cell r="G1328" t="str">
            <v>Water heater pipe insulation: multi-family; electric</v>
          </cell>
          <cell r="H1328">
            <v>1</v>
          </cell>
          <cell r="I1328" t="str">
            <v>Active</v>
          </cell>
          <cell r="J1328">
            <v>42005</v>
          </cell>
          <cell r="L1328" t="str">
            <v>Res Water Heat</v>
          </cell>
          <cell r="Q1328" t="str">
            <v>13.5</v>
          </cell>
          <cell r="S1328" t="str">
            <v>13.5</v>
          </cell>
          <cell r="T1328" t="str">
            <v>20</v>
          </cell>
          <cell r="V1328" t="str">
            <v>15</v>
          </cell>
          <cell r="X1328" t="str">
            <v>0</v>
          </cell>
          <cell r="Y1328" t="str">
            <v>RTF-deemed</v>
          </cell>
          <cell r="AE1328" t="str">
            <v>per unit</v>
          </cell>
          <cell r="AF1328" t="str">
            <v>kWh</v>
          </cell>
        </row>
        <row r="1329">
          <cell r="A1329" t="str">
            <v>10557 - 1</v>
          </cell>
          <cell r="B1329" t="str">
            <v>10557</v>
          </cell>
          <cell r="C1329" t="str">
            <v>Weatherization</v>
          </cell>
          <cell r="D1329" t="str">
            <v>Insulation</v>
          </cell>
          <cell r="E1329" t="str">
            <v>Pipe Insulation</v>
          </cell>
          <cell r="F1329" t="str">
            <v>LIW: Insulation - Water Heater Pipe - MF - TG</v>
          </cell>
          <cell r="G1329" t="str">
            <v>Water heater pipe insulation: multi-family; natural gas</v>
          </cell>
          <cell r="H1329">
            <v>1</v>
          </cell>
          <cell r="I1329" t="str">
            <v>Active</v>
          </cell>
          <cell r="J1329">
            <v>42005</v>
          </cell>
          <cell r="L1329" t="str">
            <v>Res Water Heat</v>
          </cell>
          <cell r="V1329" t="str">
            <v>15</v>
          </cell>
          <cell r="X1329" t="str">
            <v>0</v>
          </cell>
          <cell r="Y1329" t="str">
            <v>PSE-deemed</v>
          </cell>
          <cell r="Z1329" t="str">
            <v>RTF Derived</v>
          </cell>
          <cell r="AA1329" t="str">
            <v>5.5</v>
          </cell>
          <cell r="AC1329" t="str">
            <v>5.5</v>
          </cell>
          <cell r="AD1329" t="str">
            <v>0.9</v>
          </cell>
          <cell r="AE1329" t="str">
            <v>per unit</v>
          </cell>
          <cell r="AF1329" t="str">
            <v>Therm</v>
          </cell>
        </row>
        <row r="1330">
          <cell r="A1330" t="str">
            <v>10558 - 1</v>
          </cell>
          <cell r="B1330" t="str">
            <v>10558</v>
          </cell>
          <cell r="C1330" t="str">
            <v>Weatherization</v>
          </cell>
          <cell r="D1330" t="str">
            <v>Insulation</v>
          </cell>
          <cell r="E1330" t="str">
            <v>Pipe Insulation</v>
          </cell>
          <cell r="F1330" t="str">
            <v>LIW: Insulation - Water Heater Pipe - MH - SH</v>
          </cell>
          <cell r="G1330" t="str">
            <v>Water heater pipe insulation: mobile home; shareholder</v>
          </cell>
          <cell r="H1330">
            <v>1</v>
          </cell>
          <cell r="I1330" t="str">
            <v>Active</v>
          </cell>
          <cell r="J1330">
            <v>42005</v>
          </cell>
          <cell r="Q1330" t="str">
            <v>0</v>
          </cell>
          <cell r="S1330" t="str">
            <v>0</v>
          </cell>
          <cell r="T1330" t="str">
            <v>20</v>
          </cell>
          <cell r="AA1330" t="str">
            <v>0</v>
          </cell>
          <cell r="AC1330" t="str">
            <v>0</v>
          </cell>
          <cell r="AD1330" t="str">
            <v>0.9</v>
          </cell>
          <cell r="AE1330" t="str">
            <v>per unit</v>
          </cell>
          <cell r="AF1330" t="str">
            <v>Dual</v>
          </cell>
        </row>
        <row r="1331">
          <cell r="A1331" t="str">
            <v>10559 - 1</v>
          </cell>
          <cell r="B1331" t="str">
            <v>10559</v>
          </cell>
          <cell r="C1331" t="str">
            <v>Weatherization</v>
          </cell>
          <cell r="D1331" t="str">
            <v>Insulation</v>
          </cell>
          <cell r="E1331" t="str">
            <v>Pipe Insulation</v>
          </cell>
          <cell r="F1331" t="str">
            <v>LIW: Insulation - Water Heater Pipe - MH - TE</v>
          </cell>
          <cell r="G1331" t="str">
            <v>Water heater pipe insulation: mobile home; electric</v>
          </cell>
          <cell r="H1331">
            <v>1</v>
          </cell>
          <cell r="I1331" t="str">
            <v>Active</v>
          </cell>
          <cell r="J1331">
            <v>42005</v>
          </cell>
          <cell r="L1331" t="str">
            <v>Res Water Heat</v>
          </cell>
          <cell r="Q1331" t="str">
            <v>13.5</v>
          </cell>
          <cell r="S1331" t="str">
            <v>13.5</v>
          </cell>
          <cell r="T1331" t="str">
            <v>20</v>
          </cell>
          <cell r="V1331" t="str">
            <v>15</v>
          </cell>
          <cell r="X1331" t="str">
            <v>0</v>
          </cell>
          <cell r="Y1331" t="str">
            <v>RTF-deemed</v>
          </cell>
          <cell r="AE1331" t="str">
            <v>per unit</v>
          </cell>
          <cell r="AF1331" t="str">
            <v>kWh</v>
          </cell>
        </row>
        <row r="1332">
          <cell r="A1332" t="str">
            <v>10560 - 1</v>
          </cell>
          <cell r="B1332" t="str">
            <v>10560</v>
          </cell>
          <cell r="C1332" t="str">
            <v>Weatherization</v>
          </cell>
          <cell r="D1332" t="str">
            <v>Insulation</v>
          </cell>
          <cell r="E1332" t="str">
            <v>Pipe Insulation</v>
          </cell>
          <cell r="F1332" t="str">
            <v>LIW: Insulation - Water Heater Pipe - MH - TG</v>
          </cell>
          <cell r="G1332" t="str">
            <v>Water heater pipe insulation: mobile home; natural gas</v>
          </cell>
          <cell r="H1332">
            <v>1</v>
          </cell>
          <cell r="I1332" t="str">
            <v>Active</v>
          </cell>
          <cell r="J1332">
            <v>42005</v>
          </cell>
          <cell r="L1332" t="str">
            <v>Res Water Heat</v>
          </cell>
          <cell r="V1332" t="str">
            <v>15</v>
          </cell>
          <cell r="X1332" t="str">
            <v>0</v>
          </cell>
          <cell r="Y1332" t="str">
            <v>PSE-deemed</v>
          </cell>
          <cell r="Z1332" t="str">
            <v>RTF Derived</v>
          </cell>
          <cell r="AA1332" t="str">
            <v>5.5</v>
          </cell>
          <cell r="AC1332" t="str">
            <v>5.5</v>
          </cell>
          <cell r="AD1332" t="str">
            <v>0.9</v>
          </cell>
          <cell r="AE1332" t="str">
            <v>per unit</v>
          </cell>
          <cell r="AF1332" t="str">
            <v>Therm</v>
          </cell>
        </row>
        <row r="1333">
          <cell r="A1333" t="str">
            <v>10561 - 1</v>
          </cell>
          <cell r="B1333" t="str">
            <v>10561</v>
          </cell>
          <cell r="C1333" t="str">
            <v>Weatherization</v>
          </cell>
          <cell r="D1333" t="str">
            <v>Insulation</v>
          </cell>
          <cell r="E1333" t="str">
            <v>Pipe Insulation</v>
          </cell>
          <cell r="F1333" t="str">
            <v>LIW: Insulation - Water Heater Pipe - SF - SH</v>
          </cell>
          <cell r="G1333" t="str">
            <v>Water heater pipe insulation: single family; shareholder</v>
          </cell>
          <cell r="H1333">
            <v>1</v>
          </cell>
          <cell r="I1333" t="str">
            <v>Active</v>
          </cell>
          <cell r="J1333">
            <v>42005</v>
          </cell>
          <cell r="Q1333" t="str">
            <v>0</v>
          </cell>
          <cell r="S1333" t="str">
            <v>0</v>
          </cell>
          <cell r="T1333" t="str">
            <v>20</v>
          </cell>
          <cell r="AA1333" t="str">
            <v>0</v>
          </cell>
          <cell r="AC1333" t="str">
            <v>0</v>
          </cell>
          <cell r="AD1333" t="str">
            <v>0.9</v>
          </cell>
          <cell r="AE1333" t="str">
            <v>per unit</v>
          </cell>
          <cell r="AF1333" t="str">
            <v>Dual</v>
          </cell>
        </row>
        <row r="1334">
          <cell r="A1334" t="str">
            <v>10562 - 1</v>
          </cell>
          <cell r="B1334" t="str">
            <v>10562</v>
          </cell>
          <cell r="C1334" t="str">
            <v>Weatherization</v>
          </cell>
          <cell r="D1334" t="str">
            <v>Insulation</v>
          </cell>
          <cell r="E1334" t="str">
            <v>Pipe Insulation</v>
          </cell>
          <cell r="F1334" t="str">
            <v>LIW: Insulation - Water Heater Pipe - SF - TE</v>
          </cell>
          <cell r="G1334" t="str">
            <v>Water heater pipe insulation: single family; electric</v>
          </cell>
          <cell r="H1334">
            <v>1</v>
          </cell>
          <cell r="I1334" t="str">
            <v>Active</v>
          </cell>
          <cell r="J1334">
            <v>42005</v>
          </cell>
          <cell r="L1334" t="str">
            <v>Res Water Heat</v>
          </cell>
          <cell r="Q1334" t="str">
            <v>13.5</v>
          </cell>
          <cell r="S1334" t="str">
            <v>13.5</v>
          </cell>
          <cell r="T1334" t="str">
            <v>20</v>
          </cell>
          <cell r="V1334" t="str">
            <v>15</v>
          </cell>
          <cell r="X1334" t="str">
            <v>0</v>
          </cell>
          <cell r="Y1334" t="str">
            <v>RTF-deemed</v>
          </cell>
          <cell r="AE1334" t="str">
            <v>per unit</v>
          </cell>
          <cell r="AF1334" t="str">
            <v>kWh</v>
          </cell>
        </row>
        <row r="1335">
          <cell r="A1335" t="str">
            <v>10563 - 1</v>
          </cell>
          <cell r="B1335" t="str">
            <v>10563</v>
          </cell>
          <cell r="C1335" t="str">
            <v>Weatherization</v>
          </cell>
          <cell r="D1335" t="str">
            <v>Insulation</v>
          </cell>
          <cell r="E1335" t="str">
            <v>Pipe Insulation</v>
          </cell>
          <cell r="F1335" t="str">
            <v>LIW: Insulation - Water Heater Pipe - SF - TG</v>
          </cell>
          <cell r="G1335" t="str">
            <v>Water heater pipe insulation: single family; natural gas</v>
          </cell>
          <cell r="H1335">
            <v>1</v>
          </cell>
          <cell r="I1335" t="str">
            <v>Active</v>
          </cell>
          <cell r="J1335">
            <v>42005</v>
          </cell>
          <cell r="L1335" t="str">
            <v>Res Water Heat</v>
          </cell>
          <cell r="V1335" t="str">
            <v>15</v>
          </cell>
          <cell r="X1335" t="str">
            <v>0</v>
          </cell>
          <cell r="Y1335" t="str">
            <v>PSE-deemed</v>
          </cell>
          <cell r="Z1335" t="str">
            <v>RTF Derived</v>
          </cell>
          <cell r="AA1335" t="str">
            <v>5.5</v>
          </cell>
          <cell r="AC1335" t="str">
            <v>5.5</v>
          </cell>
          <cell r="AD1335" t="str">
            <v>0.9</v>
          </cell>
          <cell r="AE1335" t="str">
            <v>per unit</v>
          </cell>
          <cell r="AF1335" t="str">
            <v>Therm</v>
          </cell>
        </row>
        <row r="1336">
          <cell r="A1336" t="str">
            <v>10324 - 1</v>
          </cell>
          <cell r="B1336" t="str">
            <v>10324</v>
          </cell>
          <cell r="C1336" t="str">
            <v>Combined</v>
          </cell>
          <cell r="D1336" t="str">
            <v>Combined</v>
          </cell>
          <cell r="E1336" t="str">
            <v>Combined</v>
          </cell>
          <cell r="F1336" t="str">
            <v>LIW: Integrated Space and Water Heating - MF - SH</v>
          </cell>
          <cell r="G1336" t="str">
            <v>Integrated space and water heating system: multi-family; shareholder</v>
          </cell>
          <cell r="H1336">
            <v>1</v>
          </cell>
          <cell r="I1336" t="str">
            <v>Active</v>
          </cell>
          <cell r="J1336">
            <v>42005</v>
          </cell>
          <cell r="Q1336" t="str">
            <v>0</v>
          </cell>
          <cell r="S1336" t="str">
            <v>0</v>
          </cell>
          <cell r="T1336" t="str">
            <v>0</v>
          </cell>
          <cell r="AA1336" t="str">
            <v>0</v>
          </cell>
          <cell r="AC1336" t="str">
            <v>0</v>
          </cell>
          <cell r="AD1336" t="str">
            <v>129.5</v>
          </cell>
          <cell r="AE1336" t="str">
            <v>per unit</v>
          </cell>
        </row>
        <row r="1337">
          <cell r="A1337" t="str">
            <v>10325 - 1</v>
          </cell>
          <cell r="B1337" t="str">
            <v>10325</v>
          </cell>
          <cell r="C1337" t="str">
            <v>Combined</v>
          </cell>
          <cell r="D1337" t="str">
            <v>Combined</v>
          </cell>
          <cell r="E1337" t="str">
            <v>Combined</v>
          </cell>
          <cell r="F1337" t="str">
            <v>LIW: Integrated Space and Water Heating - MF - TG</v>
          </cell>
          <cell r="G1337" t="str">
            <v>Integrated space and water heating system: multi-family; natural gas</v>
          </cell>
          <cell r="H1337">
            <v>1</v>
          </cell>
          <cell r="I1337" t="str">
            <v>Active</v>
          </cell>
          <cell r="J1337">
            <v>42005</v>
          </cell>
          <cell r="L1337" t="str">
            <v>Res Space Heat</v>
          </cell>
          <cell r="V1337" t="str">
            <v>18</v>
          </cell>
          <cell r="X1337" t="str">
            <v>0</v>
          </cell>
          <cell r="Y1337" t="str">
            <v>PSE-deemed</v>
          </cell>
          <cell r="Z1337" t="str">
            <v>Evaluation Study</v>
          </cell>
          <cell r="AA1337" t="str">
            <v>1144</v>
          </cell>
          <cell r="AC1337" t="str">
            <v>1144</v>
          </cell>
          <cell r="AD1337" t="str">
            <v>129.5</v>
          </cell>
          <cell r="AE1337" t="str">
            <v>per unit</v>
          </cell>
          <cell r="AF1337" t="str">
            <v>Therm</v>
          </cell>
        </row>
        <row r="1338">
          <cell r="A1338" t="str">
            <v>10326 - 1</v>
          </cell>
          <cell r="B1338" t="str">
            <v>10326</v>
          </cell>
          <cell r="C1338" t="str">
            <v>Combined</v>
          </cell>
          <cell r="D1338" t="str">
            <v>Combined</v>
          </cell>
          <cell r="E1338" t="str">
            <v>Combined</v>
          </cell>
          <cell r="F1338" t="str">
            <v>LIW: Integrated Space and Water Heating - SF - SH</v>
          </cell>
          <cell r="G1338" t="str">
            <v>Integrated space and water heating system: single family; shareholder</v>
          </cell>
          <cell r="H1338">
            <v>1</v>
          </cell>
          <cell r="I1338" t="str">
            <v>Active</v>
          </cell>
          <cell r="J1338">
            <v>42005</v>
          </cell>
          <cell r="Q1338" t="str">
            <v>0</v>
          </cell>
          <cell r="S1338" t="str">
            <v>0</v>
          </cell>
          <cell r="T1338" t="str">
            <v>0</v>
          </cell>
          <cell r="AA1338" t="str">
            <v>0</v>
          </cell>
          <cell r="AC1338" t="str">
            <v>0</v>
          </cell>
          <cell r="AD1338" t="str">
            <v>173</v>
          </cell>
          <cell r="AE1338" t="str">
            <v>per unit</v>
          </cell>
        </row>
        <row r="1339">
          <cell r="A1339" t="str">
            <v>10327 - 1</v>
          </cell>
          <cell r="B1339" t="str">
            <v>10327</v>
          </cell>
          <cell r="C1339" t="str">
            <v>Combined</v>
          </cell>
          <cell r="D1339" t="str">
            <v>Combined</v>
          </cell>
          <cell r="E1339" t="str">
            <v>Combined</v>
          </cell>
          <cell r="F1339" t="str">
            <v>LIW: Integrated Space and Water Heating - SF - TG</v>
          </cell>
          <cell r="G1339" t="str">
            <v>Integrated space and water heating system: single family; natural gas</v>
          </cell>
          <cell r="H1339">
            <v>1</v>
          </cell>
          <cell r="I1339" t="str">
            <v>Active</v>
          </cell>
          <cell r="J1339">
            <v>42005</v>
          </cell>
          <cell r="L1339" t="str">
            <v>Res Space Heat</v>
          </cell>
          <cell r="V1339" t="str">
            <v>18</v>
          </cell>
          <cell r="X1339" t="str">
            <v>0</v>
          </cell>
          <cell r="Y1339" t="str">
            <v>PSE-deemed</v>
          </cell>
          <cell r="Z1339" t="str">
            <v>Evaluation Study</v>
          </cell>
          <cell r="AA1339" t="str">
            <v>1526</v>
          </cell>
          <cell r="AC1339" t="str">
            <v>1526</v>
          </cell>
          <cell r="AD1339" t="str">
            <v>173</v>
          </cell>
          <cell r="AE1339" t="str">
            <v>per unit</v>
          </cell>
          <cell r="AF1339" t="str">
            <v>Therm</v>
          </cell>
        </row>
        <row r="1340">
          <cell r="A1340" t="str">
            <v>10420 - 1</v>
          </cell>
          <cell r="B1340" t="str">
            <v>10420</v>
          </cell>
          <cell r="C1340" t="str">
            <v>Lighting</v>
          </cell>
          <cell r="D1340" t="str">
            <v>Lamp</v>
          </cell>
          <cell r="E1340" t="str">
            <v>LED Lamp</v>
          </cell>
          <cell r="F1340" t="str">
            <v>LIW: Lamp - LED - A Lamp - MF - SH</v>
          </cell>
          <cell r="G1340" t="str">
            <v>LED A-lamp: multi-family; shareholder</v>
          </cell>
          <cell r="H1340">
            <v>1</v>
          </cell>
          <cell r="I1340" t="str">
            <v>Active</v>
          </cell>
          <cell r="J1340">
            <v>42005</v>
          </cell>
          <cell r="K1340">
            <v>42369</v>
          </cell>
          <cell r="Q1340" t="str">
            <v>0</v>
          </cell>
          <cell r="S1340" t="str">
            <v>0</v>
          </cell>
          <cell r="T1340" t="str">
            <v>17</v>
          </cell>
          <cell r="AA1340" t="str">
            <v>0</v>
          </cell>
          <cell r="AC1340" t="str">
            <v>0</v>
          </cell>
          <cell r="AD1340" t="str">
            <v>0</v>
          </cell>
          <cell r="AE1340" t="str">
            <v>per unit</v>
          </cell>
        </row>
        <row r="1341">
          <cell r="A1341" t="str">
            <v>10420 - 2</v>
          </cell>
          <cell r="B1341" t="str">
            <v>10420</v>
          </cell>
          <cell r="C1341" t="str">
            <v>Lighting</v>
          </cell>
          <cell r="D1341" t="str">
            <v>Lamp</v>
          </cell>
          <cell r="E1341" t="str">
            <v>LED Lamp</v>
          </cell>
          <cell r="F1341" t="str">
            <v>LIW: Lamp - LED - A Lamp - MF - SH</v>
          </cell>
          <cell r="G1341" t="str">
            <v>LED A-lamp: multi-family; shareholder</v>
          </cell>
          <cell r="H1341">
            <v>2</v>
          </cell>
          <cell r="I1341" t="str">
            <v>Active</v>
          </cell>
          <cell r="J1341">
            <v>42370</v>
          </cell>
          <cell r="K1341">
            <v>42735</v>
          </cell>
          <cell r="Q1341" t="str">
            <v>0</v>
          </cell>
          <cell r="S1341" t="str">
            <v>0</v>
          </cell>
          <cell r="T1341" t="str">
            <v>18.97</v>
          </cell>
          <cell r="AA1341" t="str">
            <v>0</v>
          </cell>
          <cell r="AC1341" t="str">
            <v>0</v>
          </cell>
          <cell r="AD1341" t="str">
            <v>0</v>
          </cell>
          <cell r="AE1341" t="str">
            <v>per unit</v>
          </cell>
        </row>
        <row r="1342">
          <cell r="A1342" t="str">
            <v>10420 - 3</v>
          </cell>
          <cell r="B1342" t="str">
            <v>10420</v>
          </cell>
          <cell r="C1342" t="str">
            <v>Lighting</v>
          </cell>
          <cell r="D1342" t="str">
            <v>Lamp</v>
          </cell>
          <cell r="E1342" t="str">
            <v>LED Lamp</v>
          </cell>
          <cell r="F1342" t="str">
            <v>LIW: Lamp - LED - A Lamp - MF - SH</v>
          </cell>
          <cell r="G1342" t="str">
            <v>LED A-lamp: multi-family; shareholder</v>
          </cell>
          <cell r="H1342">
            <v>3</v>
          </cell>
          <cell r="I1342" t="str">
            <v>Proposed</v>
          </cell>
          <cell r="J1342">
            <v>42736</v>
          </cell>
          <cell r="Q1342" t="str">
            <v>0</v>
          </cell>
          <cell r="S1342" t="str">
            <v>0</v>
          </cell>
          <cell r="T1342" t="str">
            <v>16.52</v>
          </cell>
          <cell r="AA1342" t="str">
            <v>0</v>
          </cell>
          <cell r="AC1342" t="str">
            <v>0</v>
          </cell>
          <cell r="AD1342" t="str">
            <v>0</v>
          </cell>
          <cell r="AE1342" t="str">
            <v>per unit</v>
          </cell>
        </row>
        <row r="1343">
          <cell r="A1343" t="str">
            <v>10421 - 1</v>
          </cell>
          <cell r="B1343" t="str">
            <v>10421</v>
          </cell>
          <cell r="C1343" t="str">
            <v>Lighting</v>
          </cell>
          <cell r="D1343" t="str">
            <v>Lamp</v>
          </cell>
          <cell r="E1343" t="str">
            <v>LED Lamp</v>
          </cell>
          <cell r="F1343" t="str">
            <v>LIW: Lamp - LED - A Lamp - MF - TE</v>
          </cell>
          <cell r="G1343" t="str">
            <v>LED A-lamp: multi-family; electric</v>
          </cell>
          <cell r="H1343">
            <v>1</v>
          </cell>
          <cell r="I1343" t="str">
            <v>Active</v>
          </cell>
          <cell r="J1343">
            <v>42005</v>
          </cell>
          <cell r="K1343">
            <v>42369</v>
          </cell>
          <cell r="L1343" t="str">
            <v>Res Lighting</v>
          </cell>
          <cell r="Q1343" t="str">
            <v>15</v>
          </cell>
          <cell r="S1343" t="str">
            <v>15</v>
          </cell>
          <cell r="T1343" t="str">
            <v>17</v>
          </cell>
          <cell r="V1343" t="str">
            <v>12</v>
          </cell>
          <cell r="X1343" t="str">
            <v>0</v>
          </cell>
          <cell r="Y1343" t="str">
            <v>PSE-deemed</v>
          </cell>
          <cell r="Z1343" t="str">
            <v>RTF Derived</v>
          </cell>
          <cell r="AE1343" t="str">
            <v>per unit</v>
          </cell>
          <cell r="AF1343" t="str">
            <v>kWh</v>
          </cell>
        </row>
        <row r="1344">
          <cell r="A1344" t="str">
            <v>10421 - 2</v>
          </cell>
          <cell r="B1344" t="str">
            <v>10421</v>
          </cell>
          <cell r="C1344" t="str">
            <v>Lighting</v>
          </cell>
          <cell r="D1344" t="str">
            <v>Lamp</v>
          </cell>
          <cell r="E1344" t="str">
            <v>LED Lamp</v>
          </cell>
          <cell r="F1344" t="str">
            <v>LIW: Lamp - LED - A Lamp - MF - TE</v>
          </cell>
          <cell r="G1344" t="str">
            <v>LED A-lamp: multi-family; electric</v>
          </cell>
          <cell r="H1344">
            <v>2</v>
          </cell>
          <cell r="I1344" t="str">
            <v>InActive</v>
          </cell>
          <cell r="J1344">
            <v>42370</v>
          </cell>
          <cell r="K1344">
            <v>42735</v>
          </cell>
          <cell r="L1344" t="str">
            <v>Res Lighting</v>
          </cell>
          <cell r="Q1344" t="str">
            <v>15</v>
          </cell>
          <cell r="S1344" t="str">
            <v>15</v>
          </cell>
          <cell r="T1344" t="str">
            <v>18.97</v>
          </cell>
          <cell r="V1344" t="str">
            <v>12</v>
          </cell>
          <cell r="X1344" t="str">
            <v>0</v>
          </cell>
          <cell r="Y1344" t="str">
            <v>PSE-deemed</v>
          </cell>
          <cell r="Z1344" t="str">
            <v>RTF Derived</v>
          </cell>
          <cell r="AE1344" t="str">
            <v>per unit</v>
          </cell>
          <cell r="AF1344" t="str">
            <v>kWh</v>
          </cell>
        </row>
        <row r="1345">
          <cell r="A1345" t="str">
            <v>10421 - 3</v>
          </cell>
          <cell r="B1345" t="str">
            <v>10421</v>
          </cell>
          <cell r="C1345" t="str">
            <v>Lighting</v>
          </cell>
          <cell r="D1345" t="str">
            <v>Lamp</v>
          </cell>
          <cell r="E1345" t="str">
            <v>LED Lamp</v>
          </cell>
          <cell r="F1345" t="str">
            <v>LIW: Lamp - LED - A Lamp - MF - TE</v>
          </cell>
          <cell r="G1345" t="str">
            <v>LED A-lamp: multi-family; electric</v>
          </cell>
          <cell r="H1345">
            <v>3</v>
          </cell>
          <cell r="I1345" t="str">
            <v>Active</v>
          </cell>
          <cell r="J1345">
            <v>42370</v>
          </cell>
          <cell r="L1345" t="str">
            <v>Res Lighting</v>
          </cell>
          <cell r="Q1345" t="str">
            <v>15</v>
          </cell>
          <cell r="S1345" t="str">
            <v>15</v>
          </cell>
          <cell r="T1345" t="str">
            <v>16.52</v>
          </cell>
          <cell r="V1345" t="str">
            <v>12</v>
          </cell>
          <cell r="X1345" t="str">
            <v>0</v>
          </cell>
          <cell r="Y1345" t="str">
            <v>PSE-deemed</v>
          </cell>
          <cell r="Z1345" t="str">
            <v>RTF Derived</v>
          </cell>
          <cell r="AE1345" t="str">
            <v>per unit</v>
          </cell>
          <cell r="AF1345" t="str">
            <v>kWh</v>
          </cell>
        </row>
        <row r="1346">
          <cell r="A1346" t="str">
            <v>10422 - 1</v>
          </cell>
          <cell r="B1346" t="str">
            <v>10422</v>
          </cell>
          <cell r="C1346" t="str">
            <v>Lighting</v>
          </cell>
          <cell r="D1346" t="str">
            <v>Lamp</v>
          </cell>
          <cell r="E1346" t="str">
            <v>LED Lamp</v>
          </cell>
          <cell r="F1346" t="str">
            <v>LIW: Lamp - LED - A Lamp - MH - SH</v>
          </cell>
          <cell r="G1346" t="str">
            <v>LED A-lamp: mobile home; shareholder</v>
          </cell>
          <cell r="H1346">
            <v>1</v>
          </cell>
          <cell r="I1346" t="str">
            <v>Active</v>
          </cell>
          <cell r="J1346">
            <v>42005</v>
          </cell>
          <cell r="K1346">
            <v>42369</v>
          </cell>
          <cell r="Q1346" t="str">
            <v>0</v>
          </cell>
          <cell r="S1346" t="str">
            <v>0</v>
          </cell>
          <cell r="T1346" t="str">
            <v>16.7</v>
          </cell>
          <cell r="AA1346" t="str">
            <v>0</v>
          </cell>
          <cell r="AC1346" t="str">
            <v>0</v>
          </cell>
          <cell r="AD1346" t="str">
            <v>0</v>
          </cell>
          <cell r="AE1346" t="str">
            <v>per unit</v>
          </cell>
        </row>
        <row r="1347">
          <cell r="A1347" t="str">
            <v>10422 - 2</v>
          </cell>
          <cell r="B1347" t="str">
            <v>10422</v>
          </cell>
          <cell r="C1347" t="str">
            <v>Lighting</v>
          </cell>
          <cell r="D1347" t="str">
            <v>Lamp</v>
          </cell>
          <cell r="E1347" t="str">
            <v>LED Lamp</v>
          </cell>
          <cell r="F1347" t="str">
            <v>LIW: Lamp - LED - A Lamp - MH - SH</v>
          </cell>
          <cell r="G1347" t="str">
            <v>LED A-lamp: mobile home; shareholder</v>
          </cell>
          <cell r="H1347">
            <v>2</v>
          </cell>
          <cell r="I1347" t="str">
            <v>Active</v>
          </cell>
          <cell r="J1347">
            <v>42370</v>
          </cell>
          <cell r="K1347">
            <v>42735</v>
          </cell>
          <cell r="Q1347" t="str">
            <v>0</v>
          </cell>
          <cell r="S1347" t="str">
            <v>0</v>
          </cell>
          <cell r="T1347" t="str">
            <v>18.66</v>
          </cell>
          <cell r="AA1347" t="str">
            <v>0</v>
          </cell>
          <cell r="AC1347" t="str">
            <v>0</v>
          </cell>
          <cell r="AD1347" t="str">
            <v>0</v>
          </cell>
          <cell r="AE1347" t="str">
            <v>per unit</v>
          </cell>
        </row>
        <row r="1348">
          <cell r="A1348" t="str">
            <v>10422 - 3</v>
          </cell>
          <cell r="B1348" t="str">
            <v>10422</v>
          </cell>
          <cell r="C1348" t="str">
            <v>Lighting</v>
          </cell>
          <cell r="D1348" t="str">
            <v>Lamp</v>
          </cell>
          <cell r="E1348" t="str">
            <v>LED Lamp</v>
          </cell>
          <cell r="F1348" t="str">
            <v>LIW: Lamp - LED - A Lamp - MH - SH</v>
          </cell>
          <cell r="G1348" t="str">
            <v>LED A-lamp: mobile home; shareholder</v>
          </cell>
          <cell r="H1348">
            <v>3</v>
          </cell>
          <cell r="I1348" t="str">
            <v>Proposed</v>
          </cell>
          <cell r="J1348">
            <v>42736</v>
          </cell>
          <cell r="Q1348" t="str">
            <v>0</v>
          </cell>
          <cell r="S1348" t="str">
            <v>0</v>
          </cell>
          <cell r="T1348" t="str">
            <v>20.67</v>
          </cell>
          <cell r="AA1348" t="str">
            <v>0</v>
          </cell>
          <cell r="AC1348" t="str">
            <v>0</v>
          </cell>
          <cell r="AD1348" t="str">
            <v>0</v>
          </cell>
          <cell r="AE1348" t="str">
            <v>per unit</v>
          </cell>
        </row>
        <row r="1349">
          <cell r="A1349" t="str">
            <v>10423 - 1</v>
          </cell>
          <cell r="B1349" t="str">
            <v>10423</v>
          </cell>
          <cell r="C1349" t="str">
            <v>Lighting</v>
          </cell>
          <cell r="D1349" t="str">
            <v>Lamp</v>
          </cell>
          <cell r="E1349" t="str">
            <v>LED Lamp</v>
          </cell>
          <cell r="F1349" t="str">
            <v>LIW: Lamp - LED - A Lamp - MH - TE</v>
          </cell>
          <cell r="G1349" t="str">
            <v>LED A-lamp: mobile home; electric</v>
          </cell>
          <cell r="H1349">
            <v>1</v>
          </cell>
          <cell r="I1349" t="str">
            <v>Active</v>
          </cell>
          <cell r="J1349">
            <v>42005</v>
          </cell>
          <cell r="K1349">
            <v>42369</v>
          </cell>
          <cell r="L1349" t="str">
            <v>Res Lighting</v>
          </cell>
          <cell r="Q1349" t="str">
            <v>15</v>
          </cell>
          <cell r="S1349" t="str">
            <v>15</v>
          </cell>
          <cell r="T1349" t="str">
            <v>16.7</v>
          </cell>
          <cell r="V1349" t="str">
            <v>12</v>
          </cell>
          <cell r="X1349" t="str">
            <v>0</v>
          </cell>
          <cell r="Y1349" t="str">
            <v>PSE-deemed</v>
          </cell>
          <cell r="Z1349" t="str">
            <v>RTF Derived</v>
          </cell>
          <cell r="AE1349" t="str">
            <v>per unit</v>
          </cell>
          <cell r="AF1349" t="str">
            <v>kWh</v>
          </cell>
        </row>
        <row r="1350">
          <cell r="A1350" t="str">
            <v>10423 - 2</v>
          </cell>
          <cell r="B1350" t="str">
            <v>10423</v>
          </cell>
          <cell r="C1350" t="str">
            <v>Lighting</v>
          </cell>
          <cell r="D1350" t="str">
            <v>Lamp</v>
          </cell>
          <cell r="E1350" t="str">
            <v>LED Lamp</v>
          </cell>
          <cell r="F1350" t="str">
            <v>LIW: Lamp - LED - A Lamp - MH - TE</v>
          </cell>
          <cell r="G1350" t="str">
            <v>LED A-lamp: mobile home; electric</v>
          </cell>
          <cell r="H1350">
            <v>2</v>
          </cell>
          <cell r="I1350" t="str">
            <v>InActive</v>
          </cell>
          <cell r="J1350">
            <v>42370</v>
          </cell>
          <cell r="K1350">
            <v>42735</v>
          </cell>
          <cell r="L1350" t="str">
            <v>Res Lighting</v>
          </cell>
          <cell r="Q1350" t="str">
            <v>15</v>
          </cell>
          <cell r="S1350" t="str">
            <v>15</v>
          </cell>
          <cell r="T1350" t="str">
            <v>18.66</v>
          </cell>
          <cell r="V1350" t="str">
            <v>12</v>
          </cell>
          <cell r="X1350" t="str">
            <v>0</v>
          </cell>
          <cell r="Y1350" t="str">
            <v>PSE-deemed</v>
          </cell>
          <cell r="Z1350" t="str">
            <v>RTF Derived</v>
          </cell>
          <cell r="AE1350" t="str">
            <v>per unit</v>
          </cell>
          <cell r="AF1350" t="str">
            <v>kWh</v>
          </cell>
        </row>
        <row r="1351">
          <cell r="A1351" t="str">
            <v>10423 - 3</v>
          </cell>
          <cell r="B1351" t="str">
            <v>10423</v>
          </cell>
          <cell r="C1351" t="str">
            <v>Lighting</v>
          </cell>
          <cell r="D1351" t="str">
            <v>Lamp</v>
          </cell>
          <cell r="E1351" t="str">
            <v>LED Lamp</v>
          </cell>
          <cell r="F1351" t="str">
            <v>LIW: Lamp - LED - A Lamp - MH - TE</v>
          </cell>
          <cell r="G1351" t="str">
            <v>LED A-lamp: mobile home; electric</v>
          </cell>
          <cell r="H1351">
            <v>3</v>
          </cell>
          <cell r="I1351" t="str">
            <v>Active</v>
          </cell>
          <cell r="J1351">
            <v>42370</v>
          </cell>
          <cell r="L1351" t="str">
            <v>Res Lighting</v>
          </cell>
          <cell r="Q1351" t="str">
            <v>15</v>
          </cell>
          <cell r="S1351" t="str">
            <v>15</v>
          </cell>
          <cell r="T1351" t="str">
            <v>20.67</v>
          </cell>
          <cell r="V1351" t="str">
            <v>12</v>
          </cell>
          <cell r="X1351" t="str">
            <v>0</v>
          </cell>
          <cell r="Y1351" t="str">
            <v>PSE-deemed</v>
          </cell>
          <cell r="Z1351" t="str">
            <v>RTF Derived</v>
          </cell>
          <cell r="AE1351" t="str">
            <v>per unit</v>
          </cell>
          <cell r="AF1351" t="str">
            <v>kWh</v>
          </cell>
        </row>
        <row r="1352">
          <cell r="A1352" t="str">
            <v>10424 - 1</v>
          </cell>
          <cell r="B1352" t="str">
            <v>10424</v>
          </cell>
          <cell r="C1352" t="str">
            <v>Lighting</v>
          </cell>
          <cell r="D1352" t="str">
            <v>Lamp</v>
          </cell>
          <cell r="E1352" t="str">
            <v>LED Lamp</v>
          </cell>
          <cell r="F1352" t="str">
            <v>LIW: Lamp - LED - A Lamp - SF - SH</v>
          </cell>
          <cell r="G1352" t="str">
            <v>LED A-lamp: single family; shareholder</v>
          </cell>
          <cell r="H1352">
            <v>1</v>
          </cell>
          <cell r="I1352" t="str">
            <v>Active</v>
          </cell>
          <cell r="J1352">
            <v>42005</v>
          </cell>
          <cell r="K1352">
            <v>42369</v>
          </cell>
          <cell r="Q1352" t="str">
            <v>0</v>
          </cell>
          <cell r="S1352" t="str">
            <v>0</v>
          </cell>
          <cell r="T1352" t="str">
            <v>13.5</v>
          </cell>
          <cell r="AA1352" t="str">
            <v>0</v>
          </cell>
          <cell r="AC1352" t="str">
            <v>0</v>
          </cell>
          <cell r="AD1352" t="str">
            <v>0</v>
          </cell>
          <cell r="AE1352" t="str">
            <v>per unit</v>
          </cell>
        </row>
        <row r="1353">
          <cell r="A1353" t="str">
            <v>10424 - 2</v>
          </cell>
          <cell r="B1353" t="str">
            <v>10424</v>
          </cell>
          <cell r="C1353" t="str">
            <v>Lighting</v>
          </cell>
          <cell r="D1353" t="str">
            <v>Lamp</v>
          </cell>
          <cell r="E1353" t="str">
            <v>LED Lamp</v>
          </cell>
          <cell r="F1353" t="str">
            <v>LIW: Lamp - LED - A Lamp - SF - SH</v>
          </cell>
          <cell r="G1353" t="str">
            <v>LED A-lamp: single family; shareholder</v>
          </cell>
          <cell r="H1353">
            <v>2</v>
          </cell>
          <cell r="I1353" t="str">
            <v>Active</v>
          </cell>
          <cell r="J1353">
            <v>42370</v>
          </cell>
          <cell r="K1353">
            <v>42735</v>
          </cell>
          <cell r="Q1353" t="str">
            <v>0</v>
          </cell>
          <cell r="S1353" t="str">
            <v>0</v>
          </cell>
          <cell r="T1353" t="str">
            <v>20.38</v>
          </cell>
          <cell r="AA1353" t="str">
            <v>0</v>
          </cell>
          <cell r="AC1353" t="str">
            <v>0</v>
          </cell>
          <cell r="AD1353" t="str">
            <v>0</v>
          </cell>
          <cell r="AE1353" t="str">
            <v>per unit</v>
          </cell>
        </row>
        <row r="1354">
          <cell r="A1354" t="str">
            <v>10424 - 3</v>
          </cell>
          <cell r="B1354" t="str">
            <v>10424</v>
          </cell>
          <cell r="C1354" t="str">
            <v>Lighting</v>
          </cell>
          <cell r="D1354" t="str">
            <v>Lamp</v>
          </cell>
          <cell r="E1354" t="str">
            <v>LED Lamp</v>
          </cell>
          <cell r="F1354" t="str">
            <v>LIW: Lamp - LED - A Lamp - SF - SH</v>
          </cell>
          <cell r="G1354" t="str">
            <v>LED A-lamp: single family; shareholder</v>
          </cell>
          <cell r="H1354">
            <v>3</v>
          </cell>
          <cell r="I1354" t="str">
            <v>Proposed</v>
          </cell>
          <cell r="J1354">
            <v>42736</v>
          </cell>
          <cell r="Q1354" t="str">
            <v>0</v>
          </cell>
          <cell r="S1354" t="str">
            <v>0</v>
          </cell>
          <cell r="T1354" t="str">
            <v>20.67</v>
          </cell>
          <cell r="AA1354" t="str">
            <v>0</v>
          </cell>
          <cell r="AC1354" t="str">
            <v>0</v>
          </cell>
          <cell r="AD1354" t="str">
            <v>0</v>
          </cell>
          <cell r="AE1354" t="str">
            <v>per unit</v>
          </cell>
        </row>
        <row r="1355">
          <cell r="A1355" t="str">
            <v>10425 - 1</v>
          </cell>
          <cell r="B1355" t="str">
            <v>10425</v>
          </cell>
          <cell r="C1355" t="str">
            <v>Lighting</v>
          </cell>
          <cell r="D1355" t="str">
            <v>Lamp</v>
          </cell>
          <cell r="E1355" t="str">
            <v>LED Lamp</v>
          </cell>
          <cell r="F1355" t="str">
            <v>LIW: Lamp - LED - A Lamp - SF - TE</v>
          </cell>
          <cell r="G1355" t="str">
            <v>LED A-lamp: single family; electric</v>
          </cell>
          <cell r="H1355">
            <v>1</v>
          </cell>
          <cell r="I1355" t="str">
            <v>Active</v>
          </cell>
          <cell r="J1355">
            <v>42005</v>
          </cell>
          <cell r="K1355">
            <v>42369</v>
          </cell>
          <cell r="L1355" t="str">
            <v>Res Lighting</v>
          </cell>
          <cell r="Q1355" t="str">
            <v>15</v>
          </cell>
          <cell r="S1355" t="str">
            <v>15</v>
          </cell>
          <cell r="T1355" t="str">
            <v>13.5</v>
          </cell>
          <cell r="V1355" t="str">
            <v>12</v>
          </cell>
          <cell r="X1355" t="str">
            <v>0</v>
          </cell>
          <cell r="Y1355" t="str">
            <v>PSE-deemed</v>
          </cell>
          <cell r="Z1355" t="str">
            <v>RTF Derived</v>
          </cell>
          <cell r="AE1355" t="str">
            <v>per unit</v>
          </cell>
          <cell r="AF1355" t="str">
            <v>kWh</v>
          </cell>
        </row>
        <row r="1356">
          <cell r="A1356" t="str">
            <v>10425 - 2</v>
          </cell>
          <cell r="B1356" t="str">
            <v>10425</v>
          </cell>
          <cell r="C1356" t="str">
            <v>Lighting</v>
          </cell>
          <cell r="D1356" t="str">
            <v>Lamp</v>
          </cell>
          <cell r="E1356" t="str">
            <v>LED Lamp</v>
          </cell>
          <cell r="F1356" t="str">
            <v>LIW: Lamp - LED - A Lamp - SF - TE</v>
          </cell>
          <cell r="G1356" t="str">
            <v>LED A-lamp: single family; electric</v>
          </cell>
          <cell r="H1356">
            <v>2</v>
          </cell>
          <cell r="I1356" t="str">
            <v>InActive</v>
          </cell>
          <cell r="J1356">
            <v>42370</v>
          </cell>
          <cell r="K1356">
            <v>42735</v>
          </cell>
          <cell r="L1356" t="str">
            <v>Res Lighting</v>
          </cell>
          <cell r="Q1356" t="str">
            <v>15</v>
          </cell>
          <cell r="S1356" t="str">
            <v>15</v>
          </cell>
          <cell r="T1356" t="str">
            <v>20.38</v>
          </cell>
          <cell r="V1356" t="str">
            <v>12</v>
          </cell>
          <cell r="X1356" t="str">
            <v>0</v>
          </cell>
          <cell r="Y1356" t="str">
            <v>PSE-deemed</v>
          </cell>
          <cell r="Z1356" t="str">
            <v>RTF Derived</v>
          </cell>
          <cell r="AE1356" t="str">
            <v>per unit</v>
          </cell>
          <cell r="AF1356" t="str">
            <v>kWh</v>
          </cell>
        </row>
        <row r="1357">
          <cell r="A1357" t="str">
            <v>10425 - 3</v>
          </cell>
          <cell r="B1357" t="str">
            <v>10425</v>
          </cell>
          <cell r="C1357" t="str">
            <v>Lighting</v>
          </cell>
          <cell r="D1357" t="str">
            <v>Lamp</v>
          </cell>
          <cell r="E1357" t="str">
            <v>LED Lamp</v>
          </cell>
          <cell r="F1357" t="str">
            <v>LIW: Lamp - LED - A Lamp - SF - TE</v>
          </cell>
          <cell r="G1357" t="str">
            <v>LED A-lamp: single family; electric</v>
          </cell>
          <cell r="H1357">
            <v>3</v>
          </cell>
          <cell r="I1357" t="str">
            <v>Active</v>
          </cell>
          <cell r="J1357">
            <v>42370</v>
          </cell>
          <cell r="L1357" t="str">
            <v>Res Lighting</v>
          </cell>
          <cell r="Q1357" t="str">
            <v>15</v>
          </cell>
          <cell r="S1357" t="str">
            <v>15</v>
          </cell>
          <cell r="T1357" t="str">
            <v>20.67</v>
          </cell>
          <cell r="V1357" t="str">
            <v>12</v>
          </cell>
          <cell r="X1357" t="str">
            <v>0</v>
          </cell>
          <cell r="Y1357" t="str">
            <v>PSE-deemed</v>
          </cell>
          <cell r="Z1357" t="str">
            <v>RTF Derived</v>
          </cell>
          <cell r="AE1357" t="str">
            <v>per unit</v>
          </cell>
          <cell r="AF1357" t="str">
            <v>kWh</v>
          </cell>
        </row>
        <row r="1358">
          <cell r="A1358" t="str">
            <v>10430 - 1</v>
          </cell>
          <cell r="B1358" t="str">
            <v>10430</v>
          </cell>
          <cell r="C1358" t="str">
            <v>Lighting</v>
          </cell>
          <cell r="D1358" t="str">
            <v>Lamp</v>
          </cell>
          <cell r="E1358" t="str">
            <v>LED Lamp</v>
          </cell>
          <cell r="F1358" t="str">
            <v>LIW: Lamp - LED - Candelabra - MF - SH</v>
          </cell>
          <cell r="G1358" t="str">
            <v>LED candelabra: multi-family; shareholder</v>
          </cell>
          <cell r="H1358">
            <v>1</v>
          </cell>
          <cell r="I1358" t="str">
            <v>Active</v>
          </cell>
          <cell r="J1358">
            <v>42005</v>
          </cell>
          <cell r="K1358">
            <v>42369</v>
          </cell>
          <cell r="Q1358" t="str">
            <v>0</v>
          </cell>
          <cell r="S1358" t="str">
            <v>0</v>
          </cell>
          <cell r="T1358" t="str">
            <v>18.5</v>
          </cell>
          <cell r="AA1358" t="str">
            <v>0</v>
          </cell>
          <cell r="AC1358" t="str">
            <v>0</v>
          </cell>
          <cell r="AD1358" t="str">
            <v>0</v>
          </cell>
          <cell r="AE1358" t="str">
            <v>per unit</v>
          </cell>
        </row>
        <row r="1359">
          <cell r="A1359" t="str">
            <v>10430 - 2</v>
          </cell>
          <cell r="B1359" t="str">
            <v>10430</v>
          </cell>
          <cell r="C1359" t="str">
            <v>Lighting</v>
          </cell>
          <cell r="D1359" t="str">
            <v>Lamp</v>
          </cell>
          <cell r="E1359" t="str">
            <v>LED Lamp</v>
          </cell>
          <cell r="F1359" t="str">
            <v>LIW: Lamp - LED - Candelabra - MF - SH</v>
          </cell>
          <cell r="G1359" t="str">
            <v>LED candelabra: multi-family; shareholder</v>
          </cell>
          <cell r="H1359">
            <v>2</v>
          </cell>
          <cell r="I1359" t="str">
            <v>Active</v>
          </cell>
          <cell r="J1359">
            <v>42370</v>
          </cell>
          <cell r="K1359">
            <v>42735</v>
          </cell>
          <cell r="Q1359" t="str">
            <v>0</v>
          </cell>
          <cell r="S1359" t="str">
            <v>0</v>
          </cell>
          <cell r="T1359" t="str">
            <v>22.07</v>
          </cell>
          <cell r="AA1359" t="str">
            <v>0</v>
          </cell>
          <cell r="AC1359" t="str">
            <v>0</v>
          </cell>
          <cell r="AD1359" t="str">
            <v>0</v>
          </cell>
          <cell r="AE1359" t="str">
            <v>per unit</v>
          </cell>
        </row>
        <row r="1360">
          <cell r="A1360" t="str">
            <v>10430 - 3</v>
          </cell>
          <cell r="B1360" t="str">
            <v>10430</v>
          </cell>
          <cell r="C1360" t="str">
            <v>Lighting</v>
          </cell>
          <cell r="D1360" t="str">
            <v>Lamp</v>
          </cell>
          <cell r="E1360" t="str">
            <v>LED Lamp</v>
          </cell>
          <cell r="F1360" t="str">
            <v>LIW: Lamp - LED - Candelabra - MF - SH</v>
          </cell>
          <cell r="G1360" t="str">
            <v>LED candelabra: multi-family; shareholder</v>
          </cell>
          <cell r="H1360">
            <v>3</v>
          </cell>
          <cell r="I1360" t="str">
            <v>Proposed</v>
          </cell>
          <cell r="J1360">
            <v>42736</v>
          </cell>
          <cell r="Q1360" t="str">
            <v>0</v>
          </cell>
          <cell r="S1360" t="str">
            <v>0</v>
          </cell>
          <cell r="T1360" t="str">
            <v>9.09</v>
          </cell>
          <cell r="AA1360" t="str">
            <v>0</v>
          </cell>
          <cell r="AC1360" t="str">
            <v>0</v>
          </cell>
          <cell r="AD1360" t="str">
            <v>0</v>
          </cell>
          <cell r="AE1360" t="str">
            <v>per unit</v>
          </cell>
        </row>
        <row r="1361">
          <cell r="A1361" t="str">
            <v>10431 - 1</v>
          </cell>
          <cell r="B1361" t="str">
            <v>10431</v>
          </cell>
          <cell r="C1361" t="str">
            <v>Lighting</v>
          </cell>
          <cell r="D1361" t="str">
            <v>Lamp</v>
          </cell>
          <cell r="E1361" t="str">
            <v>LED Lamp</v>
          </cell>
          <cell r="F1361" t="str">
            <v>LIW: Lamp - LED - Candelabra - MF - TE</v>
          </cell>
          <cell r="G1361" t="str">
            <v>LED candelabra: multi-family; electric</v>
          </cell>
          <cell r="H1361">
            <v>1</v>
          </cell>
          <cell r="I1361" t="str">
            <v>Active</v>
          </cell>
          <cell r="J1361">
            <v>42005</v>
          </cell>
          <cell r="K1361">
            <v>42369</v>
          </cell>
          <cell r="L1361" t="str">
            <v>Res Lighting</v>
          </cell>
          <cell r="Q1361" t="str">
            <v>15</v>
          </cell>
          <cell r="S1361" t="str">
            <v>15</v>
          </cell>
          <cell r="T1361" t="str">
            <v>18.5</v>
          </cell>
          <cell r="V1361" t="str">
            <v>12</v>
          </cell>
          <cell r="X1361" t="str">
            <v>0</v>
          </cell>
          <cell r="Y1361" t="str">
            <v>PSE-deemed</v>
          </cell>
          <cell r="Z1361" t="str">
            <v>RTF Derived</v>
          </cell>
          <cell r="AE1361" t="str">
            <v>per unit</v>
          </cell>
          <cell r="AF1361" t="str">
            <v>kWh</v>
          </cell>
        </row>
        <row r="1362">
          <cell r="A1362" t="str">
            <v>10431 - 2</v>
          </cell>
          <cell r="B1362" t="str">
            <v>10431</v>
          </cell>
          <cell r="C1362" t="str">
            <v>Lighting</v>
          </cell>
          <cell r="D1362" t="str">
            <v>Lamp</v>
          </cell>
          <cell r="E1362" t="str">
            <v>LED Lamp</v>
          </cell>
          <cell r="F1362" t="str">
            <v>LIW: Lamp - LED - Candelabra - MF - TE</v>
          </cell>
          <cell r="G1362" t="str">
            <v>LED candelabra: multi-family; electric</v>
          </cell>
          <cell r="H1362">
            <v>2</v>
          </cell>
          <cell r="I1362" t="str">
            <v>Active</v>
          </cell>
          <cell r="J1362">
            <v>42370</v>
          </cell>
          <cell r="K1362">
            <v>42735</v>
          </cell>
          <cell r="L1362" t="str">
            <v>Res Lighting</v>
          </cell>
          <cell r="Q1362" t="str">
            <v>15</v>
          </cell>
          <cell r="S1362" t="str">
            <v>15</v>
          </cell>
          <cell r="T1362" t="str">
            <v>22.07</v>
          </cell>
          <cell r="V1362" t="str">
            <v>12</v>
          </cell>
          <cell r="X1362" t="str">
            <v>0</v>
          </cell>
          <cell r="Y1362" t="str">
            <v>PSE-deemed</v>
          </cell>
          <cell r="Z1362" t="str">
            <v>RTF Derived</v>
          </cell>
          <cell r="AE1362" t="str">
            <v>per unit</v>
          </cell>
          <cell r="AF1362" t="str">
            <v>kWh</v>
          </cell>
        </row>
        <row r="1363">
          <cell r="A1363" t="str">
            <v>10431 - 3</v>
          </cell>
          <cell r="B1363" t="str">
            <v>10431</v>
          </cell>
          <cell r="C1363" t="str">
            <v>Lighting</v>
          </cell>
          <cell r="D1363" t="str">
            <v>Lamp</v>
          </cell>
          <cell r="E1363" t="str">
            <v>LED Lamp</v>
          </cell>
          <cell r="F1363" t="str">
            <v>LIW: Lamp - LED - Candelabra - MF - TE</v>
          </cell>
          <cell r="G1363" t="str">
            <v>LED candelabra: multi-family; electric</v>
          </cell>
          <cell r="H1363">
            <v>3</v>
          </cell>
          <cell r="I1363" t="str">
            <v>Proposed</v>
          </cell>
          <cell r="J1363">
            <v>42736</v>
          </cell>
          <cell r="L1363" t="str">
            <v>Res Lighting</v>
          </cell>
          <cell r="Q1363" t="str">
            <v>15</v>
          </cell>
          <cell r="S1363" t="str">
            <v>15</v>
          </cell>
          <cell r="T1363" t="str">
            <v>9.09</v>
          </cell>
          <cell r="V1363" t="str">
            <v>12</v>
          </cell>
          <cell r="X1363" t="str">
            <v>0</v>
          </cell>
          <cell r="Y1363" t="str">
            <v>PSE-deemed</v>
          </cell>
          <cell r="Z1363" t="str">
            <v>RTF Derived</v>
          </cell>
          <cell r="AE1363" t="str">
            <v>per unit</v>
          </cell>
          <cell r="AF1363" t="str">
            <v>kWh</v>
          </cell>
        </row>
        <row r="1364">
          <cell r="A1364" t="str">
            <v>10664 - 1</v>
          </cell>
          <cell r="B1364" t="str">
            <v>10664</v>
          </cell>
          <cell r="C1364" t="str">
            <v>Lighting</v>
          </cell>
          <cell r="D1364" t="str">
            <v>Lamp</v>
          </cell>
          <cell r="E1364" t="str">
            <v>LED Lamp</v>
          </cell>
          <cell r="F1364" t="str">
            <v>LIW: Lamp - LED - Candelabra - MH - SH</v>
          </cell>
          <cell r="G1364" t="str">
            <v>LED candelabra: mobile home; shareholder</v>
          </cell>
          <cell r="H1364">
            <v>1</v>
          </cell>
          <cell r="I1364" t="str">
            <v>Active</v>
          </cell>
          <cell r="J1364">
            <v>42370</v>
          </cell>
          <cell r="K1364">
            <v>42735</v>
          </cell>
          <cell r="Q1364" t="str">
            <v>0</v>
          </cell>
          <cell r="S1364" t="str">
            <v>0</v>
          </cell>
          <cell r="T1364" t="str">
            <v>22.63</v>
          </cell>
          <cell r="AA1364" t="str">
            <v>0</v>
          </cell>
          <cell r="AC1364" t="str">
            <v>0</v>
          </cell>
          <cell r="AD1364" t="str">
            <v>0</v>
          </cell>
          <cell r="AE1364" t="str">
            <v>per unit</v>
          </cell>
        </row>
        <row r="1365">
          <cell r="A1365" t="str">
            <v>10664 - 2</v>
          </cell>
          <cell r="B1365" t="str">
            <v>10664</v>
          </cell>
          <cell r="C1365" t="str">
            <v>Lighting</v>
          </cell>
          <cell r="D1365" t="str">
            <v>Lamp</v>
          </cell>
          <cell r="E1365" t="str">
            <v>LED Lamp</v>
          </cell>
          <cell r="F1365" t="str">
            <v>LIW: Lamp - LED - Candelabra - MH - SH</v>
          </cell>
          <cell r="G1365" t="str">
            <v>LED candelabra: mobile home; shareholder</v>
          </cell>
          <cell r="H1365">
            <v>2</v>
          </cell>
          <cell r="I1365" t="str">
            <v>Proposed</v>
          </cell>
          <cell r="J1365">
            <v>42736</v>
          </cell>
          <cell r="Q1365" t="str">
            <v>0</v>
          </cell>
          <cell r="S1365" t="str">
            <v>0</v>
          </cell>
          <cell r="T1365" t="str">
            <v>16.01</v>
          </cell>
          <cell r="AA1365" t="str">
            <v>0</v>
          </cell>
          <cell r="AC1365" t="str">
            <v>0</v>
          </cell>
          <cell r="AD1365" t="str">
            <v>0</v>
          </cell>
          <cell r="AE1365" t="str">
            <v>per unit</v>
          </cell>
        </row>
        <row r="1366">
          <cell r="A1366" t="str">
            <v>10665 - 1</v>
          </cell>
          <cell r="B1366" t="str">
            <v>10665</v>
          </cell>
          <cell r="C1366" t="str">
            <v>Lighting</v>
          </cell>
          <cell r="D1366" t="str">
            <v>Lamp</v>
          </cell>
          <cell r="E1366" t="str">
            <v>LED Lamp</v>
          </cell>
          <cell r="F1366" t="str">
            <v>LIW: Lamp - LED - Candelabra - MH - TE</v>
          </cell>
          <cell r="G1366" t="str">
            <v>LED candelabra: mobile home; electric</v>
          </cell>
          <cell r="H1366">
            <v>1</v>
          </cell>
          <cell r="I1366" t="str">
            <v>Active</v>
          </cell>
          <cell r="J1366">
            <v>42370</v>
          </cell>
          <cell r="K1366">
            <v>42735</v>
          </cell>
          <cell r="L1366" t="str">
            <v>Res Lighting</v>
          </cell>
          <cell r="Q1366" t="str">
            <v>15</v>
          </cell>
          <cell r="S1366" t="str">
            <v>15</v>
          </cell>
          <cell r="T1366" t="str">
            <v>22.63</v>
          </cell>
          <cell r="U1366" t="str">
            <v>Full</v>
          </cell>
          <cell r="V1366" t="str">
            <v>12</v>
          </cell>
          <cell r="Y1366" t="str">
            <v>PSE-deemed</v>
          </cell>
          <cell r="Z1366" t="str">
            <v>RTF Derived</v>
          </cell>
          <cell r="AE1366" t="str">
            <v>per unit</v>
          </cell>
          <cell r="AF1366" t="str">
            <v>kWh</v>
          </cell>
        </row>
        <row r="1367">
          <cell r="A1367" t="str">
            <v>10665 - 2</v>
          </cell>
          <cell r="B1367" t="str">
            <v>10665</v>
          </cell>
          <cell r="C1367" t="str">
            <v>Lighting</v>
          </cell>
          <cell r="D1367" t="str">
            <v>Lamp</v>
          </cell>
          <cell r="E1367" t="str">
            <v>LED Lamp</v>
          </cell>
          <cell r="F1367" t="str">
            <v>LIW: Lamp - LED - Candelabra - MH - TE</v>
          </cell>
          <cell r="G1367" t="str">
            <v>LED candelabra: mobile home; electric</v>
          </cell>
          <cell r="H1367">
            <v>2</v>
          </cell>
          <cell r="I1367" t="str">
            <v>Proposed</v>
          </cell>
          <cell r="J1367">
            <v>42736</v>
          </cell>
          <cell r="L1367" t="str">
            <v>Res Lighting</v>
          </cell>
          <cell r="Q1367" t="str">
            <v>15</v>
          </cell>
          <cell r="S1367" t="str">
            <v>15</v>
          </cell>
          <cell r="T1367" t="str">
            <v>16.01</v>
          </cell>
          <cell r="U1367" t="str">
            <v>Full</v>
          </cell>
          <cell r="V1367" t="str">
            <v>12</v>
          </cell>
          <cell r="Y1367" t="str">
            <v>PSE-deemed</v>
          </cell>
          <cell r="Z1367" t="str">
            <v>RTF Derived</v>
          </cell>
          <cell r="AE1367" t="str">
            <v>per unit</v>
          </cell>
          <cell r="AF1367" t="str">
            <v>kWh</v>
          </cell>
        </row>
        <row r="1368">
          <cell r="A1368" t="str">
            <v>10432 - 1</v>
          </cell>
          <cell r="B1368" t="str">
            <v>10432</v>
          </cell>
          <cell r="C1368" t="str">
            <v>Lighting</v>
          </cell>
          <cell r="D1368" t="str">
            <v>Lamp</v>
          </cell>
          <cell r="E1368" t="str">
            <v>LED Lamp</v>
          </cell>
          <cell r="F1368" t="str">
            <v>LIW: Lamp - LED - Candelabra - SF - SH</v>
          </cell>
          <cell r="G1368" t="str">
            <v>LED candelabra: single family; shareholder</v>
          </cell>
          <cell r="H1368">
            <v>1</v>
          </cell>
          <cell r="I1368" t="str">
            <v>Active</v>
          </cell>
          <cell r="J1368">
            <v>42005</v>
          </cell>
          <cell r="K1368">
            <v>42369</v>
          </cell>
          <cell r="Q1368" t="str">
            <v>0</v>
          </cell>
          <cell r="S1368" t="str">
            <v>0</v>
          </cell>
          <cell r="T1368" t="str">
            <v>18</v>
          </cell>
          <cell r="AA1368" t="str">
            <v>0</v>
          </cell>
          <cell r="AC1368" t="str">
            <v>0</v>
          </cell>
          <cell r="AD1368" t="str">
            <v>0</v>
          </cell>
          <cell r="AE1368" t="str">
            <v>per unit</v>
          </cell>
        </row>
        <row r="1369">
          <cell r="A1369" t="str">
            <v>10432 - 2</v>
          </cell>
          <cell r="B1369" t="str">
            <v>10432</v>
          </cell>
          <cell r="C1369" t="str">
            <v>Lighting</v>
          </cell>
          <cell r="D1369" t="str">
            <v>Lamp</v>
          </cell>
          <cell r="E1369" t="str">
            <v>LED Lamp</v>
          </cell>
          <cell r="F1369" t="str">
            <v>LIW: Lamp - LED - Candelabra - SF - SH</v>
          </cell>
          <cell r="G1369" t="str">
            <v>LED candelabra: single family; shareholder</v>
          </cell>
          <cell r="H1369">
            <v>2</v>
          </cell>
          <cell r="I1369" t="str">
            <v>Active</v>
          </cell>
          <cell r="J1369">
            <v>42370</v>
          </cell>
          <cell r="K1369">
            <v>42735</v>
          </cell>
          <cell r="Q1369" t="str">
            <v>0</v>
          </cell>
          <cell r="S1369" t="str">
            <v>0</v>
          </cell>
          <cell r="T1369" t="str">
            <v>22.23</v>
          </cell>
          <cell r="AA1369" t="str">
            <v>0</v>
          </cell>
          <cell r="AC1369" t="str">
            <v>0</v>
          </cell>
          <cell r="AD1369" t="str">
            <v>0</v>
          </cell>
          <cell r="AE1369" t="str">
            <v>per unit</v>
          </cell>
        </row>
        <row r="1370">
          <cell r="A1370" t="str">
            <v>10432 - 3</v>
          </cell>
          <cell r="B1370" t="str">
            <v>10432</v>
          </cell>
          <cell r="C1370" t="str">
            <v>Lighting</v>
          </cell>
          <cell r="D1370" t="str">
            <v>Lamp</v>
          </cell>
          <cell r="E1370" t="str">
            <v>LED Lamp</v>
          </cell>
          <cell r="F1370" t="str">
            <v>LIW: Lamp - LED - Candelabra - SF - SH</v>
          </cell>
          <cell r="G1370" t="str">
            <v>LED candelabra: single family; shareholder</v>
          </cell>
          <cell r="H1370">
            <v>3</v>
          </cell>
          <cell r="I1370" t="str">
            <v>Proposed</v>
          </cell>
          <cell r="J1370">
            <v>42736</v>
          </cell>
          <cell r="Q1370" t="str">
            <v>0</v>
          </cell>
          <cell r="S1370" t="str">
            <v>0</v>
          </cell>
          <cell r="T1370" t="str">
            <v>16.01</v>
          </cell>
          <cell r="AA1370" t="str">
            <v>0</v>
          </cell>
          <cell r="AC1370" t="str">
            <v>0</v>
          </cell>
          <cell r="AD1370" t="str">
            <v>0</v>
          </cell>
          <cell r="AE1370" t="str">
            <v>per unit</v>
          </cell>
        </row>
        <row r="1371">
          <cell r="A1371" t="str">
            <v>10433 - 1</v>
          </cell>
          <cell r="B1371" t="str">
            <v>10433</v>
          </cell>
          <cell r="C1371" t="str">
            <v>Lighting</v>
          </cell>
          <cell r="D1371" t="str">
            <v>Lamp</v>
          </cell>
          <cell r="E1371" t="str">
            <v>LED Lamp</v>
          </cell>
          <cell r="F1371" t="str">
            <v>LIW: Lamp - LED - Candelabra - SF - TE</v>
          </cell>
          <cell r="G1371" t="str">
            <v>LED candelabra: single family; electric</v>
          </cell>
          <cell r="H1371">
            <v>1</v>
          </cell>
          <cell r="I1371" t="str">
            <v>Active</v>
          </cell>
          <cell r="J1371">
            <v>42005</v>
          </cell>
          <cell r="K1371">
            <v>42369</v>
          </cell>
          <cell r="L1371" t="str">
            <v>Res Lighting</v>
          </cell>
          <cell r="Q1371" t="str">
            <v>15</v>
          </cell>
          <cell r="S1371" t="str">
            <v>15</v>
          </cell>
          <cell r="T1371" t="str">
            <v>18</v>
          </cell>
          <cell r="V1371" t="str">
            <v>12</v>
          </cell>
          <cell r="X1371" t="str">
            <v>0</v>
          </cell>
          <cell r="Y1371" t="str">
            <v>PSE-deemed</v>
          </cell>
          <cell r="Z1371" t="str">
            <v>RTF Derived</v>
          </cell>
          <cell r="AE1371" t="str">
            <v>per unit</v>
          </cell>
          <cell r="AF1371" t="str">
            <v>kWh</v>
          </cell>
        </row>
        <row r="1372">
          <cell r="A1372" t="str">
            <v>10433 - 2</v>
          </cell>
          <cell r="B1372" t="str">
            <v>10433</v>
          </cell>
          <cell r="C1372" t="str">
            <v>Lighting</v>
          </cell>
          <cell r="D1372" t="str">
            <v>Lamp</v>
          </cell>
          <cell r="E1372" t="str">
            <v>LED Lamp</v>
          </cell>
          <cell r="F1372" t="str">
            <v>LIW: Lamp - LED - Candelabra - SF - TE</v>
          </cell>
          <cell r="G1372" t="str">
            <v>LED candelabra: single family; electric</v>
          </cell>
          <cell r="H1372">
            <v>2</v>
          </cell>
          <cell r="I1372" t="str">
            <v>Active</v>
          </cell>
          <cell r="J1372">
            <v>42370</v>
          </cell>
          <cell r="K1372">
            <v>42735</v>
          </cell>
          <cell r="L1372" t="str">
            <v>Res Lighting</v>
          </cell>
          <cell r="Q1372" t="str">
            <v>15</v>
          </cell>
          <cell r="S1372" t="str">
            <v>15</v>
          </cell>
          <cell r="T1372" t="str">
            <v>22.23</v>
          </cell>
          <cell r="V1372" t="str">
            <v>12</v>
          </cell>
          <cell r="X1372" t="str">
            <v>0</v>
          </cell>
          <cell r="Y1372" t="str">
            <v>PSE-deemed</v>
          </cell>
          <cell r="Z1372" t="str">
            <v>RTF Derived</v>
          </cell>
          <cell r="AE1372" t="str">
            <v>per unit</v>
          </cell>
          <cell r="AF1372" t="str">
            <v>kWh</v>
          </cell>
        </row>
        <row r="1373">
          <cell r="A1373" t="str">
            <v>10433 - 3</v>
          </cell>
          <cell r="B1373" t="str">
            <v>10433</v>
          </cell>
          <cell r="C1373" t="str">
            <v>Lighting</v>
          </cell>
          <cell r="D1373" t="str">
            <v>Lamp</v>
          </cell>
          <cell r="E1373" t="str">
            <v>LED Lamp</v>
          </cell>
          <cell r="F1373" t="str">
            <v>LIW: Lamp - LED - Candelabra - SF - TE</v>
          </cell>
          <cell r="G1373" t="str">
            <v>LED candelabra: single family; electric</v>
          </cell>
          <cell r="H1373">
            <v>3</v>
          </cell>
          <cell r="I1373" t="str">
            <v>Proposed</v>
          </cell>
          <cell r="J1373">
            <v>42736</v>
          </cell>
          <cell r="L1373" t="str">
            <v>Res Lighting</v>
          </cell>
          <cell r="Q1373" t="str">
            <v>15</v>
          </cell>
          <cell r="S1373" t="str">
            <v>15</v>
          </cell>
          <cell r="T1373" t="str">
            <v>16.01</v>
          </cell>
          <cell r="V1373" t="str">
            <v>12</v>
          </cell>
          <cell r="X1373" t="str">
            <v>0</v>
          </cell>
          <cell r="Y1373" t="str">
            <v>PSE-deemed</v>
          </cell>
          <cell r="Z1373" t="str">
            <v>RTF Derived</v>
          </cell>
          <cell r="AE1373" t="str">
            <v>per unit</v>
          </cell>
          <cell r="AF1373" t="str">
            <v>kWh</v>
          </cell>
        </row>
        <row r="1374">
          <cell r="A1374" t="str">
            <v>10666 - 1</v>
          </cell>
          <cell r="B1374" t="str">
            <v>10666</v>
          </cell>
          <cell r="C1374" t="str">
            <v>Lighting</v>
          </cell>
          <cell r="D1374" t="str">
            <v>Lamp</v>
          </cell>
          <cell r="E1374" t="str">
            <v>LED Lamp</v>
          </cell>
          <cell r="F1374" t="str">
            <v>LIW: Lamp - LED - Globe - MF - SH</v>
          </cell>
          <cell r="G1374" t="str">
            <v>LED globe lamp: multi-family; shareholder</v>
          </cell>
          <cell r="H1374">
            <v>1</v>
          </cell>
          <cell r="I1374" t="str">
            <v>Active</v>
          </cell>
          <cell r="J1374">
            <v>42370</v>
          </cell>
          <cell r="K1374">
            <v>42735</v>
          </cell>
          <cell r="Q1374" t="str">
            <v>0</v>
          </cell>
          <cell r="S1374" t="str">
            <v>0</v>
          </cell>
          <cell r="T1374" t="str">
            <v>19.03</v>
          </cell>
          <cell r="AA1374" t="str">
            <v>0</v>
          </cell>
          <cell r="AC1374" t="str">
            <v>0</v>
          </cell>
          <cell r="AD1374" t="str">
            <v>0</v>
          </cell>
          <cell r="AE1374" t="str">
            <v>per unit</v>
          </cell>
        </row>
        <row r="1375">
          <cell r="A1375" t="str">
            <v>10666 - 2</v>
          </cell>
          <cell r="B1375" t="str">
            <v>10666</v>
          </cell>
          <cell r="C1375" t="str">
            <v>Lighting</v>
          </cell>
          <cell r="D1375" t="str">
            <v>Lamp</v>
          </cell>
          <cell r="E1375" t="str">
            <v>LED Lamp</v>
          </cell>
          <cell r="F1375" t="str">
            <v>LIW: Lamp - LED - Globe - MF - SH</v>
          </cell>
          <cell r="G1375" t="str">
            <v>LED globe lamp: multi-family; shareholder</v>
          </cell>
          <cell r="H1375">
            <v>2</v>
          </cell>
          <cell r="I1375" t="str">
            <v>Proposed</v>
          </cell>
          <cell r="J1375">
            <v>42736</v>
          </cell>
          <cell r="Q1375" t="str">
            <v>0</v>
          </cell>
          <cell r="S1375" t="str">
            <v>0</v>
          </cell>
          <cell r="T1375" t="str">
            <v>14.15</v>
          </cell>
          <cell r="AA1375" t="str">
            <v>0</v>
          </cell>
          <cell r="AC1375" t="str">
            <v>0</v>
          </cell>
          <cell r="AD1375" t="str">
            <v>0</v>
          </cell>
          <cell r="AE1375" t="str">
            <v>per unit</v>
          </cell>
        </row>
        <row r="1376">
          <cell r="A1376" t="str">
            <v>10667 - 1</v>
          </cell>
          <cell r="B1376" t="str">
            <v>10667</v>
          </cell>
          <cell r="C1376" t="str">
            <v>Lighting</v>
          </cell>
          <cell r="D1376" t="str">
            <v>Lamp</v>
          </cell>
          <cell r="E1376" t="str">
            <v>LED Lamp</v>
          </cell>
          <cell r="F1376" t="str">
            <v>LIW: Lamp - LED - Globe - MF - TE</v>
          </cell>
          <cell r="G1376" t="str">
            <v>LED globe lamp: multi-family; electric</v>
          </cell>
          <cell r="H1376">
            <v>1</v>
          </cell>
          <cell r="I1376" t="str">
            <v>Active</v>
          </cell>
          <cell r="J1376">
            <v>42370</v>
          </cell>
          <cell r="K1376">
            <v>42735</v>
          </cell>
          <cell r="L1376" t="str">
            <v>Res Lighting</v>
          </cell>
          <cell r="Q1376" t="str">
            <v>15</v>
          </cell>
          <cell r="S1376" t="str">
            <v>15</v>
          </cell>
          <cell r="T1376" t="str">
            <v>19.03</v>
          </cell>
          <cell r="U1376" t="str">
            <v>Full</v>
          </cell>
          <cell r="V1376" t="str">
            <v>12</v>
          </cell>
          <cell r="Y1376" t="str">
            <v>PSE-deemed</v>
          </cell>
          <cell r="Z1376" t="str">
            <v>RTF Derived</v>
          </cell>
          <cell r="AE1376" t="str">
            <v>per unit</v>
          </cell>
          <cell r="AF1376" t="str">
            <v>kWh</v>
          </cell>
        </row>
        <row r="1377">
          <cell r="A1377" t="str">
            <v>10667 - 2</v>
          </cell>
          <cell r="B1377" t="str">
            <v>10667</v>
          </cell>
          <cell r="C1377" t="str">
            <v>Lighting</v>
          </cell>
          <cell r="D1377" t="str">
            <v>Lamp</v>
          </cell>
          <cell r="E1377" t="str">
            <v>LED Lamp</v>
          </cell>
          <cell r="F1377" t="str">
            <v>LIW: Lamp - LED - Globe - MF - TE</v>
          </cell>
          <cell r="G1377" t="str">
            <v>LED globe lamp: multi-family; electric</v>
          </cell>
          <cell r="H1377">
            <v>2</v>
          </cell>
          <cell r="I1377" t="str">
            <v>Proposed</v>
          </cell>
          <cell r="J1377">
            <v>42736</v>
          </cell>
          <cell r="L1377" t="str">
            <v>Res Lighting</v>
          </cell>
          <cell r="Q1377" t="str">
            <v>15</v>
          </cell>
          <cell r="S1377" t="str">
            <v>15</v>
          </cell>
          <cell r="T1377" t="str">
            <v>14.15</v>
          </cell>
          <cell r="U1377" t="str">
            <v>Full</v>
          </cell>
          <cell r="V1377" t="str">
            <v>12</v>
          </cell>
          <cell r="Y1377" t="str">
            <v>PSE-deemed</v>
          </cell>
          <cell r="Z1377" t="str">
            <v>RTF Derived</v>
          </cell>
          <cell r="AE1377" t="str">
            <v>per unit</v>
          </cell>
          <cell r="AF1377" t="str">
            <v>kWh</v>
          </cell>
        </row>
        <row r="1378">
          <cell r="A1378" t="str">
            <v>10668 - 1</v>
          </cell>
          <cell r="B1378" t="str">
            <v>10668</v>
          </cell>
          <cell r="C1378" t="str">
            <v>Lighting</v>
          </cell>
          <cell r="D1378" t="str">
            <v>Lamp</v>
          </cell>
          <cell r="E1378" t="str">
            <v>LED Lamp</v>
          </cell>
          <cell r="F1378" t="str">
            <v>LIW: Lamp - LED - Globe - MH - SH</v>
          </cell>
          <cell r="G1378" t="str">
            <v>LED globe lamp: mobile home; shareholder</v>
          </cell>
          <cell r="H1378">
            <v>1</v>
          </cell>
          <cell r="I1378" t="str">
            <v>Active</v>
          </cell>
          <cell r="J1378">
            <v>42370</v>
          </cell>
          <cell r="K1378">
            <v>42735</v>
          </cell>
          <cell r="Q1378" t="str">
            <v>0</v>
          </cell>
          <cell r="S1378" t="str">
            <v>0</v>
          </cell>
          <cell r="T1378" t="str">
            <v>19.68</v>
          </cell>
          <cell r="AA1378" t="str">
            <v>0</v>
          </cell>
          <cell r="AC1378" t="str">
            <v>0</v>
          </cell>
          <cell r="AD1378" t="str">
            <v>0</v>
          </cell>
          <cell r="AE1378" t="str">
            <v>per unit</v>
          </cell>
        </row>
        <row r="1379">
          <cell r="A1379" t="str">
            <v>10668 - 2</v>
          </cell>
          <cell r="B1379" t="str">
            <v>10668</v>
          </cell>
          <cell r="C1379" t="str">
            <v>Lighting</v>
          </cell>
          <cell r="D1379" t="str">
            <v>Lamp</v>
          </cell>
          <cell r="E1379" t="str">
            <v>LED Lamp</v>
          </cell>
          <cell r="F1379" t="str">
            <v>LIW: Lamp - LED - Globe - MH - SH</v>
          </cell>
          <cell r="G1379" t="str">
            <v>LED globe lamp: mobile home; shareholder</v>
          </cell>
          <cell r="H1379">
            <v>2</v>
          </cell>
          <cell r="I1379" t="str">
            <v>Proposed</v>
          </cell>
          <cell r="J1379">
            <v>42736</v>
          </cell>
          <cell r="Q1379" t="str">
            <v>0</v>
          </cell>
          <cell r="S1379" t="str">
            <v>0</v>
          </cell>
          <cell r="T1379" t="str">
            <v>18.09</v>
          </cell>
          <cell r="AA1379" t="str">
            <v>0</v>
          </cell>
          <cell r="AC1379" t="str">
            <v>0</v>
          </cell>
          <cell r="AD1379" t="str">
            <v>0</v>
          </cell>
          <cell r="AE1379" t="str">
            <v>per unit</v>
          </cell>
        </row>
        <row r="1380">
          <cell r="A1380" t="str">
            <v>10669 - 1</v>
          </cell>
          <cell r="B1380" t="str">
            <v>10669</v>
          </cell>
          <cell r="C1380" t="str">
            <v>Lighting</v>
          </cell>
          <cell r="D1380" t="str">
            <v>Lamp</v>
          </cell>
          <cell r="E1380" t="str">
            <v>LED Lamp</v>
          </cell>
          <cell r="F1380" t="str">
            <v>LIW: Lamp - LED - Globe - MH - TE</v>
          </cell>
          <cell r="G1380" t="str">
            <v>LED globe lamp: mobile home; electric</v>
          </cell>
          <cell r="H1380">
            <v>1</v>
          </cell>
          <cell r="I1380" t="str">
            <v>Active</v>
          </cell>
          <cell r="J1380">
            <v>42370</v>
          </cell>
          <cell r="K1380">
            <v>42735</v>
          </cell>
          <cell r="L1380" t="str">
            <v>Res Lighting</v>
          </cell>
          <cell r="Q1380" t="str">
            <v>15</v>
          </cell>
          <cell r="S1380" t="str">
            <v>15</v>
          </cell>
          <cell r="T1380" t="str">
            <v>19.68</v>
          </cell>
          <cell r="U1380" t="str">
            <v>Full</v>
          </cell>
          <cell r="V1380" t="str">
            <v>12</v>
          </cell>
          <cell r="Y1380" t="str">
            <v>PSE-deemed</v>
          </cell>
          <cell r="Z1380" t="str">
            <v>RTF Derived</v>
          </cell>
          <cell r="AE1380" t="str">
            <v>per unit</v>
          </cell>
          <cell r="AF1380" t="str">
            <v>kWh</v>
          </cell>
        </row>
        <row r="1381">
          <cell r="A1381" t="str">
            <v>10669 - 2</v>
          </cell>
          <cell r="B1381" t="str">
            <v>10669</v>
          </cell>
          <cell r="C1381" t="str">
            <v>Lighting</v>
          </cell>
          <cell r="D1381" t="str">
            <v>Lamp</v>
          </cell>
          <cell r="E1381" t="str">
            <v>LED Lamp</v>
          </cell>
          <cell r="F1381" t="str">
            <v>LIW: Lamp - LED - Globe - MH - TE</v>
          </cell>
          <cell r="G1381" t="str">
            <v>LED globe lamp: mobile home; electric</v>
          </cell>
          <cell r="H1381">
            <v>2</v>
          </cell>
          <cell r="I1381" t="str">
            <v>Proposed</v>
          </cell>
          <cell r="J1381">
            <v>42736</v>
          </cell>
          <cell r="L1381" t="str">
            <v>Res Lighting</v>
          </cell>
          <cell r="Q1381" t="str">
            <v>15</v>
          </cell>
          <cell r="S1381" t="str">
            <v>15</v>
          </cell>
          <cell r="T1381" t="str">
            <v>18.09</v>
          </cell>
          <cell r="U1381" t="str">
            <v>Full</v>
          </cell>
          <cell r="V1381" t="str">
            <v>12</v>
          </cell>
          <cell r="Y1381" t="str">
            <v>PSE-deemed</v>
          </cell>
          <cell r="Z1381" t="str">
            <v>RTF Derived</v>
          </cell>
          <cell r="AE1381" t="str">
            <v>per unit</v>
          </cell>
          <cell r="AF1381" t="str">
            <v>kWh</v>
          </cell>
        </row>
        <row r="1382">
          <cell r="A1382" t="str">
            <v>10670 - 1</v>
          </cell>
          <cell r="B1382" t="str">
            <v>10670</v>
          </cell>
          <cell r="C1382" t="str">
            <v>Lighting</v>
          </cell>
          <cell r="D1382" t="str">
            <v>Lamp</v>
          </cell>
          <cell r="E1382" t="str">
            <v>LED Lamp</v>
          </cell>
          <cell r="F1382" t="str">
            <v>LIW: Lamp - LED - Globe - SF - SH</v>
          </cell>
          <cell r="G1382" t="str">
            <v>LED globe lamp: single family; shareholder</v>
          </cell>
          <cell r="H1382">
            <v>1</v>
          </cell>
          <cell r="I1382" t="str">
            <v>Active</v>
          </cell>
          <cell r="J1382">
            <v>42370</v>
          </cell>
          <cell r="K1382">
            <v>42735</v>
          </cell>
          <cell r="Q1382" t="str">
            <v>0</v>
          </cell>
          <cell r="S1382" t="str">
            <v>0</v>
          </cell>
          <cell r="T1382" t="str">
            <v>17.9</v>
          </cell>
          <cell r="AA1382" t="str">
            <v>0</v>
          </cell>
          <cell r="AC1382" t="str">
            <v>0</v>
          </cell>
          <cell r="AD1382" t="str">
            <v>0</v>
          </cell>
          <cell r="AE1382" t="str">
            <v>per unit</v>
          </cell>
        </row>
        <row r="1383">
          <cell r="A1383" t="str">
            <v>10670 - 2</v>
          </cell>
          <cell r="B1383" t="str">
            <v>10670</v>
          </cell>
          <cell r="C1383" t="str">
            <v>Lighting</v>
          </cell>
          <cell r="D1383" t="str">
            <v>Lamp</v>
          </cell>
          <cell r="E1383" t="str">
            <v>LED Lamp</v>
          </cell>
          <cell r="F1383" t="str">
            <v>LIW: Lamp - LED - Globe - SF - SH</v>
          </cell>
          <cell r="G1383" t="str">
            <v>LED globe lamp: single family; shareholder</v>
          </cell>
          <cell r="H1383">
            <v>2</v>
          </cell>
          <cell r="I1383" t="str">
            <v>Proposed</v>
          </cell>
          <cell r="J1383">
            <v>42736</v>
          </cell>
          <cell r="Q1383" t="str">
            <v>0</v>
          </cell>
          <cell r="S1383" t="str">
            <v>0</v>
          </cell>
          <cell r="T1383" t="str">
            <v>18.09</v>
          </cell>
          <cell r="AA1383" t="str">
            <v>0</v>
          </cell>
          <cell r="AC1383" t="str">
            <v>0</v>
          </cell>
          <cell r="AD1383" t="str">
            <v>0</v>
          </cell>
          <cell r="AE1383" t="str">
            <v>per unit</v>
          </cell>
        </row>
        <row r="1384">
          <cell r="A1384" t="str">
            <v>10671 - 1</v>
          </cell>
          <cell r="B1384" t="str">
            <v>10671</v>
          </cell>
          <cell r="C1384" t="str">
            <v>Lighting</v>
          </cell>
          <cell r="D1384" t="str">
            <v>Lamp</v>
          </cell>
          <cell r="E1384" t="str">
            <v>LED Lamp</v>
          </cell>
          <cell r="F1384" t="str">
            <v>LIW: Lamp - LED - Globe - SF - TE</v>
          </cell>
          <cell r="G1384" t="str">
            <v>LED globe lamp: single family; electric</v>
          </cell>
          <cell r="H1384">
            <v>1</v>
          </cell>
          <cell r="I1384" t="str">
            <v>Active</v>
          </cell>
          <cell r="J1384">
            <v>42370</v>
          </cell>
          <cell r="K1384">
            <v>42735</v>
          </cell>
          <cell r="L1384" t="str">
            <v>Res Lighting</v>
          </cell>
          <cell r="Q1384" t="str">
            <v>15</v>
          </cell>
          <cell r="S1384" t="str">
            <v>15</v>
          </cell>
          <cell r="T1384" t="str">
            <v>17.9</v>
          </cell>
          <cell r="U1384" t="str">
            <v>Full</v>
          </cell>
          <cell r="V1384" t="str">
            <v>12</v>
          </cell>
          <cell r="Y1384" t="str">
            <v>PSE-deemed</v>
          </cell>
          <cell r="Z1384" t="str">
            <v>RTF Derived</v>
          </cell>
          <cell r="AA1384" t="str">
            <v>0</v>
          </cell>
          <cell r="AC1384" t="str">
            <v>0</v>
          </cell>
          <cell r="AD1384" t="str">
            <v>0</v>
          </cell>
          <cell r="AE1384" t="str">
            <v>per unit</v>
          </cell>
          <cell r="AF1384" t="str">
            <v>kWh</v>
          </cell>
        </row>
        <row r="1385">
          <cell r="A1385" t="str">
            <v>10671 - 2</v>
          </cell>
          <cell r="B1385" t="str">
            <v>10671</v>
          </cell>
          <cell r="C1385" t="str">
            <v>Lighting</v>
          </cell>
          <cell r="D1385" t="str">
            <v>Lamp</v>
          </cell>
          <cell r="E1385" t="str">
            <v>LED Lamp</v>
          </cell>
          <cell r="F1385" t="str">
            <v>LIW: Lamp - LED - Globe - SF - TE</v>
          </cell>
          <cell r="G1385" t="str">
            <v>LED globe lamp: single family; electric</v>
          </cell>
          <cell r="H1385">
            <v>2</v>
          </cell>
          <cell r="I1385" t="str">
            <v>Proposed</v>
          </cell>
          <cell r="J1385">
            <v>42736</v>
          </cell>
          <cell r="L1385" t="str">
            <v>Res Lighting</v>
          </cell>
          <cell r="Q1385" t="str">
            <v>15</v>
          </cell>
          <cell r="S1385" t="str">
            <v>15</v>
          </cell>
          <cell r="T1385" t="str">
            <v>18.09</v>
          </cell>
          <cell r="U1385" t="str">
            <v>Full</v>
          </cell>
          <cell r="V1385" t="str">
            <v>12</v>
          </cell>
          <cell r="Y1385" t="str">
            <v>PSE-deemed</v>
          </cell>
          <cell r="Z1385" t="str">
            <v>RTF Derived</v>
          </cell>
          <cell r="AA1385" t="str">
            <v>0</v>
          </cell>
          <cell r="AC1385" t="str">
            <v>0</v>
          </cell>
          <cell r="AD1385" t="str">
            <v>0</v>
          </cell>
          <cell r="AE1385" t="str">
            <v>per unit</v>
          </cell>
          <cell r="AF1385" t="str">
            <v>kWh</v>
          </cell>
        </row>
        <row r="1386">
          <cell r="A1386" t="str">
            <v>10426 - 1</v>
          </cell>
          <cell r="B1386" t="str">
            <v>10426</v>
          </cell>
          <cell r="C1386" t="str">
            <v>Lighting</v>
          </cell>
          <cell r="D1386" t="str">
            <v>Lamp</v>
          </cell>
          <cell r="E1386" t="str">
            <v>LED Lamp</v>
          </cell>
          <cell r="F1386" t="str">
            <v>LIW: Lamp - LED - Reflector - MF - SH</v>
          </cell>
          <cell r="G1386" t="str">
            <v>LED reflector lamp: multi-family; shareholder</v>
          </cell>
          <cell r="H1386">
            <v>1</v>
          </cell>
          <cell r="I1386" t="str">
            <v>Active</v>
          </cell>
          <cell r="J1386">
            <v>42005</v>
          </cell>
          <cell r="K1386">
            <v>42369</v>
          </cell>
          <cell r="Q1386" t="str">
            <v>0</v>
          </cell>
          <cell r="S1386" t="str">
            <v>0</v>
          </cell>
          <cell r="T1386" t="str">
            <v>25.1</v>
          </cell>
          <cell r="AA1386" t="str">
            <v>0</v>
          </cell>
          <cell r="AC1386" t="str">
            <v>0</v>
          </cell>
          <cell r="AD1386" t="str">
            <v>0</v>
          </cell>
          <cell r="AE1386" t="str">
            <v>per unit</v>
          </cell>
        </row>
        <row r="1387">
          <cell r="A1387" t="str">
            <v>10426 - 2</v>
          </cell>
          <cell r="B1387" t="str">
            <v>10426</v>
          </cell>
          <cell r="C1387" t="str">
            <v>Lighting</v>
          </cell>
          <cell r="D1387" t="str">
            <v>Lamp</v>
          </cell>
          <cell r="E1387" t="str">
            <v>LED Lamp</v>
          </cell>
          <cell r="F1387" t="str">
            <v>LIW: Lamp - LED - Reflector - MF - SH</v>
          </cell>
          <cell r="G1387" t="str">
            <v>LED reflector lamp: multi-family; shareholder</v>
          </cell>
          <cell r="H1387">
            <v>2</v>
          </cell>
          <cell r="I1387" t="str">
            <v>Active</v>
          </cell>
          <cell r="J1387">
            <v>42370</v>
          </cell>
          <cell r="Q1387" t="str">
            <v>0</v>
          </cell>
          <cell r="S1387" t="str">
            <v>0</v>
          </cell>
          <cell r="T1387" t="str">
            <v>27.94</v>
          </cell>
          <cell r="AA1387" t="str">
            <v>0</v>
          </cell>
          <cell r="AC1387" t="str">
            <v>0</v>
          </cell>
          <cell r="AD1387" t="str">
            <v>0</v>
          </cell>
          <cell r="AE1387" t="str">
            <v>per unit</v>
          </cell>
        </row>
        <row r="1388">
          <cell r="A1388" t="str">
            <v>10427 - 1</v>
          </cell>
          <cell r="B1388" t="str">
            <v>10427</v>
          </cell>
          <cell r="C1388" t="str">
            <v>Lighting</v>
          </cell>
          <cell r="D1388" t="str">
            <v>Lamp</v>
          </cell>
          <cell r="E1388" t="str">
            <v>LED Lamp</v>
          </cell>
          <cell r="F1388" t="str">
            <v>LIW: Lamp - LED - Reflector - MF - TE</v>
          </cell>
          <cell r="G1388" t="str">
            <v>LED reflector lamp: multi-family; electric</v>
          </cell>
          <cell r="H1388">
            <v>1</v>
          </cell>
          <cell r="I1388" t="str">
            <v>Active</v>
          </cell>
          <cell r="J1388">
            <v>42005</v>
          </cell>
          <cell r="K1388">
            <v>42369</v>
          </cell>
          <cell r="L1388" t="str">
            <v>Res Lighting</v>
          </cell>
          <cell r="Q1388" t="str">
            <v>15</v>
          </cell>
          <cell r="S1388" t="str">
            <v>15</v>
          </cell>
          <cell r="T1388" t="str">
            <v>25.1</v>
          </cell>
          <cell r="V1388" t="str">
            <v>12</v>
          </cell>
          <cell r="X1388" t="str">
            <v>0</v>
          </cell>
          <cell r="Y1388" t="str">
            <v>PSE-deemed</v>
          </cell>
          <cell r="Z1388" t="str">
            <v>RTF Derived</v>
          </cell>
          <cell r="AE1388" t="str">
            <v>per unit</v>
          </cell>
          <cell r="AF1388" t="str">
            <v>kWh</v>
          </cell>
        </row>
        <row r="1389">
          <cell r="A1389" t="str">
            <v>10427 - 2</v>
          </cell>
          <cell r="B1389" t="str">
            <v>10427</v>
          </cell>
          <cell r="C1389" t="str">
            <v>Lighting</v>
          </cell>
          <cell r="D1389" t="str">
            <v>Lamp</v>
          </cell>
          <cell r="E1389" t="str">
            <v>LED Lamp</v>
          </cell>
          <cell r="F1389" t="str">
            <v>LIW: Lamp - LED - Reflector - MF - TE</v>
          </cell>
          <cell r="G1389" t="str">
            <v>LED reflector lamp: multi-family; electric</v>
          </cell>
          <cell r="H1389">
            <v>2</v>
          </cell>
          <cell r="I1389" t="str">
            <v>Active</v>
          </cell>
          <cell r="J1389">
            <v>42370</v>
          </cell>
          <cell r="K1389">
            <v>42735</v>
          </cell>
          <cell r="L1389" t="str">
            <v>Res Lighting</v>
          </cell>
          <cell r="Q1389" t="str">
            <v>15</v>
          </cell>
          <cell r="S1389" t="str">
            <v>15</v>
          </cell>
          <cell r="T1389" t="str">
            <v>27.94</v>
          </cell>
          <cell r="V1389" t="str">
            <v>12</v>
          </cell>
          <cell r="X1389" t="str">
            <v>0</v>
          </cell>
          <cell r="Y1389" t="str">
            <v>PSE-deemed</v>
          </cell>
          <cell r="Z1389" t="str">
            <v>RTF Derived</v>
          </cell>
          <cell r="AE1389" t="str">
            <v>per unit</v>
          </cell>
          <cell r="AF1389" t="str">
            <v>kWh</v>
          </cell>
        </row>
        <row r="1390">
          <cell r="A1390" t="str">
            <v>10428 - 1</v>
          </cell>
          <cell r="B1390" t="str">
            <v>10428</v>
          </cell>
          <cell r="C1390" t="str">
            <v>Lighting</v>
          </cell>
          <cell r="D1390" t="str">
            <v>Lamp</v>
          </cell>
          <cell r="E1390" t="str">
            <v>LED Lamp</v>
          </cell>
          <cell r="F1390" t="str">
            <v>LIW: Lamp - LED - Reflector - SF - SH</v>
          </cell>
          <cell r="G1390" t="str">
            <v>LED reflector lamp: single family; shareholder</v>
          </cell>
          <cell r="H1390">
            <v>1</v>
          </cell>
          <cell r="I1390" t="str">
            <v>Active</v>
          </cell>
          <cell r="J1390">
            <v>42005</v>
          </cell>
          <cell r="K1390">
            <v>42369</v>
          </cell>
          <cell r="Q1390" t="str">
            <v>0</v>
          </cell>
          <cell r="S1390" t="str">
            <v>0</v>
          </cell>
          <cell r="T1390" t="str">
            <v>29.6</v>
          </cell>
          <cell r="AA1390" t="str">
            <v>0</v>
          </cell>
          <cell r="AC1390" t="str">
            <v>0</v>
          </cell>
          <cell r="AD1390" t="str">
            <v>0</v>
          </cell>
          <cell r="AE1390" t="str">
            <v>per unit</v>
          </cell>
        </row>
        <row r="1391">
          <cell r="A1391" t="str">
            <v>10428 - 2</v>
          </cell>
          <cell r="B1391" t="str">
            <v>10428</v>
          </cell>
          <cell r="C1391" t="str">
            <v>Lighting</v>
          </cell>
          <cell r="D1391" t="str">
            <v>Lamp</v>
          </cell>
          <cell r="E1391" t="str">
            <v>LED Lamp</v>
          </cell>
          <cell r="F1391" t="str">
            <v>LIW: Lamp - LED - Reflector - SF - SH</v>
          </cell>
          <cell r="G1391" t="str">
            <v>LED reflector lamp: single family; shareholder</v>
          </cell>
          <cell r="H1391">
            <v>2</v>
          </cell>
          <cell r="I1391" t="str">
            <v>Active</v>
          </cell>
          <cell r="J1391">
            <v>42370</v>
          </cell>
          <cell r="Q1391" t="str">
            <v>0</v>
          </cell>
          <cell r="S1391" t="str">
            <v>0</v>
          </cell>
          <cell r="T1391" t="str">
            <v>38.22</v>
          </cell>
          <cell r="AA1391" t="str">
            <v>0</v>
          </cell>
          <cell r="AC1391" t="str">
            <v>0</v>
          </cell>
          <cell r="AD1391" t="str">
            <v>0</v>
          </cell>
          <cell r="AE1391" t="str">
            <v>per unit</v>
          </cell>
        </row>
        <row r="1392">
          <cell r="A1392" t="str">
            <v>10429 - 1</v>
          </cell>
          <cell r="B1392" t="str">
            <v>10429</v>
          </cell>
          <cell r="C1392" t="str">
            <v>Lighting</v>
          </cell>
          <cell r="D1392" t="str">
            <v>Lamp</v>
          </cell>
          <cell r="E1392" t="str">
            <v>LED Lamp</v>
          </cell>
          <cell r="F1392" t="str">
            <v>LIW: Lamp - LED - Reflector - SF - TE</v>
          </cell>
          <cell r="G1392" t="str">
            <v>LED reflector lamp: single family; electric</v>
          </cell>
          <cell r="H1392">
            <v>1</v>
          </cell>
          <cell r="I1392" t="str">
            <v>Active</v>
          </cell>
          <cell r="J1392">
            <v>42005</v>
          </cell>
          <cell r="K1392">
            <v>42369</v>
          </cell>
          <cell r="L1392" t="str">
            <v>Res Lighting</v>
          </cell>
          <cell r="Q1392" t="str">
            <v>15</v>
          </cell>
          <cell r="S1392" t="str">
            <v>15</v>
          </cell>
          <cell r="T1392" t="str">
            <v>29.6</v>
          </cell>
          <cell r="V1392" t="str">
            <v>12</v>
          </cell>
          <cell r="X1392" t="str">
            <v>0</v>
          </cell>
          <cell r="Y1392" t="str">
            <v>PSE-deemed</v>
          </cell>
          <cell r="Z1392" t="str">
            <v>RTF Derived</v>
          </cell>
          <cell r="AE1392" t="str">
            <v>per unit</v>
          </cell>
          <cell r="AF1392" t="str">
            <v>kWh</v>
          </cell>
        </row>
        <row r="1393">
          <cell r="A1393" t="str">
            <v>10429 - 2</v>
          </cell>
          <cell r="B1393" t="str">
            <v>10429</v>
          </cell>
          <cell r="C1393" t="str">
            <v>Lighting</v>
          </cell>
          <cell r="D1393" t="str">
            <v>Lamp</v>
          </cell>
          <cell r="E1393" t="str">
            <v>LED Lamp</v>
          </cell>
          <cell r="F1393" t="str">
            <v>LIW: Lamp - LED - Reflector - SF - TE</v>
          </cell>
          <cell r="G1393" t="str">
            <v>LED reflector lamp: single family; electric</v>
          </cell>
          <cell r="H1393">
            <v>2</v>
          </cell>
          <cell r="I1393" t="str">
            <v>Active</v>
          </cell>
          <cell r="J1393">
            <v>42370</v>
          </cell>
          <cell r="K1393">
            <v>42735</v>
          </cell>
          <cell r="L1393" t="str">
            <v>Res Lighting</v>
          </cell>
          <cell r="Q1393" t="str">
            <v>15</v>
          </cell>
          <cell r="S1393" t="str">
            <v>15</v>
          </cell>
          <cell r="T1393" t="str">
            <v>38.22</v>
          </cell>
          <cell r="V1393" t="str">
            <v>12</v>
          </cell>
          <cell r="X1393" t="str">
            <v>0</v>
          </cell>
          <cell r="Y1393" t="str">
            <v>PSE-deemed</v>
          </cell>
          <cell r="Z1393" t="str">
            <v>RTF Derived</v>
          </cell>
          <cell r="AE1393" t="str">
            <v>per unit</v>
          </cell>
          <cell r="AF1393" t="str">
            <v>kWh</v>
          </cell>
        </row>
        <row r="1394">
          <cell r="A1394" t="str">
            <v>10672 - 1</v>
          </cell>
          <cell r="B1394" t="str">
            <v>10672</v>
          </cell>
          <cell r="C1394" t="str">
            <v>Lighting</v>
          </cell>
          <cell r="D1394" t="str">
            <v>Lamp</v>
          </cell>
          <cell r="E1394" t="str">
            <v>TLED Lamp</v>
          </cell>
          <cell r="F1394" t="str">
            <v>LIW: Lamp - TLED - T8 - MF - SH</v>
          </cell>
          <cell r="G1394" t="str">
            <v>T8 LED lamp: multi-family; shareholder</v>
          </cell>
          <cell r="H1394">
            <v>1</v>
          </cell>
          <cell r="I1394" t="str">
            <v>Active</v>
          </cell>
          <cell r="J1394">
            <v>42370</v>
          </cell>
          <cell r="K1394">
            <v>42735</v>
          </cell>
          <cell r="Q1394" t="str">
            <v>0</v>
          </cell>
          <cell r="S1394" t="str">
            <v>0</v>
          </cell>
          <cell r="T1394" t="str">
            <v>33.39</v>
          </cell>
          <cell r="AA1394" t="str">
            <v>0</v>
          </cell>
          <cell r="AC1394" t="str">
            <v>0</v>
          </cell>
          <cell r="AD1394" t="str">
            <v>0</v>
          </cell>
          <cell r="AE1394" t="str">
            <v>per unit</v>
          </cell>
        </row>
        <row r="1395">
          <cell r="A1395" t="str">
            <v>10672 - 2</v>
          </cell>
          <cell r="B1395" t="str">
            <v>10672</v>
          </cell>
          <cell r="C1395" t="str">
            <v>Lighting</v>
          </cell>
          <cell r="D1395" t="str">
            <v>Lamp</v>
          </cell>
          <cell r="E1395" t="str">
            <v>TLED Lamp</v>
          </cell>
          <cell r="F1395" t="str">
            <v>LIW: Lamp - TLED - T8 - MF - SH</v>
          </cell>
          <cell r="G1395" t="str">
            <v>T8 LED lamp: multi-family; shareholder</v>
          </cell>
          <cell r="H1395">
            <v>2</v>
          </cell>
          <cell r="I1395" t="str">
            <v>Proposed</v>
          </cell>
          <cell r="J1395">
            <v>42736</v>
          </cell>
          <cell r="Q1395" t="str">
            <v>0</v>
          </cell>
          <cell r="S1395" t="str">
            <v>0</v>
          </cell>
          <cell r="T1395" t="str">
            <v>9.66</v>
          </cell>
          <cell r="AA1395" t="str">
            <v>0</v>
          </cell>
          <cell r="AC1395" t="str">
            <v>0</v>
          </cell>
          <cell r="AD1395" t="str">
            <v>0</v>
          </cell>
          <cell r="AE1395" t="str">
            <v>per unit</v>
          </cell>
        </row>
        <row r="1396">
          <cell r="A1396" t="str">
            <v>10673 - 1</v>
          </cell>
          <cell r="B1396" t="str">
            <v>10673</v>
          </cell>
          <cell r="C1396" t="str">
            <v>Lighting</v>
          </cell>
          <cell r="D1396" t="str">
            <v>Lamp</v>
          </cell>
          <cell r="E1396" t="str">
            <v>TLED Lamp</v>
          </cell>
          <cell r="F1396" t="str">
            <v>LIW: Lamp - TLED - T8 - MF - TE</v>
          </cell>
          <cell r="G1396" t="str">
            <v>T8 LED lamp: multi-family; electric</v>
          </cell>
          <cell r="H1396">
            <v>1</v>
          </cell>
          <cell r="I1396" t="str">
            <v>Active</v>
          </cell>
          <cell r="J1396">
            <v>42370</v>
          </cell>
          <cell r="K1396">
            <v>42735</v>
          </cell>
          <cell r="L1396" t="str">
            <v>Res Lighting</v>
          </cell>
          <cell r="Q1396" t="str">
            <v>15</v>
          </cell>
          <cell r="S1396" t="str">
            <v>15</v>
          </cell>
          <cell r="T1396" t="str">
            <v>33.39</v>
          </cell>
          <cell r="U1396" t="str">
            <v>Full</v>
          </cell>
          <cell r="V1396" t="str">
            <v>12</v>
          </cell>
          <cell r="Y1396" t="str">
            <v>PSE-deemed</v>
          </cell>
          <cell r="Z1396" t="str">
            <v>RTF Derived</v>
          </cell>
          <cell r="AA1396" t="str">
            <v>0</v>
          </cell>
          <cell r="AC1396" t="str">
            <v>0</v>
          </cell>
          <cell r="AD1396" t="str">
            <v>0</v>
          </cell>
          <cell r="AE1396" t="str">
            <v>per unit</v>
          </cell>
          <cell r="AF1396" t="str">
            <v>kWh</v>
          </cell>
        </row>
        <row r="1397">
          <cell r="A1397" t="str">
            <v>10673 - 2</v>
          </cell>
          <cell r="B1397" t="str">
            <v>10673</v>
          </cell>
          <cell r="C1397" t="str">
            <v>Lighting</v>
          </cell>
          <cell r="D1397" t="str">
            <v>Lamp</v>
          </cell>
          <cell r="E1397" t="str">
            <v>TLED Lamp</v>
          </cell>
          <cell r="F1397" t="str">
            <v>LIW: Lamp - TLED - T8 - MF - TE</v>
          </cell>
          <cell r="G1397" t="str">
            <v>T8 LED lamp: multi-family; electric</v>
          </cell>
          <cell r="H1397">
            <v>2</v>
          </cell>
          <cell r="I1397" t="str">
            <v>Proposed</v>
          </cell>
          <cell r="J1397">
            <v>42736</v>
          </cell>
          <cell r="L1397" t="str">
            <v>Res Lighting</v>
          </cell>
          <cell r="Q1397" t="str">
            <v>15</v>
          </cell>
          <cell r="S1397" t="str">
            <v>15</v>
          </cell>
          <cell r="T1397" t="str">
            <v>9.66</v>
          </cell>
          <cell r="U1397" t="str">
            <v>Full</v>
          </cell>
          <cell r="V1397" t="str">
            <v>12</v>
          </cell>
          <cell r="Y1397" t="str">
            <v>PSE-deemed</v>
          </cell>
          <cell r="Z1397" t="str">
            <v>RTF Derived</v>
          </cell>
          <cell r="AA1397" t="str">
            <v>0</v>
          </cell>
          <cell r="AC1397" t="str">
            <v>0</v>
          </cell>
          <cell r="AD1397" t="str">
            <v>0</v>
          </cell>
          <cell r="AE1397" t="str">
            <v>per unit</v>
          </cell>
          <cell r="AF1397" t="str">
            <v>kWh</v>
          </cell>
        </row>
        <row r="1398">
          <cell r="A1398" t="str">
            <v>10300 - 1</v>
          </cell>
          <cell r="B1398" t="str">
            <v>10300</v>
          </cell>
          <cell r="C1398" t="str">
            <v>Lighting</v>
          </cell>
          <cell r="D1398" t="str">
            <v>Area Lighting</v>
          </cell>
          <cell r="E1398" t="str">
            <v>Corridor Lighting</v>
          </cell>
          <cell r="F1398" t="str">
            <v>LIW: Lighting - Common Area - MF - SH</v>
          </cell>
          <cell r="G1398" t="str">
            <v>Common area lighting: multi-family; shareholder</v>
          </cell>
          <cell r="H1398">
            <v>1</v>
          </cell>
          <cell r="I1398" t="str">
            <v>Active</v>
          </cell>
          <cell r="J1398">
            <v>42005</v>
          </cell>
          <cell r="Q1398" t="str">
            <v>0</v>
          </cell>
          <cell r="S1398" t="str">
            <v>0</v>
          </cell>
          <cell r="T1398" t="str">
            <v>0</v>
          </cell>
          <cell r="AA1398" t="str">
            <v>0</v>
          </cell>
          <cell r="AC1398" t="str">
            <v>0</v>
          </cell>
          <cell r="AD1398" t="str">
            <v>0</v>
          </cell>
        </row>
        <row r="1399">
          <cell r="A1399" t="str">
            <v>10301 - 1</v>
          </cell>
          <cell r="B1399" t="str">
            <v>10301</v>
          </cell>
          <cell r="C1399" t="str">
            <v>Lighting</v>
          </cell>
          <cell r="D1399" t="str">
            <v>Area Lighting</v>
          </cell>
          <cell r="E1399" t="str">
            <v>Corridor Lighting</v>
          </cell>
          <cell r="F1399" t="str">
            <v>LIW: Lighting - Common Area - MF - TE</v>
          </cell>
          <cell r="G1399" t="str">
            <v>Common area lighting: multi-family; electric</v>
          </cell>
          <cell r="H1399">
            <v>1</v>
          </cell>
          <cell r="I1399" t="str">
            <v>Active</v>
          </cell>
          <cell r="J1399">
            <v>42005</v>
          </cell>
          <cell r="L1399" t="str">
            <v>Comm Lighting</v>
          </cell>
          <cell r="Q1399" t="str">
            <v>0</v>
          </cell>
          <cell r="S1399" t="str">
            <v>0</v>
          </cell>
          <cell r="T1399" t="str">
            <v>0</v>
          </cell>
          <cell r="X1399" t="str">
            <v>0</v>
          </cell>
          <cell r="Y1399" t="str">
            <v>Custom</v>
          </cell>
          <cell r="Z1399" t="str">
            <v>Engineering</v>
          </cell>
          <cell r="AF1399" t="str">
            <v>kWh</v>
          </cell>
        </row>
        <row r="1400">
          <cell r="A1400" t="str">
            <v>10263 - 1</v>
          </cell>
          <cell r="B1400" t="str">
            <v>10263</v>
          </cell>
          <cell r="C1400" t="str">
            <v>Appliances</v>
          </cell>
          <cell r="D1400" t="str">
            <v>Refrigerator</v>
          </cell>
          <cell r="E1400" t="str">
            <v>Refrigerator Replacement</v>
          </cell>
          <cell r="F1400" t="str">
            <v>LIW: Refrigerator Replacement - MF - SH</v>
          </cell>
          <cell r="G1400" t="str">
            <v>Refrigerator replacement: multi-family; shareholder</v>
          </cell>
          <cell r="H1400">
            <v>1</v>
          </cell>
          <cell r="I1400" t="str">
            <v>Active</v>
          </cell>
          <cell r="J1400">
            <v>42005</v>
          </cell>
          <cell r="K1400">
            <v>42369</v>
          </cell>
          <cell r="Q1400" t="str">
            <v>0</v>
          </cell>
          <cell r="S1400" t="str">
            <v>0</v>
          </cell>
          <cell r="T1400" t="str">
            <v>666</v>
          </cell>
          <cell r="AA1400" t="str">
            <v>0</v>
          </cell>
          <cell r="AC1400" t="str">
            <v>0</v>
          </cell>
          <cell r="AD1400" t="str">
            <v>0</v>
          </cell>
          <cell r="AE1400" t="str">
            <v>per unit</v>
          </cell>
        </row>
        <row r="1401">
          <cell r="A1401" t="str">
            <v>10263 - 2</v>
          </cell>
          <cell r="B1401" t="str">
            <v>10263</v>
          </cell>
          <cell r="C1401" t="str">
            <v>Appliances</v>
          </cell>
          <cell r="D1401" t="str">
            <v>Refrigerator</v>
          </cell>
          <cell r="E1401" t="str">
            <v>Refrigerator Replacement</v>
          </cell>
          <cell r="F1401" t="str">
            <v>LIW: Refrigerator Replacement - MF - SH</v>
          </cell>
          <cell r="G1401" t="str">
            <v>Refrigerator replacement: multi-family; shareholder</v>
          </cell>
          <cell r="H1401">
            <v>2</v>
          </cell>
          <cell r="I1401" t="str">
            <v>Active</v>
          </cell>
          <cell r="J1401">
            <v>42370</v>
          </cell>
          <cell r="Q1401" t="str">
            <v>0</v>
          </cell>
          <cell r="S1401" t="str">
            <v>0</v>
          </cell>
          <cell r="T1401" t="str">
            <v>503</v>
          </cell>
          <cell r="AA1401" t="str">
            <v>0</v>
          </cell>
          <cell r="AC1401" t="str">
            <v>0</v>
          </cell>
          <cell r="AD1401" t="str">
            <v>0</v>
          </cell>
          <cell r="AE1401" t="str">
            <v>per unit</v>
          </cell>
        </row>
        <row r="1402">
          <cell r="A1402" t="str">
            <v>10264 - 1</v>
          </cell>
          <cell r="B1402" t="str">
            <v>10264</v>
          </cell>
          <cell r="C1402" t="str">
            <v>Appliances</v>
          </cell>
          <cell r="D1402" t="str">
            <v>Refrigerator</v>
          </cell>
          <cell r="E1402" t="str">
            <v>Refrigerator Replacement</v>
          </cell>
          <cell r="F1402" t="str">
            <v>LIW: Refrigerator Replacement - MF - TE</v>
          </cell>
          <cell r="G1402" t="str">
            <v>Refrigerator replacement: multi-family; electric</v>
          </cell>
          <cell r="H1402">
            <v>1</v>
          </cell>
          <cell r="I1402" t="str">
            <v>Active</v>
          </cell>
          <cell r="J1402">
            <v>42005</v>
          </cell>
          <cell r="K1402">
            <v>42369</v>
          </cell>
          <cell r="L1402" t="str">
            <v>Res Refrigerator</v>
          </cell>
          <cell r="Q1402" t="str">
            <v>565</v>
          </cell>
          <cell r="S1402" t="str">
            <v>565</v>
          </cell>
          <cell r="T1402" t="str">
            <v>666</v>
          </cell>
          <cell r="V1402" t="str">
            <v>15</v>
          </cell>
          <cell r="X1402" t="str">
            <v>0</v>
          </cell>
          <cell r="Y1402" t="str">
            <v>PSE-deemed</v>
          </cell>
          <cell r="Z1402" t="str">
            <v>Evaluation Study</v>
          </cell>
          <cell r="AE1402" t="str">
            <v>per unit</v>
          </cell>
          <cell r="AF1402" t="str">
            <v>kWh</v>
          </cell>
        </row>
        <row r="1403">
          <cell r="A1403" t="str">
            <v>10264 - 2</v>
          </cell>
          <cell r="B1403" t="str">
            <v>10264</v>
          </cell>
          <cell r="C1403" t="str">
            <v>Appliances</v>
          </cell>
          <cell r="D1403" t="str">
            <v>Refrigerator</v>
          </cell>
          <cell r="E1403" t="str">
            <v>Refrigerator Replacement</v>
          </cell>
          <cell r="F1403" t="str">
            <v>LIW: Refrigerator Replacement - MF - TE</v>
          </cell>
          <cell r="G1403" t="str">
            <v>Refrigerator replacement: multi-family; electric</v>
          </cell>
          <cell r="H1403">
            <v>2</v>
          </cell>
          <cell r="I1403" t="str">
            <v>Active</v>
          </cell>
          <cell r="J1403">
            <v>42370</v>
          </cell>
          <cell r="L1403" t="str">
            <v>Res Refrigerator</v>
          </cell>
          <cell r="Q1403" t="str">
            <v>545</v>
          </cell>
          <cell r="S1403" t="str">
            <v>545</v>
          </cell>
          <cell r="T1403" t="str">
            <v>503</v>
          </cell>
          <cell r="V1403" t="str">
            <v>15</v>
          </cell>
          <cell r="X1403" t="str">
            <v>0</v>
          </cell>
          <cell r="Y1403" t="str">
            <v>PSE-deemed</v>
          </cell>
          <cell r="Z1403" t="str">
            <v>Evaluation Study</v>
          </cell>
          <cell r="AE1403" t="str">
            <v>per unit</v>
          </cell>
          <cell r="AF1403" t="str">
            <v>kWh</v>
          </cell>
        </row>
        <row r="1404">
          <cell r="A1404" t="str">
            <v>10265 - 1</v>
          </cell>
          <cell r="B1404" t="str">
            <v>10265</v>
          </cell>
          <cell r="C1404" t="str">
            <v>Appliances</v>
          </cell>
          <cell r="D1404" t="str">
            <v>Refrigerator</v>
          </cell>
          <cell r="E1404" t="str">
            <v>Refrigerator Replacement</v>
          </cell>
          <cell r="F1404" t="str">
            <v>LIW: Refrigerator Replacement - MH - SH</v>
          </cell>
          <cell r="G1404" t="str">
            <v>Refrigerator replacement: mobile home; shareholder</v>
          </cell>
          <cell r="H1404">
            <v>1</v>
          </cell>
          <cell r="I1404" t="str">
            <v>Active</v>
          </cell>
          <cell r="J1404">
            <v>42005</v>
          </cell>
          <cell r="K1404">
            <v>42369</v>
          </cell>
          <cell r="Q1404" t="str">
            <v>0</v>
          </cell>
          <cell r="S1404" t="str">
            <v>0</v>
          </cell>
          <cell r="T1404" t="str">
            <v>666</v>
          </cell>
          <cell r="AA1404" t="str">
            <v>0</v>
          </cell>
          <cell r="AC1404" t="str">
            <v>0</v>
          </cell>
          <cell r="AD1404" t="str">
            <v>0</v>
          </cell>
          <cell r="AE1404" t="str">
            <v>per unit</v>
          </cell>
        </row>
        <row r="1405">
          <cell r="A1405" t="str">
            <v>10265 - 2</v>
          </cell>
          <cell r="B1405" t="str">
            <v>10265</v>
          </cell>
          <cell r="C1405" t="str">
            <v>Appliances</v>
          </cell>
          <cell r="D1405" t="str">
            <v>Refrigerator</v>
          </cell>
          <cell r="E1405" t="str">
            <v>Refrigerator Replacement</v>
          </cell>
          <cell r="F1405" t="str">
            <v>LIW: Refrigerator Replacement - MH - SH</v>
          </cell>
          <cell r="G1405" t="str">
            <v>Refrigerator replacement: mobile home; shareholder</v>
          </cell>
          <cell r="H1405">
            <v>2</v>
          </cell>
          <cell r="I1405" t="str">
            <v>Active</v>
          </cell>
          <cell r="J1405">
            <v>42370</v>
          </cell>
          <cell r="Q1405" t="str">
            <v>0</v>
          </cell>
          <cell r="S1405" t="str">
            <v>0</v>
          </cell>
          <cell r="T1405" t="str">
            <v>503</v>
          </cell>
          <cell r="AA1405" t="str">
            <v>0</v>
          </cell>
          <cell r="AC1405" t="str">
            <v>0</v>
          </cell>
          <cell r="AD1405" t="str">
            <v>0</v>
          </cell>
          <cell r="AE1405" t="str">
            <v>per unit</v>
          </cell>
        </row>
        <row r="1406">
          <cell r="A1406" t="str">
            <v>10266 - 1</v>
          </cell>
          <cell r="B1406" t="str">
            <v>10266</v>
          </cell>
          <cell r="C1406" t="str">
            <v>Appliances</v>
          </cell>
          <cell r="D1406" t="str">
            <v>Refrigerator</v>
          </cell>
          <cell r="E1406" t="str">
            <v>Refrigerator Replacement</v>
          </cell>
          <cell r="F1406" t="str">
            <v>LIW: Refrigerator Replacement - MH - TE</v>
          </cell>
          <cell r="G1406" t="str">
            <v>Refrigerator replacement: mobile home; electric</v>
          </cell>
          <cell r="H1406">
            <v>1</v>
          </cell>
          <cell r="I1406" t="str">
            <v>Active</v>
          </cell>
          <cell r="J1406">
            <v>42005</v>
          </cell>
          <cell r="K1406">
            <v>42369</v>
          </cell>
          <cell r="L1406" t="str">
            <v>Res Refrigerator</v>
          </cell>
          <cell r="Q1406" t="str">
            <v>565</v>
          </cell>
          <cell r="S1406" t="str">
            <v>565</v>
          </cell>
          <cell r="T1406" t="str">
            <v>666</v>
          </cell>
          <cell r="V1406" t="str">
            <v>15</v>
          </cell>
          <cell r="X1406" t="str">
            <v>0</v>
          </cell>
          <cell r="Y1406" t="str">
            <v>PSE-deemed</v>
          </cell>
          <cell r="Z1406" t="str">
            <v>Evaluation Study</v>
          </cell>
          <cell r="AE1406" t="str">
            <v>per unit</v>
          </cell>
          <cell r="AF1406" t="str">
            <v>kWh</v>
          </cell>
        </row>
        <row r="1407">
          <cell r="A1407" t="str">
            <v>10266 - 2</v>
          </cell>
          <cell r="B1407" t="str">
            <v>10266</v>
          </cell>
          <cell r="C1407" t="str">
            <v>Appliances</v>
          </cell>
          <cell r="D1407" t="str">
            <v>Refrigerator</v>
          </cell>
          <cell r="E1407" t="str">
            <v>Refrigerator Replacement</v>
          </cell>
          <cell r="F1407" t="str">
            <v>LIW: Refrigerator Replacement - MH - TE</v>
          </cell>
          <cell r="G1407" t="str">
            <v>Refrigerator replacement: mobile home; electric</v>
          </cell>
          <cell r="H1407">
            <v>2</v>
          </cell>
          <cell r="I1407" t="str">
            <v>Active</v>
          </cell>
          <cell r="J1407">
            <v>42370</v>
          </cell>
          <cell r="L1407" t="str">
            <v>Res Refrigerator</v>
          </cell>
          <cell r="Q1407" t="str">
            <v>545</v>
          </cell>
          <cell r="S1407" t="str">
            <v>545</v>
          </cell>
          <cell r="T1407" t="str">
            <v>503</v>
          </cell>
          <cell r="V1407" t="str">
            <v>15</v>
          </cell>
          <cell r="X1407" t="str">
            <v>0</v>
          </cell>
          <cell r="Y1407" t="str">
            <v>PSE-deemed</v>
          </cell>
          <cell r="Z1407" t="str">
            <v>Evaluation Study</v>
          </cell>
          <cell r="AE1407" t="str">
            <v>per unit</v>
          </cell>
          <cell r="AF1407" t="str">
            <v>kWh</v>
          </cell>
        </row>
        <row r="1408">
          <cell r="A1408" t="str">
            <v>10267 - 1</v>
          </cell>
          <cell r="B1408" t="str">
            <v>10267</v>
          </cell>
          <cell r="C1408" t="str">
            <v>Appliances</v>
          </cell>
          <cell r="D1408" t="str">
            <v>Refrigerator</v>
          </cell>
          <cell r="E1408" t="str">
            <v>Refrigerator Replacement</v>
          </cell>
          <cell r="F1408" t="str">
            <v>LIW: Refrigerator Replacement - SF - SH</v>
          </cell>
          <cell r="G1408" t="str">
            <v>Refrigerator replacement: single family; shareholder</v>
          </cell>
          <cell r="H1408">
            <v>1</v>
          </cell>
          <cell r="I1408" t="str">
            <v>Active</v>
          </cell>
          <cell r="J1408">
            <v>42005</v>
          </cell>
          <cell r="K1408">
            <v>42369</v>
          </cell>
          <cell r="Q1408" t="str">
            <v>0</v>
          </cell>
          <cell r="S1408" t="str">
            <v>0</v>
          </cell>
          <cell r="T1408" t="str">
            <v>666</v>
          </cell>
          <cell r="AA1408" t="str">
            <v>0</v>
          </cell>
          <cell r="AC1408" t="str">
            <v>0</v>
          </cell>
          <cell r="AD1408" t="str">
            <v>0</v>
          </cell>
          <cell r="AE1408" t="str">
            <v>per unit</v>
          </cell>
        </row>
        <row r="1409">
          <cell r="A1409" t="str">
            <v>10267 - 2</v>
          </cell>
          <cell r="B1409" t="str">
            <v>10267</v>
          </cell>
          <cell r="C1409" t="str">
            <v>Appliances</v>
          </cell>
          <cell r="D1409" t="str">
            <v>Refrigerator</v>
          </cell>
          <cell r="E1409" t="str">
            <v>Refrigerator Replacement</v>
          </cell>
          <cell r="F1409" t="str">
            <v>LIW: Refrigerator Replacement - SF - SH</v>
          </cell>
          <cell r="G1409" t="str">
            <v>Refrigerator replacement: single family; shareholder</v>
          </cell>
          <cell r="H1409">
            <v>2</v>
          </cell>
          <cell r="I1409" t="str">
            <v>Active</v>
          </cell>
          <cell r="J1409">
            <v>42370</v>
          </cell>
          <cell r="Q1409" t="str">
            <v>0</v>
          </cell>
          <cell r="S1409" t="str">
            <v>0</v>
          </cell>
          <cell r="T1409" t="str">
            <v>503</v>
          </cell>
          <cell r="AA1409" t="str">
            <v>0</v>
          </cell>
          <cell r="AC1409" t="str">
            <v>0</v>
          </cell>
          <cell r="AD1409" t="str">
            <v>0</v>
          </cell>
          <cell r="AE1409" t="str">
            <v>per unit</v>
          </cell>
        </row>
        <row r="1410">
          <cell r="A1410" t="str">
            <v>10268 - 1</v>
          </cell>
          <cell r="B1410" t="str">
            <v>10268</v>
          </cell>
          <cell r="C1410" t="str">
            <v>Appliances</v>
          </cell>
          <cell r="D1410" t="str">
            <v>Refrigerator</v>
          </cell>
          <cell r="E1410" t="str">
            <v>Refrigerator Replacement</v>
          </cell>
          <cell r="F1410" t="str">
            <v>LIW: Refrigerator Replacement - SF - TE</v>
          </cell>
          <cell r="G1410" t="str">
            <v>Refrigerator replacement: single family; electric</v>
          </cell>
          <cell r="H1410">
            <v>1</v>
          </cell>
          <cell r="I1410" t="str">
            <v>Active</v>
          </cell>
          <cell r="J1410">
            <v>42005</v>
          </cell>
          <cell r="K1410">
            <v>42369</v>
          </cell>
          <cell r="L1410" t="str">
            <v>Res Refrigerator</v>
          </cell>
          <cell r="Q1410" t="str">
            <v>565</v>
          </cell>
          <cell r="S1410" t="str">
            <v>565</v>
          </cell>
          <cell r="T1410" t="str">
            <v>666</v>
          </cell>
          <cell r="V1410" t="str">
            <v>15</v>
          </cell>
          <cell r="X1410" t="str">
            <v>0</v>
          </cell>
          <cell r="Y1410" t="str">
            <v>PSE-deemed</v>
          </cell>
          <cell r="Z1410" t="str">
            <v>Evaluation Study</v>
          </cell>
          <cell r="AE1410" t="str">
            <v>per unit</v>
          </cell>
          <cell r="AF1410" t="str">
            <v>kWh</v>
          </cell>
        </row>
        <row r="1411">
          <cell r="A1411" t="str">
            <v>10268 - 2</v>
          </cell>
          <cell r="B1411" t="str">
            <v>10268</v>
          </cell>
          <cell r="C1411" t="str">
            <v>Appliances</v>
          </cell>
          <cell r="D1411" t="str">
            <v>Refrigerator</v>
          </cell>
          <cell r="E1411" t="str">
            <v>Refrigerator Replacement</v>
          </cell>
          <cell r="F1411" t="str">
            <v>LIW: Refrigerator Replacement - SF - TE</v>
          </cell>
          <cell r="G1411" t="str">
            <v>Refrigerator replacement: single family; electric</v>
          </cell>
          <cell r="H1411">
            <v>2</v>
          </cell>
          <cell r="I1411" t="str">
            <v>Active</v>
          </cell>
          <cell r="J1411">
            <v>42370</v>
          </cell>
          <cell r="L1411" t="str">
            <v>Res Refrigerator</v>
          </cell>
          <cell r="Q1411" t="str">
            <v>545</v>
          </cell>
          <cell r="S1411" t="str">
            <v>545</v>
          </cell>
          <cell r="T1411" t="str">
            <v>503</v>
          </cell>
          <cell r="V1411" t="str">
            <v>15</v>
          </cell>
          <cell r="X1411" t="str">
            <v>0</v>
          </cell>
          <cell r="Y1411" t="str">
            <v>PSE-deemed</v>
          </cell>
          <cell r="Z1411" t="str">
            <v>Evaluation Study</v>
          </cell>
          <cell r="AE1411" t="str">
            <v>per unit</v>
          </cell>
          <cell r="AF1411" t="str">
            <v>kWh</v>
          </cell>
        </row>
        <row r="1412">
          <cell r="A1412" t="str">
            <v>10480 - 1</v>
          </cell>
          <cell r="B1412" t="str">
            <v>10480</v>
          </cell>
          <cell r="C1412" t="str">
            <v>Repair</v>
          </cell>
          <cell r="D1412" t="str">
            <v>Repair</v>
          </cell>
          <cell r="E1412" t="str">
            <v>Electrical Repair</v>
          </cell>
          <cell r="F1412" t="str">
            <v>LIW: Repair - Electrical - MF - TE</v>
          </cell>
          <cell r="G1412" t="str">
            <v>Electrical repair: multi-family; electric</v>
          </cell>
          <cell r="H1412">
            <v>1</v>
          </cell>
          <cell r="I1412" t="str">
            <v>Active</v>
          </cell>
          <cell r="J1412">
            <v>42005</v>
          </cell>
          <cell r="Q1412" t="str">
            <v>0</v>
          </cell>
          <cell r="S1412" t="str">
            <v>0</v>
          </cell>
          <cell r="T1412" t="str">
            <v>0</v>
          </cell>
        </row>
        <row r="1413">
          <cell r="A1413" t="str">
            <v>10481 - 1</v>
          </cell>
          <cell r="B1413" t="str">
            <v>10481</v>
          </cell>
          <cell r="C1413" t="str">
            <v>Repair</v>
          </cell>
          <cell r="D1413" t="str">
            <v>Repair</v>
          </cell>
          <cell r="E1413" t="str">
            <v>Electrical Repair</v>
          </cell>
          <cell r="F1413" t="str">
            <v>LIW: Repair - Electrical - MH - SH</v>
          </cell>
          <cell r="G1413" t="str">
            <v>Electrical repair: mobile home; shareholder</v>
          </cell>
          <cell r="H1413">
            <v>1</v>
          </cell>
          <cell r="I1413" t="str">
            <v>Active</v>
          </cell>
          <cell r="J1413">
            <v>42005</v>
          </cell>
          <cell r="Q1413" t="str">
            <v>0</v>
          </cell>
          <cell r="S1413" t="str">
            <v>0</v>
          </cell>
          <cell r="T1413" t="str">
            <v>0</v>
          </cell>
          <cell r="AA1413" t="str">
            <v>0</v>
          </cell>
          <cell r="AC1413" t="str">
            <v>0</v>
          </cell>
          <cell r="AD1413" t="str">
            <v>0</v>
          </cell>
        </row>
        <row r="1414">
          <cell r="A1414" t="str">
            <v>10482 - 1</v>
          </cell>
          <cell r="B1414" t="str">
            <v>10482</v>
          </cell>
          <cell r="C1414" t="str">
            <v>Repair</v>
          </cell>
          <cell r="D1414" t="str">
            <v>Repair</v>
          </cell>
          <cell r="E1414" t="str">
            <v>Electrical Repair</v>
          </cell>
          <cell r="F1414" t="str">
            <v>LIW: Repair - Electrical - MH - TE</v>
          </cell>
          <cell r="G1414" t="str">
            <v>Electrical repair: mobile home; electric</v>
          </cell>
          <cell r="H1414">
            <v>1</v>
          </cell>
          <cell r="I1414" t="str">
            <v>Active</v>
          </cell>
          <cell r="J1414">
            <v>42005</v>
          </cell>
          <cell r="Q1414" t="str">
            <v>0</v>
          </cell>
          <cell r="S1414" t="str">
            <v>0</v>
          </cell>
          <cell r="T1414" t="str">
            <v>0</v>
          </cell>
        </row>
        <row r="1415">
          <cell r="A1415" t="str">
            <v>10483 - 1</v>
          </cell>
          <cell r="B1415" t="str">
            <v>10483</v>
          </cell>
          <cell r="C1415" t="str">
            <v>Repair</v>
          </cell>
          <cell r="D1415" t="str">
            <v>Repair</v>
          </cell>
          <cell r="E1415" t="str">
            <v>Electrical Repair</v>
          </cell>
          <cell r="F1415" t="str">
            <v>LIW: Repair - Electrical - SF - SH</v>
          </cell>
          <cell r="G1415" t="str">
            <v>Electrical repair: single family; shareholder</v>
          </cell>
          <cell r="H1415">
            <v>1</v>
          </cell>
          <cell r="I1415" t="str">
            <v>Active</v>
          </cell>
          <cell r="J1415">
            <v>42005</v>
          </cell>
          <cell r="Q1415" t="str">
            <v>0</v>
          </cell>
          <cell r="S1415" t="str">
            <v>0</v>
          </cell>
          <cell r="T1415" t="str">
            <v>0</v>
          </cell>
          <cell r="AA1415" t="str">
            <v>0</v>
          </cell>
          <cell r="AC1415" t="str">
            <v>0</v>
          </cell>
          <cell r="AD1415" t="str">
            <v>0</v>
          </cell>
        </row>
        <row r="1416">
          <cell r="A1416" t="str">
            <v>10484 - 1</v>
          </cell>
          <cell r="B1416" t="str">
            <v>10484</v>
          </cell>
          <cell r="C1416" t="str">
            <v>Repair</v>
          </cell>
          <cell r="D1416" t="str">
            <v>Repair</v>
          </cell>
          <cell r="E1416" t="str">
            <v>Flooring Repair</v>
          </cell>
          <cell r="F1416" t="str">
            <v>LIW: Repair - Electrical - SF - TE</v>
          </cell>
          <cell r="G1416" t="str">
            <v>Electrical repair: single family; electric</v>
          </cell>
          <cell r="H1416">
            <v>1</v>
          </cell>
          <cell r="I1416" t="str">
            <v>Active</v>
          </cell>
          <cell r="J1416">
            <v>42005</v>
          </cell>
          <cell r="Q1416" t="str">
            <v>0</v>
          </cell>
          <cell r="S1416" t="str">
            <v>0</v>
          </cell>
          <cell r="T1416" t="str">
            <v>0</v>
          </cell>
          <cell r="AF1416" t="str">
            <v>kWh</v>
          </cell>
        </row>
        <row r="1417">
          <cell r="A1417" t="str">
            <v>10479 - 1</v>
          </cell>
          <cell r="B1417" t="str">
            <v>10479</v>
          </cell>
          <cell r="C1417" t="str">
            <v>Repair</v>
          </cell>
          <cell r="D1417" t="str">
            <v>Repair</v>
          </cell>
          <cell r="E1417" t="str">
            <v>Electrical Repair</v>
          </cell>
          <cell r="F1417" t="str">
            <v>LIW: Repair - Electrical- MF - SH</v>
          </cell>
          <cell r="G1417" t="str">
            <v>Electrical repair: multi-family; shareholder</v>
          </cell>
          <cell r="H1417">
            <v>1</v>
          </cell>
          <cell r="I1417" t="str">
            <v>Active</v>
          </cell>
          <cell r="J1417">
            <v>42005</v>
          </cell>
          <cell r="Q1417" t="str">
            <v>0</v>
          </cell>
          <cell r="S1417" t="str">
            <v>0</v>
          </cell>
          <cell r="T1417" t="str">
            <v>0</v>
          </cell>
          <cell r="AA1417" t="str">
            <v>0</v>
          </cell>
          <cell r="AC1417" t="str">
            <v>0</v>
          </cell>
          <cell r="AD1417" t="str">
            <v>0</v>
          </cell>
        </row>
        <row r="1418">
          <cell r="A1418" t="str">
            <v>10485 - 1</v>
          </cell>
          <cell r="B1418" t="str">
            <v>10485</v>
          </cell>
          <cell r="C1418" t="str">
            <v>Repair</v>
          </cell>
          <cell r="D1418" t="str">
            <v>Repair</v>
          </cell>
          <cell r="E1418" t="str">
            <v>Flooring Repair</v>
          </cell>
          <cell r="F1418" t="str">
            <v>LIW: Repair - Floor - MF - SH</v>
          </cell>
          <cell r="G1418" t="str">
            <v>Floor repair: multi-family; shareholder</v>
          </cell>
          <cell r="H1418">
            <v>1</v>
          </cell>
          <cell r="I1418" t="str">
            <v>Active</v>
          </cell>
          <cell r="J1418">
            <v>42005</v>
          </cell>
          <cell r="Q1418" t="str">
            <v>0</v>
          </cell>
          <cell r="S1418" t="str">
            <v>0</v>
          </cell>
          <cell r="T1418" t="str">
            <v>0</v>
          </cell>
          <cell r="AA1418" t="str">
            <v>0</v>
          </cell>
          <cell r="AC1418" t="str">
            <v>0</v>
          </cell>
          <cell r="AD1418" t="str">
            <v>0</v>
          </cell>
        </row>
        <row r="1419">
          <cell r="A1419" t="str">
            <v>10486 - 1</v>
          </cell>
          <cell r="B1419" t="str">
            <v>10486</v>
          </cell>
          <cell r="C1419" t="str">
            <v>Repair</v>
          </cell>
          <cell r="D1419" t="str">
            <v>Repair</v>
          </cell>
          <cell r="E1419" t="str">
            <v>Flooring Repair</v>
          </cell>
          <cell r="F1419" t="str">
            <v>LIW: Repair - Floor - MF - TE</v>
          </cell>
          <cell r="G1419" t="str">
            <v>Floor repair: multi-family; electric</v>
          </cell>
          <cell r="H1419">
            <v>1</v>
          </cell>
          <cell r="I1419" t="str">
            <v>Active</v>
          </cell>
          <cell r="J1419">
            <v>42005</v>
          </cell>
          <cell r="Q1419" t="str">
            <v>0</v>
          </cell>
          <cell r="S1419" t="str">
            <v>0</v>
          </cell>
          <cell r="T1419" t="str">
            <v>0</v>
          </cell>
        </row>
        <row r="1420">
          <cell r="A1420" t="str">
            <v>10487 - 1</v>
          </cell>
          <cell r="B1420" t="str">
            <v>10487</v>
          </cell>
          <cell r="C1420" t="str">
            <v>Repair</v>
          </cell>
          <cell r="D1420" t="str">
            <v>Repair</v>
          </cell>
          <cell r="E1420" t="str">
            <v>Flooring Repair</v>
          </cell>
          <cell r="F1420" t="str">
            <v>LIW: Repair - Floor - MH - SH</v>
          </cell>
          <cell r="G1420" t="str">
            <v>Floor repair: mobile home; shareholder</v>
          </cell>
          <cell r="H1420">
            <v>1</v>
          </cell>
          <cell r="I1420" t="str">
            <v>Active</v>
          </cell>
          <cell r="J1420">
            <v>42005</v>
          </cell>
          <cell r="Q1420" t="str">
            <v>0</v>
          </cell>
          <cell r="S1420" t="str">
            <v>0</v>
          </cell>
          <cell r="T1420" t="str">
            <v>0</v>
          </cell>
          <cell r="AA1420" t="str">
            <v>0</v>
          </cell>
          <cell r="AC1420" t="str">
            <v>0</v>
          </cell>
          <cell r="AD1420" t="str">
            <v>0</v>
          </cell>
        </row>
        <row r="1421">
          <cell r="A1421" t="str">
            <v>10488 - 1</v>
          </cell>
          <cell r="B1421" t="str">
            <v>10488</v>
          </cell>
          <cell r="C1421" t="str">
            <v>Repair</v>
          </cell>
          <cell r="D1421" t="str">
            <v>Repair</v>
          </cell>
          <cell r="E1421" t="str">
            <v>Flooring Repair</v>
          </cell>
          <cell r="F1421" t="str">
            <v>LIW: Repair - Floor - MH - TE</v>
          </cell>
          <cell r="G1421" t="str">
            <v>Floor repair: mobile home; electric</v>
          </cell>
          <cell r="H1421">
            <v>1</v>
          </cell>
          <cell r="I1421" t="str">
            <v>Active</v>
          </cell>
          <cell r="J1421">
            <v>42005</v>
          </cell>
          <cell r="Q1421" t="str">
            <v>0</v>
          </cell>
          <cell r="S1421" t="str">
            <v>0</v>
          </cell>
          <cell r="T1421" t="str">
            <v>0</v>
          </cell>
        </row>
        <row r="1422">
          <cell r="A1422" t="str">
            <v>10489 - 1</v>
          </cell>
          <cell r="B1422" t="str">
            <v>10489</v>
          </cell>
          <cell r="C1422" t="str">
            <v>Repair</v>
          </cell>
          <cell r="D1422" t="str">
            <v>Repair</v>
          </cell>
          <cell r="E1422" t="str">
            <v>Flooring Repair</v>
          </cell>
          <cell r="F1422" t="str">
            <v>LIW: Repair - Floor - SF - SH</v>
          </cell>
          <cell r="G1422" t="str">
            <v>Floor repair: single family; shareholder</v>
          </cell>
          <cell r="H1422">
            <v>1</v>
          </cell>
          <cell r="I1422" t="str">
            <v>Active</v>
          </cell>
          <cell r="J1422">
            <v>42005</v>
          </cell>
          <cell r="Q1422" t="str">
            <v>0</v>
          </cell>
          <cell r="S1422" t="str">
            <v>0</v>
          </cell>
          <cell r="T1422" t="str">
            <v>0</v>
          </cell>
          <cell r="AA1422" t="str">
            <v>0</v>
          </cell>
          <cell r="AC1422" t="str">
            <v>0</v>
          </cell>
          <cell r="AD1422" t="str">
            <v>0</v>
          </cell>
        </row>
        <row r="1423">
          <cell r="A1423" t="str">
            <v>10490 - 1</v>
          </cell>
          <cell r="B1423" t="str">
            <v>10490</v>
          </cell>
          <cell r="C1423" t="str">
            <v>Repair</v>
          </cell>
          <cell r="D1423" t="str">
            <v>Repair</v>
          </cell>
          <cell r="E1423" t="str">
            <v>Flooring Repair</v>
          </cell>
          <cell r="F1423" t="str">
            <v>LIW: Repair - Floor - SF - TE</v>
          </cell>
          <cell r="G1423" t="str">
            <v>Floor repair: single family; electric</v>
          </cell>
          <cell r="H1423">
            <v>1</v>
          </cell>
          <cell r="I1423" t="str">
            <v>Active</v>
          </cell>
          <cell r="J1423">
            <v>42005</v>
          </cell>
          <cell r="Q1423" t="str">
            <v>0</v>
          </cell>
          <cell r="S1423" t="str">
            <v>0</v>
          </cell>
          <cell r="T1423" t="str">
            <v>0</v>
          </cell>
        </row>
        <row r="1424">
          <cell r="A1424" t="str">
            <v>10328 - 1</v>
          </cell>
          <cell r="B1424" t="str">
            <v>10328</v>
          </cell>
          <cell r="C1424" t="str">
            <v>Repair</v>
          </cell>
          <cell r="D1424" t="str">
            <v>Repair</v>
          </cell>
          <cell r="E1424" t="str">
            <v>Space Heating Repair</v>
          </cell>
          <cell r="F1424" t="str">
            <v>LIW: Repair - Furnace - MF - SH</v>
          </cell>
          <cell r="G1424" t="str">
            <v>Furnace repair: multi-family; shareholder</v>
          </cell>
          <cell r="H1424">
            <v>1</v>
          </cell>
          <cell r="I1424" t="str">
            <v>Active</v>
          </cell>
          <cell r="J1424">
            <v>42005</v>
          </cell>
          <cell r="Q1424" t="str">
            <v>0</v>
          </cell>
          <cell r="S1424" t="str">
            <v>0</v>
          </cell>
          <cell r="T1424" t="str">
            <v>0</v>
          </cell>
          <cell r="AA1424" t="str">
            <v>0</v>
          </cell>
          <cell r="AC1424" t="str">
            <v>0</v>
          </cell>
          <cell r="AD1424" t="str">
            <v>0</v>
          </cell>
        </row>
        <row r="1425">
          <cell r="A1425" t="str">
            <v>10329 - 1</v>
          </cell>
          <cell r="B1425" t="str">
            <v>10329</v>
          </cell>
          <cell r="C1425" t="str">
            <v>Repair</v>
          </cell>
          <cell r="D1425" t="str">
            <v>Repair</v>
          </cell>
          <cell r="E1425" t="str">
            <v>Space Heating Repair</v>
          </cell>
          <cell r="F1425" t="str">
            <v>LIW: Repair - Furnace - MF - TE</v>
          </cell>
          <cell r="G1425" t="str">
            <v>Furnace repair: multi-family; electric</v>
          </cell>
          <cell r="H1425">
            <v>1</v>
          </cell>
          <cell r="I1425" t="str">
            <v>Active</v>
          </cell>
          <cell r="J1425">
            <v>42005</v>
          </cell>
          <cell r="Q1425" t="str">
            <v>0</v>
          </cell>
          <cell r="S1425" t="str">
            <v>0</v>
          </cell>
          <cell r="T1425" t="str">
            <v>0</v>
          </cell>
        </row>
        <row r="1426">
          <cell r="A1426" t="str">
            <v>10330 - 1</v>
          </cell>
          <cell r="B1426" t="str">
            <v>10330</v>
          </cell>
          <cell r="C1426" t="str">
            <v>Repair</v>
          </cell>
          <cell r="D1426" t="str">
            <v>Repair</v>
          </cell>
          <cell r="E1426" t="str">
            <v>Space Heating Repair</v>
          </cell>
          <cell r="F1426" t="str">
            <v>LIW: Repair - Furnace - MH - SH</v>
          </cell>
          <cell r="G1426" t="str">
            <v>Furnace repair: mobile home; shareholder</v>
          </cell>
          <cell r="H1426">
            <v>1</v>
          </cell>
          <cell r="I1426" t="str">
            <v>Active</v>
          </cell>
          <cell r="J1426">
            <v>42005</v>
          </cell>
          <cell r="Q1426" t="str">
            <v>0</v>
          </cell>
          <cell r="S1426" t="str">
            <v>0</v>
          </cell>
          <cell r="T1426" t="str">
            <v>0</v>
          </cell>
          <cell r="AA1426" t="str">
            <v>0</v>
          </cell>
          <cell r="AC1426" t="str">
            <v>0</v>
          </cell>
          <cell r="AD1426" t="str">
            <v>0</v>
          </cell>
        </row>
        <row r="1427">
          <cell r="A1427" t="str">
            <v>10331 - 1</v>
          </cell>
          <cell r="B1427" t="str">
            <v>10331</v>
          </cell>
          <cell r="C1427" t="str">
            <v>Repair</v>
          </cell>
          <cell r="D1427" t="str">
            <v>Repair</v>
          </cell>
          <cell r="E1427" t="str">
            <v>Space Heating Repair</v>
          </cell>
          <cell r="F1427" t="str">
            <v>LIW: Repair - Furnace - MH - TE</v>
          </cell>
          <cell r="G1427" t="str">
            <v>Furnace repair: mobile home; electric</v>
          </cell>
          <cell r="H1427">
            <v>1</v>
          </cell>
          <cell r="I1427" t="str">
            <v>Active</v>
          </cell>
          <cell r="J1427">
            <v>42005</v>
          </cell>
          <cell r="Q1427" t="str">
            <v>0</v>
          </cell>
          <cell r="S1427" t="str">
            <v>0</v>
          </cell>
          <cell r="T1427" t="str">
            <v>0</v>
          </cell>
          <cell r="AF1427" t="str">
            <v>kWh</v>
          </cell>
        </row>
        <row r="1428">
          <cell r="A1428" t="str">
            <v>10332 - 1</v>
          </cell>
          <cell r="B1428" t="str">
            <v>10332</v>
          </cell>
          <cell r="C1428" t="str">
            <v>Repair</v>
          </cell>
          <cell r="D1428" t="str">
            <v>Repair</v>
          </cell>
          <cell r="E1428" t="str">
            <v>Space Heating Repair</v>
          </cell>
          <cell r="F1428" t="str">
            <v>LIW: Repair - Furnace - SF - SH</v>
          </cell>
          <cell r="G1428" t="str">
            <v>Furnace repair: single family; shareholder</v>
          </cell>
          <cell r="H1428">
            <v>1</v>
          </cell>
          <cell r="I1428" t="str">
            <v>Active</v>
          </cell>
          <cell r="J1428">
            <v>42005</v>
          </cell>
          <cell r="Q1428" t="str">
            <v>0</v>
          </cell>
          <cell r="S1428" t="str">
            <v>0</v>
          </cell>
          <cell r="T1428" t="str">
            <v>0</v>
          </cell>
          <cell r="AA1428" t="str">
            <v>0</v>
          </cell>
          <cell r="AC1428" t="str">
            <v>0</v>
          </cell>
          <cell r="AD1428" t="str">
            <v>0</v>
          </cell>
          <cell r="AE1428" t="str">
            <v>per home</v>
          </cell>
          <cell r="AF1428" t="str">
            <v>Dual</v>
          </cell>
        </row>
        <row r="1429">
          <cell r="A1429" t="str">
            <v>10333 - 1</v>
          </cell>
          <cell r="B1429" t="str">
            <v>10333</v>
          </cell>
          <cell r="C1429" t="str">
            <v>Repair</v>
          </cell>
          <cell r="D1429" t="str">
            <v>Repair</v>
          </cell>
          <cell r="E1429" t="str">
            <v>Space Heating Repair</v>
          </cell>
          <cell r="F1429" t="str">
            <v>LIW: Repair - Furnace - SF - TE</v>
          </cell>
          <cell r="G1429" t="str">
            <v>Furnace repair: single family; electric</v>
          </cell>
          <cell r="H1429">
            <v>1</v>
          </cell>
          <cell r="I1429" t="str">
            <v>Active</v>
          </cell>
          <cell r="J1429">
            <v>42005</v>
          </cell>
          <cell r="Q1429" t="str">
            <v>0</v>
          </cell>
          <cell r="S1429" t="str">
            <v>0</v>
          </cell>
          <cell r="T1429" t="str">
            <v>0</v>
          </cell>
        </row>
        <row r="1430">
          <cell r="A1430" t="str">
            <v>10491 - 1</v>
          </cell>
          <cell r="B1430" t="str">
            <v>10491</v>
          </cell>
          <cell r="C1430" t="str">
            <v>Repair</v>
          </cell>
          <cell r="D1430" t="str">
            <v>Repair</v>
          </cell>
          <cell r="E1430" t="str">
            <v>Health Related Repair</v>
          </cell>
          <cell r="F1430" t="str">
            <v>LIW: Repair - Health - MF - SH</v>
          </cell>
          <cell r="G1430" t="str">
            <v>Health-related repair: multi-family; shareholder</v>
          </cell>
          <cell r="H1430">
            <v>1</v>
          </cell>
          <cell r="I1430" t="str">
            <v>Active</v>
          </cell>
          <cell r="J1430">
            <v>42005</v>
          </cell>
          <cell r="Q1430" t="str">
            <v>0</v>
          </cell>
          <cell r="S1430" t="str">
            <v>0</v>
          </cell>
          <cell r="T1430" t="str">
            <v>0</v>
          </cell>
          <cell r="AA1430" t="str">
            <v>0</v>
          </cell>
          <cell r="AC1430" t="str">
            <v>0</v>
          </cell>
          <cell r="AD1430" t="str">
            <v>0</v>
          </cell>
        </row>
        <row r="1431">
          <cell r="A1431" t="str">
            <v>10492 - 1</v>
          </cell>
          <cell r="B1431" t="str">
            <v>10492</v>
          </cell>
          <cell r="C1431" t="str">
            <v>Repair</v>
          </cell>
          <cell r="D1431" t="str">
            <v>Repair</v>
          </cell>
          <cell r="E1431" t="str">
            <v>Health Related Repair</v>
          </cell>
          <cell r="F1431" t="str">
            <v>LIW: Repair - Health - MF - TE</v>
          </cell>
          <cell r="G1431" t="str">
            <v>Health-related repair: multi-family; electric</v>
          </cell>
          <cell r="H1431">
            <v>1</v>
          </cell>
          <cell r="I1431" t="str">
            <v>Active</v>
          </cell>
          <cell r="J1431">
            <v>42005</v>
          </cell>
          <cell r="Q1431" t="str">
            <v>0</v>
          </cell>
          <cell r="S1431" t="str">
            <v>0</v>
          </cell>
          <cell r="T1431" t="str">
            <v>0</v>
          </cell>
        </row>
        <row r="1432">
          <cell r="A1432" t="str">
            <v>10493 - 1</v>
          </cell>
          <cell r="B1432" t="str">
            <v>10493</v>
          </cell>
          <cell r="C1432" t="str">
            <v>Repair</v>
          </cell>
          <cell r="D1432" t="str">
            <v>Repair</v>
          </cell>
          <cell r="E1432" t="str">
            <v>Health Related Repair</v>
          </cell>
          <cell r="F1432" t="str">
            <v>LIW: Repair - Health - MH - SH</v>
          </cell>
          <cell r="G1432" t="str">
            <v>Health-related repair: mobile home; shareholder</v>
          </cell>
          <cell r="H1432">
            <v>1</v>
          </cell>
          <cell r="I1432" t="str">
            <v>Active</v>
          </cell>
          <cell r="J1432">
            <v>42005</v>
          </cell>
          <cell r="Q1432" t="str">
            <v>0</v>
          </cell>
          <cell r="S1432" t="str">
            <v>0</v>
          </cell>
          <cell r="T1432" t="str">
            <v>0</v>
          </cell>
          <cell r="AA1432" t="str">
            <v>0</v>
          </cell>
          <cell r="AC1432" t="str">
            <v>0</v>
          </cell>
          <cell r="AD1432" t="str">
            <v>0</v>
          </cell>
        </row>
        <row r="1433">
          <cell r="A1433" t="str">
            <v>10494 - 1</v>
          </cell>
          <cell r="B1433" t="str">
            <v>10494</v>
          </cell>
          <cell r="C1433" t="str">
            <v>Repair</v>
          </cell>
          <cell r="D1433" t="str">
            <v>Repair</v>
          </cell>
          <cell r="E1433" t="str">
            <v>Health Related Repair</v>
          </cell>
          <cell r="F1433" t="str">
            <v>LIW: Repair - Health - MH - TE</v>
          </cell>
          <cell r="G1433" t="str">
            <v>Health-related repair: mobile home; electric</v>
          </cell>
          <cell r="H1433">
            <v>1</v>
          </cell>
          <cell r="I1433" t="str">
            <v>Active</v>
          </cell>
          <cell r="J1433">
            <v>42005</v>
          </cell>
          <cell r="Q1433" t="str">
            <v>0</v>
          </cell>
          <cell r="S1433" t="str">
            <v>0</v>
          </cell>
          <cell r="T1433" t="str">
            <v>0</v>
          </cell>
        </row>
        <row r="1434">
          <cell r="A1434" t="str">
            <v>10495 - 1</v>
          </cell>
          <cell r="B1434" t="str">
            <v>10495</v>
          </cell>
          <cell r="C1434" t="str">
            <v>Repair</v>
          </cell>
          <cell r="D1434" t="str">
            <v>Repair</v>
          </cell>
          <cell r="E1434" t="str">
            <v>Health Related Repair</v>
          </cell>
          <cell r="F1434" t="str">
            <v>LIW: Repair - Health - SF - SH</v>
          </cell>
          <cell r="G1434" t="str">
            <v>Health-related repair: single family; shareholder</v>
          </cell>
          <cell r="H1434">
            <v>1</v>
          </cell>
          <cell r="I1434" t="str">
            <v>Active</v>
          </cell>
          <cell r="J1434">
            <v>42005</v>
          </cell>
          <cell r="Q1434" t="str">
            <v>0</v>
          </cell>
          <cell r="S1434" t="str">
            <v>0</v>
          </cell>
          <cell r="T1434" t="str">
            <v>0</v>
          </cell>
          <cell r="AA1434" t="str">
            <v>0</v>
          </cell>
          <cell r="AC1434" t="str">
            <v>0</v>
          </cell>
          <cell r="AD1434" t="str">
            <v>0</v>
          </cell>
        </row>
        <row r="1435">
          <cell r="A1435" t="str">
            <v>10496 - 1</v>
          </cell>
          <cell r="B1435" t="str">
            <v>10496</v>
          </cell>
          <cell r="C1435" t="str">
            <v>Repair</v>
          </cell>
          <cell r="D1435" t="str">
            <v>Repair</v>
          </cell>
          <cell r="E1435" t="str">
            <v>Health Related Repair</v>
          </cell>
          <cell r="F1435" t="str">
            <v>LIW: Repair - Health - SF - TE</v>
          </cell>
          <cell r="G1435" t="str">
            <v>Health-related repair: single family; electric</v>
          </cell>
          <cell r="H1435">
            <v>1</v>
          </cell>
          <cell r="I1435" t="str">
            <v>Active</v>
          </cell>
          <cell r="J1435">
            <v>42005</v>
          </cell>
          <cell r="Q1435" t="str">
            <v>0</v>
          </cell>
          <cell r="S1435" t="str">
            <v>0</v>
          </cell>
          <cell r="T1435" t="str">
            <v>0</v>
          </cell>
          <cell r="AE1435" t="str">
            <v>per unit</v>
          </cell>
          <cell r="AF1435" t="str">
            <v>kWh</v>
          </cell>
        </row>
        <row r="1436">
          <cell r="A1436" t="str">
            <v>10497 - 1</v>
          </cell>
          <cell r="B1436" t="str">
            <v>10497</v>
          </cell>
          <cell r="C1436" t="str">
            <v>Repair</v>
          </cell>
          <cell r="D1436" t="str">
            <v>Repair</v>
          </cell>
          <cell r="E1436" t="str">
            <v>Plumbing Repair</v>
          </cell>
          <cell r="F1436" t="str">
            <v>LIW: Repair - Plumbing - MF - SH</v>
          </cell>
          <cell r="G1436" t="str">
            <v>Plumbing repair: multi-family; shareholder</v>
          </cell>
          <cell r="H1436">
            <v>1</v>
          </cell>
          <cell r="I1436" t="str">
            <v>Active</v>
          </cell>
          <cell r="J1436">
            <v>42005</v>
          </cell>
          <cell r="Q1436" t="str">
            <v>0</v>
          </cell>
          <cell r="S1436" t="str">
            <v>0</v>
          </cell>
          <cell r="T1436" t="str">
            <v>0</v>
          </cell>
          <cell r="AA1436" t="str">
            <v>0</v>
          </cell>
          <cell r="AC1436" t="str">
            <v>0</v>
          </cell>
          <cell r="AD1436" t="str">
            <v>0</v>
          </cell>
        </row>
        <row r="1437">
          <cell r="A1437" t="str">
            <v>10498 - 1</v>
          </cell>
          <cell r="B1437" t="str">
            <v>10498</v>
          </cell>
          <cell r="C1437" t="str">
            <v>Repair</v>
          </cell>
          <cell r="D1437" t="str">
            <v>Repair</v>
          </cell>
          <cell r="E1437" t="str">
            <v>Plumbing Repair</v>
          </cell>
          <cell r="F1437" t="str">
            <v>LIW: Repair - Plumbing - MF - TE</v>
          </cell>
          <cell r="G1437" t="str">
            <v>Plumbing repair: multi-family; electric</v>
          </cell>
          <cell r="H1437">
            <v>1</v>
          </cell>
          <cell r="I1437" t="str">
            <v>Active</v>
          </cell>
          <cell r="J1437">
            <v>42005</v>
          </cell>
          <cell r="Q1437" t="str">
            <v>0</v>
          </cell>
          <cell r="S1437" t="str">
            <v>0</v>
          </cell>
          <cell r="T1437" t="str">
            <v>0</v>
          </cell>
        </row>
        <row r="1438">
          <cell r="A1438" t="str">
            <v>10499 - 1</v>
          </cell>
          <cell r="B1438" t="str">
            <v>10499</v>
          </cell>
          <cell r="C1438" t="str">
            <v>Repair</v>
          </cell>
          <cell r="D1438" t="str">
            <v>Repair</v>
          </cell>
          <cell r="E1438" t="str">
            <v>Plumbing Repair</v>
          </cell>
          <cell r="F1438" t="str">
            <v>LIW: Repair - Plumbing - MH - SH</v>
          </cell>
          <cell r="G1438" t="str">
            <v>Plumbing repair: mobile home; shareholder</v>
          </cell>
          <cell r="H1438">
            <v>1</v>
          </cell>
          <cell r="I1438" t="str">
            <v>Active</v>
          </cell>
          <cell r="J1438">
            <v>42005</v>
          </cell>
          <cell r="Q1438" t="str">
            <v>0</v>
          </cell>
          <cell r="S1438" t="str">
            <v>0</v>
          </cell>
          <cell r="T1438" t="str">
            <v>0</v>
          </cell>
          <cell r="AA1438" t="str">
            <v>0</v>
          </cell>
          <cell r="AC1438" t="str">
            <v>0</v>
          </cell>
          <cell r="AD1438" t="str">
            <v>0</v>
          </cell>
          <cell r="AF1438" t="str">
            <v>Dual</v>
          </cell>
        </row>
        <row r="1439">
          <cell r="A1439" t="str">
            <v>10500 - 1</v>
          </cell>
          <cell r="B1439" t="str">
            <v>10500</v>
          </cell>
          <cell r="C1439" t="str">
            <v>Repair</v>
          </cell>
          <cell r="D1439" t="str">
            <v>Repair</v>
          </cell>
          <cell r="E1439" t="str">
            <v>Plumbing Repair</v>
          </cell>
          <cell r="F1439" t="str">
            <v>LIW: Repair - Plumbing - MH - TE</v>
          </cell>
          <cell r="G1439" t="str">
            <v>Plumbing repair: mobile home; electric</v>
          </cell>
          <cell r="H1439">
            <v>1</v>
          </cell>
          <cell r="I1439" t="str">
            <v>Active</v>
          </cell>
          <cell r="J1439">
            <v>42005</v>
          </cell>
          <cell r="Q1439" t="str">
            <v>0</v>
          </cell>
          <cell r="S1439" t="str">
            <v>0</v>
          </cell>
          <cell r="T1439" t="str">
            <v>0</v>
          </cell>
          <cell r="AF1439" t="str">
            <v>kWh</v>
          </cell>
        </row>
        <row r="1440">
          <cell r="A1440" t="str">
            <v>10501 - 1</v>
          </cell>
          <cell r="B1440" t="str">
            <v>10501</v>
          </cell>
          <cell r="C1440" t="str">
            <v>Repair</v>
          </cell>
          <cell r="D1440" t="str">
            <v>Repair</v>
          </cell>
          <cell r="E1440" t="str">
            <v>Plumbing Repair</v>
          </cell>
          <cell r="F1440" t="str">
            <v>LIW: Repair - Plumbing - SF - SH</v>
          </cell>
          <cell r="G1440" t="str">
            <v>Plumbing repair: single family; shareholder</v>
          </cell>
          <cell r="H1440">
            <v>1</v>
          </cell>
          <cell r="I1440" t="str">
            <v>Active</v>
          </cell>
          <cell r="J1440">
            <v>42005</v>
          </cell>
          <cell r="Q1440" t="str">
            <v>0</v>
          </cell>
          <cell r="S1440" t="str">
            <v>0</v>
          </cell>
          <cell r="T1440" t="str">
            <v>0</v>
          </cell>
          <cell r="AA1440" t="str">
            <v>0</v>
          </cell>
          <cell r="AC1440" t="str">
            <v>0</v>
          </cell>
          <cell r="AD1440" t="str">
            <v>0</v>
          </cell>
        </row>
        <row r="1441">
          <cell r="A1441" t="str">
            <v>10502 - 1</v>
          </cell>
          <cell r="B1441" t="str">
            <v>10502</v>
          </cell>
          <cell r="C1441" t="str">
            <v>Repair</v>
          </cell>
          <cell r="D1441" t="str">
            <v>Repair</v>
          </cell>
          <cell r="E1441" t="str">
            <v>Plumbing Repair</v>
          </cell>
          <cell r="F1441" t="str">
            <v>LIW: Repair - Plumbing - SF - TE</v>
          </cell>
          <cell r="G1441" t="str">
            <v>Plumbing repair: single family; electric</v>
          </cell>
          <cell r="H1441">
            <v>1</v>
          </cell>
          <cell r="I1441" t="str">
            <v>Active</v>
          </cell>
          <cell r="J1441">
            <v>42005</v>
          </cell>
          <cell r="Q1441" t="str">
            <v>0</v>
          </cell>
          <cell r="S1441" t="str">
            <v>0</v>
          </cell>
          <cell r="T1441" t="str">
            <v>0</v>
          </cell>
        </row>
        <row r="1442">
          <cell r="A1442" t="str">
            <v>10503 - 1</v>
          </cell>
          <cell r="B1442" t="str">
            <v>10503</v>
          </cell>
          <cell r="C1442" t="str">
            <v>Repair</v>
          </cell>
          <cell r="D1442" t="str">
            <v>Repair</v>
          </cell>
          <cell r="E1442" t="str">
            <v>Roofing Repair</v>
          </cell>
          <cell r="F1442" t="str">
            <v>LIW: Repair - Roof - MF - SH</v>
          </cell>
          <cell r="G1442" t="str">
            <v>Roof repair: multi-family; shareholder</v>
          </cell>
          <cell r="H1442">
            <v>1</v>
          </cell>
          <cell r="I1442" t="str">
            <v>Active</v>
          </cell>
          <cell r="J1442">
            <v>42005</v>
          </cell>
          <cell r="Q1442" t="str">
            <v>0</v>
          </cell>
          <cell r="S1442" t="str">
            <v>0</v>
          </cell>
          <cell r="T1442" t="str">
            <v>0</v>
          </cell>
          <cell r="AA1442" t="str">
            <v>0</v>
          </cell>
          <cell r="AC1442" t="str">
            <v>0</v>
          </cell>
          <cell r="AD1442" t="str">
            <v>0</v>
          </cell>
        </row>
        <row r="1443">
          <cell r="A1443" t="str">
            <v>10504 - 1</v>
          </cell>
          <cell r="B1443" t="str">
            <v>10504</v>
          </cell>
          <cell r="C1443" t="str">
            <v>Repair</v>
          </cell>
          <cell r="D1443" t="str">
            <v>Repair</v>
          </cell>
          <cell r="E1443" t="str">
            <v>Roofing Repair</v>
          </cell>
          <cell r="F1443" t="str">
            <v>LIW: Repair - Roof - MF - TE</v>
          </cell>
          <cell r="G1443" t="str">
            <v>Roof repair: multi-family; electric</v>
          </cell>
          <cell r="H1443">
            <v>1</v>
          </cell>
          <cell r="I1443" t="str">
            <v>Active</v>
          </cell>
          <cell r="J1443">
            <v>42005</v>
          </cell>
          <cell r="Q1443" t="str">
            <v>0</v>
          </cell>
          <cell r="S1443" t="str">
            <v>0</v>
          </cell>
          <cell r="T1443" t="str">
            <v>0</v>
          </cell>
        </row>
        <row r="1444">
          <cell r="A1444" t="str">
            <v>10505 - 1</v>
          </cell>
          <cell r="B1444" t="str">
            <v>10505</v>
          </cell>
          <cell r="C1444" t="str">
            <v>Repair</v>
          </cell>
          <cell r="D1444" t="str">
            <v>Repair</v>
          </cell>
          <cell r="E1444" t="str">
            <v>Roofing Repair</v>
          </cell>
          <cell r="F1444" t="str">
            <v>LIW: Repair - Roof - MH - SH</v>
          </cell>
          <cell r="G1444" t="str">
            <v>Roof repair: mobile home; shareholder</v>
          </cell>
          <cell r="H1444">
            <v>1</v>
          </cell>
          <cell r="I1444" t="str">
            <v>Active</v>
          </cell>
          <cell r="J1444">
            <v>42005</v>
          </cell>
          <cell r="Q1444" t="str">
            <v>0</v>
          </cell>
          <cell r="S1444" t="str">
            <v>0</v>
          </cell>
          <cell r="T1444" t="str">
            <v>0</v>
          </cell>
          <cell r="AA1444" t="str">
            <v>0</v>
          </cell>
          <cell r="AC1444" t="str">
            <v>0</v>
          </cell>
          <cell r="AD1444" t="str">
            <v>0</v>
          </cell>
          <cell r="AF1444" t="str">
            <v>Dual</v>
          </cell>
        </row>
        <row r="1445">
          <cell r="A1445" t="str">
            <v>10506 - 1</v>
          </cell>
          <cell r="B1445" t="str">
            <v>10506</v>
          </cell>
          <cell r="C1445" t="str">
            <v>Repair</v>
          </cell>
          <cell r="D1445" t="str">
            <v>Repair</v>
          </cell>
          <cell r="E1445" t="str">
            <v>Roofing Repair</v>
          </cell>
          <cell r="F1445" t="str">
            <v>LIW: Repair - Roof - MH - TE</v>
          </cell>
          <cell r="G1445" t="str">
            <v>Roof repair: mobile home; electric</v>
          </cell>
          <cell r="H1445">
            <v>1</v>
          </cell>
          <cell r="I1445" t="str">
            <v>Active</v>
          </cell>
          <cell r="J1445">
            <v>42005</v>
          </cell>
          <cell r="Q1445" t="str">
            <v>0</v>
          </cell>
          <cell r="S1445" t="str">
            <v>0</v>
          </cell>
          <cell r="T1445" t="str">
            <v>0</v>
          </cell>
          <cell r="AE1445" t="str">
            <v>per home</v>
          </cell>
          <cell r="AF1445" t="str">
            <v>kWh</v>
          </cell>
        </row>
        <row r="1446">
          <cell r="A1446" t="str">
            <v>10507 - 1</v>
          </cell>
          <cell r="B1446" t="str">
            <v>10507</v>
          </cell>
          <cell r="C1446" t="str">
            <v>Repair</v>
          </cell>
          <cell r="D1446" t="str">
            <v>Repair</v>
          </cell>
          <cell r="E1446" t="str">
            <v>Roofing Repair</v>
          </cell>
          <cell r="F1446" t="str">
            <v>LIW: Repair - Roof - SF - SH</v>
          </cell>
          <cell r="G1446" t="str">
            <v>Roof repair: single family; shareholder</v>
          </cell>
          <cell r="H1446">
            <v>1</v>
          </cell>
          <cell r="I1446" t="str">
            <v>Active</v>
          </cell>
          <cell r="J1446">
            <v>42005</v>
          </cell>
          <cell r="Q1446" t="str">
            <v>0</v>
          </cell>
          <cell r="S1446" t="str">
            <v>0</v>
          </cell>
          <cell r="T1446" t="str">
            <v>0</v>
          </cell>
          <cell r="AA1446" t="str">
            <v>0</v>
          </cell>
          <cell r="AC1446" t="str">
            <v>0</v>
          </cell>
          <cell r="AD1446" t="str">
            <v>0</v>
          </cell>
        </row>
        <row r="1447">
          <cell r="A1447" t="str">
            <v>10508 - 1</v>
          </cell>
          <cell r="B1447" t="str">
            <v>10508</v>
          </cell>
          <cell r="C1447" t="str">
            <v>Repair</v>
          </cell>
          <cell r="D1447" t="str">
            <v>Repair</v>
          </cell>
          <cell r="E1447" t="str">
            <v>Roofing Repair</v>
          </cell>
          <cell r="F1447" t="str">
            <v>LIW: Repair - Roof - SF - TE</v>
          </cell>
          <cell r="G1447" t="str">
            <v>Roof repair: single family; electric</v>
          </cell>
          <cell r="H1447">
            <v>1</v>
          </cell>
          <cell r="I1447" t="str">
            <v>Active</v>
          </cell>
          <cell r="J1447">
            <v>42005</v>
          </cell>
          <cell r="Q1447" t="str">
            <v>0</v>
          </cell>
          <cell r="S1447" t="str">
            <v>0</v>
          </cell>
          <cell r="T1447" t="str">
            <v>0</v>
          </cell>
        </row>
        <row r="1448">
          <cell r="A1448" t="str">
            <v>10509 - 1</v>
          </cell>
          <cell r="B1448" t="str">
            <v>10509</v>
          </cell>
          <cell r="C1448" t="str">
            <v>Repair</v>
          </cell>
          <cell r="D1448" t="str">
            <v>Repair</v>
          </cell>
          <cell r="E1448" t="str">
            <v>Structural Repair</v>
          </cell>
          <cell r="F1448" t="str">
            <v>LIW: Repair - Structural - MF - SH</v>
          </cell>
          <cell r="G1448" t="str">
            <v>Structural repair: multi-family; shareholder</v>
          </cell>
          <cell r="H1448">
            <v>1</v>
          </cell>
          <cell r="I1448" t="str">
            <v>Active</v>
          </cell>
          <cell r="J1448">
            <v>42005</v>
          </cell>
          <cell r="Q1448" t="str">
            <v>0</v>
          </cell>
          <cell r="S1448" t="str">
            <v>0</v>
          </cell>
          <cell r="T1448" t="str">
            <v>0</v>
          </cell>
          <cell r="AA1448" t="str">
            <v>0</v>
          </cell>
          <cell r="AC1448" t="str">
            <v>0</v>
          </cell>
          <cell r="AD1448" t="str">
            <v>0</v>
          </cell>
        </row>
        <row r="1449">
          <cell r="A1449" t="str">
            <v>10510 - 1</v>
          </cell>
          <cell r="B1449" t="str">
            <v>10510</v>
          </cell>
          <cell r="C1449" t="str">
            <v>Repair</v>
          </cell>
          <cell r="D1449" t="str">
            <v>Repair</v>
          </cell>
          <cell r="E1449" t="str">
            <v>Structural Repair</v>
          </cell>
          <cell r="F1449" t="str">
            <v>LIW: Repair - Structural - MF - TE</v>
          </cell>
          <cell r="G1449" t="str">
            <v>Structural repair: multi-family; electric</v>
          </cell>
          <cell r="H1449">
            <v>1</v>
          </cell>
          <cell r="I1449" t="str">
            <v>Active</v>
          </cell>
          <cell r="J1449">
            <v>42005</v>
          </cell>
          <cell r="Q1449" t="str">
            <v>0</v>
          </cell>
          <cell r="S1449" t="str">
            <v>0</v>
          </cell>
          <cell r="T1449" t="str">
            <v>0</v>
          </cell>
        </row>
        <row r="1450">
          <cell r="A1450" t="str">
            <v>10511 - 1</v>
          </cell>
          <cell r="B1450" t="str">
            <v>10511</v>
          </cell>
          <cell r="C1450" t="str">
            <v>Repair</v>
          </cell>
          <cell r="D1450" t="str">
            <v>Repair</v>
          </cell>
          <cell r="E1450" t="str">
            <v>Structural Repair</v>
          </cell>
          <cell r="F1450" t="str">
            <v>LIW: Repair - Structural - MH - SH</v>
          </cell>
          <cell r="G1450" t="str">
            <v>Structural repair: mobile home; shareholder</v>
          </cell>
          <cell r="H1450">
            <v>1</v>
          </cell>
          <cell r="I1450" t="str">
            <v>Active</v>
          </cell>
          <cell r="J1450">
            <v>42005</v>
          </cell>
          <cell r="Q1450" t="str">
            <v>0</v>
          </cell>
          <cell r="S1450" t="str">
            <v>0</v>
          </cell>
          <cell r="T1450" t="str">
            <v>0</v>
          </cell>
          <cell r="AA1450" t="str">
            <v>0</v>
          </cell>
          <cell r="AC1450" t="str">
            <v>0</v>
          </cell>
          <cell r="AD1450" t="str">
            <v>0</v>
          </cell>
          <cell r="AF1450" t="str">
            <v>Dual</v>
          </cell>
        </row>
        <row r="1451">
          <cell r="A1451" t="str">
            <v>10512 - 1</v>
          </cell>
          <cell r="B1451" t="str">
            <v>10512</v>
          </cell>
          <cell r="C1451" t="str">
            <v>Repair</v>
          </cell>
          <cell r="D1451" t="str">
            <v>Repair</v>
          </cell>
          <cell r="E1451" t="str">
            <v>Structural Repair</v>
          </cell>
          <cell r="F1451" t="str">
            <v>LIW: Repair - Structural - MH - TE</v>
          </cell>
          <cell r="G1451" t="str">
            <v>Structural repair: mobile home; electric</v>
          </cell>
          <cell r="H1451">
            <v>1</v>
          </cell>
          <cell r="I1451" t="str">
            <v>Active</v>
          </cell>
          <cell r="J1451">
            <v>42005</v>
          </cell>
          <cell r="Q1451" t="str">
            <v>0</v>
          </cell>
          <cell r="S1451" t="str">
            <v>0</v>
          </cell>
          <cell r="T1451" t="str">
            <v>0</v>
          </cell>
          <cell r="AF1451" t="str">
            <v>kWh</v>
          </cell>
        </row>
        <row r="1452">
          <cell r="A1452" t="str">
            <v>10513 - 1</v>
          </cell>
          <cell r="B1452" t="str">
            <v>10513</v>
          </cell>
          <cell r="C1452" t="str">
            <v>Repair</v>
          </cell>
          <cell r="D1452" t="str">
            <v>Repair</v>
          </cell>
          <cell r="E1452" t="str">
            <v>Structural Repair</v>
          </cell>
          <cell r="F1452" t="str">
            <v>LIW: Repair - Structural - SF - SH</v>
          </cell>
          <cell r="G1452" t="str">
            <v>Structural repair: single family; shareholder</v>
          </cell>
          <cell r="H1452">
            <v>1</v>
          </cell>
          <cell r="I1452" t="str">
            <v>Active</v>
          </cell>
          <cell r="J1452">
            <v>42005</v>
          </cell>
          <cell r="Q1452" t="str">
            <v>0</v>
          </cell>
          <cell r="S1452" t="str">
            <v>0</v>
          </cell>
          <cell r="T1452" t="str">
            <v>0</v>
          </cell>
          <cell r="AA1452" t="str">
            <v>0</v>
          </cell>
          <cell r="AC1452" t="str">
            <v>0</v>
          </cell>
          <cell r="AD1452" t="str">
            <v>0</v>
          </cell>
          <cell r="AF1452" t="str">
            <v>Dual</v>
          </cell>
        </row>
        <row r="1453">
          <cell r="A1453" t="str">
            <v>10514 - 1</v>
          </cell>
          <cell r="B1453" t="str">
            <v>10514</v>
          </cell>
          <cell r="C1453" t="str">
            <v>Repair</v>
          </cell>
          <cell r="D1453" t="str">
            <v>Repair</v>
          </cell>
          <cell r="E1453" t="str">
            <v>Structural Repair</v>
          </cell>
          <cell r="F1453" t="str">
            <v>LIW: Repair - Structural - SF - TE</v>
          </cell>
          <cell r="G1453" t="str">
            <v>Structural repair: single family; electric</v>
          </cell>
          <cell r="H1453">
            <v>1</v>
          </cell>
          <cell r="I1453" t="str">
            <v>Active</v>
          </cell>
          <cell r="J1453">
            <v>42005</v>
          </cell>
          <cell r="Q1453" t="str">
            <v>0</v>
          </cell>
          <cell r="S1453" t="str">
            <v>0</v>
          </cell>
          <cell r="T1453" t="str">
            <v>0</v>
          </cell>
          <cell r="AE1453" t="str">
            <v>per unit</v>
          </cell>
          <cell r="AF1453" t="str">
            <v>kWh</v>
          </cell>
        </row>
        <row r="1454">
          <cell r="A1454" t="str">
            <v>10564 - 1</v>
          </cell>
          <cell r="B1454" t="str">
            <v>10564</v>
          </cell>
          <cell r="C1454" t="str">
            <v>Repair</v>
          </cell>
          <cell r="D1454" t="str">
            <v>Repair</v>
          </cell>
          <cell r="E1454" t="str">
            <v>Water Heating Repair</v>
          </cell>
          <cell r="F1454" t="str">
            <v>LIW: Repair - Water Heater - MF - SH</v>
          </cell>
          <cell r="G1454" t="str">
            <v>Water heater repair: multi-family; shareholder</v>
          </cell>
          <cell r="H1454">
            <v>1</v>
          </cell>
          <cell r="I1454" t="str">
            <v>Active</v>
          </cell>
          <cell r="J1454">
            <v>42005</v>
          </cell>
          <cell r="Q1454" t="str">
            <v>0</v>
          </cell>
          <cell r="S1454" t="str">
            <v>0</v>
          </cell>
          <cell r="T1454" t="str">
            <v>0</v>
          </cell>
          <cell r="AA1454" t="str">
            <v>0</v>
          </cell>
          <cell r="AC1454" t="str">
            <v>0</v>
          </cell>
          <cell r="AD1454" t="str">
            <v>0</v>
          </cell>
        </row>
        <row r="1455">
          <cell r="A1455" t="str">
            <v>10565 - 1</v>
          </cell>
          <cell r="B1455" t="str">
            <v>10565</v>
          </cell>
          <cell r="C1455" t="str">
            <v>Repair</v>
          </cell>
          <cell r="D1455" t="str">
            <v>Repair</v>
          </cell>
          <cell r="E1455" t="str">
            <v>Water Heating Repair</v>
          </cell>
          <cell r="F1455" t="str">
            <v>LIW: Repair - Water Heater - MF - TE</v>
          </cell>
          <cell r="G1455" t="str">
            <v>Water heater repair: multi-family; electric</v>
          </cell>
          <cell r="H1455">
            <v>1</v>
          </cell>
          <cell r="I1455" t="str">
            <v>Active</v>
          </cell>
          <cell r="J1455">
            <v>42005</v>
          </cell>
          <cell r="Q1455" t="str">
            <v>0</v>
          </cell>
          <cell r="S1455" t="str">
            <v>0</v>
          </cell>
          <cell r="T1455" t="str">
            <v>0</v>
          </cell>
        </row>
        <row r="1456">
          <cell r="A1456" t="str">
            <v>10566 - 1</v>
          </cell>
          <cell r="B1456" t="str">
            <v>10566</v>
          </cell>
          <cell r="C1456" t="str">
            <v>Repair</v>
          </cell>
          <cell r="D1456" t="str">
            <v>Repair</v>
          </cell>
          <cell r="E1456" t="str">
            <v>Water Heating Repair</v>
          </cell>
          <cell r="F1456" t="str">
            <v>LIW: Repair - Water Heater - MH - SH</v>
          </cell>
          <cell r="G1456" t="str">
            <v>Water heater repair: mobile home; shareholder</v>
          </cell>
          <cell r="H1456">
            <v>1</v>
          </cell>
          <cell r="I1456" t="str">
            <v>Active</v>
          </cell>
          <cell r="J1456">
            <v>42005</v>
          </cell>
          <cell r="Q1456" t="str">
            <v>0</v>
          </cell>
          <cell r="S1456" t="str">
            <v>0</v>
          </cell>
          <cell r="T1456" t="str">
            <v>0</v>
          </cell>
          <cell r="AA1456" t="str">
            <v>0</v>
          </cell>
          <cell r="AC1456" t="str">
            <v>0</v>
          </cell>
          <cell r="AD1456" t="str">
            <v>0</v>
          </cell>
        </row>
        <row r="1457">
          <cell r="A1457" t="str">
            <v>10567 - 1</v>
          </cell>
          <cell r="B1457" t="str">
            <v>10567</v>
          </cell>
          <cell r="C1457" t="str">
            <v>Repair</v>
          </cell>
          <cell r="D1457" t="str">
            <v>Repair</v>
          </cell>
          <cell r="E1457" t="str">
            <v>Water Heating Repair</v>
          </cell>
          <cell r="F1457" t="str">
            <v>LIW: Repair - Water Heater - MH - TE</v>
          </cell>
          <cell r="G1457" t="str">
            <v>Water heater repair: mobile home; electric</v>
          </cell>
          <cell r="H1457">
            <v>1</v>
          </cell>
          <cell r="I1457" t="str">
            <v>Active</v>
          </cell>
          <cell r="J1457">
            <v>42005</v>
          </cell>
          <cell r="Q1457" t="str">
            <v>0</v>
          </cell>
          <cell r="S1457" t="str">
            <v>0</v>
          </cell>
          <cell r="T1457" t="str">
            <v>0</v>
          </cell>
        </row>
        <row r="1458">
          <cell r="A1458" t="str">
            <v>10568 - 1</v>
          </cell>
          <cell r="B1458" t="str">
            <v>10568</v>
          </cell>
          <cell r="C1458" t="str">
            <v>Repair</v>
          </cell>
          <cell r="D1458" t="str">
            <v>Repair</v>
          </cell>
          <cell r="E1458" t="str">
            <v>Water Heating Repair</v>
          </cell>
          <cell r="F1458" t="str">
            <v>LIW: Repair - Water Heater - SF - SH</v>
          </cell>
          <cell r="G1458" t="str">
            <v>Water heater repair: single family; shareholder</v>
          </cell>
          <cell r="H1458">
            <v>1</v>
          </cell>
          <cell r="I1458" t="str">
            <v>Active</v>
          </cell>
          <cell r="J1458">
            <v>42005</v>
          </cell>
          <cell r="Q1458" t="str">
            <v>0</v>
          </cell>
          <cell r="S1458" t="str">
            <v>0</v>
          </cell>
          <cell r="T1458" t="str">
            <v>0</v>
          </cell>
          <cell r="AA1458" t="str">
            <v>0</v>
          </cell>
          <cell r="AC1458" t="str">
            <v>0</v>
          </cell>
          <cell r="AD1458" t="str">
            <v>0</v>
          </cell>
        </row>
        <row r="1459">
          <cell r="A1459" t="str">
            <v>10569 - 1</v>
          </cell>
          <cell r="B1459" t="str">
            <v>10569</v>
          </cell>
          <cell r="C1459" t="str">
            <v>Repair</v>
          </cell>
          <cell r="D1459" t="str">
            <v>Repair</v>
          </cell>
          <cell r="E1459" t="str">
            <v>Water Heating Repair</v>
          </cell>
          <cell r="F1459" t="str">
            <v>LIW: Repair - Water Heater - SF - TE</v>
          </cell>
          <cell r="G1459" t="str">
            <v>Water heater repair: single family; electric</v>
          </cell>
          <cell r="H1459">
            <v>1</v>
          </cell>
          <cell r="I1459" t="str">
            <v>Active</v>
          </cell>
          <cell r="J1459">
            <v>42005</v>
          </cell>
          <cell r="Q1459" t="str">
            <v>0</v>
          </cell>
          <cell r="S1459" t="str">
            <v>0</v>
          </cell>
          <cell r="T1459" t="str">
            <v>0</v>
          </cell>
        </row>
        <row r="1460">
          <cell r="A1460" t="str">
            <v>10275 - 1</v>
          </cell>
          <cell r="B1460" t="str">
            <v>10275</v>
          </cell>
          <cell r="C1460" t="str">
            <v>Safety</v>
          </cell>
          <cell r="D1460" t="str">
            <v>Safety Testing</v>
          </cell>
          <cell r="E1460" t="str">
            <v>Safety Testing</v>
          </cell>
          <cell r="F1460" t="str">
            <v>LIW: Safety Test - Combustion - MF - SH</v>
          </cell>
          <cell r="G1460" t="str">
            <v>Combustion safety test: multi-family; shareholder</v>
          </cell>
          <cell r="H1460">
            <v>1</v>
          </cell>
          <cell r="I1460" t="str">
            <v>Active</v>
          </cell>
          <cell r="J1460">
            <v>42005</v>
          </cell>
          <cell r="Q1460" t="str">
            <v>0</v>
          </cell>
          <cell r="S1460" t="str">
            <v>0</v>
          </cell>
          <cell r="T1460" t="str">
            <v>0</v>
          </cell>
          <cell r="AA1460" t="str">
            <v>0</v>
          </cell>
          <cell r="AC1460" t="str">
            <v>0</v>
          </cell>
          <cell r="AD1460" t="str">
            <v>0</v>
          </cell>
        </row>
        <row r="1461">
          <cell r="A1461" t="str">
            <v>10276 - 1</v>
          </cell>
          <cell r="B1461" t="str">
            <v>10276</v>
          </cell>
          <cell r="C1461" t="str">
            <v>Safety</v>
          </cell>
          <cell r="D1461" t="str">
            <v>Safety Testing</v>
          </cell>
          <cell r="E1461" t="str">
            <v>Safety Testing</v>
          </cell>
          <cell r="F1461" t="str">
            <v>LIW: Safety Test - Combustion - MF - TE</v>
          </cell>
          <cell r="G1461" t="str">
            <v>Combustion safety test: multi-family; electric</v>
          </cell>
          <cell r="H1461">
            <v>1</v>
          </cell>
          <cell r="I1461" t="str">
            <v>Active</v>
          </cell>
          <cell r="J1461">
            <v>42005</v>
          </cell>
          <cell r="Q1461" t="str">
            <v>0</v>
          </cell>
          <cell r="S1461" t="str">
            <v>0</v>
          </cell>
          <cell r="T1461" t="str">
            <v>0</v>
          </cell>
        </row>
        <row r="1462">
          <cell r="A1462" t="str">
            <v>10277 - 1</v>
          </cell>
          <cell r="B1462" t="str">
            <v>10277</v>
          </cell>
          <cell r="C1462" t="str">
            <v>Safety</v>
          </cell>
          <cell r="D1462" t="str">
            <v>Safety Testing</v>
          </cell>
          <cell r="E1462" t="str">
            <v>Safety Testing</v>
          </cell>
          <cell r="F1462" t="str">
            <v>LIW: Safety Test - Combustion - MH - SH</v>
          </cell>
          <cell r="G1462" t="str">
            <v>Combustion safety test: mobile home; shareholder</v>
          </cell>
          <cell r="H1462">
            <v>1</v>
          </cell>
          <cell r="I1462" t="str">
            <v>Active</v>
          </cell>
          <cell r="J1462">
            <v>42005</v>
          </cell>
          <cell r="Q1462" t="str">
            <v>0</v>
          </cell>
          <cell r="S1462" t="str">
            <v>0</v>
          </cell>
          <cell r="T1462" t="str">
            <v>0</v>
          </cell>
          <cell r="AA1462" t="str">
            <v>0</v>
          </cell>
          <cell r="AC1462" t="str">
            <v>0</v>
          </cell>
          <cell r="AD1462" t="str">
            <v>0</v>
          </cell>
        </row>
        <row r="1463">
          <cell r="A1463" t="str">
            <v>10278 - 1</v>
          </cell>
          <cell r="B1463" t="str">
            <v>10278</v>
          </cell>
          <cell r="C1463" t="str">
            <v>Safety</v>
          </cell>
          <cell r="D1463" t="str">
            <v>Safety Testing</v>
          </cell>
          <cell r="E1463" t="str">
            <v>Safety Testing</v>
          </cell>
          <cell r="F1463" t="str">
            <v>LIW: Safety Test - Combustion - MH - TE</v>
          </cell>
          <cell r="G1463" t="str">
            <v>Combustion safety test: mobile home; electric</v>
          </cell>
          <cell r="H1463">
            <v>1</v>
          </cell>
          <cell r="I1463" t="str">
            <v>Active</v>
          </cell>
          <cell r="J1463">
            <v>42005</v>
          </cell>
          <cell r="Q1463" t="str">
            <v>0</v>
          </cell>
          <cell r="S1463" t="str">
            <v>0</v>
          </cell>
          <cell r="T1463" t="str">
            <v>0</v>
          </cell>
          <cell r="AF1463" t="str">
            <v>kWh</v>
          </cell>
        </row>
        <row r="1464">
          <cell r="A1464" t="str">
            <v>10279 - 1</v>
          </cell>
          <cell r="B1464" t="str">
            <v>10279</v>
          </cell>
          <cell r="C1464" t="str">
            <v>Safety</v>
          </cell>
          <cell r="D1464" t="str">
            <v>Safety Testing</v>
          </cell>
          <cell r="E1464" t="str">
            <v>Safety Testing</v>
          </cell>
          <cell r="F1464" t="str">
            <v>LIW: Safety Test - Combustion - SF - SH</v>
          </cell>
          <cell r="G1464" t="str">
            <v>Combustion safety test: single family; shareholder</v>
          </cell>
          <cell r="H1464">
            <v>1</v>
          </cell>
          <cell r="I1464" t="str">
            <v>Active</v>
          </cell>
          <cell r="J1464">
            <v>42005</v>
          </cell>
          <cell r="Q1464" t="str">
            <v>0</v>
          </cell>
          <cell r="S1464" t="str">
            <v>0</v>
          </cell>
          <cell r="T1464" t="str">
            <v>0</v>
          </cell>
          <cell r="AA1464" t="str">
            <v>0</v>
          </cell>
          <cell r="AC1464" t="str">
            <v>0</v>
          </cell>
          <cell r="AD1464" t="str">
            <v>0</v>
          </cell>
        </row>
        <row r="1465">
          <cell r="A1465" t="str">
            <v>10280 - 1</v>
          </cell>
          <cell r="B1465" t="str">
            <v>10280</v>
          </cell>
          <cell r="C1465" t="str">
            <v>Safety</v>
          </cell>
          <cell r="D1465" t="str">
            <v>Safety Testing</v>
          </cell>
          <cell r="E1465" t="str">
            <v>Safety Testing</v>
          </cell>
          <cell r="F1465" t="str">
            <v>LIW: Safety Test - Combustion - SF - TE</v>
          </cell>
          <cell r="G1465" t="str">
            <v>Combustion safety test: single family; electric</v>
          </cell>
          <cell r="H1465">
            <v>1</v>
          </cell>
          <cell r="I1465" t="str">
            <v>Active</v>
          </cell>
          <cell r="J1465">
            <v>42005</v>
          </cell>
          <cell r="Q1465" t="str">
            <v>0</v>
          </cell>
          <cell r="S1465" t="str">
            <v>0</v>
          </cell>
          <cell r="T1465" t="str">
            <v>0</v>
          </cell>
          <cell r="AF1465" t="str">
            <v>kWh</v>
          </cell>
        </row>
        <row r="1466">
          <cell r="A1466" t="str">
            <v>10690 - 1</v>
          </cell>
          <cell r="B1466" t="str">
            <v>10690</v>
          </cell>
          <cell r="C1466" t="str">
            <v>Weatherization</v>
          </cell>
          <cell r="D1466" t="str">
            <v>Sealing</v>
          </cell>
          <cell r="E1466" t="str">
            <v>Air Sealing</v>
          </cell>
          <cell r="F1466" t="str">
            <v>LIW: Sealing - Air - All - MF - TE</v>
          </cell>
          <cell r="G1466" t="str">
            <v>Air sealing: all; multi-family; electric</v>
          </cell>
          <cell r="H1466">
            <v>1</v>
          </cell>
          <cell r="I1466" t="str">
            <v>Active</v>
          </cell>
          <cell r="J1466">
            <v>42005</v>
          </cell>
          <cell r="K1466">
            <v>42369</v>
          </cell>
          <cell r="L1466" t="str">
            <v>MF Space Heat</v>
          </cell>
          <cell r="Q1466" t="str">
            <v>0</v>
          </cell>
          <cell r="S1466" t="str">
            <v>0</v>
          </cell>
          <cell r="T1466" t="str">
            <v>0</v>
          </cell>
          <cell r="X1466" t="str">
            <v>0</v>
          </cell>
          <cell r="Y1466" t="str">
            <v>Calculated</v>
          </cell>
          <cell r="Z1466" t="str">
            <v>Evaluation Study</v>
          </cell>
          <cell r="AF1466" t="str">
            <v>kWh</v>
          </cell>
        </row>
        <row r="1467">
          <cell r="A1467" t="str">
            <v>10515 - 1</v>
          </cell>
          <cell r="B1467" t="str">
            <v>10515</v>
          </cell>
          <cell r="C1467" t="str">
            <v>Weatherization</v>
          </cell>
          <cell r="D1467" t="str">
            <v>Sealing</v>
          </cell>
          <cell r="E1467" t="str">
            <v>Air Sealing</v>
          </cell>
          <cell r="F1467" t="str">
            <v>LIW: Sealing - Air - Bath Fan Timer - MF - SH</v>
          </cell>
          <cell r="G1467" t="str">
            <v>Air sealing: bathroom fan timer; multi-family; shareholder</v>
          </cell>
          <cell r="H1467">
            <v>1</v>
          </cell>
          <cell r="I1467" t="str">
            <v>Active</v>
          </cell>
          <cell r="J1467">
            <v>42005</v>
          </cell>
          <cell r="Q1467" t="str">
            <v>0</v>
          </cell>
          <cell r="S1467" t="str">
            <v>0</v>
          </cell>
          <cell r="T1467" t="str">
            <v>0</v>
          </cell>
          <cell r="AA1467" t="str">
            <v>0</v>
          </cell>
          <cell r="AC1467" t="str">
            <v>0</v>
          </cell>
          <cell r="AD1467" t="str">
            <v>0</v>
          </cell>
        </row>
        <row r="1468">
          <cell r="A1468" t="str">
            <v>10516 - 1</v>
          </cell>
          <cell r="B1468" t="str">
            <v>10516</v>
          </cell>
          <cell r="C1468" t="str">
            <v>Weatherization</v>
          </cell>
          <cell r="D1468" t="str">
            <v>Sealing</v>
          </cell>
          <cell r="E1468" t="str">
            <v>Air Sealing</v>
          </cell>
          <cell r="F1468" t="str">
            <v>LIW: Sealing - Air - Bath Fan Timer - MF - TE</v>
          </cell>
          <cell r="G1468" t="str">
            <v>Air sealing: bathroom fan timer; multi-family; electric</v>
          </cell>
          <cell r="H1468">
            <v>1</v>
          </cell>
          <cell r="I1468" t="str">
            <v>Active</v>
          </cell>
          <cell r="J1468">
            <v>42005</v>
          </cell>
          <cell r="Q1468" t="str">
            <v>50</v>
          </cell>
          <cell r="S1468" t="str">
            <v>50</v>
          </cell>
          <cell r="T1468" t="str">
            <v>0</v>
          </cell>
        </row>
        <row r="1469">
          <cell r="A1469" t="str">
            <v>10517 - 1</v>
          </cell>
          <cell r="B1469" t="str">
            <v>10517</v>
          </cell>
          <cell r="C1469" t="str">
            <v>Weatherization</v>
          </cell>
          <cell r="D1469" t="str">
            <v>Sealing</v>
          </cell>
          <cell r="E1469" t="str">
            <v>Air Sealing</v>
          </cell>
          <cell r="F1469" t="str">
            <v>LIW: Sealing - Air - Ceiling - MF - SH</v>
          </cell>
          <cell r="G1469" t="str">
            <v>Air sealing: ceiling; multi-family; shareholder</v>
          </cell>
          <cell r="H1469">
            <v>1</v>
          </cell>
          <cell r="I1469" t="str">
            <v>Active</v>
          </cell>
          <cell r="J1469">
            <v>42005</v>
          </cell>
          <cell r="Q1469" t="str">
            <v>0</v>
          </cell>
          <cell r="S1469" t="str">
            <v>0</v>
          </cell>
          <cell r="T1469" t="str">
            <v>0</v>
          </cell>
          <cell r="AA1469" t="str">
            <v>0</v>
          </cell>
          <cell r="AC1469" t="str">
            <v>0</v>
          </cell>
          <cell r="AD1469" t="str">
            <v>0</v>
          </cell>
        </row>
        <row r="1470">
          <cell r="A1470" t="str">
            <v>10518 - 1</v>
          </cell>
          <cell r="B1470" t="str">
            <v>10518</v>
          </cell>
          <cell r="C1470" t="str">
            <v>Weatherization</v>
          </cell>
          <cell r="D1470" t="str">
            <v>Sealing</v>
          </cell>
          <cell r="E1470" t="str">
            <v>Air Sealing</v>
          </cell>
          <cell r="F1470" t="str">
            <v>LIW: Sealing - Air - Ceiling - MF - TE</v>
          </cell>
          <cell r="G1470" t="str">
            <v>Air sealing: ceiling; multi-family; electric</v>
          </cell>
          <cell r="H1470">
            <v>1</v>
          </cell>
          <cell r="I1470" t="str">
            <v>Active</v>
          </cell>
          <cell r="J1470">
            <v>42005</v>
          </cell>
          <cell r="L1470" t="str">
            <v>MF Space Heat</v>
          </cell>
          <cell r="Q1470" t="str">
            <v>0.57</v>
          </cell>
          <cell r="S1470" t="str">
            <v>0.57</v>
          </cell>
          <cell r="T1470" t="str">
            <v>0</v>
          </cell>
          <cell r="V1470" t="str">
            <v>30</v>
          </cell>
          <cell r="X1470" t="str">
            <v>0</v>
          </cell>
          <cell r="Y1470" t="str">
            <v>Calculated</v>
          </cell>
          <cell r="AF1470" t="str">
            <v>kWh</v>
          </cell>
        </row>
        <row r="1471">
          <cell r="A1471" t="str">
            <v>10519 - 1</v>
          </cell>
          <cell r="B1471" t="str">
            <v>10519</v>
          </cell>
          <cell r="C1471" t="str">
            <v>Weatherization</v>
          </cell>
          <cell r="D1471" t="str">
            <v>Sealing</v>
          </cell>
          <cell r="E1471" t="str">
            <v>Air Sealing</v>
          </cell>
          <cell r="F1471" t="str">
            <v>LIW: Sealing - Air - Door Kit - MF - SH</v>
          </cell>
          <cell r="G1471" t="str">
            <v>Air sealing: door kit; multi-family; shareholder</v>
          </cell>
          <cell r="H1471">
            <v>1</v>
          </cell>
          <cell r="I1471" t="str">
            <v>Active</v>
          </cell>
          <cell r="J1471">
            <v>42005</v>
          </cell>
          <cell r="Q1471" t="str">
            <v>0</v>
          </cell>
          <cell r="S1471" t="str">
            <v>0</v>
          </cell>
          <cell r="T1471" t="str">
            <v>0</v>
          </cell>
          <cell r="AA1471" t="str">
            <v>0</v>
          </cell>
          <cell r="AC1471" t="str">
            <v>0</v>
          </cell>
          <cell r="AD1471" t="str">
            <v>0</v>
          </cell>
        </row>
        <row r="1472">
          <cell r="A1472" t="str">
            <v>10520 - 1</v>
          </cell>
          <cell r="B1472" t="str">
            <v>10520</v>
          </cell>
          <cell r="C1472" t="str">
            <v>Weatherization</v>
          </cell>
          <cell r="D1472" t="str">
            <v>Sealing</v>
          </cell>
          <cell r="E1472" t="str">
            <v>Air Sealing</v>
          </cell>
          <cell r="F1472" t="str">
            <v>LIW: Sealing - Air - Door Kit - MF - TE</v>
          </cell>
          <cell r="G1472" t="str">
            <v>Air sealing: door kit; multi-family; electric</v>
          </cell>
          <cell r="H1472">
            <v>1</v>
          </cell>
          <cell r="I1472" t="str">
            <v>Active</v>
          </cell>
          <cell r="J1472">
            <v>42005</v>
          </cell>
          <cell r="Q1472" t="str">
            <v>100</v>
          </cell>
          <cell r="S1472" t="str">
            <v>100</v>
          </cell>
          <cell r="T1472" t="str">
            <v>0</v>
          </cell>
        </row>
        <row r="1473">
          <cell r="A1473" t="str">
            <v>10521 - 1</v>
          </cell>
          <cell r="B1473" t="str">
            <v>10521</v>
          </cell>
          <cell r="C1473" t="str">
            <v>Weatherization</v>
          </cell>
          <cell r="D1473" t="str">
            <v>Sealing</v>
          </cell>
          <cell r="E1473" t="str">
            <v>Air Sealing</v>
          </cell>
          <cell r="F1473" t="str">
            <v>LIW: Sealing - Air - Floor - MF - SH</v>
          </cell>
          <cell r="G1473" t="str">
            <v>Air sealing: floor; multi-family; shareholder</v>
          </cell>
          <cell r="H1473">
            <v>1</v>
          </cell>
          <cell r="I1473" t="str">
            <v>Active</v>
          </cell>
          <cell r="J1473">
            <v>42005</v>
          </cell>
          <cell r="Q1473" t="str">
            <v>0</v>
          </cell>
          <cell r="S1473" t="str">
            <v>0</v>
          </cell>
          <cell r="T1473" t="str">
            <v>0</v>
          </cell>
          <cell r="AA1473" t="str">
            <v>0</v>
          </cell>
          <cell r="AC1473" t="str">
            <v>0</v>
          </cell>
          <cell r="AD1473" t="str">
            <v>0</v>
          </cell>
        </row>
        <row r="1474">
          <cell r="A1474" t="str">
            <v>10522 - 1</v>
          </cell>
          <cell r="B1474" t="str">
            <v>10522</v>
          </cell>
          <cell r="C1474" t="str">
            <v>Weatherization</v>
          </cell>
          <cell r="D1474" t="str">
            <v>Sealing</v>
          </cell>
          <cell r="E1474" t="str">
            <v>Air Sealing</v>
          </cell>
          <cell r="F1474" t="str">
            <v>LIW: Sealing - Air - Floor - MF - TE</v>
          </cell>
          <cell r="G1474" t="str">
            <v>Air sealing: floor; multi-family; electric</v>
          </cell>
          <cell r="H1474">
            <v>1</v>
          </cell>
          <cell r="I1474" t="str">
            <v>Active</v>
          </cell>
          <cell r="J1474">
            <v>42005</v>
          </cell>
          <cell r="L1474" t="str">
            <v>MF Space Heat</v>
          </cell>
          <cell r="Q1474" t="str">
            <v>0.57</v>
          </cell>
          <cell r="S1474" t="str">
            <v>0.57</v>
          </cell>
          <cell r="T1474" t="str">
            <v>0</v>
          </cell>
          <cell r="V1474" t="str">
            <v>30</v>
          </cell>
          <cell r="X1474" t="str">
            <v>0</v>
          </cell>
          <cell r="Y1474" t="str">
            <v>Calculated</v>
          </cell>
          <cell r="AF1474" t="str">
            <v>kWh</v>
          </cell>
        </row>
        <row r="1475">
          <cell r="A1475" t="str">
            <v>10523 - 1</v>
          </cell>
          <cell r="B1475" t="str">
            <v>10523</v>
          </cell>
          <cell r="C1475" t="str">
            <v>Weatherization</v>
          </cell>
          <cell r="D1475" t="str">
            <v>Sealing</v>
          </cell>
          <cell r="E1475" t="str">
            <v>Air Sealing</v>
          </cell>
          <cell r="F1475" t="str">
            <v>LIW: Sealing - Air - Mech Vent - MF - SH</v>
          </cell>
          <cell r="G1475" t="str">
            <v>Air sealing: mechanical ventilation; multi-family; shareholder</v>
          </cell>
          <cell r="H1475">
            <v>1</v>
          </cell>
          <cell r="I1475" t="str">
            <v>Active</v>
          </cell>
          <cell r="J1475">
            <v>42005</v>
          </cell>
          <cell r="Q1475" t="str">
            <v>0</v>
          </cell>
          <cell r="S1475" t="str">
            <v>0</v>
          </cell>
          <cell r="T1475" t="str">
            <v>143</v>
          </cell>
          <cell r="AA1475" t="str">
            <v>0</v>
          </cell>
          <cell r="AC1475" t="str">
            <v>0</v>
          </cell>
          <cell r="AD1475" t="str">
            <v>0</v>
          </cell>
          <cell r="AE1475" t="str">
            <v>per unit</v>
          </cell>
        </row>
        <row r="1476">
          <cell r="A1476" t="str">
            <v>10524 - 1</v>
          </cell>
          <cell r="B1476" t="str">
            <v>10524</v>
          </cell>
          <cell r="C1476" t="str">
            <v>Weatherization</v>
          </cell>
          <cell r="D1476" t="str">
            <v>Sealing</v>
          </cell>
          <cell r="E1476" t="str">
            <v>Air Sealing</v>
          </cell>
          <cell r="F1476" t="str">
            <v>LIW: Sealing - Air - Mech Vent - MF - TE</v>
          </cell>
          <cell r="G1476" t="str">
            <v>Air sealing: mechanical ventilation; multi-family; electric</v>
          </cell>
          <cell r="H1476">
            <v>1</v>
          </cell>
          <cell r="I1476" t="str">
            <v>Active</v>
          </cell>
          <cell r="J1476">
            <v>42005</v>
          </cell>
          <cell r="K1476">
            <v>42369</v>
          </cell>
          <cell r="L1476" t="str">
            <v>MF Space Heat</v>
          </cell>
          <cell r="Q1476" t="str">
            <v>250</v>
          </cell>
          <cell r="S1476" t="str">
            <v>250</v>
          </cell>
          <cell r="T1476" t="str">
            <v>143</v>
          </cell>
          <cell r="X1476" t="str">
            <v>0</v>
          </cell>
          <cell r="Y1476" t="str">
            <v>Calculated</v>
          </cell>
          <cell r="AE1476" t="str">
            <v>per unit</v>
          </cell>
          <cell r="AF1476" t="str">
            <v>kWh</v>
          </cell>
        </row>
        <row r="1477">
          <cell r="A1477" t="str">
            <v>10524 - 2</v>
          </cell>
          <cell r="B1477" t="str">
            <v>10524</v>
          </cell>
          <cell r="C1477" t="str">
            <v>Weatherization</v>
          </cell>
          <cell r="D1477" t="str">
            <v>Sealing</v>
          </cell>
          <cell r="E1477" t="str">
            <v>Air Sealing</v>
          </cell>
          <cell r="F1477" t="str">
            <v>LIW: Sealing - Air - Mech Vent - MF - TE</v>
          </cell>
          <cell r="G1477" t="str">
            <v>Air sealing: mechanical ventilation; multi-family; electric</v>
          </cell>
          <cell r="H1477">
            <v>2</v>
          </cell>
          <cell r="I1477" t="str">
            <v>Active</v>
          </cell>
          <cell r="J1477">
            <v>42370</v>
          </cell>
          <cell r="L1477" t="str">
            <v>MF Space Heat</v>
          </cell>
          <cell r="Q1477" t="str">
            <v>250</v>
          </cell>
          <cell r="S1477" t="str">
            <v>250</v>
          </cell>
          <cell r="T1477" t="str">
            <v>143</v>
          </cell>
          <cell r="V1477" t="str">
            <v>10</v>
          </cell>
          <cell r="X1477" t="str">
            <v>0</v>
          </cell>
          <cell r="Y1477" t="str">
            <v>Calculated</v>
          </cell>
          <cell r="AE1477" t="str">
            <v>per unit</v>
          </cell>
          <cell r="AF1477" t="str">
            <v>kWh</v>
          </cell>
        </row>
        <row r="1478">
          <cell r="A1478" t="str">
            <v>10688 - 1</v>
          </cell>
          <cell r="B1478" t="str">
            <v>10688</v>
          </cell>
          <cell r="C1478" t="str">
            <v>Weatherization</v>
          </cell>
          <cell r="D1478" t="str">
            <v>Sealing</v>
          </cell>
          <cell r="E1478" t="str">
            <v>Air Sealing</v>
          </cell>
          <cell r="F1478" t="str">
            <v>LIW: Sealing - Air - Package - 20 plus - SIR - MF - SH</v>
          </cell>
          <cell r="G1478" t="str">
            <v>SIR measure - air sealing package: 20 plus units; multi-family; shareholder</v>
          </cell>
          <cell r="H1478">
            <v>1</v>
          </cell>
          <cell r="I1478" t="str">
            <v>Active</v>
          </cell>
          <cell r="J1478">
            <v>42370</v>
          </cell>
          <cell r="M1478" t="str">
            <v>AirSeal-MFAirSealPkg_MF_SH</v>
          </cell>
          <cell r="AE1478" t="str">
            <v>per home</v>
          </cell>
        </row>
        <row r="1479">
          <cell r="A1479" t="str">
            <v>10689 - 1</v>
          </cell>
          <cell r="B1479" t="str">
            <v>10689</v>
          </cell>
          <cell r="C1479" t="str">
            <v>Weatherization</v>
          </cell>
          <cell r="D1479" t="str">
            <v>Sealing</v>
          </cell>
          <cell r="E1479" t="str">
            <v>Air Sealing</v>
          </cell>
          <cell r="F1479" t="str">
            <v>LIW: Sealing - Air - Package - 20 plus - SIR - MF - TE</v>
          </cell>
          <cell r="G1479" t="str">
            <v>SIR measure - air sealing package: 20 plus units; multi-family; electric</v>
          </cell>
          <cell r="H1479">
            <v>1</v>
          </cell>
          <cell r="I1479" t="str">
            <v>Active</v>
          </cell>
          <cell r="J1479">
            <v>42370</v>
          </cell>
          <cell r="L1479" t="str">
            <v>MF Space Heat</v>
          </cell>
          <cell r="M1479" t="str">
            <v>AirSeal-MFAirSealPkg_MF_TE</v>
          </cell>
          <cell r="U1479" t="str">
            <v>Full</v>
          </cell>
          <cell r="Y1479" t="str">
            <v>Custom</v>
          </cell>
          <cell r="Z1479" t="str">
            <v>Engineering</v>
          </cell>
          <cell r="AE1479" t="str">
            <v>per home</v>
          </cell>
          <cell r="AF1479" t="str">
            <v>kWh</v>
          </cell>
        </row>
        <row r="1480">
          <cell r="A1480" t="str">
            <v>10281 - 1</v>
          </cell>
          <cell r="B1480" t="str">
            <v>10281</v>
          </cell>
          <cell r="C1480" t="str">
            <v>Weatherization</v>
          </cell>
          <cell r="D1480" t="str">
            <v>Sealing</v>
          </cell>
          <cell r="E1480" t="str">
            <v>Air Sealing</v>
          </cell>
          <cell r="F1480" t="str">
            <v>LIW: Sealing - Air - Package - MF - SH</v>
          </cell>
          <cell r="G1480" t="str">
            <v>Air sealing package: multi-family; shareholder</v>
          </cell>
          <cell r="H1480">
            <v>1</v>
          </cell>
          <cell r="I1480" t="str">
            <v>Active</v>
          </cell>
          <cell r="J1480">
            <v>42005</v>
          </cell>
          <cell r="Q1480" t="str">
            <v>0</v>
          </cell>
          <cell r="S1480" t="str">
            <v>0</v>
          </cell>
          <cell r="T1480" t="str">
            <v>0</v>
          </cell>
          <cell r="AA1480" t="str">
            <v>0</v>
          </cell>
          <cell r="AC1480" t="str">
            <v>0</v>
          </cell>
          <cell r="AD1480" t="str">
            <v>0</v>
          </cell>
        </row>
        <row r="1481">
          <cell r="A1481" t="str">
            <v>10282 - 1</v>
          </cell>
          <cell r="B1481" t="str">
            <v>10282</v>
          </cell>
          <cell r="C1481" t="str">
            <v>Weatherization</v>
          </cell>
          <cell r="D1481" t="str">
            <v>Sealing</v>
          </cell>
          <cell r="E1481" t="str">
            <v>Air Sealing</v>
          </cell>
          <cell r="F1481" t="str">
            <v>LIW: Sealing - Air - Package - MF - TE</v>
          </cell>
          <cell r="G1481" t="str">
            <v>Air sealing package: multi-family; electric</v>
          </cell>
          <cell r="H1481">
            <v>1</v>
          </cell>
          <cell r="I1481" t="str">
            <v>Active</v>
          </cell>
          <cell r="J1481">
            <v>42005</v>
          </cell>
          <cell r="L1481" t="str">
            <v>MF Space Heat</v>
          </cell>
          <cell r="Q1481" t="str">
            <v>0</v>
          </cell>
          <cell r="S1481" t="str">
            <v>0</v>
          </cell>
          <cell r="T1481" t="str">
            <v>0</v>
          </cell>
          <cell r="X1481" t="str">
            <v>0</v>
          </cell>
          <cell r="Y1481" t="str">
            <v>Calculated</v>
          </cell>
          <cell r="Z1481" t="str">
            <v>Evaluation Study</v>
          </cell>
          <cell r="AF1481" t="str">
            <v>kWh</v>
          </cell>
        </row>
        <row r="1482">
          <cell r="A1482" t="str">
            <v>10525 - 1</v>
          </cell>
          <cell r="B1482" t="str">
            <v>10525</v>
          </cell>
          <cell r="C1482" t="str">
            <v>Weatherization</v>
          </cell>
          <cell r="D1482" t="str">
            <v>Sealing</v>
          </cell>
          <cell r="E1482" t="str">
            <v>Air Sealing</v>
          </cell>
          <cell r="F1482" t="str">
            <v>LIW: Sealing - Air - Recd Can Cover - MF - SH</v>
          </cell>
          <cell r="G1482" t="str">
            <v>Air sealing: recessed can cover; multi-family; shareholder</v>
          </cell>
          <cell r="H1482">
            <v>1</v>
          </cell>
          <cell r="I1482" t="str">
            <v>Active</v>
          </cell>
          <cell r="J1482">
            <v>42005</v>
          </cell>
          <cell r="Q1482" t="str">
            <v>0</v>
          </cell>
          <cell r="S1482" t="str">
            <v>0</v>
          </cell>
          <cell r="T1482" t="str">
            <v>0</v>
          </cell>
          <cell r="AA1482" t="str">
            <v>0</v>
          </cell>
          <cell r="AC1482" t="str">
            <v>0</v>
          </cell>
          <cell r="AD1482" t="str">
            <v>0</v>
          </cell>
        </row>
        <row r="1483">
          <cell r="A1483" t="str">
            <v>10526 - 1</v>
          </cell>
          <cell r="B1483" t="str">
            <v>10526</v>
          </cell>
          <cell r="C1483" t="str">
            <v>Weatherization</v>
          </cell>
          <cell r="D1483" t="str">
            <v>Sealing</v>
          </cell>
          <cell r="E1483" t="str">
            <v>Air Sealing</v>
          </cell>
          <cell r="F1483" t="str">
            <v>LIW: Sealing - Air - Recd Can Cover - MF - TE</v>
          </cell>
          <cell r="G1483" t="str">
            <v>Air sealing: recessed can cover; multi-family; electric</v>
          </cell>
          <cell r="H1483">
            <v>1</v>
          </cell>
          <cell r="I1483" t="str">
            <v>Active</v>
          </cell>
          <cell r="J1483">
            <v>42005</v>
          </cell>
          <cell r="Q1483" t="str">
            <v>40</v>
          </cell>
          <cell r="S1483" t="str">
            <v>40</v>
          </cell>
          <cell r="T1483" t="str">
            <v>0</v>
          </cell>
        </row>
        <row r="1484">
          <cell r="A1484" t="str">
            <v>10527 - 1</v>
          </cell>
          <cell r="B1484" t="str">
            <v>10527</v>
          </cell>
          <cell r="C1484" t="str">
            <v>Weatherization</v>
          </cell>
          <cell r="D1484" t="str">
            <v>Sealing</v>
          </cell>
          <cell r="E1484" t="str">
            <v>Air Sealing</v>
          </cell>
          <cell r="F1484" t="str">
            <v>LIW: Sealing - Air - Walls - MF - SH</v>
          </cell>
          <cell r="G1484" t="str">
            <v>Air sealing: wall; multi-family; shareholder</v>
          </cell>
          <cell r="H1484">
            <v>1</v>
          </cell>
          <cell r="I1484" t="str">
            <v>Active</v>
          </cell>
          <cell r="J1484">
            <v>42005</v>
          </cell>
          <cell r="Q1484" t="str">
            <v>0</v>
          </cell>
          <cell r="S1484" t="str">
            <v>0</v>
          </cell>
          <cell r="T1484" t="str">
            <v>0</v>
          </cell>
          <cell r="AA1484" t="str">
            <v>0</v>
          </cell>
          <cell r="AC1484" t="str">
            <v>0</v>
          </cell>
          <cell r="AD1484" t="str">
            <v>0</v>
          </cell>
        </row>
        <row r="1485">
          <cell r="A1485" t="str">
            <v>10528 - 1</v>
          </cell>
          <cell r="B1485" t="str">
            <v>10528</v>
          </cell>
          <cell r="C1485" t="str">
            <v>Weatherization</v>
          </cell>
          <cell r="D1485" t="str">
            <v>Sealing</v>
          </cell>
          <cell r="E1485" t="str">
            <v>Air Sealing</v>
          </cell>
          <cell r="F1485" t="str">
            <v>LIW: Sealing - Air - Walls - MF - TE</v>
          </cell>
          <cell r="G1485" t="str">
            <v>Air sealing: wall; multi-family; electric</v>
          </cell>
          <cell r="H1485">
            <v>1</v>
          </cell>
          <cell r="I1485" t="str">
            <v>Active</v>
          </cell>
          <cell r="J1485">
            <v>42005</v>
          </cell>
          <cell r="L1485" t="str">
            <v>MF Space Heat</v>
          </cell>
          <cell r="Q1485" t="str">
            <v>2.41</v>
          </cell>
          <cell r="S1485" t="str">
            <v>2.41</v>
          </cell>
          <cell r="T1485" t="str">
            <v>0</v>
          </cell>
          <cell r="V1485" t="str">
            <v>30</v>
          </cell>
          <cell r="X1485" t="str">
            <v>0</v>
          </cell>
          <cell r="Y1485" t="str">
            <v>Calculated</v>
          </cell>
          <cell r="AF1485" t="str">
            <v>kWh</v>
          </cell>
        </row>
        <row r="1486">
          <cell r="A1486" t="str">
            <v>10314 - 1</v>
          </cell>
          <cell r="B1486" t="str">
            <v>10314</v>
          </cell>
          <cell r="C1486" t="str">
            <v>Weatherization</v>
          </cell>
          <cell r="D1486" t="str">
            <v>Sealing</v>
          </cell>
          <cell r="E1486" t="str">
            <v>Duct Sealing</v>
          </cell>
          <cell r="F1486" t="str">
            <v>LIW: Sealing - Duct - MH - SH</v>
          </cell>
          <cell r="G1486" t="str">
            <v>Duct sealing: mobile home; shareholder</v>
          </cell>
          <cell r="H1486">
            <v>1</v>
          </cell>
          <cell r="I1486" t="str">
            <v>Active</v>
          </cell>
          <cell r="J1486">
            <v>42005</v>
          </cell>
          <cell r="K1486">
            <v>42369</v>
          </cell>
          <cell r="Q1486" t="str">
            <v>0</v>
          </cell>
          <cell r="S1486" t="str">
            <v>0</v>
          </cell>
          <cell r="T1486" t="str">
            <v>1543</v>
          </cell>
          <cell r="AA1486" t="str">
            <v>0</v>
          </cell>
          <cell r="AC1486" t="str">
            <v>0</v>
          </cell>
          <cell r="AD1486" t="str">
            <v>62</v>
          </cell>
          <cell r="AE1486" t="str">
            <v>per home</v>
          </cell>
          <cell r="AF1486" t="str">
            <v>Dual</v>
          </cell>
        </row>
        <row r="1487">
          <cell r="A1487" t="str">
            <v>10314 - 2</v>
          </cell>
          <cell r="B1487" t="str">
            <v>10314</v>
          </cell>
          <cell r="C1487" t="str">
            <v>Weatherization</v>
          </cell>
          <cell r="D1487" t="str">
            <v>Sealing</v>
          </cell>
          <cell r="E1487" t="str">
            <v>Duct Sealing</v>
          </cell>
          <cell r="F1487" t="str">
            <v>LIW: Sealing - Duct - MH - SH</v>
          </cell>
          <cell r="G1487" t="str">
            <v>Duct sealing: mobile home; shareholder</v>
          </cell>
          <cell r="H1487">
            <v>2</v>
          </cell>
          <cell r="I1487" t="str">
            <v>Active</v>
          </cell>
          <cell r="J1487">
            <v>42370</v>
          </cell>
          <cell r="Q1487" t="str">
            <v>0</v>
          </cell>
          <cell r="S1487" t="str">
            <v>0</v>
          </cell>
          <cell r="T1487" t="str">
            <v>973</v>
          </cell>
          <cell r="AA1487" t="str">
            <v>0</v>
          </cell>
          <cell r="AC1487" t="str">
            <v>0</v>
          </cell>
          <cell r="AD1487" t="str">
            <v>39.4</v>
          </cell>
          <cell r="AE1487" t="str">
            <v>per home</v>
          </cell>
          <cell r="AF1487" t="str">
            <v>Dual</v>
          </cell>
        </row>
        <row r="1488">
          <cell r="A1488" t="str">
            <v>10315 - 1</v>
          </cell>
          <cell r="B1488" t="str">
            <v>10315</v>
          </cell>
          <cell r="C1488" t="str">
            <v>Weatherization</v>
          </cell>
          <cell r="D1488" t="str">
            <v>Sealing</v>
          </cell>
          <cell r="E1488" t="str">
            <v>Duct Sealing</v>
          </cell>
          <cell r="F1488" t="str">
            <v>LIW: Sealing - Duct - MH - TE</v>
          </cell>
          <cell r="G1488" t="str">
            <v>Duct sealing: mobile home; electric</v>
          </cell>
          <cell r="H1488">
            <v>1</v>
          </cell>
          <cell r="I1488" t="str">
            <v>Active</v>
          </cell>
          <cell r="J1488">
            <v>42005</v>
          </cell>
          <cell r="K1488">
            <v>42369</v>
          </cell>
          <cell r="L1488" t="str">
            <v>SF Space Heat</v>
          </cell>
          <cell r="Q1488" t="str">
            <v>500</v>
          </cell>
          <cell r="S1488" t="str">
            <v>500</v>
          </cell>
          <cell r="T1488" t="str">
            <v>1543</v>
          </cell>
          <cell r="V1488" t="str">
            <v>20</v>
          </cell>
          <cell r="X1488" t="str">
            <v>0</v>
          </cell>
          <cell r="Y1488" t="str">
            <v>RTF-deemed</v>
          </cell>
          <cell r="AE1488" t="str">
            <v>per home</v>
          </cell>
          <cell r="AF1488" t="str">
            <v>kWh</v>
          </cell>
        </row>
        <row r="1489">
          <cell r="A1489" t="str">
            <v>10315 - 2</v>
          </cell>
          <cell r="B1489" t="str">
            <v>10315</v>
          </cell>
          <cell r="C1489" t="str">
            <v>Weatherization</v>
          </cell>
          <cell r="D1489" t="str">
            <v>Sealing</v>
          </cell>
          <cell r="E1489" t="str">
            <v>Duct Sealing</v>
          </cell>
          <cell r="F1489" t="str">
            <v>LIW: Sealing - Duct - MH - TE</v>
          </cell>
          <cell r="G1489" t="str">
            <v>Duct sealing: mobile home; electric</v>
          </cell>
          <cell r="H1489">
            <v>2</v>
          </cell>
          <cell r="I1489" t="str">
            <v>Active</v>
          </cell>
          <cell r="J1489">
            <v>42370</v>
          </cell>
          <cell r="L1489" t="str">
            <v>SF Space Heat</v>
          </cell>
          <cell r="Q1489" t="str">
            <v>500</v>
          </cell>
          <cell r="S1489" t="str">
            <v>500</v>
          </cell>
          <cell r="T1489" t="str">
            <v>973</v>
          </cell>
          <cell r="V1489" t="str">
            <v>20</v>
          </cell>
          <cell r="X1489" t="str">
            <v>0</v>
          </cell>
          <cell r="Y1489" t="str">
            <v>RTF-deemed</v>
          </cell>
          <cell r="AE1489" t="str">
            <v>per home</v>
          </cell>
          <cell r="AF1489" t="str">
            <v>kWh</v>
          </cell>
        </row>
        <row r="1490">
          <cell r="A1490" t="str">
            <v>10316 - 1</v>
          </cell>
          <cell r="B1490" t="str">
            <v>10316</v>
          </cell>
          <cell r="C1490" t="str">
            <v>Weatherization</v>
          </cell>
          <cell r="D1490" t="str">
            <v>Sealing</v>
          </cell>
          <cell r="E1490" t="str">
            <v>Duct Sealing</v>
          </cell>
          <cell r="F1490" t="str">
            <v>LIW: Sealing - Duct - MH - TG</v>
          </cell>
          <cell r="G1490" t="str">
            <v>Duct sealing: mobile home; natural gas</v>
          </cell>
          <cell r="H1490">
            <v>1</v>
          </cell>
          <cell r="I1490" t="str">
            <v>Active</v>
          </cell>
          <cell r="J1490">
            <v>42005</v>
          </cell>
          <cell r="K1490">
            <v>42369</v>
          </cell>
          <cell r="L1490" t="str">
            <v>Res Space Heat</v>
          </cell>
          <cell r="V1490" t="str">
            <v>20</v>
          </cell>
          <cell r="X1490" t="str">
            <v>0</v>
          </cell>
          <cell r="Y1490" t="str">
            <v>RTF-deemed</v>
          </cell>
          <cell r="AA1490" t="str">
            <v>400</v>
          </cell>
          <cell r="AC1490" t="str">
            <v>400</v>
          </cell>
          <cell r="AD1490" t="str">
            <v>62</v>
          </cell>
          <cell r="AE1490" t="str">
            <v>per home</v>
          </cell>
          <cell r="AF1490" t="str">
            <v>Therm</v>
          </cell>
        </row>
        <row r="1491">
          <cell r="A1491" t="str">
            <v>10316 - 2</v>
          </cell>
          <cell r="B1491" t="str">
            <v>10316</v>
          </cell>
          <cell r="C1491" t="str">
            <v>Weatherization</v>
          </cell>
          <cell r="D1491" t="str">
            <v>Sealing</v>
          </cell>
          <cell r="E1491" t="str">
            <v>Duct Sealing</v>
          </cell>
          <cell r="F1491" t="str">
            <v>LIW: Sealing - Duct - MH - TG</v>
          </cell>
          <cell r="G1491" t="str">
            <v>Duct sealing: mobile home; natural gas</v>
          </cell>
          <cell r="H1491">
            <v>2</v>
          </cell>
          <cell r="I1491" t="str">
            <v>Active</v>
          </cell>
          <cell r="J1491">
            <v>42370</v>
          </cell>
          <cell r="L1491" t="str">
            <v>Res Space Heat</v>
          </cell>
          <cell r="V1491" t="str">
            <v>20</v>
          </cell>
          <cell r="X1491" t="str">
            <v>0</v>
          </cell>
          <cell r="Y1491" t="str">
            <v>RTF-deemed</v>
          </cell>
          <cell r="AA1491" t="str">
            <v>350</v>
          </cell>
          <cell r="AC1491" t="str">
            <v>350</v>
          </cell>
          <cell r="AD1491" t="str">
            <v>39.4</v>
          </cell>
          <cell r="AE1491" t="str">
            <v>per home</v>
          </cell>
          <cell r="AF1491" t="str">
            <v>Therm</v>
          </cell>
        </row>
        <row r="1492">
          <cell r="A1492" t="str">
            <v>10317 - 1</v>
          </cell>
          <cell r="B1492" t="str">
            <v>10317</v>
          </cell>
          <cell r="C1492" t="str">
            <v>Weatherization</v>
          </cell>
          <cell r="D1492" t="str">
            <v>Sealing</v>
          </cell>
          <cell r="E1492" t="str">
            <v>Duct Sealing</v>
          </cell>
          <cell r="F1492" t="str">
            <v>LIW: Sealing - Duct - SF - SH</v>
          </cell>
          <cell r="G1492" t="str">
            <v>Duct sealing: single family; shareholder</v>
          </cell>
          <cell r="H1492">
            <v>1</v>
          </cell>
          <cell r="I1492" t="str">
            <v>Active</v>
          </cell>
          <cell r="J1492">
            <v>42005</v>
          </cell>
          <cell r="K1492">
            <v>42369</v>
          </cell>
          <cell r="Q1492" t="str">
            <v>0</v>
          </cell>
          <cell r="S1492" t="str">
            <v>0</v>
          </cell>
          <cell r="T1492" t="str">
            <v>1244</v>
          </cell>
          <cell r="AA1492" t="str">
            <v>0</v>
          </cell>
          <cell r="AC1492" t="str">
            <v>0</v>
          </cell>
          <cell r="AD1492" t="str">
            <v>50</v>
          </cell>
          <cell r="AE1492" t="str">
            <v>per home</v>
          </cell>
        </row>
        <row r="1493">
          <cell r="A1493" t="str">
            <v>10317 - 2</v>
          </cell>
          <cell r="B1493" t="str">
            <v>10317</v>
          </cell>
          <cell r="C1493" t="str">
            <v>Weatherization</v>
          </cell>
          <cell r="D1493" t="str">
            <v>Sealing</v>
          </cell>
          <cell r="E1493" t="str">
            <v>Duct Sealing</v>
          </cell>
          <cell r="F1493" t="str">
            <v>LIW: Sealing - Duct - SF - SH</v>
          </cell>
          <cell r="G1493" t="str">
            <v>Duct sealing: single family; shareholder</v>
          </cell>
          <cell r="H1493">
            <v>2</v>
          </cell>
          <cell r="I1493" t="str">
            <v>Active</v>
          </cell>
          <cell r="J1493">
            <v>42370</v>
          </cell>
          <cell r="Q1493" t="str">
            <v>0</v>
          </cell>
          <cell r="S1493" t="str">
            <v>0</v>
          </cell>
          <cell r="T1493" t="str">
            <v>735</v>
          </cell>
          <cell r="AA1493" t="str">
            <v>0</v>
          </cell>
          <cell r="AC1493" t="str">
            <v>0</v>
          </cell>
          <cell r="AD1493" t="str">
            <v>30</v>
          </cell>
          <cell r="AE1493" t="str">
            <v>per home</v>
          </cell>
          <cell r="AF1493" t="str">
            <v>Dual</v>
          </cell>
        </row>
        <row r="1494">
          <cell r="A1494" t="str">
            <v>10318 - 1</v>
          </cell>
          <cell r="B1494" t="str">
            <v>10318</v>
          </cell>
          <cell r="C1494" t="str">
            <v>Weatherization</v>
          </cell>
          <cell r="D1494" t="str">
            <v>Sealing</v>
          </cell>
          <cell r="E1494" t="str">
            <v>Duct Sealing</v>
          </cell>
          <cell r="F1494" t="str">
            <v>LIW: Sealing - Duct - SF - TE</v>
          </cell>
          <cell r="G1494" t="str">
            <v>Duct sealing: single family; electric</v>
          </cell>
          <cell r="H1494">
            <v>1</v>
          </cell>
          <cell r="I1494" t="str">
            <v>Active</v>
          </cell>
          <cell r="J1494">
            <v>42005</v>
          </cell>
          <cell r="K1494">
            <v>42369</v>
          </cell>
          <cell r="L1494" t="str">
            <v>SF Space Heat</v>
          </cell>
          <cell r="Q1494" t="str">
            <v>500</v>
          </cell>
          <cell r="S1494" t="str">
            <v>500</v>
          </cell>
          <cell r="T1494" t="str">
            <v>1244</v>
          </cell>
          <cell r="V1494" t="str">
            <v>20</v>
          </cell>
          <cell r="X1494" t="str">
            <v>11</v>
          </cell>
          <cell r="Y1494" t="str">
            <v>RTF-deemed</v>
          </cell>
          <cell r="AE1494" t="str">
            <v>per home</v>
          </cell>
          <cell r="AF1494" t="str">
            <v>kWh</v>
          </cell>
        </row>
        <row r="1495">
          <cell r="A1495" t="str">
            <v>10318 - 2</v>
          </cell>
          <cell r="B1495" t="str">
            <v>10318</v>
          </cell>
          <cell r="C1495" t="str">
            <v>Weatherization</v>
          </cell>
          <cell r="D1495" t="str">
            <v>Sealing</v>
          </cell>
          <cell r="E1495" t="str">
            <v>Duct Sealing</v>
          </cell>
          <cell r="F1495" t="str">
            <v>LIW: Sealing - Duct - SF - TE</v>
          </cell>
          <cell r="G1495" t="str">
            <v>Duct sealing: single family; electric</v>
          </cell>
          <cell r="H1495">
            <v>2</v>
          </cell>
          <cell r="I1495" t="str">
            <v>Active</v>
          </cell>
          <cell r="J1495">
            <v>42370</v>
          </cell>
          <cell r="L1495" t="str">
            <v>SF Space Heat</v>
          </cell>
          <cell r="Q1495" t="str">
            <v>500</v>
          </cell>
          <cell r="S1495" t="str">
            <v>500</v>
          </cell>
          <cell r="T1495" t="str">
            <v>735</v>
          </cell>
          <cell r="V1495" t="str">
            <v>20</v>
          </cell>
          <cell r="X1495" t="str">
            <v>11</v>
          </cell>
          <cell r="Y1495" t="str">
            <v>RTF-deemed</v>
          </cell>
          <cell r="AE1495" t="str">
            <v>per home</v>
          </cell>
          <cell r="AF1495" t="str">
            <v>kWh</v>
          </cell>
        </row>
        <row r="1496">
          <cell r="A1496" t="str">
            <v>10319 - 1</v>
          </cell>
          <cell r="B1496" t="str">
            <v>10319</v>
          </cell>
          <cell r="C1496" t="str">
            <v>Weatherization</v>
          </cell>
          <cell r="D1496" t="str">
            <v>Sealing</v>
          </cell>
          <cell r="E1496" t="str">
            <v>Duct Sealing</v>
          </cell>
          <cell r="F1496" t="str">
            <v>LIW: Sealing - Duct - SF - TG</v>
          </cell>
          <cell r="G1496" t="str">
            <v>Duct sealing: single family; natural gas</v>
          </cell>
          <cell r="H1496">
            <v>1</v>
          </cell>
          <cell r="I1496" t="str">
            <v>Active</v>
          </cell>
          <cell r="J1496">
            <v>42005</v>
          </cell>
          <cell r="K1496">
            <v>42369</v>
          </cell>
          <cell r="L1496" t="str">
            <v>Res Space Heat</v>
          </cell>
          <cell r="V1496" t="str">
            <v>20</v>
          </cell>
          <cell r="X1496" t="str">
            <v>11</v>
          </cell>
          <cell r="Y1496" t="str">
            <v>RTF-deemed</v>
          </cell>
          <cell r="AA1496" t="str">
            <v>400</v>
          </cell>
          <cell r="AC1496" t="str">
            <v>400</v>
          </cell>
          <cell r="AD1496" t="str">
            <v>50</v>
          </cell>
          <cell r="AE1496" t="str">
            <v>per home</v>
          </cell>
          <cell r="AF1496" t="str">
            <v>Therm</v>
          </cell>
        </row>
        <row r="1497">
          <cell r="A1497" t="str">
            <v>10319 - 2</v>
          </cell>
          <cell r="B1497" t="str">
            <v>10319</v>
          </cell>
          <cell r="C1497" t="str">
            <v>Weatherization</v>
          </cell>
          <cell r="D1497" t="str">
            <v>Sealing</v>
          </cell>
          <cell r="E1497" t="str">
            <v>Duct Sealing</v>
          </cell>
          <cell r="F1497" t="str">
            <v>LIW: Sealing - Duct - SF - TG</v>
          </cell>
          <cell r="G1497" t="str">
            <v>Duct sealing: single family; natural gas</v>
          </cell>
          <cell r="H1497">
            <v>2</v>
          </cell>
          <cell r="I1497" t="str">
            <v>Active</v>
          </cell>
          <cell r="J1497">
            <v>42370</v>
          </cell>
          <cell r="L1497" t="str">
            <v>Res Space Heat</v>
          </cell>
          <cell r="V1497" t="str">
            <v>20</v>
          </cell>
          <cell r="X1497" t="str">
            <v>11</v>
          </cell>
          <cell r="Y1497" t="str">
            <v>RTF-deemed</v>
          </cell>
          <cell r="AA1497" t="str">
            <v>350</v>
          </cell>
          <cell r="AC1497" t="str">
            <v>350</v>
          </cell>
          <cell r="AD1497" t="str">
            <v>30</v>
          </cell>
          <cell r="AE1497" t="str">
            <v>per home</v>
          </cell>
          <cell r="AF1497" t="str">
            <v>Therm</v>
          </cell>
        </row>
        <row r="1498">
          <cell r="A1498" t="str">
            <v>10529 - 1</v>
          </cell>
          <cell r="B1498" t="str">
            <v>10529</v>
          </cell>
          <cell r="C1498" t="str">
            <v>Weatherization</v>
          </cell>
          <cell r="D1498" t="str">
            <v>Sealing</v>
          </cell>
          <cell r="E1498" t="str">
            <v>Shell Sealing</v>
          </cell>
          <cell r="F1498" t="str">
            <v>LIW: Sealing - Shell - MH - SH</v>
          </cell>
          <cell r="G1498" t="str">
            <v>Shell sealing: mobile home; shareholder</v>
          </cell>
          <cell r="H1498">
            <v>1</v>
          </cell>
          <cell r="I1498" t="str">
            <v>Active</v>
          </cell>
          <cell r="J1498">
            <v>42005</v>
          </cell>
          <cell r="K1498">
            <v>42369</v>
          </cell>
          <cell r="Q1498" t="str">
            <v>0</v>
          </cell>
          <cell r="S1498" t="str">
            <v>0</v>
          </cell>
          <cell r="T1498" t="str">
            <v>0.84</v>
          </cell>
          <cell r="AA1498" t="str">
            <v>0</v>
          </cell>
          <cell r="AC1498" t="str">
            <v>0</v>
          </cell>
          <cell r="AD1498" t="str">
            <v>0.04</v>
          </cell>
        </row>
        <row r="1499">
          <cell r="A1499" t="str">
            <v>10529 - 2</v>
          </cell>
          <cell r="B1499" t="str">
            <v>10529</v>
          </cell>
          <cell r="C1499" t="str">
            <v>Weatherization</v>
          </cell>
          <cell r="D1499" t="str">
            <v>Sealing</v>
          </cell>
          <cell r="E1499" t="str">
            <v>Shell Sealing</v>
          </cell>
          <cell r="F1499" t="str">
            <v>LIW: Sealing - Shell - MH - SH</v>
          </cell>
          <cell r="G1499" t="str">
            <v>Shell sealing: mobile home; shareholder</v>
          </cell>
          <cell r="H1499">
            <v>2</v>
          </cell>
          <cell r="I1499" t="str">
            <v>Active</v>
          </cell>
          <cell r="J1499">
            <v>42370</v>
          </cell>
          <cell r="Q1499" t="str">
            <v>0</v>
          </cell>
          <cell r="S1499" t="str">
            <v>0</v>
          </cell>
          <cell r="T1499" t="str">
            <v>.2</v>
          </cell>
          <cell r="AA1499" t="str">
            <v>0</v>
          </cell>
          <cell r="AC1499" t="str">
            <v>0</v>
          </cell>
          <cell r="AD1499" t="str">
            <v>.01</v>
          </cell>
        </row>
        <row r="1500">
          <cell r="A1500" t="str">
            <v>10530 - 1</v>
          </cell>
          <cell r="B1500" t="str">
            <v>10530</v>
          </cell>
          <cell r="C1500" t="str">
            <v>Weatherization</v>
          </cell>
          <cell r="D1500" t="str">
            <v>Sealing</v>
          </cell>
          <cell r="E1500" t="str">
            <v>Shell Sealing</v>
          </cell>
          <cell r="F1500" t="str">
            <v>LIW: Sealing - Shell - MH - TE</v>
          </cell>
          <cell r="G1500" t="str">
            <v>Shell sealing: mobile home; electric</v>
          </cell>
          <cell r="H1500">
            <v>1</v>
          </cell>
          <cell r="I1500" t="str">
            <v>Active</v>
          </cell>
          <cell r="J1500">
            <v>42005</v>
          </cell>
          <cell r="K1500">
            <v>42369</v>
          </cell>
          <cell r="L1500" t="str">
            <v>SF Space Heat</v>
          </cell>
          <cell r="Q1500" t="str">
            <v>1</v>
          </cell>
          <cell r="S1500" t="str">
            <v>1</v>
          </cell>
          <cell r="T1500" t="str">
            <v>0.84</v>
          </cell>
          <cell r="V1500" t="str">
            <v>25</v>
          </cell>
          <cell r="X1500" t="str">
            <v>0</v>
          </cell>
          <cell r="Y1500" t="str">
            <v>RTF-deemed</v>
          </cell>
          <cell r="AF1500" t="str">
            <v>kWh</v>
          </cell>
        </row>
        <row r="1501">
          <cell r="A1501" t="str">
            <v>10530 - 2</v>
          </cell>
          <cell r="B1501" t="str">
            <v>10530</v>
          </cell>
          <cell r="C1501" t="str">
            <v>Weatherization</v>
          </cell>
          <cell r="D1501" t="str">
            <v>Sealing</v>
          </cell>
          <cell r="E1501" t="str">
            <v>Shell Sealing</v>
          </cell>
          <cell r="F1501" t="str">
            <v>LIW: Sealing - Shell - MH - TE</v>
          </cell>
          <cell r="G1501" t="str">
            <v>Shell sealing: mobile home; electric</v>
          </cell>
          <cell r="H1501">
            <v>2</v>
          </cell>
          <cell r="I1501" t="str">
            <v>Active</v>
          </cell>
          <cell r="J1501">
            <v>42370</v>
          </cell>
          <cell r="L1501" t="str">
            <v>SF Space Heat</v>
          </cell>
          <cell r="Q1501" t="str">
            <v>1</v>
          </cell>
          <cell r="S1501" t="str">
            <v>1</v>
          </cell>
          <cell r="T1501" t="str">
            <v>.2</v>
          </cell>
          <cell r="V1501" t="str">
            <v>25</v>
          </cell>
          <cell r="X1501" t="str">
            <v>0</v>
          </cell>
          <cell r="Y1501" t="str">
            <v>RTF-deemed</v>
          </cell>
          <cell r="AF1501" t="str">
            <v>kWh</v>
          </cell>
        </row>
        <row r="1502">
          <cell r="A1502" t="str">
            <v>10531 - 1</v>
          </cell>
          <cell r="B1502" t="str">
            <v>10531</v>
          </cell>
          <cell r="C1502" t="str">
            <v>Weatherization</v>
          </cell>
          <cell r="D1502" t="str">
            <v>Sealing</v>
          </cell>
          <cell r="E1502" t="str">
            <v>Shell Sealing</v>
          </cell>
          <cell r="F1502" t="str">
            <v>LIW: Sealing - Shell - MH - TG</v>
          </cell>
          <cell r="G1502" t="str">
            <v>Shell sealing: mobile home; natural gas</v>
          </cell>
          <cell r="H1502">
            <v>1</v>
          </cell>
          <cell r="I1502" t="str">
            <v>Active</v>
          </cell>
          <cell r="J1502">
            <v>42005</v>
          </cell>
          <cell r="K1502">
            <v>42369</v>
          </cell>
          <cell r="L1502" t="str">
            <v>Res Space Heat</v>
          </cell>
          <cell r="V1502" t="str">
            <v>25</v>
          </cell>
          <cell r="X1502" t="str">
            <v>0</v>
          </cell>
          <cell r="Y1502" t="str">
            <v>PSE-deemed</v>
          </cell>
          <cell r="Z1502" t="str">
            <v>RTF Derived</v>
          </cell>
          <cell r="AA1502" t="str">
            <v>0.44</v>
          </cell>
          <cell r="AC1502" t="str">
            <v>0.44</v>
          </cell>
          <cell r="AD1502" t="str">
            <v>0.04</v>
          </cell>
          <cell r="AF1502" t="str">
            <v>Therm</v>
          </cell>
        </row>
        <row r="1503">
          <cell r="A1503" t="str">
            <v>10531 - 2</v>
          </cell>
          <cell r="B1503" t="str">
            <v>10531</v>
          </cell>
          <cell r="C1503" t="str">
            <v>Weatherization</v>
          </cell>
          <cell r="D1503" t="str">
            <v>Sealing</v>
          </cell>
          <cell r="E1503" t="str">
            <v>Shell Sealing</v>
          </cell>
          <cell r="F1503" t="str">
            <v>LIW: Sealing - Shell - MH - TG</v>
          </cell>
          <cell r="G1503" t="str">
            <v>Shell sealing: mobile home; natural gas</v>
          </cell>
          <cell r="H1503">
            <v>2</v>
          </cell>
          <cell r="I1503" t="str">
            <v>Active</v>
          </cell>
          <cell r="J1503">
            <v>42370</v>
          </cell>
          <cell r="L1503" t="str">
            <v>Res Space Heat</v>
          </cell>
          <cell r="V1503" t="str">
            <v>25</v>
          </cell>
          <cell r="X1503" t="str">
            <v>0</v>
          </cell>
          <cell r="Y1503" t="str">
            <v>PSE-deemed</v>
          </cell>
          <cell r="Z1503" t="str">
            <v>RTF Derived</v>
          </cell>
          <cell r="AA1503" t="str">
            <v>0.4</v>
          </cell>
          <cell r="AC1503" t="str">
            <v>0.4</v>
          </cell>
          <cell r="AD1503" t="str">
            <v>0.01</v>
          </cell>
          <cell r="AF1503" t="str">
            <v>Therm</v>
          </cell>
        </row>
        <row r="1504">
          <cell r="A1504" t="str">
            <v>10532 - 1</v>
          </cell>
          <cell r="B1504" t="str">
            <v>10532</v>
          </cell>
          <cell r="C1504" t="str">
            <v>Weatherization</v>
          </cell>
          <cell r="D1504" t="str">
            <v>Sealing</v>
          </cell>
          <cell r="E1504" t="str">
            <v>Shell Sealing</v>
          </cell>
          <cell r="F1504" t="str">
            <v>LIW: Sealing - Shell - SF - SH</v>
          </cell>
          <cell r="G1504" t="str">
            <v>Shell sealing: single family; shareholder</v>
          </cell>
          <cell r="H1504">
            <v>1</v>
          </cell>
          <cell r="I1504" t="str">
            <v>Active</v>
          </cell>
          <cell r="J1504">
            <v>42005</v>
          </cell>
          <cell r="K1504">
            <v>42369</v>
          </cell>
          <cell r="Q1504" t="str">
            <v>0</v>
          </cell>
          <cell r="S1504" t="str">
            <v>0</v>
          </cell>
          <cell r="T1504" t="str">
            <v>0.49</v>
          </cell>
          <cell r="AA1504" t="str">
            <v>0</v>
          </cell>
          <cell r="AC1504" t="str">
            <v>0</v>
          </cell>
          <cell r="AD1504" t="str">
            <v>0.02</v>
          </cell>
        </row>
        <row r="1505">
          <cell r="A1505" t="str">
            <v>10532 - 2</v>
          </cell>
          <cell r="B1505" t="str">
            <v>10532</v>
          </cell>
          <cell r="C1505" t="str">
            <v>Weatherization</v>
          </cell>
          <cell r="D1505" t="str">
            <v>Sealing</v>
          </cell>
          <cell r="E1505" t="str">
            <v>Shell Sealing</v>
          </cell>
          <cell r="F1505" t="str">
            <v>LIW: Sealing - Shell - SF - SH</v>
          </cell>
          <cell r="G1505" t="str">
            <v>Shell sealing: single family; shareholder</v>
          </cell>
          <cell r="H1505">
            <v>2</v>
          </cell>
          <cell r="I1505" t="str">
            <v>Active</v>
          </cell>
          <cell r="J1505">
            <v>42370</v>
          </cell>
          <cell r="Q1505" t="str">
            <v>0</v>
          </cell>
          <cell r="S1505" t="str">
            <v>0</v>
          </cell>
          <cell r="T1505" t="str">
            <v>0.48</v>
          </cell>
          <cell r="AA1505" t="str">
            <v>0</v>
          </cell>
          <cell r="AC1505" t="str">
            <v>0</v>
          </cell>
          <cell r="AD1505" t="str">
            <v>0.02</v>
          </cell>
        </row>
        <row r="1506">
          <cell r="A1506" t="str">
            <v>10533 - 1</v>
          </cell>
          <cell r="B1506" t="str">
            <v>10533</v>
          </cell>
          <cell r="C1506" t="str">
            <v>Weatherization</v>
          </cell>
          <cell r="D1506" t="str">
            <v>Sealing</v>
          </cell>
          <cell r="E1506" t="str">
            <v>Shell Sealing</v>
          </cell>
          <cell r="F1506" t="str">
            <v>LIW: Sealing - Shell - SF - TE</v>
          </cell>
          <cell r="G1506" t="str">
            <v>Shell sealing: single family; electric</v>
          </cell>
          <cell r="H1506">
            <v>1</v>
          </cell>
          <cell r="I1506" t="str">
            <v>Active</v>
          </cell>
          <cell r="J1506">
            <v>42005</v>
          </cell>
          <cell r="K1506">
            <v>42369</v>
          </cell>
          <cell r="L1506" t="str">
            <v>SF Space Heat</v>
          </cell>
          <cell r="Q1506" t="str">
            <v>1</v>
          </cell>
          <cell r="S1506" t="str">
            <v>1</v>
          </cell>
          <cell r="T1506" t="str">
            <v>0.49</v>
          </cell>
          <cell r="V1506" t="str">
            <v>20</v>
          </cell>
          <cell r="X1506" t="str">
            <v>0.01</v>
          </cell>
          <cell r="Y1506" t="str">
            <v>RTF-deemed</v>
          </cell>
          <cell r="AF1506" t="str">
            <v>kWh</v>
          </cell>
        </row>
        <row r="1507">
          <cell r="A1507" t="str">
            <v>10533 - 2</v>
          </cell>
          <cell r="B1507" t="str">
            <v>10533</v>
          </cell>
          <cell r="C1507" t="str">
            <v>Weatherization</v>
          </cell>
          <cell r="D1507" t="str">
            <v>Sealing</v>
          </cell>
          <cell r="E1507" t="str">
            <v>Shell Sealing</v>
          </cell>
          <cell r="F1507" t="str">
            <v>LIW: Sealing - Shell - SF - TE</v>
          </cell>
          <cell r="G1507" t="str">
            <v>Shell sealing: single family; electric</v>
          </cell>
          <cell r="H1507">
            <v>2</v>
          </cell>
          <cell r="I1507" t="str">
            <v>Active</v>
          </cell>
          <cell r="J1507">
            <v>42370</v>
          </cell>
          <cell r="L1507" t="str">
            <v>SF Space Heat</v>
          </cell>
          <cell r="Q1507" t="str">
            <v>1</v>
          </cell>
          <cell r="S1507" t="str">
            <v>1</v>
          </cell>
          <cell r="T1507" t="str">
            <v>0.48</v>
          </cell>
          <cell r="V1507" t="str">
            <v>20</v>
          </cell>
          <cell r="X1507" t="str">
            <v>0.01</v>
          </cell>
          <cell r="Y1507" t="str">
            <v>RTF-deemed</v>
          </cell>
          <cell r="AF1507" t="str">
            <v>kWh</v>
          </cell>
        </row>
        <row r="1508">
          <cell r="A1508" t="str">
            <v>10534 - 1</v>
          </cell>
          <cell r="B1508" t="str">
            <v>10534</v>
          </cell>
          <cell r="C1508" t="str">
            <v>Weatherization</v>
          </cell>
          <cell r="D1508" t="str">
            <v>Sealing</v>
          </cell>
          <cell r="E1508" t="str">
            <v>Shell Sealing</v>
          </cell>
          <cell r="F1508" t="str">
            <v>LIW: Sealing - Shell - SF - TG</v>
          </cell>
          <cell r="G1508" t="str">
            <v>Shell sealing: single family; natural gas</v>
          </cell>
          <cell r="H1508">
            <v>1</v>
          </cell>
          <cell r="I1508" t="str">
            <v>Active</v>
          </cell>
          <cell r="J1508">
            <v>42005</v>
          </cell>
          <cell r="K1508">
            <v>42369</v>
          </cell>
          <cell r="L1508" t="str">
            <v>Res Space Heat</v>
          </cell>
          <cell r="V1508" t="str">
            <v>20</v>
          </cell>
          <cell r="X1508" t="str">
            <v>0.01</v>
          </cell>
          <cell r="Y1508" t="str">
            <v>PSE-deemed</v>
          </cell>
          <cell r="Z1508" t="str">
            <v>RTF Derived</v>
          </cell>
          <cell r="AA1508" t="str">
            <v>0.44</v>
          </cell>
          <cell r="AC1508" t="str">
            <v>0.44</v>
          </cell>
          <cell r="AD1508" t="str">
            <v>0.02</v>
          </cell>
          <cell r="AF1508" t="str">
            <v>Therm</v>
          </cell>
        </row>
        <row r="1509">
          <cell r="A1509" t="str">
            <v>10534 - 2</v>
          </cell>
          <cell r="B1509" t="str">
            <v>10534</v>
          </cell>
          <cell r="C1509" t="str">
            <v>Weatherization</v>
          </cell>
          <cell r="D1509" t="str">
            <v>Sealing</v>
          </cell>
          <cell r="E1509" t="str">
            <v>Shell Sealing</v>
          </cell>
          <cell r="F1509" t="str">
            <v>LIW: Sealing - Shell - SF - TG</v>
          </cell>
          <cell r="G1509" t="str">
            <v>Shell sealing: single family; natural gas</v>
          </cell>
          <cell r="H1509">
            <v>2</v>
          </cell>
          <cell r="I1509" t="str">
            <v>Active</v>
          </cell>
          <cell r="J1509">
            <v>42370</v>
          </cell>
          <cell r="L1509" t="str">
            <v>Res Space Heat</v>
          </cell>
          <cell r="V1509" t="str">
            <v>20</v>
          </cell>
          <cell r="X1509" t="str">
            <v>0.01</v>
          </cell>
          <cell r="Y1509" t="str">
            <v>PSE-deemed</v>
          </cell>
          <cell r="Z1509" t="str">
            <v>RTF Derived</v>
          </cell>
          <cell r="AA1509" t="str">
            <v>0.4</v>
          </cell>
          <cell r="AC1509" t="str">
            <v>0.4</v>
          </cell>
          <cell r="AD1509" t="str">
            <v>0.02</v>
          </cell>
          <cell r="AF1509" t="str">
            <v>Therm</v>
          </cell>
        </row>
        <row r="1510">
          <cell r="A1510" t="str">
            <v>10452 - 1</v>
          </cell>
          <cell r="B1510" t="str">
            <v>10452</v>
          </cell>
          <cell r="C1510" t="str">
            <v>Water Heating</v>
          </cell>
          <cell r="D1510" t="str">
            <v>Showerhead</v>
          </cell>
          <cell r="E1510" t="str">
            <v>Residential Use Showerhead</v>
          </cell>
          <cell r="F1510" t="str">
            <v>LIW: Showerhead - MF - SH</v>
          </cell>
          <cell r="G1510" t="str">
            <v>Showerhead: multi-family; shareholder</v>
          </cell>
          <cell r="H1510">
            <v>1</v>
          </cell>
          <cell r="I1510" t="str">
            <v>Active</v>
          </cell>
          <cell r="J1510">
            <v>42005</v>
          </cell>
          <cell r="Q1510" t="str">
            <v>0</v>
          </cell>
          <cell r="S1510" t="str">
            <v>0</v>
          </cell>
          <cell r="T1510" t="str">
            <v>139</v>
          </cell>
          <cell r="AA1510" t="str">
            <v>0</v>
          </cell>
          <cell r="AC1510" t="str">
            <v>0</v>
          </cell>
          <cell r="AD1510" t="str">
            <v>6</v>
          </cell>
          <cell r="AE1510" t="str">
            <v>per unit</v>
          </cell>
        </row>
        <row r="1511">
          <cell r="A1511" t="str">
            <v>10453 - 1</v>
          </cell>
          <cell r="B1511" t="str">
            <v>10453</v>
          </cell>
          <cell r="C1511" t="str">
            <v>Water Heating</v>
          </cell>
          <cell r="D1511" t="str">
            <v>Showerhead</v>
          </cell>
          <cell r="E1511" t="str">
            <v>Residential Use Showerhead</v>
          </cell>
          <cell r="F1511" t="str">
            <v>LIW: Showerhead - MF - TE</v>
          </cell>
          <cell r="G1511" t="str">
            <v>Showerhead: multi-family; electric</v>
          </cell>
          <cell r="H1511">
            <v>1</v>
          </cell>
          <cell r="I1511" t="str">
            <v>Active</v>
          </cell>
          <cell r="J1511">
            <v>42005</v>
          </cell>
          <cell r="L1511" t="str">
            <v>Res Water Heat</v>
          </cell>
          <cell r="Q1511" t="str">
            <v>40.5</v>
          </cell>
          <cell r="S1511" t="str">
            <v>40.5</v>
          </cell>
          <cell r="T1511" t="str">
            <v>139</v>
          </cell>
          <cell r="V1511" t="str">
            <v>10</v>
          </cell>
          <cell r="X1511" t="str">
            <v>11.4</v>
          </cell>
          <cell r="Y1511" t="str">
            <v>RTF-deemed</v>
          </cell>
          <cell r="AE1511" t="str">
            <v>per unit</v>
          </cell>
          <cell r="AF1511" t="str">
            <v>kWh</v>
          </cell>
        </row>
        <row r="1512">
          <cell r="A1512" t="str">
            <v>10454 - 1</v>
          </cell>
          <cell r="B1512" t="str">
            <v>10454</v>
          </cell>
          <cell r="C1512" t="str">
            <v>Water Heating</v>
          </cell>
          <cell r="D1512" t="str">
            <v>Showerhead</v>
          </cell>
          <cell r="E1512" t="str">
            <v>Residential Use Showerhead</v>
          </cell>
          <cell r="F1512" t="str">
            <v>LIW: Showerhead - MF - TG</v>
          </cell>
          <cell r="G1512" t="str">
            <v>Showerhead: multi-family; natural gas</v>
          </cell>
          <cell r="H1512">
            <v>1</v>
          </cell>
          <cell r="I1512" t="str">
            <v>Active</v>
          </cell>
          <cell r="J1512">
            <v>42005</v>
          </cell>
          <cell r="L1512" t="str">
            <v>Res Water Heat</v>
          </cell>
          <cell r="V1512" t="str">
            <v>10</v>
          </cell>
          <cell r="X1512" t="str">
            <v>11.4</v>
          </cell>
          <cell r="Y1512" t="str">
            <v>PSE-deemed</v>
          </cell>
          <cell r="Z1512" t="str">
            <v>RTF Derived</v>
          </cell>
          <cell r="AA1512" t="str">
            <v>25</v>
          </cell>
          <cell r="AC1512" t="str">
            <v>25</v>
          </cell>
          <cell r="AD1512" t="str">
            <v>6</v>
          </cell>
          <cell r="AE1512" t="str">
            <v>per unit</v>
          </cell>
          <cell r="AF1512" t="str">
            <v>Therm</v>
          </cell>
        </row>
        <row r="1513">
          <cell r="A1513" t="str">
            <v>10455 - 1</v>
          </cell>
          <cell r="B1513" t="str">
            <v>10455</v>
          </cell>
          <cell r="C1513" t="str">
            <v>Water Heating</v>
          </cell>
          <cell r="D1513" t="str">
            <v>Showerhead</v>
          </cell>
          <cell r="E1513" t="str">
            <v>Residential Use Showerhead</v>
          </cell>
          <cell r="F1513" t="str">
            <v>LIW: Showerhead - MH - SH</v>
          </cell>
          <cell r="G1513" t="str">
            <v>Showerhead: mobile home; shareholder</v>
          </cell>
          <cell r="H1513">
            <v>1</v>
          </cell>
          <cell r="I1513" t="str">
            <v>Active</v>
          </cell>
          <cell r="J1513">
            <v>42005</v>
          </cell>
          <cell r="Q1513" t="str">
            <v>0</v>
          </cell>
          <cell r="S1513" t="str">
            <v>0</v>
          </cell>
          <cell r="T1513" t="str">
            <v>139</v>
          </cell>
          <cell r="AA1513" t="str">
            <v>0</v>
          </cell>
          <cell r="AC1513" t="str">
            <v>0</v>
          </cell>
          <cell r="AD1513" t="str">
            <v>0</v>
          </cell>
          <cell r="AE1513" t="str">
            <v>per unit</v>
          </cell>
        </row>
        <row r="1514">
          <cell r="A1514" t="str">
            <v>10456 - 1</v>
          </cell>
          <cell r="B1514" t="str">
            <v>10456</v>
          </cell>
          <cell r="C1514" t="str">
            <v>Water Heating</v>
          </cell>
          <cell r="D1514" t="str">
            <v>Showerhead</v>
          </cell>
          <cell r="E1514" t="str">
            <v>Residential Use Showerhead</v>
          </cell>
          <cell r="F1514" t="str">
            <v>LIW: Showerhead - MH - TE</v>
          </cell>
          <cell r="G1514" t="str">
            <v>Showerhead: mobile home; electric</v>
          </cell>
          <cell r="H1514">
            <v>1</v>
          </cell>
          <cell r="I1514" t="str">
            <v>Active</v>
          </cell>
          <cell r="J1514">
            <v>42005</v>
          </cell>
          <cell r="L1514" t="str">
            <v>Res Water Heat</v>
          </cell>
          <cell r="Q1514" t="str">
            <v>40.5</v>
          </cell>
          <cell r="S1514" t="str">
            <v>40.5</v>
          </cell>
          <cell r="T1514" t="str">
            <v>139</v>
          </cell>
          <cell r="V1514" t="str">
            <v>10</v>
          </cell>
          <cell r="X1514" t="str">
            <v>11.4</v>
          </cell>
          <cell r="Y1514" t="str">
            <v>RTF-deemed</v>
          </cell>
          <cell r="AE1514" t="str">
            <v>per unit</v>
          </cell>
          <cell r="AF1514" t="str">
            <v>kWh</v>
          </cell>
        </row>
        <row r="1515">
          <cell r="A1515" t="str">
            <v>10457 - 1</v>
          </cell>
          <cell r="B1515" t="str">
            <v>10457</v>
          </cell>
          <cell r="C1515" t="str">
            <v>Water Heating</v>
          </cell>
          <cell r="D1515" t="str">
            <v>Showerhead</v>
          </cell>
          <cell r="E1515" t="str">
            <v>Residential Use Showerhead</v>
          </cell>
          <cell r="F1515" t="str">
            <v>LIW: Showerhead - MH - TG</v>
          </cell>
          <cell r="G1515" t="str">
            <v>Showerhead: mobile home; natural gas</v>
          </cell>
          <cell r="H1515">
            <v>1</v>
          </cell>
          <cell r="I1515" t="str">
            <v>Active</v>
          </cell>
          <cell r="J1515">
            <v>42005</v>
          </cell>
          <cell r="L1515" t="str">
            <v>Res Water Heat</v>
          </cell>
          <cell r="V1515" t="str">
            <v>10</v>
          </cell>
          <cell r="X1515" t="str">
            <v>11.4</v>
          </cell>
          <cell r="Y1515" t="str">
            <v>PSE-deemed</v>
          </cell>
          <cell r="Z1515" t="str">
            <v>RTF Derived</v>
          </cell>
          <cell r="AA1515" t="str">
            <v>25</v>
          </cell>
          <cell r="AC1515" t="str">
            <v>25</v>
          </cell>
          <cell r="AD1515" t="str">
            <v>6</v>
          </cell>
          <cell r="AE1515" t="str">
            <v>per unit</v>
          </cell>
          <cell r="AF1515" t="str">
            <v>Therm</v>
          </cell>
        </row>
        <row r="1516">
          <cell r="A1516" t="str">
            <v>10458 - 1</v>
          </cell>
          <cell r="B1516" t="str">
            <v>10458</v>
          </cell>
          <cell r="C1516" t="str">
            <v>Water Heating</v>
          </cell>
          <cell r="D1516" t="str">
            <v>Showerhead</v>
          </cell>
          <cell r="E1516" t="str">
            <v>Residential Use Showerhead</v>
          </cell>
          <cell r="F1516" t="str">
            <v>LIW: Showerhead - SF - SH</v>
          </cell>
          <cell r="G1516" t="str">
            <v>Showerhead: single family; shareholder</v>
          </cell>
          <cell r="H1516">
            <v>1</v>
          </cell>
          <cell r="I1516" t="str">
            <v>Active</v>
          </cell>
          <cell r="J1516">
            <v>42005</v>
          </cell>
          <cell r="Q1516" t="str">
            <v>0</v>
          </cell>
          <cell r="S1516" t="str">
            <v>0</v>
          </cell>
          <cell r="T1516" t="str">
            <v>139</v>
          </cell>
          <cell r="AA1516" t="str">
            <v>0</v>
          </cell>
          <cell r="AC1516" t="str">
            <v>0</v>
          </cell>
          <cell r="AD1516" t="str">
            <v>0</v>
          </cell>
          <cell r="AE1516" t="str">
            <v>per unit</v>
          </cell>
        </row>
        <row r="1517">
          <cell r="A1517" t="str">
            <v>10459 - 1</v>
          </cell>
          <cell r="B1517" t="str">
            <v>10459</v>
          </cell>
          <cell r="C1517" t="str">
            <v>Water Heating</v>
          </cell>
          <cell r="D1517" t="str">
            <v>Showerhead</v>
          </cell>
          <cell r="E1517" t="str">
            <v>Residential Use Showerhead</v>
          </cell>
          <cell r="F1517" t="str">
            <v>LIW: Showerhead - SF - TE</v>
          </cell>
          <cell r="G1517" t="str">
            <v>Showerhead: single family; electric</v>
          </cell>
          <cell r="H1517">
            <v>1</v>
          </cell>
          <cell r="I1517" t="str">
            <v>Active</v>
          </cell>
          <cell r="J1517">
            <v>42005</v>
          </cell>
          <cell r="L1517" t="str">
            <v>Res Water Heat</v>
          </cell>
          <cell r="Q1517" t="str">
            <v>40.5</v>
          </cell>
          <cell r="S1517" t="str">
            <v>40.5</v>
          </cell>
          <cell r="T1517" t="str">
            <v>139</v>
          </cell>
          <cell r="V1517" t="str">
            <v>10</v>
          </cell>
          <cell r="X1517" t="str">
            <v>11.4</v>
          </cell>
          <cell r="Y1517" t="str">
            <v>RTF-deemed</v>
          </cell>
          <cell r="AE1517" t="str">
            <v>per unit</v>
          </cell>
          <cell r="AF1517" t="str">
            <v>kWh</v>
          </cell>
        </row>
        <row r="1518">
          <cell r="A1518" t="str">
            <v>10460 - 1</v>
          </cell>
          <cell r="B1518" t="str">
            <v>10460</v>
          </cell>
          <cell r="C1518" t="str">
            <v>Water Heating</v>
          </cell>
          <cell r="D1518" t="str">
            <v>Showerhead</v>
          </cell>
          <cell r="E1518" t="str">
            <v>Residential Use Showerhead</v>
          </cell>
          <cell r="F1518" t="str">
            <v>LIW: Showerhead - SF - TG</v>
          </cell>
          <cell r="G1518" t="str">
            <v>Showerhead: single family; natural gas</v>
          </cell>
          <cell r="H1518">
            <v>1</v>
          </cell>
          <cell r="I1518" t="str">
            <v>Active</v>
          </cell>
          <cell r="J1518">
            <v>42005</v>
          </cell>
          <cell r="L1518" t="str">
            <v>Res Water Heat</v>
          </cell>
          <cell r="V1518" t="str">
            <v>10</v>
          </cell>
          <cell r="X1518" t="str">
            <v>11.4</v>
          </cell>
          <cell r="Y1518" t="str">
            <v>PSE-deemed</v>
          </cell>
          <cell r="Z1518" t="str">
            <v>RTF Derived</v>
          </cell>
          <cell r="AA1518" t="str">
            <v>25</v>
          </cell>
          <cell r="AC1518" t="str">
            <v>25</v>
          </cell>
          <cell r="AD1518" t="str">
            <v>6</v>
          </cell>
          <cell r="AE1518" t="str">
            <v>per unit</v>
          </cell>
          <cell r="AF1518" t="str">
            <v>Therm</v>
          </cell>
        </row>
        <row r="1519">
          <cell r="A1519" t="str">
            <v>11868 - 1</v>
          </cell>
          <cell r="B1519" t="str">
            <v>11868</v>
          </cell>
          <cell r="C1519" t="str">
            <v>Other</v>
          </cell>
          <cell r="D1519" t="str">
            <v>Other</v>
          </cell>
          <cell r="E1519" t="str">
            <v>Other</v>
          </cell>
          <cell r="F1519" t="str">
            <v>LIW: SIR Measure - Savings</v>
          </cell>
          <cell r="G1519" t="str">
            <v>SIR measure - project savings: multi-family; electric</v>
          </cell>
          <cell r="H1519">
            <v>1</v>
          </cell>
          <cell r="I1519" t="str">
            <v>Active</v>
          </cell>
          <cell r="J1519">
            <v>42370</v>
          </cell>
          <cell r="M1519" t="str">
            <v>SIR-Savings_TE_MF</v>
          </cell>
          <cell r="V1519" t="str">
            <v>0</v>
          </cell>
          <cell r="Y1519" t="str">
            <v>Custom</v>
          </cell>
          <cell r="AE1519" t="str">
            <v>custom</v>
          </cell>
          <cell r="AF1519" t="str">
            <v>kWh</v>
          </cell>
        </row>
        <row r="1520">
          <cell r="A1520" t="str">
            <v>10308 - 1</v>
          </cell>
          <cell r="B1520" t="str">
            <v>10308</v>
          </cell>
          <cell r="C1520" t="str">
            <v>Safety</v>
          </cell>
          <cell r="D1520" t="str">
            <v>Safety Equipment</v>
          </cell>
          <cell r="E1520" t="str">
            <v>Safety Equipment</v>
          </cell>
          <cell r="F1520" t="str">
            <v>LIW: Smoke Detector - MF - SH</v>
          </cell>
          <cell r="G1520" t="str">
            <v>Smoke detector: multi-family; shareholder</v>
          </cell>
          <cell r="H1520">
            <v>1</v>
          </cell>
          <cell r="I1520" t="str">
            <v>Active</v>
          </cell>
          <cell r="J1520">
            <v>42005</v>
          </cell>
          <cell r="Q1520" t="str">
            <v>0</v>
          </cell>
          <cell r="S1520" t="str">
            <v>0</v>
          </cell>
          <cell r="T1520" t="str">
            <v>0</v>
          </cell>
          <cell r="AA1520" t="str">
            <v>0</v>
          </cell>
          <cell r="AC1520" t="str">
            <v>0</v>
          </cell>
          <cell r="AD1520" t="str">
            <v>0</v>
          </cell>
        </row>
        <row r="1521">
          <cell r="A1521" t="str">
            <v>10309 - 1</v>
          </cell>
          <cell r="B1521" t="str">
            <v>10309</v>
          </cell>
          <cell r="C1521" t="str">
            <v>Safety</v>
          </cell>
          <cell r="D1521" t="str">
            <v>Safety Equipment</v>
          </cell>
          <cell r="E1521" t="str">
            <v>Safety Equipment</v>
          </cell>
          <cell r="F1521" t="str">
            <v>LIW: Smoke Detector - MF - TE</v>
          </cell>
          <cell r="G1521" t="str">
            <v>Smoke detector: multi-family; electric</v>
          </cell>
          <cell r="H1521">
            <v>1</v>
          </cell>
          <cell r="I1521" t="str">
            <v>Active</v>
          </cell>
          <cell r="J1521">
            <v>42005</v>
          </cell>
          <cell r="Q1521" t="str">
            <v>0</v>
          </cell>
          <cell r="S1521" t="str">
            <v>0</v>
          </cell>
          <cell r="T1521" t="str">
            <v>0</v>
          </cell>
        </row>
        <row r="1522">
          <cell r="A1522" t="str">
            <v>10310 - 1</v>
          </cell>
          <cell r="B1522" t="str">
            <v>10310</v>
          </cell>
          <cell r="C1522" t="str">
            <v>Safety</v>
          </cell>
          <cell r="D1522" t="str">
            <v>Safety Equipment</v>
          </cell>
          <cell r="E1522" t="str">
            <v>Safety Equipment</v>
          </cell>
          <cell r="F1522" t="str">
            <v>LIW: Smoke Detector - MH - SH</v>
          </cell>
          <cell r="G1522" t="str">
            <v>Smoke detector: mobile home; shareholder</v>
          </cell>
          <cell r="H1522">
            <v>1</v>
          </cell>
          <cell r="I1522" t="str">
            <v>Active</v>
          </cell>
          <cell r="J1522">
            <v>42005</v>
          </cell>
          <cell r="Q1522" t="str">
            <v>0</v>
          </cell>
          <cell r="S1522" t="str">
            <v>0</v>
          </cell>
          <cell r="T1522" t="str">
            <v>0</v>
          </cell>
          <cell r="AA1522" t="str">
            <v>0</v>
          </cell>
          <cell r="AC1522" t="str">
            <v>0</v>
          </cell>
          <cell r="AD1522" t="str">
            <v>0</v>
          </cell>
        </row>
        <row r="1523">
          <cell r="A1523" t="str">
            <v>10311 - 1</v>
          </cell>
          <cell r="B1523" t="str">
            <v>10311</v>
          </cell>
          <cell r="C1523" t="str">
            <v>Safety</v>
          </cell>
          <cell r="D1523" t="str">
            <v>Safety Equipment</v>
          </cell>
          <cell r="E1523" t="str">
            <v>Safety Equipment</v>
          </cell>
          <cell r="F1523" t="str">
            <v>LIW: Smoke Detector - MH - TE</v>
          </cell>
          <cell r="G1523" t="str">
            <v>Smoke detector: mobile home; electric</v>
          </cell>
          <cell r="H1523">
            <v>1</v>
          </cell>
          <cell r="I1523" t="str">
            <v>Active</v>
          </cell>
          <cell r="J1523">
            <v>42005</v>
          </cell>
          <cell r="Q1523" t="str">
            <v>0</v>
          </cell>
          <cell r="S1523" t="str">
            <v>0</v>
          </cell>
          <cell r="T1523" t="str">
            <v>0</v>
          </cell>
          <cell r="AF1523" t="str">
            <v>kWh</v>
          </cell>
        </row>
        <row r="1524">
          <cell r="A1524" t="str">
            <v>10312 - 1</v>
          </cell>
          <cell r="B1524" t="str">
            <v>10312</v>
          </cell>
          <cell r="C1524" t="str">
            <v>Safety</v>
          </cell>
          <cell r="D1524" t="str">
            <v>Safety Equipment</v>
          </cell>
          <cell r="E1524" t="str">
            <v>Safety Equipment</v>
          </cell>
          <cell r="F1524" t="str">
            <v>LIW: Smoke Detector - SF - SH</v>
          </cell>
          <cell r="G1524" t="str">
            <v>Smoke detector: single family; shareholder</v>
          </cell>
          <cell r="H1524">
            <v>1</v>
          </cell>
          <cell r="I1524" t="str">
            <v>Active</v>
          </cell>
          <cell r="J1524">
            <v>42005</v>
          </cell>
          <cell r="Q1524" t="str">
            <v>0</v>
          </cell>
          <cell r="S1524" t="str">
            <v>0</v>
          </cell>
          <cell r="T1524" t="str">
            <v>0</v>
          </cell>
          <cell r="AA1524" t="str">
            <v>0</v>
          </cell>
          <cell r="AC1524" t="str">
            <v>0</v>
          </cell>
          <cell r="AD1524" t="str">
            <v>0</v>
          </cell>
        </row>
        <row r="1525">
          <cell r="A1525" t="str">
            <v>10313 - 1</v>
          </cell>
          <cell r="B1525" t="str">
            <v>10313</v>
          </cell>
          <cell r="C1525" t="str">
            <v>Safety</v>
          </cell>
          <cell r="D1525" t="str">
            <v>Safety Equipment</v>
          </cell>
          <cell r="E1525" t="str">
            <v>Safety Equipment</v>
          </cell>
          <cell r="F1525" t="str">
            <v>LIW: Smoke Detector - SF - TE</v>
          </cell>
          <cell r="G1525" t="str">
            <v>Smoke detector: single family; electric</v>
          </cell>
          <cell r="H1525">
            <v>1</v>
          </cell>
          <cell r="I1525" t="str">
            <v>Active</v>
          </cell>
          <cell r="J1525">
            <v>42005</v>
          </cell>
          <cell r="Q1525" t="str">
            <v>0</v>
          </cell>
          <cell r="S1525" t="str">
            <v>0</v>
          </cell>
          <cell r="T1525" t="str">
            <v>0</v>
          </cell>
          <cell r="AE1525" t="str">
            <v>per unit</v>
          </cell>
          <cell r="AF1525" t="str">
            <v>kWh</v>
          </cell>
        </row>
        <row r="1526">
          <cell r="A1526" t="str">
            <v>10293 - 1</v>
          </cell>
          <cell r="B1526" t="str">
            <v>10293</v>
          </cell>
          <cell r="C1526" t="str">
            <v>HVAC</v>
          </cell>
          <cell r="D1526" t="str">
            <v>Solar Heating</v>
          </cell>
          <cell r="E1526" t="str">
            <v>Solar Heating</v>
          </cell>
          <cell r="F1526" t="str">
            <v>LIW: Solar Heating - Pool - MF - SH</v>
          </cell>
          <cell r="G1526" t="str">
            <v>Solar pool heating: multi-family; shareholder</v>
          </cell>
          <cell r="H1526">
            <v>1</v>
          </cell>
          <cell r="I1526" t="str">
            <v>Active</v>
          </cell>
          <cell r="J1526">
            <v>42005</v>
          </cell>
          <cell r="Q1526" t="str">
            <v>0</v>
          </cell>
          <cell r="S1526" t="str">
            <v>0</v>
          </cell>
          <cell r="T1526" t="str">
            <v>0</v>
          </cell>
          <cell r="AA1526" t="str">
            <v>0</v>
          </cell>
          <cell r="AC1526" t="str">
            <v>0</v>
          </cell>
          <cell r="AD1526" t="str">
            <v>0</v>
          </cell>
        </row>
        <row r="1527">
          <cell r="A1527" t="str">
            <v>10294 - 1</v>
          </cell>
          <cell r="B1527" t="str">
            <v>10294</v>
          </cell>
          <cell r="C1527" t="str">
            <v>HVAC</v>
          </cell>
          <cell r="D1527" t="str">
            <v>Solar Heating</v>
          </cell>
          <cell r="E1527" t="str">
            <v>Solar Heating</v>
          </cell>
          <cell r="F1527" t="str">
            <v>LIW: Solar Heating - Pool - MF - TE</v>
          </cell>
          <cell r="G1527" t="str">
            <v>Solar pool heating: multi-family; electric</v>
          </cell>
          <cell r="H1527">
            <v>1</v>
          </cell>
          <cell r="I1527" t="str">
            <v>Active</v>
          </cell>
          <cell r="J1527">
            <v>42005</v>
          </cell>
          <cell r="L1527" t="str">
            <v>Comm Water Heat</v>
          </cell>
          <cell r="Q1527" t="str">
            <v>0</v>
          </cell>
          <cell r="S1527" t="str">
            <v>0</v>
          </cell>
          <cell r="T1527" t="str">
            <v>0</v>
          </cell>
          <cell r="X1527" t="str">
            <v>0</v>
          </cell>
          <cell r="Y1527" t="str">
            <v>Custom</v>
          </cell>
          <cell r="Z1527" t="str">
            <v>Engineering</v>
          </cell>
          <cell r="AF1527" t="str">
            <v>kWh</v>
          </cell>
        </row>
        <row r="1528">
          <cell r="A1528" t="str">
            <v>10290 - 1</v>
          </cell>
          <cell r="B1528" t="str">
            <v>10290</v>
          </cell>
          <cell r="C1528" t="str">
            <v>HVAC</v>
          </cell>
          <cell r="D1528" t="str">
            <v>Solar Heating</v>
          </cell>
          <cell r="E1528" t="str">
            <v>Solar Heating</v>
          </cell>
          <cell r="F1528" t="str">
            <v>LIW: Solar Heating - Space - MF - SH</v>
          </cell>
          <cell r="G1528" t="str">
            <v>Solar space heating: multi-family; shareholder</v>
          </cell>
          <cell r="H1528">
            <v>1</v>
          </cell>
          <cell r="I1528" t="str">
            <v>Active</v>
          </cell>
          <cell r="J1528">
            <v>42005</v>
          </cell>
          <cell r="Q1528" t="str">
            <v>0</v>
          </cell>
          <cell r="S1528" t="str">
            <v>0</v>
          </cell>
          <cell r="T1528" t="str">
            <v>0</v>
          </cell>
          <cell r="AA1528" t="str">
            <v>0</v>
          </cell>
          <cell r="AC1528" t="str">
            <v>0</v>
          </cell>
          <cell r="AD1528" t="str">
            <v>0</v>
          </cell>
        </row>
        <row r="1529">
          <cell r="A1529" t="str">
            <v>10291 - 1</v>
          </cell>
          <cell r="B1529" t="str">
            <v>10291</v>
          </cell>
          <cell r="C1529" t="str">
            <v>HVAC</v>
          </cell>
          <cell r="D1529" t="str">
            <v>Solar Heating</v>
          </cell>
          <cell r="E1529" t="str">
            <v>Solar Heating</v>
          </cell>
          <cell r="F1529" t="str">
            <v>LIW: Solar Heating - Space - MF - TE</v>
          </cell>
          <cell r="G1529" t="str">
            <v>Solar space heating: multi-family; electric</v>
          </cell>
          <cell r="H1529">
            <v>1</v>
          </cell>
          <cell r="I1529" t="str">
            <v>Active</v>
          </cell>
          <cell r="J1529">
            <v>42005</v>
          </cell>
          <cell r="L1529" t="str">
            <v>Comm Space Heat</v>
          </cell>
          <cell r="Q1529" t="str">
            <v>0</v>
          </cell>
          <cell r="S1529" t="str">
            <v>0</v>
          </cell>
          <cell r="T1529" t="str">
            <v>0</v>
          </cell>
          <cell r="X1529" t="str">
            <v>0</v>
          </cell>
          <cell r="Y1529" t="str">
            <v>Custom</v>
          </cell>
          <cell r="Z1529" t="str">
            <v>Engineering</v>
          </cell>
          <cell r="AF1529" t="str">
            <v>kWh</v>
          </cell>
        </row>
        <row r="1530">
          <cell r="A1530" t="str">
            <v>10292 - 1</v>
          </cell>
          <cell r="B1530" t="str">
            <v>10292</v>
          </cell>
          <cell r="C1530" t="str">
            <v>HVAC</v>
          </cell>
          <cell r="D1530" t="str">
            <v>Solar Heating</v>
          </cell>
          <cell r="E1530" t="str">
            <v>Solar Heating</v>
          </cell>
          <cell r="F1530" t="str">
            <v>LIW: Solar Heating - Space - MF - TG</v>
          </cell>
          <cell r="G1530" t="str">
            <v>Solar space heating: multi-family; natural gas</v>
          </cell>
          <cell r="H1530">
            <v>1</v>
          </cell>
          <cell r="I1530" t="str">
            <v>Active</v>
          </cell>
          <cell r="J1530">
            <v>42005</v>
          </cell>
          <cell r="L1530" t="str">
            <v>Comm Space Heat</v>
          </cell>
          <cell r="X1530" t="str">
            <v>0</v>
          </cell>
          <cell r="Y1530" t="str">
            <v>Custom</v>
          </cell>
          <cell r="Z1530" t="str">
            <v>Engineering</v>
          </cell>
          <cell r="AA1530" t="str">
            <v>0</v>
          </cell>
          <cell r="AC1530" t="str">
            <v>0</v>
          </cell>
          <cell r="AD1530" t="str">
            <v>0</v>
          </cell>
          <cell r="AF1530" t="str">
            <v>Therm</v>
          </cell>
        </row>
        <row r="1531">
          <cell r="A1531" t="str">
            <v>10296 - 1</v>
          </cell>
          <cell r="B1531" t="str">
            <v>10296</v>
          </cell>
          <cell r="C1531" t="str">
            <v>HVAC</v>
          </cell>
          <cell r="D1531" t="str">
            <v>Solar Heating</v>
          </cell>
          <cell r="E1531" t="str">
            <v>Solar Heating</v>
          </cell>
          <cell r="F1531" t="str">
            <v>LIW: Solar Heating - Water -  MF - TE</v>
          </cell>
          <cell r="G1531" t="str">
            <v>Solar water heating: multi-family; electric</v>
          </cell>
          <cell r="H1531">
            <v>1</v>
          </cell>
          <cell r="I1531" t="str">
            <v>Active</v>
          </cell>
          <cell r="J1531">
            <v>42005</v>
          </cell>
          <cell r="L1531" t="str">
            <v>Comm Water Heat</v>
          </cell>
          <cell r="Q1531" t="str">
            <v>0</v>
          </cell>
          <cell r="S1531" t="str">
            <v>0</v>
          </cell>
          <cell r="T1531" t="str">
            <v>0</v>
          </cell>
          <cell r="X1531" t="str">
            <v>0</v>
          </cell>
          <cell r="Y1531" t="str">
            <v>Custom</v>
          </cell>
          <cell r="Z1531" t="str">
            <v>Engineering</v>
          </cell>
          <cell r="AF1531" t="str">
            <v>kWh</v>
          </cell>
        </row>
        <row r="1532">
          <cell r="A1532" t="str">
            <v>10295 - 1</v>
          </cell>
          <cell r="B1532" t="str">
            <v>10295</v>
          </cell>
          <cell r="C1532" t="str">
            <v>HVAC</v>
          </cell>
          <cell r="D1532" t="str">
            <v>Solar Heating</v>
          </cell>
          <cell r="E1532" t="str">
            <v>Solar Heating</v>
          </cell>
          <cell r="F1532" t="str">
            <v>LIW: Solar Heating - Water - MF - SH</v>
          </cell>
          <cell r="G1532" t="str">
            <v>Solar water heating: multi-family; shareholder</v>
          </cell>
          <cell r="H1532">
            <v>1</v>
          </cell>
          <cell r="I1532" t="str">
            <v>Active</v>
          </cell>
          <cell r="J1532">
            <v>42005</v>
          </cell>
          <cell r="Q1532" t="str">
            <v>0</v>
          </cell>
          <cell r="S1532" t="str">
            <v>0</v>
          </cell>
          <cell r="T1532" t="str">
            <v>0</v>
          </cell>
          <cell r="AA1532" t="str">
            <v>0</v>
          </cell>
          <cell r="AC1532" t="str">
            <v>0</v>
          </cell>
          <cell r="AD1532" t="str">
            <v>0</v>
          </cell>
        </row>
        <row r="1533">
          <cell r="A1533" t="str">
            <v>10297 - 1</v>
          </cell>
          <cell r="B1533" t="str">
            <v>10297</v>
          </cell>
          <cell r="C1533" t="str">
            <v>HVAC</v>
          </cell>
          <cell r="D1533" t="str">
            <v>Solar Heating</v>
          </cell>
          <cell r="E1533" t="str">
            <v>Solar Heating</v>
          </cell>
          <cell r="F1533" t="str">
            <v>LIW: Solar Heating - Water - MF - TG</v>
          </cell>
          <cell r="G1533" t="str">
            <v>Solar water heating: multi-family; natural gas</v>
          </cell>
          <cell r="H1533">
            <v>1</v>
          </cell>
          <cell r="I1533" t="str">
            <v>Active</v>
          </cell>
          <cell r="J1533">
            <v>42005</v>
          </cell>
          <cell r="L1533" t="str">
            <v>Comm Water Heat</v>
          </cell>
          <cell r="X1533" t="str">
            <v>0</v>
          </cell>
          <cell r="Y1533" t="str">
            <v>Custom</v>
          </cell>
          <cell r="Z1533" t="str">
            <v>Engineering</v>
          </cell>
          <cell r="AA1533" t="str">
            <v>0</v>
          </cell>
          <cell r="AC1533" t="str">
            <v>0</v>
          </cell>
          <cell r="AD1533" t="str">
            <v>0</v>
          </cell>
          <cell r="AF1533" t="str">
            <v>Therm</v>
          </cell>
        </row>
        <row r="1534">
          <cell r="A1534" t="str">
            <v>10541 - 1</v>
          </cell>
          <cell r="B1534" t="str">
            <v>10541</v>
          </cell>
          <cell r="C1534" t="str">
            <v>Controls</v>
          </cell>
          <cell r="D1534" t="str">
            <v>Thermostat</v>
          </cell>
          <cell r="E1534" t="str">
            <v>Programmable Thermostat</v>
          </cell>
          <cell r="F1534" t="str">
            <v>LIW: Thermostat - Electronic - SF - SH</v>
          </cell>
          <cell r="G1534" t="str">
            <v>Electronic thermostat: single family; shareholder</v>
          </cell>
          <cell r="H1534">
            <v>1</v>
          </cell>
          <cell r="I1534" t="str">
            <v>Active</v>
          </cell>
          <cell r="J1534">
            <v>42005</v>
          </cell>
          <cell r="Q1534" t="str">
            <v>0</v>
          </cell>
          <cell r="S1534" t="str">
            <v>0</v>
          </cell>
          <cell r="T1534" t="str">
            <v>348</v>
          </cell>
          <cell r="AA1534" t="str">
            <v>0</v>
          </cell>
          <cell r="AC1534" t="str">
            <v>0</v>
          </cell>
          <cell r="AD1534" t="str">
            <v>0</v>
          </cell>
          <cell r="AE1534" t="str">
            <v>per unit</v>
          </cell>
        </row>
        <row r="1535">
          <cell r="A1535" t="str">
            <v>10542 - 1</v>
          </cell>
          <cell r="B1535" t="str">
            <v>10542</v>
          </cell>
          <cell r="C1535" t="str">
            <v>Controls</v>
          </cell>
          <cell r="D1535" t="str">
            <v>Thermostat</v>
          </cell>
          <cell r="E1535" t="str">
            <v>Programmable Thermostat</v>
          </cell>
          <cell r="F1535" t="str">
            <v>LIW: Thermostat - Electronic - SF - TE</v>
          </cell>
          <cell r="G1535" t="str">
            <v>Electronic thermostat: single family; electric</v>
          </cell>
          <cell r="H1535">
            <v>1</v>
          </cell>
          <cell r="I1535" t="str">
            <v>Active</v>
          </cell>
          <cell r="J1535">
            <v>42005</v>
          </cell>
          <cell r="K1535">
            <v>42735</v>
          </cell>
          <cell r="L1535" t="str">
            <v>SF Space Heat</v>
          </cell>
          <cell r="Q1535" t="str">
            <v>202.5</v>
          </cell>
          <cell r="S1535" t="str">
            <v>202.5</v>
          </cell>
          <cell r="T1535" t="str">
            <v>348</v>
          </cell>
          <cell r="V1535" t="str">
            <v>15</v>
          </cell>
          <cell r="X1535" t="str">
            <v>0</v>
          </cell>
          <cell r="Y1535" t="str">
            <v>RTF-deemed</v>
          </cell>
          <cell r="AE1535" t="str">
            <v>per unit</v>
          </cell>
          <cell r="AF1535" t="str">
            <v>kWh</v>
          </cell>
        </row>
        <row r="1536">
          <cell r="A1536" t="str">
            <v>10543 - 1</v>
          </cell>
          <cell r="B1536" t="str">
            <v>10543</v>
          </cell>
          <cell r="C1536" t="str">
            <v>Controls</v>
          </cell>
          <cell r="D1536" t="str">
            <v>Thermostat</v>
          </cell>
          <cell r="E1536" t="str">
            <v>Programmable Thermostat</v>
          </cell>
          <cell r="F1536" t="str">
            <v>LIW: Thermostat - Heat Anticipator - MF - SH</v>
          </cell>
          <cell r="G1536" t="str">
            <v>Heat anticipator thermostat: multi-family; shareholder</v>
          </cell>
          <cell r="H1536">
            <v>1</v>
          </cell>
          <cell r="I1536" t="str">
            <v>Active</v>
          </cell>
          <cell r="J1536">
            <v>42005</v>
          </cell>
          <cell r="Q1536" t="str">
            <v>0</v>
          </cell>
          <cell r="S1536" t="str">
            <v>0</v>
          </cell>
          <cell r="T1536" t="str">
            <v>0</v>
          </cell>
          <cell r="AA1536" t="str">
            <v>0</v>
          </cell>
          <cell r="AC1536" t="str">
            <v>0</v>
          </cell>
          <cell r="AD1536" t="str">
            <v>0</v>
          </cell>
        </row>
        <row r="1537">
          <cell r="A1537" t="str">
            <v>10544 - 1</v>
          </cell>
          <cell r="B1537" t="str">
            <v>10544</v>
          </cell>
          <cell r="C1537" t="str">
            <v>Controls</v>
          </cell>
          <cell r="D1537" t="str">
            <v>Thermostat</v>
          </cell>
          <cell r="E1537" t="str">
            <v>Programmable Thermostat</v>
          </cell>
          <cell r="F1537" t="str">
            <v>LIW: Thermostat - Heat Anticipator - MF - TE</v>
          </cell>
          <cell r="G1537" t="str">
            <v>Heat anticipator thermostat: multi-family; electric</v>
          </cell>
          <cell r="H1537">
            <v>1</v>
          </cell>
          <cell r="I1537" t="str">
            <v>Active</v>
          </cell>
          <cell r="J1537">
            <v>42005</v>
          </cell>
          <cell r="Q1537" t="str">
            <v>0</v>
          </cell>
          <cell r="S1537" t="str">
            <v>0</v>
          </cell>
          <cell r="T1537" t="str">
            <v>0</v>
          </cell>
        </row>
        <row r="1538">
          <cell r="A1538" t="str">
            <v>10545 - 1</v>
          </cell>
          <cell r="B1538" t="str">
            <v>10545</v>
          </cell>
          <cell r="C1538" t="str">
            <v>Controls</v>
          </cell>
          <cell r="D1538" t="str">
            <v>Thermostat</v>
          </cell>
          <cell r="E1538" t="str">
            <v>Programmable Thermostat</v>
          </cell>
          <cell r="F1538" t="str">
            <v>LIW: Thermostat - Heat Anticipator - MH - SH</v>
          </cell>
          <cell r="G1538" t="str">
            <v>Heat anticipator thermostat: mobile home; shareholder</v>
          </cell>
          <cell r="H1538">
            <v>1</v>
          </cell>
          <cell r="I1538" t="str">
            <v>Active</v>
          </cell>
          <cell r="J1538">
            <v>42005</v>
          </cell>
          <cell r="Q1538" t="str">
            <v>0</v>
          </cell>
          <cell r="S1538" t="str">
            <v>0</v>
          </cell>
          <cell r="T1538" t="str">
            <v>0</v>
          </cell>
          <cell r="AA1538" t="str">
            <v>0</v>
          </cell>
          <cell r="AC1538" t="str">
            <v>0</v>
          </cell>
          <cell r="AD1538" t="str">
            <v>0</v>
          </cell>
        </row>
        <row r="1539">
          <cell r="A1539" t="str">
            <v>10546 - 1</v>
          </cell>
          <cell r="B1539" t="str">
            <v>10546</v>
          </cell>
          <cell r="C1539" t="str">
            <v>Controls</v>
          </cell>
          <cell r="D1539" t="str">
            <v>Thermostat</v>
          </cell>
          <cell r="E1539" t="str">
            <v>Programmable Thermostat</v>
          </cell>
          <cell r="F1539" t="str">
            <v>LIW: Thermostat - Heat Anticipator - MH - TE</v>
          </cell>
          <cell r="G1539" t="str">
            <v>Heat anticipator thermostat: mobile home; electric</v>
          </cell>
          <cell r="H1539">
            <v>1</v>
          </cell>
          <cell r="I1539" t="str">
            <v>Active</v>
          </cell>
          <cell r="J1539">
            <v>42005</v>
          </cell>
          <cell r="Q1539" t="str">
            <v>0</v>
          </cell>
          <cell r="S1539" t="str">
            <v>0</v>
          </cell>
          <cell r="T1539" t="str">
            <v>0</v>
          </cell>
        </row>
        <row r="1540">
          <cell r="A1540" t="str">
            <v>10547 - 1</v>
          </cell>
          <cell r="B1540" t="str">
            <v>10547</v>
          </cell>
          <cell r="C1540" t="str">
            <v>Controls</v>
          </cell>
          <cell r="D1540" t="str">
            <v>Thermostat</v>
          </cell>
          <cell r="E1540" t="str">
            <v>Programmable Thermostat</v>
          </cell>
          <cell r="F1540" t="str">
            <v>LIW: Thermostat - Heat Anticipator - SF - SH</v>
          </cell>
          <cell r="G1540" t="str">
            <v>Heat anticipator thermostat: single family; shareholder</v>
          </cell>
          <cell r="H1540">
            <v>1</v>
          </cell>
          <cell r="I1540" t="str">
            <v>Active</v>
          </cell>
          <cell r="J1540">
            <v>42005</v>
          </cell>
          <cell r="Q1540" t="str">
            <v>0</v>
          </cell>
          <cell r="S1540" t="str">
            <v>0</v>
          </cell>
          <cell r="T1540" t="str">
            <v>0</v>
          </cell>
          <cell r="AA1540" t="str">
            <v>0</v>
          </cell>
          <cell r="AC1540" t="str">
            <v>0</v>
          </cell>
          <cell r="AD1540" t="str">
            <v>0</v>
          </cell>
        </row>
        <row r="1541">
          <cell r="A1541" t="str">
            <v>10548 - 1</v>
          </cell>
          <cell r="B1541" t="str">
            <v>10548</v>
          </cell>
          <cell r="C1541" t="str">
            <v>Controls</v>
          </cell>
          <cell r="D1541" t="str">
            <v>Thermostat</v>
          </cell>
          <cell r="E1541" t="str">
            <v>Programmable Thermostat</v>
          </cell>
          <cell r="F1541" t="str">
            <v>LIW: Thermostat - Heat Anticipator - SF - TE</v>
          </cell>
          <cell r="G1541" t="str">
            <v>Heat anticipator thermostat: single family; electric</v>
          </cell>
          <cell r="H1541">
            <v>1</v>
          </cell>
          <cell r="I1541" t="str">
            <v>Active</v>
          </cell>
          <cell r="J1541">
            <v>42005</v>
          </cell>
          <cell r="Q1541" t="str">
            <v>0</v>
          </cell>
          <cell r="S1541" t="str">
            <v>0</v>
          </cell>
          <cell r="T1541" t="str">
            <v>0</v>
          </cell>
        </row>
        <row r="1542">
          <cell r="A1542" t="str">
            <v>10535 - 1</v>
          </cell>
          <cell r="B1542" t="str">
            <v>10535</v>
          </cell>
          <cell r="C1542" t="str">
            <v>Controls</v>
          </cell>
          <cell r="D1542" t="str">
            <v>Thermostat</v>
          </cell>
          <cell r="E1542" t="str">
            <v>Programmable Thermostat</v>
          </cell>
          <cell r="F1542" t="str">
            <v>LIW: Thermostat - Setback - MF - SH</v>
          </cell>
          <cell r="G1542" t="str">
            <v>Thermostat setback: multi-family; shareholder</v>
          </cell>
          <cell r="H1542">
            <v>1</v>
          </cell>
          <cell r="I1542" t="str">
            <v>Active</v>
          </cell>
          <cell r="J1542">
            <v>42005</v>
          </cell>
          <cell r="Q1542" t="str">
            <v>0</v>
          </cell>
          <cell r="S1542" t="str">
            <v>0</v>
          </cell>
          <cell r="T1542" t="str">
            <v>0</v>
          </cell>
          <cell r="AA1542" t="str">
            <v>0</v>
          </cell>
          <cell r="AC1542" t="str">
            <v>0</v>
          </cell>
          <cell r="AD1542" t="str">
            <v>0</v>
          </cell>
        </row>
        <row r="1543">
          <cell r="A1543" t="str">
            <v>10536 - 1</v>
          </cell>
          <cell r="B1543" t="str">
            <v>10536</v>
          </cell>
          <cell r="C1543" t="str">
            <v>Controls</v>
          </cell>
          <cell r="D1543" t="str">
            <v>Thermostat</v>
          </cell>
          <cell r="E1543" t="str">
            <v>Programmable Thermostat</v>
          </cell>
          <cell r="F1543" t="str">
            <v>LIW: Thermostat - Setback - MF - TE</v>
          </cell>
          <cell r="G1543" t="str">
            <v>Thermostat setback: multi-family; electric</v>
          </cell>
          <cell r="H1543">
            <v>1</v>
          </cell>
          <cell r="I1543" t="str">
            <v>Active</v>
          </cell>
          <cell r="J1543">
            <v>42005</v>
          </cell>
          <cell r="Q1543" t="str">
            <v>0</v>
          </cell>
          <cell r="S1543" t="str">
            <v>0</v>
          </cell>
          <cell r="T1543" t="str">
            <v>0</v>
          </cell>
        </row>
        <row r="1544">
          <cell r="A1544" t="str">
            <v>10537 - 1</v>
          </cell>
          <cell r="B1544" t="str">
            <v>10537</v>
          </cell>
          <cell r="C1544" t="str">
            <v>Controls</v>
          </cell>
          <cell r="D1544" t="str">
            <v>Thermostat</v>
          </cell>
          <cell r="E1544" t="str">
            <v>Programmable Thermostat</v>
          </cell>
          <cell r="F1544" t="str">
            <v>LIW: Thermostat - Setback - MH - SH</v>
          </cell>
          <cell r="G1544" t="str">
            <v>Thermostat setback: mobile home; shareholder</v>
          </cell>
          <cell r="H1544">
            <v>1</v>
          </cell>
          <cell r="I1544" t="str">
            <v>Active</v>
          </cell>
          <cell r="J1544">
            <v>42005</v>
          </cell>
          <cell r="Q1544" t="str">
            <v>0</v>
          </cell>
          <cell r="S1544" t="str">
            <v>0</v>
          </cell>
          <cell r="T1544" t="str">
            <v>0</v>
          </cell>
          <cell r="AA1544" t="str">
            <v>0</v>
          </cell>
          <cell r="AC1544" t="str">
            <v>0</v>
          </cell>
          <cell r="AD1544" t="str">
            <v>0</v>
          </cell>
        </row>
        <row r="1545">
          <cell r="A1545" t="str">
            <v>10538 - 1</v>
          </cell>
          <cell r="B1545" t="str">
            <v>10538</v>
          </cell>
          <cell r="C1545" t="str">
            <v>Controls</v>
          </cell>
          <cell r="D1545" t="str">
            <v>Thermostat</v>
          </cell>
          <cell r="E1545" t="str">
            <v>Programmable Thermostat</v>
          </cell>
          <cell r="F1545" t="str">
            <v>LIW: Thermostat - Setback - MH - TE</v>
          </cell>
          <cell r="G1545" t="str">
            <v>Thermostat setback: mobile home; electric</v>
          </cell>
          <cell r="H1545">
            <v>1</v>
          </cell>
          <cell r="I1545" t="str">
            <v>Active</v>
          </cell>
          <cell r="J1545">
            <v>42005</v>
          </cell>
          <cell r="Q1545" t="str">
            <v>0</v>
          </cell>
          <cell r="S1545" t="str">
            <v>0</v>
          </cell>
          <cell r="T1545" t="str">
            <v>0</v>
          </cell>
        </row>
        <row r="1546">
          <cell r="A1546" t="str">
            <v>10539 - 1</v>
          </cell>
          <cell r="B1546" t="str">
            <v>10539</v>
          </cell>
          <cell r="C1546" t="str">
            <v>Controls</v>
          </cell>
          <cell r="D1546" t="str">
            <v>Thermostat</v>
          </cell>
          <cell r="E1546" t="str">
            <v>Programmable Thermostat</v>
          </cell>
          <cell r="F1546" t="str">
            <v>LIW: Thermostat - Setback - SF - SH</v>
          </cell>
          <cell r="G1546" t="str">
            <v>Thermostat setback: single family; shareholder</v>
          </cell>
          <cell r="H1546">
            <v>1</v>
          </cell>
          <cell r="I1546" t="str">
            <v>Active</v>
          </cell>
          <cell r="J1546">
            <v>42005</v>
          </cell>
          <cell r="Q1546" t="str">
            <v>0</v>
          </cell>
          <cell r="S1546" t="str">
            <v>0</v>
          </cell>
          <cell r="T1546" t="str">
            <v>0</v>
          </cell>
          <cell r="AA1546" t="str">
            <v>0</v>
          </cell>
          <cell r="AC1546" t="str">
            <v>0</v>
          </cell>
          <cell r="AD1546" t="str">
            <v>0</v>
          </cell>
        </row>
        <row r="1547">
          <cell r="A1547" t="str">
            <v>10540 - 1</v>
          </cell>
          <cell r="B1547" t="str">
            <v>10540</v>
          </cell>
          <cell r="C1547" t="str">
            <v>Controls</v>
          </cell>
          <cell r="D1547" t="str">
            <v>Thermostat</v>
          </cell>
          <cell r="E1547" t="str">
            <v>Programmable Thermostat</v>
          </cell>
          <cell r="F1547" t="str">
            <v>LIW: Thermostat - Setback - SF - TE</v>
          </cell>
          <cell r="G1547" t="str">
            <v>Thermostat setback: single family; electric</v>
          </cell>
          <cell r="H1547">
            <v>1</v>
          </cell>
          <cell r="I1547" t="str">
            <v>Active</v>
          </cell>
          <cell r="J1547">
            <v>42005</v>
          </cell>
          <cell r="Q1547" t="str">
            <v>0</v>
          </cell>
          <cell r="S1547" t="str">
            <v>0</v>
          </cell>
          <cell r="T1547" t="str">
            <v>0</v>
          </cell>
        </row>
        <row r="1548">
          <cell r="A1548" t="str">
            <v>10682 - 1</v>
          </cell>
          <cell r="B1548" t="str">
            <v>10682</v>
          </cell>
          <cell r="C1548" t="str">
            <v>HVAC</v>
          </cell>
          <cell r="D1548" t="str">
            <v>Ventilation</v>
          </cell>
          <cell r="E1548" t="str">
            <v>Recovery Ventilation</v>
          </cell>
          <cell r="F1548" t="str">
            <v>LIW: Ventilation - Energy Recovery - SIR - MF - SH</v>
          </cell>
          <cell r="G1548" t="str">
            <v>SIR measure - energy recovery ventilation: multi-family; shareholder</v>
          </cell>
          <cell r="H1548">
            <v>1</v>
          </cell>
          <cell r="I1548" t="str">
            <v>Active</v>
          </cell>
          <cell r="J1548">
            <v>42370</v>
          </cell>
          <cell r="AE1548" t="str">
            <v>per unit</v>
          </cell>
        </row>
        <row r="1549">
          <cell r="A1549" t="str">
            <v>10683 - 1</v>
          </cell>
          <cell r="B1549" t="str">
            <v>10683</v>
          </cell>
          <cell r="C1549" t="str">
            <v>HVAC</v>
          </cell>
          <cell r="D1549" t="str">
            <v>Ventilation</v>
          </cell>
          <cell r="E1549" t="str">
            <v>Recovery Ventilation</v>
          </cell>
          <cell r="F1549" t="str">
            <v>LIW: Ventilation - Energy Recovery - SIR - MF - TE</v>
          </cell>
          <cell r="G1549" t="str">
            <v>SIR measure - energy recovery ventilation: multi-family; electric</v>
          </cell>
          <cell r="H1549">
            <v>1</v>
          </cell>
          <cell r="I1549" t="str">
            <v>Active</v>
          </cell>
          <cell r="J1549">
            <v>42370</v>
          </cell>
          <cell r="L1549" t="str">
            <v>MF Space Heat</v>
          </cell>
          <cell r="U1549" t="str">
            <v>Full</v>
          </cell>
          <cell r="Y1549" t="str">
            <v>Custom</v>
          </cell>
          <cell r="Z1549" t="str">
            <v>Engineering</v>
          </cell>
          <cell r="AE1549" t="str">
            <v>per unit</v>
          </cell>
          <cell r="AF1549" t="str">
            <v>kWh</v>
          </cell>
        </row>
        <row r="1550">
          <cell r="A1550" t="str">
            <v>10473 - 1</v>
          </cell>
          <cell r="B1550" t="str">
            <v>10473</v>
          </cell>
          <cell r="C1550" t="str">
            <v>HVAC</v>
          </cell>
          <cell r="D1550" t="str">
            <v>Ventilation</v>
          </cell>
          <cell r="E1550" t="str">
            <v>Mechanical Ventilation</v>
          </cell>
          <cell r="F1550" t="str">
            <v>LIW: Ventilation - Mechanical - MF - SH</v>
          </cell>
          <cell r="G1550" t="str">
            <v>Mechanical ventilation: multi-family; shareholder</v>
          </cell>
          <cell r="H1550">
            <v>1</v>
          </cell>
          <cell r="I1550" t="str">
            <v>Active</v>
          </cell>
          <cell r="J1550">
            <v>42005</v>
          </cell>
          <cell r="Q1550" t="str">
            <v>0</v>
          </cell>
          <cell r="S1550" t="str">
            <v>0</v>
          </cell>
          <cell r="T1550" t="str">
            <v>0</v>
          </cell>
          <cell r="AA1550" t="str">
            <v>0</v>
          </cell>
          <cell r="AC1550" t="str">
            <v>0</v>
          </cell>
          <cell r="AD1550" t="str">
            <v>0</v>
          </cell>
        </row>
        <row r="1551">
          <cell r="A1551" t="str">
            <v>10474 - 1</v>
          </cell>
          <cell r="B1551" t="str">
            <v>10474</v>
          </cell>
          <cell r="C1551" t="str">
            <v>HVAC</v>
          </cell>
          <cell r="D1551" t="str">
            <v>Ventilation</v>
          </cell>
          <cell r="E1551" t="str">
            <v>Mechanical Ventilation</v>
          </cell>
          <cell r="F1551" t="str">
            <v>LIW: Ventilation - Mechanical - MF - TE</v>
          </cell>
          <cell r="G1551" t="str">
            <v>Mechanical ventilation: multi-family; electric</v>
          </cell>
          <cell r="H1551">
            <v>1</v>
          </cell>
          <cell r="I1551" t="str">
            <v>Active</v>
          </cell>
          <cell r="J1551">
            <v>42005</v>
          </cell>
          <cell r="Q1551" t="str">
            <v>0</v>
          </cell>
          <cell r="S1551" t="str">
            <v>0</v>
          </cell>
          <cell r="T1551" t="str">
            <v>0</v>
          </cell>
        </row>
        <row r="1552">
          <cell r="A1552" t="str">
            <v>10475 - 1</v>
          </cell>
          <cell r="B1552" t="str">
            <v>10475</v>
          </cell>
          <cell r="C1552" t="str">
            <v>HVAC</v>
          </cell>
          <cell r="D1552" t="str">
            <v>Ventilation</v>
          </cell>
          <cell r="E1552" t="str">
            <v>Mechanical Ventilation</v>
          </cell>
          <cell r="F1552" t="str">
            <v>LIW: Ventilation - Mechanical - MH - SH</v>
          </cell>
          <cell r="G1552" t="str">
            <v>Mechanical ventilation: mobile home; shareholder</v>
          </cell>
          <cell r="H1552">
            <v>1</v>
          </cell>
          <cell r="I1552" t="str">
            <v>Active</v>
          </cell>
          <cell r="J1552">
            <v>42005</v>
          </cell>
          <cell r="Q1552" t="str">
            <v>0</v>
          </cell>
          <cell r="S1552" t="str">
            <v>0</v>
          </cell>
          <cell r="T1552" t="str">
            <v>0</v>
          </cell>
          <cell r="AA1552" t="str">
            <v>0</v>
          </cell>
          <cell r="AC1552" t="str">
            <v>0</v>
          </cell>
          <cell r="AD1552" t="str">
            <v>0</v>
          </cell>
        </row>
        <row r="1553">
          <cell r="A1553" t="str">
            <v>10476 - 1</v>
          </cell>
          <cell r="B1553" t="str">
            <v>10476</v>
          </cell>
          <cell r="C1553" t="str">
            <v>HVAC</v>
          </cell>
          <cell r="D1553" t="str">
            <v>Ventilation</v>
          </cell>
          <cell r="E1553" t="str">
            <v>Mechanical Ventilation</v>
          </cell>
          <cell r="F1553" t="str">
            <v>LIW: Ventilation - Mechanical - MH - TE</v>
          </cell>
          <cell r="G1553" t="str">
            <v>Mechanical ventilation: mobile home; electric</v>
          </cell>
          <cell r="H1553">
            <v>1</v>
          </cell>
          <cell r="I1553" t="str">
            <v>Active</v>
          </cell>
          <cell r="J1553">
            <v>42005</v>
          </cell>
          <cell r="Q1553" t="str">
            <v>0</v>
          </cell>
          <cell r="S1553" t="str">
            <v>0</v>
          </cell>
          <cell r="T1553" t="str">
            <v>0</v>
          </cell>
          <cell r="AF1553" t="str">
            <v>kWh</v>
          </cell>
        </row>
        <row r="1554">
          <cell r="A1554" t="str">
            <v>10477 - 1</v>
          </cell>
          <cell r="B1554" t="str">
            <v>10477</v>
          </cell>
          <cell r="C1554" t="str">
            <v>HVAC</v>
          </cell>
          <cell r="D1554" t="str">
            <v>Ventilation</v>
          </cell>
          <cell r="E1554" t="str">
            <v>Mechanical Ventilation</v>
          </cell>
          <cell r="F1554" t="str">
            <v>LIW: Ventilation - Mechanical - SF - SH</v>
          </cell>
          <cell r="G1554" t="str">
            <v>Mechanical ventilation: single family; shareholder</v>
          </cell>
          <cell r="H1554">
            <v>1</v>
          </cell>
          <cell r="I1554" t="str">
            <v>Active</v>
          </cell>
          <cell r="J1554">
            <v>42005</v>
          </cell>
          <cell r="Q1554" t="str">
            <v>0</v>
          </cell>
          <cell r="S1554" t="str">
            <v>0</v>
          </cell>
          <cell r="T1554" t="str">
            <v>0</v>
          </cell>
          <cell r="AA1554" t="str">
            <v>0</v>
          </cell>
          <cell r="AC1554" t="str">
            <v>0</v>
          </cell>
          <cell r="AD1554" t="str">
            <v>0</v>
          </cell>
          <cell r="AF1554" t="str">
            <v>Dual</v>
          </cell>
        </row>
        <row r="1555">
          <cell r="A1555" t="str">
            <v>10478 - 1</v>
          </cell>
          <cell r="B1555" t="str">
            <v>10478</v>
          </cell>
          <cell r="C1555" t="str">
            <v>HVAC</v>
          </cell>
          <cell r="D1555" t="str">
            <v>Ventilation</v>
          </cell>
          <cell r="E1555" t="str">
            <v>Mechanical Ventilation</v>
          </cell>
          <cell r="F1555" t="str">
            <v>LIW: Ventilation - Mechanical - SF - TE</v>
          </cell>
          <cell r="G1555" t="str">
            <v>Mechanical ventilation: single family; electric</v>
          </cell>
          <cell r="H1555">
            <v>1</v>
          </cell>
          <cell r="I1555" t="str">
            <v>Active</v>
          </cell>
          <cell r="J1555">
            <v>42005</v>
          </cell>
          <cell r="Q1555" t="str">
            <v>0</v>
          </cell>
          <cell r="S1555" t="str">
            <v>0</v>
          </cell>
          <cell r="T1555" t="str">
            <v>0</v>
          </cell>
          <cell r="AF1555" t="str">
            <v>kWh</v>
          </cell>
        </row>
        <row r="1556">
          <cell r="A1556" t="str">
            <v>10467 - 1</v>
          </cell>
          <cell r="B1556" t="str">
            <v>10467</v>
          </cell>
          <cell r="C1556" t="str">
            <v>HVAC</v>
          </cell>
          <cell r="D1556" t="str">
            <v>Ventilation</v>
          </cell>
          <cell r="E1556" t="str">
            <v>Whole House Ventilation</v>
          </cell>
          <cell r="F1556" t="str">
            <v>LIW: Ventilation - Whole House - MF - SH</v>
          </cell>
          <cell r="G1556" t="str">
            <v>Whole house ventilation: multi-family; shareholder</v>
          </cell>
          <cell r="H1556">
            <v>1</v>
          </cell>
          <cell r="I1556" t="str">
            <v>Active</v>
          </cell>
          <cell r="J1556">
            <v>42005</v>
          </cell>
          <cell r="K1556">
            <v>42369</v>
          </cell>
          <cell r="Q1556" t="str">
            <v>0</v>
          </cell>
          <cell r="S1556" t="str">
            <v>0</v>
          </cell>
          <cell r="T1556" t="str">
            <v>161</v>
          </cell>
          <cell r="AA1556" t="str">
            <v>0</v>
          </cell>
          <cell r="AC1556" t="str">
            <v>0</v>
          </cell>
          <cell r="AD1556" t="str">
            <v>0</v>
          </cell>
          <cell r="AE1556" t="str">
            <v>per unit</v>
          </cell>
        </row>
        <row r="1557">
          <cell r="A1557" t="str">
            <v>10467 - 2</v>
          </cell>
          <cell r="B1557" t="str">
            <v>10467</v>
          </cell>
          <cell r="C1557" t="str">
            <v>HVAC</v>
          </cell>
          <cell r="D1557" t="str">
            <v>Ventilation</v>
          </cell>
          <cell r="E1557" t="str">
            <v>Whole House Ventilation</v>
          </cell>
          <cell r="F1557" t="str">
            <v>LIW: Ventilation - Whole House - MF - SH</v>
          </cell>
          <cell r="G1557" t="str">
            <v>Whole house ventilation: multi-family; shareholder</v>
          </cell>
          <cell r="H1557">
            <v>2</v>
          </cell>
          <cell r="I1557" t="str">
            <v>Active</v>
          </cell>
          <cell r="J1557">
            <v>42370</v>
          </cell>
          <cell r="Q1557" t="str">
            <v>0</v>
          </cell>
          <cell r="S1557" t="str">
            <v>0</v>
          </cell>
          <cell r="T1557" t="str">
            <v>143</v>
          </cell>
          <cell r="AA1557" t="str">
            <v>0</v>
          </cell>
          <cell r="AC1557" t="str">
            <v>0</v>
          </cell>
          <cell r="AD1557" t="str">
            <v>0</v>
          </cell>
          <cell r="AE1557" t="str">
            <v>per unit</v>
          </cell>
        </row>
        <row r="1558">
          <cell r="A1558" t="str">
            <v>10468 - 1</v>
          </cell>
          <cell r="B1558" t="str">
            <v>10468</v>
          </cell>
          <cell r="C1558" t="str">
            <v>HVAC</v>
          </cell>
          <cell r="D1558" t="str">
            <v>Ventilation</v>
          </cell>
          <cell r="E1558" t="str">
            <v>Whole House Ventilation</v>
          </cell>
          <cell r="F1558" t="str">
            <v>LIW: Ventilation - Whole House - MF - TE</v>
          </cell>
          <cell r="G1558" t="str">
            <v>Whole house ventilation: multi-family; electric</v>
          </cell>
          <cell r="H1558">
            <v>1</v>
          </cell>
          <cell r="I1558" t="str">
            <v>Active</v>
          </cell>
          <cell r="J1558">
            <v>42005</v>
          </cell>
          <cell r="K1558">
            <v>42369</v>
          </cell>
          <cell r="L1558" t="str">
            <v>MF Space Heat</v>
          </cell>
          <cell r="Q1558" t="str">
            <v>50</v>
          </cell>
          <cell r="S1558" t="str">
            <v>50</v>
          </cell>
          <cell r="T1558" t="str">
            <v>161</v>
          </cell>
          <cell r="V1558" t="str">
            <v>10</v>
          </cell>
          <cell r="X1558" t="str">
            <v>0</v>
          </cell>
          <cell r="Y1558" t="str">
            <v>PSE-deemed</v>
          </cell>
          <cell r="Z1558" t="str">
            <v>Program Staff</v>
          </cell>
          <cell r="AE1558" t="str">
            <v>per unit</v>
          </cell>
          <cell r="AF1558" t="str">
            <v>kWh</v>
          </cell>
        </row>
        <row r="1559">
          <cell r="A1559" t="str">
            <v>10468 - 2</v>
          </cell>
          <cell r="B1559" t="str">
            <v>10468</v>
          </cell>
          <cell r="C1559" t="str">
            <v>HVAC</v>
          </cell>
          <cell r="D1559" t="str">
            <v>Ventilation</v>
          </cell>
          <cell r="E1559" t="str">
            <v>Whole House Ventilation</v>
          </cell>
          <cell r="F1559" t="str">
            <v>LIW: Ventilation - Whole House - MF - TE</v>
          </cell>
          <cell r="G1559" t="str">
            <v>Whole house ventilation: multi-family; electric</v>
          </cell>
          <cell r="H1559">
            <v>2</v>
          </cell>
          <cell r="I1559" t="str">
            <v>Active</v>
          </cell>
          <cell r="J1559">
            <v>42370</v>
          </cell>
          <cell r="L1559" t="str">
            <v>MF Space Heat</v>
          </cell>
          <cell r="Q1559" t="str">
            <v>50</v>
          </cell>
          <cell r="S1559" t="str">
            <v>50</v>
          </cell>
          <cell r="T1559" t="str">
            <v>143</v>
          </cell>
          <cell r="V1559" t="str">
            <v>10</v>
          </cell>
          <cell r="X1559" t="str">
            <v>0</v>
          </cell>
          <cell r="Y1559" t="str">
            <v>PSE-deemed</v>
          </cell>
          <cell r="Z1559" t="str">
            <v>Program Staff</v>
          </cell>
          <cell r="AE1559" t="str">
            <v>per unit</v>
          </cell>
          <cell r="AF1559" t="str">
            <v>kWh</v>
          </cell>
        </row>
        <row r="1560">
          <cell r="A1560" t="str">
            <v>10469 - 1</v>
          </cell>
          <cell r="B1560" t="str">
            <v>10469</v>
          </cell>
          <cell r="C1560" t="str">
            <v>HVAC</v>
          </cell>
          <cell r="D1560" t="str">
            <v>Ventilation</v>
          </cell>
          <cell r="E1560" t="str">
            <v>Whole House Ventilation</v>
          </cell>
          <cell r="F1560" t="str">
            <v>LIW: Ventilation - Whole House - MH - SH</v>
          </cell>
          <cell r="G1560" t="str">
            <v>Whole house ventilation: mobile home; shareholder</v>
          </cell>
          <cell r="H1560">
            <v>1</v>
          </cell>
          <cell r="I1560" t="str">
            <v>Active</v>
          </cell>
          <cell r="J1560">
            <v>42005</v>
          </cell>
          <cell r="K1560">
            <v>42369</v>
          </cell>
          <cell r="Q1560" t="str">
            <v>0</v>
          </cell>
          <cell r="S1560" t="str">
            <v>0</v>
          </cell>
          <cell r="T1560" t="str">
            <v>161</v>
          </cell>
          <cell r="AA1560" t="str">
            <v>0</v>
          </cell>
          <cell r="AC1560" t="str">
            <v>0</v>
          </cell>
          <cell r="AD1560" t="str">
            <v>0</v>
          </cell>
          <cell r="AE1560" t="str">
            <v>per unit</v>
          </cell>
        </row>
        <row r="1561">
          <cell r="A1561" t="str">
            <v>10469 - 2</v>
          </cell>
          <cell r="B1561" t="str">
            <v>10469</v>
          </cell>
          <cell r="C1561" t="str">
            <v>HVAC</v>
          </cell>
          <cell r="D1561" t="str">
            <v>Ventilation</v>
          </cell>
          <cell r="E1561" t="str">
            <v>Whole House Ventilation</v>
          </cell>
          <cell r="F1561" t="str">
            <v>LIW: Ventilation - Whole House - MH - SH</v>
          </cell>
          <cell r="G1561" t="str">
            <v>Whole house ventilation: mobile home; shareholder</v>
          </cell>
          <cell r="H1561">
            <v>2</v>
          </cell>
          <cell r="I1561" t="str">
            <v>Active</v>
          </cell>
          <cell r="J1561">
            <v>42370</v>
          </cell>
          <cell r="Q1561" t="str">
            <v>0</v>
          </cell>
          <cell r="S1561" t="str">
            <v>0</v>
          </cell>
          <cell r="T1561" t="str">
            <v>143</v>
          </cell>
          <cell r="AA1561" t="str">
            <v>0</v>
          </cell>
          <cell r="AC1561" t="str">
            <v>0</v>
          </cell>
          <cell r="AD1561" t="str">
            <v>0</v>
          </cell>
          <cell r="AE1561" t="str">
            <v>per unit</v>
          </cell>
        </row>
        <row r="1562">
          <cell r="A1562" t="str">
            <v>10470 - 1</v>
          </cell>
          <cell r="B1562" t="str">
            <v>10470</v>
          </cell>
          <cell r="C1562" t="str">
            <v>HVAC</v>
          </cell>
          <cell r="D1562" t="str">
            <v>Ventilation</v>
          </cell>
          <cell r="E1562" t="str">
            <v>Whole House Ventilation</v>
          </cell>
          <cell r="F1562" t="str">
            <v>LIW: Ventilation - Whole House - MH - TE</v>
          </cell>
          <cell r="G1562" t="str">
            <v>Whole house ventilation: mobile home; electric</v>
          </cell>
          <cell r="H1562">
            <v>1</v>
          </cell>
          <cell r="I1562" t="str">
            <v>Active</v>
          </cell>
          <cell r="J1562">
            <v>42005</v>
          </cell>
          <cell r="K1562">
            <v>42369</v>
          </cell>
          <cell r="L1562" t="str">
            <v>SF Space Heat</v>
          </cell>
          <cell r="Q1562" t="str">
            <v>50</v>
          </cell>
          <cell r="S1562" t="str">
            <v>50</v>
          </cell>
          <cell r="T1562" t="str">
            <v>161</v>
          </cell>
          <cell r="V1562" t="str">
            <v>10</v>
          </cell>
          <cell r="X1562" t="str">
            <v>0</v>
          </cell>
          <cell r="Y1562" t="str">
            <v>PSE-deemed</v>
          </cell>
          <cell r="Z1562" t="str">
            <v>Program Staff</v>
          </cell>
          <cell r="AE1562" t="str">
            <v>per unit</v>
          </cell>
          <cell r="AF1562" t="str">
            <v>kWh</v>
          </cell>
        </row>
        <row r="1563">
          <cell r="A1563" t="str">
            <v>10470 - 2</v>
          </cell>
          <cell r="B1563" t="str">
            <v>10470</v>
          </cell>
          <cell r="C1563" t="str">
            <v>HVAC</v>
          </cell>
          <cell r="D1563" t="str">
            <v>Ventilation</v>
          </cell>
          <cell r="E1563" t="str">
            <v>Whole House Ventilation</v>
          </cell>
          <cell r="F1563" t="str">
            <v>LIW: Ventilation - Whole House - MH - TE</v>
          </cell>
          <cell r="G1563" t="str">
            <v>Whole house ventilation: mobile home; electric</v>
          </cell>
          <cell r="H1563">
            <v>2</v>
          </cell>
          <cell r="I1563" t="str">
            <v>Active</v>
          </cell>
          <cell r="J1563">
            <v>42370</v>
          </cell>
          <cell r="L1563" t="str">
            <v>SF Space Heat</v>
          </cell>
          <cell r="Q1563" t="str">
            <v>50</v>
          </cell>
          <cell r="S1563" t="str">
            <v>50</v>
          </cell>
          <cell r="T1563" t="str">
            <v>143</v>
          </cell>
          <cell r="V1563" t="str">
            <v>10</v>
          </cell>
          <cell r="X1563" t="str">
            <v>0</v>
          </cell>
          <cell r="Y1563" t="str">
            <v>PSE-deemed</v>
          </cell>
          <cell r="Z1563" t="str">
            <v>Program Staff</v>
          </cell>
          <cell r="AE1563" t="str">
            <v>per unit</v>
          </cell>
          <cell r="AF1563" t="str">
            <v>kWh</v>
          </cell>
        </row>
        <row r="1564">
          <cell r="A1564" t="str">
            <v>10471 - 1</v>
          </cell>
          <cell r="B1564" t="str">
            <v>10471</v>
          </cell>
          <cell r="C1564" t="str">
            <v>HVAC</v>
          </cell>
          <cell r="D1564" t="str">
            <v>Ventilation</v>
          </cell>
          <cell r="E1564" t="str">
            <v>Whole House Ventilation</v>
          </cell>
          <cell r="F1564" t="str">
            <v>LIW: Ventilation - Whole House - SF - SH</v>
          </cell>
          <cell r="G1564" t="str">
            <v>Whole house ventilation: single family; shareholder</v>
          </cell>
          <cell r="H1564">
            <v>1</v>
          </cell>
          <cell r="I1564" t="str">
            <v>Active</v>
          </cell>
          <cell r="J1564">
            <v>42005</v>
          </cell>
          <cell r="K1564">
            <v>42369</v>
          </cell>
          <cell r="Q1564" t="str">
            <v>0</v>
          </cell>
          <cell r="S1564" t="str">
            <v>0</v>
          </cell>
          <cell r="T1564" t="str">
            <v>161</v>
          </cell>
          <cell r="AA1564" t="str">
            <v>0</v>
          </cell>
          <cell r="AC1564" t="str">
            <v>0</v>
          </cell>
          <cell r="AD1564" t="str">
            <v>0</v>
          </cell>
          <cell r="AE1564" t="str">
            <v>per unit</v>
          </cell>
        </row>
        <row r="1565">
          <cell r="A1565" t="str">
            <v>10471 - 2</v>
          </cell>
          <cell r="B1565" t="str">
            <v>10471</v>
          </cell>
          <cell r="C1565" t="str">
            <v>HVAC</v>
          </cell>
          <cell r="D1565" t="str">
            <v>Ventilation</v>
          </cell>
          <cell r="E1565" t="str">
            <v>Whole House Ventilation</v>
          </cell>
          <cell r="F1565" t="str">
            <v>LIW: Ventilation - Whole House - SF - SH</v>
          </cell>
          <cell r="G1565" t="str">
            <v>Whole house ventilation: single family; shareholder</v>
          </cell>
          <cell r="H1565">
            <v>2</v>
          </cell>
          <cell r="I1565" t="str">
            <v>Active</v>
          </cell>
          <cell r="J1565">
            <v>42370</v>
          </cell>
          <cell r="Q1565" t="str">
            <v>0</v>
          </cell>
          <cell r="S1565" t="str">
            <v>0</v>
          </cell>
          <cell r="T1565" t="str">
            <v>143</v>
          </cell>
          <cell r="AA1565" t="str">
            <v>0</v>
          </cell>
          <cell r="AC1565" t="str">
            <v>0</v>
          </cell>
          <cell r="AD1565" t="str">
            <v>0</v>
          </cell>
          <cell r="AE1565" t="str">
            <v>per unit</v>
          </cell>
        </row>
        <row r="1566">
          <cell r="A1566" t="str">
            <v>10472 - 1</v>
          </cell>
          <cell r="B1566" t="str">
            <v>10472</v>
          </cell>
          <cell r="C1566" t="str">
            <v>HVAC</v>
          </cell>
          <cell r="D1566" t="str">
            <v>Ventilation</v>
          </cell>
          <cell r="E1566" t="str">
            <v>Whole House Ventilation</v>
          </cell>
          <cell r="F1566" t="str">
            <v>LIW: Ventilation - Whole House - SF - TE</v>
          </cell>
          <cell r="G1566" t="str">
            <v>Whole house ventilation: single family; electric</v>
          </cell>
          <cell r="H1566">
            <v>1</v>
          </cell>
          <cell r="I1566" t="str">
            <v>Active</v>
          </cell>
          <cell r="J1566">
            <v>42005</v>
          </cell>
          <cell r="K1566">
            <v>42369</v>
          </cell>
          <cell r="L1566" t="str">
            <v>SF Space Heat</v>
          </cell>
          <cell r="Q1566" t="str">
            <v>50</v>
          </cell>
          <cell r="S1566" t="str">
            <v>50</v>
          </cell>
          <cell r="T1566" t="str">
            <v>161</v>
          </cell>
          <cell r="V1566" t="str">
            <v>10</v>
          </cell>
          <cell r="X1566" t="str">
            <v>0</v>
          </cell>
          <cell r="Y1566" t="str">
            <v>PSE-deemed</v>
          </cell>
          <cell r="Z1566" t="str">
            <v>Program Staff</v>
          </cell>
          <cell r="AE1566" t="str">
            <v>per unit</v>
          </cell>
          <cell r="AF1566" t="str">
            <v>kWh</v>
          </cell>
        </row>
        <row r="1567">
          <cell r="A1567" t="str">
            <v>10472 - 2</v>
          </cell>
          <cell r="B1567" t="str">
            <v>10472</v>
          </cell>
          <cell r="C1567" t="str">
            <v>HVAC</v>
          </cell>
          <cell r="D1567" t="str">
            <v>Ventilation</v>
          </cell>
          <cell r="E1567" t="str">
            <v>Whole House Ventilation</v>
          </cell>
          <cell r="F1567" t="str">
            <v>LIW: Ventilation - Whole House - SF - TE</v>
          </cell>
          <cell r="G1567" t="str">
            <v>Whole house ventilation: single family; electric</v>
          </cell>
          <cell r="H1567">
            <v>2</v>
          </cell>
          <cell r="I1567" t="str">
            <v>Active</v>
          </cell>
          <cell r="J1567">
            <v>42370</v>
          </cell>
          <cell r="L1567" t="str">
            <v>SF Space Heat</v>
          </cell>
          <cell r="Q1567" t="str">
            <v>50</v>
          </cell>
          <cell r="S1567" t="str">
            <v>50</v>
          </cell>
          <cell r="T1567" t="str">
            <v>143</v>
          </cell>
          <cell r="V1567" t="str">
            <v>10</v>
          </cell>
          <cell r="X1567" t="str">
            <v>0</v>
          </cell>
          <cell r="Y1567" t="str">
            <v>PSE-deemed</v>
          </cell>
          <cell r="Z1567" t="str">
            <v>Program Staff</v>
          </cell>
          <cell r="AE1567" t="str">
            <v>per unit</v>
          </cell>
          <cell r="AF1567" t="str">
            <v>kWh</v>
          </cell>
        </row>
        <row r="1568">
          <cell r="A1568" t="str">
            <v>10283 - 1</v>
          </cell>
          <cell r="B1568" t="str">
            <v>10283</v>
          </cell>
          <cell r="C1568" t="str">
            <v>Water Heating</v>
          </cell>
          <cell r="D1568" t="str">
            <v>Water Heater</v>
          </cell>
          <cell r="E1568" t="str">
            <v>Boiler Water Heater</v>
          </cell>
          <cell r="F1568" t="str">
            <v>LIW: Water Heater - Boiler Replacement - MF - SH</v>
          </cell>
          <cell r="G1568" t="str">
            <v>Water heater boiler replacement: multi-family; shareholder</v>
          </cell>
          <cell r="H1568">
            <v>1</v>
          </cell>
          <cell r="I1568" t="str">
            <v>Active</v>
          </cell>
          <cell r="J1568">
            <v>42005</v>
          </cell>
          <cell r="Q1568" t="str">
            <v>0</v>
          </cell>
          <cell r="S1568" t="str">
            <v>0</v>
          </cell>
          <cell r="T1568" t="str">
            <v>0</v>
          </cell>
          <cell r="AA1568" t="str">
            <v>0</v>
          </cell>
          <cell r="AC1568" t="str">
            <v>0</v>
          </cell>
          <cell r="AD1568" t="str">
            <v>0</v>
          </cell>
        </row>
        <row r="1569">
          <cell r="A1569" t="str">
            <v>10284 - 1</v>
          </cell>
          <cell r="B1569" t="str">
            <v>10284</v>
          </cell>
          <cell r="C1569" t="str">
            <v>Water Heating</v>
          </cell>
          <cell r="D1569" t="str">
            <v>Water Heater</v>
          </cell>
          <cell r="E1569" t="str">
            <v>Boiler Water Heater</v>
          </cell>
          <cell r="F1569" t="str">
            <v>LIW: Water Heater - Boiler Replacement - MF - TG</v>
          </cell>
          <cell r="G1569" t="str">
            <v>Water heater boiler replacement: multi-family; natural gas</v>
          </cell>
          <cell r="H1569">
            <v>1</v>
          </cell>
          <cell r="I1569" t="str">
            <v>Active</v>
          </cell>
          <cell r="J1569">
            <v>42005</v>
          </cell>
          <cell r="L1569" t="str">
            <v>Comm Water Heat</v>
          </cell>
          <cell r="X1569" t="str">
            <v>0</v>
          </cell>
          <cell r="Y1569" t="str">
            <v>Custom</v>
          </cell>
          <cell r="Z1569" t="str">
            <v>Engineering</v>
          </cell>
          <cell r="AA1569" t="str">
            <v>0</v>
          </cell>
          <cell r="AC1569" t="str">
            <v>0</v>
          </cell>
          <cell r="AD1569" t="str">
            <v>0</v>
          </cell>
          <cell r="AF1569" t="str">
            <v>Therm</v>
          </cell>
        </row>
        <row r="1570">
          <cell r="A1570" t="str">
            <v>10570 - 1</v>
          </cell>
          <cell r="B1570" t="str">
            <v>10570</v>
          </cell>
          <cell r="C1570" t="str">
            <v>Water Heating</v>
          </cell>
          <cell r="D1570" t="str">
            <v>Water Heater</v>
          </cell>
          <cell r="E1570" t="str">
            <v>Water Heater Replacement</v>
          </cell>
          <cell r="F1570" t="str">
            <v>LIW: Water Heater - Replacement - MF - SH</v>
          </cell>
          <cell r="G1570" t="str">
            <v>Water heater replacement: multi-family; shareholder</v>
          </cell>
          <cell r="H1570">
            <v>1</v>
          </cell>
          <cell r="I1570" t="str">
            <v>Active</v>
          </cell>
          <cell r="J1570">
            <v>42005</v>
          </cell>
          <cell r="Q1570" t="str">
            <v>0</v>
          </cell>
          <cell r="S1570" t="str">
            <v>0</v>
          </cell>
          <cell r="T1570" t="str">
            <v>0</v>
          </cell>
          <cell r="AA1570" t="str">
            <v>0</v>
          </cell>
          <cell r="AC1570" t="str">
            <v>0</v>
          </cell>
          <cell r="AD1570" t="str">
            <v>0</v>
          </cell>
        </row>
        <row r="1571">
          <cell r="A1571" t="str">
            <v>10571 - 1</v>
          </cell>
          <cell r="B1571" t="str">
            <v>10571</v>
          </cell>
          <cell r="C1571" t="str">
            <v>Water Heating</v>
          </cell>
          <cell r="D1571" t="str">
            <v>Water Heater</v>
          </cell>
          <cell r="E1571" t="str">
            <v>Water Heater Replacement</v>
          </cell>
          <cell r="F1571" t="str">
            <v>LIW: Water Heater - Replacement - MF - TE</v>
          </cell>
          <cell r="G1571" t="str">
            <v>Water heater replacement: multi-family; electric</v>
          </cell>
          <cell r="H1571">
            <v>1</v>
          </cell>
          <cell r="I1571" t="str">
            <v>Active</v>
          </cell>
          <cell r="J1571">
            <v>42005</v>
          </cell>
          <cell r="Q1571" t="str">
            <v>0</v>
          </cell>
          <cell r="S1571" t="str">
            <v>0</v>
          </cell>
          <cell r="T1571" t="str">
            <v>0</v>
          </cell>
        </row>
        <row r="1572">
          <cell r="A1572" t="str">
            <v>10572 - 1</v>
          </cell>
          <cell r="B1572" t="str">
            <v>10572</v>
          </cell>
          <cell r="C1572" t="str">
            <v>Water Heating</v>
          </cell>
          <cell r="D1572" t="str">
            <v>Water Heater</v>
          </cell>
          <cell r="E1572" t="str">
            <v>Water Heater Replacement</v>
          </cell>
          <cell r="F1572" t="str">
            <v>LIW: Water Heater - Replacement - MH - SH</v>
          </cell>
          <cell r="G1572" t="str">
            <v>Water heater replacement: mobile home; shareholder</v>
          </cell>
          <cell r="H1572">
            <v>1</v>
          </cell>
          <cell r="I1572" t="str">
            <v>Active</v>
          </cell>
          <cell r="J1572">
            <v>42005</v>
          </cell>
          <cell r="Q1572" t="str">
            <v>0</v>
          </cell>
          <cell r="S1572" t="str">
            <v>0</v>
          </cell>
          <cell r="T1572" t="str">
            <v>0</v>
          </cell>
          <cell r="AA1572" t="str">
            <v>0</v>
          </cell>
          <cell r="AC1572" t="str">
            <v>0</v>
          </cell>
          <cell r="AD1572" t="str">
            <v>0</v>
          </cell>
        </row>
        <row r="1573">
          <cell r="A1573" t="str">
            <v>10573 - 1</v>
          </cell>
          <cell r="B1573" t="str">
            <v>10573</v>
          </cell>
          <cell r="C1573" t="str">
            <v>Water Heating</v>
          </cell>
          <cell r="D1573" t="str">
            <v>Water Heater</v>
          </cell>
          <cell r="E1573" t="str">
            <v>Water Heater Replacement</v>
          </cell>
          <cell r="F1573" t="str">
            <v>LIW: Water Heater - Replacement - MH - TE</v>
          </cell>
          <cell r="G1573" t="str">
            <v>Water heater replacement: mobile home; electric</v>
          </cell>
          <cell r="H1573">
            <v>1</v>
          </cell>
          <cell r="I1573" t="str">
            <v>Active</v>
          </cell>
          <cell r="J1573">
            <v>42005</v>
          </cell>
          <cell r="Q1573" t="str">
            <v>0</v>
          </cell>
          <cell r="S1573" t="str">
            <v>0</v>
          </cell>
          <cell r="T1573" t="str">
            <v>0</v>
          </cell>
        </row>
        <row r="1574">
          <cell r="A1574" t="str">
            <v>10574 - 1</v>
          </cell>
          <cell r="B1574" t="str">
            <v>10574</v>
          </cell>
          <cell r="C1574" t="str">
            <v>Water Heating</v>
          </cell>
          <cell r="D1574" t="str">
            <v>Water Heater</v>
          </cell>
          <cell r="E1574" t="str">
            <v>Water Heater Replacement</v>
          </cell>
          <cell r="F1574" t="str">
            <v>LIW: Water Heater - Replacement - SF - SH</v>
          </cell>
          <cell r="G1574" t="str">
            <v>Water heater replacement: single family; shareholder</v>
          </cell>
          <cell r="H1574">
            <v>1</v>
          </cell>
          <cell r="I1574" t="str">
            <v>Active</v>
          </cell>
          <cell r="J1574">
            <v>42005</v>
          </cell>
          <cell r="Q1574" t="str">
            <v>0</v>
          </cell>
          <cell r="S1574" t="str">
            <v>0</v>
          </cell>
          <cell r="T1574" t="str">
            <v>0</v>
          </cell>
          <cell r="AA1574" t="str">
            <v>0</v>
          </cell>
          <cell r="AC1574" t="str">
            <v>0</v>
          </cell>
          <cell r="AD1574" t="str">
            <v>0</v>
          </cell>
          <cell r="AF1574" t="str">
            <v>Dual</v>
          </cell>
        </row>
        <row r="1575">
          <cell r="A1575" t="str">
            <v>10575 - 1</v>
          </cell>
          <cell r="B1575" t="str">
            <v>10575</v>
          </cell>
          <cell r="C1575" t="str">
            <v>Water Heating</v>
          </cell>
          <cell r="D1575" t="str">
            <v>Water Heater</v>
          </cell>
          <cell r="E1575" t="str">
            <v>Water Heater Replacement</v>
          </cell>
          <cell r="F1575" t="str">
            <v>LIW: Water Heater - Replacement - SF - TE</v>
          </cell>
          <cell r="G1575" t="str">
            <v>Water heater replacement: single family; electric</v>
          </cell>
          <cell r="H1575">
            <v>1</v>
          </cell>
          <cell r="I1575" t="str">
            <v>Active</v>
          </cell>
          <cell r="J1575">
            <v>42005</v>
          </cell>
          <cell r="Q1575" t="str">
            <v>0</v>
          </cell>
          <cell r="S1575" t="str">
            <v>0</v>
          </cell>
          <cell r="T1575" t="str">
            <v>0</v>
          </cell>
        </row>
        <row r="1576">
          <cell r="A1576" t="str">
            <v>10576 - 1</v>
          </cell>
          <cell r="B1576" t="str">
            <v>10576</v>
          </cell>
          <cell r="C1576" t="str">
            <v>Water Heating</v>
          </cell>
          <cell r="D1576" t="str">
            <v>Water Heater</v>
          </cell>
          <cell r="E1576" t="str">
            <v>Water Heater Insulation</v>
          </cell>
          <cell r="F1576" t="str">
            <v>LIW: Water Heater - Wrap - MF - SH</v>
          </cell>
          <cell r="G1576" t="str">
            <v>Water heater wrap: multi-family; shareholder</v>
          </cell>
          <cell r="H1576">
            <v>1</v>
          </cell>
          <cell r="I1576" t="str">
            <v>Active</v>
          </cell>
          <cell r="J1576">
            <v>42005</v>
          </cell>
          <cell r="Q1576" t="str">
            <v>0</v>
          </cell>
          <cell r="S1576" t="str">
            <v>0</v>
          </cell>
          <cell r="T1576" t="str">
            <v>0</v>
          </cell>
          <cell r="AA1576" t="str">
            <v>0</v>
          </cell>
          <cell r="AC1576" t="str">
            <v>0</v>
          </cell>
          <cell r="AD1576" t="str">
            <v>0</v>
          </cell>
        </row>
        <row r="1577">
          <cell r="A1577" t="str">
            <v>10577 - 1</v>
          </cell>
          <cell r="B1577" t="str">
            <v>10577</v>
          </cell>
          <cell r="C1577" t="str">
            <v>Water Heating</v>
          </cell>
          <cell r="D1577" t="str">
            <v>Water Heater</v>
          </cell>
          <cell r="E1577" t="str">
            <v>Water Heater Insulation</v>
          </cell>
          <cell r="F1577" t="str">
            <v>LIW: Water Heater - Wrap - MF - TE</v>
          </cell>
          <cell r="G1577" t="str">
            <v>Water heater wrap: multi-family; electric</v>
          </cell>
          <cell r="H1577">
            <v>1</v>
          </cell>
          <cell r="I1577" t="str">
            <v>Active</v>
          </cell>
          <cell r="J1577">
            <v>42005</v>
          </cell>
          <cell r="Q1577" t="str">
            <v>0</v>
          </cell>
          <cell r="S1577" t="str">
            <v>0</v>
          </cell>
          <cell r="T1577" t="str">
            <v>0</v>
          </cell>
        </row>
        <row r="1578">
          <cell r="A1578" t="str">
            <v>10578 - 1</v>
          </cell>
          <cell r="B1578" t="str">
            <v>10578</v>
          </cell>
          <cell r="C1578" t="str">
            <v>Water Heating</v>
          </cell>
          <cell r="D1578" t="str">
            <v>Water Heater</v>
          </cell>
          <cell r="E1578" t="str">
            <v>Water Heater Insulation</v>
          </cell>
          <cell r="F1578" t="str">
            <v>LIW: Water Heater - Wrap - MH - SH</v>
          </cell>
          <cell r="G1578" t="str">
            <v>Water heater wrap: mobile home; shareholder</v>
          </cell>
          <cell r="H1578">
            <v>1</v>
          </cell>
          <cell r="I1578" t="str">
            <v>Active</v>
          </cell>
          <cell r="J1578">
            <v>42005</v>
          </cell>
          <cell r="Q1578" t="str">
            <v>0</v>
          </cell>
          <cell r="S1578" t="str">
            <v>0</v>
          </cell>
          <cell r="T1578" t="str">
            <v>0</v>
          </cell>
          <cell r="AA1578" t="str">
            <v>0</v>
          </cell>
          <cell r="AC1578" t="str">
            <v>0</v>
          </cell>
          <cell r="AD1578" t="str">
            <v>0</v>
          </cell>
        </row>
        <row r="1579">
          <cell r="A1579" t="str">
            <v>10579 - 1</v>
          </cell>
          <cell r="B1579" t="str">
            <v>10579</v>
          </cell>
          <cell r="C1579" t="str">
            <v>Water Heating</v>
          </cell>
          <cell r="D1579" t="str">
            <v>Water Heater</v>
          </cell>
          <cell r="E1579" t="str">
            <v>Water Heater Insulation</v>
          </cell>
          <cell r="F1579" t="str">
            <v>LIW: Water Heater - Wrap - MH - TE</v>
          </cell>
          <cell r="G1579" t="str">
            <v>Water heater wrap: mobile home; electric</v>
          </cell>
          <cell r="H1579">
            <v>1</v>
          </cell>
          <cell r="I1579" t="str">
            <v>Active</v>
          </cell>
          <cell r="J1579">
            <v>42005</v>
          </cell>
          <cell r="Q1579" t="str">
            <v>0</v>
          </cell>
          <cell r="S1579" t="str">
            <v>0</v>
          </cell>
          <cell r="T1579" t="str">
            <v>0</v>
          </cell>
          <cell r="AF1579" t="str">
            <v>kWh</v>
          </cell>
        </row>
        <row r="1580">
          <cell r="A1580" t="str">
            <v>10580 - 1</v>
          </cell>
          <cell r="B1580" t="str">
            <v>10580</v>
          </cell>
          <cell r="C1580" t="str">
            <v>Water Heating</v>
          </cell>
          <cell r="D1580" t="str">
            <v>Water Heater</v>
          </cell>
          <cell r="E1580" t="str">
            <v>Water Heater Insulation</v>
          </cell>
          <cell r="F1580" t="str">
            <v>LIW: Water Heater - Wrap - SF - SH</v>
          </cell>
          <cell r="G1580" t="str">
            <v>Water heater wrap: single family; shareholder</v>
          </cell>
          <cell r="H1580">
            <v>1</v>
          </cell>
          <cell r="I1580" t="str">
            <v>Active</v>
          </cell>
          <cell r="J1580">
            <v>42005</v>
          </cell>
          <cell r="Q1580" t="str">
            <v>0</v>
          </cell>
          <cell r="S1580" t="str">
            <v>0</v>
          </cell>
          <cell r="T1580" t="str">
            <v>0</v>
          </cell>
          <cell r="AA1580" t="str">
            <v>0</v>
          </cell>
          <cell r="AC1580" t="str">
            <v>0</v>
          </cell>
          <cell r="AD1580" t="str">
            <v>0</v>
          </cell>
        </row>
        <row r="1581">
          <cell r="A1581" t="str">
            <v>10581 - 1</v>
          </cell>
          <cell r="B1581" t="str">
            <v>10581</v>
          </cell>
          <cell r="C1581" t="str">
            <v>Water Heating</v>
          </cell>
          <cell r="D1581" t="str">
            <v>Water Heater</v>
          </cell>
          <cell r="E1581" t="str">
            <v>Water Heater Insulation</v>
          </cell>
          <cell r="F1581" t="str">
            <v>LIW: Water Heater - Wrap - SF - TE</v>
          </cell>
          <cell r="G1581" t="str">
            <v>Water heater wrap: single family; electric</v>
          </cell>
          <cell r="H1581">
            <v>1</v>
          </cell>
          <cell r="I1581" t="str">
            <v>Active</v>
          </cell>
          <cell r="J1581">
            <v>42005</v>
          </cell>
          <cell r="Q1581" t="str">
            <v>0</v>
          </cell>
          <cell r="S1581" t="str">
            <v>0</v>
          </cell>
          <cell r="T1581" t="str">
            <v>0</v>
          </cell>
          <cell r="AE1581" t="str">
            <v>per unit</v>
          </cell>
          <cell r="AF1581" t="str">
            <v>kWh</v>
          </cell>
        </row>
        <row r="1582">
          <cell r="A1582" t="str">
            <v>10586 - 1</v>
          </cell>
          <cell r="B1582" t="str">
            <v>10586</v>
          </cell>
          <cell r="C1582" t="str">
            <v>Weatherization</v>
          </cell>
          <cell r="D1582" t="str">
            <v>Window</v>
          </cell>
          <cell r="E1582" t="str">
            <v>Double Pane</v>
          </cell>
          <cell r="F1582" t="str">
            <v>LIW: Windows - DP to DP - MF - SH</v>
          </cell>
          <cell r="G1582" t="str">
            <v>Double pane windows: from double pane; multi-family; shareholder</v>
          </cell>
          <cell r="H1582">
            <v>1</v>
          </cell>
          <cell r="I1582" t="str">
            <v>Active</v>
          </cell>
          <cell r="J1582">
            <v>42005</v>
          </cell>
          <cell r="Q1582" t="str">
            <v>0</v>
          </cell>
          <cell r="S1582" t="str">
            <v>0</v>
          </cell>
          <cell r="T1582" t="str">
            <v>11.94</v>
          </cell>
          <cell r="AA1582" t="str">
            <v>0</v>
          </cell>
          <cell r="AC1582" t="str">
            <v>0</v>
          </cell>
          <cell r="AD1582" t="str">
            <v>0</v>
          </cell>
          <cell r="AE1582" t="str">
            <v>square foot</v>
          </cell>
        </row>
        <row r="1583">
          <cell r="A1583" t="str">
            <v>10587 - 1</v>
          </cell>
          <cell r="B1583" t="str">
            <v>10587</v>
          </cell>
          <cell r="C1583" t="str">
            <v>Weatherization</v>
          </cell>
          <cell r="D1583" t="str">
            <v>Window</v>
          </cell>
          <cell r="E1583" t="str">
            <v>Double Pane</v>
          </cell>
          <cell r="F1583" t="str">
            <v>LIW: Windows - DP to DP - MF - TE</v>
          </cell>
          <cell r="G1583" t="str">
            <v>Double pane windows: from double pane; multi-family; electric</v>
          </cell>
          <cell r="H1583">
            <v>1</v>
          </cell>
          <cell r="I1583" t="str">
            <v>Active</v>
          </cell>
          <cell r="J1583">
            <v>42005</v>
          </cell>
          <cell r="K1583">
            <v>42735</v>
          </cell>
          <cell r="L1583" t="str">
            <v>MF Space Heat</v>
          </cell>
          <cell r="Q1583" t="str">
            <v>6</v>
          </cell>
          <cell r="S1583" t="str">
            <v>32.52</v>
          </cell>
          <cell r="T1583" t="str">
            <v>11.94</v>
          </cell>
          <cell r="V1583" t="str">
            <v>30</v>
          </cell>
          <cell r="X1583" t="str">
            <v>0</v>
          </cell>
          <cell r="Y1583" t="str">
            <v>RTF-deemed</v>
          </cell>
          <cell r="AE1583" t="str">
            <v>square foot</v>
          </cell>
          <cell r="AF1583" t="str">
            <v>kWh</v>
          </cell>
        </row>
        <row r="1584">
          <cell r="A1584" t="str">
            <v>10587 - 2</v>
          </cell>
          <cell r="B1584" t="str">
            <v>10587</v>
          </cell>
          <cell r="C1584" t="str">
            <v>Weatherization</v>
          </cell>
          <cell r="D1584" t="str">
            <v>Window</v>
          </cell>
          <cell r="E1584" t="str">
            <v>Double Pane</v>
          </cell>
          <cell r="F1584" t="str">
            <v>LIW: Windows - DP to DP - MF - TE</v>
          </cell>
          <cell r="G1584" t="str">
            <v>Double pane windows: from double pane; multi-family; electric</v>
          </cell>
          <cell r="H1584">
            <v>2</v>
          </cell>
          <cell r="I1584" t="str">
            <v>Active</v>
          </cell>
          <cell r="J1584">
            <v>42736</v>
          </cell>
          <cell r="L1584" t="str">
            <v>MF Space Heat</v>
          </cell>
          <cell r="Q1584" t="str">
            <v>6</v>
          </cell>
          <cell r="S1584" t="str">
            <v>32.52</v>
          </cell>
          <cell r="T1584" t="str">
            <v>12.8</v>
          </cell>
          <cell r="V1584" t="str">
            <v>30</v>
          </cell>
          <cell r="X1584" t="str">
            <v>0</v>
          </cell>
          <cell r="Y1584" t="str">
            <v>RTF-deemed</v>
          </cell>
          <cell r="AE1584" t="str">
            <v>square foot</v>
          </cell>
          <cell r="AF1584" t="str">
            <v>kWh</v>
          </cell>
        </row>
        <row r="1585">
          <cell r="A1585" t="str">
            <v>10588 - 1</v>
          </cell>
          <cell r="B1585" t="str">
            <v>10588</v>
          </cell>
          <cell r="C1585" t="str">
            <v>Weatherization</v>
          </cell>
          <cell r="D1585" t="str">
            <v>Window</v>
          </cell>
          <cell r="E1585" t="str">
            <v>Double Pane</v>
          </cell>
          <cell r="F1585" t="str">
            <v>LIW: Windows - DP to DP - MH - SH</v>
          </cell>
          <cell r="G1585" t="str">
            <v>Double pane windows: from double pane; mobile home; shareholder</v>
          </cell>
          <cell r="H1585">
            <v>1</v>
          </cell>
          <cell r="I1585" t="str">
            <v>Active</v>
          </cell>
          <cell r="J1585">
            <v>42005</v>
          </cell>
          <cell r="K1585">
            <v>42369</v>
          </cell>
          <cell r="Q1585" t="str">
            <v>0</v>
          </cell>
          <cell r="S1585" t="str">
            <v>0</v>
          </cell>
          <cell r="T1585" t="str">
            <v>12.26</v>
          </cell>
          <cell r="AA1585" t="str">
            <v>0</v>
          </cell>
          <cell r="AC1585" t="str">
            <v>0</v>
          </cell>
          <cell r="AD1585" t="str">
            <v>0</v>
          </cell>
          <cell r="AE1585" t="str">
            <v>square foot</v>
          </cell>
        </row>
        <row r="1586">
          <cell r="A1586" t="str">
            <v>10588 - 2</v>
          </cell>
          <cell r="B1586" t="str">
            <v>10588</v>
          </cell>
          <cell r="C1586" t="str">
            <v>Weatherization</v>
          </cell>
          <cell r="D1586" t="str">
            <v>Window</v>
          </cell>
          <cell r="E1586" t="str">
            <v>Double Pane</v>
          </cell>
          <cell r="F1586" t="str">
            <v>LIW: Windows - DP to DP - MH - SH</v>
          </cell>
          <cell r="G1586" t="str">
            <v>Double pane windows: from double pane; mobile home; shareholder</v>
          </cell>
          <cell r="H1586">
            <v>2</v>
          </cell>
          <cell r="I1586" t="str">
            <v>Active</v>
          </cell>
          <cell r="J1586">
            <v>42370</v>
          </cell>
          <cell r="Q1586" t="str">
            <v>0</v>
          </cell>
          <cell r="S1586" t="str">
            <v>0</v>
          </cell>
          <cell r="T1586" t="str">
            <v>3</v>
          </cell>
          <cell r="AA1586" t="str">
            <v>0</v>
          </cell>
          <cell r="AC1586" t="str">
            <v>0</v>
          </cell>
          <cell r="AD1586" t="str">
            <v>0</v>
          </cell>
          <cell r="AE1586" t="str">
            <v>square foot</v>
          </cell>
        </row>
        <row r="1587">
          <cell r="A1587" t="str">
            <v>10589 - 1</v>
          </cell>
          <cell r="B1587" t="str">
            <v>10589</v>
          </cell>
          <cell r="C1587" t="str">
            <v>Weatherization</v>
          </cell>
          <cell r="D1587" t="str">
            <v>Window</v>
          </cell>
          <cell r="E1587" t="str">
            <v>Double Pane</v>
          </cell>
          <cell r="F1587" t="str">
            <v>LIW: Windows - DP to DP - MH - TE</v>
          </cell>
          <cell r="G1587" t="str">
            <v>Double pane windows: from double pane; mobile home; electric</v>
          </cell>
          <cell r="H1587">
            <v>1</v>
          </cell>
          <cell r="I1587" t="str">
            <v>Active</v>
          </cell>
          <cell r="J1587">
            <v>42005</v>
          </cell>
          <cell r="K1587">
            <v>42369</v>
          </cell>
          <cell r="L1587" t="str">
            <v>SF Space Heat</v>
          </cell>
          <cell r="Q1587" t="str">
            <v>10</v>
          </cell>
          <cell r="S1587" t="str">
            <v>32.52</v>
          </cell>
          <cell r="T1587" t="str">
            <v>12.26</v>
          </cell>
          <cell r="V1587" t="str">
            <v>25</v>
          </cell>
          <cell r="X1587" t="str">
            <v>0</v>
          </cell>
          <cell r="Y1587" t="str">
            <v>RTF-deemed</v>
          </cell>
          <cell r="AE1587" t="str">
            <v>square foot</v>
          </cell>
          <cell r="AF1587" t="str">
            <v>kWh</v>
          </cell>
        </row>
        <row r="1588">
          <cell r="A1588" t="str">
            <v>10589 - 2</v>
          </cell>
          <cell r="B1588" t="str">
            <v>10589</v>
          </cell>
          <cell r="C1588" t="str">
            <v>Weatherization</v>
          </cell>
          <cell r="D1588" t="str">
            <v>Window</v>
          </cell>
          <cell r="E1588" t="str">
            <v>Double Pane</v>
          </cell>
          <cell r="F1588" t="str">
            <v>LIW: Windows - DP to DP - MH - TE</v>
          </cell>
          <cell r="G1588" t="str">
            <v>Double pane windows: from double pane; mobile home; electric</v>
          </cell>
          <cell r="H1588">
            <v>2</v>
          </cell>
          <cell r="I1588" t="str">
            <v>Active</v>
          </cell>
          <cell r="J1588">
            <v>42370</v>
          </cell>
          <cell r="L1588" t="str">
            <v>SF Space Heat</v>
          </cell>
          <cell r="Q1588" t="str">
            <v>3</v>
          </cell>
          <cell r="S1588" t="str">
            <v>32.52</v>
          </cell>
          <cell r="T1588" t="str">
            <v>3</v>
          </cell>
          <cell r="V1588" t="str">
            <v>25</v>
          </cell>
          <cell r="X1588" t="str">
            <v>.02</v>
          </cell>
          <cell r="Y1588" t="str">
            <v>RTF-deemed</v>
          </cell>
          <cell r="AE1588" t="str">
            <v>square foot</v>
          </cell>
          <cell r="AF1588" t="str">
            <v>kWh</v>
          </cell>
        </row>
        <row r="1589">
          <cell r="A1589" t="str">
            <v>10590 - 1</v>
          </cell>
          <cell r="B1589" t="str">
            <v>10590</v>
          </cell>
          <cell r="C1589" t="str">
            <v>Weatherization</v>
          </cell>
          <cell r="D1589" t="str">
            <v>Window</v>
          </cell>
          <cell r="E1589" t="str">
            <v>Double Pane</v>
          </cell>
          <cell r="F1589" t="str">
            <v>LIW: Windows - DP to DP - SF - SH</v>
          </cell>
          <cell r="G1589" t="str">
            <v>Double pane windows: from double pane; single family; shareholder</v>
          </cell>
          <cell r="H1589">
            <v>1</v>
          </cell>
          <cell r="I1589" t="str">
            <v>Active</v>
          </cell>
          <cell r="J1589">
            <v>42005</v>
          </cell>
          <cell r="K1589">
            <v>42369</v>
          </cell>
          <cell r="Q1589" t="str">
            <v>0</v>
          </cell>
          <cell r="S1589" t="str">
            <v>0</v>
          </cell>
          <cell r="T1589" t="str">
            <v>6.07</v>
          </cell>
          <cell r="AA1589" t="str">
            <v>0</v>
          </cell>
          <cell r="AC1589" t="str">
            <v>0</v>
          </cell>
          <cell r="AD1589" t="str">
            <v>0</v>
          </cell>
          <cell r="AE1589" t="str">
            <v>square foot</v>
          </cell>
        </row>
        <row r="1590">
          <cell r="A1590" t="str">
            <v>10590 - 2</v>
          </cell>
          <cell r="B1590" t="str">
            <v>10590</v>
          </cell>
          <cell r="C1590" t="str">
            <v>Weatherization</v>
          </cell>
          <cell r="D1590" t="str">
            <v>Window</v>
          </cell>
          <cell r="E1590" t="str">
            <v>Double Pane</v>
          </cell>
          <cell r="F1590" t="str">
            <v>LIW: Windows - DP to DP - SF - SH</v>
          </cell>
          <cell r="G1590" t="str">
            <v>Double pane windows: from double pane; single family; shareholder</v>
          </cell>
          <cell r="H1590">
            <v>2</v>
          </cell>
          <cell r="I1590" t="str">
            <v>Active</v>
          </cell>
          <cell r="J1590">
            <v>42370</v>
          </cell>
          <cell r="Q1590" t="str">
            <v>0</v>
          </cell>
          <cell r="S1590" t="str">
            <v>0</v>
          </cell>
          <cell r="T1590" t="str">
            <v>5.28</v>
          </cell>
          <cell r="AA1590" t="str">
            <v>0</v>
          </cell>
          <cell r="AC1590" t="str">
            <v>0</v>
          </cell>
          <cell r="AD1590" t="str">
            <v>0</v>
          </cell>
          <cell r="AE1590" t="str">
            <v>square foot</v>
          </cell>
        </row>
        <row r="1591">
          <cell r="A1591" t="str">
            <v>10591 - 1</v>
          </cell>
          <cell r="B1591" t="str">
            <v>10591</v>
          </cell>
          <cell r="C1591" t="str">
            <v>Weatherization</v>
          </cell>
          <cell r="D1591" t="str">
            <v>Window</v>
          </cell>
          <cell r="E1591" t="str">
            <v>Double Pane</v>
          </cell>
          <cell r="F1591" t="str">
            <v>LIW: Windows - DP to DP - SF - TE</v>
          </cell>
          <cell r="G1591" t="str">
            <v>Double pane windows: from double pane; single family; electric</v>
          </cell>
          <cell r="H1591">
            <v>1</v>
          </cell>
          <cell r="I1591" t="str">
            <v>Active</v>
          </cell>
          <cell r="J1591">
            <v>42005</v>
          </cell>
          <cell r="K1591">
            <v>42369</v>
          </cell>
          <cell r="L1591" t="str">
            <v>SF Space Heat</v>
          </cell>
          <cell r="Q1591" t="str">
            <v>10</v>
          </cell>
          <cell r="S1591" t="str">
            <v>32.52</v>
          </cell>
          <cell r="T1591" t="str">
            <v>6.07</v>
          </cell>
          <cell r="V1591" t="str">
            <v>30</v>
          </cell>
          <cell r="X1591" t="str">
            <v>0.07</v>
          </cell>
          <cell r="Y1591" t="str">
            <v>RTF-deemed</v>
          </cell>
          <cell r="AE1591" t="str">
            <v>square foot</v>
          </cell>
          <cell r="AF1591" t="str">
            <v>kWh</v>
          </cell>
        </row>
        <row r="1592">
          <cell r="A1592" t="str">
            <v>10591 - 2</v>
          </cell>
          <cell r="B1592" t="str">
            <v>10591</v>
          </cell>
          <cell r="C1592" t="str">
            <v>Weatherization</v>
          </cell>
          <cell r="D1592" t="str">
            <v>Window</v>
          </cell>
          <cell r="E1592" t="str">
            <v>Double Pane</v>
          </cell>
          <cell r="F1592" t="str">
            <v>LIW: Windows - DP to DP - SF - TE</v>
          </cell>
          <cell r="G1592" t="str">
            <v>Double pane windows: from double pane; single family; electric</v>
          </cell>
          <cell r="H1592">
            <v>2</v>
          </cell>
          <cell r="I1592" t="str">
            <v>Active</v>
          </cell>
          <cell r="J1592">
            <v>42370</v>
          </cell>
          <cell r="L1592" t="str">
            <v>SF Space Heat</v>
          </cell>
          <cell r="Q1592" t="str">
            <v>10</v>
          </cell>
          <cell r="S1592" t="str">
            <v>32.52</v>
          </cell>
          <cell r="T1592" t="str">
            <v>5.28</v>
          </cell>
          <cell r="V1592" t="str">
            <v>30</v>
          </cell>
          <cell r="X1592" t="str">
            <v>0.07</v>
          </cell>
          <cell r="Y1592" t="str">
            <v>RTF-deemed</v>
          </cell>
          <cell r="AE1592" t="str">
            <v>square foot</v>
          </cell>
          <cell r="AF1592" t="str">
            <v>kWh</v>
          </cell>
        </row>
        <row r="1593">
          <cell r="A1593" t="str">
            <v>10582 - 1</v>
          </cell>
          <cell r="B1593" t="str">
            <v>10582</v>
          </cell>
          <cell r="C1593" t="str">
            <v>Weatherization</v>
          </cell>
          <cell r="D1593" t="str">
            <v>Window</v>
          </cell>
          <cell r="E1593" t="str">
            <v>Triple Pane</v>
          </cell>
          <cell r="F1593" t="str">
            <v>LIW: Windows - DP to TP - MF - SH</v>
          </cell>
          <cell r="G1593" t="str">
            <v>Triple pane windows: from double pane; multi-family; shareholder</v>
          </cell>
          <cell r="H1593">
            <v>1</v>
          </cell>
          <cell r="I1593" t="str">
            <v>Active</v>
          </cell>
          <cell r="J1593">
            <v>42005</v>
          </cell>
          <cell r="Q1593" t="str">
            <v>0</v>
          </cell>
          <cell r="S1593" t="str">
            <v>0</v>
          </cell>
          <cell r="T1593" t="str">
            <v>13.87</v>
          </cell>
          <cell r="AA1593" t="str">
            <v>0</v>
          </cell>
          <cell r="AC1593" t="str">
            <v>0</v>
          </cell>
          <cell r="AD1593" t="str">
            <v>0</v>
          </cell>
          <cell r="AE1593" t="str">
            <v>square foot</v>
          </cell>
        </row>
        <row r="1594">
          <cell r="A1594" t="str">
            <v>10583 - 1</v>
          </cell>
          <cell r="B1594" t="str">
            <v>10583</v>
          </cell>
          <cell r="C1594" t="str">
            <v>Weatherization</v>
          </cell>
          <cell r="D1594" t="str">
            <v>Window</v>
          </cell>
          <cell r="E1594" t="str">
            <v>Triple Pane</v>
          </cell>
          <cell r="F1594" t="str">
            <v>LIW: Windows - DP to TP - MF - TE</v>
          </cell>
          <cell r="G1594" t="str">
            <v>Triple pane windows: from double pane; multi-family; electric</v>
          </cell>
          <cell r="H1594">
            <v>1</v>
          </cell>
          <cell r="I1594" t="str">
            <v>Active</v>
          </cell>
          <cell r="J1594">
            <v>42005</v>
          </cell>
          <cell r="K1594">
            <v>42735</v>
          </cell>
          <cell r="L1594" t="str">
            <v>MF Space Heat</v>
          </cell>
          <cell r="Q1594" t="str">
            <v>8</v>
          </cell>
          <cell r="S1594" t="str">
            <v>35</v>
          </cell>
          <cell r="T1594" t="str">
            <v>13.87</v>
          </cell>
          <cell r="V1594" t="str">
            <v>30</v>
          </cell>
          <cell r="X1594" t="str">
            <v>0</v>
          </cell>
          <cell r="Y1594" t="str">
            <v>RTF-deemed</v>
          </cell>
          <cell r="AE1594" t="str">
            <v>square foot</v>
          </cell>
          <cell r="AF1594" t="str">
            <v>kWh</v>
          </cell>
        </row>
        <row r="1595">
          <cell r="A1595" t="str">
            <v>10583 - 2</v>
          </cell>
          <cell r="B1595" t="str">
            <v>10583</v>
          </cell>
          <cell r="C1595" t="str">
            <v>Weatherization</v>
          </cell>
          <cell r="D1595" t="str">
            <v>Window</v>
          </cell>
          <cell r="E1595" t="str">
            <v>Triple Pane</v>
          </cell>
          <cell r="F1595" t="str">
            <v>LIW: Windows - DP to TP - MF - TE</v>
          </cell>
          <cell r="G1595" t="str">
            <v>Triple pane windows: from double pane; multi-family; electric</v>
          </cell>
          <cell r="H1595">
            <v>2</v>
          </cell>
          <cell r="I1595" t="str">
            <v>Active</v>
          </cell>
          <cell r="J1595">
            <v>42736</v>
          </cell>
          <cell r="L1595" t="str">
            <v>MF Space Heat</v>
          </cell>
          <cell r="Q1595" t="str">
            <v>8</v>
          </cell>
          <cell r="S1595" t="str">
            <v>35</v>
          </cell>
          <cell r="T1595" t="str">
            <v>15.4</v>
          </cell>
          <cell r="V1595" t="str">
            <v>30</v>
          </cell>
          <cell r="X1595" t="str">
            <v>0</v>
          </cell>
          <cell r="Y1595" t="str">
            <v>RTF-deemed</v>
          </cell>
          <cell r="AE1595" t="str">
            <v>square foot</v>
          </cell>
          <cell r="AF1595" t="str">
            <v>kWh</v>
          </cell>
        </row>
        <row r="1596">
          <cell r="A1596" t="str">
            <v>10584 - 1</v>
          </cell>
          <cell r="B1596" t="str">
            <v>10584</v>
          </cell>
          <cell r="C1596" t="str">
            <v>Weatherization</v>
          </cell>
          <cell r="D1596" t="str">
            <v>Window</v>
          </cell>
          <cell r="E1596" t="str">
            <v>Triple Pane</v>
          </cell>
          <cell r="F1596" t="str">
            <v>LIW: Windows - DP to TP - SF - SH</v>
          </cell>
          <cell r="G1596" t="str">
            <v>Triple pane windows: from double pane; single family; shareholder</v>
          </cell>
          <cell r="H1596">
            <v>1</v>
          </cell>
          <cell r="I1596" t="str">
            <v>Active</v>
          </cell>
          <cell r="J1596">
            <v>42005</v>
          </cell>
          <cell r="K1596">
            <v>42369</v>
          </cell>
          <cell r="Q1596" t="str">
            <v>0</v>
          </cell>
          <cell r="S1596" t="str">
            <v>0</v>
          </cell>
          <cell r="T1596" t="str">
            <v>7.2</v>
          </cell>
          <cell r="AA1596" t="str">
            <v>0</v>
          </cell>
          <cell r="AC1596" t="str">
            <v>0</v>
          </cell>
          <cell r="AD1596" t="str">
            <v>0</v>
          </cell>
          <cell r="AE1596" t="str">
            <v>square foot</v>
          </cell>
        </row>
        <row r="1597">
          <cell r="A1597" t="str">
            <v>10584 - 2</v>
          </cell>
          <cell r="B1597" t="str">
            <v>10584</v>
          </cell>
          <cell r="C1597" t="str">
            <v>Weatherization</v>
          </cell>
          <cell r="D1597" t="str">
            <v>Window</v>
          </cell>
          <cell r="E1597" t="str">
            <v>Triple Pane</v>
          </cell>
          <cell r="F1597" t="str">
            <v>LIW: Windows - DP to TP - SF - SH</v>
          </cell>
          <cell r="G1597" t="str">
            <v>Triple pane windows: from double pane; single family; shareholder</v>
          </cell>
          <cell r="H1597">
            <v>2</v>
          </cell>
          <cell r="I1597" t="str">
            <v>Active</v>
          </cell>
          <cell r="J1597">
            <v>42370</v>
          </cell>
          <cell r="Q1597" t="str">
            <v>0</v>
          </cell>
          <cell r="S1597" t="str">
            <v>0</v>
          </cell>
          <cell r="T1597" t="str">
            <v>6.13</v>
          </cell>
          <cell r="AA1597" t="str">
            <v>0</v>
          </cell>
          <cell r="AC1597" t="str">
            <v>0</v>
          </cell>
          <cell r="AD1597" t="str">
            <v>0</v>
          </cell>
          <cell r="AE1597" t="str">
            <v>square foot</v>
          </cell>
        </row>
        <row r="1598">
          <cell r="A1598" t="str">
            <v>10585 - 1</v>
          </cell>
          <cell r="B1598" t="str">
            <v>10585</v>
          </cell>
          <cell r="C1598" t="str">
            <v>Weatherization</v>
          </cell>
          <cell r="D1598" t="str">
            <v>Window</v>
          </cell>
          <cell r="E1598" t="str">
            <v>Triple Pane</v>
          </cell>
          <cell r="F1598" t="str">
            <v>LIW: Windows - DP to TP - SF - TE</v>
          </cell>
          <cell r="G1598" t="str">
            <v>Triple pane windows: from double pane; single family; electric</v>
          </cell>
          <cell r="H1598">
            <v>1</v>
          </cell>
          <cell r="I1598" t="str">
            <v>Active</v>
          </cell>
          <cell r="J1598">
            <v>42005</v>
          </cell>
          <cell r="K1598">
            <v>42369</v>
          </cell>
          <cell r="L1598" t="str">
            <v>SF Space Heat</v>
          </cell>
          <cell r="Q1598" t="str">
            <v>8</v>
          </cell>
          <cell r="S1598" t="str">
            <v>35</v>
          </cell>
          <cell r="T1598" t="str">
            <v>7.2</v>
          </cell>
          <cell r="V1598" t="str">
            <v>30</v>
          </cell>
          <cell r="X1598" t="str">
            <v>0.09</v>
          </cell>
          <cell r="Y1598" t="str">
            <v>RTF-deemed</v>
          </cell>
          <cell r="AE1598" t="str">
            <v>square foot</v>
          </cell>
          <cell r="AF1598" t="str">
            <v>kWh</v>
          </cell>
        </row>
        <row r="1599">
          <cell r="A1599" t="str">
            <v>10585 - 2</v>
          </cell>
          <cell r="B1599" t="str">
            <v>10585</v>
          </cell>
          <cell r="C1599" t="str">
            <v>Weatherization</v>
          </cell>
          <cell r="D1599" t="str">
            <v>Window</v>
          </cell>
          <cell r="E1599" t="str">
            <v>Triple Pane</v>
          </cell>
          <cell r="F1599" t="str">
            <v>LIW: Windows - DP to TP - SF - TE</v>
          </cell>
          <cell r="G1599" t="str">
            <v>Triple pane windows: from double pane; single family; electric</v>
          </cell>
          <cell r="H1599">
            <v>2</v>
          </cell>
          <cell r="I1599" t="str">
            <v>Active</v>
          </cell>
          <cell r="J1599">
            <v>42370</v>
          </cell>
          <cell r="L1599" t="str">
            <v>SF Space Heat</v>
          </cell>
          <cell r="Q1599" t="str">
            <v>8</v>
          </cell>
          <cell r="S1599" t="str">
            <v>35</v>
          </cell>
          <cell r="T1599" t="str">
            <v>6.13</v>
          </cell>
          <cell r="V1599" t="str">
            <v>30</v>
          </cell>
          <cell r="X1599" t="str">
            <v>0.09</v>
          </cell>
          <cell r="Y1599" t="str">
            <v>RTF-deemed</v>
          </cell>
          <cell r="AE1599" t="str">
            <v>square foot</v>
          </cell>
          <cell r="AF1599" t="str">
            <v>kWh</v>
          </cell>
        </row>
        <row r="1600">
          <cell r="A1600" t="str">
            <v>10592 - 1</v>
          </cell>
          <cell r="B1600" t="str">
            <v>10592</v>
          </cell>
          <cell r="C1600" t="str">
            <v>Weatherization</v>
          </cell>
          <cell r="D1600" t="str">
            <v>Window</v>
          </cell>
          <cell r="E1600" t="str">
            <v>Double Pane</v>
          </cell>
          <cell r="F1600" t="str">
            <v>LIW: Windows - SP to DP - MF - SH</v>
          </cell>
          <cell r="G1600" t="str">
            <v>Double pane windows: from single pane; multi-family; shareholder</v>
          </cell>
          <cell r="H1600">
            <v>1</v>
          </cell>
          <cell r="I1600" t="str">
            <v>Active</v>
          </cell>
          <cell r="J1600">
            <v>42005</v>
          </cell>
          <cell r="Q1600" t="str">
            <v>0</v>
          </cell>
          <cell r="S1600" t="str">
            <v>0</v>
          </cell>
          <cell r="T1600" t="str">
            <v>21.65</v>
          </cell>
          <cell r="AA1600" t="str">
            <v>0</v>
          </cell>
          <cell r="AC1600" t="str">
            <v>0</v>
          </cell>
          <cell r="AD1600" t="str">
            <v>0</v>
          </cell>
          <cell r="AE1600" t="str">
            <v>square foot</v>
          </cell>
        </row>
        <row r="1601">
          <cell r="A1601" t="str">
            <v>10593 - 1</v>
          </cell>
          <cell r="B1601" t="str">
            <v>10593</v>
          </cell>
          <cell r="C1601" t="str">
            <v>Weatherization</v>
          </cell>
          <cell r="D1601" t="str">
            <v>Window</v>
          </cell>
          <cell r="E1601" t="str">
            <v>Double Pane</v>
          </cell>
          <cell r="F1601" t="str">
            <v>LIW: Windows - SP to DP - MF - TE</v>
          </cell>
          <cell r="G1601" t="str">
            <v>Double pane windows: from single pane; multi-family; electric</v>
          </cell>
          <cell r="H1601">
            <v>1</v>
          </cell>
          <cell r="I1601" t="str">
            <v>Active</v>
          </cell>
          <cell r="J1601">
            <v>42005</v>
          </cell>
          <cell r="K1601">
            <v>42735</v>
          </cell>
          <cell r="L1601" t="str">
            <v>MF Space Heat</v>
          </cell>
          <cell r="Q1601" t="str">
            <v>16.2</v>
          </cell>
          <cell r="S1601" t="str">
            <v>32.52</v>
          </cell>
          <cell r="T1601" t="str">
            <v>21.65</v>
          </cell>
          <cell r="V1601" t="str">
            <v>30</v>
          </cell>
          <cell r="X1601" t="str">
            <v>0</v>
          </cell>
          <cell r="Y1601" t="str">
            <v>RTF-deemed</v>
          </cell>
          <cell r="AE1601" t="str">
            <v>square foot</v>
          </cell>
          <cell r="AF1601" t="str">
            <v>kWh</v>
          </cell>
        </row>
        <row r="1602">
          <cell r="A1602" t="str">
            <v>10593 - 2</v>
          </cell>
          <cell r="B1602" t="str">
            <v>10593</v>
          </cell>
          <cell r="C1602" t="str">
            <v>Weatherization</v>
          </cell>
          <cell r="D1602" t="str">
            <v>Window</v>
          </cell>
          <cell r="E1602" t="str">
            <v>Double Pane</v>
          </cell>
          <cell r="F1602" t="str">
            <v>LIW: Windows - SP to DP - MF - TE</v>
          </cell>
          <cell r="G1602" t="str">
            <v>Double pane windows: from single pane; multi-family; electric</v>
          </cell>
          <cell r="H1602">
            <v>2</v>
          </cell>
          <cell r="I1602" t="str">
            <v>Active</v>
          </cell>
          <cell r="J1602">
            <v>42736</v>
          </cell>
          <cell r="L1602" t="str">
            <v>MF Space Heat</v>
          </cell>
          <cell r="Q1602" t="str">
            <v>16.2</v>
          </cell>
          <cell r="S1602" t="str">
            <v>32.52</v>
          </cell>
          <cell r="T1602" t="str">
            <v>23.7</v>
          </cell>
          <cell r="V1602" t="str">
            <v>30</v>
          </cell>
          <cell r="X1602" t="str">
            <v>0</v>
          </cell>
          <cell r="Y1602" t="str">
            <v>RTF-deemed</v>
          </cell>
          <cell r="AE1602" t="str">
            <v>square foot</v>
          </cell>
          <cell r="AF1602" t="str">
            <v>kWh</v>
          </cell>
        </row>
        <row r="1603">
          <cell r="A1603" t="str">
            <v>10594 - 1</v>
          </cell>
          <cell r="B1603" t="str">
            <v>10594</v>
          </cell>
          <cell r="C1603" t="str">
            <v>Weatherization</v>
          </cell>
          <cell r="D1603" t="str">
            <v>Window</v>
          </cell>
          <cell r="E1603" t="str">
            <v>Double Pane</v>
          </cell>
          <cell r="F1603" t="str">
            <v>LIW: Windows - SP to DP - MH - SH</v>
          </cell>
          <cell r="G1603" t="str">
            <v>Double pane windows: from single pane; mobile home; shareholder</v>
          </cell>
          <cell r="H1603">
            <v>1</v>
          </cell>
          <cell r="I1603" t="str">
            <v>Active</v>
          </cell>
          <cell r="J1603">
            <v>42005</v>
          </cell>
          <cell r="K1603">
            <v>42369</v>
          </cell>
          <cell r="Q1603" t="str">
            <v>0</v>
          </cell>
          <cell r="S1603" t="str">
            <v>0</v>
          </cell>
          <cell r="T1603" t="str">
            <v>20.11</v>
          </cell>
          <cell r="AA1603" t="str">
            <v>0</v>
          </cell>
          <cell r="AC1603" t="str">
            <v>0</v>
          </cell>
          <cell r="AD1603" t="str">
            <v>0</v>
          </cell>
          <cell r="AE1603" t="str">
            <v>square foot</v>
          </cell>
        </row>
        <row r="1604">
          <cell r="A1604" t="str">
            <v>10594 - 2</v>
          </cell>
          <cell r="B1604" t="str">
            <v>10594</v>
          </cell>
          <cell r="C1604" t="str">
            <v>Weatherization</v>
          </cell>
          <cell r="D1604" t="str">
            <v>Window</v>
          </cell>
          <cell r="E1604" t="str">
            <v>Double Pane</v>
          </cell>
          <cell r="F1604" t="str">
            <v>LIW: Windows - SP to DP - MH - SH</v>
          </cell>
          <cell r="G1604" t="str">
            <v>Double pane windows: from single pane; mobile home; shareholder</v>
          </cell>
          <cell r="H1604">
            <v>2</v>
          </cell>
          <cell r="I1604" t="str">
            <v>Active</v>
          </cell>
          <cell r="J1604">
            <v>42370</v>
          </cell>
          <cell r="Q1604" t="str">
            <v>0</v>
          </cell>
          <cell r="S1604" t="str">
            <v>0</v>
          </cell>
          <cell r="T1604" t="str">
            <v>8.6</v>
          </cell>
          <cell r="AA1604" t="str">
            <v>0</v>
          </cell>
          <cell r="AC1604" t="str">
            <v>0</v>
          </cell>
          <cell r="AD1604" t="str">
            <v>0</v>
          </cell>
          <cell r="AE1604" t="str">
            <v>square foot</v>
          </cell>
        </row>
        <row r="1605">
          <cell r="A1605" t="str">
            <v>10595 - 1</v>
          </cell>
          <cell r="B1605" t="str">
            <v>10595</v>
          </cell>
          <cell r="C1605" t="str">
            <v>Weatherization</v>
          </cell>
          <cell r="D1605" t="str">
            <v>Window</v>
          </cell>
          <cell r="E1605" t="str">
            <v>Double Pane</v>
          </cell>
          <cell r="F1605" t="str">
            <v>LIW: Windows - SP to DP - MH - TE</v>
          </cell>
          <cell r="G1605" t="str">
            <v>Double pane windows: from single pane; mobile home; electric</v>
          </cell>
          <cell r="H1605">
            <v>1</v>
          </cell>
          <cell r="I1605" t="str">
            <v>Active</v>
          </cell>
          <cell r="J1605">
            <v>42005</v>
          </cell>
          <cell r="K1605">
            <v>42369</v>
          </cell>
          <cell r="L1605" t="str">
            <v>SF Space Heat</v>
          </cell>
          <cell r="Q1605" t="str">
            <v>12</v>
          </cell>
          <cell r="S1605" t="str">
            <v>32.52</v>
          </cell>
          <cell r="T1605" t="str">
            <v>20.11</v>
          </cell>
          <cell r="V1605" t="str">
            <v>25</v>
          </cell>
          <cell r="X1605" t="str">
            <v>0</v>
          </cell>
          <cell r="Y1605" t="str">
            <v>RTF-deemed</v>
          </cell>
          <cell r="AE1605" t="str">
            <v>square foot</v>
          </cell>
          <cell r="AF1605" t="str">
            <v>kWh</v>
          </cell>
        </row>
        <row r="1606">
          <cell r="A1606" t="str">
            <v>10595 - 2</v>
          </cell>
          <cell r="B1606" t="str">
            <v>10595</v>
          </cell>
          <cell r="C1606" t="str">
            <v>Weatherization</v>
          </cell>
          <cell r="D1606" t="str">
            <v>Window</v>
          </cell>
          <cell r="E1606" t="str">
            <v>Double Pane</v>
          </cell>
          <cell r="F1606" t="str">
            <v>LIW: Windows - SP to DP - MH - TE</v>
          </cell>
          <cell r="G1606" t="str">
            <v>Double pane windows: from single pane; mobile home; electric</v>
          </cell>
          <cell r="H1606">
            <v>2</v>
          </cell>
          <cell r="I1606" t="str">
            <v>Active</v>
          </cell>
          <cell r="J1606">
            <v>42370</v>
          </cell>
          <cell r="L1606" t="str">
            <v>SF Space Heat</v>
          </cell>
          <cell r="Q1606" t="str">
            <v>12</v>
          </cell>
          <cell r="S1606" t="str">
            <v>32.52</v>
          </cell>
          <cell r="T1606" t="str">
            <v>8.6</v>
          </cell>
          <cell r="V1606" t="str">
            <v>25</v>
          </cell>
          <cell r="X1606" t="str">
            <v>.06</v>
          </cell>
          <cell r="Y1606" t="str">
            <v>RTF-deemed</v>
          </cell>
          <cell r="AE1606" t="str">
            <v>square foot</v>
          </cell>
          <cell r="AF1606" t="str">
            <v>kWh</v>
          </cell>
        </row>
        <row r="1607">
          <cell r="A1607" t="str">
            <v>10596 - 1</v>
          </cell>
          <cell r="B1607" t="str">
            <v>10596</v>
          </cell>
          <cell r="C1607" t="str">
            <v>Weatherization</v>
          </cell>
          <cell r="D1607" t="str">
            <v>Window</v>
          </cell>
          <cell r="E1607" t="str">
            <v>Double Pane</v>
          </cell>
          <cell r="F1607" t="str">
            <v>LIW: Windows - SP to DP - SF - SH</v>
          </cell>
          <cell r="G1607" t="str">
            <v>Double pane windows: from single pane; single family; shareholder</v>
          </cell>
          <cell r="H1607">
            <v>1</v>
          </cell>
          <cell r="I1607" t="str">
            <v>Active</v>
          </cell>
          <cell r="J1607">
            <v>42005</v>
          </cell>
          <cell r="K1607">
            <v>42369</v>
          </cell>
          <cell r="Q1607" t="str">
            <v>0</v>
          </cell>
          <cell r="S1607" t="str">
            <v>0</v>
          </cell>
          <cell r="T1607" t="str">
            <v>12.4</v>
          </cell>
          <cell r="AA1607" t="str">
            <v>0</v>
          </cell>
          <cell r="AC1607" t="str">
            <v>0</v>
          </cell>
          <cell r="AD1607" t="str">
            <v>0</v>
          </cell>
          <cell r="AE1607" t="str">
            <v>square foot</v>
          </cell>
        </row>
        <row r="1608">
          <cell r="A1608" t="str">
            <v>10596 - 2</v>
          </cell>
          <cell r="B1608" t="str">
            <v>10596</v>
          </cell>
          <cell r="C1608" t="str">
            <v>Weatherization</v>
          </cell>
          <cell r="D1608" t="str">
            <v>Window</v>
          </cell>
          <cell r="E1608" t="str">
            <v>Double Pane</v>
          </cell>
          <cell r="F1608" t="str">
            <v>LIW: Windows - SP to DP - SF - SH</v>
          </cell>
          <cell r="G1608" t="str">
            <v>Double pane windows: from single pane; single family; shareholder</v>
          </cell>
          <cell r="H1608">
            <v>2</v>
          </cell>
          <cell r="I1608" t="str">
            <v>Active</v>
          </cell>
          <cell r="J1608">
            <v>42370</v>
          </cell>
          <cell r="Q1608" t="str">
            <v>0</v>
          </cell>
          <cell r="S1608" t="str">
            <v>0</v>
          </cell>
          <cell r="T1608" t="str">
            <v>11.4</v>
          </cell>
          <cell r="AA1608" t="str">
            <v>0</v>
          </cell>
          <cell r="AC1608" t="str">
            <v>0</v>
          </cell>
          <cell r="AD1608" t="str">
            <v>0</v>
          </cell>
          <cell r="AE1608" t="str">
            <v>square foot</v>
          </cell>
        </row>
        <row r="1609">
          <cell r="A1609" t="str">
            <v>10597 - 1</v>
          </cell>
          <cell r="B1609" t="str">
            <v>10597</v>
          </cell>
          <cell r="C1609" t="str">
            <v>Weatherization</v>
          </cell>
          <cell r="D1609" t="str">
            <v>Window</v>
          </cell>
          <cell r="E1609" t="str">
            <v>Double Pane</v>
          </cell>
          <cell r="F1609" t="str">
            <v>LIW: Windows - SP to DP - SF - TE</v>
          </cell>
          <cell r="G1609" t="str">
            <v>Double pane windows: from single pane; single family; electric</v>
          </cell>
          <cell r="H1609">
            <v>1</v>
          </cell>
          <cell r="I1609" t="str">
            <v>Active</v>
          </cell>
          <cell r="J1609">
            <v>42005</v>
          </cell>
          <cell r="K1609">
            <v>42369</v>
          </cell>
          <cell r="L1609" t="str">
            <v>SF Space Heat</v>
          </cell>
          <cell r="Q1609" t="str">
            <v>13</v>
          </cell>
          <cell r="S1609" t="str">
            <v>32.52</v>
          </cell>
          <cell r="T1609" t="str">
            <v>12.4</v>
          </cell>
          <cell r="V1609" t="str">
            <v>30</v>
          </cell>
          <cell r="X1609" t="str">
            <v>0.17</v>
          </cell>
          <cell r="Y1609" t="str">
            <v>RTF-deemed</v>
          </cell>
          <cell r="AE1609" t="str">
            <v>square foot</v>
          </cell>
          <cell r="AF1609" t="str">
            <v>kWh</v>
          </cell>
        </row>
        <row r="1610">
          <cell r="A1610" t="str">
            <v>10597 - 2</v>
          </cell>
          <cell r="B1610" t="str">
            <v>10597</v>
          </cell>
          <cell r="C1610" t="str">
            <v>Weatherization</v>
          </cell>
          <cell r="D1610" t="str">
            <v>Window</v>
          </cell>
          <cell r="E1610" t="str">
            <v>Double Pane</v>
          </cell>
          <cell r="F1610" t="str">
            <v>LIW: Windows - SP to DP - SF - TE</v>
          </cell>
          <cell r="G1610" t="str">
            <v>Double pane windows: from single pane; single family; electric</v>
          </cell>
          <cell r="H1610">
            <v>2</v>
          </cell>
          <cell r="I1610" t="str">
            <v>Active</v>
          </cell>
          <cell r="J1610">
            <v>42370</v>
          </cell>
          <cell r="L1610" t="str">
            <v>SF Space Heat</v>
          </cell>
          <cell r="Q1610" t="str">
            <v>13</v>
          </cell>
          <cell r="S1610" t="str">
            <v>32.52</v>
          </cell>
          <cell r="T1610" t="str">
            <v>11.4</v>
          </cell>
          <cell r="V1610" t="str">
            <v>30</v>
          </cell>
          <cell r="X1610" t="str">
            <v>0.17</v>
          </cell>
          <cell r="Y1610" t="str">
            <v>RTF-deemed</v>
          </cell>
          <cell r="AE1610" t="str">
            <v>square foot</v>
          </cell>
          <cell r="AF1610" t="str">
            <v>kWh</v>
          </cell>
        </row>
        <row r="1611">
          <cell r="A1611" t="str">
            <v>10598 - 1</v>
          </cell>
          <cell r="B1611" t="str">
            <v>10598</v>
          </cell>
          <cell r="C1611" t="str">
            <v>Weatherization</v>
          </cell>
          <cell r="D1611" t="str">
            <v>Window</v>
          </cell>
          <cell r="E1611" t="str">
            <v>Triple Pane</v>
          </cell>
          <cell r="F1611" t="str">
            <v>LIW: Windows - SP to TP - MF - SH</v>
          </cell>
          <cell r="G1611" t="str">
            <v>Triple pane windows: from single pane; multi-family; shareholder</v>
          </cell>
          <cell r="H1611">
            <v>1</v>
          </cell>
          <cell r="I1611" t="str">
            <v>Active</v>
          </cell>
          <cell r="J1611">
            <v>42005</v>
          </cell>
          <cell r="Q1611" t="str">
            <v>0</v>
          </cell>
          <cell r="S1611" t="str">
            <v>0</v>
          </cell>
          <cell r="T1611" t="str">
            <v>23.58</v>
          </cell>
          <cell r="AA1611" t="str">
            <v>0</v>
          </cell>
          <cell r="AC1611" t="str">
            <v>0</v>
          </cell>
          <cell r="AD1611" t="str">
            <v>0</v>
          </cell>
          <cell r="AE1611" t="str">
            <v>square foot</v>
          </cell>
        </row>
        <row r="1612">
          <cell r="A1612" t="str">
            <v>10599 - 1</v>
          </cell>
          <cell r="B1612" t="str">
            <v>10599</v>
          </cell>
          <cell r="C1612" t="str">
            <v>Weatherization</v>
          </cell>
          <cell r="D1612" t="str">
            <v>Window</v>
          </cell>
          <cell r="E1612" t="str">
            <v>Triple Pane</v>
          </cell>
          <cell r="F1612" t="str">
            <v>LIW: Windows - SP to TP - MF - TE</v>
          </cell>
          <cell r="G1612" t="str">
            <v>Triple pane windows: from single pane; multi-family; electric</v>
          </cell>
          <cell r="H1612">
            <v>1</v>
          </cell>
          <cell r="I1612" t="str">
            <v>Active</v>
          </cell>
          <cell r="J1612">
            <v>42005</v>
          </cell>
          <cell r="K1612">
            <v>42735</v>
          </cell>
          <cell r="L1612" t="str">
            <v>MF Space Heat</v>
          </cell>
          <cell r="Q1612" t="str">
            <v>18</v>
          </cell>
          <cell r="S1612" t="str">
            <v>35</v>
          </cell>
          <cell r="T1612" t="str">
            <v>23.58</v>
          </cell>
          <cell r="V1612" t="str">
            <v>30</v>
          </cell>
          <cell r="X1612" t="str">
            <v>0</v>
          </cell>
          <cell r="Y1612" t="str">
            <v>RTF-deemed</v>
          </cell>
          <cell r="AE1612" t="str">
            <v>square foot</v>
          </cell>
          <cell r="AF1612" t="str">
            <v>kWh</v>
          </cell>
        </row>
        <row r="1613">
          <cell r="A1613" t="str">
            <v>10599 - 2</v>
          </cell>
          <cell r="B1613" t="str">
            <v>10599</v>
          </cell>
          <cell r="C1613" t="str">
            <v>Weatherization</v>
          </cell>
          <cell r="D1613" t="str">
            <v>Window</v>
          </cell>
          <cell r="E1613" t="str">
            <v>Triple Pane</v>
          </cell>
          <cell r="F1613" t="str">
            <v>LIW: Windows - SP to TP - MF - TE</v>
          </cell>
          <cell r="G1613" t="str">
            <v>Triple pane windows: from single pane; multi-family; electric</v>
          </cell>
          <cell r="H1613">
            <v>2</v>
          </cell>
          <cell r="I1613" t="str">
            <v>Active</v>
          </cell>
          <cell r="J1613">
            <v>42736</v>
          </cell>
          <cell r="L1613" t="str">
            <v>MF Space Heat</v>
          </cell>
          <cell r="Q1613" t="str">
            <v>18</v>
          </cell>
          <cell r="S1613" t="str">
            <v>35</v>
          </cell>
          <cell r="T1613" t="str">
            <v>26.3</v>
          </cell>
          <cell r="V1613" t="str">
            <v>30</v>
          </cell>
          <cell r="X1613" t="str">
            <v>0</v>
          </cell>
          <cell r="Y1613" t="str">
            <v>RTF-deemed</v>
          </cell>
          <cell r="AE1613" t="str">
            <v>square foot</v>
          </cell>
          <cell r="AF1613" t="str">
            <v>kWh</v>
          </cell>
        </row>
        <row r="1614">
          <cell r="A1614" t="str">
            <v>10600 - 1</v>
          </cell>
          <cell r="B1614" t="str">
            <v>10600</v>
          </cell>
          <cell r="C1614" t="str">
            <v>Weatherization</v>
          </cell>
          <cell r="D1614" t="str">
            <v>Window</v>
          </cell>
          <cell r="E1614" t="str">
            <v>Triple Pane</v>
          </cell>
          <cell r="F1614" t="str">
            <v>LIW: Windows - SP to TP - SF - SH</v>
          </cell>
          <cell r="G1614" t="str">
            <v>Triple pane windows: from single pane; single family; shareholder</v>
          </cell>
          <cell r="H1614">
            <v>1</v>
          </cell>
          <cell r="I1614" t="str">
            <v>Active</v>
          </cell>
          <cell r="J1614">
            <v>42005</v>
          </cell>
          <cell r="K1614">
            <v>42369</v>
          </cell>
          <cell r="Q1614" t="str">
            <v>0</v>
          </cell>
          <cell r="S1614" t="str">
            <v>0</v>
          </cell>
          <cell r="T1614" t="str">
            <v>13.53</v>
          </cell>
          <cell r="AA1614" t="str">
            <v>0</v>
          </cell>
          <cell r="AC1614" t="str">
            <v>0</v>
          </cell>
          <cell r="AD1614" t="str">
            <v>0</v>
          </cell>
          <cell r="AE1614" t="str">
            <v>square foot</v>
          </cell>
        </row>
        <row r="1615">
          <cell r="A1615" t="str">
            <v>10600 - 2</v>
          </cell>
          <cell r="B1615" t="str">
            <v>10600</v>
          </cell>
          <cell r="C1615" t="str">
            <v>Weatherization</v>
          </cell>
          <cell r="D1615" t="str">
            <v>Window</v>
          </cell>
          <cell r="E1615" t="str">
            <v>Triple Pane</v>
          </cell>
          <cell r="F1615" t="str">
            <v>LIW: Windows - SP to TP - SF - SH</v>
          </cell>
          <cell r="G1615" t="str">
            <v>Triple pane windows: from single pane; single family; shareholder</v>
          </cell>
          <cell r="H1615">
            <v>2</v>
          </cell>
          <cell r="I1615" t="str">
            <v>Active</v>
          </cell>
          <cell r="J1615">
            <v>42370</v>
          </cell>
          <cell r="Q1615" t="str">
            <v>0</v>
          </cell>
          <cell r="S1615" t="str">
            <v>0</v>
          </cell>
          <cell r="T1615" t="str">
            <v>12.43</v>
          </cell>
          <cell r="AA1615" t="str">
            <v>0</v>
          </cell>
          <cell r="AC1615" t="str">
            <v>0</v>
          </cell>
          <cell r="AD1615" t="str">
            <v>0</v>
          </cell>
          <cell r="AE1615" t="str">
            <v>square foot</v>
          </cell>
        </row>
        <row r="1616">
          <cell r="A1616" t="str">
            <v>10601 - 1</v>
          </cell>
          <cell r="B1616" t="str">
            <v>10601</v>
          </cell>
          <cell r="C1616" t="str">
            <v>Weatherization</v>
          </cell>
          <cell r="D1616" t="str">
            <v>Window</v>
          </cell>
          <cell r="E1616" t="str">
            <v>Triple Pane</v>
          </cell>
          <cell r="F1616" t="str">
            <v>LIW: Windows - SP to TP - SF - TE</v>
          </cell>
          <cell r="G1616" t="str">
            <v>Triple pane windows: from single pane; single family home; electric</v>
          </cell>
          <cell r="H1616">
            <v>1</v>
          </cell>
          <cell r="I1616" t="str">
            <v>Active</v>
          </cell>
          <cell r="J1616">
            <v>42005</v>
          </cell>
          <cell r="K1616">
            <v>42369</v>
          </cell>
          <cell r="L1616" t="str">
            <v>SF Space Heat</v>
          </cell>
          <cell r="Q1616" t="str">
            <v>18</v>
          </cell>
          <cell r="S1616" t="str">
            <v>35</v>
          </cell>
          <cell r="T1616" t="str">
            <v>13.53</v>
          </cell>
          <cell r="V1616" t="str">
            <v>30</v>
          </cell>
          <cell r="X1616" t="str">
            <v>0.18</v>
          </cell>
          <cell r="Y1616" t="str">
            <v>RTF-deemed</v>
          </cell>
          <cell r="AE1616" t="str">
            <v>square foot</v>
          </cell>
          <cell r="AF1616" t="str">
            <v>kWh</v>
          </cell>
        </row>
        <row r="1617">
          <cell r="A1617" t="str">
            <v>10601 - 2</v>
          </cell>
          <cell r="B1617" t="str">
            <v>10601</v>
          </cell>
          <cell r="C1617" t="str">
            <v>Weatherization</v>
          </cell>
          <cell r="D1617" t="str">
            <v>Window</v>
          </cell>
          <cell r="E1617" t="str">
            <v>Triple Pane</v>
          </cell>
          <cell r="F1617" t="str">
            <v>LIW: Windows - SP to TP - SF - TE</v>
          </cell>
          <cell r="G1617" t="str">
            <v>Triple pane windows: from single pane; single family home; electric</v>
          </cell>
          <cell r="H1617">
            <v>2</v>
          </cell>
          <cell r="I1617" t="str">
            <v>Active</v>
          </cell>
          <cell r="J1617">
            <v>42370</v>
          </cell>
          <cell r="L1617" t="str">
            <v>SF Space Heat</v>
          </cell>
          <cell r="Q1617" t="str">
            <v>18</v>
          </cell>
          <cell r="S1617" t="str">
            <v>35</v>
          </cell>
          <cell r="T1617" t="str">
            <v>12.43</v>
          </cell>
          <cell r="V1617" t="str">
            <v>30</v>
          </cell>
          <cell r="X1617" t="str">
            <v>0.18</v>
          </cell>
          <cell r="Y1617" t="str">
            <v>RTF-deemed</v>
          </cell>
          <cell r="AE1617" t="str">
            <v>square foot</v>
          </cell>
          <cell r="AF1617" t="str">
            <v>kWh</v>
          </cell>
        </row>
        <row r="1618">
          <cell r="A1618" t="str">
            <v>10269 - 1</v>
          </cell>
          <cell r="B1618" t="str">
            <v>10269</v>
          </cell>
          <cell r="C1618" t="str">
            <v>HVAC</v>
          </cell>
          <cell r="D1618" t="str">
            <v>Zone Heating</v>
          </cell>
          <cell r="E1618" t="str">
            <v>Zone Heating</v>
          </cell>
          <cell r="F1618" t="str">
            <v>LIW: Zone Heater - Baseboard - MF - SH</v>
          </cell>
          <cell r="G1618" t="str">
            <v>Baseboard heater replacement: multi-family; shareholder</v>
          </cell>
          <cell r="H1618">
            <v>1</v>
          </cell>
          <cell r="I1618" t="str">
            <v>Active</v>
          </cell>
          <cell r="J1618">
            <v>42005</v>
          </cell>
          <cell r="Q1618" t="str">
            <v>0</v>
          </cell>
          <cell r="S1618" t="str">
            <v>0</v>
          </cell>
          <cell r="T1618" t="str">
            <v>0</v>
          </cell>
          <cell r="AA1618" t="str">
            <v>0</v>
          </cell>
          <cell r="AC1618" t="str">
            <v>0</v>
          </cell>
          <cell r="AD1618" t="str">
            <v>0</v>
          </cell>
        </row>
        <row r="1619">
          <cell r="A1619" t="str">
            <v>10270 - 1</v>
          </cell>
          <cell r="B1619" t="str">
            <v>10270</v>
          </cell>
          <cell r="C1619" t="str">
            <v>HVAC</v>
          </cell>
          <cell r="D1619" t="str">
            <v>Zone Heating</v>
          </cell>
          <cell r="E1619" t="str">
            <v>Zone Heating</v>
          </cell>
          <cell r="F1619" t="str">
            <v>LIW: Zone Heater - Baseboard - MF - TE</v>
          </cell>
          <cell r="G1619" t="str">
            <v>Baseboard heater replacement: multi-family; electric</v>
          </cell>
          <cell r="H1619">
            <v>1</v>
          </cell>
          <cell r="I1619" t="str">
            <v>Active</v>
          </cell>
          <cell r="J1619">
            <v>42005</v>
          </cell>
          <cell r="Q1619" t="str">
            <v>0</v>
          </cell>
          <cell r="S1619" t="str">
            <v>0</v>
          </cell>
          <cell r="T1619" t="str">
            <v>0</v>
          </cell>
        </row>
        <row r="1620">
          <cell r="A1620" t="str">
            <v>10271 - 1</v>
          </cell>
          <cell r="B1620" t="str">
            <v>10271</v>
          </cell>
          <cell r="C1620" t="str">
            <v>HVAC</v>
          </cell>
          <cell r="D1620" t="str">
            <v>Zone Heating</v>
          </cell>
          <cell r="E1620" t="str">
            <v>Zone Heating</v>
          </cell>
          <cell r="F1620" t="str">
            <v>LIW: Zone Heater - Baseboard - MH - SH</v>
          </cell>
          <cell r="G1620" t="str">
            <v>Baseboard heater replacement: mobile home; shareholder</v>
          </cell>
          <cell r="H1620">
            <v>1</v>
          </cell>
          <cell r="I1620" t="str">
            <v>Active</v>
          </cell>
          <cell r="J1620">
            <v>42005</v>
          </cell>
          <cell r="Q1620" t="str">
            <v>0</v>
          </cell>
          <cell r="S1620" t="str">
            <v>0</v>
          </cell>
          <cell r="T1620" t="str">
            <v>0</v>
          </cell>
          <cell r="AA1620" t="str">
            <v>0</v>
          </cell>
          <cell r="AC1620" t="str">
            <v>0</v>
          </cell>
          <cell r="AD1620" t="str">
            <v>0</v>
          </cell>
        </row>
        <row r="1621">
          <cell r="A1621" t="str">
            <v>10272 - 1</v>
          </cell>
          <cell r="B1621" t="str">
            <v>10272</v>
          </cell>
          <cell r="C1621" t="str">
            <v>HVAC</v>
          </cell>
          <cell r="D1621" t="str">
            <v>Zone Heating</v>
          </cell>
          <cell r="E1621" t="str">
            <v>Zone Heating</v>
          </cell>
          <cell r="F1621" t="str">
            <v>LIW: Zone Heater - Baseboard - MH - TE</v>
          </cell>
          <cell r="G1621" t="str">
            <v>Baseboard heater replacement: mobile home; electric</v>
          </cell>
          <cell r="H1621">
            <v>1</v>
          </cell>
          <cell r="I1621" t="str">
            <v>Active</v>
          </cell>
          <cell r="J1621">
            <v>42005</v>
          </cell>
          <cell r="Q1621" t="str">
            <v>0</v>
          </cell>
          <cell r="S1621" t="str">
            <v>0</v>
          </cell>
          <cell r="T1621" t="str">
            <v>0</v>
          </cell>
        </row>
        <row r="1622">
          <cell r="A1622" t="str">
            <v>10273 - 1</v>
          </cell>
          <cell r="B1622" t="str">
            <v>10273</v>
          </cell>
          <cell r="C1622" t="str">
            <v>HVAC</v>
          </cell>
          <cell r="D1622" t="str">
            <v>Zone Heating</v>
          </cell>
          <cell r="E1622" t="str">
            <v>Zone Heating</v>
          </cell>
          <cell r="F1622" t="str">
            <v>LIW: Zone Heater - Baseboard - SF - SH</v>
          </cell>
          <cell r="G1622" t="str">
            <v>Baseboard heater replacement: single family; shareholder</v>
          </cell>
          <cell r="H1622">
            <v>1</v>
          </cell>
          <cell r="I1622" t="str">
            <v>Active</v>
          </cell>
          <cell r="J1622">
            <v>42005</v>
          </cell>
          <cell r="Q1622" t="str">
            <v>0</v>
          </cell>
          <cell r="S1622" t="str">
            <v>0</v>
          </cell>
          <cell r="T1622" t="str">
            <v>0</v>
          </cell>
          <cell r="AA1622" t="str">
            <v>0</v>
          </cell>
          <cell r="AC1622" t="str">
            <v>0</v>
          </cell>
          <cell r="AD1622" t="str">
            <v>0</v>
          </cell>
        </row>
        <row r="1623">
          <cell r="A1623" t="str">
            <v>10274 - 1</v>
          </cell>
          <cell r="B1623" t="str">
            <v>10274</v>
          </cell>
          <cell r="C1623" t="str">
            <v>HVAC</v>
          </cell>
          <cell r="D1623" t="str">
            <v>Zone Heating</v>
          </cell>
          <cell r="E1623" t="str">
            <v>Zone Heating</v>
          </cell>
          <cell r="F1623" t="str">
            <v>LIW: Zone Heater - Baseboard - SF - TE</v>
          </cell>
          <cell r="G1623" t="str">
            <v>Baseboard heater replacement: single family; electric</v>
          </cell>
          <cell r="H1623">
            <v>1</v>
          </cell>
          <cell r="I1623" t="str">
            <v>Active</v>
          </cell>
          <cell r="J1623">
            <v>42005</v>
          </cell>
          <cell r="Q1623" t="str">
            <v>0</v>
          </cell>
          <cell r="S1623" t="str">
            <v>0</v>
          </cell>
          <cell r="T1623" t="str">
            <v>0</v>
          </cell>
        </row>
        <row r="1624">
          <cell r="A1624" t="str">
            <v>10165 - 1</v>
          </cell>
          <cell r="B1624" t="str">
            <v>10165</v>
          </cell>
          <cell r="C1624" t="str">
            <v>Lighting</v>
          </cell>
          <cell r="D1624" t="str">
            <v>Fixture</v>
          </cell>
          <cell r="E1624" t="str">
            <v>LED Fixture</v>
          </cell>
          <cell r="F1624" t="str">
            <v>LTGO: Fixture - LED - Retrofit Kit - Assembly Worship</v>
          </cell>
          <cell r="G1624" t="str">
            <v>LED fixture retrofit kit: assembly worship</v>
          </cell>
          <cell r="H1624">
            <v>1</v>
          </cell>
          <cell r="I1624" t="str">
            <v>Active</v>
          </cell>
          <cell r="J1624">
            <v>42005</v>
          </cell>
          <cell r="K1624">
            <v>42369</v>
          </cell>
          <cell r="L1624" t="str">
            <v>Comm Lighting</v>
          </cell>
          <cell r="M1624" t="str">
            <v>LEDHWRC-25 CHUR</v>
          </cell>
          <cell r="N1624" t="str">
            <v>2050</v>
          </cell>
          <cell r="Q1624" t="str">
            <v>25</v>
          </cell>
          <cell r="S1624" t="str">
            <v>25</v>
          </cell>
          <cell r="T1624" t="str">
            <v>62</v>
          </cell>
          <cell r="U1624" t="str">
            <v>Incremental</v>
          </cell>
          <cell r="V1624" t="str">
            <v>12</v>
          </cell>
          <cell r="W1624" t="str">
            <v>4817</v>
          </cell>
          <cell r="X1624" t="str">
            <v>0</v>
          </cell>
          <cell r="Y1624" t="str">
            <v>PSE-deemed</v>
          </cell>
          <cell r="Z1624" t="str">
            <v>Program Staff</v>
          </cell>
          <cell r="AF1624" t="str">
            <v>kWh</v>
          </cell>
        </row>
        <row r="1625">
          <cell r="A1625" t="str">
            <v>10166 - 1</v>
          </cell>
          <cell r="B1625" t="str">
            <v>10166</v>
          </cell>
          <cell r="C1625" t="str">
            <v>Lighting</v>
          </cell>
          <cell r="D1625" t="str">
            <v>Fixture</v>
          </cell>
          <cell r="E1625" t="str">
            <v>LED Fixture</v>
          </cell>
          <cell r="F1625" t="str">
            <v>LTGO: Fixture - LED - Retrofit Kit - Exterior</v>
          </cell>
          <cell r="G1625" t="str">
            <v>LED fixture retrofit kit: exterior</v>
          </cell>
          <cell r="H1625">
            <v>1</v>
          </cell>
          <cell r="I1625" t="str">
            <v>Active</v>
          </cell>
          <cell r="J1625">
            <v>42005</v>
          </cell>
          <cell r="K1625">
            <v>42369</v>
          </cell>
          <cell r="L1625" t="str">
            <v>Comm Lighting</v>
          </cell>
          <cell r="M1625" t="str">
            <v>LEDHWRC-25 EXTR</v>
          </cell>
          <cell r="N1625" t="str">
            <v>2051</v>
          </cell>
          <cell r="Q1625" t="str">
            <v>25</v>
          </cell>
          <cell r="S1625" t="str">
            <v>25</v>
          </cell>
          <cell r="T1625" t="str">
            <v>138</v>
          </cell>
          <cell r="U1625" t="str">
            <v>Incremental</v>
          </cell>
          <cell r="V1625" t="str">
            <v>12</v>
          </cell>
          <cell r="W1625" t="str">
            <v>4839</v>
          </cell>
          <cell r="X1625" t="str">
            <v>0</v>
          </cell>
          <cell r="Y1625" t="str">
            <v>PSE-deemed</v>
          </cell>
          <cell r="Z1625" t="str">
            <v>Program Staff</v>
          </cell>
          <cell r="AF1625" t="str">
            <v>kWh</v>
          </cell>
        </row>
        <row r="1626">
          <cell r="A1626" t="str">
            <v>10174 - 1</v>
          </cell>
          <cell r="B1626" t="str">
            <v>10174</v>
          </cell>
          <cell r="C1626" t="str">
            <v>Lighting</v>
          </cell>
          <cell r="D1626" t="str">
            <v>Fixture</v>
          </cell>
          <cell r="E1626" t="str">
            <v>LED Fixture</v>
          </cell>
          <cell r="F1626" t="str">
            <v>LTGO: Fixture - LED - Retrofit Kit - Food Service Restaurant</v>
          </cell>
          <cell r="G1626" t="str">
            <v>LED fixture retrofit kit: food service restaurant</v>
          </cell>
          <cell r="H1626">
            <v>1</v>
          </cell>
          <cell r="I1626" t="str">
            <v>Active</v>
          </cell>
          <cell r="J1626">
            <v>42005</v>
          </cell>
          <cell r="K1626">
            <v>42369</v>
          </cell>
          <cell r="L1626" t="str">
            <v>Comm Lighting</v>
          </cell>
          <cell r="M1626" t="str">
            <v>LEDHWRC-25 REST</v>
          </cell>
          <cell r="N1626" t="str">
            <v>2045</v>
          </cell>
          <cell r="Q1626" t="str">
            <v>25</v>
          </cell>
          <cell r="S1626" t="str">
            <v>25</v>
          </cell>
          <cell r="T1626" t="str">
            <v>123</v>
          </cell>
          <cell r="U1626" t="str">
            <v>Incremental</v>
          </cell>
          <cell r="V1626" t="str">
            <v>12</v>
          </cell>
          <cell r="W1626" t="str">
            <v>4908</v>
          </cell>
          <cell r="X1626" t="str">
            <v>0</v>
          </cell>
          <cell r="Y1626" t="str">
            <v>PSE-deemed</v>
          </cell>
          <cell r="Z1626" t="str">
            <v>Program Staff</v>
          </cell>
          <cell r="AF1626" t="str">
            <v>kWh</v>
          </cell>
        </row>
        <row r="1627">
          <cell r="A1627" t="str">
            <v>10167 - 1</v>
          </cell>
          <cell r="B1627" t="str">
            <v>10167</v>
          </cell>
          <cell r="C1627" t="str">
            <v>Lighting</v>
          </cell>
          <cell r="D1627" t="str">
            <v>Fixture</v>
          </cell>
          <cell r="E1627" t="str">
            <v>LED Fixture</v>
          </cell>
          <cell r="F1627" t="str">
            <v>LTGO: Fixture - LED - Retrofit Kit - Grocery</v>
          </cell>
          <cell r="G1627" t="str">
            <v>LED fixture retrofit kit: grocery</v>
          </cell>
          <cell r="H1627">
            <v>1</v>
          </cell>
          <cell r="I1627" t="str">
            <v>Active</v>
          </cell>
          <cell r="J1627">
            <v>42005</v>
          </cell>
          <cell r="K1627">
            <v>42369</v>
          </cell>
          <cell r="L1627" t="str">
            <v>Comm Lighting</v>
          </cell>
          <cell r="M1627" t="str">
            <v>LEDHWRC-25 GROC</v>
          </cell>
          <cell r="N1627" t="str">
            <v>2038</v>
          </cell>
          <cell r="Q1627" t="str">
            <v>25</v>
          </cell>
          <cell r="S1627" t="str">
            <v>25</v>
          </cell>
          <cell r="T1627" t="str">
            <v>180</v>
          </cell>
          <cell r="U1627" t="str">
            <v>Incremental</v>
          </cell>
          <cell r="V1627" t="str">
            <v>12</v>
          </cell>
          <cell r="W1627" t="str">
            <v>4823</v>
          </cell>
          <cell r="X1627" t="str">
            <v>0</v>
          </cell>
          <cell r="Y1627" t="str">
            <v>PSE-deemed</v>
          </cell>
          <cell r="Z1627" t="str">
            <v>Program Staff</v>
          </cell>
          <cell r="AF1627" t="str">
            <v>kWh</v>
          </cell>
        </row>
        <row r="1628">
          <cell r="A1628" t="str">
            <v>10621 - 1</v>
          </cell>
          <cell r="B1628" t="str">
            <v>10621</v>
          </cell>
          <cell r="C1628" t="str">
            <v>Lighting</v>
          </cell>
          <cell r="D1628" t="str">
            <v>Fixture</v>
          </cell>
          <cell r="E1628" t="str">
            <v>LED Fixture</v>
          </cell>
          <cell r="F1628" t="str">
            <v>LTGO: Fixture - LED - Retrofit Kit - Hard Wired Recessed Can</v>
          </cell>
          <cell r="G1628" t="str">
            <v>LED fixture retrofit kit: hard-wired recessed Can</v>
          </cell>
          <cell r="H1628">
            <v>1</v>
          </cell>
          <cell r="I1628" t="str">
            <v>Active</v>
          </cell>
          <cell r="J1628">
            <v>42370</v>
          </cell>
          <cell r="K1628">
            <v>42735</v>
          </cell>
          <cell r="L1628" t="str">
            <v>Comm Lighting</v>
          </cell>
          <cell r="N1628" t="str">
            <v>2380</v>
          </cell>
          <cell r="Q1628" t="str">
            <v>15</v>
          </cell>
          <cell r="S1628" t="str">
            <v>15</v>
          </cell>
          <cell r="T1628" t="str">
            <v>110</v>
          </cell>
          <cell r="U1628" t="str">
            <v>Incremental</v>
          </cell>
          <cell r="V1628" t="str">
            <v>12</v>
          </cell>
          <cell r="X1628" t="str">
            <v>0</v>
          </cell>
          <cell r="Y1628" t="str">
            <v>PSE-deemed</v>
          </cell>
          <cell r="Z1628" t="str">
            <v>PSE Regional</v>
          </cell>
          <cell r="AE1628" t="str">
            <v>per unit</v>
          </cell>
          <cell r="AF1628" t="str">
            <v>kWh</v>
          </cell>
        </row>
        <row r="1629">
          <cell r="A1629" t="str">
            <v>10621 - 2</v>
          </cell>
          <cell r="B1629" t="str">
            <v>10621</v>
          </cell>
          <cell r="C1629" t="str">
            <v>Lighting</v>
          </cell>
          <cell r="D1629" t="str">
            <v>Fixture</v>
          </cell>
          <cell r="E1629" t="str">
            <v>LED Fixture</v>
          </cell>
          <cell r="F1629" t="str">
            <v>LTGO: Fixture - LED - Retrofit Kit - Hard Wired Recessed Can</v>
          </cell>
          <cell r="G1629" t="str">
            <v>LED fixture retrofit kit: hard-wired recessed Can</v>
          </cell>
          <cell r="H1629">
            <v>2</v>
          </cell>
          <cell r="I1629" t="str">
            <v>Active</v>
          </cell>
          <cell r="J1629">
            <v>42736</v>
          </cell>
          <cell r="L1629" t="str">
            <v>Comm Lighting</v>
          </cell>
          <cell r="N1629" t="str">
            <v>4923</v>
          </cell>
          <cell r="Q1629" t="str">
            <v>10</v>
          </cell>
          <cell r="S1629" t="str">
            <v>10</v>
          </cell>
          <cell r="T1629" t="str">
            <v>110</v>
          </cell>
          <cell r="U1629" t="str">
            <v>Incremental</v>
          </cell>
          <cell r="V1629" t="str">
            <v>12</v>
          </cell>
          <cell r="X1629" t="str">
            <v>0</v>
          </cell>
          <cell r="Y1629" t="str">
            <v>PSE-deemed</v>
          </cell>
          <cell r="Z1629" t="str">
            <v>PSE Regional</v>
          </cell>
          <cell r="AE1629" t="str">
            <v>per unit</v>
          </cell>
          <cell r="AF1629" t="str">
            <v>kWh</v>
          </cell>
        </row>
        <row r="1630">
          <cell r="A1630" t="str">
            <v>10168 - 1</v>
          </cell>
          <cell r="B1630" t="str">
            <v>10168</v>
          </cell>
          <cell r="C1630" t="str">
            <v>Lighting</v>
          </cell>
          <cell r="D1630" t="str">
            <v>Fixture</v>
          </cell>
          <cell r="E1630" t="str">
            <v>LED Fixture</v>
          </cell>
          <cell r="F1630" t="str">
            <v>LTGO: Fixture - LED - Retrofit Kit - Hospital</v>
          </cell>
          <cell r="G1630" t="str">
            <v>LED fixture retrofit kit: hospital</v>
          </cell>
          <cell r="H1630">
            <v>1</v>
          </cell>
          <cell r="I1630" t="str">
            <v>Active</v>
          </cell>
          <cell r="J1630">
            <v>42005</v>
          </cell>
          <cell r="K1630">
            <v>42369</v>
          </cell>
          <cell r="L1630" t="str">
            <v>Comm Lighting</v>
          </cell>
          <cell r="M1630" t="str">
            <v>LEDHWRC-25 HOSP</v>
          </cell>
          <cell r="N1630" t="str">
            <v>2042</v>
          </cell>
          <cell r="Q1630" t="str">
            <v>25</v>
          </cell>
          <cell r="S1630" t="str">
            <v>25</v>
          </cell>
          <cell r="T1630" t="str">
            <v>209</v>
          </cell>
          <cell r="U1630" t="str">
            <v>Incremental</v>
          </cell>
          <cell r="V1630" t="str">
            <v>12</v>
          </cell>
          <cell r="W1630" t="str">
            <v>4847</v>
          </cell>
          <cell r="X1630" t="str">
            <v>0</v>
          </cell>
          <cell r="Y1630" t="str">
            <v>PSE-deemed</v>
          </cell>
          <cell r="Z1630" t="str">
            <v>Program Staff</v>
          </cell>
          <cell r="AF1630" t="str">
            <v>kWh</v>
          </cell>
        </row>
        <row r="1631">
          <cell r="A1631" t="str">
            <v>10168 - 2</v>
          </cell>
          <cell r="B1631" t="str">
            <v>10168</v>
          </cell>
          <cell r="C1631" t="str">
            <v>Lighting</v>
          </cell>
          <cell r="D1631" t="str">
            <v>Fixture</v>
          </cell>
          <cell r="E1631" t="str">
            <v>LED Fixture</v>
          </cell>
          <cell r="F1631" t="str">
            <v>LTGO: Fixture - LED - Retrofit Kit - Hospital</v>
          </cell>
          <cell r="G1631" t="str">
            <v>LED fixture retrofit kit: hospital</v>
          </cell>
          <cell r="H1631">
            <v>2</v>
          </cell>
          <cell r="I1631" t="str">
            <v>Active</v>
          </cell>
          <cell r="J1631">
            <v>41640</v>
          </cell>
          <cell r="K1631">
            <v>42004</v>
          </cell>
          <cell r="L1631" t="str">
            <v>Comm Lighting</v>
          </cell>
          <cell r="M1631" t="str">
            <v>LEDHWRC$25 HOSP</v>
          </cell>
          <cell r="N1631" t="str">
            <v>1525</v>
          </cell>
          <cell r="Q1631" t="str">
            <v>25</v>
          </cell>
          <cell r="S1631" t="str">
            <v>50</v>
          </cell>
          <cell r="T1631" t="str">
            <v>209</v>
          </cell>
          <cell r="V1631" t="str">
            <v>12</v>
          </cell>
          <cell r="W1631" t="str">
            <v>4847</v>
          </cell>
          <cell r="AF1631" t="str">
            <v>kWh</v>
          </cell>
        </row>
        <row r="1632">
          <cell r="A1632" t="str">
            <v>10169 - 1</v>
          </cell>
          <cell r="B1632" t="str">
            <v>10169</v>
          </cell>
          <cell r="C1632" t="str">
            <v>Lighting</v>
          </cell>
          <cell r="D1632" t="str">
            <v>Fixture</v>
          </cell>
          <cell r="E1632" t="str">
            <v>LED Fixture</v>
          </cell>
          <cell r="F1632" t="str">
            <v>LTGO: Fixture - LED - Retrofit Kit - Lodging Common Areas</v>
          </cell>
          <cell r="G1632" t="str">
            <v>LED fixture retrofit kit: lodging common areas</v>
          </cell>
          <cell r="H1632">
            <v>1</v>
          </cell>
          <cell r="I1632" t="str">
            <v>Active</v>
          </cell>
          <cell r="J1632">
            <v>42005</v>
          </cell>
          <cell r="K1632">
            <v>42369</v>
          </cell>
          <cell r="L1632" t="str">
            <v>Comm Lighting</v>
          </cell>
          <cell r="M1632" t="str">
            <v>LEDHWRC-25 HOCA</v>
          </cell>
          <cell r="N1632" t="str">
            <v>2040</v>
          </cell>
          <cell r="Q1632" t="str">
            <v>25</v>
          </cell>
          <cell r="S1632" t="str">
            <v>25</v>
          </cell>
          <cell r="T1632" t="str">
            <v>280</v>
          </cell>
          <cell r="U1632" t="str">
            <v>Incremental</v>
          </cell>
          <cell r="V1632" t="str">
            <v>12</v>
          </cell>
          <cell r="W1632" t="str">
            <v>4853</v>
          </cell>
          <cell r="X1632" t="str">
            <v>0</v>
          </cell>
          <cell r="Y1632" t="str">
            <v>PSE-deemed</v>
          </cell>
          <cell r="Z1632" t="str">
            <v>Program Staff</v>
          </cell>
          <cell r="AF1632" t="str">
            <v>kWh</v>
          </cell>
        </row>
        <row r="1633">
          <cell r="A1633" t="str">
            <v>10169 - 2</v>
          </cell>
          <cell r="B1633" t="str">
            <v>10169</v>
          </cell>
          <cell r="C1633" t="str">
            <v>Lighting</v>
          </cell>
          <cell r="D1633" t="str">
            <v>Fixture</v>
          </cell>
          <cell r="E1633" t="str">
            <v>LED Fixture</v>
          </cell>
          <cell r="F1633" t="str">
            <v>LTGO: Fixture - LED - Retrofit Kit - Lodging Common Areas</v>
          </cell>
          <cell r="G1633" t="str">
            <v>LED fixture retrofit kit: lodging common areas</v>
          </cell>
          <cell r="H1633">
            <v>2</v>
          </cell>
          <cell r="I1633" t="str">
            <v>Active</v>
          </cell>
          <cell r="J1633">
            <v>41640</v>
          </cell>
          <cell r="K1633">
            <v>42004</v>
          </cell>
          <cell r="L1633" t="str">
            <v>Comm Lighting</v>
          </cell>
          <cell r="M1633" t="str">
            <v>LEDHWRC$25 HOCA</v>
          </cell>
          <cell r="N1633" t="str">
            <v>1526</v>
          </cell>
          <cell r="Q1633" t="str">
            <v>25</v>
          </cell>
          <cell r="S1633" t="str">
            <v>50</v>
          </cell>
          <cell r="T1633" t="str">
            <v>275</v>
          </cell>
          <cell r="V1633" t="str">
            <v>12</v>
          </cell>
          <cell r="W1633" t="str">
            <v>4392</v>
          </cell>
          <cell r="AF1633" t="str">
            <v>kWh</v>
          </cell>
        </row>
        <row r="1634">
          <cell r="A1634" t="str">
            <v>10170 - 1</v>
          </cell>
          <cell r="B1634" t="str">
            <v>10170</v>
          </cell>
          <cell r="C1634" t="str">
            <v>Lighting</v>
          </cell>
          <cell r="D1634" t="str">
            <v>Fixture</v>
          </cell>
          <cell r="E1634" t="str">
            <v>LED Fixture</v>
          </cell>
          <cell r="F1634" t="str">
            <v>LTGO: Fixture - LED - Retrofit Kit - Lodging Guest Rooms</v>
          </cell>
          <cell r="G1634" t="str">
            <v>LED fixture retrofit kit: lodging guest rooms</v>
          </cell>
          <cell r="H1634">
            <v>1</v>
          </cell>
          <cell r="I1634" t="str">
            <v>Active</v>
          </cell>
          <cell r="J1634">
            <v>42005</v>
          </cell>
          <cell r="K1634">
            <v>42369</v>
          </cell>
          <cell r="L1634" t="str">
            <v>Comm Lighting</v>
          </cell>
          <cell r="M1634" t="str">
            <v>LEDHWRC-25 HORM</v>
          </cell>
          <cell r="N1634" t="str">
            <v>2041</v>
          </cell>
          <cell r="Q1634" t="str">
            <v>25</v>
          </cell>
          <cell r="S1634" t="str">
            <v>25</v>
          </cell>
          <cell r="T1634" t="str">
            <v>45</v>
          </cell>
          <cell r="U1634" t="str">
            <v>Incremental</v>
          </cell>
          <cell r="V1634" t="str">
            <v>12</v>
          </cell>
          <cell r="W1634" t="str">
            <v>4863</v>
          </cell>
          <cell r="X1634" t="str">
            <v>0</v>
          </cell>
          <cell r="Y1634" t="str">
            <v>PSE-deemed</v>
          </cell>
          <cell r="Z1634" t="str">
            <v>Program Staff</v>
          </cell>
          <cell r="AF1634" t="str">
            <v>kWh</v>
          </cell>
        </row>
        <row r="1635">
          <cell r="A1635" t="str">
            <v>10173 - 1</v>
          </cell>
          <cell r="B1635" t="str">
            <v>10173</v>
          </cell>
          <cell r="C1635" t="str">
            <v>Lighting</v>
          </cell>
          <cell r="D1635" t="str">
            <v>Fixture</v>
          </cell>
          <cell r="E1635" t="str">
            <v>LED Fixture</v>
          </cell>
          <cell r="F1635" t="str">
            <v>LTGO: Fixture - LED - Retrofit Kit - Medical Office</v>
          </cell>
          <cell r="G1635" t="str">
            <v>LED fixture retrofit kit: medical office</v>
          </cell>
          <cell r="H1635">
            <v>1</v>
          </cell>
          <cell r="I1635" t="str">
            <v>Active</v>
          </cell>
          <cell r="J1635">
            <v>42005</v>
          </cell>
          <cell r="K1635">
            <v>42369</v>
          </cell>
          <cell r="L1635" t="str">
            <v>Comm Lighting</v>
          </cell>
          <cell r="M1635" t="str">
            <v>LEDHWRC-25 HEOT</v>
          </cell>
          <cell r="N1635" t="str">
            <v>2039</v>
          </cell>
          <cell r="Q1635" t="str">
            <v>25</v>
          </cell>
          <cell r="S1635" t="str">
            <v>25</v>
          </cell>
          <cell r="T1635" t="str">
            <v>151</v>
          </cell>
          <cell r="U1635" t="str">
            <v>Incremental</v>
          </cell>
          <cell r="V1635" t="str">
            <v>12</v>
          </cell>
          <cell r="W1635" t="str">
            <v>4900</v>
          </cell>
          <cell r="X1635" t="str">
            <v>0</v>
          </cell>
          <cell r="Y1635" t="str">
            <v>PSE-deemed</v>
          </cell>
          <cell r="Z1635" t="str">
            <v>Program Staff</v>
          </cell>
          <cell r="AF1635" t="str">
            <v>kWh</v>
          </cell>
        </row>
        <row r="1636">
          <cell r="A1636" t="str">
            <v>10171 - 1</v>
          </cell>
          <cell r="B1636" t="str">
            <v>10171</v>
          </cell>
          <cell r="C1636" t="str">
            <v>Lighting</v>
          </cell>
          <cell r="D1636" t="str">
            <v>Fixture</v>
          </cell>
          <cell r="E1636" t="str">
            <v>LED Fixture</v>
          </cell>
          <cell r="F1636" t="str">
            <v>LTGO: Fixture - LED - Retrofit Kit - Office</v>
          </cell>
          <cell r="G1636" t="str">
            <v>LED fixture retrofit kit: office</v>
          </cell>
          <cell r="H1636">
            <v>1</v>
          </cell>
          <cell r="I1636" t="str">
            <v>Active</v>
          </cell>
          <cell r="J1636">
            <v>42005</v>
          </cell>
          <cell r="K1636">
            <v>42369</v>
          </cell>
          <cell r="L1636" t="str">
            <v>Comm Lighting</v>
          </cell>
          <cell r="M1636" t="str">
            <v>LEDHWRC-25 OFFC</v>
          </cell>
          <cell r="N1636" t="str">
            <v>2043</v>
          </cell>
          <cell r="Q1636" t="str">
            <v>25</v>
          </cell>
          <cell r="S1636" t="str">
            <v>25</v>
          </cell>
          <cell r="T1636" t="str">
            <v>103</v>
          </cell>
          <cell r="U1636" t="str">
            <v>Incremental</v>
          </cell>
          <cell r="V1636" t="str">
            <v>12</v>
          </cell>
          <cell r="W1636" t="str">
            <v>4889</v>
          </cell>
          <cell r="X1636" t="str">
            <v>0</v>
          </cell>
          <cell r="Y1636" t="str">
            <v>PSE-deemed</v>
          </cell>
          <cell r="Z1636" t="str">
            <v>Program Staff</v>
          </cell>
          <cell r="AF1636" t="str">
            <v>kWh</v>
          </cell>
        </row>
        <row r="1637">
          <cell r="A1637" t="str">
            <v>10171 - 2</v>
          </cell>
          <cell r="B1637" t="str">
            <v>10171</v>
          </cell>
          <cell r="C1637" t="str">
            <v>Lighting</v>
          </cell>
          <cell r="D1637" t="str">
            <v>Fixture</v>
          </cell>
          <cell r="E1637" t="str">
            <v>LED Fixture</v>
          </cell>
          <cell r="F1637" t="str">
            <v>LTGO: Fixture - LED - Retrofit Kit - Office</v>
          </cell>
          <cell r="G1637" t="str">
            <v>LED fixture retrofit kit: office</v>
          </cell>
          <cell r="H1637">
            <v>2</v>
          </cell>
          <cell r="I1637" t="str">
            <v>Active</v>
          </cell>
          <cell r="J1637">
            <v>41640</v>
          </cell>
          <cell r="K1637">
            <v>42004</v>
          </cell>
          <cell r="L1637" t="str">
            <v>Comm Lighting</v>
          </cell>
          <cell r="M1637" t="str">
            <v>LEDHWRC$25 OFFC</v>
          </cell>
          <cell r="N1637" t="str">
            <v>1528</v>
          </cell>
          <cell r="Q1637" t="str">
            <v>25</v>
          </cell>
          <cell r="S1637" t="str">
            <v>50</v>
          </cell>
          <cell r="T1637" t="str">
            <v>101</v>
          </cell>
          <cell r="V1637" t="str">
            <v>12</v>
          </cell>
          <cell r="W1637" t="str">
            <v>4420</v>
          </cell>
          <cell r="AF1637" t="str">
            <v>kWh</v>
          </cell>
        </row>
        <row r="1638">
          <cell r="A1638" t="str">
            <v>10172 - 1</v>
          </cell>
          <cell r="B1638" t="str">
            <v>10172</v>
          </cell>
          <cell r="C1638" t="str">
            <v>Lighting</v>
          </cell>
          <cell r="D1638" t="str">
            <v>Fixture</v>
          </cell>
          <cell r="E1638" t="str">
            <v>LED Fixture</v>
          </cell>
          <cell r="F1638" t="str">
            <v>LTGO: Fixture - LED - Retrofit Kit - Other</v>
          </cell>
          <cell r="G1638" t="str">
            <v>LED fixture retrofit kit: other</v>
          </cell>
          <cell r="H1638">
            <v>1</v>
          </cell>
          <cell r="I1638" t="str">
            <v>Active</v>
          </cell>
          <cell r="J1638">
            <v>42005</v>
          </cell>
          <cell r="K1638">
            <v>42369</v>
          </cell>
          <cell r="L1638" t="str">
            <v>Comm Lighting</v>
          </cell>
          <cell r="M1638" t="str">
            <v>LEDHWRC-25 OTHR</v>
          </cell>
          <cell r="N1638" t="str">
            <v>2044</v>
          </cell>
          <cell r="Q1638" t="str">
            <v>25</v>
          </cell>
          <cell r="S1638" t="str">
            <v>25</v>
          </cell>
          <cell r="T1638" t="str">
            <v>77</v>
          </cell>
          <cell r="U1638" t="str">
            <v>Incremental</v>
          </cell>
          <cell r="V1638" t="str">
            <v>12</v>
          </cell>
          <cell r="W1638" t="str">
            <v>4891</v>
          </cell>
          <cell r="X1638" t="str">
            <v>0</v>
          </cell>
          <cell r="Y1638" t="str">
            <v>PSE-deemed</v>
          </cell>
          <cell r="Z1638" t="str">
            <v>Program Staff</v>
          </cell>
          <cell r="AF1638" t="str">
            <v>kWh</v>
          </cell>
        </row>
        <row r="1639">
          <cell r="A1639" t="str">
            <v>10172 - 2</v>
          </cell>
          <cell r="B1639" t="str">
            <v>10172</v>
          </cell>
          <cell r="C1639" t="str">
            <v>Lighting</v>
          </cell>
          <cell r="D1639" t="str">
            <v>Fixture</v>
          </cell>
          <cell r="E1639" t="str">
            <v>LED Fixture</v>
          </cell>
          <cell r="F1639" t="str">
            <v>LTGO: Fixture - LED - Retrofit Kit - Other</v>
          </cell>
          <cell r="G1639" t="str">
            <v>LED fixture retrofit kit: other</v>
          </cell>
          <cell r="H1639">
            <v>2</v>
          </cell>
          <cell r="I1639" t="str">
            <v>Active</v>
          </cell>
          <cell r="J1639">
            <v>41640</v>
          </cell>
          <cell r="K1639">
            <v>42004</v>
          </cell>
          <cell r="L1639" t="str">
            <v>Comm Lighting</v>
          </cell>
          <cell r="M1639" t="str">
            <v>LEDHWRC$25 OTHR</v>
          </cell>
          <cell r="N1639" t="str">
            <v>1529</v>
          </cell>
          <cell r="Q1639" t="str">
            <v>25</v>
          </cell>
          <cell r="S1639" t="str">
            <v>50</v>
          </cell>
          <cell r="T1639" t="str">
            <v>144</v>
          </cell>
          <cell r="V1639" t="str">
            <v>12</v>
          </cell>
          <cell r="W1639" t="str">
            <v>4434</v>
          </cell>
          <cell r="AF1639" t="str">
            <v>kWh</v>
          </cell>
        </row>
        <row r="1640">
          <cell r="A1640" t="str">
            <v>10175 - 1</v>
          </cell>
          <cell r="B1640" t="str">
            <v>10175</v>
          </cell>
          <cell r="C1640" t="str">
            <v>Lighting</v>
          </cell>
          <cell r="D1640" t="str">
            <v>Fixture</v>
          </cell>
          <cell r="E1640" t="str">
            <v>LED Fixture</v>
          </cell>
          <cell r="F1640" t="str">
            <v>LTGO: Fixture - LED - Retrofit Kit - Retail</v>
          </cell>
          <cell r="G1640" t="str">
            <v>LED fixture retrofit kit: retail</v>
          </cell>
          <cell r="H1640">
            <v>1</v>
          </cell>
          <cell r="I1640" t="str">
            <v>Active</v>
          </cell>
          <cell r="J1640">
            <v>42005</v>
          </cell>
          <cell r="K1640">
            <v>42369</v>
          </cell>
          <cell r="L1640" t="str">
            <v>Comm Lighting</v>
          </cell>
          <cell r="M1640" t="str">
            <v>LEDHWRC-25 RETL</v>
          </cell>
          <cell r="N1640" t="str">
            <v>2046</v>
          </cell>
          <cell r="Q1640" t="str">
            <v>25</v>
          </cell>
          <cell r="S1640" t="str">
            <v>25</v>
          </cell>
          <cell r="T1640" t="str">
            <v>113</v>
          </cell>
          <cell r="U1640" t="str">
            <v>Incremental</v>
          </cell>
          <cell r="V1640" t="str">
            <v>12</v>
          </cell>
          <cell r="W1640" t="str">
            <v>4916</v>
          </cell>
          <cell r="X1640" t="str">
            <v>0</v>
          </cell>
          <cell r="Y1640" t="str">
            <v>PSE-deemed</v>
          </cell>
          <cell r="Z1640" t="str">
            <v>Program Staff</v>
          </cell>
          <cell r="AF1640" t="str">
            <v>kWh</v>
          </cell>
        </row>
        <row r="1641">
          <cell r="A1641" t="str">
            <v>10176 - 1</v>
          </cell>
          <cell r="B1641" t="str">
            <v>10176</v>
          </cell>
          <cell r="C1641" t="str">
            <v>Lighting</v>
          </cell>
          <cell r="D1641" t="str">
            <v>Fixture</v>
          </cell>
          <cell r="E1641" t="str">
            <v>LED Fixture</v>
          </cell>
          <cell r="F1641" t="str">
            <v>LTGO: Fixture - LED - Retrofit Kit - School K12</v>
          </cell>
          <cell r="G1641" t="str">
            <v>LED fixture retrofit kit: school K12</v>
          </cell>
          <cell r="H1641">
            <v>1</v>
          </cell>
          <cell r="I1641" t="str">
            <v>Active</v>
          </cell>
          <cell r="J1641">
            <v>42005</v>
          </cell>
          <cell r="K1641">
            <v>42369</v>
          </cell>
          <cell r="L1641" t="str">
            <v>Comm Lighting</v>
          </cell>
          <cell r="M1641" t="str">
            <v>LEDHWRC-25 SCHL</v>
          </cell>
          <cell r="N1641" t="str">
            <v>2047</v>
          </cell>
          <cell r="Q1641" t="str">
            <v>25</v>
          </cell>
          <cell r="S1641" t="str">
            <v>25</v>
          </cell>
          <cell r="T1641" t="str">
            <v>78</v>
          </cell>
          <cell r="U1641" t="str">
            <v>Incremental</v>
          </cell>
          <cell r="V1641" t="str">
            <v>12</v>
          </cell>
          <cell r="W1641" t="str">
            <v>4924</v>
          </cell>
          <cell r="X1641" t="str">
            <v>0</v>
          </cell>
          <cell r="Y1641" t="str">
            <v>PSE-deemed</v>
          </cell>
          <cell r="Z1641" t="str">
            <v>Program Staff</v>
          </cell>
          <cell r="AF1641" t="str">
            <v>kWh</v>
          </cell>
        </row>
        <row r="1642">
          <cell r="A1642" t="str">
            <v>10177 - 1</v>
          </cell>
          <cell r="B1642" t="str">
            <v>10177</v>
          </cell>
          <cell r="C1642" t="str">
            <v>Lighting</v>
          </cell>
          <cell r="D1642" t="str">
            <v>Fixture</v>
          </cell>
          <cell r="E1642" t="str">
            <v>LED Fixture</v>
          </cell>
          <cell r="F1642" t="str">
            <v>LTGO: Fixture - LED - Retrofit Kit - University</v>
          </cell>
          <cell r="G1642" t="str">
            <v>LED fixture retrofit kit: university</v>
          </cell>
          <cell r="H1642">
            <v>1</v>
          </cell>
          <cell r="I1642" t="str">
            <v>Active</v>
          </cell>
          <cell r="J1642">
            <v>42005</v>
          </cell>
          <cell r="K1642">
            <v>42369</v>
          </cell>
          <cell r="L1642" t="str">
            <v>Comm Lighting</v>
          </cell>
          <cell r="M1642" t="str">
            <v>LEDHWRC-25 UNIV</v>
          </cell>
          <cell r="N1642" t="str">
            <v>2048</v>
          </cell>
          <cell r="Q1642" t="str">
            <v>25</v>
          </cell>
          <cell r="S1642" t="str">
            <v>25</v>
          </cell>
          <cell r="T1642" t="str">
            <v>210</v>
          </cell>
          <cell r="U1642" t="str">
            <v>Incremental</v>
          </cell>
          <cell r="V1642" t="str">
            <v>12</v>
          </cell>
          <cell r="W1642" t="str">
            <v>4932</v>
          </cell>
          <cell r="X1642" t="str">
            <v>0</v>
          </cell>
          <cell r="Y1642" t="str">
            <v>PSE-deemed</v>
          </cell>
          <cell r="Z1642" t="str">
            <v>Program Staff</v>
          </cell>
          <cell r="AF1642" t="str">
            <v>kWh</v>
          </cell>
        </row>
        <row r="1643">
          <cell r="A1643" t="str">
            <v>10177 - 2</v>
          </cell>
          <cell r="B1643" t="str">
            <v>10177</v>
          </cell>
          <cell r="C1643" t="str">
            <v>Lighting</v>
          </cell>
          <cell r="D1643" t="str">
            <v>Fixture</v>
          </cell>
          <cell r="E1643" t="str">
            <v>LED Fixture</v>
          </cell>
          <cell r="F1643" t="str">
            <v>LTGO: Fixture - LED - Retrofit Kit - University</v>
          </cell>
          <cell r="G1643" t="str">
            <v>LED fixture retrofit kit: university</v>
          </cell>
          <cell r="H1643">
            <v>2</v>
          </cell>
          <cell r="I1643" t="str">
            <v>Active</v>
          </cell>
          <cell r="J1643">
            <v>41640</v>
          </cell>
          <cell r="K1643">
            <v>42004</v>
          </cell>
          <cell r="L1643" t="str">
            <v>Comm Lighting</v>
          </cell>
          <cell r="M1643" t="str">
            <v>LEDHWRC$25 UNIV</v>
          </cell>
          <cell r="N1643" t="str">
            <v>1534</v>
          </cell>
          <cell r="Q1643" t="str">
            <v>25</v>
          </cell>
          <cell r="S1643" t="str">
            <v>50</v>
          </cell>
          <cell r="T1643" t="str">
            <v>211</v>
          </cell>
          <cell r="V1643" t="str">
            <v>12</v>
          </cell>
          <cell r="W1643" t="str">
            <v>4455</v>
          </cell>
          <cell r="AF1643" t="str">
            <v>kWh</v>
          </cell>
        </row>
        <row r="1644">
          <cell r="A1644" t="str">
            <v>10178 - 1</v>
          </cell>
          <cell r="B1644" t="str">
            <v>10178</v>
          </cell>
          <cell r="C1644" t="str">
            <v>Lighting</v>
          </cell>
          <cell r="D1644" t="str">
            <v>Fixture</v>
          </cell>
          <cell r="E1644" t="str">
            <v>LED Fixture</v>
          </cell>
          <cell r="F1644" t="str">
            <v>LTGO: Fixture - LED - Retrofit Kit - Warehouse</v>
          </cell>
          <cell r="G1644" t="str">
            <v>LED fixture retrofit kit: warehouse</v>
          </cell>
          <cell r="H1644">
            <v>1</v>
          </cell>
          <cell r="I1644" t="str">
            <v>Active</v>
          </cell>
          <cell r="J1644">
            <v>42005</v>
          </cell>
          <cell r="K1644">
            <v>42369</v>
          </cell>
          <cell r="L1644" t="str">
            <v>Comm Lighting</v>
          </cell>
          <cell r="M1644" t="str">
            <v>LEDHWRC-25 WHSE</v>
          </cell>
          <cell r="N1644" t="str">
            <v>2049</v>
          </cell>
          <cell r="Q1644" t="str">
            <v>25</v>
          </cell>
          <cell r="S1644" t="str">
            <v>25</v>
          </cell>
          <cell r="T1644" t="str">
            <v>81</v>
          </cell>
          <cell r="U1644" t="str">
            <v>Incremental</v>
          </cell>
          <cell r="V1644" t="str">
            <v>12</v>
          </cell>
          <cell r="W1644" t="str">
            <v>4940</v>
          </cell>
          <cell r="X1644" t="str">
            <v>0</v>
          </cell>
          <cell r="Y1644" t="str">
            <v>PSE-deemed</v>
          </cell>
          <cell r="Z1644" t="str">
            <v>Program Staff</v>
          </cell>
          <cell r="AF1644" t="str">
            <v>kWh</v>
          </cell>
        </row>
        <row r="1645">
          <cell r="A1645" t="str">
            <v>10178 - 2</v>
          </cell>
          <cell r="B1645" t="str">
            <v>10178</v>
          </cell>
          <cell r="C1645" t="str">
            <v>Lighting</v>
          </cell>
          <cell r="D1645" t="str">
            <v>Fixture</v>
          </cell>
          <cell r="E1645" t="str">
            <v>LED Fixture</v>
          </cell>
          <cell r="F1645" t="str">
            <v>LTGO: Fixture - LED - Retrofit Kit - Warehouse</v>
          </cell>
          <cell r="G1645" t="str">
            <v>LED fixture retrofit kit: warehouse</v>
          </cell>
          <cell r="H1645">
            <v>2</v>
          </cell>
          <cell r="I1645" t="str">
            <v>Active</v>
          </cell>
          <cell r="J1645">
            <v>41640</v>
          </cell>
          <cell r="K1645">
            <v>42004</v>
          </cell>
          <cell r="L1645" t="str">
            <v>Comm Lighting</v>
          </cell>
          <cell r="M1645" t="str">
            <v>LEDHWRC$25 WHSE</v>
          </cell>
          <cell r="N1645" t="str">
            <v>1535</v>
          </cell>
          <cell r="Q1645" t="str">
            <v>25</v>
          </cell>
          <cell r="S1645" t="str">
            <v>50</v>
          </cell>
          <cell r="T1645" t="str">
            <v>130</v>
          </cell>
          <cell r="V1645" t="str">
            <v>12</v>
          </cell>
          <cell r="W1645" t="str">
            <v>4462</v>
          </cell>
          <cell r="AF1645" t="str">
            <v>kWh</v>
          </cell>
        </row>
        <row r="1646">
          <cell r="A1646" t="str">
            <v>10123 - 1</v>
          </cell>
          <cell r="B1646" t="str">
            <v>10123</v>
          </cell>
          <cell r="C1646" t="str">
            <v>Lighting</v>
          </cell>
          <cell r="D1646" t="str">
            <v>Lamp</v>
          </cell>
          <cell r="E1646" t="str">
            <v>LED Lamp</v>
          </cell>
          <cell r="F1646" t="str">
            <v>LTGO: Lamp - LED -  Decorative - Assembly Worship</v>
          </cell>
          <cell r="G1646" t="str">
            <v>LED decorative: assembly worship</v>
          </cell>
          <cell r="H1646">
            <v>1</v>
          </cell>
          <cell r="I1646" t="str">
            <v>Active</v>
          </cell>
          <cell r="J1646">
            <v>42005</v>
          </cell>
          <cell r="K1646">
            <v>42369</v>
          </cell>
          <cell r="L1646" t="str">
            <v>Comm Lighting</v>
          </cell>
          <cell r="M1646" t="str">
            <v>LEDDEC-5 CHUR</v>
          </cell>
          <cell r="N1646" t="str">
            <v>2064</v>
          </cell>
          <cell r="Q1646" t="str">
            <v>5</v>
          </cell>
          <cell r="S1646" t="str">
            <v>5</v>
          </cell>
          <cell r="T1646" t="str">
            <v>35</v>
          </cell>
          <cell r="U1646" t="str">
            <v>Incremental</v>
          </cell>
          <cell r="V1646" t="str">
            <v>5</v>
          </cell>
          <cell r="W1646" t="str">
            <v>4816</v>
          </cell>
          <cell r="X1646" t="str">
            <v>0</v>
          </cell>
          <cell r="Y1646" t="str">
            <v>PSE-deemed</v>
          </cell>
          <cell r="Z1646" t="str">
            <v>Program Staff</v>
          </cell>
          <cell r="AF1646" t="str">
            <v>kWh</v>
          </cell>
        </row>
        <row r="1647">
          <cell r="A1647" t="str">
            <v>10124 - 1</v>
          </cell>
          <cell r="B1647" t="str">
            <v>10124</v>
          </cell>
          <cell r="C1647" t="str">
            <v>Lighting</v>
          </cell>
          <cell r="D1647" t="str">
            <v>Lamp</v>
          </cell>
          <cell r="E1647" t="str">
            <v>LED Lamp</v>
          </cell>
          <cell r="F1647" t="str">
            <v>LTGO: Lamp - LED -  Decorative - Exterior</v>
          </cell>
          <cell r="G1647" t="str">
            <v>LED decorative: exterior</v>
          </cell>
          <cell r="H1647">
            <v>1</v>
          </cell>
          <cell r="I1647" t="str">
            <v>Active</v>
          </cell>
          <cell r="J1647">
            <v>42005</v>
          </cell>
          <cell r="K1647">
            <v>42369</v>
          </cell>
          <cell r="L1647" t="str">
            <v>Comm Lighting</v>
          </cell>
          <cell r="M1647" t="str">
            <v>LEDDEC-5 EXTR</v>
          </cell>
          <cell r="N1647" t="str">
            <v>2065</v>
          </cell>
          <cell r="Q1647" t="str">
            <v>5</v>
          </cell>
          <cell r="S1647" t="str">
            <v>5</v>
          </cell>
          <cell r="T1647" t="str">
            <v>79</v>
          </cell>
          <cell r="U1647" t="str">
            <v>Incremental</v>
          </cell>
          <cell r="V1647" t="str">
            <v>5</v>
          </cell>
          <cell r="W1647" t="str">
            <v>4838</v>
          </cell>
          <cell r="X1647" t="str">
            <v>0</v>
          </cell>
          <cell r="Y1647" t="str">
            <v>PSE-deemed</v>
          </cell>
          <cell r="Z1647" t="str">
            <v>Program Staff</v>
          </cell>
          <cell r="AF1647" t="str">
            <v>kWh</v>
          </cell>
        </row>
        <row r="1648">
          <cell r="A1648" t="str">
            <v>10132 - 1</v>
          </cell>
          <cell r="B1648" t="str">
            <v>10132</v>
          </cell>
          <cell r="C1648" t="str">
            <v>Lighting</v>
          </cell>
          <cell r="D1648" t="str">
            <v>Lamp</v>
          </cell>
          <cell r="E1648" t="str">
            <v>LED Lamp</v>
          </cell>
          <cell r="F1648" t="str">
            <v>LTGO: Lamp - LED -  Decorative - Food Service Restaurant</v>
          </cell>
          <cell r="G1648" t="str">
            <v>LED decorative: food service restaurant</v>
          </cell>
          <cell r="H1648">
            <v>1</v>
          </cell>
          <cell r="I1648" t="str">
            <v>Active</v>
          </cell>
          <cell r="J1648">
            <v>42005</v>
          </cell>
          <cell r="K1648">
            <v>42369</v>
          </cell>
          <cell r="L1648" t="str">
            <v>Comm Lighting</v>
          </cell>
          <cell r="M1648" t="str">
            <v>LEDDEC-5 REST</v>
          </cell>
          <cell r="N1648" t="str">
            <v>2059</v>
          </cell>
          <cell r="Q1648" t="str">
            <v>5</v>
          </cell>
          <cell r="S1648" t="str">
            <v>5</v>
          </cell>
          <cell r="T1648" t="str">
            <v>70</v>
          </cell>
          <cell r="U1648" t="str">
            <v>Incremental</v>
          </cell>
          <cell r="V1648" t="str">
            <v>3</v>
          </cell>
          <cell r="W1648" t="str">
            <v>4907</v>
          </cell>
          <cell r="X1648" t="str">
            <v>0</v>
          </cell>
          <cell r="Y1648" t="str">
            <v>PSE-deemed</v>
          </cell>
          <cell r="Z1648" t="str">
            <v>Program Staff</v>
          </cell>
          <cell r="AF1648" t="str">
            <v>kWh</v>
          </cell>
        </row>
        <row r="1649">
          <cell r="A1649" t="str">
            <v>10132 - 2</v>
          </cell>
          <cell r="B1649" t="str">
            <v>10132</v>
          </cell>
          <cell r="C1649" t="str">
            <v>Lighting</v>
          </cell>
          <cell r="D1649" t="str">
            <v>Lamp</v>
          </cell>
          <cell r="E1649" t="str">
            <v>LED Lamp</v>
          </cell>
          <cell r="F1649" t="str">
            <v>LTGO: Lamp - LED -  Decorative - Food Service Restaurant</v>
          </cell>
          <cell r="G1649" t="str">
            <v>LED decorative: food service restaurant</v>
          </cell>
          <cell r="H1649">
            <v>2</v>
          </cell>
          <cell r="I1649" t="str">
            <v>Active</v>
          </cell>
          <cell r="J1649">
            <v>41640</v>
          </cell>
          <cell r="K1649">
            <v>42004</v>
          </cell>
          <cell r="L1649" t="str">
            <v>Comm Lighting</v>
          </cell>
          <cell r="M1649" t="str">
            <v>LEDDEC$5 REST</v>
          </cell>
          <cell r="N1649" t="str">
            <v>1521</v>
          </cell>
          <cell r="Q1649" t="str">
            <v>5</v>
          </cell>
          <cell r="S1649" t="str">
            <v>22</v>
          </cell>
          <cell r="T1649" t="str">
            <v>127</v>
          </cell>
          <cell r="V1649" t="str">
            <v>3</v>
          </cell>
          <cell r="W1649" t="str">
            <v>4440</v>
          </cell>
          <cell r="AF1649" t="str">
            <v>kWh</v>
          </cell>
        </row>
        <row r="1650">
          <cell r="A1650" t="str">
            <v>10125 - 1</v>
          </cell>
          <cell r="B1650" t="str">
            <v>10125</v>
          </cell>
          <cell r="C1650" t="str">
            <v>Lighting</v>
          </cell>
          <cell r="D1650" t="str">
            <v>Lamp</v>
          </cell>
          <cell r="E1650" t="str">
            <v>LED Lamp</v>
          </cell>
          <cell r="F1650" t="str">
            <v>LTGO: Lamp - LED -  Decorative - Grocery</v>
          </cell>
          <cell r="G1650" t="str">
            <v>LED decorative: grocery</v>
          </cell>
          <cell r="H1650">
            <v>1</v>
          </cell>
          <cell r="I1650" t="str">
            <v>Active</v>
          </cell>
          <cell r="J1650">
            <v>42005</v>
          </cell>
          <cell r="K1650">
            <v>42369</v>
          </cell>
          <cell r="L1650" t="str">
            <v>Comm Lighting</v>
          </cell>
          <cell r="M1650" t="str">
            <v>LEDDEC-5 GROC</v>
          </cell>
          <cell r="N1650" t="str">
            <v>2052</v>
          </cell>
          <cell r="Q1650" t="str">
            <v>5</v>
          </cell>
          <cell r="S1650" t="str">
            <v>5</v>
          </cell>
          <cell r="T1650" t="str">
            <v>102</v>
          </cell>
          <cell r="U1650" t="str">
            <v>Incremental</v>
          </cell>
          <cell r="V1650" t="str">
            <v>3</v>
          </cell>
          <cell r="W1650" t="str">
            <v>4822</v>
          </cell>
          <cell r="X1650" t="str">
            <v>0</v>
          </cell>
          <cell r="Y1650" t="str">
            <v>PSE-deemed</v>
          </cell>
          <cell r="Z1650" t="str">
            <v>Program Staff</v>
          </cell>
          <cell r="AF1650" t="str">
            <v>kWh</v>
          </cell>
        </row>
        <row r="1651">
          <cell r="A1651" t="str">
            <v>10126 - 1</v>
          </cell>
          <cell r="B1651" t="str">
            <v>10126</v>
          </cell>
          <cell r="C1651" t="str">
            <v>Lighting</v>
          </cell>
          <cell r="D1651" t="str">
            <v>Lamp</v>
          </cell>
          <cell r="E1651" t="str">
            <v>LED Lamp</v>
          </cell>
          <cell r="F1651" t="str">
            <v>LTGO: Lamp - LED -  Decorative - Hospital</v>
          </cell>
          <cell r="G1651" t="str">
            <v>LED decorative: hospital</v>
          </cell>
          <cell r="H1651">
            <v>1</v>
          </cell>
          <cell r="I1651" t="str">
            <v>Active</v>
          </cell>
          <cell r="J1651">
            <v>42005</v>
          </cell>
          <cell r="K1651">
            <v>42735</v>
          </cell>
          <cell r="L1651" t="str">
            <v>Comm Lighting</v>
          </cell>
          <cell r="M1651" t="str">
            <v>LEDDEC-5 HOSP</v>
          </cell>
          <cell r="N1651" t="str">
            <v>2056</v>
          </cell>
          <cell r="Q1651" t="str">
            <v>5</v>
          </cell>
          <cell r="S1651" t="str">
            <v>5</v>
          </cell>
          <cell r="T1651" t="str">
            <v>119</v>
          </cell>
          <cell r="U1651" t="str">
            <v>Incremental</v>
          </cell>
          <cell r="V1651" t="str">
            <v>3</v>
          </cell>
          <cell r="W1651" t="str">
            <v>4845</v>
          </cell>
          <cell r="X1651" t="str">
            <v>0</v>
          </cell>
          <cell r="Y1651" t="str">
            <v>PSE-deemed</v>
          </cell>
          <cell r="Z1651" t="str">
            <v>Program Staff</v>
          </cell>
          <cell r="AF1651" t="str">
            <v>kWh</v>
          </cell>
        </row>
        <row r="1652">
          <cell r="A1652" t="str">
            <v>10126 - 2</v>
          </cell>
          <cell r="B1652" t="str">
            <v>10126</v>
          </cell>
          <cell r="C1652" t="str">
            <v>Lighting</v>
          </cell>
          <cell r="D1652" t="str">
            <v>Lamp</v>
          </cell>
          <cell r="E1652" t="str">
            <v>LED Lamp</v>
          </cell>
          <cell r="F1652" t="str">
            <v>LTGO: Lamp - LED -  Decorative - Hospital</v>
          </cell>
          <cell r="G1652" t="str">
            <v>LED decorative: hospital</v>
          </cell>
          <cell r="H1652">
            <v>2</v>
          </cell>
          <cell r="I1652" t="str">
            <v>Active</v>
          </cell>
          <cell r="J1652">
            <v>41640</v>
          </cell>
          <cell r="K1652">
            <v>42004</v>
          </cell>
          <cell r="L1652" t="str">
            <v>Comm Lighting</v>
          </cell>
          <cell r="M1652" t="str">
            <v>LEDDEC$5 HOSP</v>
          </cell>
          <cell r="N1652" t="str">
            <v>1512</v>
          </cell>
          <cell r="Q1652" t="str">
            <v>5</v>
          </cell>
          <cell r="S1652" t="str">
            <v>22</v>
          </cell>
          <cell r="T1652" t="str">
            <v>166</v>
          </cell>
          <cell r="V1652" t="str">
            <v>3</v>
          </cell>
          <cell r="W1652" t="str">
            <v>4440</v>
          </cell>
          <cell r="AF1652" t="str">
            <v>kWh</v>
          </cell>
        </row>
        <row r="1653">
          <cell r="A1653" t="str">
            <v>10127 - 1</v>
          </cell>
          <cell r="B1653" t="str">
            <v>10127</v>
          </cell>
          <cell r="C1653" t="str">
            <v>Lighting</v>
          </cell>
          <cell r="D1653" t="str">
            <v>Lamp</v>
          </cell>
          <cell r="E1653" t="str">
            <v>LED Lamp</v>
          </cell>
          <cell r="F1653" t="str">
            <v>LTGO: Lamp - LED -  Decorative - Lodging Common Areas</v>
          </cell>
          <cell r="G1653" t="str">
            <v>LED decorative: lodging common areas</v>
          </cell>
          <cell r="H1653">
            <v>1</v>
          </cell>
          <cell r="I1653" t="str">
            <v>Active</v>
          </cell>
          <cell r="J1653">
            <v>42005</v>
          </cell>
          <cell r="K1653">
            <v>42369</v>
          </cell>
          <cell r="L1653" t="str">
            <v>Comm Lighting</v>
          </cell>
          <cell r="M1653" t="str">
            <v>LEDDEC-5 HOCA</v>
          </cell>
          <cell r="N1653" t="str">
            <v>2054</v>
          </cell>
          <cell r="Q1653" t="str">
            <v>5</v>
          </cell>
          <cell r="S1653" t="str">
            <v>5</v>
          </cell>
          <cell r="T1653" t="str">
            <v>159</v>
          </cell>
          <cell r="U1653" t="str">
            <v>Incremental</v>
          </cell>
          <cell r="V1653" t="str">
            <v>3</v>
          </cell>
          <cell r="W1653" t="str">
            <v>4852</v>
          </cell>
          <cell r="X1653" t="str">
            <v>0</v>
          </cell>
          <cell r="Y1653" t="str">
            <v>PSE-deemed</v>
          </cell>
          <cell r="Z1653" t="str">
            <v>Program Staff</v>
          </cell>
          <cell r="AF1653" t="str">
            <v>kWh</v>
          </cell>
        </row>
        <row r="1654">
          <cell r="A1654" t="str">
            <v>10127 - 2</v>
          </cell>
          <cell r="B1654" t="str">
            <v>10127</v>
          </cell>
          <cell r="C1654" t="str">
            <v>Lighting</v>
          </cell>
          <cell r="D1654" t="str">
            <v>Lamp</v>
          </cell>
          <cell r="E1654" t="str">
            <v>LED Lamp</v>
          </cell>
          <cell r="F1654" t="str">
            <v>LTGO: Lamp - LED -  Decorative - Lodging Common Areas</v>
          </cell>
          <cell r="G1654" t="str">
            <v>LED decorative: lodging common areas</v>
          </cell>
          <cell r="H1654">
            <v>2</v>
          </cell>
          <cell r="I1654" t="str">
            <v>Active</v>
          </cell>
          <cell r="J1654">
            <v>41640</v>
          </cell>
          <cell r="K1654">
            <v>42004</v>
          </cell>
          <cell r="L1654" t="str">
            <v>Comm Lighting</v>
          </cell>
          <cell r="M1654" t="str">
            <v>LEDDEC-5 HOCA</v>
          </cell>
          <cell r="N1654" t="str">
            <v>2054</v>
          </cell>
          <cell r="Q1654" t="str">
            <v>5</v>
          </cell>
          <cell r="S1654" t="str">
            <v>5</v>
          </cell>
          <cell r="T1654" t="str">
            <v>159</v>
          </cell>
          <cell r="U1654" t="str">
            <v>Incremental</v>
          </cell>
          <cell r="V1654" t="str">
            <v>3</v>
          </cell>
          <cell r="W1654" t="str">
            <v>4852</v>
          </cell>
          <cell r="X1654" t="str">
            <v>0</v>
          </cell>
          <cell r="Y1654" t="str">
            <v>PSE-deemed</v>
          </cell>
          <cell r="Z1654" t="str">
            <v>Program Staff</v>
          </cell>
          <cell r="AF1654" t="str">
            <v>kWh</v>
          </cell>
        </row>
        <row r="1655">
          <cell r="A1655" t="str">
            <v>10128 - 1</v>
          </cell>
          <cell r="B1655" t="str">
            <v>10128</v>
          </cell>
          <cell r="C1655" t="str">
            <v>Lighting</v>
          </cell>
          <cell r="D1655" t="str">
            <v>Lamp</v>
          </cell>
          <cell r="E1655" t="str">
            <v>LED Lamp</v>
          </cell>
          <cell r="F1655" t="str">
            <v>LTGO: Lamp - LED -  Decorative - Lodging Guest Rooms</v>
          </cell>
          <cell r="G1655" t="str">
            <v>LED decorative: lodging guest rooms</v>
          </cell>
          <cell r="H1655">
            <v>1</v>
          </cell>
          <cell r="I1655" t="str">
            <v>Active</v>
          </cell>
          <cell r="J1655">
            <v>42005</v>
          </cell>
          <cell r="K1655">
            <v>42369</v>
          </cell>
          <cell r="L1655" t="str">
            <v>Comm Lighting</v>
          </cell>
          <cell r="M1655" t="str">
            <v>LEDDEC-5 HORM</v>
          </cell>
          <cell r="N1655" t="str">
            <v>2055</v>
          </cell>
          <cell r="Q1655" t="str">
            <v>5</v>
          </cell>
          <cell r="S1655" t="str">
            <v>5</v>
          </cell>
          <cell r="T1655" t="str">
            <v>26</v>
          </cell>
          <cell r="U1655" t="str">
            <v>Incremental</v>
          </cell>
          <cell r="V1655" t="str">
            <v>3</v>
          </cell>
          <cell r="W1655" t="str">
            <v>4861</v>
          </cell>
          <cell r="X1655" t="str">
            <v>0</v>
          </cell>
          <cell r="Y1655" t="str">
            <v>PSE-deemed</v>
          </cell>
          <cell r="Z1655" t="str">
            <v>Program Staff</v>
          </cell>
          <cell r="AF1655" t="str">
            <v>kWh</v>
          </cell>
        </row>
        <row r="1656">
          <cell r="A1656" t="str">
            <v>10131 - 1</v>
          </cell>
          <cell r="B1656" t="str">
            <v>10131</v>
          </cell>
          <cell r="C1656" t="str">
            <v>Lighting</v>
          </cell>
          <cell r="D1656" t="str">
            <v>Lamp</v>
          </cell>
          <cell r="E1656" t="str">
            <v>LED Lamp</v>
          </cell>
          <cell r="F1656" t="str">
            <v>LTGO: Lamp - LED -  Decorative - Medical Office</v>
          </cell>
          <cell r="G1656" t="str">
            <v>LED decorative: medical office</v>
          </cell>
          <cell r="H1656">
            <v>1</v>
          </cell>
          <cell r="I1656" t="str">
            <v>Active</v>
          </cell>
          <cell r="J1656">
            <v>42005</v>
          </cell>
          <cell r="K1656">
            <v>42369</v>
          </cell>
          <cell r="L1656" t="str">
            <v>Comm Lighting</v>
          </cell>
          <cell r="M1656" t="str">
            <v>LEDDEC-5 HEOT</v>
          </cell>
          <cell r="N1656" t="str">
            <v>2053</v>
          </cell>
          <cell r="Q1656" t="str">
            <v>5</v>
          </cell>
          <cell r="S1656" t="str">
            <v>5</v>
          </cell>
          <cell r="T1656" t="str">
            <v>86</v>
          </cell>
          <cell r="U1656" t="str">
            <v>Incremental</v>
          </cell>
          <cell r="V1656" t="str">
            <v>3</v>
          </cell>
          <cell r="W1656" t="str">
            <v>4906</v>
          </cell>
          <cell r="X1656" t="str">
            <v>0</v>
          </cell>
          <cell r="Y1656" t="str">
            <v>PSE-deemed</v>
          </cell>
          <cell r="Z1656" t="str">
            <v>Program Staff</v>
          </cell>
          <cell r="AF1656" t="str">
            <v>kWh</v>
          </cell>
        </row>
        <row r="1657">
          <cell r="A1657" t="str">
            <v>10129 - 1</v>
          </cell>
          <cell r="B1657" t="str">
            <v>10129</v>
          </cell>
          <cell r="C1657" t="str">
            <v>Lighting</v>
          </cell>
          <cell r="D1657" t="str">
            <v>Lamp</v>
          </cell>
          <cell r="E1657" t="str">
            <v>LED Lamp</v>
          </cell>
          <cell r="F1657" t="str">
            <v>LTGO: Lamp - LED -  Decorative - Office</v>
          </cell>
          <cell r="G1657" t="str">
            <v>LED decorative: office</v>
          </cell>
          <cell r="H1657">
            <v>1</v>
          </cell>
          <cell r="I1657" t="str">
            <v>Active</v>
          </cell>
          <cell r="J1657">
            <v>42005</v>
          </cell>
          <cell r="K1657">
            <v>42369</v>
          </cell>
          <cell r="L1657" t="str">
            <v>Comm Lighting</v>
          </cell>
          <cell r="M1657" t="str">
            <v>LEDDEC-5 OFFC</v>
          </cell>
          <cell r="N1657" t="str">
            <v>2057</v>
          </cell>
          <cell r="Q1657" t="str">
            <v>5</v>
          </cell>
          <cell r="S1657" t="str">
            <v>5</v>
          </cell>
          <cell r="T1657" t="str">
            <v>58</v>
          </cell>
          <cell r="U1657" t="str">
            <v>Incremental</v>
          </cell>
          <cell r="V1657" t="str">
            <v>3</v>
          </cell>
          <cell r="W1657" t="str">
            <v>4890</v>
          </cell>
          <cell r="X1657" t="str">
            <v>0</v>
          </cell>
          <cell r="Y1657" t="str">
            <v>PSE-deemed</v>
          </cell>
          <cell r="Z1657" t="str">
            <v>Program Staff</v>
          </cell>
          <cell r="AF1657" t="str">
            <v>kWh</v>
          </cell>
        </row>
        <row r="1658">
          <cell r="A1658" t="str">
            <v>10130 - 1</v>
          </cell>
          <cell r="B1658" t="str">
            <v>10130</v>
          </cell>
          <cell r="C1658" t="str">
            <v>Lighting</v>
          </cell>
          <cell r="D1658" t="str">
            <v>Lamp</v>
          </cell>
          <cell r="E1658" t="str">
            <v>LED Lamp</v>
          </cell>
          <cell r="F1658" t="str">
            <v>LTGO: Lamp - LED -  Decorative - Other</v>
          </cell>
          <cell r="G1658" t="str">
            <v>LED decorative: other</v>
          </cell>
          <cell r="H1658">
            <v>1</v>
          </cell>
          <cell r="I1658" t="str">
            <v>Active</v>
          </cell>
          <cell r="J1658">
            <v>42005</v>
          </cell>
          <cell r="K1658">
            <v>42369</v>
          </cell>
          <cell r="L1658" t="str">
            <v>Comm Lighting</v>
          </cell>
          <cell r="M1658" t="str">
            <v>LEDDEC-5 OTHR</v>
          </cell>
          <cell r="N1658" t="str">
            <v>2058</v>
          </cell>
          <cell r="Q1658" t="str">
            <v>5</v>
          </cell>
          <cell r="S1658" t="str">
            <v>5</v>
          </cell>
          <cell r="T1658" t="str">
            <v>44</v>
          </cell>
          <cell r="U1658" t="str">
            <v>Incremental</v>
          </cell>
          <cell r="V1658" t="str">
            <v>3</v>
          </cell>
          <cell r="W1658" t="str">
            <v>2058</v>
          </cell>
          <cell r="X1658" t="str">
            <v>0</v>
          </cell>
          <cell r="Y1658" t="str">
            <v>PSE-deemed</v>
          </cell>
          <cell r="Z1658" t="str">
            <v>Program Staff</v>
          </cell>
          <cell r="AF1658" t="str">
            <v>kWh</v>
          </cell>
        </row>
        <row r="1659">
          <cell r="A1659" t="str">
            <v>10130 - 2</v>
          </cell>
          <cell r="B1659" t="str">
            <v>10130</v>
          </cell>
          <cell r="C1659" t="str">
            <v>Lighting</v>
          </cell>
          <cell r="D1659" t="str">
            <v>Lamp</v>
          </cell>
          <cell r="E1659" t="str">
            <v>LED Lamp</v>
          </cell>
          <cell r="F1659" t="str">
            <v>LTGO: Lamp - LED -  Decorative - Other</v>
          </cell>
          <cell r="G1659" t="str">
            <v>LED decorative: other</v>
          </cell>
          <cell r="H1659">
            <v>2</v>
          </cell>
          <cell r="I1659" t="str">
            <v>Active</v>
          </cell>
          <cell r="J1659">
            <v>41640</v>
          </cell>
          <cell r="K1659">
            <v>42004</v>
          </cell>
          <cell r="L1659" t="str">
            <v>Comm Lighting</v>
          </cell>
          <cell r="M1659" t="str">
            <v>LEDDEC$5 OTHR</v>
          </cell>
          <cell r="N1659" t="str">
            <v>1514</v>
          </cell>
          <cell r="Q1659" t="str">
            <v>5</v>
          </cell>
          <cell r="S1659" t="str">
            <v>22</v>
          </cell>
          <cell r="T1659" t="str">
            <v>114</v>
          </cell>
          <cell r="V1659" t="str">
            <v>3</v>
          </cell>
          <cell r="W1659" t="str">
            <v>4433</v>
          </cell>
          <cell r="AF1659" t="str">
            <v>kWh</v>
          </cell>
        </row>
        <row r="1660">
          <cell r="A1660" t="str">
            <v>10133 - 1</v>
          </cell>
          <cell r="B1660" t="str">
            <v>10133</v>
          </cell>
          <cell r="C1660" t="str">
            <v>Lighting</v>
          </cell>
          <cell r="D1660" t="str">
            <v>Lamp</v>
          </cell>
          <cell r="E1660" t="str">
            <v>LED Lamp</v>
          </cell>
          <cell r="F1660" t="str">
            <v>LTGO: Lamp - LED -  Decorative - Retail</v>
          </cell>
          <cell r="G1660" t="str">
            <v>LED decorative: retail</v>
          </cell>
          <cell r="H1660">
            <v>1</v>
          </cell>
          <cell r="I1660" t="str">
            <v>Active</v>
          </cell>
          <cell r="J1660">
            <v>42005</v>
          </cell>
          <cell r="K1660">
            <v>42369</v>
          </cell>
          <cell r="L1660" t="str">
            <v>Comm Lighting</v>
          </cell>
          <cell r="M1660" t="str">
            <v>LEDDEC-5 RETL</v>
          </cell>
          <cell r="N1660" t="str">
            <v>2060</v>
          </cell>
          <cell r="Q1660" t="str">
            <v>5</v>
          </cell>
          <cell r="S1660" t="str">
            <v>5</v>
          </cell>
          <cell r="T1660" t="str">
            <v>64</v>
          </cell>
          <cell r="U1660" t="str">
            <v>Incremental</v>
          </cell>
          <cell r="V1660" t="str">
            <v>3</v>
          </cell>
          <cell r="W1660" t="str">
            <v>4915</v>
          </cell>
          <cell r="X1660" t="str">
            <v>0</v>
          </cell>
          <cell r="Y1660" t="str">
            <v>PSE-deemed</v>
          </cell>
          <cell r="Z1660" t="str">
            <v>Program Staff</v>
          </cell>
          <cell r="AF1660" t="str">
            <v>kWh</v>
          </cell>
        </row>
        <row r="1661">
          <cell r="A1661" t="str">
            <v>10134 - 1</v>
          </cell>
          <cell r="B1661" t="str">
            <v>10134</v>
          </cell>
          <cell r="C1661" t="str">
            <v>Lighting</v>
          </cell>
          <cell r="D1661" t="str">
            <v>Lamp</v>
          </cell>
          <cell r="E1661" t="str">
            <v>LED Lamp</v>
          </cell>
          <cell r="F1661" t="str">
            <v>LTGO: Lamp - LED -  Decorative - School K12</v>
          </cell>
          <cell r="G1661" t="str">
            <v>LED decorative: school K12</v>
          </cell>
          <cell r="H1661">
            <v>1</v>
          </cell>
          <cell r="I1661" t="str">
            <v>Active</v>
          </cell>
          <cell r="J1661">
            <v>42005</v>
          </cell>
          <cell r="K1661">
            <v>42369</v>
          </cell>
          <cell r="L1661" t="str">
            <v>Comm Lighting</v>
          </cell>
          <cell r="M1661" t="str">
            <v>LEDDEC-5 SCHL</v>
          </cell>
          <cell r="N1661" t="str">
            <v>2061</v>
          </cell>
          <cell r="Q1661" t="str">
            <v>5</v>
          </cell>
          <cell r="S1661" t="str">
            <v>5</v>
          </cell>
          <cell r="T1661" t="str">
            <v>45</v>
          </cell>
          <cell r="U1661" t="str">
            <v>Incremental</v>
          </cell>
          <cell r="V1661" t="str">
            <v>3</v>
          </cell>
          <cell r="W1661" t="str">
            <v>4923</v>
          </cell>
          <cell r="X1661" t="str">
            <v>0</v>
          </cell>
          <cell r="Y1661" t="str">
            <v>PSE-deemed</v>
          </cell>
          <cell r="Z1661" t="str">
            <v>Program Staff</v>
          </cell>
          <cell r="AF1661" t="str">
            <v>kWh</v>
          </cell>
        </row>
        <row r="1662">
          <cell r="A1662" t="str">
            <v>10135 - 1</v>
          </cell>
          <cell r="B1662" t="str">
            <v>10135</v>
          </cell>
          <cell r="C1662" t="str">
            <v>Lighting</v>
          </cell>
          <cell r="D1662" t="str">
            <v>Lamp</v>
          </cell>
          <cell r="E1662" t="str">
            <v>LED Lamp</v>
          </cell>
          <cell r="F1662" t="str">
            <v>LTGO: Lamp - LED -  Decorative - University</v>
          </cell>
          <cell r="G1662" t="str">
            <v>LED decorative: university</v>
          </cell>
          <cell r="H1662">
            <v>1</v>
          </cell>
          <cell r="I1662" t="str">
            <v>Active</v>
          </cell>
          <cell r="J1662">
            <v>42005</v>
          </cell>
          <cell r="K1662">
            <v>42369</v>
          </cell>
          <cell r="L1662" t="str">
            <v>Comm Lighting</v>
          </cell>
          <cell r="M1662" t="str">
            <v>LEDDEC-5 UNIV</v>
          </cell>
          <cell r="N1662" t="str">
            <v>2062</v>
          </cell>
          <cell r="Q1662" t="str">
            <v>5</v>
          </cell>
          <cell r="S1662" t="str">
            <v>5</v>
          </cell>
          <cell r="T1662" t="str">
            <v>120</v>
          </cell>
          <cell r="U1662" t="str">
            <v>Incremental</v>
          </cell>
          <cell r="V1662" t="str">
            <v>3</v>
          </cell>
          <cell r="W1662" t="str">
            <v>4931</v>
          </cell>
          <cell r="X1662" t="str">
            <v>0</v>
          </cell>
          <cell r="Y1662" t="str">
            <v>PSE-deemed</v>
          </cell>
          <cell r="Z1662" t="str">
            <v>Program Staff</v>
          </cell>
          <cell r="AF1662" t="str">
            <v>kWh</v>
          </cell>
        </row>
        <row r="1663">
          <cell r="A1663" t="str">
            <v>10136 - 1</v>
          </cell>
          <cell r="B1663" t="str">
            <v>10136</v>
          </cell>
          <cell r="C1663" t="str">
            <v>Lighting</v>
          </cell>
          <cell r="D1663" t="str">
            <v>Lamp</v>
          </cell>
          <cell r="E1663" t="str">
            <v>LED Lamp</v>
          </cell>
          <cell r="F1663" t="str">
            <v>LTGO: Lamp - LED -  Decorative - Warehouse</v>
          </cell>
          <cell r="G1663" t="str">
            <v>LED decorative: warehouse</v>
          </cell>
          <cell r="H1663">
            <v>1</v>
          </cell>
          <cell r="I1663" t="str">
            <v>Active</v>
          </cell>
          <cell r="J1663">
            <v>42005</v>
          </cell>
          <cell r="K1663">
            <v>42369</v>
          </cell>
          <cell r="L1663" t="str">
            <v>Comm Lighting</v>
          </cell>
          <cell r="M1663" t="str">
            <v>LEDDEC-5 WHSE</v>
          </cell>
          <cell r="N1663" t="str">
            <v>2063</v>
          </cell>
          <cell r="Q1663" t="str">
            <v>5</v>
          </cell>
          <cell r="S1663" t="str">
            <v>5</v>
          </cell>
          <cell r="T1663" t="str">
            <v>46</v>
          </cell>
          <cell r="U1663" t="str">
            <v>Incremental</v>
          </cell>
          <cell r="V1663" t="str">
            <v>3</v>
          </cell>
          <cell r="W1663" t="str">
            <v>4939</v>
          </cell>
          <cell r="X1663" t="str">
            <v>0</v>
          </cell>
          <cell r="Y1663" t="str">
            <v>PSE-deemed</v>
          </cell>
          <cell r="Z1663" t="str">
            <v>Program Staff</v>
          </cell>
          <cell r="AF1663" t="str">
            <v>kWh</v>
          </cell>
        </row>
        <row r="1664">
          <cell r="A1664" t="str">
            <v>10151 - 1</v>
          </cell>
          <cell r="B1664" t="str">
            <v>10151</v>
          </cell>
          <cell r="C1664" t="str">
            <v>Lighting</v>
          </cell>
          <cell r="D1664" t="str">
            <v>Lamp</v>
          </cell>
          <cell r="E1664" t="str">
            <v>LED Lamp</v>
          </cell>
          <cell r="F1664" t="str">
            <v>LTGO: Lamp - LED -  PAR30 - Assembly Worship</v>
          </cell>
          <cell r="G1664" t="str">
            <v>LED PAR30: assembly worship</v>
          </cell>
          <cell r="H1664">
            <v>1</v>
          </cell>
          <cell r="I1664" t="str">
            <v>Active</v>
          </cell>
          <cell r="J1664">
            <v>42005</v>
          </cell>
          <cell r="K1664">
            <v>42369</v>
          </cell>
          <cell r="L1664" t="str">
            <v>Comm Lighting</v>
          </cell>
          <cell r="M1664" t="str">
            <v>LEDPAR30-20 CHUR</v>
          </cell>
          <cell r="N1664" t="str">
            <v>2022</v>
          </cell>
          <cell r="Q1664" t="str">
            <v>20</v>
          </cell>
          <cell r="S1664" t="str">
            <v>20</v>
          </cell>
          <cell r="T1664" t="str">
            <v>57</v>
          </cell>
          <cell r="U1664" t="str">
            <v>Incremental</v>
          </cell>
          <cell r="V1664" t="str">
            <v>5</v>
          </cell>
          <cell r="W1664" t="str">
            <v>4819</v>
          </cell>
          <cell r="X1664" t="str">
            <v>0</v>
          </cell>
          <cell r="Y1664" t="str">
            <v>PSE-deemed</v>
          </cell>
          <cell r="Z1664" t="str">
            <v>Program Staff</v>
          </cell>
          <cell r="AF1664" t="str">
            <v>kWh</v>
          </cell>
        </row>
        <row r="1665">
          <cell r="A1665" t="str">
            <v>10152 - 1</v>
          </cell>
          <cell r="B1665" t="str">
            <v>10152</v>
          </cell>
          <cell r="C1665" t="str">
            <v>Lighting</v>
          </cell>
          <cell r="D1665" t="str">
            <v>Lamp</v>
          </cell>
          <cell r="E1665" t="str">
            <v>LED Lamp</v>
          </cell>
          <cell r="F1665" t="str">
            <v>LTGO: Lamp - LED -  PAR30 - Exterior</v>
          </cell>
          <cell r="G1665" t="str">
            <v>LED PAR30: exterior</v>
          </cell>
          <cell r="H1665">
            <v>1</v>
          </cell>
          <cell r="I1665" t="str">
            <v>Active</v>
          </cell>
          <cell r="J1665">
            <v>42005</v>
          </cell>
          <cell r="K1665">
            <v>42369</v>
          </cell>
          <cell r="L1665" t="str">
            <v>Comm Lighting</v>
          </cell>
          <cell r="M1665" t="str">
            <v>LEDPAR30-20 EXTR</v>
          </cell>
          <cell r="N1665" t="str">
            <v>2023</v>
          </cell>
          <cell r="Q1665" t="str">
            <v>20</v>
          </cell>
          <cell r="S1665" t="str">
            <v>20</v>
          </cell>
          <cell r="T1665" t="str">
            <v>126</v>
          </cell>
          <cell r="U1665" t="str">
            <v>Incremental</v>
          </cell>
          <cell r="V1665" t="str">
            <v>5</v>
          </cell>
          <cell r="W1665" t="str">
            <v>4844</v>
          </cell>
          <cell r="X1665" t="str">
            <v>0</v>
          </cell>
          <cell r="Y1665" t="str">
            <v>PSE-deemed</v>
          </cell>
          <cell r="Z1665" t="str">
            <v>Program Staff</v>
          </cell>
          <cell r="AF1665" t="str">
            <v>kWh</v>
          </cell>
        </row>
        <row r="1666">
          <cell r="A1666" t="str">
            <v>10160 - 1</v>
          </cell>
          <cell r="B1666" t="str">
            <v>10160</v>
          </cell>
          <cell r="C1666" t="str">
            <v>Lighting</v>
          </cell>
          <cell r="D1666" t="str">
            <v>Lamp</v>
          </cell>
          <cell r="E1666" t="str">
            <v>LED Lamp</v>
          </cell>
          <cell r="F1666" t="str">
            <v>LTGO: Lamp - LED -  PAR30 - Food Service Restaurant</v>
          </cell>
          <cell r="G1666" t="str">
            <v>LED PAR30: food service restaurant</v>
          </cell>
          <cell r="H1666">
            <v>1</v>
          </cell>
          <cell r="I1666" t="str">
            <v>Active</v>
          </cell>
          <cell r="J1666">
            <v>42005</v>
          </cell>
          <cell r="K1666">
            <v>42369</v>
          </cell>
          <cell r="L1666" t="str">
            <v>Comm Lighting</v>
          </cell>
          <cell r="M1666" t="str">
            <v>LEDPAR30-20 REST</v>
          </cell>
          <cell r="N1666" t="str">
            <v>2017</v>
          </cell>
          <cell r="Q1666" t="str">
            <v>20</v>
          </cell>
          <cell r="S1666" t="str">
            <v>20</v>
          </cell>
          <cell r="T1666" t="str">
            <v>112</v>
          </cell>
          <cell r="U1666" t="str">
            <v>Incremental</v>
          </cell>
          <cell r="V1666" t="str">
            <v>5</v>
          </cell>
          <cell r="W1666" t="str">
            <v>4913</v>
          </cell>
          <cell r="X1666" t="str">
            <v>0</v>
          </cell>
          <cell r="Y1666" t="str">
            <v>PSE-deemed</v>
          </cell>
          <cell r="Z1666" t="str">
            <v>Program Staff</v>
          </cell>
          <cell r="AF1666" t="str">
            <v>kWh</v>
          </cell>
        </row>
        <row r="1667">
          <cell r="A1667" t="str">
            <v>10160 - 2</v>
          </cell>
          <cell r="B1667" t="str">
            <v>10160</v>
          </cell>
          <cell r="C1667" t="str">
            <v>Lighting</v>
          </cell>
          <cell r="D1667" t="str">
            <v>Lamp</v>
          </cell>
          <cell r="E1667" t="str">
            <v>LED Lamp</v>
          </cell>
          <cell r="F1667" t="str">
            <v>LTGO: Lamp - LED -  PAR30 - Food Service Restaurant</v>
          </cell>
          <cell r="G1667" t="str">
            <v>LED PAR30: food service restaurant</v>
          </cell>
          <cell r="H1667">
            <v>2</v>
          </cell>
          <cell r="I1667" t="str">
            <v>Active</v>
          </cell>
          <cell r="J1667">
            <v>41640</v>
          </cell>
          <cell r="K1667">
            <v>42004</v>
          </cell>
          <cell r="L1667" t="str">
            <v>Comm Lighting</v>
          </cell>
          <cell r="M1667" t="str">
            <v>LEDPAR30$20 REST</v>
          </cell>
          <cell r="N1667" t="str">
            <v>1591</v>
          </cell>
          <cell r="Q1667" t="str">
            <v>20</v>
          </cell>
          <cell r="S1667" t="str">
            <v>46</v>
          </cell>
          <cell r="T1667" t="str">
            <v>147</v>
          </cell>
          <cell r="V1667" t="str">
            <v>5</v>
          </cell>
          <cell r="W1667" t="str">
            <v>4446</v>
          </cell>
          <cell r="AF1667" t="str">
            <v>kWh</v>
          </cell>
        </row>
        <row r="1668">
          <cell r="A1668" t="str">
            <v>10153 - 1</v>
          </cell>
          <cell r="B1668" t="str">
            <v>10153</v>
          </cell>
          <cell r="C1668" t="str">
            <v>Lighting</v>
          </cell>
          <cell r="D1668" t="str">
            <v>Lamp</v>
          </cell>
          <cell r="E1668" t="str">
            <v>LED Lamp</v>
          </cell>
          <cell r="F1668" t="str">
            <v>LTGO: Lamp - LED -  PAR30 - Grocery</v>
          </cell>
          <cell r="G1668" t="str">
            <v>LED PAR30: grocery</v>
          </cell>
          <cell r="H1668">
            <v>1</v>
          </cell>
          <cell r="I1668" t="str">
            <v>Active</v>
          </cell>
          <cell r="J1668">
            <v>42005</v>
          </cell>
          <cell r="K1668">
            <v>42369</v>
          </cell>
          <cell r="L1668" t="str">
            <v>Comm Lighting</v>
          </cell>
          <cell r="M1668" t="str">
            <v>LEDPAR30-20 GROC</v>
          </cell>
          <cell r="N1668" t="str">
            <v>2010</v>
          </cell>
          <cell r="Q1668" t="str">
            <v>20</v>
          </cell>
          <cell r="S1668" t="str">
            <v>20</v>
          </cell>
          <cell r="T1668" t="str">
            <v>163</v>
          </cell>
          <cell r="U1668" t="str">
            <v>Incremental</v>
          </cell>
          <cell r="V1668" t="str">
            <v>5</v>
          </cell>
          <cell r="W1668" t="str">
            <v>4828</v>
          </cell>
          <cell r="X1668" t="str">
            <v>0</v>
          </cell>
          <cell r="Y1668" t="str">
            <v>PSE-deemed</v>
          </cell>
          <cell r="Z1668" t="str">
            <v>Program Staff</v>
          </cell>
          <cell r="AF1668" t="str">
            <v>kWh</v>
          </cell>
        </row>
        <row r="1669">
          <cell r="A1669" t="str">
            <v>10154 - 1</v>
          </cell>
          <cell r="B1669" t="str">
            <v>10154</v>
          </cell>
          <cell r="C1669" t="str">
            <v>Lighting</v>
          </cell>
          <cell r="D1669" t="str">
            <v>Lamp</v>
          </cell>
          <cell r="E1669" t="str">
            <v>LED Lamp</v>
          </cell>
          <cell r="F1669" t="str">
            <v>LTGO: Lamp - LED -  PAR30 - Hospital</v>
          </cell>
          <cell r="G1669" t="str">
            <v>LED PAR30: hospital</v>
          </cell>
          <cell r="H1669">
            <v>1</v>
          </cell>
          <cell r="I1669" t="str">
            <v>Active</v>
          </cell>
          <cell r="J1669">
            <v>42005</v>
          </cell>
          <cell r="K1669">
            <v>42369</v>
          </cell>
          <cell r="L1669" t="str">
            <v>Comm Lighting</v>
          </cell>
          <cell r="M1669" t="str">
            <v>LEDPAR30-20 HOSP</v>
          </cell>
          <cell r="N1669" t="str">
            <v>2014</v>
          </cell>
          <cell r="Q1669" t="str">
            <v>20</v>
          </cell>
          <cell r="S1669" t="str">
            <v>20</v>
          </cell>
          <cell r="T1669" t="str">
            <v>190</v>
          </cell>
          <cell r="U1669" t="str">
            <v>Incremental</v>
          </cell>
          <cell r="V1669" t="str">
            <v>5</v>
          </cell>
          <cell r="W1669" t="str">
            <v>4851</v>
          </cell>
          <cell r="X1669" t="str">
            <v>0</v>
          </cell>
          <cell r="Y1669" t="str">
            <v>PSE-deemed</v>
          </cell>
          <cell r="Z1669" t="str">
            <v>Program Staff</v>
          </cell>
          <cell r="AF1669" t="str">
            <v>kWh</v>
          </cell>
        </row>
        <row r="1670">
          <cell r="A1670" t="str">
            <v>10154 - 2</v>
          </cell>
          <cell r="B1670" t="str">
            <v>10154</v>
          </cell>
          <cell r="C1670" t="str">
            <v>Lighting</v>
          </cell>
          <cell r="D1670" t="str">
            <v>Lamp</v>
          </cell>
          <cell r="E1670" t="str">
            <v>LED Lamp</v>
          </cell>
          <cell r="F1670" t="str">
            <v>LTGO: Lamp - LED -  PAR30 - Hospital</v>
          </cell>
          <cell r="G1670" t="str">
            <v>LED PAR30: hospital</v>
          </cell>
          <cell r="H1670">
            <v>2</v>
          </cell>
          <cell r="I1670" t="str">
            <v>Active</v>
          </cell>
          <cell r="J1670">
            <v>41640</v>
          </cell>
          <cell r="K1670">
            <v>42004</v>
          </cell>
          <cell r="L1670" t="str">
            <v>Comm Lighting</v>
          </cell>
          <cell r="M1670" t="str">
            <v>LEDPAR30$20 HOSP</v>
          </cell>
          <cell r="N1670" t="str">
            <v>1585</v>
          </cell>
          <cell r="Q1670" t="str">
            <v>20</v>
          </cell>
          <cell r="S1670" t="str">
            <v>46</v>
          </cell>
          <cell r="T1670" t="str">
            <v>193</v>
          </cell>
          <cell r="V1670" t="str">
            <v>5</v>
          </cell>
          <cell r="W1670" t="str">
            <v>4404</v>
          </cell>
          <cell r="AF1670" t="str">
            <v>kWh</v>
          </cell>
        </row>
        <row r="1671">
          <cell r="A1671" t="str">
            <v>10155 - 1</v>
          </cell>
          <cell r="B1671" t="str">
            <v>10155</v>
          </cell>
          <cell r="C1671" t="str">
            <v>Lighting</v>
          </cell>
          <cell r="D1671" t="str">
            <v>Lamp</v>
          </cell>
          <cell r="E1671" t="str">
            <v>LED Lamp</v>
          </cell>
          <cell r="F1671" t="str">
            <v>LTGO: Lamp - LED -  PAR30 - Lodging Common Areas</v>
          </cell>
          <cell r="G1671" t="str">
            <v>LED PAR30: lodging common areas</v>
          </cell>
          <cell r="H1671">
            <v>1</v>
          </cell>
          <cell r="I1671" t="str">
            <v>Active</v>
          </cell>
          <cell r="J1671">
            <v>42005</v>
          </cell>
          <cell r="K1671">
            <v>42369</v>
          </cell>
          <cell r="L1671" t="str">
            <v>Comm Lighting</v>
          </cell>
          <cell r="M1671" t="str">
            <v>LEDPAR30-20 HOCA</v>
          </cell>
          <cell r="N1671" t="str">
            <v>2012</v>
          </cell>
          <cell r="Q1671" t="str">
            <v>20</v>
          </cell>
          <cell r="S1671" t="str">
            <v>20</v>
          </cell>
          <cell r="T1671" t="str">
            <v>255</v>
          </cell>
          <cell r="U1671" t="str">
            <v>Incremental</v>
          </cell>
          <cell r="V1671" t="str">
            <v>5</v>
          </cell>
          <cell r="W1671" t="str">
            <v>4858</v>
          </cell>
          <cell r="X1671" t="str">
            <v>0</v>
          </cell>
          <cell r="Y1671" t="str">
            <v>PSE-deemed</v>
          </cell>
          <cell r="Z1671" t="str">
            <v>Program Staff</v>
          </cell>
          <cell r="AF1671" t="str">
            <v>kWh</v>
          </cell>
        </row>
        <row r="1672">
          <cell r="A1672" t="str">
            <v>10155 - 2</v>
          </cell>
          <cell r="B1672" t="str">
            <v>10155</v>
          </cell>
          <cell r="C1672" t="str">
            <v>Lighting</v>
          </cell>
          <cell r="D1672" t="str">
            <v>Lamp</v>
          </cell>
          <cell r="E1672" t="str">
            <v>LED Lamp</v>
          </cell>
          <cell r="F1672" t="str">
            <v>LTGO: Lamp - LED -  PAR30 - Lodging Common Areas</v>
          </cell>
          <cell r="G1672" t="str">
            <v>LED PAR30: lodging common areas</v>
          </cell>
          <cell r="H1672">
            <v>2</v>
          </cell>
          <cell r="I1672" t="str">
            <v>Active</v>
          </cell>
          <cell r="J1672">
            <v>41640</v>
          </cell>
          <cell r="K1672">
            <v>42004</v>
          </cell>
          <cell r="L1672" t="str">
            <v>Comm Lighting</v>
          </cell>
          <cell r="M1672" t="str">
            <v>LEDPAR30$20 HOCA</v>
          </cell>
          <cell r="N1672" t="str">
            <v>1586</v>
          </cell>
          <cell r="Q1672" t="str">
            <v>20</v>
          </cell>
          <cell r="S1672" t="str">
            <v>46</v>
          </cell>
          <cell r="T1672" t="str">
            <v>254</v>
          </cell>
          <cell r="V1672" t="str">
            <v>5</v>
          </cell>
          <cell r="W1672" t="str">
            <v>4397</v>
          </cell>
          <cell r="AF1672" t="str">
            <v>kWh</v>
          </cell>
        </row>
        <row r="1673">
          <cell r="A1673" t="str">
            <v>10156 - 1</v>
          </cell>
          <cell r="B1673" t="str">
            <v>10156</v>
          </cell>
          <cell r="C1673" t="str">
            <v>Lighting</v>
          </cell>
          <cell r="D1673" t="str">
            <v>Lamp</v>
          </cell>
          <cell r="E1673" t="str">
            <v>LED Lamp</v>
          </cell>
          <cell r="F1673" t="str">
            <v>LTGO: Lamp - LED -  PAR30 - Lodging Guest Rooms</v>
          </cell>
          <cell r="G1673" t="str">
            <v>LED PAR30: lodging guest rooms</v>
          </cell>
          <cell r="H1673">
            <v>1</v>
          </cell>
          <cell r="I1673" t="str">
            <v>Active</v>
          </cell>
          <cell r="J1673">
            <v>42005</v>
          </cell>
          <cell r="K1673">
            <v>42369</v>
          </cell>
          <cell r="L1673" t="str">
            <v>Comm Lighting</v>
          </cell>
          <cell r="M1673" t="str">
            <v>LEDPAR30-20 HORM</v>
          </cell>
          <cell r="N1673" t="str">
            <v>2013</v>
          </cell>
          <cell r="Q1673" t="str">
            <v>20</v>
          </cell>
          <cell r="S1673" t="str">
            <v>20</v>
          </cell>
          <cell r="T1673" t="str">
            <v>41</v>
          </cell>
          <cell r="U1673" t="str">
            <v>Incremental</v>
          </cell>
          <cell r="V1673" t="str">
            <v>5</v>
          </cell>
          <cell r="W1673" t="str">
            <v>4867</v>
          </cell>
          <cell r="X1673" t="str">
            <v>0</v>
          </cell>
          <cell r="Y1673" t="str">
            <v>PSE-deemed</v>
          </cell>
          <cell r="Z1673" t="str">
            <v>Program Staff</v>
          </cell>
          <cell r="AF1673" t="str">
            <v>kWh</v>
          </cell>
        </row>
        <row r="1674">
          <cell r="A1674" t="str">
            <v>10159 - 1</v>
          </cell>
          <cell r="B1674" t="str">
            <v>10159</v>
          </cell>
          <cell r="C1674" t="str">
            <v>Lighting</v>
          </cell>
          <cell r="D1674" t="str">
            <v>Lamp</v>
          </cell>
          <cell r="E1674" t="str">
            <v>LED Lamp</v>
          </cell>
          <cell r="F1674" t="str">
            <v>LTGO: Lamp - LED -  PAR30 - Medical Office</v>
          </cell>
          <cell r="G1674" t="str">
            <v>LED PAR30: medical office</v>
          </cell>
          <cell r="H1674">
            <v>1</v>
          </cell>
          <cell r="I1674" t="str">
            <v>Active</v>
          </cell>
          <cell r="J1674">
            <v>42005</v>
          </cell>
          <cell r="K1674">
            <v>42369</v>
          </cell>
          <cell r="L1674" t="str">
            <v>Comm Lighting</v>
          </cell>
          <cell r="M1674" t="str">
            <v>LEDPAR30-20 HEOT</v>
          </cell>
          <cell r="N1674" t="str">
            <v>2011</v>
          </cell>
          <cell r="Q1674" t="str">
            <v>20</v>
          </cell>
          <cell r="S1674" t="str">
            <v>20</v>
          </cell>
          <cell r="T1674" t="str">
            <v>137</v>
          </cell>
          <cell r="U1674" t="str">
            <v>Incremental</v>
          </cell>
          <cell r="V1674" t="str">
            <v>5</v>
          </cell>
          <cell r="W1674" t="str">
            <v>4905</v>
          </cell>
          <cell r="X1674" t="str">
            <v>0</v>
          </cell>
          <cell r="Y1674" t="str">
            <v>PSE-deemed</v>
          </cell>
          <cell r="Z1674" t="str">
            <v>Program Staff</v>
          </cell>
          <cell r="AF1674" t="str">
            <v>kWh</v>
          </cell>
        </row>
        <row r="1675">
          <cell r="A1675" t="str">
            <v>10159 - 2</v>
          </cell>
          <cell r="B1675" t="str">
            <v>10159</v>
          </cell>
          <cell r="C1675" t="str">
            <v>Lighting</v>
          </cell>
          <cell r="D1675" t="str">
            <v>Lamp</v>
          </cell>
          <cell r="E1675" t="str">
            <v>LED Lamp</v>
          </cell>
          <cell r="F1675" t="str">
            <v>LTGO: Lamp - LED -  PAR30 - Medical Office</v>
          </cell>
          <cell r="G1675" t="str">
            <v>LED PAR30: medical office</v>
          </cell>
          <cell r="H1675">
            <v>2</v>
          </cell>
          <cell r="I1675" t="str">
            <v>Active</v>
          </cell>
          <cell r="J1675">
            <v>41640</v>
          </cell>
          <cell r="K1675">
            <v>42004</v>
          </cell>
          <cell r="L1675" t="str">
            <v>Comm Lighting</v>
          </cell>
          <cell r="M1675" t="str">
            <v>LEDPAR30$20 HEOT</v>
          </cell>
          <cell r="N1675" t="str">
            <v>1590</v>
          </cell>
          <cell r="Q1675" t="str">
            <v>20</v>
          </cell>
          <cell r="S1675" t="str">
            <v>46</v>
          </cell>
          <cell r="T1675" t="str">
            <v>140</v>
          </cell>
          <cell r="V1675" t="str">
            <v>5</v>
          </cell>
          <cell r="W1675" t="str">
            <v>4432</v>
          </cell>
          <cell r="AF1675" t="str">
            <v>kWh</v>
          </cell>
        </row>
        <row r="1676">
          <cell r="A1676" t="str">
            <v>10157 - 1</v>
          </cell>
          <cell r="B1676" t="str">
            <v>10157</v>
          </cell>
          <cell r="C1676" t="str">
            <v>Lighting</v>
          </cell>
          <cell r="D1676" t="str">
            <v>Lamp</v>
          </cell>
          <cell r="E1676" t="str">
            <v>LED Lamp</v>
          </cell>
          <cell r="F1676" t="str">
            <v>LTGO: Lamp - LED -  PAR30 - Office</v>
          </cell>
          <cell r="G1676" t="str">
            <v>LED PAR30: office</v>
          </cell>
          <cell r="H1676">
            <v>1</v>
          </cell>
          <cell r="I1676" t="str">
            <v>Active</v>
          </cell>
          <cell r="J1676">
            <v>42005</v>
          </cell>
          <cell r="K1676">
            <v>42369</v>
          </cell>
          <cell r="L1676" t="str">
            <v>Comm Lighting</v>
          </cell>
          <cell r="M1676" t="str">
            <v>LEDPAR30-20 OFFC</v>
          </cell>
          <cell r="N1676" t="str">
            <v>2015</v>
          </cell>
          <cell r="Q1676" t="str">
            <v>20</v>
          </cell>
          <cell r="S1676" t="str">
            <v>20</v>
          </cell>
          <cell r="T1676" t="str">
            <v>93</v>
          </cell>
          <cell r="U1676" t="str">
            <v>Incremental</v>
          </cell>
          <cell r="V1676" t="str">
            <v>5</v>
          </cell>
          <cell r="W1676" t="str">
            <v>4886</v>
          </cell>
          <cell r="X1676" t="str">
            <v>0</v>
          </cell>
          <cell r="Y1676" t="str">
            <v>PSE-deemed</v>
          </cell>
          <cell r="Z1676" t="str">
            <v>Program Staff</v>
          </cell>
          <cell r="AF1676" t="str">
            <v>kWh</v>
          </cell>
        </row>
        <row r="1677">
          <cell r="A1677" t="str">
            <v>10158 - 1</v>
          </cell>
          <cell r="B1677" t="str">
            <v>10158</v>
          </cell>
          <cell r="C1677" t="str">
            <v>Lighting</v>
          </cell>
          <cell r="D1677" t="str">
            <v>Lamp</v>
          </cell>
          <cell r="E1677" t="str">
            <v>LED Lamp</v>
          </cell>
          <cell r="F1677" t="str">
            <v>LTGO: Lamp - LED -  PAR30 - Other</v>
          </cell>
          <cell r="G1677" t="str">
            <v>LED PAR30: other</v>
          </cell>
          <cell r="H1677">
            <v>1</v>
          </cell>
          <cell r="I1677" t="str">
            <v>Active</v>
          </cell>
          <cell r="J1677">
            <v>42005</v>
          </cell>
          <cell r="K1677">
            <v>42369</v>
          </cell>
          <cell r="L1677" t="str">
            <v>Comm Lighting</v>
          </cell>
          <cell r="M1677" t="str">
            <v>LEDPAR30-20 OTHR</v>
          </cell>
          <cell r="N1677" t="str">
            <v>2016</v>
          </cell>
          <cell r="Q1677" t="str">
            <v>20</v>
          </cell>
          <cell r="S1677" t="str">
            <v>20</v>
          </cell>
          <cell r="T1677" t="str">
            <v>70</v>
          </cell>
          <cell r="U1677" t="str">
            <v>Incremental</v>
          </cell>
          <cell r="V1677" t="str">
            <v>5</v>
          </cell>
          <cell r="W1677" t="str">
            <v>4897</v>
          </cell>
          <cell r="X1677" t="str">
            <v>0</v>
          </cell>
          <cell r="Y1677" t="str">
            <v>PSE-deemed</v>
          </cell>
          <cell r="Z1677" t="str">
            <v>Program Staff</v>
          </cell>
          <cell r="AF1677" t="str">
            <v>kWh</v>
          </cell>
        </row>
        <row r="1678">
          <cell r="A1678" t="str">
            <v>10158 - 2</v>
          </cell>
          <cell r="B1678" t="str">
            <v>10158</v>
          </cell>
          <cell r="C1678" t="str">
            <v>Lighting</v>
          </cell>
          <cell r="D1678" t="str">
            <v>Lamp</v>
          </cell>
          <cell r="E1678" t="str">
            <v>LED Lamp</v>
          </cell>
          <cell r="F1678" t="str">
            <v>LTGO: Lamp - LED -  PAR30 - Other</v>
          </cell>
          <cell r="G1678" t="str">
            <v>LED PAR30: other</v>
          </cell>
          <cell r="H1678">
            <v>2</v>
          </cell>
          <cell r="I1678" t="str">
            <v>Active</v>
          </cell>
          <cell r="J1678">
            <v>41640</v>
          </cell>
          <cell r="K1678">
            <v>42004</v>
          </cell>
          <cell r="L1678" t="str">
            <v>Comm Lighting</v>
          </cell>
          <cell r="M1678" t="str">
            <v>LEDPAR30$20 OTHR</v>
          </cell>
          <cell r="N1678" t="str">
            <v>1589</v>
          </cell>
          <cell r="Q1678" t="str">
            <v>20</v>
          </cell>
          <cell r="S1678" t="str">
            <v>46</v>
          </cell>
          <cell r="T1678" t="str">
            <v>133</v>
          </cell>
          <cell r="V1678" t="str">
            <v>5</v>
          </cell>
          <cell r="W1678" t="str">
            <v>4439</v>
          </cell>
          <cell r="AF1678" t="str">
            <v>kWh</v>
          </cell>
        </row>
        <row r="1679">
          <cell r="A1679" t="str">
            <v>10161 - 1</v>
          </cell>
          <cell r="B1679" t="str">
            <v>10161</v>
          </cell>
          <cell r="C1679" t="str">
            <v>Lighting</v>
          </cell>
          <cell r="D1679" t="str">
            <v>Lamp</v>
          </cell>
          <cell r="E1679" t="str">
            <v>LED Lamp</v>
          </cell>
          <cell r="F1679" t="str">
            <v>LTGO: Lamp - LED -  PAR30 - Retail</v>
          </cell>
          <cell r="G1679" t="str">
            <v>LED PAR30: retail</v>
          </cell>
          <cell r="H1679">
            <v>1</v>
          </cell>
          <cell r="I1679" t="str">
            <v>Active</v>
          </cell>
          <cell r="J1679">
            <v>42005</v>
          </cell>
          <cell r="K1679">
            <v>42369</v>
          </cell>
          <cell r="L1679" t="str">
            <v>Comm Lighting</v>
          </cell>
          <cell r="M1679" t="str">
            <v>LEDPAR30-20 RETL</v>
          </cell>
          <cell r="N1679" t="str">
            <v>2018</v>
          </cell>
          <cell r="Q1679" t="str">
            <v>20</v>
          </cell>
          <cell r="S1679" t="str">
            <v>20</v>
          </cell>
          <cell r="T1679" t="str">
            <v>103</v>
          </cell>
          <cell r="U1679" t="str">
            <v>Incremental</v>
          </cell>
          <cell r="V1679" t="str">
            <v>5</v>
          </cell>
          <cell r="W1679" t="str">
            <v>4921</v>
          </cell>
          <cell r="X1679" t="str">
            <v>0</v>
          </cell>
          <cell r="Y1679" t="str">
            <v>PSE-deemed</v>
          </cell>
          <cell r="Z1679" t="str">
            <v>Program Staff</v>
          </cell>
          <cell r="AF1679" t="str">
            <v>kWh</v>
          </cell>
        </row>
        <row r="1680">
          <cell r="A1680" t="str">
            <v>10162 - 1</v>
          </cell>
          <cell r="B1680" t="str">
            <v>10162</v>
          </cell>
          <cell r="C1680" t="str">
            <v>Lighting</v>
          </cell>
          <cell r="D1680" t="str">
            <v>Lamp</v>
          </cell>
          <cell r="E1680" t="str">
            <v>LED Lamp</v>
          </cell>
          <cell r="F1680" t="str">
            <v>LTGO: Lamp - LED -  PAR30 - School K12</v>
          </cell>
          <cell r="G1680" t="str">
            <v>LED PAR30: school K12</v>
          </cell>
          <cell r="H1680">
            <v>1</v>
          </cell>
          <cell r="I1680" t="str">
            <v>Active</v>
          </cell>
          <cell r="J1680">
            <v>42005</v>
          </cell>
          <cell r="K1680">
            <v>42369</v>
          </cell>
          <cell r="L1680" t="str">
            <v>Comm Lighting</v>
          </cell>
          <cell r="M1680" t="str">
            <v>LEDPAR30-20 SCHL</v>
          </cell>
          <cell r="N1680" t="str">
            <v>2019</v>
          </cell>
          <cell r="Q1680" t="str">
            <v>20</v>
          </cell>
          <cell r="S1680" t="str">
            <v>20</v>
          </cell>
          <cell r="T1680" t="str">
            <v>71</v>
          </cell>
          <cell r="U1680" t="str">
            <v>Incremental</v>
          </cell>
          <cell r="V1680" t="str">
            <v>5</v>
          </cell>
          <cell r="W1680" t="str">
            <v>4929</v>
          </cell>
          <cell r="X1680" t="str">
            <v>0</v>
          </cell>
          <cell r="Y1680" t="str">
            <v>PSE-deemed</v>
          </cell>
          <cell r="Z1680" t="str">
            <v>Program Staff</v>
          </cell>
          <cell r="AF1680" t="str">
            <v>kWh</v>
          </cell>
        </row>
        <row r="1681">
          <cell r="A1681" t="str">
            <v>10163 - 1</v>
          </cell>
          <cell r="B1681" t="str">
            <v>10163</v>
          </cell>
          <cell r="C1681" t="str">
            <v>Lighting</v>
          </cell>
          <cell r="D1681" t="str">
            <v>Lamp</v>
          </cell>
          <cell r="E1681" t="str">
            <v>LED Lamp</v>
          </cell>
          <cell r="F1681" t="str">
            <v>LTGO: Lamp - LED -  PAR30 - University</v>
          </cell>
          <cell r="G1681" t="str">
            <v>LED PAR30: university</v>
          </cell>
          <cell r="H1681">
            <v>1</v>
          </cell>
          <cell r="I1681" t="str">
            <v>Active</v>
          </cell>
          <cell r="J1681">
            <v>42005</v>
          </cell>
          <cell r="K1681">
            <v>42369</v>
          </cell>
          <cell r="L1681" t="str">
            <v>Comm Lighting</v>
          </cell>
          <cell r="M1681" t="str">
            <v>LEDPAR30-20 UNIV</v>
          </cell>
          <cell r="N1681" t="str">
            <v>2020</v>
          </cell>
          <cell r="Q1681" t="str">
            <v>20</v>
          </cell>
          <cell r="S1681" t="str">
            <v>20</v>
          </cell>
          <cell r="T1681" t="str">
            <v>191</v>
          </cell>
          <cell r="U1681" t="str">
            <v>Incremental</v>
          </cell>
          <cell r="V1681" t="str">
            <v>5</v>
          </cell>
          <cell r="W1681" t="str">
            <v>4937</v>
          </cell>
          <cell r="X1681" t="str">
            <v>0</v>
          </cell>
          <cell r="Y1681" t="str">
            <v>PSE-deemed</v>
          </cell>
          <cell r="Z1681" t="str">
            <v>Program Staff</v>
          </cell>
          <cell r="AF1681" t="str">
            <v>kWh</v>
          </cell>
        </row>
        <row r="1682">
          <cell r="A1682" t="str">
            <v>10164 - 1</v>
          </cell>
          <cell r="B1682" t="str">
            <v>10164</v>
          </cell>
          <cell r="C1682" t="str">
            <v>Lighting</v>
          </cell>
          <cell r="D1682" t="str">
            <v>Lamp</v>
          </cell>
          <cell r="E1682" t="str">
            <v>LED Lamp</v>
          </cell>
          <cell r="F1682" t="str">
            <v>LTGO: Lamp - LED -  PAR30 - Warehouse</v>
          </cell>
          <cell r="G1682" t="str">
            <v>LED PAR30: warehouse</v>
          </cell>
          <cell r="H1682">
            <v>1</v>
          </cell>
          <cell r="I1682" t="str">
            <v>Active</v>
          </cell>
          <cell r="J1682">
            <v>42005</v>
          </cell>
          <cell r="K1682">
            <v>42369</v>
          </cell>
          <cell r="L1682" t="str">
            <v>Comm Lighting</v>
          </cell>
          <cell r="M1682" t="str">
            <v>LEDPAR30-20 WHSE</v>
          </cell>
          <cell r="N1682" t="str">
            <v>2021</v>
          </cell>
          <cell r="Q1682" t="str">
            <v>20</v>
          </cell>
          <cell r="S1682" t="str">
            <v>20</v>
          </cell>
          <cell r="T1682" t="str">
            <v>74</v>
          </cell>
          <cell r="U1682" t="str">
            <v>Incremental</v>
          </cell>
          <cell r="V1682" t="str">
            <v>5</v>
          </cell>
          <cell r="W1682" t="str">
            <v>4945</v>
          </cell>
          <cell r="X1682" t="str">
            <v>0</v>
          </cell>
          <cell r="Y1682" t="str">
            <v>PSE-deemed</v>
          </cell>
          <cell r="Z1682" t="str">
            <v>Program Staff</v>
          </cell>
          <cell r="AF1682" t="str">
            <v>kWh</v>
          </cell>
        </row>
        <row r="1683">
          <cell r="A1683" t="str">
            <v>10137 - 1</v>
          </cell>
          <cell r="B1683" t="str">
            <v>10137</v>
          </cell>
          <cell r="C1683" t="str">
            <v>Lighting</v>
          </cell>
          <cell r="D1683" t="str">
            <v>Lamp</v>
          </cell>
          <cell r="E1683" t="str">
            <v>LED Lamp</v>
          </cell>
          <cell r="F1683" t="str">
            <v>LTGO: Lamp - LED -  PAR38 and 40 - Assembly Worship</v>
          </cell>
          <cell r="G1683" t="str">
            <v>LED PAR38 and 40: assembly worship</v>
          </cell>
          <cell r="H1683">
            <v>1</v>
          </cell>
          <cell r="I1683" t="str">
            <v>Active</v>
          </cell>
          <cell r="J1683">
            <v>42005</v>
          </cell>
          <cell r="K1683">
            <v>42369</v>
          </cell>
          <cell r="L1683" t="str">
            <v>Comm Lighting</v>
          </cell>
          <cell r="M1683" t="str">
            <v>LEDPAR3840-20 CHUR</v>
          </cell>
          <cell r="N1683" t="str">
            <v>2036</v>
          </cell>
          <cell r="Q1683" t="str">
            <v>20</v>
          </cell>
          <cell r="S1683" t="str">
            <v>20</v>
          </cell>
          <cell r="T1683" t="str">
            <v>76</v>
          </cell>
          <cell r="U1683" t="str">
            <v>Incremental</v>
          </cell>
          <cell r="V1683" t="str">
            <v>5</v>
          </cell>
          <cell r="W1683" t="str">
            <v>4818</v>
          </cell>
          <cell r="X1683" t="str">
            <v>0</v>
          </cell>
          <cell r="Y1683" t="str">
            <v>PSE-deemed</v>
          </cell>
          <cell r="Z1683" t="str">
            <v>Program Staff</v>
          </cell>
          <cell r="AF1683" t="str">
            <v>kWh</v>
          </cell>
        </row>
        <row r="1684">
          <cell r="A1684" t="str">
            <v>10138 - 1</v>
          </cell>
          <cell r="B1684" t="str">
            <v>10138</v>
          </cell>
          <cell r="C1684" t="str">
            <v>Lighting</v>
          </cell>
          <cell r="D1684" t="str">
            <v>Lamp</v>
          </cell>
          <cell r="E1684" t="str">
            <v>LED Lamp</v>
          </cell>
          <cell r="F1684" t="str">
            <v>LTGO: Lamp - LED -  PAR38 and 40 - Exterior</v>
          </cell>
          <cell r="G1684" t="str">
            <v>LED PAR38 and 40: exterior</v>
          </cell>
          <cell r="H1684">
            <v>1</v>
          </cell>
          <cell r="I1684" t="str">
            <v>Active</v>
          </cell>
          <cell r="J1684">
            <v>42005</v>
          </cell>
          <cell r="K1684">
            <v>42369</v>
          </cell>
          <cell r="L1684" t="str">
            <v>Comm Lighting</v>
          </cell>
          <cell r="M1684" t="str">
            <v>LEDPAR3840-20 EXTR</v>
          </cell>
          <cell r="N1684" t="str">
            <v>2037</v>
          </cell>
          <cell r="Q1684" t="str">
            <v>20</v>
          </cell>
          <cell r="S1684" t="str">
            <v>20</v>
          </cell>
          <cell r="T1684" t="str">
            <v>170</v>
          </cell>
          <cell r="U1684" t="str">
            <v>Incremental</v>
          </cell>
          <cell r="V1684" t="str">
            <v>5</v>
          </cell>
          <cell r="W1684" t="str">
            <v>4842</v>
          </cell>
          <cell r="X1684" t="str">
            <v>0</v>
          </cell>
          <cell r="Y1684" t="str">
            <v>PSE-deemed</v>
          </cell>
          <cell r="Z1684" t="str">
            <v>Program Staff</v>
          </cell>
          <cell r="AF1684" t="str">
            <v>kWh</v>
          </cell>
        </row>
        <row r="1685">
          <cell r="A1685" t="str">
            <v>10146 - 1</v>
          </cell>
          <cell r="B1685" t="str">
            <v>10146</v>
          </cell>
          <cell r="C1685" t="str">
            <v>Lighting</v>
          </cell>
          <cell r="D1685" t="str">
            <v>Lamp</v>
          </cell>
          <cell r="E1685" t="str">
            <v>LED Lamp</v>
          </cell>
          <cell r="F1685" t="str">
            <v>LTGO: Lamp - LED -  PAR38 and 40 - Food Service Restaurant</v>
          </cell>
          <cell r="G1685" t="str">
            <v>LED PAR38 and 40: food service restaurant</v>
          </cell>
          <cell r="H1685">
            <v>1</v>
          </cell>
          <cell r="I1685" t="str">
            <v>Active</v>
          </cell>
          <cell r="J1685">
            <v>42005</v>
          </cell>
          <cell r="K1685">
            <v>42369</v>
          </cell>
          <cell r="L1685" t="str">
            <v>Comm Lighting</v>
          </cell>
          <cell r="M1685" t="str">
            <v>LEDPAR3840-20 REST</v>
          </cell>
          <cell r="N1685" t="str">
            <v>2031</v>
          </cell>
          <cell r="Q1685" t="str">
            <v>20</v>
          </cell>
          <cell r="S1685" t="str">
            <v>20</v>
          </cell>
          <cell r="T1685" t="str">
            <v>151</v>
          </cell>
          <cell r="U1685" t="str">
            <v>Incremental</v>
          </cell>
          <cell r="V1685" t="str">
            <v>5</v>
          </cell>
          <cell r="W1685" t="str">
            <v>4911</v>
          </cell>
          <cell r="X1685" t="str">
            <v>0</v>
          </cell>
          <cell r="Y1685" t="str">
            <v>PSE-deemed</v>
          </cell>
          <cell r="Z1685" t="str">
            <v>Program Staff</v>
          </cell>
          <cell r="AF1685" t="str">
            <v>kWh</v>
          </cell>
        </row>
        <row r="1686">
          <cell r="A1686" t="str">
            <v>10146 - 2</v>
          </cell>
          <cell r="B1686" t="str">
            <v>10146</v>
          </cell>
          <cell r="C1686" t="str">
            <v>Lighting</v>
          </cell>
          <cell r="D1686" t="str">
            <v>Lamp</v>
          </cell>
          <cell r="E1686" t="str">
            <v>LED Lamp</v>
          </cell>
          <cell r="F1686" t="str">
            <v>LTGO: Lamp - LED -  PAR38 and 40 - Food Service Restaurant</v>
          </cell>
          <cell r="G1686" t="str">
            <v>LED PAR38 and 40: food service restaurant</v>
          </cell>
          <cell r="H1686">
            <v>2</v>
          </cell>
          <cell r="I1686" t="str">
            <v>Active</v>
          </cell>
          <cell r="J1686">
            <v>41640</v>
          </cell>
          <cell r="K1686">
            <v>42004</v>
          </cell>
          <cell r="L1686" t="str">
            <v>Comm Lighting</v>
          </cell>
          <cell r="M1686" t="str">
            <v>LEDPAR3840$20 REST</v>
          </cell>
          <cell r="N1686" t="str">
            <v>1567</v>
          </cell>
          <cell r="Q1686" t="str">
            <v>20</v>
          </cell>
          <cell r="S1686" t="str">
            <v>50</v>
          </cell>
          <cell r="T1686" t="str">
            <v>160</v>
          </cell>
          <cell r="V1686" t="str">
            <v>5</v>
          </cell>
          <cell r="W1686" t="str">
            <v>4444</v>
          </cell>
          <cell r="AF1686" t="str">
            <v>kWh</v>
          </cell>
        </row>
        <row r="1687">
          <cell r="A1687" t="str">
            <v>10139 - 1</v>
          </cell>
          <cell r="B1687" t="str">
            <v>10139</v>
          </cell>
          <cell r="C1687" t="str">
            <v>Lighting</v>
          </cell>
          <cell r="D1687" t="str">
            <v>Lamp</v>
          </cell>
          <cell r="E1687" t="str">
            <v>LED Lamp</v>
          </cell>
          <cell r="F1687" t="str">
            <v>LTGO: Lamp - LED -  PAR38 and 40 - Grocery</v>
          </cell>
          <cell r="G1687" t="str">
            <v>LED PAR38 and 40: grocery</v>
          </cell>
          <cell r="H1687">
            <v>1</v>
          </cell>
          <cell r="I1687" t="str">
            <v>Active</v>
          </cell>
          <cell r="J1687">
            <v>42005</v>
          </cell>
          <cell r="K1687">
            <v>42369</v>
          </cell>
          <cell r="L1687" t="str">
            <v>Comm Lighting</v>
          </cell>
          <cell r="M1687" t="str">
            <v>LEDPAR3840-20 GROC</v>
          </cell>
          <cell r="N1687" t="str">
            <v>2024</v>
          </cell>
          <cell r="Q1687" t="str">
            <v>20</v>
          </cell>
          <cell r="S1687" t="str">
            <v>20</v>
          </cell>
          <cell r="T1687" t="str">
            <v>221</v>
          </cell>
          <cell r="U1687" t="str">
            <v>Incremental</v>
          </cell>
          <cell r="V1687" t="str">
            <v>5</v>
          </cell>
          <cell r="W1687" t="str">
            <v>4826</v>
          </cell>
          <cell r="X1687" t="str">
            <v>0</v>
          </cell>
          <cell r="Y1687" t="str">
            <v>PSE-deemed</v>
          </cell>
          <cell r="Z1687" t="str">
            <v>Program Staff</v>
          </cell>
          <cell r="AF1687" t="str">
            <v>kWh</v>
          </cell>
        </row>
        <row r="1688">
          <cell r="A1688" t="str">
            <v>10140 - 1</v>
          </cell>
          <cell r="B1688" t="str">
            <v>10140</v>
          </cell>
          <cell r="C1688" t="str">
            <v>Lighting</v>
          </cell>
          <cell r="D1688" t="str">
            <v>Lamp</v>
          </cell>
          <cell r="E1688" t="str">
            <v>LED Lamp</v>
          </cell>
          <cell r="F1688" t="str">
            <v>LTGO: Lamp - LED -  PAR38 and 40 - Hospital</v>
          </cell>
          <cell r="G1688" t="str">
            <v>LED PAR38 and 40: hospital</v>
          </cell>
          <cell r="H1688">
            <v>1</v>
          </cell>
          <cell r="I1688" t="str">
            <v>Active</v>
          </cell>
          <cell r="J1688">
            <v>42005</v>
          </cell>
          <cell r="K1688">
            <v>42369</v>
          </cell>
          <cell r="L1688" t="str">
            <v>Comm Lighting</v>
          </cell>
          <cell r="M1688" t="str">
            <v>LEDPAR3840-20 HOSP</v>
          </cell>
          <cell r="N1688" t="str">
            <v>2028</v>
          </cell>
          <cell r="Q1688" t="str">
            <v>20</v>
          </cell>
          <cell r="S1688" t="str">
            <v>20</v>
          </cell>
          <cell r="T1688" t="str">
            <v>256</v>
          </cell>
          <cell r="U1688" t="str">
            <v>Incremental</v>
          </cell>
          <cell r="V1688" t="str">
            <v>5</v>
          </cell>
          <cell r="W1688" t="str">
            <v>2028</v>
          </cell>
          <cell r="X1688" t="str">
            <v>0</v>
          </cell>
          <cell r="Y1688" t="str">
            <v>PSE-deemed</v>
          </cell>
          <cell r="Z1688" t="str">
            <v>Program Staff</v>
          </cell>
          <cell r="AF1688" t="str">
            <v>kWh</v>
          </cell>
        </row>
        <row r="1689">
          <cell r="A1689" t="str">
            <v>10141 - 1</v>
          </cell>
          <cell r="B1689" t="str">
            <v>10141</v>
          </cell>
          <cell r="C1689" t="str">
            <v>Lighting</v>
          </cell>
          <cell r="D1689" t="str">
            <v>Lamp</v>
          </cell>
          <cell r="E1689" t="str">
            <v>LED Lamp</v>
          </cell>
          <cell r="F1689" t="str">
            <v>LTGO: Lamp - LED -  PAR38 and 40 - Lodging Common Areas</v>
          </cell>
          <cell r="G1689" t="str">
            <v>LED PAR38 and 40: lodging common areas</v>
          </cell>
          <cell r="H1689">
            <v>1</v>
          </cell>
          <cell r="I1689" t="str">
            <v>Active</v>
          </cell>
          <cell r="J1689">
            <v>42005</v>
          </cell>
          <cell r="K1689">
            <v>42369</v>
          </cell>
          <cell r="L1689" t="str">
            <v>Comm Lighting</v>
          </cell>
          <cell r="M1689" t="str">
            <v>LEDPAR3840-20 HOCA</v>
          </cell>
          <cell r="N1689" t="str">
            <v>2026</v>
          </cell>
          <cell r="Q1689" t="str">
            <v>20</v>
          </cell>
          <cell r="S1689" t="str">
            <v>20</v>
          </cell>
          <cell r="T1689" t="str">
            <v>344</v>
          </cell>
          <cell r="U1689" t="str">
            <v>Incremental</v>
          </cell>
          <cell r="V1689" t="str">
            <v>5</v>
          </cell>
          <cell r="W1689" t="str">
            <v>4856</v>
          </cell>
          <cell r="X1689" t="str">
            <v>0</v>
          </cell>
          <cell r="Y1689" t="str">
            <v>PSE-deemed</v>
          </cell>
          <cell r="Z1689" t="str">
            <v>Program Staff</v>
          </cell>
          <cell r="AF1689" t="str">
            <v>kWh</v>
          </cell>
        </row>
        <row r="1690">
          <cell r="A1690" t="str">
            <v>10141 - 2</v>
          </cell>
          <cell r="B1690" t="str">
            <v>10141</v>
          </cell>
          <cell r="C1690" t="str">
            <v>Lighting</v>
          </cell>
          <cell r="D1690" t="str">
            <v>Lamp</v>
          </cell>
          <cell r="E1690" t="str">
            <v>LED Lamp</v>
          </cell>
          <cell r="F1690" t="str">
            <v>LTGO: Lamp - LED -  PAR38 and 40 - Lodging Common Areas</v>
          </cell>
          <cell r="G1690" t="str">
            <v>LED PAR38 and 40: lodging common areas</v>
          </cell>
          <cell r="H1690">
            <v>2</v>
          </cell>
          <cell r="I1690" t="str">
            <v>Active</v>
          </cell>
          <cell r="J1690">
            <v>41640</v>
          </cell>
          <cell r="K1690">
            <v>42004</v>
          </cell>
          <cell r="L1690" t="str">
            <v>Comm Lighting</v>
          </cell>
          <cell r="M1690" t="str">
            <v>LEDPAR3840$20 HOCA</v>
          </cell>
          <cell r="N1690" t="str">
            <v>1562</v>
          </cell>
          <cell r="Q1690" t="str">
            <v>20</v>
          </cell>
          <cell r="S1690" t="str">
            <v>50</v>
          </cell>
          <cell r="T1690" t="str">
            <v>275</v>
          </cell>
          <cell r="V1690" t="str">
            <v>5</v>
          </cell>
          <cell r="W1690" t="str">
            <v>4395</v>
          </cell>
          <cell r="AF1690" t="str">
            <v>kWh</v>
          </cell>
        </row>
        <row r="1691">
          <cell r="A1691" t="str">
            <v>10142 - 1</v>
          </cell>
          <cell r="B1691" t="str">
            <v>10142</v>
          </cell>
          <cell r="C1691" t="str">
            <v>Lighting</v>
          </cell>
          <cell r="D1691" t="str">
            <v>Lamp</v>
          </cell>
          <cell r="E1691" t="str">
            <v>LED Lamp</v>
          </cell>
          <cell r="F1691" t="str">
            <v>LTGO: Lamp - LED -  PAR38 and 40 - Lodging Guest Rooms</v>
          </cell>
          <cell r="G1691" t="str">
            <v>LED PAR38 and 40: lodging guest rooms</v>
          </cell>
          <cell r="H1691">
            <v>1</v>
          </cell>
          <cell r="I1691" t="str">
            <v>Active</v>
          </cell>
          <cell r="J1691">
            <v>42005</v>
          </cell>
          <cell r="K1691">
            <v>42369</v>
          </cell>
          <cell r="L1691" t="str">
            <v>Comm Lighting</v>
          </cell>
          <cell r="M1691" t="str">
            <v>LEDPAR3840-20 HORM</v>
          </cell>
          <cell r="N1691" t="str">
            <v>2027</v>
          </cell>
          <cell r="Q1691" t="str">
            <v>20</v>
          </cell>
          <cell r="S1691" t="str">
            <v>20</v>
          </cell>
          <cell r="T1691" t="str">
            <v>56</v>
          </cell>
          <cell r="U1691" t="str">
            <v>Incremental</v>
          </cell>
          <cell r="V1691" t="str">
            <v>5</v>
          </cell>
          <cell r="W1691" t="str">
            <v>2027</v>
          </cell>
          <cell r="X1691" t="str">
            <v>0</v>
          </cell>
          <cell r="Y1691" t="str">
            <v>PSE-deemed</v>
          </cell>
          <cell r="Z1691" t="str">
            <v>Program Staff</v>
          </cell>
          <cell r="AF1691" t="str">
            <v>kWh</v>
          </cell>
        </row>
        <row r="1692">
          <cell r="A1692" t="str">
            <v>10145 - 1</v>
          </cell>
          <cell r="B1692" t="str">
            <v>10145</v>
          </cell>
          <cell r="C1692" t="str">
            <v>Lighting</v>
          </cell>
          <cell r="D1692" t="str">
            <v>Lamp</v>
          </cell>
          <cell r="E1692" t="str">
            <v>LED Lamp</v>
          </cell>
          <cell r="F1692" t="str">
            <v>LTGO: Lamp - LED -  PAR38 and 40 - Medical Office</v>
          </cell>
          <cell r="G1692" t="str">
            <v>LED PAR38 and 40: medical office</v>
          </cell>
          <cell r="H1692">
            <v>1</v>
          </cell>
          <cell r="I1692" t="str">
            <v>Active</v>
          </cell>
          <cell r="J1692">
            <v>42005</v>
          </cell>
          <cell r="K1692">
            <v>42369</v>
          </cell>
          <cell r="L1692" t="str">
            <v>Comm Lighting</v>
          </cell>
          <cell r="M1692" t="str">
            <v>LEDPAR3840-20 HEOT</v>
          </cell>
          <cell r="N1692" t="str">
            <v>2025</v>
          </cell>
          <cell r="Q1692" t="str">
            <v>20</v>
          </cell>
          <cell r="S1692" t="str">
            <v>20</v>
          </cell>
          <cell r="T1692" t="str">
            <v>185</v>
          </cell>
          <cell r="U1692" t="str">
            <v>Incremental</v>
          </cell>
          <cell r="V1692" t="str">
            <v>5</v>
          </cell>
          <cell r="W1692" t="str">
            <v>4903</v>
          </cell>
          <cell r="X1692" t="str">
            <v>0</v>
          </cell>
          <cell r="Y1692" t="str">
            <v>PSE-deemed</v>
          </cell>
          <cell r="Z1692" t="str">
            <v>Program Staff</v>
          </cell>
          <cell r="AF1692" t="str">
            <v>kWh</v>
          </cell>
        </row>
        <row r="1693">
          <cell r="A1693" t="str">
            <v>10143 - 1</v>
          </cell>
          <cell r="B1693" t="str">
            <v>10143</v>
          </cell>
          <cell r="C1693" t="str">
            <v>Lighting</v>
          </cell>
          <cell r="D1693" t="str">
            <v>Lamp</v>
          </cell>
          <cell r="E1693" t="str">
            <v>LED Lamp</v>
          </cell>
          <cell r="F1693" t="str">
            <v>LTGO: Lamp - LED -  PAR38 and 40 - Office</v>
          </cell>
          <cell r="G1693" t="str">
            <v>LED PAR38 and 40: office</v>
          </cell>
          <cell r="H1693">
            <v>1</v>
          </cell>
          <cell r="I1693" t="str">
            <v>Active</v>
          </cell>
          <cell r="J1693">
            <v>42005</v>
          </cell>
          <cell r="K1693">
            <v>42369</v>
          </cell>
          <cell r="L1693" t="str">
            <v>Comm Lighting</v>
          </cell>
          <cell r="M1693" t="str">
            <v>LEDPAR3840-20 OFFC</v>
          </cell>
          <cell r="N1693" t="str">
            <v>2029</v>
          </cell>
          <cell r="Q1693" t="str">
            <v>20</v>
          </cell>
          <cell r="S1693" t="str">
            <v>20</v>
          </cell>
          <cell r="T1693" t="str">
            <v>126</v>
          </cell>
          <cell r="U1693" t="str">
            <v>Incremental</v>
          </cell>
          <cell r="V1693" t="str">
            <v>5</v>
          </cell>
          <cell r="W1693" t="str">
            <v>4887</v>
          </cell>
          <cell r="X1693" t="str">
            <v>0</v>
          </cell>
          <cell r="Y1693" t="str">
            <v>PSE-deemed</v>
          </cell>
          <cell r="Z1693" t="str">
            <v>Program Staff</v>
          </cell>
          <cell r="AF1693" t="str">
            <v>kWh</v>
          </cell>
        </row>
        <row r="1694">
          <cell r="A1694" t="str">
            <v>10144 - 1</v>
          </cell>
          <cell r="B1694" t="str">
            <v>10144</v>
          </cell>
          <cell r="C1694" t="str">
            <v>Lighting</v>
          </cell>
          <cell r="D1694" t="str">
            <v>Lamp</v>
          </cell>
          <cell r="E1694" t="str">
            <v>LED Lamp</v>
          </cell>
          <cell r="F1694" t="str">
            <v>LTGO: Lamp - LED -  PAR38 and 40 - Other</v>
          </cell>
          <cell r="G1694" t="str">
            <v>LED PAR38 and 40: other</v>
          </cell>
          <cell r="H1694">
            <v>1</v>
          </cell>
          <cell r="I1694" t="str">
            <v>Active</v>
          </cell>
          <cell r="J1694">
            <v>42005</v>
          </cell>
          <cell r="K1694">
            <v>42369</v>
          </cell>
          <cell r="L1694" t="str">
            <v>Comm Lighting</v>
          </cell>
          <cell r="M1694" t="str">
            <v>LEDPAR3840-20 OTHR</v>
          </cell>
          <cell r="N1694" t="str">
            <v>2030</v>
          </cell>
          <cell r="Q1694" t="str">
            <v>20</v>
          </cell>
          <cell r="S1694" t="str">
            <v>20</v>
          </cell>
          <cell r="T1694" t="str">
            <v>95</v>
          </cell>
          <cell r="U1694" t="str">
            <v>Incremental</v>
          </cell>
          <cell r="V1694" t="str">
            <v>5</v>
          </cell>
          <cell r="W1694" t="str">
            <v>4895</v>
          </cell>
          <cell r="X1694" t="str">
            <v>0</v>
          </cell>
          <cell r="Y1694" t="str">
            <v>PSE-deemed</v>
          </cell>
          <cell r="Z1694" t="str">
            <v>Program Staff</v>
          </cell>
          <cell r="AF1694" t="str">
            <v>kWh</v>
          </cell>
        </row>
        <row r="1695">
          <cell r="A1695" t="str">
            <v>10147 - 1</v>
          </cell>
          <cell r="B1695" t="str">
            <v>10147</v>
          </cell>
          <cell r="C1695" t="str">
            <v>Lighting</v>
          </cell>
          <cell r="D1695" t="str">
            <v>Lamp</v>
          </cell>
          <cell r="E1695" t="str">
            <v>LED Lamp</v>
          </cell>
          <cell r="F1695" t="str">
            <v>LTGO: Lamp - LED -  PAR38 and 40 - Retail</v>
          </cell>
          <cell r="G1695" t="str">
            <v>LED PAR38 and 40: retail</v>
          </cell>
          <cell r="H1695">
            <v>1</v>
          </cell>
          <cell r="I1695" t="str">
            <v>Active</v>
          </cell>
          <cell r="J1695">
            <v>42005</v>
          </cell>
          <cell r="K1695">
            <v>42369</v>
          </cell>
          <cell r="L1695" t="str">
            <v>Comm Lighting</v>
          </cell>
          <cell r="M1695" t="str">
            <v>LEDPAR3840-20 RETL</v>
          </cell>
          <cell r="N1695" t="str">
            <v>2032</v>
          </cell>
          <cell r="Q1695" t="str">
            <v>20</v>
          </cell>
          <cell r="S1695" t="str">
            <v>20</v>
          </cell>
          <cell r="T1695" t="str">
            <v>139</v>
          </cell>
          <cell r="U1695" t="str">
            <v>Incremental</v>
          </cell>
          <cell r="V1695" t="str">
            <v>5</v>
          </cell>
          <cell r="W1695" t="str">
            <v>2032</v>
          </cell>
          <cell r="X1695" t="str">
            <v>0</v>
          </cell>
          <cell r="Y1695" t="str">
            <v>PSE-deemed</v>
          </cell>
          <cell r="Z1695" t="str">
            <v>Program Staff</v>
          </cell>
          <cell r="AF1695" t="str">
            <v>kWh</v>
          </cell>
        </row>
        <row r="1696">
          <cell r="A1696" t="str">
            <v>10147 - 2</v>
          </cell>
          <cell r="B1696" t="str">
            <v>10147</v>
          </cell>
          <cell r="C1696" t="str">
            <v>Lighting</v>
          </cell>
          <cell r="D1696" t="str">
            <v>Lamp</v>
          </cell>
          <cell r="E1696" t="str">
            <v>LED Lamp</v>
          </cell>
          <cell r="F1696" t="str">
            <v>LTGO: Lamp - LED -  PAR38 and 40 - Retail</v>
          </cell>
          <cell r="G1696" t="str">
            <v>LED PAR38 and 40: retail</v>
          </cell>
          <cell r="H1696">
            <v>2</v>
          </cell>
          <cell r="I1696" t="str">
            <v>Active</v>
          </cell>
          <cell r="J1696">
            <v>41640</v>
          </cell>
          <cell r="K1696">
            <v>42004</v>
          </cell>
          <cell r="L1696" t="str">
            <v>Comm Lighting</v>
          </cell>
          <cell r="M1696" t="str">
            <v>LEDPAR3840$20 RETL</v>
          </cell>
          <cell r="N1696" t="str">
            <v>1568</v>
          </cell>
          <cell r="Q1696" t="str">
            <v>20</v>
          </cell>
          <cell r="S1696" t="str">
            <v>50</v>
          </cell>
          <cell r="T1696" t="str">
            <v>125</v>
          </cell>
          <cell r="V1696" t="str">
            <v>5</v>
          </cell>
          <cell r="W1696" t="str">
            <v>4451</v>
          </cell>
          <cell r="AF1696" t="str">
            <v>kWh</v>
          </cell>
        </row>
        <row r="1697">
          <cell r="A1697" t="str">
            <v>10148 - 1</v>
          </cell>
          <cell r="B1697" t="str">
            <v>10148</v>
          </cell>
          <cell r="C1697" t="str">
            <v>Lighting</v>
          </cell>
          <cell r="D1697" t="str">
            <v>Lamp</v>
          </cell>
          <cell r="E1697" t="str">
            <v>LED Lamp</v>
          </cell>
          <cell r="F1697" t="str">
            <v>LTGO: Lamp - LED -  PAR38 and 40 - School K12</v>
          </cell>
          <cell r="G1697" t="str">
            <v>LED PAR38 and 40: school K12</v>
          </cell>
          <cell r="H1697">
            <v>1</v>
          </cell>
          <cell r="I1697" t="str">
            <v>Active</v>
          </cell>
          <cell r="J1697">
            <v>42005</v>
          </cell>
          <cell r="K1697">
            <v>42369</v>
          </cell>
          <cell r="L1697" t="str">
            <v>Comm Lighting</v>
          </cell>
          <cell r="M1697" t="str">
            <v>LEDPAR3840-20 SCHL</v>
          </cell>
          <cell r="N1697" t="str">
            <v>2033</v>
          </cell>
          <cell r="Q1697" t="str">
            <v>20</v>
          </cell>
          <cell r="S1697" t="str">
            <v>20</v>
          </cell>
          <cell r="T1697" t="str">
            <v>96</v>
          </cell>
          <cell r="U1697" t="str">
            <v>Incremental</v>
          </cell>
          <cell r="V1697" t="str">
            <v>5</v>
          </cell>
          <cell r="W1697" t="str">
            <v>4927</v>
          </cell>
          <cell r="X1697" t="str">
            <v>0</v>
          </cell>
          <cell r="Y1697" t="str">
            <v>PSE-deemed</v>
          </cell>
          <cell r="Z1697" t="str">
            <v>Program Staff</v>
          </cell>
          <cell r="AF1697" t="str">
            <v>kWh</v>
          </cell>
        </row>
        <row r="1698">
          <cell r="A1698" t="str">
            <v>10149 - 1</v>
          </cell>
          <cell r="B1698" t="str">
            <v>10149</v>
          </cell>
          <cell r="C1698" t="str">
            <v>Lighting</v>
          </cell>
          <cell r="D1698" t="str">
            <v>Lamp</v>
          </cell>
          <cell r="E1698" t="str">
            <v>LED Lamp</v>
          </cell>
          <cell r="F1698" t="str">
            <v>LTGO: Lamp - LED -  PAR38 and 40 - University</v>
          </cell>
          <cell r="G1698" t="str">
            <v>LED PAR38 and 40: university</v>
          </cell>
          <cell r="H1698">
            <v>1</v>
          </cell>
          <cell r="I1698" t="str">
            <v>Active</v>
          </cell>
          <cell r="J1698">
            <v>42005</v>
          </cell>
          <cell r="K1698">
            <v>42369</v>
          </cell>
          <cell r="L1698" t="str">
            <v>Comm Lighting</v>
          </cell>
          <cell r="M1698" t="str">
            <v>LEDPAR3840-20 UNIV</v>
          </cell>
          <cell r="N1698" t="str">
            <v>2034</v>
          </cell>
          <cell r="Q1698" t="str">
            <v>20</v>
          </cell>
          <cell r="S1698" t="str">
            <v>20</v>
          </cell>
          <cell r="T1698" t="str">
            <v>258</v>
          </cell>
          <cell r="U1698" t="str">
            <v>Incremental</v>
          </cell>
          <cell r="V1698" t="str">
            <v>5</v>
          </cell>
          <cell r="W1698" t="str">
            <v>4935</v>
          </cell>
          <cell r="X1698" t="str">
            <v>0</v>
          </cell>
          <cell r="Y1698" t="str">
            <v>PSE-deemed</v>
          </cell>
          <cell r="Z1698" t="str">
            <v>Program Staff</v>
          </cell>
          <cell r="AF1698" t="str">
            <v>kWh</v>
          </cell>
        </row>
        <row r="1699">
          <cell r="A1699" t="str">
            <v>10150 - 1</v>
          </cell>
          <cell r="B1699" t="str">
            <v>10150</v>
          </cell>
          <cell r="C1699" t="str">
            <v>Lighting</v>
          </cell>
          <cell r="D1699" t="str">
            <v>Lamp</v>
          </cell>
          <cell r="E1699" t="str">
            <v>LED Lamp</v>
          </cell>
          <cell r="F1699" t="str">
            <v>LTGO: Lamp - LED -  PAR38 and 40 - Warehouse</v>
          </cell>
          <cell r="G1699" t="str">
            <v>LED PAR38 and 40: warehouse</v>
          </cell>
          <cell r="H1699">
            <v>1</v>
          </cell>
          <cell r="I1699" t="str">
            <v>Active</v>
          </cell>
          <cell r="J1699">
            <v>42005</v>
          </cell>
          <cell r="K1699">
            <v>42369</v>
          </cell>
          <cell r="L1699" t="str">
            <v>Comm Lighting</v>
          </cell>
          <cell r="M1699" t="str">
            <v>LEDPAR3840-20 WHSE</v>
          </cell>
          <cell r="N1699" t="str">
            <v>2035</v>
          </cell>
          <cell r="Q1699" t="str">
            <v>20</v>
          </cell>
          <cell r="S1699" t="str">
            <v>20</v>
          </cell>
          <cell r="T1699" t="str">
            <v>100</v>
          </cell>
          <cell r="U1699" t="str">
            <v>Incremental</v>
          </cell>
          <cell r="V1699" t="str">
            <v>5</v>
          </cell>
          <cell r="W1699" t="str">
            <v>4943</v>
          </cell>
          <cell r="X1699" t="str">
            <v>0</v>
          </cell>
          <cell r="Y1699" t="str">
            <v>PSE-deemed</v>
          </cell>
          <cell r="Z1699" t="str">
            <v>Program Staff</v>
          </cell>
          <cell r="AF1699" t="str">
            <v>kWh</v>
          </cell>
        </row>
        <row r="1700">
          <cell r="A1700" t="str">
            <v>10193 - 1</v>
          </cell>
          <cell r="B1700" t="str">
            <v>10193</v>
          </cell>
          <cell r="C1700" t="str">
            <v>Lighting</v>
          </cell>
          <cell r="D1700" t="str">
            <v>Lamp</v>
          </cell>
          <cell r="E1700" t="str">
            <v>LED Lamp</v>
          </cell>
          <cell r="F1700" t="str">
            <v>LTGO: Lamp - LED - A Lamp - Assembly Worship</v>
          </cell>
          <cell r="G1700" t="str">
            <v>LED A-Lamp: assembly worship</v>
          </cell>
          <cell r="H1700">
            <v>1</v>
          </cell>
          <cell r="I1700" t="str">
            <v>Active</v>
          </cell>
          <cell r="J1700">
            <v>42005</v>
          </cell>
          <cell r="K1700">
            <v>42369</v>
          </cell>
          <cell r="L1700" t="str">
            <v>Comm Lighting</v>
          </cell>
          <cell r="M1700" t="str">
            <v>LEDOMNI-5 CHUR</v>
          </cell>
          <cell r="N1700" t="str">
            <v>2106</v>
          </cell>
          <cell r="Q1700" t="str">
            <v>5</v>
          </cell>
          <cell r="S1700" t="str">
            <v>5</v>
          </cell>
          <cell r="T1700" t="str">
            <v>46</v>
          </cell>
          <cell r="U1700" t="str">
            <v>Incremental</v>
          </cell>
          <cell r="V1700" t="str">
            <v>5</v>
          </cell>
          <cell r="W1700" t="str">
            <v>4814</v>
          </cell>
          <cell r="X1700" t="str">
            <v>0</v>
          </cell>
          <cell r="Y1700" t="str">
            <v>PSE-deemed</v>
          </cell>
          <cell r="Z1700" t="str">
            <v>Program Staff</v>
          </cell>
          <cell r="AF1700" t="str">
            <v>kWh</v>
          </cell>
        </row>
        <row r="1701">
          <cell r="A1701" t="str">
            <v>10194 - 1</v>
          </cell>
          <cell r="B1701" t="str">
            <v>10194</v>
          </cell>
          <cell r="C1701" t="str">
            <v>Lighting</v>
          </cell>
          <cell r="D1701" t="str">
            <v>Lamp</v>
          </cell>
          <cell r="E1701" t="str">
            <v>LED Lamp</v>
          </cell>
          <cell r="F1701" t="str">
            <v>LTGO: Lamp - LED - A Lamp - Exterior</v>
          </cell>
          <cell r="G1701" t="str">
            <v>LED A-Lamp: exterior</v>
          </cell>
          <cell r="H1701">
            <v>1</v>
          </cell>
          <cell r="I1701" t="str">
            <v>Active</v>
          </cell>
          <cell r="J1701">
            <v>42005</v>
          </cell>
          <cell r="K1701">
            <v>42369</v>
          </cell>
          <cell r="L1701" t="str">
            <v>Comm Lighting</v>
          </cell>
          <cell r="M1701" t="str">
            <v>LEDOMNI-5 EXTR</v>
          </cell>
          <cell r="N1701" t="str">
            <v>2107</v>
          </cell>
          <cell r="Q1701" t="str">
            <v>5</v>
          </cell>
          <cell r="S1701" t="str">
            <v>5</v>
          </cell>
          <cell r="T1701" t="str">
            <v>103</v>
          </cell>
          <cell r="U1701" t="str">
            <v>Incremental</v>
          </cell>
          <cell r="V1701" t="str">
            <v>5</v>
          </cell>
          <cell r="W1701" t="str">
            <v>4841</v>
          </cell>
          <cell r="X1701" t="str">
            <v>0</v>
          </cell>
          <cell r="Y1701" t="str">
            <v>PSE-deemed</v>
          </cell>
          <cell r="Z1701" t="str">
            <v>Program Staff</v>
          </cell>
          <cell r="AF1701" t="str">
            <v>kWh</v>
          </cell>
        </row>
        <row r="1702">
          <cell r="A1702" t="str">
            <v>10202 - 1</v>
          </cell>
          <cell r="B1702" t="str">
            <v>10202</v>
          </cell>
          <cell r="C1702" t="str">
            <v>Lighting</v>
          </cell>
          <cell r="D1702" t="str">
            <v>Lamp</v>
          </cell>
          <cell r="E1702" t="str">
            <v>LED Lamp</v>
          </cell>
          <cell r="F1702" t="str">
            <v>LTGO: Lamp - LED - A Lamp - Food Service Restaurant</v>
          </cell>
          <cell r="G1702" t="str">
            <v>LED A-Lamp: food service restaurant</v>
          </cell>
          <cell r="H1702">
            <v>1</v>
          </cell>
          <cell r="I1702" t="str">
            <v>Active</v>
          </cell>
          <cell r="J1702">
            <v>42005</v>
          </cell>
          <cell r="K1702">
            <v>42369</v>
          </cell>
          <cell r="L1702" t="str">
            <v>Comm Lighting</v>
          </cell>
          <cell r="M1702" t="str">
            <v>LEDOMNI-5 REST</v>
          </cell>
          <cell r="N1702" t="str">
            <v>2101</v>
          </cell>
          <cell r="Q1702" t="str">
            <v>5</v>
          </cell>
          <cell r="S1702" t="str">
            <v>5</v>
          </cell>
          <cell r="T1702" t="str">
            <v>92</v>
          </cell>
          <cell r="U1702" t="str">
            <v>Incremental</v>
          </cell>
          <cell r="V1702" t="str">
            <v>5</v>
          </cell>
          <cell r="W1702" t="str">
            <v>4910</v>
          </cell>
          <cell r="X1702" t="str">
            <v>0</v>
          </cell>
          <cell r="Y1702" t="str">
            <v>PSE-deemed</v>
          </cell>
          <cell r="Z1702" t="str">
            <v>Program Staff</v>
          </cell>
          <cell r="AF1702" t="str">
            <v>kWh</v>
          </cell>
        </row>
        <row r="1703">
          <cell r="A1703" t="str">
            <v>10202 - 2</v>
          </cell>
          <cell r="B1703" t="str">
            <v>10202</v>
          </cell>
          <cell r="C1703" t="str">
            <v>Lighting</v>
          </cell>
          <cell r="D1703" t="str">
            <v>Lamp</v>
          </cell>
          <cell r="E1703" t="str">
            <v>LED Lamp</v>
          </cell>
          <cell r="F1703" t="str">
            <v>LTGO: Lamp - LED - A Lamp - Food Service Restaurant</v>
          </cell>
          <cell r="G1703" t="str">
            <v>LED A-Lamp: food service restaurant</v>
          </cell>
          <cell r="H1703">
            <v>2</v>
          </cell>
          <cell r="I1703" t="str">
            <v>Active</v>
          </cell>
          <cell r="J1703">
            <v>41640</v>
          </cell>
          <cell r="K1703">
            <v>42004</v>
          </cell>
          <cell r="L1703" t="str">
            <v>Comm Lighting</v>
          </cell>
          <cell r="M1703" t="str">
            <v xml:space="preserve">LEDOMNI$5 REST </v>
          </cell>
          <cell r="N1703" t="str">
            <v>1872</v>
          </cell>
          <cell r="Q1703" t="str">
            <v>5</v>
          </cell>
          <cell r="S1703" t="str">
            <v>30.2</v>
          </cell>
          <cell r="T1703" t="str">
            <v>206</v>
          </cell>
          <cell r="V1703" t="str">
            <v>5</v>
          </cell>
          <cell r="AF1703" t="str">
            <v>kWh</v>
          </cell>
        </row>
        <row r="1704">
          <cell r="A1704" t="str">
            <v>10195 - 1</v>
          </cell>
          <cell r="B1704" t="str">
            <v>10195</v>
          </cell>
          <cell r="C1704" t="str">
            <v>Lighting</v>
          </cell>
          <cell r="D1704" t="str">
            <v>Lamp</v>
          </cell>
          <cell r="E1704" t="str">
            <v>LED Lamp</v>
          </cell>
          <cell r="F1704" t="str">
            <v>LTGO: Lamp - LED - A Lamp - Grocery</v>
          </cell>
          <cell r="G1704" t="str">
            <v>LED A-Lamp: grocery</v>
          </cell>
          <cell r="H1704">
            <v>1</v>
          </cell>
          <cell r="I1704" t="str">
            <v>Active</v>
          </cell>
          <cell r="J1704">
            <v>42005</v>
          </cell>
          <cell r="K1704">
            <v>42369</v>
          </cell>
          <cell r="L1704" t="str">
            <v>Comm Lighting</v>
          </cell>
          <cell r="M1704" t="str">
            <v>LEDOMNI-5 GROC</v>
          </cell>
          <cell r="N1704" t="str">
            <v>2094</v>
          </cell>
          <cell r="Q1704" t="str">
            <v>5</v>
          </cell>
          <cell r="S1704" t="str">
            <v>5</v>
          </cell>
          <cell r="T1704" t="str">
            <v>134</v>
          </cell>
          <cell r="U1704" t="str">
            <v>Incremental</v>
          </cell>
          <cell r="V1704" t="str">
            <v>5</v>
          </cell>
          <cell r="W1704" t="str">
            <v>4825</v>
          </cell>
          <cell r="X1704" t="str">
            <v>0</v>
          </cell>
          <cell r="Y1704" t="str">
            <v>PSE-deemed</v>
          </cell>
          <cell r="Z1704" t="str">
            <v>Program Staff</v>
          </cell>
          <cell r="AF1704" t="str">
            <v>kWh</v>
          </cell>
        </row>
        <row r="1705">
          <cell r="A1705" t="str">
            <v>10196 - 1</v>
          </cell>
          <cell r="B1705" t="str">
            <v>10196</v>
          </cell>
          <cell r="C1705" t="str">
            <v>Lighting</v>
          </cell>
          <cell r="D1705" t="str">
            <v>Lamp</v>
          </cell>
          <cell r="E1705" t="str">
            <v>LED Lamp</v>
          </cell>
          <cell r="F1705" t="str">
            <v>LTGO: Lamp - LED - A Lamp - Hospital</v>
          </cell>
          <cell r="G1705" t="str">
            <v>LED A-Lamp: hospital</v>
          </cell>
          <cell r="H1705">
            <v>1</v>
          </cell>
          <cell r="I1705" t="str">
            <v>Active</v>
          </cell>
          <cell r="J1705">
            <v>42005</v>
          </cell>
          <cell r="K1705">
            <v>42369</v>
          </cell>
          <cell r="L1705" t="str">
            <v>Comm Lighting</v>
          </cell>
          <cell r="M1705" t="str">
            <v>LEDOMNI-5 HOSP</v>
          </cell>
          <cell r="N1705" t="str">
            <v>2098</v>
          </cell>
          <cell r="Q1705" t="str">
            <v>5</v>
          </cell>
          <cell r="S1705" t="str">
            <v>5</v>
          </cell>
          <cell r="T1705" t="str">
            <v>155</v>
          </cell>
          <cell r="U1705" t="str">
            <v>Incremental</v>
          </cell>
          <cell r="V1705" t="str">
            <v>5</v>
          </cell>
          <cell r="W1705" t="str">
            <v>4848</v>
          </cell>
          <cell r="X1705" t="str">
            <v>0</v>
          </cell>
          <cell r="Y1705" t="str">
            <v>PSE-deemed</v>
          </cell>
          <cell r="Z1705" t="str">
            <v>Program Staff</v>
          </cell>
          <cell r="AF1705" t="str">
            <v>kWh</v>
          </cell>
        </row>
        <row r="1706">
          <cell r="A1706" t="str">
            <v>10196 - 2</v>
          </cell>
          <cell r="B1706" t="str">
            <v>10196</v>
          </cell>
          <cell r="C1706" t="str">
            <v>Lighting</v>
          </cell>
          <cell r="D1706" t="str">
            <v>Lamp</v>
          </cell>
          <cell r="E1706" t="str">
            <v>LED Lamp</v>
          </cell>
          <cell r="F1706" t="str">
            <v>LTGO: Lamp - LED - A Lamp - Hospital</v>
          </cell>
          <cell r="G1706" t="str">
            <v>LED A-Lamp: hospital</v>
          </cell>
          <cell r="H1706">
            <v>2</v>
          </cell>
          <cell r="I1706" t="str">
            <v>Active</v>
          </cell>
          <cell r="J1706">
            <v>41640</v>
          </cell>
          <cell r="K1706">
            <v>42004</v>
          </cell>
          <cell r="L1706" t="str">
            <v>Comm Lighting</v>
          </cell>
          <cell r="M1706" t="str">
            <v xml:space="preserve">LEDOMNI$5 HOSP </v>
          </cell>
          <cell r="N1706" t="str">
            <v>1866</v>
          </cell>
          <cell r="Q1706" t="str">
            <v>5</v>
          </cell>
          <cell r="S1706" t="str">
            <v>30.2</v>
          </cell>
          <cell r="T1706" t="str">
            <v>271</v>
          </cell>
          <cell r="V1706" t="str">
            <v>5</v>
          </cell>
          <cell r="AF1706" t="str">
            <v>kWh</v>
          </cell>
        </row>
        <row r="1707">
          <cell r="A1707" t="str">
            <v>10197 - 1</v>
          </cell>
          <cell r="B1707" t="str">
            <v>10197</v>
          </cell>
          <cell r="C1707" t="str">
            <v>Lighting</v>
          </cell>
          <cell r="D1707" t="str">
            <v>Lamp</v>
          </cell>
          <cell r="E1707" t="str">
            <v>LED Lamp</v>
          </cell>
          <cell r="F1707" t="str">
            <v>LTGO: Lamp - LED - A Lamp - Lodging Common Areas</v>
          </cell>
          <cell r="G1707" t="str">
            <v>LED A-Lamp: lodging common areas</v>
          </cell>
          <cell r="H1707">
            <v>1</v>
          </cell>
          <cell r="I1707" t="str">
            <v>Active</v>
          </cell>
          <cell r="J1707">
            <v>42005</v>
          </cell>
          <cell r="K1707">
            <v>42369</v>
          </cell>
          <cell r="L1707" t="str">
            <v>Comm Lighting</v>
          </cell>
          <cell r="M1707" t="str">
            <v>LEDOMNI-5 HOCA</v>
          </cell>
          <cell r="N1707" t="str">
            <v>2096</v>
          </cell>
          <cell r="Q1707" t="str">
            <v>5</v>
          </cell>
          <cell r="S1707" t="str">
            <v>5</v>
          </cell>
          <cell r="T1707" t="str">
            <v>209</v>
          </cell>
          <cell r="U1707" t="str">
            <v>Incremental</v>
          </cell>
          <cell r="V1707" t="str">
            <v>5</v>
          </cell>
          <cell r="W1707" t="str">
            <v>4855</v>
          </cell>
          <cell r="X1707" t="str">
            <v>0</v>
          </cell>
          <cell r="Y1707" t="str">
            <v>PSE-deemed</v>
          </cell>
          <cell r="Z1707" t="str">
            <v>Program Staff</v>
          </cell>
          <cell r="AF1707" t="str">
            <v>kWh</v>
          </cell>
        </row>
        <row r="1708">
          <cell r="A1708" t="str">
            <v>10197 - 2</v>
          </cell>
          <cell r="B1708" t="str">
            <v>10197</v>
          </cell>
          <cell r="C1708" t="str">
            <v>Lighting</v>
          </cell>
          <cell r="D1708" t="str">
            <v>Lamp</v>
          </cell>
          <cell r="E1708" t="str">
            <v>LED Lamp</v>
          </cell>
          <cell r="F1708" t="str">
            <v>LTGO: Lamp - LED - A Lamp - Lodging Common Areas</v>
          </cell>
          <cell r="G1708" t="str">
            <v>LED A-Lamp: lodging common areas</v>
          </cell>
          <cell r="H1708">
            <v>2</v>
          </cell>
          <cell r="I1708" t="str">
            <v>Active</v>
          </cell>
          <cell r="J1708">
            <v>41640</v>
          </cell>
          <cell r="K1708">
            <v>42004</v>
          </cell>
          <cell r="L1708" t="str">
            <v>Comm Lighting</v>
          </cell>
          <cell r="M1708" t="str">
            <v>LEDOMNI$5 HOCA</v>
          </cell>
          <cell r="N1708" t="str">
            <v>1867</v>
          </cell>
          <cell r="Q1708" t="str">
            <v>5</v>
          </cell>
          <cell r="S1708" t="str">
            <v>30.2</v>
          </cell>
          <cell r="T1708" t="str">
            <v>355</v>
          </cell>
          <cell r="V1708" t="str">
            <v>5</v>
          </cell>
          <cell r="X1708" t="str">
            <v>0</v>
          </cell>
          <cell r="AF1708" t="str">
            <v>kWh</v>
          </cell>
        </row>
        <row r="1709">
          <cell r="A1709" t="str">
            <v>10198 - 1</v>
          </cell>
          <cell r="B1709" t="str">
            <v>10198</v>
          </cell>
          <cell r="C1709" t="str">
            <v>Lighting</v>
          </cell>
          <cell r="D1709" t="str">
            <v>Lamp</v>
          </cell>
          <cell r="E1709" t="str">
            <v>LED Lamp</v>
          </cell>
          <cell r="F1709" t="str">
            <v>LTGO: Lamp - LED - A Lamp - Lodging Guest Rooms</v>
          </cell>
          <cell r="G1709" t="str">
            <v>LED A-Lamp: lodging guest rooms</v>
          </cell>
          <cell r="H1709">
            <v>1</v>
          </cell>
          <cell r="I1709" t="str">
            <v>Active</v>
          </cell>
          <cell r="J1709">
            <v>42005</v>
          </cell>
          <cell r="K1709">
            <v>42369</v>
          </cell>
          <cell r="L1709" t="str">
            <v>Comm Lighting</v>
          </cell>
          <cell r="M1709" t="str">
            <v>LEDOMNI-5 HORM</v>
          </cell>
          <cell r="N1709" t="str">
            <v>2097</v>
          </cell>
          <cell r="Q1709" t="str">
            <v>5</v>
          </cell>
          <cell r="S1709" t="str">
            <v>5</v>
          </cell>
          <cell r="T1709" t="str">
            <v>34</v>
          </cell>
          <cell r="U1709" t="str">
            <v>Incremental</v>
          </cell>
          <cell r="V1709" t="str">
            <v>5</v>
          </cell>
          <cell r="W1709" t="str">
            <v>4864</v>
          </cell>
          <cell r="X1709" t="str">
            <v>0</v>
          </cell>
          <cell r="Y1709" t="str">
            <v>PSE-deemed</v>
          </cell>
          <cell r="Z1709" t="str">
            <v>Program Staff</v>
          </cell>
          <cell r="AF1709" t="str">
            <v>kWh</v>
          </cell>
        </row>
        <row r="1710">
          <cell r="A1710" t="str">
            <v>10201 - 1</v>
          </cell>
          <cell r="B1710" t="str">
            <v>10201</v>
          </cell>
          <cell r="C1710" t="str">
            <v>Lighting</v>
          </cell>
          <cell r="D1710" t="str">
            <v>Lamp</v>
          </cell>
          <cell r="E1710" t="str">
            <v>LED Lamp</v>
          </cell>
          <cell r="F1710" t="str">
            <v>LTGO: Lamp - LED - A Lamp - Medical Office</v>
          </cell>
          <cell r="G1710" t="str">
            <v>LED A-Lamp: medical office</v>
          </cell>
          <cell r="H1710">
            <v>1</v>
          </cell>
          <cell r="I1710" t="str">
            <v>Active</v>
          </cell>
          <cell r="J1710">
            <v>42005</v>
          </cell>
          <cell r="K1710">
            <v>42369</v>
          </cell>
          <cell r="L1710" t="str">
            <v>Comm Lighting</v>
          </cell>
          <cell r="M1710" t="str">
            <v>LEDOMNI-5 HEOT</v>
          </cell>
          <cell r="N1710" t="str">
            <v>2095</v>
          </cell>
          <cell r="Q1710" t="str">
            <v>5</v>
          </cell>
          <cell r="S1710" t="str">
            <v>5</v>
          </cell>
          <cell r="T1710" t="str">
            <v>112</v>
          </cell>
          <cell r="U1710" t="str">
            <v>Incremental</v>
          </cell>
          <cell r="V1710" t="str">
            <v>5</v>
          </cell>
          <cell r="W1710" t="str">
            <v>4902</v>
          </cell>
          <cell r="X1710" t="str">
            <v>0</v>
          </cell>
          <cell r="Y1710" t="str">
            <v>PSE-deemed</v>
          </cell>
          <cell r="Z1710" t="str">
            <v>Program Staff</v>
          </cell>
          <cell r="AF1710" t="str">
            <v>kWh</v>
          </cell>
        </row>
        <row r="1711">
          <cell r="A1711" t="str">
            <v>10199 - 1</v>
          </cell>
          <cell r="B1711" t="str">
            <v>10199</v>
          </cell>
          <cell r="C1711" t="str">
            <v>Lighting</v>
          </cell>
          <cell r="D1711" t="str">
            <v>Lamp</v>
          </cell>
          <cell r="E1711" t="str">
            <v>LED Lamp</v>
          </cell>
          <cell r="F1711" t="str">
            <v>LTGO: Lamp - LED - A Lamp - Office</v>
          </cell>
          <cell r="G1711" t="str">
            <v>LED A-Lamp: office</v>
          </cell>
          <cell r="H1711">
            <v>1</v>
          </cell>
          <cell r="I1711" t="str">
            <v>Active</v>
          </cell>
          <cell r="J1711">
            <v>42005</v>
          </cell>
          <cell r="K1711">
            <v>42369</v>
          </cell>
          <cell r="L1711" t="str">
            <v>Comm Lighting</v>
          </cell>
          <cell r="M1711" t="str">
            <v>LEDOMNI-5 OFFC</v>
          </cell>
          <cell r="N1711" t="str">
            <v>2099</v>
          </cell>
          <cell r="Q1711" t="str">
            <v>5</v>
          </cell>
          <cell r="S1711" t="str">
            <v>5</v>
          </cell>
          <cell r="T1711" t="str">
            <v>76</v>
          </cell>
          <cell r="U1711" t="str">
            <v>Incremental</v>
          </cell>
          <cell r="V1711" t="str">
            <v>5</v>
          </cell>
          <cell r="W1711" t="str">
            <v>4888</v>
          </cell>
          <cell r="X1711" t="str">
            <v>0</v>
          </cell>
          <cell r="Y1711" t="str">
            <v>PSE-deemed</v>
          </cell>
          <cell r="Z1711" t="str">
            <v>Program Staff</v>
          </cell>
          <cell r="AF1711" t="str">
            <v>kWh</v>
          </cell>
        </row>
        <row r="1712">
          <cell r="A1712" t="str">
            <v>10200 - 1</v>
          </cell>
          <cell r="B1712" t="str">
            <v>10200</v>
          </cell>
          <cell r="C1712" t="str">
            <v>Lighting</v>
          </cell>
          <cell r="D1712" t="str">
            <v>Lamp</v>
          </cell>
          <cell r="E1712" t="str">
            <v>LED Lamp</v>
          </cell>
          <cell r="F1712" t="str">
            <v>LTGO: Lamp - LED - A Lamp - Other</v>
          </cell>
          <cell r="G1712" t="str">
            <v>LED A-Lamp: other</v>
          </cell>
          <cell r="H1712">
            <v>1</v>
          </cell>
          <cell r="I1712" t="str">
            <v>Active</v>
          </cell>
          <cell r="J1712">
            <v>42005</v>
          </cell>
          <cell r="K1712">
            <v>42369</v>
          </cell>
          <cell r="L1712" t="str">
            <v>Comm Lighting</v>
          </cell>
          <cell r="M1712" t="str">
            <v>LEDOMNI-5 OTHR</v>
          </cell>
          <cell r="N1712" t="str">
            <v>2100</v>
          </cell>
          <cell r="Q1712" t="str">
            <v>5</v>
          </cell>
          <cell r="S1712" t="str">
            <v>5</v>
          </cell>
          <cell r="T1712" t="str">
            <v>57</v>
          </cell>
          <cell r="U1712" t="str">
            <v>Incremental</v>
          </cell>
          <cell r="V1712" t="str">
            <v>5</v>
          </cell>
          <cell r="W1712" t="str">
            <v>4894</v>
          </cell>
          <cell r="X1712" t="str">
            <v>0</v>
          </cell>
          <cell r="Y1712" t="str">
            <v>PSE-deemed</v>
          </cell>
          <cell r="Z1712" t="str">
            <v>Program Staff</v>
          </cell>
          <cell r="AF1712" t="str">
            <v>kWh</v>
          </cell>
        </row>
        <row r="1713">
          <cell r="A1713" t="str">
            <v>10200 - 2</v>
          </cell>
          <cell r="B1713" t="str">
            <v>10200</v>
          </cell>
          <cell r="C1713" t="str">
            <v>Lighting</v>
          </cell>
          <cell r="D1713" t="str">
            <v>Lamp</v>
          </cell>
          <cell r="E1713" t="str">
            <v>LED Lamp</v>
          </cell>
          <cell r="F1713" t="str">
            <v>LTGO: Lamp - LED - A Lamp - Other</v>
          </cell>
          <cell r="G1713" t="str">
            <v>LED A-Lamp: other</v>
          </cell>
          <cell r="H1713">
            <v>2</v>
          </cell>
          <cell r="I1713" t="str">
            <v>Active</v>
          </cell>
          <cell r="J1713">
            <v>41640</v>
          </cell>
          <cell r="K1713">
            <v>42004</v>
          </cell>
          <cell r="L1713" t="str">
            <v>Comm Lighting</v>
          </cell>
          <cell r="M1713" t="str">
            <v xml:space="preserve">LEDOMNI$5 OTHR </v>
          </cell>
          <cell r="N1713" t="str">
            <v>1870</v>
          </cell>
          <cell r="Q1713" t="str">
            <v>5</v>
          </cell>
          <cell r="S1713" t="str">
            <v>30.2</v>
          </cell>
          <cell r="T1713" t="str">
            <v>187</v>
          </cell>
          <cell r="V1713" t="str">
            <v>5</v>
          </cell>
          <cell r="AF1713" t="str">
            <v>kWh</v>
          </cell>
        </row>
        <row r="1714">
          <cell r="A1714" t="str">
            <v>10203 - 1</v>
          </cell>
          <cell r="B1714" t="str">
            <v>10203</v>
          </cell>
          <cell r="C1714" t="str">
            <v>Lighting</v>
          </cell>
          <cell r="D1714" t="str">
            <v>Lamp</v>
          </cell>
          <cell r="E1714" t="str">
            <v>LED Lamp</v>
          </cell>
          <cell r="F1714" t="str">
            <v>LTGO: Lamp - LED - A Lamp - Retail</v>
          </cell>
          <cell r="G1714" t="str">
            <v>LED A-Lamp: retail</v>
          </cell>
          <cell r="H1714">
            <v>1</v>
          </cell>
          <cell r="I1714" t="str">
            <v>Active</v>
          </cell>
          <cell r="J1714">
            <v>42005</v>
          </cell>
          <cell r="K1714">
            <v>42369</v>
          </cell>
          <cell r="L1714" t="str">
            <v>Comm Lighting</v>
          </cell>
          <cell r="M1714" t="str">
            <v>LEDOMNI-5 RETL</v>
          </cell>
          <cell r="N1714" t="str">
            <v>2102</v>
          </cell>
          <cell r="Q1714" t="str">
            <v>5</v>
          </cell>
          <cell r="S1714" t="str">
            <v>5</v>
          </cell>
          <cell r="T1714" t="str">
            <v>84</v>
          </cell>
          <cell r="U1714" t="str">
            <v>Incremental</v>
          </cell>
          <cell r="V1714" t="str">
            <v>5</v>
          </cell>
          <cell r="W1714" t="str">
            <v>4918</v>
          </cell>
          <cell r="X1714" t="str">
            <v>0</v>
          </cell>
          <cell r="Y1714" t="str">
            <v>PSE-deemed</v>
          </cell>
          <cell r="Z1714" t="str">
            <v>Program Staff</v>
          </cell>
          <cell r="AF1714" t="str">
            <v>kWh</v>
          </cell>
        </row>
        <row r="1715">
          <cell r="A1715" t="str">
            <v>10204 - 1</v>
          </cell>
          <cell r="B1715" t="str">
            <v>10204</v>
          </cell>
          <cell r="C1715" t="str">
            <v>Lighting</v>
          </cell>
          <cell r="D1715" t="str">
            <v>Lamp</v>
          </cell>
          <cell r="E1715" t="str">
            <v>LED Lamp</v>
          </cell>
          <cell r="F1715" t="str">
            <v>LTGO: Lamp - LED - A Lamp - School K12</v>
          </cell>
          <cell r="G1715" t="str">
            <v>LED A-Lamp: school K12</v>
          </cell>
          <cell r="H1715">
            <v>1</v>
          </cell>
          <cell r="I1715" t="str">
            <v>Active</v>
          </cell>
          <cell r="J1715">
            <v>42005</v>
          </cell>
          <cell r="K1715">
            <v>42369</v>
          </cell>
          <cell r="L1715" t="str">
            <v>Comm Lighting</v>
          </cell>
          <cell r="M1715" t="str">
            <v>LEDOMNI-5 SCHL</v>
          </cell>
          <cell r="N1715" t="str">
            <v>2103</v>
          </cell>
          <cell r="Q1715" t="str">
            <v>5</v>
          </cell>
          <cell r="S1715" t="str">
            <v>5</v>
          </cell>
          <cell r="T1715" t="str">
            <v>58</v>
          </cell>
          <cell r="U1715" t="str">
            <v>Incremental</v>
          </cell>
          <cell r="V1715" t="str">
            <v>5</v>
          </cell>
          <cell r="W1715" t="str">
            <v>4926</v>
          </cell>
          <cell r="X1715" t="str">
            <v>0</v>
          </cell>
          <cell r="Y1715" t="str">
            <v>PSE-deemed</v>
          </cell>
          <cell r="Z1715" t="str">
            <v>Program Staff</v>
          </cell>
          <cell r="AF1715" t="str">
            <v>kWh</v>
          </cell>
        </row>
        <row r="1716">
          <cell r="A1716" t="str">
            <v>10205 - 1</v>
          </cell>
          <cell r="B1716" t="str">
            <v>10205</v>
          </cell>
          <cell r="C1716" t="str">
            <v>Lighting</v>
          </cell>
          <cell r="D1716" t="str">
            <v>Lamp</v>
          </cell>
          <cell r="E1716" t="str">
            <v>LED Lamp</v>
          </cell>
          <cell r="F1716" t="str">
            <v>LTGO: Lamp - LED - A Lamp - University</v>
          </cell>
          <cell r="G1716" t="str">
            <v>LED A-Lamp: university</v>
          </cell>
          <cell r="H1716">
            <v>1</v>
          </cell>
          <cell r="I1716" t="str">
            <v>Active</v>
          </cell>
          <cell r="J1716">
            <v>41640</v>
          </cell>
          <cell r="K1716">
            <v>42369</v>
          </cell>
          <cell r="L1716" t="str">
            <v>Comm Lighting</v>
          </cell>
          <cell r="M1716" t="str">
            <v>LEDOMNI-5 UNIV</v>
          </cell>
          <cell r="N1716" t="str">
            <v>2104</v>
          </cell>
          <cell r="Q1716" t="str">
            <v>5</v>
          </cell>
          <cell r="S1716" t="str">
            <v>5</v>
          </cell>
          <cell r="T1716" t="str">
            <v>157</v>
          </cell>
          <cell r="U1716" t="str">
            <v>Incremental</v>
          </cell>
          <cell r="V1716" t="str">
            <v>5</v>
          </cell>
          <cell r="W1716" t="str">
            <v>4934</v>
          </cell>
          <cell r="X1716" t="str">
            <v>0</v>
          </cell>
          <cell r="Y1716" t="str">
            <v>PSE-deemed</v>
          </cell>
          <cell r="Z1716" t="str">
            <v>Program Staff</v>
          </cell>
          <cell r="AF1716" t="str">
            <v>kWh</v>
          </cell>
        </row>
        <row r="1717">
          <cell r="A1717" t="str">
            <v>10206 - 1</v>
          </cell>
          <cell r="B1717" t="str">
            <v>10206</v>
          </cell>
          <cell r="C1717" t="str">
            <v>Lighting</v>
          </cell>
          <cell r="D1717" t="str">
            <v>Lamp</v>
          </cell>
          <cell r="E1717" t="str">
            <v>LED Lamp</v>
          </cell>
          <cell r="F1717" t="str">
            <v>LTGO: Lamp - LED - A Lamp - Warehouse</v>
          </cell>
          <cell r="G1717" t="str">
            <v>LED A-Lamp: warehouse</v>
          </cell>
          <cell r="H1717">
            <v>1</v>
          </cell>
          <cell r="I1717" t="str">
            <v>Active</v>
          </cell>
          <cell r="J1717">
            <v>42005</v>
          </cell>
          <cell r="K1717">
            <v>42369</v>
          </cell>
          <cell r="L1717" t="str">
            <v>Comm Lighting</v>
          </cell>
          <cell r="M1717" t="str">
            <v>LEDOMNI-5 WHSE</v>
          </cell>
          <cell r="N1717" t="str">
            <v>2105</v>
          </cell>
          <cell r="Q1717" t="str">
            <v>5</v>
          </cell>
          <cell r="S1717" t="str">
            <v>5</v>
          </cell>
          <cell r="T1717" t="str">
            <v>61</v>
          </cell>
          <cell r="U1717" t="str">
            <v>Incremental</v>
          </cell>
          <cell r="V1717" t="str">
            <v>5</v>
          </cell>
          <cell r="W1717" t="str">
            <v>4942</v>
          </cell>
          <cell r="X1717" t="str">
            <v>0</v>
          </cell>
          <cell r="Y1717" t="str">
            <v>PSE-deemed</v>
          </cell>
          <cell r="Z1717" t="str">
            <v>Program Staff</v>
          </cell>
          <cell r="AF1717" t="str">
            <v>kWh</v>
          </cell>
        </row>
        <row r="1718">
          <cell r="A1718" t="str">
            <v>10206 - 2</v>
          </cell>
          <cell r="B1718" t="str">
            <v>10206</v>
          </cell>
          <cell r="C1718" t="str">
            <v>Lighting</v>
          </cell>
          <cell r="D1718" t="str">
            <v>Lamp</v>
          </cell>
          <cell r="E1718" t="str">
            <v>LED Lamp</v>
          </cell>
          <cell r="F1718" t="str">
            <v>LTGO: Lamp - LED - A Lamp - Warehouse</v>
          </cell>
          <cell r="G1718" t="str">
            <v>LED A-Lamp: warehouse</v>
          </cell>
          <cell r="H1718">
            <v>2</v>
          </cell>
          <cell r="I1718" t="str">
            <v>Active</v>
          </cell>
          <cell r="J1718">
            <v>41640</v>
          </cell>
          <cell r="K1718">
            <v>42004</v>
          </cell>
          <cell r="L1718" t="str">
            <v>Comm Lighting</v>
          </cell>
          <cell r="M1718" t="str">
            <v>LEDOMNI$5 WHSE</v>
          </cell>
          <cell r="N1718" t="str">
            <v>1876</v>
          </cell>
          <cell r="Q1718" t="str">
            <v>5</v>
          </cell>
          <cell r="S1718" t="str">
            <v>30.2</v>
          </cell>
          <cell r="T1718" t="str">
            <v>169</v>
          </cell>
          <cell r="V1718" t="str">
            <v>5</v>
          </cell>
          <cell r="AF1718" t="str">
            <v>kWh</v>
          </cell>
        </row>
        <row r="1719">
          <cell r="A1719" t="str">
            <v>10622 - 1</v>
          </cell>
          <cell r="B1719" t="str">
            <v>10622</v>
          </cell>
          <cell r="C1719" t="str">
            <v>Lighting</v>
          </cell>
          <cell r="D1719" t="str">
            <v>Lamp</v>
          </cell>
          <cell r="E1719" t="str">
            <v>LED Lamp</v>
          </cell>
          <cell r="F1719" t="str">
            <v>LTGO: Lamp - LED - Integral - Decorative</v>
          </cell>
          <cell r="G1719" t="str">
            <v>LED decorative integral lamp</v>
          </cell>
          <cell r="H1719">
            <v>1</v>
          </cell>
          <cell r="I1719" t="str">
            <v>Active</v>
          </cell>
          <cell r="J1719">
            <v>42370</v>
          </cell>
          <cell r="K1719">
            <v>42735</v>
          </cell>
          <cell r="L1719" t="str">
            <v>Comm Lighting</v>
          </cell>
          <cell r="N1719" t="str">
            <v>2381</v>
          </cell>
          <cell r="Q1719" t="str">
            <v>4</v>
          </cell>
          <cell r="S1719" t="str">
            <v>4</v>
          </cell>
          <cell r="T1719" t="str">
            <v>57</v>
          </cell>
          <cell r="U1719" t="str">
            <v>Incremental</v>
          </cell>
          <cell r="V1719" t="str">
            <v>3</v>
          </cell>
          <cell r="X1719" t="str">
            <v>0</v>
          </cell>
          <cell r="Y1719" t="str">
            <v>PSE-deemed</v>
          </cell>
          <cell r="Z1719" t="str">
            <v>PSE Regional</v>
          </cell>
          <cell r="AE1719" t="str">
            <v>per unit</v>
          </cell>
          <cell r="AF1719" t="str">
            <v>kWh</v>
          </cell>
        </row>
        <row r="1720">
          <cell r="A1720" t="str">
            <v>10622 - 2</v>
          </cell>
          <cell r="B1720" t="str">
            <v>10622</v>
          </cell>
          <cell r="C1720" t="str">
            <v>Lighting</v>
          </cell>
          <cell r="D1720" t="str">
            <v>Lamp</v>
          </cell>
          <cell r="E1720" t="str">
            <v>LED Lamp</v>
          </cell>
          <cell r="F1720" t="str">
            <v>LTGO: Lamp - LED - Integral - Decorative</v>
          </cell>
          <cell r="G1720" t="str">
            <v>LED decorative integral lamp</v>
          </cell>
          <cell r="H1720">
            <v>2</v>
          </cell>
          <cell r="I1720" t="str">
            <v>Active</v>
          </cell>
          <cell r="J1720">
            <v>42736</v>
          </cell>
          <cell r="L1720" t="str">
            <v>Comm Lighting</v>
          </cell>
          <cell r="N1720" t="str">
            <v>4924</v>
          </cell>
          <cell r="Q1720" t="str">
            <v>3</v>
          </cell>
          <cell r="S1720" t="str">
            <v>3</v>
          </cell>
          <cell r="T1720" t="str">
            <v>57</v>
          </cell>
          <cell r="U1720" t="str">
            <v>Incremental</v>
          </cell>
          <cell r="V1720" t="str">
            <v>5</v>
          </cell>
          <cell r="X1720" t="str">
            <v>0</v>
          </cell>
          <cell r="Y1720" t="str">
            <v>PSE-deemed</v>
          </cell>
          <cell r="Z1720" t="str">
            <v>PSE Regional</v>
          </cell>
          <cell r="AE1720" t="str">
            <v>per unit</v>
          </cell>
          <cell r="AF1720" t="str">
            <v>kWh</v>
          </cell>
        </row>
        <row r="1721">
          <cell r="A1721" t="str">
            <v>10624 - 1</v>
          </cell>
          <cell r="B1721" t="str">
            <v>10624</v>
          </cell>
          <cell r="C1721" t="str">
            <v>Lighting</v>
          </cell>
          <cell r="D1721" t="str">
            <v>Lamp</v>
          </cell>
          <cell r="E1721" t="str">
            <v>LED Lamp</v>
          </cell>
          <cell r="F1721" t="str">
            <v>LTGO: Lamp - LED - Integral - from R BR or PAR20</v>
          </cell>
          <cell r="G1721" t="str">
            <v>LED integral lamp: replacing R BR or PAR20</v>
          </cell>
          <cell r="H1721">
            <v>1</v>
          </cell>
          <cell r="I1721" t="str">
            <v>Active</v>
          </cell>
          <cell r="J1721">
            <v>42370</v>
          </cell>
          <cell r="L1721" t="str">
            <v>Comm Lighting</v>
          </cell>
          <cell r="N1721" t="str">
            <v>2383</v>
          </cell>
          <cell r="Q1721" t="str">
            <v>8</v>
          </cell>
          <cell r="S1721" t="str">
            <v>8</v>
          </cell>
          <cell r="T1721" t="str">
            <v>99</v>
          </cell>
          <cell r="U1721" t="str">
            <v>Incremental</v>
          </cell>
          <cell r="V1721" t="str">
            <v>5</v>
          </cell>
          <cell r="X1721" t="str">
            <v>0</v>
          </cell>
          <cell r="Y1721" t="str">
            <v>PSE-deemed</v>
          </cell>
          <cell r="Z1721" t="str">
            <v>PSE Regional</v>
          </cell>
          <cell r="AE1721" t="str">
            <v>per unit</v>
          </cell>
          <cell r="AF1721" t="str">
            <v>kWh</v>
          </cell>
        </row>
        <row r="1722">
          <cell r="A1722" t="str">
            <v>10625 - 1</v>
          </cell>
          <cell r="B1722" t="str">
            <v>10625</v>
          </cell>
          <cell r="C1722" t="str">
            <v>Lighting</v>
          </cell>
          <cell r="D1722" t="str">
            <v>Lamp</v>
          </cell>
          <cell r="E1722" t="str">
            <v>LED Lamp</v>
          </cell>
          <cell r="F1722" t="str">
            <v>LTGO: Lamp - LED - Integral - from R BR or PAR30</v>
          </cell>
          <cell r="G1722" t="str">
            <v>LED integral lamp: replacing R BR or PAR30</v>
          </cell>
          <cell r="H1722">
            <v>1</v>
          </cell>
          <cell r="I1722" t="str">
            <v>Active</v>
          </cell>
          <cell r="J1722">
            <v>42370</v>
          </cell>
          <cell r="L1722" t="str">
            <v>Comm Lighting</v>
          </cell>
          <cell r="N1722" t="str">
            <v>2384</v>
          </cell>
          <cell r="Q1722" t="str">
            <v>8</v>
          </cell>
          <cell r="S1722" t="str">
            <v>8</v>
          </cell>
          <cell r="T1722" t="str">
            <v>99</v>
          </cell>
          <cell r="U1722" t="str">
            <v>Incremental</v>
          </cell>
          <cell r="V1722" t="str">
            <v>5</v>
          </cell>
          <cell r="X1722" t="str">
            <v>0</v>
          </cell>
          <cell r="Y1722" t="str">
            <v>PSE-deemed</v>
          </cell>
          <cell r="Z1722" t="str">
            <v>PSE Regional</v>
          </cell>
          <cell r="AE1722" t="str">
            <v>per unit</v>
          </cell>
          <cell r="AF1722" t="str">
            <v>kWh</v>
          </cell>
        </row>
        <row r="1723">
          <cell r="A1723" t="str">
            <v>10626 - 1</v>
          </cell>
          <cell r="B1723" t="str">
            <v>10626</v>
          </cell>
          <cell r="C1723" t="str">
            <v>Lighting</v>
          </cell>
          <cell r="D1723" t="str">
            <v>Lamp</v>
          </cell>
          <cell r="E1723" t="str">
            <v>LED Lamp</v>
          </cell>
          <cell r="F1723" t="str">
            <v>LTGO: Lamp - LED - Integral - from R BR or PAR38 or 40</v>
          </cell>
          <cell r="G1723" t="str">
            <v>LED integral lamp: replacing R BR or PAR38 or 40</v>
          </cell>
          <cell r="H1723">
            <v>1</v>
          </cell>
          <cell r="I1723" t="str">
            <v>Active</v>
          </cell>
          <cell r="J1723">
            <v>42370</v>
          </cell>
          <cell r="K1723">
            <v>42735</v>
          </cell>
          <cell r="L1723" t="str">
            <v>Comm Lighting</v>
          </cell>
          <cell r="N1723" t="str">
            <v>2385</v>
          </cell>
          <cell r="Q1723" t="str">
            <v>10</v>
          </cell>
          <cell r="S1723" t="str">
            <v>10</v>
          </cell>
          <cell r="T1723" t="str">
            <v>128</v>
          </cell>
          <cell r="U1723" t="str">
            <v>Incremental</v>
          </cell>
          <cell r="V1723" t="str">
            <v>5</v>
          </cell>
          <cell r="X1723" t="str">
            <v>0</v>
          </cell>
          <cell r="Y1723" t="str">
            <v>PSE-deemed</v>
          </cell>
          <cell r="Z1723" t="str">
            <v>PSE Regional</v>
          </cell>
          <cell r="AE1723" t="str">
            <v>per unit</v>
          </cell>
          <cell r="AF1723" t="str">
            <v>kWh</v>
          </cell>
        </row>
        <row r="1724">
          <cell r="A1724" t="str">
            <v>10626 - 2</v>
          </cell>
          <cell r="B1724" t="str">
            <v>10626</v>
          </cell>
          <cell r="C1724" t="str">
            <v>Lighting</v>
          </cell>
          <cell r="D1724" t="str">
            <v>Lamp</v>
          </cell>
          <cell r="E1724" t="str">
            <v>LED Lamp</v>
          </cell>
          <cell r="F1724" t="str">
            <v>LTGO: Lamp - LED - Integral - from R BR or PAR38 or 40</v>
          </cell>
          <cell r="G1724" t="str">
            <v>LED integral lamp: replacing R BR or PAR38 or 40</v>
          </cell>
          <cell r="H1724">
            <v>2</v>
          </cell>
          <cell r="I1724" t="str">
            <v>Active</v>
          </cell>
          <cell r="J1724">
            <v>42736</v>
          </cell>
          <cell r="L1724" t="str">
            <v>Comm Lighting</v>
          </cell>
          <cell r="N1724" t="str">
            <v>4926</v>
          </cell>
          <cell r="Q1724" t="str">
            <v>8</v>
          </cell>
          <cell r="S1724" t="str">
            <v>8</v>
          </cell>
          <cell r="T1724" t="str">
            <v>128</v>
          </cell>
          <cell r="U1724" t="str">
            <v>Incremental</v>
          </cell>
          <cell r="V1724" t="str">
            <v>5</v>
          </cell>
          <cell r="X1724" t="str">
            <v>0</v>
          </cell>
          <cell r="Y1724" t="str">
            <v>PSE-deemed</v>
          </cell>
          <cell r="Z1724" t="str">
            <v>PSE Regional</v>
          </cell>
          <cell r="AE1724" t="str">
            <v>per unit</v>
          </cell>
          <cell r="AF1724" t="str">
            <v>kWh</v>
          </cell>
        </row>
        <row r="1725">
          <cell r="A1725" t="str">
            <v>10623 - 1</v>
          </cell>
          <cell r="B1725" t="str">
            <v>10623</v>
          </cell>
          <cell r="C1725" t="str">
            <v>Lighting</v>
          </cell>
          <cell r="D1725" t="str">
            <v>Lamp</v>
          </cell>
          <cell r="E1725" t="str">
            <v>LED Lamp</v>
          </cell>
          <cell r="F1725" t="str">
            <v>LTGO: Lamp - LED - Integral - Omnidirectional</v>
          </cell>
          <cell r="G1725" t="str">
            <v>LED omnidirectional integral lamp</v>
          </cell>
          <cell r="H1725">
            <v>1</v>
          </cell>
          <cell r="I1725" t="str">
            <v>Active</v>
          </cell>
          <cell r="J1725">
            <v>42370</v>
          </cell>
          <cell r="K1725">
            <v>42735</v>
          </cell>
          <cell r="L1725" t="str">
            <v>Comm Lighting</v>
          </cell>
          <cell r="N1725" t="str">
            <v>2382</v>
          </cell>
          <cell r="Q1725" t="str">
            <v>4</v>
          </cell>
          <cell r="S1725" t="str">
            <v>4</v>
          </cell>
          <cell r="T1725" t="str">
            <v>79</v>
          </cell>
          <cell r="U1725" t="str">
            <v>Incremental</v>
          </cell>
          <cell r="V1725" t="str">
            <v>5</v>
          </cell>
          <cell r="X1725" t="str">
            <v>0</v>
          </cell>
          <cell r="Y1725" t="str">
            <v>PSE-deemed</v>
          </cell>
          <cell r="Z1725" t="str">
            <v>PSE Regional</v>
          </cell>
          <cell r="AE1725" t="str">
            <v>per unit</v>
          </cell>
          <cell r="AF1725" t="str">
            <v>kWh</v>
          </cell>
        </row>
        <row r="1726">
          <cell r="A1726" t="str">
            <v>10623 - 2</v>
          </cell>
          <cell r="B1726" t="str">
            <v>10623</v>
          </cell>
          <cell r="C1726" t="str">
            <v>Lighting</v>
          </cell>
          <cell r="D1726" t="str">
            <v>Lamp</v>
          </cell>
          <cell r="E1726" t="str">
            <v>LED Lamp</v>
          </cell>
          <cell r="F1726" t="str">
            <v>LTGO: Lamp - LED - Integral - Omnidirectional</v>
          </cell>
          <cell r="G1726" t="str">
            <v>LED omnidirectional integral lamp</v>
          </cell>
          <cell r="H1726">
            <v>2</v>
          </cell>
          <cell r="I1726" t="str">
            <v>Active</v>
          </cell>
          <cell r="J1726">
            <v>42736</v>
          </cell>
          <cell r="L1726" t="str">
            <v>Comm Lighting</v>
          </cell>
          <cell r="N1726" t="str">
            <v>4925</v>
          </cell>
          <cell r="Q1726" t="str">
            <v>3</v>
          </cell>
          <cell r="S1726" t="str">
            <v>3</v>
          </cell>
          <cell r="T1726" t="str">
            <v>79</v>
          </cell>
          <cell r="U1726" t="str">
            <v>Incremental</v>
          </cell>
          <cell r="V1726" t="str">
            <v>5</v>
          </cell>
          <cell r="X1726" t="str">
            <v>0</v>
          </cell>
          <cell r="Y1726" t="str">
            <v>PSE-deemed</v>
          </cell>
          <cell r="Z1726" t="str">
            <v>PSE Regional</v>
          </cell>
          <cell r="AE1726" t="str">
            <v>per unit</v>
          </cell>
          <cell r="AF1726" t="str">
            <v>kWh</v>
          </cell>
        </row>
        <row r="1727">
          <cell r="A1727" t="str">
            <v>10179 - 1</v>
          </cell>
          <cell r="B1727" t="str">
            <v>10179</v>
          </cell>
          <cell r="C1727" t="str">
            <v>Lighting</v>
          </cell>
          <cell r="D1727" t="str">
            <v>Lamp</v>
          </cell>
          <cell r="E1727" t="str">
            <v>LED Lamp</v>
          </cell>
          <cell r="F1727" t="str">
            <v>LTGO: Lamp - LED - MR16 - Assembly Worship</v>
          </cell>
          <cell r="G1727" t="str">
            <v>LED MR16: assembly worship</v>
          </cell>
          <cell r="H1727">
            <v>1</v>
          </cell>
          <cell r="I1727" t="str">
            <v>Active</v>
          </cell>
          <cell r="J1727">
            <v>42005</v>
          </cell>
          <cell r="K1727">
            <v>42369</v>
          </cell>
          <cell r="L1727" t="str">
            <v>Comm Lighting</v>
          </cell>
          <cell r="M1727" t="str">
            <v>LEDMR16-15 CHUR</v>
          </cell>
          <cell r="N1727" t="str">
            <v>2008</v>
          </cell>
          <cell r="Q1727" t="str">
            <v>15</v>
          </cell>
          <cell r="S1727" t="str">
            <v>15</v>
          </cell>
          <cell r="T1727" t="str">
            <v>47</v>
          </cell>
          <cell r="U1727" t="str">
            <v>Incremental</v>
          </cell>
          <cell r="V1727" t="str">
            <v>5</v>
          </cell>
          <cell r="W1727" t="str">
            <v>4820</v>
          </cell>
          <cell r="X1727" t="str">
            <v>0</v>
          </cell>
          <cell r="Y1727" t="str">
            <v>PSE-deemed</v>
          </cell>
          <cell r="Z1727" t="str">
            <v>Program Staff</v>
          </cell>
          <cell r="AF1727" t="str">
            <v>kWh</v>
          </cell>
        </row>
        <row r="1728">
          <cell r="A1728" t="str">
            <v>10180 - 1</v>
          </cell>
          <cell r="B1728" t="str">
            <v>10180</v>
          </cell>
          <cell r="C1728" t="str">
            <v>Lighting</v>
          </cell>
          <cell r="D1728" t="str">
            <v>Lamp</v>
          </cell>
          <cell r="E1728" t="str">
            <v>LED Lamp</v>
          </cell>
          <cell r="F1728" t="str">
            <v>LTGO: Lamp - LED - MR16 - Exterior</v>
          </cell>
          <cell r="G1728" t="str">
            <v>LED MR16: exterior</v>
          </cell>
          <cell r="H1728">
            <v>1</v>
          </cell>
          <cell r="I1728" t="str">
            <v>Active</v>
          </cell>
          <cell r="J1728">
            <v>42005</v>
          </cell>
          <cell r="K1728">
            <v>42369</v>
          </cell>
          <cell r="L1728" t="str">
            <v>Comm Lighting</v>
          </cell>
          <cell r="M1728" t="str">
            <v>LEDMR16-15 EXTR</v>
          </cell>
          <cell r="N1728" t="str">
            <v>2009</v>
          </cell>
          <cell r="Q1728" t="str">
            <v>15</v>
          </cell>
          <cell r="S1728" t="str">
            <v>15</v>
          </cell>
          <cell r="T1728" t="str">
            <v>103</v>
          </cell>
          <cell r="U1728" t="str">
            <v>Incremental</v>
          </cell>
          <cell r="V1728" t="str">
            <v>5</v>
          </cell>
          <cell r="W1728" t="str">
            <v>4840</v>
          </cell>
          <cell r="X1728" t="str">
            <v>0</v>
          </cell>
          <cell r="Y1728" t="str">
            <v>PSE-deemed</v>
          </cell>
          <cell r="Z1728" t="str">
            <v>Program Staff</v>
          </cell>
          <cell r="AF1728" t="str">
            <v>kWh</v>
          </cell>
        </row>
        <row r="1729">
          <cell r="A1729" t="str">
            <v>10188 - 1</v>
          </cell>
          <cell r="B1729" t="str">
            <v>10188</v>
          </cell>
          <cell r="C1729" t="str">
            <v>Lighting</v>
          </cell>
          <cell r="D1729" t="str">
            <v>Lamp</v>
          </cell>
          <cell r="E1729" t="str">
            <v>LED Lamp</v>
          </cell>
          <cell r="F1729" t="str">
            <v>LTGO: Lamp - LED - MR16 - Food Service Restaurant</v>
          </cell>
          <cell r="G1729" t="str">
            <v>LED MR16: food service restaurant</v>
          </cell>
          <cell r="H1729">
            <v>1</v>
          </cell>
          <cell r="I1729" t="str">
            <v>Active</v>
          </cell>
          <cell r="J1729">
            <v>42005</v>
          </cell>
          <cell r="K1729">
            <v>42369</v>
          </cell>
          <cell r="L1729" t="str">
            <v>Comm Lighting</v>
          </cell>
          <cell r="M1729" t="str">
            <v>LEDMR16-15 REST</v>
          </cell>
          <cell r="N1729" t="str">
            <v>2003</v>
          </cell>
          <cell r="Q1729" t="str">
            <v>15</v>
          </cell>
          <cell r="S1729" t="str">
            <v>15</v>
          </cell>
          <cell r="T1729" t="str">
            <v>92</v>
          </cell>
          <cell r="U1729" t="str">
            <v>Incremental</v>
          </cell>
          <cell r="V1729" t="str">
            <v>5</v>
          </cell>
          <cell r="W1729" t="str">
            <v>4909</v>
          </cell>
          <cell r="X1729" t="str">
            <v>0</v>
          </cell>
          <cell r="Y1729" t="str">
            <v>PSE-deemed</v>
          </cell>
          <cell r="Z1729" t="str">
            <v>Program Staff</v>
          </cell>
          <cell r="AF1729" t="str">
            <v>kWh</v>
          </cell>
        </row>
        <row r="1730">
          <cell r="A1730" t="str">
            <v>10181 - 1</v>
          </cell>
          <cell r="B1730" t="str">
            <v>10181</v>
          </cell>
          <cell r="C1730" t="str">
            <v>Lighting</v>
          </cell>
          <cell r="D1730" t="str">
            <v>Lamp</v>
          </cell>
          <cell r="E1730" t="str">
            <v>LED Lamp</v>
          </cell>
          <cell r="F1730" t="str">
            <v>LTGO: Lamp - LED - MR16 - Grocery</v>
          </cell>
          <cell r="G1730" t="str">
            <v>LED MR16: grocery</v>
          </cell>
          <cell r="H1730">
            <v>1</v>
          </cell>
          <cell r="I1730" t="str">
            <v>Active</v>
          </cell>
          <cell r="J1730">
            <v>42005</v>
          </cell>
          <cell r="K1730">
            <v>42369</v>
          </cell>
          <cell r="L1730" t="str">
            <v>Comm Lighting</v>
          </cell>
          <cell r="M1730" t="str">
            <v>LEDMR16-15 GROC</v>
          </cell>
          <cell r="N1730" t="str">
            <v>1996</v>
          </cell>
          <cell r="Q1730" t="str">
            <v>15</v>
          </cell>
          <cell r="S1730" t="str">
            <v>15</v>
          </cell>
          <cell r="T1730" t="str">
            <v>134</v>
          </cell>
          <cell r="U1730" t="str">
            <v>Incremental</v>
          </cell>
          <cell r="V1730" t="str">
            <v>5</v>
          </cell>
          <cell r="W1730" t="str">
            <v>4824</v>
          </cell>
          <cell r="X1730" t="str">
            <v>0</v>
          </cell>
          <cell r="Y1730" t="str">
            <v>PSE-deemed</v>
          </cell>
          <cell r="Z1730" t="str">
            <v>Program Staff</v>
          </cell>
          <cell r="AF1730" t="str">
            <v>kWh</v>
          </cell>
        </row>
        <row r="1731">
          <cell r="A1731" t="str">
            <v>10182 - 1</v>
          </cell>
          <cell r="B1731" t="str">
            <v>10182</v>
          </cell>
          <cell r="C1731" t="str">
            <v>Lighting</v>
          </cell>
          <cell r="D1731" t="str">
            <v>Lamp</v>
          </cell>
          <cell r="E1731" t="str">
            <v>LED Lamp</v>
          </cell>
          <cell r="F1731" t="str">
            <v>LTGO: Lamp - LED - MR16 - Hospital</v>
          </cell>
          <cell r="G1731" t="str">
            <v>LED MR16: hospital</v>
          </cell>
          <cell r="H1731">
            <v>1</v>
          </cell>
          <cell r="I1731" t="str">
            <v>Active</v>
          </cell>
          <cell r="J1731">
            <v>42005</v>
          </cell>
          <cell r="K1731">
            <v>42369</v>
          </cell>
          <cell r="L1731" t="str">
            <v>Comm Lighting</v>
          </cell>
          <cell r="M1731" t="str">
            <v>LEDMR16-15 HOSP</v>
          </cell>
          <cell r="N1731" t="str">
            <v>2000</v>
          </cell>
          <cell r="Q1731" t="str">
            <v>15</v>
          </cell>
          <cell r="S1731" t="str">
            <v>15</v>
          </cell>
          <cell r="T1731" t="str">
            <v>156</v>
          </cell>
          <cell r="U1731" t="str">
            <v>Incremental</v>
          </cell>
          <cell r="V1731" t="str">
            <v>5</v>
          </cell>
          <cell r="W1731" t="str">
            <v>4847</v>
          </cell>
          <cell r="X1731" t="str">
            <v>0</v>
          </cell>
          <cell r="Y1731" t="str">
            <v>PSE-deemed</v>
          </cell>
          <cell r="Z1731" t="str">
            <v>Program Staff</v>
          </cell>
          <cell r="AF1731" t="str">
            <v>kWh</v>
          </cell>
        </row>
        <row r="1732">
          <cell r="A1732" t="str">
            <v>10182 - 2</v>
          </cell>
          <cell r="B1732" t="str">
            <v>10182</v>
          </cell>
          <cell r="C1732" t="str">
            <v>Lighting</v>
          </cell>
          <cell r="D1732" t="str">
            <v>Lamp</v>
          </cell>
          <cell r="E1732" t="str">
            <v>LED Lamp</v>
          </cell>
          <cell r="F1732" t="str">
            <v>LTGO: Lamp - LED - MR16 - Hospital</v>
          </cell>
          <cell r="G1732" t="str">
            <v>LED MR16: hospital</v>
          </cell>
          <cell r="H1732">
            <v>2</v>
          </cell>
          <cell r="I1732" t="str">
            <v>Active</v>
          </cell>
          <cell r="J1732">
            <v>41640</v>
          </cell>
          <cell r="K1732">
            <v>42004</v>
          </cell>
          <cell r="L1732" t="str">
            <v>Comm Lighting</v>
          </cell>
          <cell r="M1732" t="str">
            <v>LEDMR16$15 HOSP</v>
          </cell>
          <cell r="N1732" t="str">
            <v>1537</v>
          </cell>
          <cell r="Q1732" t="str">
            <v>15</v>
          </cell>
          <cell r="S1732" t="str">
            <v>28</v>
          </cell>
          <cell r="T1732" t="str">
            <v>273</v>
          </cell>
          <cell r="V1732" t="str">
            <v>5</v>
          </cell>
          <cell r="W1732" t="str">
            <v>4400</v>
          </cell>
          <cell r="AF1732" t="str">
            <v>kWh</v>
          </cell>
        </row>
        <row r="1733">
          <cell r="A1733" t="str">
            <v>10183 - 1</v>
          </cell>
          <cell r="B1733" t="str">
            <v>10183</v>
          </cell>
          <cell r="C1733" t="str">
            <v>Lighting</v>
          </cell>
          <cell r="D1733" t="str">
            <v>Lamp</v>
          </cell>
          <cell r="E1733" t="str">
            <v>LED Lamp</v>
          </cell>
          <cell r="F1733" t="str">
            <v>LTGO: Lamp - LED - MR16 - Lodging Common Areas</v>
          </cell>
          <cell r="G1733" t="str">
            <v>LED MR16: lodging common areas</v>
          </cell>
          <cell r="H1733">
            <v>1</v>
          </cell>
          <cell r="I1733" t="str">
            <v>Active</v>
          </cell>
          <cell r="J1733">
            <v>42005</v>
          </cell>
          <cell r="K1733">
            <v>42369</v>
          </cell>
          <cell r="L1733" t="str">
            <v>Comm Lighting</v>
          </cell>
          <cell r="M1733" t="str">
            <v>LEDMR16-15 HOCA</v>
          </cell>
          <cell r="N1733" t="str">
            <v>1998</v>
          </cell>
          <cell r="Q1733" t="str">
            <v>15</v>
          </cell>
          <cell r="S1733" t="str">
            <v>15</v>
          </cell>
          <cell r="T1733" t="str">
            <v>210</v>
          </cell>
          <cell r="U1733" t="str">
            <v>Incremental</v>
          </cell>
          <cell r="V1733" t="str">
            <v>5</v>
          </cell>
          <cell r="W1733" t="str">
            <v>4854</v>
          </cell>
          <cell r="X1733" t="str">
            <v>0</v>
          </cell>
          <cell r="Y1733" t="str">
            <v>PSE-deemed</v>
          </cell>
          <cell r="Z1733" t="str">
            <v>Program Staff</v>
          </cell>
          <cell r="AF1733" t="str">
            <v>kWh</v>
          </cell>
        </row>
        <row r="1734">
          <cell r="A1734" t="str">
            <v>10183 - 2</v>
          </cell>
          <cell r="B1734" t="str">
            <v>10183</v>
          </cell>
          <cell r="C1734" t="str">
            <v>Lighting</v>
          </cell>
          <cell r="D1734" t="str">
            <v>Lamp</v>
          </cell>
          <cell r="E1734" t="str">
            <v>LED Lamp</v>
          </cell>
          <cell r="F1734" t="str">
            <v>LTGO: Lamp - LED - MR16 - Lodging Common Areas</v>
          </cell>
          <cell r="G1734" t="str">
            <v>LED MR16: lodging common areas</v>
          </cell>
          <cell r="H1734">
            <v>2</v>
          </cell>
          <cell r="I1734" t="str">
            <v>Active</v>
          </cell>
          <cell r="J1734">
            <v>41640</v>
          </cell>
          <cell r="K1734">
            <v>42004</v>
          </cell>
          <cell r="L1734" t="str">
            <v>Comm Lighting</v>
          </cell>
          <cell r="M1734" t="str">
            <v>LEDMR16$15 HOCA</v>
          </cell>
          <cell r="N1734" t="str">
            <v>1538</v>
          </cell>
          <cell r="Q1734" t="str">
            <v>15</v>
          </cell>
          <cell r="S1734" t="str">
            <v>28</v>
          </cell>
          <cell r="T1734" t="str">
            <v>358</v>
          </cell>
          <cell r="V1734" t="str">
            <v>5</v>
          </cell>
          <cell r="W1734" t="str">
            <v>4393</v>
          </cell>
          <cell r="AF1734" t="str">
            <v>kWh</v>
          </cell>
        </row>
        <row r="1735">
          <cell r="A1735" t="str">
            <v>10184 - 1</v>
          </cell>
          <cell r="B1735" t="str">
            <v>10184</v>
          </cell>
          <cell r="C1735" t="str">
            <v>Lighting</v>
          </cell>
          <cell r="D1735" t="str">
            <v>Lamp</v>
          </cell>
          <cell r="E1735" t="str">
            <v>LED Lamp</v>
          </cell>
          <cell r="F1735" t="str">
            <v>LTGO: Lamp - LED - MR16 - Lodging Guest Rooms</v>
          </cell>
          <cell r="G1735" t="str">
            <v>LED MR16: lodging guest rooms</v>
          </cell>
          <cell r="H1735">
            <v>1</v>
          </cell>
          <cell r="I1735" t="str">
            <v>Active</v>
          </cell>
          <cell r="J1735">
            <v>42005</v>
          </cell>
          <cell r="K1735">
            <v>42369</v>
          </cell>
          <cell r="L1735" t="str">
            <v>Comm Lighting</v>
          </cell>
          <cell r="M1735" t="str">
            <v>LEDMR16-15 HORM</v>
          </cell>
          <cell r="N1735" t="str">
            <v>1999</v>
          </cell>
          <cell r="Q1735" t="str">
            <v>15</v>
          </cell>
          <cell r="S1735" t="str">
            <v>15</v>
          </cell>
          <cell r="T1735" t="str">
            <v>34</v>
          </cell>
          <cell r="U1735" t="str">
            <v>Incremental</v>
          </cell>
          <cell r="V1735" t="str">
            <v>5</v>
          </cell>
          <cell r="W1735" t="str">
            <v>4864</v>
          </cell>
          <cell r="X1735" t="str">
            <v>0</v>
          </cell>
          <cell r="Y1735" t="str">
            <v>PSE-deemed</v>
          </cell>
          <cell r="Z1735" t="str">
            <v>Program Staff</v>
          </cell>
          <cell r="AF1735" t="str">
            <v>kWh</v>
          </cell>
        </row>
        <row r="1736">
          <cell r="A1736" t="str">
            <v>10187 - 1</v>
          </cell>
          <cell r="B1736" t="str">
            <v>10187</v>
          </cell>
          <cell r="C1736" t="str">
            <v>Lighting</v>
          </cell>
          <cell r="D1736" t="str">
            <v>Lamp</v>
          </cell>
          <cell r="E1736" t="str">
            <v>LED Lamp</v>
          </cell>
          <cell r="F1736" t="str">
            <v>LTGO: Lamp - LED - MR16 - Medical Office</v>
          </cell>
          <cell r="G1736" t="str">
            <v>LED MR16: medical office</v>
          </cell>
          <cell r="H1736">
            <v>1</v>
          </cell>
          <cell r="I1736" t="str">
            <v>Active</v>
          </cell>
          <cell r="J1736">
            <v>42005</v>
          </cell>
          <cell r="K1736">
            <v>42369</v>
          </cell>
          <cell r="L1736" t="str">
            <v>Comm Lighting</v>
          </cell>
          <cell r="M1736" t="str">
            <v>LEDMR16-15 HEOT</v>
          </cell>
          <cell r="N1736" t="str">
            <v>1997</v>
          </cell>
          <cell r="Q1736" t="str">
            <v>15</v>
          </cell>
          <cell r="S1736" t="str">
            <v>15</v>
          </cell>
          <cell r="T1736" t="str">
            <v>113</v>
          </cell>
          <cell r="U1736" t="str">
            <v>Incremental</v>
          </cell>
          <cell r="V1736" t="str">
            <v>5</v>
          </cell>
          <cell r="W1736" t="str">
            <v>4901</v>
          </cell>
          <cell r="X1736" t="str">
            <v>0</v>
          </cell>
          <cell r="Y1736" t="str">
            <v>PSE-deemed</v>
          </cell>
          <cell r="Z1736" t="str">
            <v>Program Staff</v>
          </cell>
          <cell r="AF1736" t="str">
            <v>kWh</v>
          </cell>
        </row>
        <row r="1737">
          <cell r="A1737" t="str">
            <v>10187 - 2</v>
          </cell>
          <cell r="B1737" t="str">
            <v>10187</v>
          </cell>
          <cell r="C1737" t="str">
            <v>Lighting</v>
          </cell>
          <cell r="D1737" t="str">
            <v>Lamp</v>
          </cell>
          <cell r="E1737" t="str">
            <v>LED Lamp</v>
          </cell>
          <cell r="F1737" t="str">
            <v>LTGO: Lamp - LED - MR16 - Medical Office</v>
          </cell>
          <cell r="G1737" t="str">
            <v>LED MR16: medical office</v>
          </cell>
          <cell r="H1737">
            <v>2</v>
          </cell>
          <cell r="I1737" t="str">
            <v>Active</v>
          </cell>
          <cell r="J1737">
            <v>41640</v>
          </cell>
          <cell r="K1737">
            <v>42004</v>
          </cell>
          <cell r="L1737" t="str">
            <v>Comm Lighting</v>
          </cell>
          <cell r="M1737" t="str">
            <v>LEDMR16$15 HEOT</v>
          </cell>
          <cell r="N1737" t="str">
            <v>1542</v>
          </cell>
          <cell r="Q1737" t="str">
            <v>15</v>
          </cell>
          <cell r="S1737" t="str">
            <v>28</v>
          </cell>
          <cell r="T1737" t="str">
            <v>197</v>
          </cell>
          <cell r="U1737" t="str">
            <v>Incremental</v>
          </cell>
          <cell r="V1737" t="str">
            <v>5</v>
          </cell>
          <cell r="W1737" t="str">
            <v>4428</v>
          </cell>
          <cell r="AF1737" t="str">
            <v>kWh</v>
          </cell>
        </row>
        <row r="1738">
          <cell r="A1738" t="str">
            <v>10185 - 1</v>
          </cell>
          <cell r="B1738" t="str">
            <v>10185</v>
          </cell>
          <cell r="C1738" t="str">
            <v>Lighting</v>
          </cell>
          <cell r="D1738" t="str">
            <v>Lamp</v>
          </cell>
          <cell r="E1738" t="str">
            <v>LED Lamp</v>
          </cell>
          <cell r="F1738" t="str">
            <v>LTGO: Lamp - LED - MR16 - Office</v>
          </cell>
          <cell r="G1738" t="str">
            <v>LED MR16: office</v>
          </cell>
          <cell r="H1738">
            <v>1</v>
          </cell>
          <cell r="I1738" t="str">
            <v>Active</v>
          </cell>
          <cell r="J1738">
            <v>42005</v>
          </cell>
          <cell r="K1738">
            <v>42369</v>
          </cell>
          <cell r="L1738" t="str">
            <v>Comm Lighting</v>
          </cell>
          <cell r="M1738" t="str">
            <v>LEDMR16-15 OFFC</v>
          </cell>
          <cell r="N1738" t="str">
            <v>2001</v>
          </cell>
          <cell r="Q1738" t="str">
            <v>15</v>
          </cell>
          <cell r="S1738" t="str">
            <v>15</v>
          </cell>
          <cell r="T1738" t="str">
            <v>77</v>
          </cell>
          <cell r="U1738" t="str">
            <v>Incremental</v>
          </cell>
          <cell r="V1738" t="str">
            <v>5</v>
          </cell>
          <cell r="W1738" t="str">
            <v>4884</v>
          </cell>
          <cell r="X1738" t="str">
            <v>0</v>
          </cell>
          <cell r="Y1738" t="str">
            <v>PSE-deemed</v>
          </cell>
          <cell r="Z1738" t="str">
            <v>Program Staff</v>
          </cell>
          <cell r="AF1738" t="str">
            <v>kWh</v>
          </cell>
        </row>
        <row r="1739">
          <cell r="A1739" t="str">
            <v>10185 - 2</v>
          </cell>
          <cell r="B1739" t="str">
            <v>10185</v>
          </cell>
          <cell r="C1739" t="str">
            <v>Lighting</v>
          </cell>
          <cell r="D1739" t="str">
            <v>Lamp</v>
          </cell>
          <cell r="E1739" t="str">
            <v>LED Lamp</v>
          </cell>
          <cell r="F1739" t="str">
            <v>LTGO: Lamp - LED - MR16 - Office</v>
          </cell>
          <cell r="G1739" t="str">
            <v>LED MR16: office</v>
          </cell>
          <cell r="H1739">
            <v>2</v>
          </cell>
          <cell r="I1739" t="str">
            <v>Active</v>
          </cell>
          <cell r="J1739">
            <v>41640</v>
          </cell>
          <cell r="K1739">
            <v>42004</v>
          </cell>
          <cell r="L1739" t="str">
            <v>Comm Lighting</v>
          </cell>
          <cell r="M1739" t="str">
            <v>LEDMR16$15 OFFC</v>
          </cell>
          <cell r="N1739" t="str">
            <v>1540</v>
          </cell>
          <cell r="Q1739" t="str">
            <v>15</v>
          </cell>
          <cell r="S1739" t="str">
            <v>28</v>
          </cell>
          <cell r="T1739" t="str">
            <v>132</v>
          </cell>
          <cell r="V1739" t="str">
            <v>5</v>
          </cell>
          <cell r="W1739" t="str">
            <v>4421</v>
          </cell>
          <cell r="AF1739" t="str">
            <v>kWh</v>
          </cell>
        </row>
        <row r="1740">
          <cell r="A1740" t="str">
            <v>10186 - 1</v>
          </cell>
          <cell r="B1740" t="str">
            <v>10186</v>
          </cell>
          <cell r="C1740" t="str">
            <v>Lighting</v>
          </cell>
          <cell r="D1740" t="str">
            <v>Lamp</v>
          </cell>
          <cell r="E1740" t="str">
            <v>LED Lamp</v>
          </cell>
          <cell r="F1740" t="str">
            <v>LTGO: Lamp - LED - MR16 - Other</v>
          </cell>
          <cell r="G1740" t="str">
            <v>LED MR16: other</v>
          </cell>
          <cell r="H1740">
            <v>1</v>
          </cell>
          <cell r="I1740" t="str">
            <v>Active</v>
          </cell>
          <cell r="J1740">
            <v>42005</v>
          </cell>
          <cell r="K1740">
            <v>42369</v>
          </cell>
          <cell r="L1740" t="str">
            <v>Comm Lighting</v>
          </cell>
          <cell r="M1740" t="str">
            <v>LEDMR16-15 OTHR</v>
          </cell>
          <cell r="N1740" t="str">
            <v>2002</v>
          </cell>
          <cell r="Q1740" t="str">
            <v>15</v>
          </cell>
          <cell r="S1740" t="str">
            <v>15</v>
          </cell>
          <cell r="T1740" t="str">
            <v>58</v>
          </cell>
          <cell r="U1740" t="str">
            <v>Incremental</v>
          </cell>
          <cell r="V1740" t="str">
            <v>5</v>
          </cell>
          <cell r="W1740" t="str">
            <v>4893</v>
          </cell>
          <cell r="X1740" t="str">
            <v>0</v>
          </cell>
          <cell r="Y1740" t="str">
            <v>PSE-deemed</v>
          </cell>
          <cell r="Z1740" t="str">
            <v>Program Staff</v>
          </cell>
          <cell r="AF1740" t="str">
            <v>kWh</v>
          </cell>
        </row>
        <row r="1741">
          <cell r="A1741" t="str">
            <v>10186 - 2</v>
          </cell>
          <cell r="B1741" t="str">
            <v>10186</v>
          </cell>
          <cell r="C1741" t="str">
            <v>Lighting</v>
          </cell>
          <cell r="D1741" t="str">
            <v>Lamp</v>
          </cell>
          <cell r="E1741" t="str">
            <v>LED Lamp</v>
          </cell>
          <cell r="F1741" t="str">
            <v>LTGO: Lamp - LED - MR16 - Other</v>
          </cell>
          <cell r="G1741" t="str">
            <v>LED MR16: other</v>
          </cell>
          <cell r="H1741">
            <v>2</v>
          </cell>
          <cell r="I1741" t="str">
            <v>Active</v>
          </cell>
          <cell r="J1741">
            <v>41640</v>
          </cell>
          <cell r="K1741">
            <v>42004</v>
          </cell>
          <cell r="L1741" t="str">
            <v>Comm Lighting</v>
          </cell>
          <cell r="M1741" t="str">
            <v>LEDMR16$15 OTHR</v>
          </cell>
          <cell r="N1741" t="str">
            <v>1541</v>
          </cell>
          <cell r="Q1741" t="str">
            <v>15</v>
          </cell>
          <cell r="S1741" t="str">
            <v>28</v>
          </cell>
          <cell r="T1741" t="str">
            <v>188</v>
          </cell>
          <cell r="V1741" t="str">
            <v>5</v>
          </cell>
          <cell r="W1741" t="str">
            <v>4435</v>
          </cell>
          <cell r="AF1741" t="str">
            <v>kWh</v>
          </cell>
        </row>
        <row r="1742">
          <cell r="A1742" t="str">
            <v>10189 - 1</v>
          </cell>
          <cell r="B1742" t="str">
            <v>10189</v>
          </cell>
          <cell r="C1742" t="str">
            <v>Lighting</v>
          </cell>
          <cell r="D1742" t="str">
            <v>Lamp</v>
          </cell>
          <cell r="E1742" t="str">
            <v>LED Lamp</v>
          </cell>
          <cell r="F1742" t="str">
            <v>LTGO: Lamp - LED - MR16 - Retail</v>
          </cell>
          <cell r="G1742" t="str">
            <v>LED MR16: retail</v>
          </cell>
          <cell r="H1742">
            <v>1</v>
          </cell>
          <cell r="I1742" t="str">
            <v>Active</v>
          </cell>
          <cell r="J1742">
            <v>42005</v>
          </cell>
          <cell r="K1742">
            <v>42369</v>
          </cell>
          <cell r="L1742" t="str">
            <v>Comm Lighting</v>
          </cell>
          <cell r="M1742" t="str">
            <v>LEDMR16-15 RETL</v>
          </cell>
          <cell r="N1742" t="str">
            <v>2004</v>
          </cell>
          <cell r="Q1742" t="str">
            <v>15</v>
          </cell>
          <cell r="S1742" t="str">
            <v>15</v>
          </cell>
          <cell r="T1742" t="str">
            <v>84</v>
          </cell>
          <cell r="U1742" t="str">
            <v>Incremental</v>
          </cell>
          <cell r="V1742" t="str">
            <v>5</v>
          </cell>
          <cell r="W1742" t="str">
            <v>4917</v>
          </cell>
          <cell r="X1742" t="str">
            <v>0</v>
          </cell>
          <cell r="Y1742" t="str">
            <v>PSE-deemed</v>
          </cell>
          <cell r="Z1742" t="str">
            <v>Program Staff</v>
          </cell>
          <cell r="AE1742" t="str">
            <v>per unit</v>
          </cell>
          <cell r="AF1742" t="str">
            <v>kWh</v>
          </cell>
        </row>
        <row r="1743">
          <cell r="A1743" t="str">
            <v>10189 - 2</v>
          </cell>
          <cell r="B1743" t="str">
            <v>10189</v>
          </cell>
          <cell r="C1743" t="str">
            <v>Lighting</v>
          </cell>
          <cell r="D1743" t="str">
            <v>Lamp</v>
          </cell>
          <cell r="E1743" t="str">
            <v>LED Lamp</v>
          </cell>
          <cell r="F1743" t="str">
            <v>LTGO: Lamp - LED - MR16 - Retail</v>
          </cell>
          <cell r="G1743" t="str">
            <v>LED MR16: retail</v>
          </cell>
          <cell r="H1743">
            <v>2</v>
          </cell>
          <cell r="I1743" t="str">
            <v>Active</v>
          </cell>
          <cell r="J1743">
            <v>41640</v>
          </cell>
          <cell r="K1743">
            <v>42004</v>
          </cell>
          <cell r="L1743" t="str">
            <v>Comm Lighting</v>
          </cell>
          <cell r="M1743" t="str">
            <v>LEDMR16$15 RETL</v>
          </cell>
          <cell r="N1743" t="str">
            <v>1544</v>
          </cell>
          <cell r="Q1743" t="str">
            <v>15</v>
          </cell>
          <cell r="S1743" t="str">
            <v>28</v>
          </cell>
          <cell r="T1743" t="str">
            <v>163</v>
          </cell>
          <cell r="V1743" t="str">
            <v>5</v>
          </cell>
          <cell r="W1743" t="str">
            <v>4449</v>
          </cell>
          <cell r="AF1743" t="str">
            <v>kWh</v>
          </cell>
        </row>
        <row r="1744">
          <cell r="A1744" t="str">
            <v>10190 - 1</v>
          </cell>
          <cell r="B1744" t="str">
            <v>10190</v>
          </cell>
          <cell r="C1744" t="str">
            <v>Lighting</v>
          </cell>
          <cell r="D1744" t="str">
            <v>Lamp</v>
          </cell>
          <cell r="E1744" t="str">
            <v>LED Lamp</v>
          </cell>
          <cell r="F1744" t="str">
            <v>LTGO: Lamp - LED - MR16 - School K12</v>
          </cell>
          <cell r="G1744" t="str">
            <v>LED MR16: school K12</v>
          </cell>
          <cell r="H1744">
            <v>1</v>
          </cell>
          <cell r="I1744" t="str">
            <v>Active</v>
          </cell>
          <cell r="J1744">
            <v>42005</v>
          </cell>
          <cell r="K1744">
            <v>42369</v>
          </cell>
          <cell r="L1744" t="str">
            <v>Comm Lighting</v>
          </cell>
          <cell r="M1744" t="str">
            <v>LEDMR16-15 SCHL</v>
          </cell>
          <cell r="N1744" t="str">
            <v>2005</v>
          </cell>
          <cell r="Q1744" t="str">
            <v>15</v>
          </cell>
          <cell r="S1744" t="str">
            <v>15</v>
          </cell>
          <cell r="T1744" t="str">
            <v>59</v>
          </cell>
          <cell r="U1744" t="str">
            <v>Incremental</v>
          </cell>
          <cell r="V1744" t="str">
            <v>5</v>
          </cell>
          <cell r="W1744" t="str">
            <v>4925</v>
          </cell>
          <cell r="X1744" t="str">
            <v>0</v>
          </cell>
          <cell r="Y1744" t="str">
            <v>PSE-deemed</v>
          </cell>
          <cell r="Z1744" t="str">
            <v>Program Staff</v>
          </cell>
          <cell r="AF1744" t="str">
            <v>kWh</v>
          </cell>
        </row>
        <row r="1745">
          <cell r="A1745" t="str">
            <v>10191 - 1</v>
          </cell>
          <cell r="B1745" t="str">
            <v>10191</v>
          </cell>
          <cell r="C1745" t="str">
            <v>Lighting</v>
          </cell>
          <cell r="D1745" t="str">
            <v>Lamp</v>
          </cell>
          <cell r="E1745" t="str">
            <v>LED Lamp</v>
          </cell>
          <cell r="F1745" t="str">
            <v>LTGO: Lamp - LED - MR16 - University</v>
          </cell>
          <cell r="G1745" t="str">
            <v>LED MR16: university</v>
          </cell>
          <cell r="H1745">
            <v>1</v>
          </cell>
          <cell r="I1745" t="str">
            <v>Active</v>
          </cell>
          <cell r="J1745">
            <v>42005</v>
          </cell>
          <cell r="K1745">
            <v>42369</v>
          </cell>
          <cell r="L1745" t="str">
            <v>Comm Lighting</v>
          </cell>
          <cell r="M1745" t="str">
            <v>LEDMR16-15 UNIV</v>
          </cell>
          <cell r="N1745" t="str">
            <v>2006</v>
          </cell>
          <cell r="Q1745" t="str">
            <v>15</v>
          </cell>
          <cell r="S1745" t="str">
            <v>15</v>
          </cell>
          <cell r="T1745" t="str">
            <v>157</v>
          </cell>
          <cell r="U1745" t="str">
            <v>Incremental</v>
          </cell>
          <cell r="V1745" t="str">
            <v>5</v>
          </cell>
          <cell r="W1745" t="str">
            <v>4933</v>
          </cell>
          <cell r="X1745" t="str">
            <v>0</v>
          </cell>
          <cell r="Y1745" t="str">
            <v>PSE-deemed</v>
          </cell>
          <cell r="Z1745" t="str">
            <v>Program Staff</v>
          </cell>
          <cell r="AF1745" t="str">
            <v>kWh</v>
          </cell>
        </row>
        <row r="1746">
          <cell r="A1746" t="str">
            <v>10192 - 1</v>
          </cell>
          <cell r="B1746" t="str">
            <v>10192</v>
          </cell>
          <cell r="C1746" t="str">
            <v>Lighting</v>
          </cell>
          <cell r="D1746" t="str">
            <v>Lamp</v>
          </cell>
          <cell r="E1746" t="str">
            <v>LED Lamp</v>
          </cell>
          <cell r="F1746" t="str">
            <v>LTGO: Lamp - LED - MR16 - Warehouse</v>
          </cell>
          <cell r="G1746" t="str">
            <v>LED MR16: warehouse</v>
          </cell>
          <cell r="H1746">
            <v>1</v>
          </cell>
          <cell r="I1746" t="str">
            <v>Active</v>
          </cell>
          <cell r="J1746">
            <v>42005</v>
          </cell>
          <cell r="K1746">
            <v>42369</v>
          </cell>
          <cell r="L1746" t="str">
            <v>Comm Lighting</v>
          </cell>
          <cell r="M1746" t="str">
            <v>LEDMR16-15 WHSE</v>
          </cell>
          <cell r="N1746" t="str">
            <v>2007</v>
          </cell>
          <cell r="Q1746" t="str">
            <v>15</v>
          </cell>
          <cell r="S1746" t="str">
            <v>15</v>
          </cell>
          <cell r="T1746" t="str">
            <v>61</v>
          </cell>
          <cell r="U1746" t="str">
            <v>Incremental</v>
          </cell>
          <cell r="V1746" t="str">
            <v>5</v>
          </cell>
          <cell r="W1746" t="str">
            <v>4945</v>
          </cell>
          <cell r="X1746" t="str">
            <v>0</v>
          </cell>
          <cell r="Y1746" t="str">
            <v>PSE-deemed</v>
          </cell>
          <cell r="Z1746" t="str">
            <v>Program Staff</v>
          </cell>
          <cell r="AF1746" t="str">
            <v>kWh</v>
          </cell>
        </row>
        <row r="1747">
          <cell r="A1747" t="str">
            <v>10627 - 1</v>
          </cell>
          <cell r="B1747" t="str">
            <v>10627</v>
          </cell>
          <cell r="C1747" t="str">
            <v>Lighting</v>
          </cell>
          <cell r="D1747" t="str">
            <v>Lamp</v>
          </cell>
          <cell r="E1747" t="str">
            <v>LED Lamp</v>
          </cell>
          <cell r="F1747" t="str">
            <v>LTGO: Lamp - LED - MR16 or PAR16</v>
          </cell>
          <cell r="G1747" t="str">
            <v>LED MR16 or PAR16</v>
          </cell>
          <cell r="H1747">
            <v>1</v>
          </cell>
          <cell r="I1747" t="str">
            <v>Active</v>
          </cell>
          <cell r="J1747">
            <v>42370</v>
          </cell>
          <cell r="K1747">
            <v>42735</v>
          </cell>
          <cell r="L1747" t="str">
            <v>Comm Lighting</v>
          </cell>
          <cell r="N1747" t="str">
            <v>2386</v>
          </cell>
          <cell r="Q1747" t="str">
            <v>8</v>
          </cell>
          <cell r="S1747" t="str">
            <v>8</v>
          </cell>
          <cell r="T1747" t="str">
            <v>94</v>
          </cell>
          <cell r="U1747" t="str">
            <v>Incremental</v>
          </cell>
          <cell r="V1747" t="str">
            <v>5</v>
          </cell>
          <cell r="X1747" t="str">
            <v>0</v>
          </cell>
          <cell r="Y1747" t="str">
            <v>PSE-deemed</v>
          </cell>
          <cell r="Z1747" t="str">
            <v>PSE Regional</v>
          </cell>
          <cell r="AE1747" t="str">
            <v>per unit</v>
          </cell>
          <cell r="AF1747" t="str">
            <v>kWh</v>
          </cell>
        </row>
        <row r="1748">
          <cell r="A1748" t="str">
            <v>10627 - 2</v>
          </cell>
          <cell r="B1748" t="str">
            <v>10627</v>
          </cell>
          <cell r="C1748" t="str">
            <v>Lighting</v>
          </cell>
          <cell r="D1748" t="str">
            <v>Lamp</v>
          </cell>
          <cell r="E1748" t="str">
            <v>LED Lamp</v>
          </cell>
          <cell r="F1748" t="str">
            <v>LTGO: Lamp - LED - MR16 or PAR16</v>
          </cell>
          <cell r="G1748" t="str">
            <v>LED MR16 or PAR16</v>
          </cell>
          <cell r="H1748">
            <v>2</v>
          </cell>
          <cell r="I1748" t="str">
            <v>Active</v>
          </cell>
          <cell r="J1748">
            <v>42736</v>
          </cell>
          <cell r="L1748" t="str">
            <v>Comm Lighting</v>
          </cell>
          <cell r="N1748" t="str">
            <v>4927</v>
          </cell>
          <cell r="Q1748" t="str">
            <v>6</v>
          </cell>
          <cell r="S1748" t="str">
            <v>6</v>
          </cell>
          <cell r="T1748" t="str">
            <v>94</v>
          </cell>
          <cell r="U1748" t="str">
            <v>Incremental</v>
          </cell>
          <cell r="V1748" t="str">
            <v>5</v>
          </cell>
          <cell r="X1748" t="str">
            <v>0</v>
          </cell>
          <cell r="Y1748" t="str">
            <v>PSE-deemed</v>
          </cell>
          <cell r="Z1748" t="str">
            <v>PSE Regional</v>
          </cell>
          <cell r="AE1748" t="str">
            <v>per unit</v>
          </cell>
          <cell r="AF1748" t="str">
            <v>kWh</v>
          </cell>
        </row>
        <row r="1749">
          <cell r="A1749" t="str">
            <v>10207 - 1</v>
          </cell>
          <cell r="B1749" t="str">
            <v>10207</v>
          </cell>
          <cell r="C1749" t="str">
            <v>Lighting</v>
          </cell>
          <cell r="D1749" t="str">
            <v>Lamp</v>
          </cell>
          <cell r="E1749" t="str">
            <v>LED Lamp</v>
          </cell>
          <cell r="F1749" t="str">
            <v>LTGO: Lamp - LED - PAR20 - Assembly Worship</v>
          </cell>
          <cell r="G1749" t="str">
            <v>LED PAR20: assembly worship</v>
          </cell>
          <cell r="H1749">
            <v>1</v>
          </cell>
          <cell r="I1749" t="str">
            <v>Active</v>
          </cell>
          <cell r="J1749">
            <v>42005</v>
          </cell>
          <cell r="K1749">
            <v>42369</v>
          </cell>
          <cell r="L1749" t="str">
            <v>Comm Lighting</v>
          </cell>
          <cell r="M1749" t="str">
            <v>LEDPAR20-20 CHUR</v>
          </cell>
          <cell r="N1749" t="str">
            <v>2078</v>
          </cell>
          <cell r="Q1749" t="str">
            <v>20</v>
          </cell>
          <cell r="S1749" t="str">
            <v>20</v>
          </cell>
          <cell r="T1749" t="str">
            <v>66</v>
          </cell>
          <cell r="U1749" t="str">
            <v>Incremental</v>
          </cell>
          <cell r="V1749" t="str">
            <v>5</v>
          </cell>
          <cell r="W1749" t="str">
            <v>4815</v>
          </cell>
          <cell r="X1749" t="str">
            <v>0</v>
          </cell>
          <cell r="Y1749" t="str">
            <v>PSE-deemed</v>
          </cell>
          <cell r="Z1749" t="str">
            <v>Program Staff</v>
          </cell>
          <cell r="AF1749" t="str">
            <v>kWh</v>
          </cell>
        </row>
        <row r="1750">
          <cell r="A1750" t="str">
            <v>10208 - 1</v>
          </cell>
          <cell r="B1750" t="str">
            <v>10208</v>
          </cell>
          <cell r="C1750" t="str">
            <v>Lighting</v>
          </cell>
          <cell r="D1750" t="str">
            <v>Lamp</v>
          </cell>
          <cell r="E1750" t="str">
            <v>LED Lamp</v>
          </cell>
          <cell r="F1750" t="str">
            <v>LTGO: Lamp - LED - PAR20 - Exterior</v>
          </cell>
          <cell r="G1750" t="str">
            <v>LED PAR20: exterior</v>
          </cell>
          <cell r="H1750">
            <v>1</v>
          </cell>
          <cell r="I1750" t="str">
            <v>Active</v>
          </cell>
          <cell r="J1750">
            <v>42005</v>
          </cell>
          <cell r="K1750">
            <v>42369</v>
          </cell>
          <cell r="L1750" t="str">
            <v>Comm Lighting</v>
          </cell>
          <cell r="M1750" t="str">
            <v>LEDPAR20-20 EXTR</v>
          </cell>
          <cell r="N1750" t="str">
            <v>2079</v>
          </cell>
          <cell r="Q1750" t="str">
            <v>20</v>
          </cell>
          <cell r="S1750" t="str">
            <v>20</v>
          </cell>
          <cell r="T1750" t="str">
            <v>147</v>
          </cell>
          <cell r="U1750" t="str">
            <v>Incremental</v>
          </cell>
          <cell r="V1750" t="str">
            <v>5</v>
          </cell>
          <cell r="W1750" t="str">
            <v>4843</v>
          </cell>
          <cell r="X1750" t="str">
            <v>0</v>
          </cell>
          <cell r="Y1750" t="str">
            <v>PSE-deemed</v>
          </cell>
          <cell r="Z1750" t="str">
            <v>Program Staff</v>
          </cell>
          <cell r="AF1750" t="str">
            <v>kWh</v>
          </cell>
        </row>
        <row r="1751">
          <cell r="A1751" t="str">
            <v>10216 - 1</v>
          </cell>
          <cell r="B1751" t="str">
            <v>10216</v>
          </cell>
          <cell r="C1751" t="str">
            <v>Lighting</v>
          </cell>
          <cell r="D1751" t="str">
            <v>Lamp</v>
          </cell>
          <cell r="E1751" t="str">
            <v>LED Lamp</v>
          </cell>
          <cell r="F1751" t="str">
            <v>LTGO: Lamp - LED - PAR20 - Food Service Restaurant</v>
          </cell>
          <cell r="G1751" t="str">
            <v>LED PAR20: food service restaurant</v>
          </cell>
          <cell r="H1751">
            <v>1</v>
          </cell>
          <cell r="I1751" t="str">
            <v>Active</v>
          </cell>
          <cell r="J1751">
            <v>42005</v>
          </cell>
          <cell r="K1751">
            <v>42369</v>
          </cell>
          <cell r="L1751" t="str">
            <v>Comm Lighting</v>
          </cell>
          <cell r="M1751" t="str">
            <v>LEDPAR20-20 REST</v>
          </cell>
          <cell r="N1751" t="str">
            <v>2073</v>
          </cell>
          <cell r="Q1751" t="str">
            <v>20</v>
          </cell>
          <cell r="S1751" t="str">
            <v>20</v>
          </cell>
          <cell r="T1751" t="str">
            <v>131</v>
          </cell>
          <cell r="U1751" t="str">
            <v>Incremental</v>
          </cell>
          <cell r="V1751" t="str">
            <v>5</v>
          </cell>
          <cell r="W1751" t="str">
            <v>4912</v>
          </cell>
          <cell r="X1751" t="str">
            <v>0</v>
          </cell>
          <cell r="Y1751" t="str">
            <v>PSE-deemed</v>
          </cell>
          <cell r="Z1751" t="str">
            <v>Program Staff</v>
          </cell>
          <cell r="AF1751" t="str">
            <v>kWh</v>
          </cell>
        </row>
        <row r="1752">
          <cell r="A1752" t="str">
            <v>10209 - 1</v>
          </cell>
          <cell r="B1752" t="str">
            <v>10209</v>
          </cell>
          <cell r="C1752" t="str">
            <v>Lighting</v>
          </cell>
          <cell r="D1752" t="str">
            <v>Lamp</v>
          </cell>
          <cell r="E1752" t="str">
            <v>LED Lamp</v>
          </cell>
          <cell r="F1752" t="str">
            <v>LTGO: Lamp - LED - PAR20 - Grocery</v>
          </cell>
          <cell r="G1752" t="str">
            <v>LED PAR20: grocery</v>
          </cell>
          <cell r="H1752">
            <v>1</v>
          </cell>
          <cell r="I1752" t="str">
            <v>Active</v>
          </cell>
          <cell r="J1752">
            <v>42005</v>
          </cell>
          <cell r="K1752">
            <v>42369</v>
          </cell>
          <cell r="L1752" t="str">
            <v>Comm Lighting</v>
          </cell>
          <cell r="M1752" t="str">
            <v>LEDPAR20-20 GROC</v>
          </cell>
          <cell r="N1752" t="str">
            <v>2066</v>
          </cell>
          <cell r="Q1752" t="str">
            <v>20</v>
          </cell>
          <cell r="S1752" t="str">
            <v>20</v>
          </cell>
          <cell r="T1752" t="str">
            <v>192</v>
          </cell>
          <cell r="U1752" t="str">
            <v>Incremental</v>
          </cell>
          <cell r="V1752" t="str">
            <v>5</v>
          </cell>
          <cell r="W1752" t="str">
            <v>4827</v>
          </cell>
          <cell r="X1752" t="str">
            <v>0</v>
          </cell>
          <cell r="Y1752" t="str">
            <v>PSE-deemed</v>
          </cell>
          <cell r="Z1752" t="str">
            <v>Program Staff</v>
          </cell>
          <cell r="AF1752" t="str">
            <v>kWh</v>
          </cell>
        </row>
        <row r="1753">
          <cell r="A1753" t="str">
            <v>10210 - 1</v>
          </cell>
          <cell r="B1753" t="str">
            <v>10210</v>
          </cell>
          <cell r="C1753" t="str">
            <v>Lighting</v>
          </cell>
          <cell r="D1753" t="str">
            <v>Lamp</v>
          </cell>
          <cell r="E1753" t="str">
            <v>LED Lamp</v>
          </cell>
          <cell r="F1753" t="str">
            <v>LTGO: Lamp - LED - PAR20 - Hospital</v>
          </cell>
          <cell r="G1753" t="str">
            <v>LED PAR20: hospital</v>
          </cell>
          <cell r="H1753">
            <v>1</v>
          </cell>
          <cell r="I1753" t="str">
            <v>Active</v>
          </cell>
          <cell r="J1753">
            <v>42005</v>
          </cell>
          <cell r="K1753">
            <v>42369</v>
          </cell>
          <cell r="L1753" t="str">
            <v>Comm Lighting</v>
          </cell>
          <cell r="M1753" t="str">
            <v>LEDPAR20-20 HOSP</v>
          </cell>
          <cell r="N1753" t="str">
            <v>2070</v>
          </cell>
          <cell r="Q1753" t="str">
            <v>20</v>
          </cell>
          <cell r="S1753" t="str">
            <v>20</v>
          </cell>
          <cell r="T1753" t="str">
            <v>223</v>
          </cell>
          <cell r="U1753" t="str">
            <v>Incremental</v>
          </cell>
          <cell r="V1753" t="str">
            <v>5</v>
          </cell>
          <cell r="W1753" t="str">
            <v>4850</v>
          </cell>
          <cell r="X1753" t="str">
            <v>0</v>
          </cell>
          <cell r="Y1753" t="str">
            <v>PSE-deemed</v>
          </cell>
          <cell r="Z1753" t="str">
            <v>Program Staff</v>
          </cell>
          <cell r="AF1753" t="str">
            <v>kWh</v>
          </cell>
        </row>
        <row r="1754">
          <cell r="A1754" t="str">
            <v>10211 - 1</v>
          </cell>
          <cell r="B1754" t="str">
            <v>10211</v>
          </cell>
          <cell r="C1754" t="str">
            <v>Lighting</v>
          </cell>
          <cell r="D1754" t="str">
            <v>Lamp</v>
          </cell>
          <cell r="E1754" t="str">
            <v>LED Lamp</v>
          </cell>
          <cell r="F1754" t="str">
            <v>LTGO: Lamp - LED - PAR20 - Lodging Common Areas</v>
          </cell>
          <cell r="G1754" t="str">
            <v>LED PAR20: lodging common areas</v>
          </cell>
          <cell r="H1754">
            <v>1</v>
          </cell>
          <cell r="I1754" t="str">
            <v>Active</v>
          </cell>
          <cell r="J1754">
            <v>42005</v>
          </cell>
          <cell r="K1754">
            <v>42369</v>
          </cell>
          <cell r="L1754" t="str">
            <v>Comm Lighting</v>
          </cell>
          <cell r="M1754" t="str">
            <v>LEDPAR20-20 HOCA</v>
          </cell>
          <cell r="N1754" t="str">
            <v>2068</v>
          </cell>
          <cell r="Q1754" t="str">
            <v>20</v>
          </cell>
          <cell r="S1754" t="str">
            <v>20</v>
          </cell>
          <cell r="T1754" t="str">
            <v>299</v>
          </cell>
          <cell r="U1754" t="str">
            <v>Incremental</v>
          </cell>
          <cell r="V1754" t="str">
            <v>5</v>
          </cell>
          <cell r="W1754" t="str">
            <v>4860</v>
          </cell>
          <cell r="X1754" t="str">
            <v>0</v>
          </cell>
          <cell r="Y1754" t="str">
            <v>PSE-deemed</v>
          </cell>
          <cell r="Z1754" t="str">
            <v>Program Staff</v>
          </cell>
          <cell r="AF1754" t="str">
            <v>kWh</v>
          </cell>
        </row>
        <row r="1755">
          <cell r="A1755" t="str">
            <v>10212 - 1</v>
          </cell>
          <cell r="B1755" t="str">
            <v>10212</v>
          </cell>
          <cell r="C1755" t="str">
            <v>Lighting</v>
          </cell>
          <cell r="D1755" t="str">
            <v>Lamp</v>
          </cell>
          <cell r="E1755" t="str">
            <v>LED Lamp</v>
          </cell>
          <cell r="F1755" t="str">
            <v>LTGO: Lamp - LED - PAR20 - Lodging Guest Rooms</v>
          </cell>
          <cell r="G1755" t="str">
            <v>LED PAR20: lodging guest rooms</v>
          </cell>
          <cell r="H1755">
            <v>1</v>
          </cell>
          <cell r="I1755" t="str">
            <v>Active</v>
          </cell>
          <cell r="J1755">
            <v>42005</v>
          </cell>
          <cell r="K1755">
            <v>42369</v>
          </cell>
          <cell r="L1755" t="str">
            <v>Comm Lighting</v>
          </cell>
          <cell r="M1755" t="str">
            <v>LEDPAR20-20 HORM</v>
          </cell>
          <cell r="N1755" t="str">
            <v>2069</v>
          </cell>
          <cell r="Q1755" t="str">
            <v>20</v>
          </cell>
          <cell r="S1755" t="str">
            <v>20</v>
          </cell>
          <cell r="T1755" t="str">
            <v>48</v>
          </cell>
          <cell r="U1755" t="str">
            <v>Incremental</v>
          </cell>
          <cell r="V1755" t="str">
            <v>5</v>
          </cell>
          <cell r="W1755" t="str">
            <v>4866</v>
          </cell>
          <cell r="X1755" t="str">
            <v>0</v>
          </cell>
          <cell r="Y1755" t="str">
            <v>PSE-deemed</v>
          </cell>
          <cell r="Z1755" t="str">
            <v>Program Staff</v>
          </cell>
          <cell r="AF1755" t="str">
            <v>kWh</v>
          </cell>
        </row>
        <row r="1756">
          <cell r="A1756" t="str">
            <v>10215 - 1</v>
          </cell>
          <cell r="B1756" t="str">
            <v>10215</v>
          </cell>
          <cell r="C1756" t="str">
            <v>Lighting</v>
          </cell>
          <cell r="D1756" t="str">
            <v>Lamp</v>
          </cell>
          <cell r="E1756" t="str">
            <v>LED Lamp</v>
          </cell>
          <cell r="F1756" t="str">
            <v>LTGO: Lamp - LED - PAR20 - Medical Office</v>
          </cell>
          <cell r="G1756" t="str">
            <v>LED PAR20: medical office</v>
          </cell>
          <cell r="H1756">
            <v>1</v>
          </cell>
          <cell r="I1756" t="str">
            <v>Active</v>
          </cell>
          <cell r="J1756">
            <v>42005</v>
          </cell>
          <cell r="K1756">
            <v>42369</v>
          </cell>
          <cell r="L1756" t="str">
            <v>Comm Lighting</v>
          </cell>
          <cell r="M1756" t="str">
            <v>LEDPAR20-20 HEOT</v>
          </cell>
          <cell r="N1756" t="str">
            <v>2067</v>
          </cell>
          <cell r="Q1756" t="str">
            <v>20</v>
          </cell>
          <cell r="S1756" t="str">
            <v>20</v>
          </cell>
          <cell r="T1756" t="str">
            <v>161</v>
          </cell>
          <cell r="U1756" t="str">
            <v>Incremental</v>
          </cell>
          <cell r="V1756" t="str">
            <v>5</v>
          </cell>
          <cell r="W1756" t="str">
            <v>4904</v>
          </cell>
          <cell r="X1756" t="str">
            <v>0</v>
          </cell>
          <cell r="Y1756" t="str">
            <v>PSE-deemed</v>
          </cell>
          <cell r="Z1756" t="str">
            <v>Program Staff</v>
          </cell>
          <cell r="AF1756" t="str">
            <v>kWh</v>
          </cell>
        </row>
        <row r="1757">
          <cell r="A1757" t="str">
            <v>10213 - 1</v>
          </cell>
          <cell r="B1757" t="str">
            <v>10213</v>
          </cell>
          <cell r="C1757" t="str">
            <v>Lighting</v>
          </cell>
          <cell r="D1757" t="str">
            <v>Lamp</v>
          </cell>
          <cell r="E1757" t="str">
            <v>LED Lamp</v>
          </cell>
          <cell r="F1757" t="str">
            <v>LTGO: Lamp - LED - PAR20 - Office</v>
          </cell>
          <cell r="G1757" t="str">
            <v>LED PAR20: office</v>
          </cell>
          <cell r="H1757">
            <v>1</v>
          </cell>
          <cell r="I1757" t="str">
            <v>Active</v>
          </cell>
          <cell r="J1757">
            <v>42005</v>
          </cell>
          <cell r="K1757">
            <v>42369</v>
          </cell>
          <cell r="L1757" t="str">
            <v>Comm Lighting</v>
          </cell>
          <cell r="M1757" t="str">
            <v>LEDPAR20-20 OFFC</v>
          </cell>
          <cell r="N1757" t="str">
            <v>2071</v>
          </cell>
          <cell r="Q1757" t="str">
            <v>20</v>
          </cell>
          <cell r="S1757" t="str">
            <v>20</v>
          </cell>
          <cell r="T1757" t="str">
            <v>110</v>
          </cell>
          <cell r="U1757" t="str">
            <v>Incremental</v>
          </cell>
          <cell r="V1757" t="str">
            <v>5</v>
          </cell>
          <cell r="W1757" t="str">
            <v>4885</v>
          </cell>
          <cell r="X1757" t="str">
            <v>0</v>
          </cell>
          <cell r="Y1757" t="str">
            <v>PSE-deemed</v>
          </cell>
          <cell r="Z1757" t="str">
            <v>Program Staff</v>
          </cell>
          <cell r="AF1757" t="str">
            <v>kWh</v>
          </cell>
        </row>
        <row r="1758">
          <cell r="A1758" t="str">
            <v>10213 - 2</v>
          </cell>
          <cell r="B1758" t="str">
            <v>10213</v>
          </cell>
          <cell r="C1758" t="str">
            <v>Lighting</v>
          </cell>
          <cell r="D1758" t="str">
            <v>Lamp</v>
          </cell>
          <cell r="E1758" t="str">
            <v>LED Lamp</v>
          </cell>
          <cell r="F1758" t="str">
            <v>LTGO: Lamp - LED - PAR20 - Office</v>
          </cell>
          <cell r="G1758" t="str">
            <v>LED PAR20: office</v>
          </cell>
          <cell r="H1758">
            <v>2</v>
          </cell>
          <cell r="I1758" t="str">
            <v>Active</v>
          </cell>
          <cell r="J1758">
            <v>41640</v>
          </cell>
          <cell r="K1758">
            <v>42004</v>
          </cell>
          <cell r="L1758" t="str">
            <v>Comm Lighting</v>
          </cell>
          <cell r="M1758" t="str">
            <v>LEDPAR20$20 OFFC</v>
          </cell>
          <cell r="N1758" t="str">
            <v>1576</v>
          </cell>
          <cell r="Q1758" t="str">
            <v>20</v>
          </cell>
          <cell r="S1758" t="str">
            <v>28</v>
          </cell>
          <cell r="T1758" t="str">
            <v>106</v>
          </cell>
          <cell r="V1758" t="str">
            <v>5</v>
          </cell>
          <cell r="W1758" t="str">
            <v>4424</v>
          </cell>
          <cell r="AF1758" t="str">
            <v>kWh</v>
          </cell>
        </row>
        <row r="1759">
          <cell r="A1759" t="str">
            <v>10214 - 1</v>
          </cell>
          <cell r="B1759" t="str">
            <v>10214</v>
          </cell>
          <cell r="C1759" t="str">
            <v>Lighting</v>
          </cell>
          <cell r="D1759" t="str">
            <v>Lamp</v>
          </cell>
          <cell r="E1759" t="str">
            <v>LED Lamp</v>
          </cell>
          <cell r="F1759" t="str">
            <v>LTGO: Lamp - LED - PAR20 - Other</v>
          </cell>
          <cell r="G1759" t="str">
            <v>LED PAR20: other</v>
          </cell>
          <cell r="H1759">
            <v>1</v>
          </cell>
          <cell r="I1759" t="str">
            <v>Active</v>
          </cell>
          <cell r="J1759">
            <v>42005</v>
          </cell>
          <cell r="K1759">
            <v>42369</v>
          </cell>
          <cell r="L1759" t="str">
            <v>Comm Lighting</v>
          </cell>
          <cell r="M1759" t="str">
            <v>LEDPAR20-20 OTHR</v>
          </cell>
          <cell r="N1759" t="str">
            <v>2072</v>
          </cell>
          <cell r="Q1759" t="str">
            <v>20</v>
          </cell>
          <cell r="S1759" t="str">
            <v>20</v>
          </cell>
          <cell r="T1759" t="str">
            <v>82</v>
          </cell>
          <cell r="U1759" t="str">
            <v>Incremental</v>
          </cell>
          <cell r="V1759" t="str">
            <v>5</v>
          </cell>
          <cell r="W1759" t="str">
            <v>4896</v>
          </cell>
          <cell r="X1759" t="str">
            <v>0</v>
          </cell>
          <cell r="Y1759" t="str">
            <v>PSE-deemed</v>
          </cell>
          <cell r="Z1759" t="str">
            <v>Program Staff</v>
          </cell>
          <cell r="AF1759" t="str">
            <v>kWh</v>
          </cell>
        </row>
        <row r="1760">
          <cell r="A1760" t="str">
            <v>10214 - 2</v>
          </cell>
          <cell r="B1760" t="str">
            <v>10214</v>
          </cell>
          <cell r="C1760" t="str">
            <v>Lighting</v>
          </cell>
          <cell r="D1760" t="str">
            <v>Lamp</v>
          </cell>
          <cell r="E1760" t="str">
            <v>LED Lamp</v>
          </cell>
          <cell r="F1760" t="str">
            <v>LTGO: Lamp - LED - PAR20 - Other</v>
          </cell>
          <cell r="G1760" t="str">
            <v>LED PAR20: other</v>
          </cell>
          <cell r="H1760">
            <v>2</v>
          </cell>
          <cell r="I1760" t="str">
            <v>Active</v>
          </cell>
          <cell r="J1760">
            <v>41640</v>
          </cell>
          <cell r="K1760">
            <v>42004</v>
          </cell>
          <cell r="L1760" t="str">
            <v>Comm Lighting</v>
          </cell>
          <cell r="M1760" t="str">
            <v>LEDPAR20$20 OTHR</v>
          </cell>
          <cell r="N1760" t="str">
            <v>1577</v>
          </cell>
          <cell r="Q1760" t="str">
            <v>20</v>
          </cell>
          <cell r="S1760" t="str">
            <v>28</v>
          </cell>
          <cell r="T1760" t="str">
            <v>151</v>
          </cell>
          <cell r="V1760" t="str">
            <v>5</v>
          </cell>
          <cell r="W1760" t="str">
            <v>4438</v>
          </cell>
          <cell r="AF1760" t="str">
            <v>kWh</v>
          </cell>
        </row>
        <row r="1761">
          <cell r="A1761" t="str">
            <v>10217 - 1</v>
          </cell>
          <cell r="B1761" t="str">
            <v>10217</v>
          </cell>
          <cell r="C1761" t="str">
            <v>Lighting</v>
          </cell>
          <cell r="D1761" t="str">
            <v>Lamp</v>
          </cell>
          <cell r="E1761" t="str">
            <v>LED Lamp</v>
          </cell>
          <cell r="F1761" t="str">
            <v>LTGO: Lamp - LED - PAR20 - Retail</v>
          </cell>
          <cell r="G1761" t="str">
            <v>LED PAR20: retail</v>
          </cell>
          <cell r="H1761">
            <v>1</v>
          </cell>
          <cell r="I1761" t="str">
            <v>Active</v>
          </cell>
          <cell r="J1761">
            <v>42005</v>
          </cell>
          <cell r="K1761">
            <v>42369</v>
          </cell>
          <cell r="L1761" t="str">
            <v>Comm Lighting</v>
          </cell>
          <cell r="M1761" t="str">
            <v>LEDPAR20-20 RETL</v>
          </cell>
          <cell r="N1761" t="str">
            <v>2074</v>
          </cell>
          <cell r="Q1761" t="str">
            <v>20</v>
          </cell>
          <cell r="S1761" t="str">
            <v>20</v>
          </cell>
          <cell r="T1761" t="str">
            <v>120</v>
          </cell>
          <cell r="U1761" t="str">
            <v>Incremental</v>
          </cell>
          <cell r="V1761" t="str">
            <v>5</v>
          </cell>
          <cell r="W1761" t="str">
            <v>4920</v>
          </cell>
          <cell r="X1761" t="str">
            <v>0</v>
          </cell>
          <cell r="Y1761" t="str">
            <v>PSE-deemed</v>
          </cell>
          <cell r="Z1761" t="str">
            <v>Program Staff</v>
          </cell>
          <cell r="AF1761" t="str">
            <v>kWh</v>
          </cell>
        </row>
        <row r="1762">
          <cell r="A1762" t="str">
            <v>10217 - 2</v>
          </cell>
          <cell r="B1762" t="str">
            <v>10217</v>
          </cell>
          <cell r="C1762" t="str">
            <v>Lighting</v>
          </cell>
          <cell r="D1762" t="str">
            <v>Lamp</v>
          </cell>
          <cell r="E1762" t="str">
            <v>LED Lamp</v>
          </cell>
          <cell r="F1762" t="str">
            <v>LTGO: Lamp - LED - PAR20 - Retail</v>
          </cell>
          <cell r="G1762" t="str">
            <v>LED PAR20: retail</v>
          </cell>
          <cell r="H1762">
            <v>2</v>
          </cell>
          <cell r="I1762" t="str">
            <v>Active</v>
          </cell>
          <cell r="J1762">
            <v>41640</v>
          </cell>
          <cell r="K1762">
            <v>42004</v>
          </cell>
          <cell r="L1762" t="str">
            <v>Comm Lighting</v>
          </cell>
          <cell r="M1762" t="str">
            <v>LEDPAR20$20 RETL</v>
          </cell>
          <cell r="N1762" t="str">
            <v>1580</v>
          </cell>
          <cell r="Q1762" t="str">
            <v>20</v>
          </cell>
          <cell r="S1762" t="str">
            <v>28</v>
          </cell>
          <cell r="T1762" t="str">
            <v>131</v>
          </cell>
          <cell r="V1762" t="str">
            <v>5</v>
          </cell>
          <cell r="W1762" t="str">
            <v>4452</v>
          </cell>
          <cell r="AF1762" t="str">
            <v>kWh</v>
          </cell>
        </row>
        <row r="1763">
          <cell r="A1763" t="str">
            <v>10218 - 1</v>
          </cell>
          <cell r="B1763" t="str">
            <v>10218</v>
          </cell>
          <cell r="C1763" t="str">
            <v>Lighting</v>
          </cell>
          <cell r="D1763" t="str">
            <v>Lamp</v>
          </cell>
          <cell r="E1763" t="str">
            <v>LED Lamp</v>
          </cell>
          <cell r="F1763" t="str">
            <v>LTGO: Lamp - LED - PAR20 - School K12</v>
          </cell>
          <cell r="G1763" t="str">
            <v>LED PAR20: school K12</v>
          </cell>
          <cell r="H1763">
            <v>1</v>
          </cell>
          <cell r="I1763" t="str">
            <v>Active</v>
          </cell>
          <cell r="J1763">
            <v>42005</v>
          </cell>
          <cell r="K1763">
            <v>42369</v>
          </cell>
          <cell r="L1763" t="str">
            <v>Comm Lighting</v>
          </cell>
          <cell r="M1763" t="str">
            <v>LEDPAR20-20 SCHL</v>
          </cell>
          <cell r="N1763" t="str">
            <v>2075</v>
          </cell>
          <cell r="Q1763" t="str">
            <v>20</v>
          </cell>
          <cell r="S1763" t="str">
            <v>20</v>
          </cell>
          <cell r="T1763" t="str">
            <v>84</v>
          </cell>
          <cell r="U1763" t="str">
            <v>Incremental</v>
          </cell>
          <cell r="V1763" t="str">
            <v>5</v>
          </cell>
          <cell r="W1763" t="str">
            <v>4928</v>
          </cell>
          <cell r="X1763" t="str">
            <v>0</v>
          </cell>
          <cell r="Y1763" t="str">
            <v>PSE-deemed</v>
          </cell>
          <cell r="Z1763" t="str">
            <v>Program Staff</v>
          </cell>
          <cell r="AF1763" t="str">
            <v>kWh</v>
          </cell>
        </row>
        <row r="1764">
          <cell r="A1764" t="str">
            <v>10219 - 1</v>
          </cell>
          <cell r="B1764" t="str">
            <v>10219</v>
          </cell>
          <cell r="C1764" t="str">
            <v>Lighting</v>
          </cell>
          <cell r="D1764" t="str">
            <v>Lamp</v>
          </cell>
          <cell r="E1764" t="str">
            <v>LED Lamp</v>
          </cell>
          <cell r="F1764" t="str">
            <v>LTGO: Lamp - LED - PAR20 - University</v>
          </cell>
          <cell r="G1764" t="str">
            <v>LED PAR20: university</v>
          </cell>
          <cell r="H1764">
            <v>1</v>
          </cell>
          <cell r="I1764" t="str">
            <v>Active</v>
          </cell>
          <cell r="J1764">
            <v>42005</v>
          </cell>
          <cell r="K1764">
            <v>42369</v>
          </cell>
          <cell r="L1764" t="str">
            <v>Comm Lighting</v>
          </cell>
          <cell r="M1764" t="str">
            <v>LEDPAR20-20 UNIV</v>
          </cell>
          <cell r="N1764" t="str">
            <v>2076</v>
          </cell>
          <cell r="Q1764" t="str">
            <v>20</v>
          </cell>
          <cell r="S1764" t="str">
            <v>20</v>
          </cell>
          <cell r="T1764" t="str">
            <v>224</v>
          </cell>
          <cell r="U1764" t="str">
            <v>Incremental</v>
          </cell>
          <cell r="V1764" t="str">
            <v>5</v>
          </cell>
          <cell r="W1764" t="str">
            <v>4936</v>
          </cell>
          <cell r="X1764" t="str">
            <v>0</v>
          </cell>
          <cell r="Y1764" t="str">
            <v>PSE-deemed</v>
          </cell>
          <cell r="Z1764" t="str">
            <v>Program Staff</v>
          </cell>
          <cell r="AF1764" t="str">
            <v>kWh</v>
          </cell>
        </row>
        <row r="1765">
          <cell r="A1765" t="str">
            <v>10220 - 1</v>
          </cell>
          <cell r="B1765" t="str">
            <v>10220</v>
          </cell>
          <cell r="C1765" t="str">
            <v>Lighting</v>
          </cell>
          <cell r="D1765" t="str">
            <v>Lamp</v>
          </cell>
          <cell r="E1765" t="str">
            <v>LED Lamp</v>
          </cell>
          <cell r="F1765" t="str">
            <v>LTGO: Lamp - LED - PAR20 - Warehouse</v>
          </cell>
          <cell r="G1765" t="str">
            <v>LED PAR20: warehouse</v>
          </cell>
          <cell r="H1765">
            <v>1</v>
          </cell>
          <cell r="I1765" t="str">
            <v>Active</v>
          </cell>
          <cell r="J1765">
            <v>42005</v>
          </cell>
          <cell r="K1765">
            <v>42369</v>
          </cell>
          <cell r="L1765" t="str">
            <v>Comm Lighting</v>
          </cell>
          <cell r="M1765" t="str">
            <v>LEDPAR20-20 WHSE</v>
          </cell>
          <cell r="N1765" t="str">
            <v>2077</v>
          </cell>
          <cell r="Q1765" t="str">
            <v>20</v>
          </cell>
          <cell r="S1765" t="str">
            <v>20</v>
          </cell>
          <cell r="T1765" t="str">
            <v>87</v>
          </cell>
          <cell r="U1765" t="str">
            <v>Incremental</v>
          </cell>
          <cell r="V1765" t="str">
            <v>5</v>
          </cell>
          <cell r="W1765" t="str">
            <v>4944</v>
          </cell>
          <cell r="X1765" t="str">
            <v>0</v>
          </cell>
          <cell r="Y1765" t="str">
            <v>PSE-deemed</v>
          </cell>
          <cell r="Z1765" t="str">
            <v>Program Staff</v>
          </cell>
          <cell r="AF1765" t="str">
            <v>kWh</v>
          </cell>
        </row>
        <row r="1766">
          <cell r="A1766" t="str">
            <v>10628 - 1</v>
          </cell>
          <cell r="B1766" t="str">
            <v>10628</v>
          </cell>
          <cell r="C1766" t="str">
            <v>Lighting</v>
          </cell>
          <cell r="D1766" t="str">
            <v>Lamp</v>
          </cell>
          <cell r="E1766" t="str">
            <v>TLED Lamp</v>
          </cell>
          <cell r="F1766" t="str">
            <v>LTGO: Lamp - TLED - 2 3 or 4 foot</v>
          </cell>
          <cell r="G1766" t="str">
            <v>2 3 or 4 foot TLED lamp</v>
          </cell>
          <cell r="H1766">
            <v>1</v>
          </cell>
          <cell r="I1766" t="str">
            <v>Active</v>
          </cell>
          <cell r="J1766">
            <v>42370</v>
          </cell>
          <cell r="K1766">
            <v>42735</v>
          </cell>
          <cell r="L1766" t="str">
            <v>Comm Lighting</v>
          </cell>
          <cell r="N1766" t="str">
            <v>2387</v>
          </cell>
          <cell r="Q1766" t="str">
            <v>6</v>
          </cell>
          <cell r="S1766" t="str">
            <v>6</v>
          </cell>
          <cell r="T1766" t="str">
            <v>30</v>
          </cell>
          <cell r="U1766" t="str">
            <v>Incremental</v>
          </cell>
          <cell r="V1766" t="str">
            <v>12</v>
          </cell>
          <cell r="X1766" t="str">
            <v>0</v>
          </cell>
          <cell r="Y1766" t="str">
            <v>PSE-deemed</v>
          </cell>
          <cell r="Z1766" t="str">
            <v>PSE Regional</v>
          </cell>
          <cell r="AE1766" t="str">
            <v>per unit</v>
          </cell>
          <cell r="AF1766" t="str">
            <v>kWh</v>
          </cell>
        </row>
        <row r="1767">
          <cell r="A1767" t="str">
            <v>10628 - 2</v>
          </cell>
          <cell r="B1767" t="str">
            <v>10628</v>
          </cell>
          <cell r="C1767" t="str">
            <v>Lighting</v>
          </cell>
          <cell r="D1767" t="str">
            <v>Lamp</v>
          </cell>
          <cell r="E1767" t="str">
            <v>TLED Lamp</v>
          </cell>
          <cell r="F1767" t="str">
            <v>LTGO: Lamp - TLED - 2 3 or 4 foot</v>
          </cell>
          <cell r="G1767" t="str">
            <v>2 3 or 4 foot TLED lamp</v>
          </cell>
          <cell r="H1767">
            <v>2</v>
          </cell>
          <cell r="I1767" t="str">
            <v>Active</v>
          </cell>
          <cell r="J1767">
            <v>42736</v>
          </cell>
          <cell r="L1767" t="str">
            <v>Comm Lighting</v>
          </cell>
          <cell r="N1767" t="str">
            <v>4928</v>
          </cell>
          <cell r="Q1767" t="str">
            <v>4</v>
          </cell>
          <cell r="S1767" t="str">
            <v>4</v>
          </cell>
          <cell r="T1767" t="str">
            <v>30</v>
          </cell>
          <cell r="U1767" t="str">
            <v>Incremental</v>
          </cell>
          <cell r="V1767" t="str">
            <v>12</v>
          </cell>
          <cell r="X1767" t="str">
            <v>0</v>
          </cell>
          <cell r="Y1767" t="str">
            <v>PSE-deemed</v>
          </cell>
          <cell r="Z1767" t="str">
            <v>PSE Regional</v>
          </cell>
          <cell r="AE1767" t="str">
            <v>per unit</v>
          </cell>
          <cell r="AF1767" t="str">
            <v>kWh</v>
          </cell>
        </row>
        <row r="1768">
          <cell r="A1768" t="str">
            <v>10230 - 1</v>
          </cell>
          <cell r="B1768" t="str">
            <v>10230</v>
          </cell>
          <cell r="C1768" t="str">
            <v>Lighting</v>
          </cell>
          <cell r="D1768" t="str">
            <v>Lamp</v>
          </cell>
          <cell r="E1768" t="str">
            <v>TLED Lamp</v>
          </cell>
          <cell r="F1768" t="str">
            <v>LTGO: Lamp - TLED - Food Service Restaurant</v>
          </cell>
          <cell r="G1768" t="str">
            <v>TLED: food service restaurant</v>
          </cell>
          <cell r="H1768">
            <v>1</v>
          </cell>
          <cell r="I1768" t="str">
            <v>Active</v>
          </cell>
          <cell r="J1768">
            <v>42005</v>
          </cell>
          <cell r="K1768">
            <v>42369</v>
          </cell>
          <cell r="L1768" t="str">
            <v>Comm Lighting</v>
          </cell>
          <cell r="M1768" t="str">
            <v>LEDTLED4-6 REST 2015</v>
          </cell>
          <cell r="N1768" t="str">
            <v>2089</v>
          </cell>
          <cell r="Q1768" t="str">
            <v>6</v>
          </cell>
          <cell r="S1768" t="str">
            <v>31.44</v>
          </cell>
          <cell r="T1768" t="str">
            <v>32</v>
          </cell>
          <cell r="U1768" t="str">
            <v>Full</v>
          </cell>
          <cell r="V1768" t="str">
            <v>14</v>
          </cell>
          <cell r="W1768" t="str">
            <v>4803</v>
          </cell>
          <cell r="X1768" t="str">
            <v>0</v>
          </cell>
          <cell r="Y1768" t="str">
            <v>PSE-deemed</v>
          </cell>
          <cell r="Z1768" t="str">
            <v>Program Staff</v>
          </cell>
          <cell r="AF1768" t="str">
            <v>kWh</v>
          </cell>
        </row>
        <row r="1769">
          <cell r="A1769" t="str">
            <v>10221 - 1</v>
          </cell>
          <cell r="B1769" t="str">
            <v>10221</v>
          </cell>
          <cell r="C1769" t="str">
            <v>Lighting</v>
          </cell>
          <cell r="D1769" t="str">
            <v>Lamp</v>
          </cell>
          <cell r="E1769" t="str">
            <v>TLED Lamp</v>
          </cell>
          <cell r="F1769" t="str">
            <v>LTGO: Lamp - TLED - Grocery</v>
          </cell>
          <cell r="G1769" t="str">
            <v>TLED: assembly worship</v>
          </cell>
          <cell r="H1769">
            <v>1</v>
          </cell>
          <cell r="I1769" t="str">
            <v>Active</v>
          </cell>
          <cell r="J1769">
            <v>42005</v>
          </cell>
          <cell r="K1769">
            <v>42369</v>
          </cell>
          <cell r="L1769" t="str">
            <v>Comm Lighting</v>
          </cell>
          <cell r="M1769" t="str">
            <v>LEDTLED4-6 GROC 2015</v>
          </cell>
          <cell r="N1769" t="str">
            <v>2080</v>
          </cell>
          <cell r="Q1769" t="str">
            <v>6</v>
          </cell>
          <cell r="S1769" t="str">
            <v>31.44</v>
          </cell>
          <cell r="T1769" t="str">
            <v>46</v>
          </cell>
          <cell r="U1769" t="str">
            <v>Full</v>
          </cell>
          <cell r="V1769" t="str">
            <v>14</v>
          </cell>
          <cell r="W1769" t="str">
            <v>4795</v>
          </cell>
          <cell r="X1769" t="str">
            <v>0</v>
          </cell>
          <cell r="Y1769" t="str">
            <v>PSE-deemed</v>
          </cell>
          <cell r="Z1769" t="str">
            <v>Program Staff</v>
          </cell>
          <cell r="AF1769" t="str">
            <v>kWh</v>
          </cell>
        </row>
        <row r="1770">
          <cell r="A1770" t="str">
            <v>10222 - 1</v>
          </cell>
          <cell r="B1770" t="str">
            <v>10222</v>
          </cell>
          <cell r="C1770" t="str">
            <v>Lighting</v>
          </cell>
          <cell r="D1770" t="str">
            <v>Lamp</v>
          </cell>
          <cell r="E1770" t="str">
            <v>TLED Lamp</v>
          </cell>
          <cell r="F1770" t="str">
            <v>LTGO: Lamp - TLED - Hospital</v>
          </cell>
          <cell r="G1770" t="str">
            <v>TLED: exterior</v>
          </cell>
          <cell r="H1770">
            <v>1</v>
          </cell>
          <cell r="I1770" t="str">
            <v>Active</v>
          </cell>
          <cell r="J1770">
            <v>42005</v>
          </cell>
          <cell r="K1770">
            <v>42369</v>
          </cell>
          <cell r="L1770" t="str">
            <v>Comm Lighting</v>
          </cell>
          <cell r="M1770" t="str">
            <v>LEDTLED4-6 HOSP</v>
          </cell>
          <cell r="N1770" t="str">
            <v>2085</v>
          </cell>
          <cell r="Q1770" t="str">
            <v>6</v>
          </cell>
          <cell r="S1770" t="str">
            <v>31.44</v>
          </cell>
          <cell r="T1770" t="str">
            <v>54</v>
          </cell>
          <cell r="U1770" t="str">
            <v>Full</v>
          </cell>
          <cell r="V1770" t="str">
            <v>14</v>
          </cell>
          <cell r="W1770" t="str">
            <v>4796</v>
          </cell>
          <cell r="X1770" t="str">
            <v>0</v>
          </cell>
          <cell r="Y1770" t="str">
            <v>PSE-deemed</v>
          </cell>
          <cell r="Z1770" t="str">
            <v>Program Staff</v>
          </cell>
          <cell r="AF1770" t="str">
            <v>kWh</v>
          </cell>
        </row>
        <row r="1771">
          <cell r="A1771" t="str">
            <v>10223 - 1</v>
          </cell>
          <cell r="B1771" t="str">
            <v>10223</v>
          </cell>
          <cell r="C1771" t="str">
            <v>Lighting</v>
          </cell>
          <cell r="D1771" t="str">
            <v>Lamp</v>
          </cell>
          <cell r="E1771" t="str">
            <v>TLED Lamp</v>
          </cell>
          <cell r="F1771" t="str">
            <v>LTGO: Lamp - TLED - Hotel Assembly Worship</v>
          </cell>
          <cell r="G1771" t="str">
            <v>TLED: grocery</v>
          </cell>
          <cell r="H1771">
            <v>1</v>
          </cell>
          <cell r="I1771" t="str">
            <v>Active</v>
          </cell>
          <cell r="J1771">
            <v>42005</v>
          </cell>
          <cell r="K1771">
            <v>42369</v>
          </cell>
          <cell r="L1771" t="str">
            <v>Comm Lighting</v>
          </cell>
          <cell r="M1771" t="str">
            <v>LEDTLED4-6 CHUR</v>
          </cell>
          <cell r="N1771" t="str">
            <v>2092</v>
          </cell>
          <cell r="Q1771" t="str">
            <v>6</v>
          </cell>
          <cell r="S1771" t="str">
            <v>31.44</v>
          </cell>
          <cell r="T1771" t="str">
            <v>16</v>
          </cell>
          <cell r="U1771" t="str">
            <v>Full</v>
          </cell>
          <cell r="V1771" t="str">
            <v>14</v>
          </cell>
          <cell r="W1771" t="str">
            <v>4793</v>
          </cell>
          <cell r="X1771" t="str">
            <v>0</v>
          </cell>
          <cell r="Y1771" t="str">
            <v>PSE-deemed</v>
          </cell>
          <cell r="Z1771" t="str">
            <v>Program Staff</v>
          </cell>
          <cell r="AF1771" t="str">
            <v>kWh</v>
          </cell>
        </row>
        <row r="1772">
          <cell r="A1772" t="str">
            <v>10225 - 1</v>
          </cell>
          <cell r="B1772" t="str">
            <v>10225</v>
          </cell>
          <cell r="C1772" t="str">
            <v>Lighting</v>
          </cell>
          <cell r="D1772" t="str">
            <v>Lamp</v>
          </cell>
          <cell r="E1772" t="str">
            <v>TLED Lamp</v>
          </cell>
          <cell r="F1772" t="str">
            <v>LTGO: Lamp - TLED - Hotel Exterior</v>
          </cell>
          <cell r="G1772" t="str">
            <v>TLED: lodging common areas</v>
          </cell>
          <cell r="H1772">
            <v>1</v>
          </cell>
          <cell r="I1772" t="str">
            <v>Active</v>
          </cell>
          <cell r="J1772">
            <v>42005</v>
          </cell>
          <cell r="K1772">
            <v>42369</v>
          </cell>
          <cell r="L1772" t="str">
            <v>Comm Lighting</v>
          </cell>
          <cell r="M1772" t="str">
            <v>LEDTLED4-6 EXTR</v>
          </cell>
          <cell r="N1772" t="str">
            <v>2093</v>
          </cell>
          <cell r="Q1772" t="str">
            <v>6</v>
          </cell>
          <cell r="S1772" t="str">
            <v>31.44</v>
          </cell>
          <cell r="T1772" t="str">
            <v>36</v>
          </cell>
          <cell r="U1772" t="str">
            <v>Full</v>
          </cell>
          <cell r="V1772" t="str">
            <v>14</v>
          </cell>
          <cell r="W1772" t="str">
            <v>4794</v>
          </cell>
          <cell r="X1772" t="str">
            <v>0</v>
          </cell>
          <cell r="Y1772" t="str">
            <v>PSE-deemed</v>
          </cell>
          <cell r="Z1772" t="str">
            <v>Program Staff</v>
          </cell>
          <cell r="AF1772" t="str">
            <v>kWh</v>
          </cell>
        </row>
        <row r="1773">
          <cell r="A1773" t="str">
            <v>10224 - 1</v>
          </cell>
          <cell r="B1773" t="str">
            <v>10224</v>
          </cell>
          <cell r="C1773" t="str">
            <v>Lighting</v>
          </cell>
          <cell r="D1773" t="str">
            <v>Lamp</v>
          </cell>
          <cell r="E1773" t="str">
            <v>TLED Lamp</v>
          </cell>
          <cell r="F1773" t="str">
            <v>LTGO: Lamp - TLED - Lodging Common Areas</v>
          </cell>
          <cell r="G1773" t="str">
            <v>TLED: hospital</v>
          </cell>
          <cell r="H1773">
            <v>1</v>
          </cell>
          <cell r="I1773" t="str">
            <v>Active</v>
          </cell>
          <cell r="J1773">
            <v>42005</v>
          </cell>
          <cell r="K1773">
            <v>42369</v>
          </cell>
          <cell r="L1773" t="str">
            <v>Comm Lighting</v>
          </cell>
          <cell r="M1773" t="str">
            <v>LEDTLED4-6 HOCA 2015</v>
          </cell>
          <cell r="N1773" t="str">
            <v>2091</v>
          </cell>
          <cell r="Q1773" t="str">
            <v>6</v>
          </cell>
          <cell r="S1773" t="str">
            <v>31.44</v>
          </cell>
          <cell r="T1773" t="str">
            <v>72</v>
          </cell>
          <cell r="U1773" t="str">
            <v>Full</v>
          </cell>
          <cell r="V1773" t="str">
            <v>14</v>
          </cell>
          <cell r="W1773" t="str">
            <v>4797</v>
          </cell>
          <cell r="X1773" t="str">
            <v>0</v>
          </cell>
          <cell r="Y1773" t="str">
            <v>PSE-deemed</v>
          </cell>
          <cell r="Z1773" t="str">
            <v>Program Staff</v>
          </cell>
          <cell r="AF1773" t="str">
            <v>kWh</v>
          </cell>
        </row>
        <row r="1774">
          <cell r="A1774" t="str">
            <v>10226 - 1</v>
          </cell>
          <cell r="B1774" t="str">
            <v>10226</v>
          </cell>
          <cell r="C1774" t="str">
            <v>Lighting</v>
          </cell>
          <cell r="D1774" t="str">
            <v>Lamp</v>
          </cell>
          <cell r="E1774" t="str">
            <v>TLED Lamp</v>
          </cell>
          <cell r="F1774" t="str">
            <v>LTGO: Lamp - TLED - Lodging Guest Rooms</v>
          </cell>
          <cell r="G1774" t="str">
            <v>TLED: lodging guest rooms</v>
          </cell>
          <cell r="H1774">
            <v>1</v>
          </cell>
          <cell r="I1774" t="str">
            <v>Active</v>
          </cell>
          <cell r="J1774">
            <v>42005</v>
          </cell>
          <cell r="K1774">
            <v>42369</v>
          </cell>
          <cell r="L1774" t="str">
            <v>Comm Lighting</v>
          </cell>
          <cell r="M1774" t="str">
            <v>LEDTLED4-6 HORM</v>
          </cell>
          <cell r="N1774" t="str">
            <v>2090</v>
          </cell>
          <cell r="Q1774" t="str">
            <v>6</v>
          </cell>
          <cell r="S1774" t="str">
            <v>31.44</v>
          </cell>
          <cell r="T1774" t="str">
            <v>12</v>
          </cell>
          <cell r="U1774" t="str">
            <v>Full</v>
          </cell>
          <cell r="V1774" t="str">
            <v>14</v>
          </cell>
          <cell r="W1774" t="str">
            <v>4798</v>
          </cell>
          <cell r="X1774" t="str">
            <v>0</v>
          </cell>
          <cell r="Y1774" t="str">
            <v>PSE-deemed</v>
          </cell>
          <cell r="Z1774" t="str">
            <v>Program Staff</v>
          </cell>
          <cell r="AF1774" t="str">
            <v>kWh</v>
          </cell>
        </row>
        <row r="1775">
          <cell r="A1775" t="str">
            <v>10229 - 1</v>
          </cell>
          <cell r="B1775" t="str">
            <v>10229</v>
          </cell>
          <cell r="C1775" t="str">
            <v>Lighting</v>
          </cell>
          <cell r="D1775" t="str">
            <v>Lamp</v>
          </cell>
          <cell r="E1775" t="str">
            <v>TLED Lamp</v>
          </cell>
          <cell r="F1775" t="str">
            <v>LTGO: Lamp - TLED - Medical Office</v>
          </cell>
          <cell r="G1775" t="str">
            <v>TLED: medical office</v>
          </cell>
          <cell r="H1775">
            <v>1</v>
          </cell>
          <cell r="I1775" t="str">
            <v>Active</v>
          </cell>
          <cell r="J1775">
            <v>42005</v>
          </cell>
          <cell r="K1775">
            <v>42369</v>
          </cell>
          <cell r="L1775" t="str">
            <v>Comm Lighting</v>
          </cell>
          <cell r="M1775" t="str">
            <v>LEDTLED4-6 HEOT</v>
          </cell>
          <cell r="N1775" t="str">
            <v>2081</v>
          </cell>
          <cell r="Q1775" t="str">
            <v>6</v>
          </cell>
          <cell r="S1775" t="str">
            <v>31.44</v>
          </cell>
          <cell r="T1775" t="str">
            <v>39</v>
          </cell>
          <cell r="U1775" t="str">
            <v>Full</v>
          </cell>
          <cell r="V1775" t="str">
            <v>14</v>
          </cell>
          <cell r="W1775" t="str">
            <v>4802</v>
          </cell>
          <cell r="X1775" t="str">
            <v>0</v>
          </cell>
          <cell r="Y1775" t="str">
            <v>PSE-deemed</v>
          </cell>
          <cell r="Z1775" t="str">
            <v>Program Staff</v>
          </cell>
          <cell r="AF1775" t="str">
            <v>kWh</v>
          </cell>
        </row>
        <row r="1776">
          <cell r="A1776" t="str">
            <v>10227 - 1</v>
          </cell>
          <cell r="B1776" t="str">
            <v>10227</v>
          </cell>
          <cell r="C1776" t="str">
            <v>Lighting</v>
          </cell>
          <cell r="D1776" t="str">
            <v>Lamp</v>
          </cell>
          <cell r="E1776" t="str">
            <v>TLED Lamp</v>
          </cell>
          <cell r="F1776" t="str">
            <v>LTGO: Lamp - TLED - Office</v>
          </cell>
          <cell r="G1776" t="str">
            <v>TLED: office</v>
          </cell>
          <cell r="H1776">
            <v>1</v>
          </cell>
          <cell r="I1776" t="str">
            <v>Active</v>
          </cell>
          <cell r="J1776">
            <v>42005</v>
          </cell>
          <cell r="K1776">
            <v>42369</v>
          </cell>
          <cell r="L1776" t="str">
            <v>Comm Lighting</v>
          </cell>
          <cell r="M1776" t="str">
            <v>LEDTLED4-6 OFFC 2015</v>
          </cell>
          <cell r="N1776" t="str">
            <v>2221</v>
          </cell>
          <cell r="Q1776" t="str">
            <v>6</v>
          </cell>
          <cell r="S1776" t="str">
            <v>31.44</v>
          </cell>
          <cell r="T1776" t="str">
            <v>27</v>
          </cell>
          <cell r="U1776" t="str">
            <v>Full</v>
          </cell>
          <cell r="V1776" t="str">
            <v>14</v>
          </cell>
          <cell r="W1776" t="str">
            <v>0</v>
          </cell>
          <cell r="X1776" t="str">
            <v>0</v>
          </cell>
          <cell r="Y1776" t="str">
            <v>PSE-deemed</v>
          </cell>
          <cell r="Z1776" t="str">
            <v>Program Staff</v>
          </cell>
          <cell r="AF1776" t="str">
            <v>kWh</v>
          </cell>
        </row>
        <row r="1777">
          <cell r="A1777" t="str">
            <v>10228 - 1</v>
          </cell>
          <cell r="B1777" t="str">
            <v>10228</v>
          </cell>
          <cell r="C1777" t="str">
            <v>Lighting</v>
          </cell>
          <cell r="D1777" t="str">
            <v>Lamp</v>
          </cell>
          <cell r="E1777" t="str">
            <v>TLED Lamp</v>
          </cell>
          <cell r="F1777" t="str">
            <v>LTGO: Lamp - TLED - Other</v>
          </cell>
          <cell r="G1777" t="str">
            <v>TLED: other</v>
          </cell>
          <cell r="H1777">
            <v>1</v>
          </cell>
          <cell r="I1777" t="str">
            <v>Active</v>
          </cell>
          <cell r="J1777">
            <v>42005</v>
          </cell>
          <cell r="K1777">
            <v>42369</v>
          </cell>
          <cell r="L1777" t="str">
            <v>Comm Lighting</v>
          </cell>
          <cell r="M1777" t="str">
            <v>LEDTLED4-6 OTHR 2015</v>
          </cell>
          <cell r="N1777" t="str">
            <v>2083</v>
          </cell>
          <cell r="Q1777" t="str">
            <v>6</v>
          </cell>
          <cell r="S1777" t="str">
            <v>31.44</v>
          </cell>
          <cell r="T1777" t="str">
            <v>20</v>
          </cell>
          <cell r="U1777" t="str">
            <v>Full</v>
          </cell>
          <cell r="V1777" t="str">
            <v>14</v>
          </cell>
          <cell r="W1777" t="str">
            <v>4801</v>
          </cell>
          <cell r="X1777" t="str">
            <v>0</v>
          </cell>
          <cell r="Y1777" t="str">
            <v>PSE-deemed</v>
          </cell>
          <cell r="Z1777" t="str">
            <v>Program Staff</v>
          </cell>
          <cell r="AF1777" t="str">
            <v>kWh</v>
          </cell>
        </row>
        <row r="1778">
          <cell r="A1778" t="str">
            <v>10228 - 2</v>
          </cell>
          <cell r="B1778" t="str">
            <v>10228</v>
          </cell>
          <cell r="C1778" t="str">
            <v>Lighting</v>
          </cell>
          <cell r="D1778" t="str">
            <v>Lamp</v>
          </cell>
          <cell r="E1778" t="str">
            <v>TLED Lamp</v>
          </cell>
          <cell r="F1778" t="str">
            <v>LTGO: Lamp - TLED - Other</v>
          </cell>
          <cell r="G1778" t="str">
            <v>TLED: other</v>
          </cell>
          <cell r="H1778">
            <v>2</v>
          </cell>
          <cell r="I1778" t="str">
            <v>Active</v>
          </cell>
          <cell r="J1778">
            <v>41640</v>
          </cell>
          <cell r="K1778">
            <v>42004</v>
          </cell>
          <cell r="L1778" t="str">
            <v>Comm Lighting</v>
          </cell>
          <cell r="M1778" t="str">
            <v>LEDTLED4 OTHR</v>
          </cell>
          <cell r="N1778" t="str">
            <v>1855</v>
          </cell>
          <cell r="Q1778" t="str">
            <v>6</v>
          </cell>
          <cell r="S1778" t="str">
            <v>31.44</v>
          </cell>
          <cell r="T1778" t="str">
            <v>37</v>
          </cell>
          <cell r="V1778" t="str">
            <v>14</v>
          </cell>
          <cell r="AF1778" t="str">
            <v>kWh</v>
          </cell>
        </row>
        <row r="1779">
          <cell r="A1779" t="str">
            <v>10231 - 1</v>
          </cell>
          <cell r="B1779" t="str">
            <v>10231</v>
          </cell>
          <cell r="C1779" t="str">
            <v>Lighting</v>
          </cell>
          <cell r="D1779" t="str">
            <v>Lamp</v>
          </cell>
          <cell r="E1779" t="str">
            <v>TLED Lamp</v>
          </cell>
          <cell r="F1779" t="str">
            <v>LTGO: Lamp - TLED - Retail</v>
          </cell>
          <cell r="G1779" t="str">
            <v>TLED: retail</v>
          </cell>
          <cell r="H1779">
            <v>1</v>
          </cell>
          <cell r="I1779" t="str">
            <v>Active</v>
          </cell>
          <cell r="J1779">
            <v>42005</v>
          </cell>
          <cell r="K1779">
            <v>42369</v>
          </cell>
          <cell r="L1779" t="str">
            <v>Comm Lighting</v>
          </cell>
          <cell r="M1779" t="str">
            <v>LEDTLED4-6 RETL 2015</v>
          </cell>
          <cell r="N1779" t="str">
            <v>2088</v>
          </cell>
          <cell r="Q1779" t="str">
            <v>6</v>
          </cell>
          <cell r="S1779" t="str">
            <v>31.44</v>
          </cell>
          <cell r="T1779" t="str">
            <v>29</v>
          </cell>
          <cell r="U1779" t="str">
            <v>Full</v>
          </cell>
          <cell r="V1779" t="str">
            <v>14</v>
          </cell>
          <cell r="W1779" t="str">
            <v>4804</v>
          </cell>
          <cell r="X1779" t="str">
            <v>0</v>
          </cell>
          <cell r="Y1779" t="str">
            <v>PSE-deemed</v>
          </cell>
          <cell r="Z1779" t="str">
            <v>Program Staff</v>
          </cell>
          <cell r="AF1779" t="str">
            <v>kWh</v>
          </cell>
        </row>
        <row r="1780">
          <cell r="A1780" t="str">
            <v>10232 - 1</v>
          </cell>
          <cell r="B1780" t="str">
            <v>10232</v>
          </cell>
          <cell r="C1780" t="str">
            <v>Lighting</v>
          </cell>
          <cell r="D1780" t="str">
            <v>Lamp</v>
          </cell>
          <cell r="E1780" t="str">
            <v>TLED Lamp</v>
          </cell>
          <cell r="F1780" t="str">
            <v>LTGO: Lamp - TLED - School K12</v>
          </cell>
          <cell r="G1780" t="str">
            <v>TLED: school K12</v>
          </cell>
          <cell r="H1780">
            <v>1</v>
          </cell>
          <cell r="I1780" t="str">
            <v>Active</v>
          </cell>
          <cell r="J1780">
            <v>42005</v>
          </cell>
          <cell r="K1780">
            <v>42369</v>
          </cell>
          <cell r="L1780" t="str">
            <v>Comm Lighting</v>
          </cell>
          <cell r="M1780" t="str">
            <v>LEDTLED4-6 SCHL 2015</v>
          </cell>
          <cell r="N1780" t="str">
            <v>2087</v>
          </cell>
          <cell r="Q1780" t="str">
            <v>6</v>
          </cell>
          <cell r="S1780" t="str">
            <v>31.44</v>
          </cell>
          <cell r="T1780" t="str">
            <v>20</v>
          </cell>
          <cell r="U1780" t="str">
            <v>Full</v>
          </cell>
          <cell r="V1780" t="str">
            <v>14</v>
          </cell>
          <cell r="W1780" t="str">
            <v>4805</v>
          </cell>
          <cell r="X1780" t="str">
            <v>0</v>
          </cell>
          <cell r="Y1780" t="str">
            <v>PSE-deemed</v>
          </cell>
          <cell r="Z1780" t="str">
            <v>Program Staff</v>
          </cell>
          <cell r="AF1780" t="str">
            <v>kWh</v>
          </cell>
        </row>
        <row r="1781">
          <cell r="A1781" t="str">
            <v>10233 - 1</v>
          </cell>
          <cell r="B1781" t="str">
            <v>10233</v>
          </cell>
          <cell r="C1781" t="str">
            <v>Lighting</v>
          </cell>
          <cell r="D1781" t="str">
            <v>Lamp</v>
          </cell>
          <cell r="E1781" t="str">
            <v>TLED Lamp</v>
          </cell>
          <cell r="F1781" t="str">
            <v>LTGO: Lamp - TLED - University</v>
          </cell>
          <cell r="G1781" t="str">
            <v>TLED: university</v>
          </cell>
          <cell r="H1781">
            <v>1</v>
          </cell>
          <cell r="I1781" t="str">
            <v>Active</v>
          </cell>
          <cell r="J1781">
            <v>42005</v>
          </cell>
          <cell r="K1781">
            <v>42369</v>
          </cell>
          <cell r="L1781" t="str">
            <v>Comm Lighting</v>
          </cell>
          <cell r="M1781" t="str">
            <v>LEDTLED4-6 UNIV</v>
          </cell>
          <cell r="N1781" t="str">
            <v>2086</v>
          </cell>
          <cell r="Q1781" t="str">
            <v>6</v>
          </cell>
          <cell r="S1781" t="str">
            <v>31.44</v>
          </cell>
          <cell r="T1781" t="str">
            <v>54</v>
          </cell>
          <cell r="U1781" t="str">
            <v>Full</v>
          </cell>
          <cell r="V1781" t="str">
            <v>14</v>
          </cell>
          <cell r="W1781" t="str">
            <v>4806</v>
          </cell>
          <cell r="X1781" t="str">
            <v>0</v>
          </cell>
          <cell r="Y1781" t="str">
            <v>PSE-deemed</v>
          </cell>
          <cell r="Z1781" t="str">
            <v>Program Staff</v>
          </cell>
          <cell r="AF1781" t="str">
            <v>kWh</v>
          </cell>
        </row>
        <row r="1782">
          <cell r="A1782" t="str">
            <v>10234 - 1</v>
          </cell>
          <cell r="B1782" t="str">
            <v>10234</v>
          </cell>
          <cell r="C1782" t="str">
            <v>Lighting</v>
          </cell>
          <cell r="D1782" t="str">
            <v>Lamp</v>
          </cell>
          <cell r="E1782" t="str">
            <v>TLED Lamp</v>
          </cell>
          <cell r="F1782" t="str">
            <v>LTGO: Lamp - TLED - Warehouse</v>
          </cell>
          <cell r="G1782" t="str">
            <v>TLED: warehouse</v>
          </cell>
          <cell r="H1782">
            <v>1</v>
          </cell>
          <cell r="I1782" t="str">
            <v>Active</v>
          </cell>
          <cell r="J1782">
            <v>42005</v>
          </cell>
          <cell r="K1782">
            <v>42369</v>
          </cell>
          <cell r="L1782" t="str">
            <v>Comm Lighting</v>
          </cell>
          <cell r="M1782" t="str">
            <v>LEDTLED4-6 WHSE 2015</v>
          </cell>
          <cell r="N1782" t="str">
            <v>2082</v>
          </cell>
          <cell r="Q1782" t="str">
            <v>6</v>
          </cell>
          <cell r="S1782" t="str">
            <v>31.44</v>
          </cell>
          <cell r="T1782" t="str">
            <v>21</v>
          </cell>
          <cell r="U1782" t="str">
            <v>Full</v>
          </cell>
          <cell r="V1782" t="str">
            <v>14</v>
          </cell>
          <cell r="W1782" t="str">
            <v>4807</v>
          </cell>
          <cell r="X1782" t="str">
            <v>0</v>
          </cell>
          <cell r="Y1782" t="str">
            <v>PSE-deemed</v>
          </cell>
          <cell r="Z1782" t="str">
            <v>Program Staff</v>
          </cell>
          <cell r="AF1782" t="str">
            <v>kWh</v>
          </cell>
        </row>
        <row r="1783">
          <cell r="A1783" t="str">
            <v>11928 - 1</v>
          </cell>
          <cell r="B1783" t="str">
            <v>11928</v>
          </cell>
          <cell r="C1783" t="str">
            <v>Appliances</v>
          </cell>
          <cell r="D1783" t="str">
            <v>Clothes Washer</v>
          </cell>
          <cell r="E1783" t="str">
            <v>Clothes Washer Replacement</v>
          </cell>
          <cell r="F1783" t="str">
            <v>MFAR: Clothes Washer - Replacement - EWH - E Dryer</v>
          </cell>
          <cell r="G1783" t="str">
            <v>Clothes washer replacement: electric water heating; electric dryer</v>
          </cell>
          <cell r="H1783">
            <v>1</v>
          </cell>
          <cell r="I1783" t="str">
            <v>Active</v>
          </cell>
          <cell r="J1783">
            <v>41640</v>
          </cell>
          <cell r="K1783">
            <v>42369</v>
          </cell>
          <cell r="L1783" t="str">
            <v>Res Water Heat</v>
          </cell>
          <cell r="N1783" t="str">
            <v>1245</v>
          </cell>
          <cell r="Q1783" t="str">
            <v>600</v>
          </cell>
          <cell r="S1783" t="str">
            <v>600</v>
          </cell>
          <cell r="T1783" t="str">
            <v>764</v>
          </cell>
          <cell r="V1783" t="str">
            <v>14</v>
          </cell>
          <cell r="W1783" t="str">
            <v>4075</v>
          </cell>
          <cell r="AE1783" t="str">
            <v>per unit</v>
          </cell>
          <cell r="AF1783" t="str">
            <v>kWh</v>
          </cell>
        </row>
        <row r="1784">
          <cell r="A1784" t="str">
            <v>10796 - 1</v>
          </cell>
          <cell r="B1784" t="str">
            <v>10796</v>
          </cell>
          <cell r="C1784" t="str">
            <v>Appliances</v>
          </cell>
          <cell r="D1784" t="str">
            <v>Clothes Washer</v>
          </cell>
          <cell r="E1784" t="str">
            <v>Clothes Washer Replacement</v>
          </cell>
          <cell r="F1784" t="str">
            <v>MFAR: Clothes Washer - Replacement - EWH - E Dryer - Front Load</v>
          </cell>
          <cell r="G1784" t="str">
            <v>Front-load clothes washer replacement: electric water heating; electric dryer</v>
          </cell>
          <cell r="H1784">
            <v>1</v>
          </cell>
          <cell r="I1784" t="str">
            <v>Active</v>
          </cell>
          <cell r="J1784">
            <v>42370</v>
          </cell>
          <cell r="K1784">
            <v>42735</v>
          </cell>
          <cell r="L1784" t="str">
            <v>Res Water Heat</v>
          </cell>
          <cell r="N1784" t="str">
            <v>3191</v>
          </cell>
          <cell r="Q1784" t="str">
            <v>600</v>
          </cell>
          <cell r="S1784" t="str">
            <v>600</v>
          </cell>
          <cell r="T1784" t="str">
            <v>848</v>
          </cell>
          <cell r="U1784" t="str">
            <v>Full</v>
          </cell>
          <cell r="V1784" t="str">
            <v>11</v>
          </cell>
          <cell r="X1784" t="str">
            <v>20.31</v>
          </cell>
          <cell r="Y1784" t="str">
            <v>PSE-deemed</v>
          </cell>
          <cell r="Z1784" t="str">
            <v>RTF Derived</v>
          </cell>
          <cell r="AE1784" t="str">
            <v>per unit</v>
          </cell>
          <cell r="AF1784" t="str">
            <v>kWh</v>
          </cell>
        </row>
        <row r="1785">
          <cell r="A1785" t="str">
            <v>10796 - 2</v>
          </cell>
          <cell r="B1785" t="str">
            <v>10796</v>
          </cell>
          <cell r="C1785" t="str">
            <v>Appliances</v>
          </cell>
          <cell r="D1785" t="str">
            <v>Clothes Washer</v>
          </cell>
          <cell r="E1785" t="str">
            <v>Clothes Washer Replacement</v>
          </cell>
          <cell r="F1785" t="str">
            <v>MFAR: Clothes Washer - Replacement - EWH - E Dryer - Front Load</v>
          </cell>
          <cell r="G1785" t="str">
            <v>Front-load clothes washer replacement: electric water heating; electric dryer</v>
          </cell>
          <cell r="H1785">
            <v>2</v>
          </cell>
          <cell r="I1785" t="str">
            <v>Active</v>
          </cell>
          <cell r="J1785">
            <v>42736</v>
          </cell>
          <cell r="L1785" t="str">
            <v>Res Water Heat</v>
          </cell>
          <cell r="N1785" t="str">
            <v>4921</v>
          </cell>
          <cell r="Q1785" t="str">
            <v>847.26</v>
          </cell>
          <cell r="S1785" t="str">
            <v>847.26</v>
          </cell>
          <cell r="T1785" t="str">
            <v>848</v>
          </cell>
          <cell r="U1785" t="str">
            <v>Full</v>
          </cell>
          <cell r="V1785" t="str">
            <v>11</v>
          </cell>
          <cell r="X1785" t="str">
            <v>20.31</v>
          </cell>
          <cell r="Y1785" t="str">
            <v>PSE-deemed</v>
          </cell>
          <cell r="Z1785" t="str">
            <v>RTF Derived</v>
          </cell>
          <cell r="AE1785" t="str">
            <v>per unit</v>
          </cell>
          <cell r="AF1785" t="str">
            <v>kWh</v>
          </cell>
        </row>
        <row r="1786">
          <cell r="A1786" t="str">
            <v>10797 - 1</v>
          </cell>
          <cell r="B1786" t="str">
            <v>10797</v>
          </cell>
          <cell r="C1786" t="str">
            <v>Appliances</v>
          </cell>
          <cell r="D1786" t="str">
            <v>Clothes Washer</v>
          </cell>
          <cell r="E1786" t="str">
            <v>Clothes Washer Replacement</v>
          </cell>
          <cell r="F1786" t="str">
            <v>MFAR: Clothes Washer - Replacement - EWH - E Dryer - Top Load</v>
          </cell>
          <cell r="G1786" t="str">
            <v>Top-load clothes washer replacement: electric water heating; electric dryer</v>
          </cell>
          <cell r="H1786">
            <v>1</v>
          </cell>
          <cell r="I1786" t="str">
            <v>Active</v>
          </cell>
          <cell r="J1786">
            <v>42370</v>
          </cell>
          <cell r="K1786">
            <v>42735</v>
          </cell>
          <cell r="L1786" t="str">
            <v>Res Water Heat</v>
          </cell>
          <cell r="N1786" t="str">
            <v>2392</v>
          </cell>
          <cell r="Q1786" t="str">
            <v>600</v>
          </cell>
          <cell r="S1786" t="str">
            <v>600</v>
          </cell>
          <cell r="T1786" t="str">
            <v>809</v>
          </cell>
          <cell r="U1786" t="str">
            <v>Full</v>
          </cell>
          <cell r="V1786" t="str">
            <v>11</v>
          </cell>
          <cell r="X1786" t="str">
            <v>6.37</v>
          </cell>
          <cell r="Y1786" t="str">
            <v>PSE-deemed</v>
          </cell>
          <cell r="Z1786" t="str">
            <v>RTF Derived</v>
          </cell>
          <cell r="AE1786" t="str">
            <v>per unit</v>
          </cell>
          <cell r="AF1786" t="str">
            <v>kWh</v>
          </cell>
        </row>
        <row r="1787">
          <cell r="A1787" t="str">
            <v>10797 - 2</v>
          </cell>
          <cell r="B1787" t="str">
            <v>10797</v>
          </cell>
          <cell r="C1787" t="str">
            <v>Appliances</v>
          </cell>
          <cell r="D1787" t="str">
            <v>Clothes Washer</v>
          </cell>
          <cell r="E1787" t="str">
            <v>Clothes Washer Replacement</v>
          </cell>
          <cell r="F1787" t="str">
            <v>MFAR: Clothes Washer - Replacement - EWH - E Dryer - Top Load</v>
          </cell>
          <cell r="G1787" t="str">
            <v>Top-load clothes washer replacement: electric water heating; electric dryer</v>
          </cell>
          <cell r="H1787">
            <v>2</v>
          </cell>
          <cell r="I1787" t="str">
            <v>Active</v>
          </cell>
          <cell r="J1787">
            <v>42736</v>
          </cell>
          <cell r="L1787" t="str">
            <v>Res Water Heat</v>
          </cell>
          <cell r="N1787" t="str">
            <v>4922</v>
          </cell>
          <cell r="Q1787" t="str">
            <v>689.49</v>
          </cell>
          <cell r="S1787" t="str">
            <v>689.49</v>
          </cell>
          <cell r="T1787" t="str">
            <v>809</v>
          </cell>
          <cell r="U1787" t="str">
            <v>Full</v>
          </cell>
          <cell r="V1787" t="str">
            <v>11</v>
          </cell>
          <cell r="X1787" t="str">
            <v>6.37</v>
          </cell>
          <cell r="Y1787" t="str">
            <v>PSE-deemed</v>
          </cell>
          <cell r="Z1787" t="str">
            <v>RTF Derived</v>
          </cell>
          <cell r="AE1787" t="str">
            <v>per unit</v>
          </cell>
          <cell r="AF1787" t="str">
            <v>kWh</v>
          </cell>
        </row>
        <row r="1788">
          <cell r="A1788" t="str">
            <v>11283 - 1</v>
          </cell>
          <cell r="B1788" t="str">
            <v>11283</v>
          </cell>
          <cell r="C1788" t="str">
            <v>Appliances</v>
          </cell>
          <cell r="D1788" t="str">
            <v>Refrigerator</v>
          </cell>
          <cell r="E1788" t="str">
            <v>Refrigerator Decommissioning</v>
          </cell>
          <cell r="F1788" t="str">
            <v>MFAR: Refrigerator - Decommissioned</v>
          </cell>
          <cell r="G1788" t="str">
            <v>Decommissioned refrigerator</v>
          </cell>
          <cell r="H1788">
            <v>1</v>
          </cell>
          <cell r="I1788" t="str">
            <v>Active</v>
          </cell>
          <cell r="J1788">
            <v>42005</v>
          </cell>
          <cell r="K1788">
            <v>42735</v>
          </cell>
          <cell r="L1788" t="str">
            <v>Res Refrigerator</v>
          </cell>
          <cell r="N1788" t="str">
            <v>1922</v>
          </cell>
          <cell r="Q1788" t="str">
            <v>108.5</v>
          </cell>
          <cell r="S1788" t="str">
            <v>108.5</v>
          </cell>
          <cell r="T1788" t="str">
            <v>356</v>
          </cell>
          <cell r="U1788" t="str">
            <v>Full</v>
          </cell>
          <cell r="V1788" t="str">
            <v>7</v>
          </cell>
          <cell r="W1788" t="str">
            <v>5195</v>
          </cell>
          <cell r="Y1788" t="str">
            <v>RTF-deemed</v>
          </cell>
          <cell r="AE1788" t="str">
            <v>per unit</v>
          </cell>
          <cell r="AF1788" t="str">
            <v>kWh</v>
          </cell>
        </row>
        <row r="1789">
          <cell r="A1789" t="str">
            <v>11283 - 2</v>
          </cell>
          <cell r="B1789" t="str">
            <v>11283</v>
          </cell>
          <cell r="C1789" t="str">
            <v>Appliances</v>
          </cell>
          <cell r="D1789" t="str">
            <v>Refrigerator</v>
          </cell>
          <cell r="E1789" t="str">
            <v>Refrigerator Decommissioning</v>
          </cell>
          <cell r="F1789" t="str">
            <v>MFAR: Refrigerator - Decommissioned</v>
          </cell>
          <cell r="G1789" t="str">
            <v>Decommissioned refrigerator</v>
          </cell>
          <cell r="H1789">
            <v>2</v>
          </cell>
          <cell r="I1789" t="str">
            <v>Active</v>
          </cell>
          <cell r="J1789">
            <v>42736</v>
          </cell>
          <cell r="L1789" t="str">
            <v>Res Refrigerator</v>
          </cell>
          <cell r="N1789" t="str">
            <v>4880</v>
          </cell>
          <cell r="Q1789" t="str">
            <v>199.5</v>
          </cell>
          <cell r="S1789" t="str">
            <v>199.5</v>
          </cell>
          <cell r="T1789" t="str">
            <v>289</v>
          </cell>
          <cell r="U1789" t="str">
            <v>Full</v>
          </cell>
          <cell r="V1789" t="str">
            <v>7</v>
          </cell>
          <cell r="X1789" t="str">
            <v>7.88</v>
          </cell>
          <cell r="Y1789" t="str">
            <v>RTF-deemed</v>
          </cell>
          <cell r="Z1789" t="str">
            <v>RTF UES Deemed</v>
          </cell>
          <cell r="AE1789" t="str">
            <v>per unit</v>
          </cell>
          <cell r="AF1789" t="str">
            <v>kWh</v>
          </cell>
        </row>
        <row r="1790">
          <cell r="A1790" t="str">
            <v>11929 - 1</v>
          </cell>
          <cell r="B1790" t="str">
            <v>11929</v>
          </cell>
          <cell r="C1790" t="str">
            <v>Appliances</v>
          </cell>
          <cell r="D1790" t="str">
            <v>Refrigerator</v>
          </cell>
          <cell r="E1790" t="str">
            <v>Refrigerator Replacement</v>
          </cell>
          <cell r="F1790" t="str">
            <v>MFAR: Refrigerator Replacement</v>
          </cell>
          <cell r="G1790" t="str">
            <v>Refrigerator replacement</v>
          </cell>
          <cell r="H1790">
            <v>1</v>
          </cell>
          <cell r="I1790" t="str">
            <v>Active</v>
          </cell>
          <cell r="J1790">
            <v>42005</v>
          </cell>
          <cell r="K1790">
            <v>42369</v>
          </cell>
          <cell r="L1790" t="str">
            <v>Res Refrigerator</v>
          </cell>
          <cell r="N1790" t="str">
            <v>2222</v>
          </cell>
          <cell r="Q1790" t="str">
            <v>575</v>
          </cell>
          <cell r="S1790" t="str">
            <v>575</v>
          </cell>
          <cell r="T1790" t="str">
            <v>580</v>
          </cell>
          <cell r="V1790" t="str">
            <v>20</v>
          </cell>
          <cell r="AE1790" t="str">
            <v>per unit</v>
          </cell>
          <cell r="AF1790" t="str">
            <v>kWh</v>
          </cell>
        </row>
        <row r="1791">
          <cell r="A1791" t="str">
            <v>10798 - 1</v>
          </cell>
          <cell r="B1791" t="str">
            <v>10798</v>
          </cell>
          <cell r="C1791" t="str">
            <v>Appliances</v>
          </cell>
          <cell r="D1791" t="str">
            <v>Refrigerator</v>
          </cell>
          <cell r="E1791" t="str">
            <v>Refrigerator Replacement</v>
          </cell>
          <cell r="F1791" t="str">
            <v>MFAR: Refrigerator Replacement - Year 1 to 14</v>
          </cell>
          <cell r="G1791" t="str">
            <v>Refrigerator replacement: year 1 to 14 savings</v>
          </cell>
          <cell r="H1791">
            <v>1</v>
          </cell>
          <cell r="I1791" t="str">
            <v>Active</v>
          </cell>
          <cell r="J1791">
            <v>42370</v>
          </cell>
          <cell r="K1791">
            <v>42735</v>
          </cell>
          <cell r="L1791" t="str">
            <v>Res Refrigerator</v>
          </cell>
          <cell r="N1791" t="str">
            <v>2403</v>
          </cell>
          <cell r="Q1791" t="str">
            <v>600</v>
          </cell>
          <cell r="S1791" t="str">
            <v>600</v>
          </cell>
          <cell r="T1791" t="str">
            <v>494</v>
          </cell>
          <cell r="U1791" t="str">
            <v>Full</v>
          </cell>
          <cell r="V1791" t="str">
            <v>10</v>
          </cell>
          <cell r="X1791" t="str">
            <v>0</v>
          </cell>
          <cell r="Y1791" t="str">
            <v>PSE-deemed</v>
          </cell>
          <cell r="Z1791" t="str">
            <v>Combination</v>
          </cell>
          <cell r="AE1791" t="str">
            <v>per unit</v>
          </cell>
          <cell r="AF1791" t="str">
            <v>kWh</v>
          </cell>
        </row>
        <row r="1792">
          <cell r="A1792" t="str">
            <v>10799 - 1</v>
          </cell>
          <cell r="B1792" t="str">
            <v>10799</v>
          </cell>
          <cell r="C1792" t="str">
            <v>Appliances</v>
          </cell>
          <cell r="D1792" t="str">
            <v>Refrigerator</v>
          </cell>
          <cell r="E1792" t="str">
            <v>Refrigerator Replacement</v>
          </cell>
          <cell r="F1792" t="str">
            <v>MFAR: Refrigerator Replacement - Year 1 to 20</v>
          </cell>
          <cell r="G1792" t="str">
            <v>Refrigerator replacement: year 1 to 20 savings</v>
          </cell>
          <cell r="H1792">
            <v>1</v>
          </cell>
          <cell r="I1792" t="str">
            <v>Active</v>
          </cell>
          <cell r="J1792">
            <v>42370</v>
          </cell>
          <cell r="K1792">
            <v>42735</v>
          </cell>
          <cell r="L1792" t="str">
            <v>Res Refrigerator</v>
          </cell>
          <cell r="N1792" t="str">
            <v>3181</v>
          </cell>
          <cell r="Q1792" t="str">
            <v>0</v>
          </cell>
          <cell r="S1792" t="str">
            <v>0</v>
          </cell>
          <cell r="T1792" t="str">
            <v>9</v>
          </cell>
          <cell r="U1792" t="str">
            <v>Full</v>
          </cell>
          <cell r="V1792" t="str">
            <v>15</v>
          </cell>
          <cell r="X1792" t="str">
            <v>0</v>
          </cell>
          <cell r="Y1792" t="str">
            <v>PSE-deemed</v>
          </cell>
          <cell r="Z1792" t="str">
            <v>Combination</v>
          </cell>
          <cell r="AE1792" t="str">
            <v>per unit</v>
          </cell>
          <cell r="AF1792" t="str">
            <v>kWh</v>
          </cell>
        </row>
        <row r="1793">
          <cell r="A1793" t="str">
            <v>11290 - 1</v>
          </cell>
          <cell r="B1793" t="str">
            <v>11290</v>
          </cell>
          <cell r="C1793" t="str">
            <v>Water Heating</v>
          </cell>
          <cell r="D1793" t="str">
            <v>Adapter</v>
          </cell>
          <cell r="E1793" t="str">
            <v>Residential Use Adapter</v>
          </cell>
          <cell r="F1793" t="str">
            <v>MFRFT: Adapter - Thermostatic Restrictor Showerhead - EWH</v>
          </cell>
          <cell r="G1793" t="str">
            <v>Thermostatic restrictor showerhead adapter: electric water heating</v>
          </cell>
          <cell r="H1793">
            <v>1</v>
          </cell>
          <cell r="I1793" t="str">
            <v>Active</v>
          </cell>
          <cell r="J1793">
            <v>42370</v>
          </cell>
          <cell r="K1793">
            <v>42735</v>
          </cell>
          <cell r="L1793" t="str">
            <v>Res Water Heat</v>
          </cell>
          <cell r="N1793" t="str">
            <v>2406</v>
          </cell>
          <cell r="Q1793" t="str">
            <v>33</v>
          </cell>
          <cell r="S1793" t="str">
            <v>33</v>
          </cell>
          <cell r="T1793" t="str">
            <v>58</v>
          </cell>
          <cell r="U1793" t="str">
            <v>Full</v>
          </cell>
          <cell r="V1793" t="str">
            <v>10</v>
          </cell>
          <cell r="Y1793" t="str">
            <v>RTF-deemed</v>
          </cell>
          <cell r="AE1793" t="str">
            <v>per unit</v>
          </cell>
          <cell r="AF1793" t="str">
            <v>kWh</v>
          </cell>
        </row>
        <row r="1794">
          <cell r="A1794" t="str">
            <v>11290 - 2</v>
          </cell>
          <cell r="B1794" t="str">
            <v>11290</v>
          </cell>
          <cell r="C1794" t="str">
            <v>Water Heating</v>
          </cell>
          <cell r="D1794" t="str">
            <v>Adapter</v>
          </cell>
          <cell r="E1794" t="str">
            <v>Residential Use Adapter</v>
          </cell>
          <cell r="F1794" t="str">
            <v>MFRFT: Adapter - Thermostatic Restrictor Showerhead - EWH</v>
          </cell>
          <cell r="G1794" t="str">
            <v>Thermostatic restrictor showerhead adapter: electric water heating</v>
          </cell>
          <cell r="H1794">
            <v>2</v>
          </cell>
          <cell r="I1794" t="str">
            <v>Active</v>
          </cell>
          <cell r="J1794">
            <v>41640</v>
          </cell>
          <cell r="K1794">
            <v>42369</v>
          </cell>
          <cell r="L1794" t="str">
            <v>Res Water Heat</v>
          </cell>
          <cell r="N1794" t="str">
            <v>1276</v>
          </cell>
          <cell r="Q1794" t="str">
            <v>33</v>
          </cell>
          <cell r="S1794" t="str">
            <v>33</v>
          </cell>
          <cell r="T1794" t="str">
            <v>195</v>
          </cell>
          <cell r="V1794" t="str">
            <v>10</v>
          </cell>
          <cell r="W1794" t="str">
            <v>4054</v>
          </cell>
          <cell r="AE1794" t="str">
            <v>per unit</v>
          </cell>
          <cell r="AF1794" t="str">
            <v>kWh</v>
          </cell>
        </row>
        <row r="1795">
          <cell r="A1795" t="str">
            <v>11290 - 3</v>
          </cell>
          <cell r="B1795" t="str">
            <v>11290</v>
          </cell>
          <cell r="C1795" t="str">
            <v>Water Heating</v>
          </cell>
          <cell r="D1795" t="str">
            <v>Adapter</v>
          </cell>
          <cell r="E1795" t="str">
            <v>Residential Use Adapter</v>
          </cell>
          <cell r="F1795" t="str">
            <v>MFRFT: Adapter - Thermostatic Restrictor Showerhead - EWH</v>
          </cell>
          <cell r="G1795" t="str">
            <v>Thermostatic restrictor showerhead adapter: electric water heating</v>
          </cell>
          <cell r="H1795">
            <v>3</v>
          </cell>
          <cell r="I1795" t="str">
            <v>Active</v>
          </cell>
          <cell r="J1795">
            <v>42736</v>
          </cell>
          <cell r="L1795" t="str">
            <v>Res Water Heat</v>
          </cell>
          <cell r="N1795" t="str">
            <v>4887</v>
          </cell>
          <cell r="Q1795" t="str">
            <v>33</v>
          </cell>
          <cell r="S1795" t="str">
            <v>33</v>
          </cell>
          <cell r="T1795" t="str">
            <v>53</v>
          </cell>
          <cell r="U1795" t="str">
            <v>Full</v>
          </cell>
          <cell r="V1795" t="str">
            <v>10</v>
          </cell>
          <cell r="X1795" t="str">
            <v>5.24</v>
          </cell>
          <cell r="Y1795" t="str">
            <v>RTF-deemed</v>
          </cell>
          <cell r="Z1795" t="str">
            <v>RTF UES Deemed</v>
          </cell>
          <cell r="AE1795" t="str">
            <v>per unit</v>
          </cell>
          <cell r="AF1795" t="str">
            <v>kWh</v>
          </cell>
        </row>
        <row r="1796">
          <cell r="A1796" t="str">
            <v>11291 - 1</v>
          </cell>
          <cell r="B1796" t="str">
            <v>11291</v>
          </cell>
          <cell r="C1796" t="str">
            <v>Water Heating</v>
          </cell>
          <cell r="D1796" t="str">
            <v>Adapter</v>
          </cell>
          <cell r="E1796" t="str">
            <v>Residential Use Adapter</v>
          </cell>
          <cell r="F1796" t="str">
            <v>MFRFT: Adapter - Thermostatic Restrictor Showerhead - GWH</v>
          </cell>
          <cell r="G1796" t="str">
            <v>Thermostatic restrictor showerhead adapter: natural gas water heating</v>
          </cell>
          <cell r="H1796">
            <v>1</v>
          </cell>
          <cell r="I1796" t="str">
            <v>Active</v>
          </cell>
          <cell r="J1796">
            <v>42370</v>
          </cell>
          <cell r="K1796">
            <v>42735</v>
          </cell>
          <cell r="L1796" t="str">
            <v>Res Water Heat</v>
          </cell>
          <cell r="N1796" t="str">
            <v>2419</v>
          </cell>
          <cell r="U1796" t="str">
            <v>Full</v>
          </cell>
          <cell r="V1796" t="str">
            <v>10</v>
          </cell>
          <cell r="Y1796" t="str">
            <v>RTF-deemed</v>
          </cell>
          <cell r="AA1796" t="str">
            <v>33</v>
          </cell>
          <cell r="AC1796" t="str">
            <v>33</v>
          </cell>
          <cell r="AD1796" t="str">
            <v>2.6</v>
          </cell>
          <cell r="AE1796" t="str">
            <v>per unit</v>
          </cell>
          <cell r="AF1796" t="str">
            <v>Therm</v>
          </cell>
        </row>
        <row r="1797">
          <cell r="A1797" t="str">
            <v>11291 - 2</v>
          </cell>
          <cell r="B1797" t="str">
            <v>11291</v>
          </cell>
          <cell r="C1797" t="str">
            <v>Water Heating</v>
          </cell>
          <cell r="D1797" t="str">
            <v>Adapter</v>
          </cell>
          <cell r="E1797" t="str">
            <v>Residential Use Adapter</v>
          </cell>
          <cell r="F1797" t="str">
            <v>MFRFT: Adapter - Thermostatic Restrictor Showerhead - GWH</v>
          </cell>
          <cell r="G1797" t="str">
            <v>Thermostatic restrictor showerhead adapter: natural gas water heating</v>
          </cell>
          <cell r="H1797">
            <v>2</v>
          </cell>
          <cell r="I1797" t="str">
            <v>Active</v>
          </cell>
          <cell r="J1797">
            <v>42736</v>
          </cell>
          <cell r="L1797" t="str">
            <v>Res Water Heat</v>
          </cell>
          <cell r="N1797" t="str">
            <v>4888</v>
          </cell>
          <cell r="U1797" t="str">
            <v>Full</v>
          </cell>
          <cell r="V1797" t="str">
            <v>10</v>
          </cell>
          <cell r="X1797" t="str">
            <v>5.24</v>
          </cell>
          <cell r="Y1797" t="str">
            <v>PSE-deemed</v>
          </cell>
          <cell r="Z1797" t="str">
            <v>RTF Derived</v>
          </cell>
          <cell r="AA1797" t="str">
            <v>33</v>
          </cell>
          <cell r="AC1797" t="str">
            <v>33</v>
          </cell>
          <cell r="AD1797" t="str">
            <v>1.3</v>
          </cell>
          <cell r="AE1797" t="str">
            <v>per unit</v>
          </cell>
          <cell r="AF1797" t="str">
            <v>Therm</v>
          </cell>
        </row>
        <row r="1798">
          <cell r="A1798" t="str">
            <v>11243 - 1</v>
          </cell>
          <cell r="B1798" t="str">
            <v>11243</v>
          </cell>
          <cell r="C1798" t="str">
            <v>Water Heating</v>
          </cell>
          <cell r="D1798" t="str">
            <v>Aerator</v>
          </cell>
          <cell r="E1798" t="str">
            <v>Residential Use Aerator</v>
          </cell>
          <cell r="F1798" t="str">
            <v>MFRFT: Aerator - DI - EWH - 1.0 gpm</v>
          </cell>
          <cell r="G1798" t="str">
            <v>1.0 gpm aerator: electric water heating; direct install</v>
          </cell>
          <cell r="H1798">
            <v>1</v>
          </cell>
          <cell r="I1798" t="str">
            <v>Active</v>
          </cell>
          <cell r="J1798">
            <v>42370</v>
          </cell>
          <cell r="K1798">
            <v>42735</v>
          </cell>
          <cell r="L1798" t="str">
            <v>Res Water Heat</v>
          </cell>
          <cell r="N1798" t="str">
            <v>3182</v>
          </cell>
          <cell r="O1798" t="str">
            <v>1.0 gpm</v>
          </cell>
          <cell r="Q1798" t="str">
            <v>2.1</v>
          </cell>
          <cell r="S1798" t="str">
            <v>2.1</v>
          </cell>
          <cell r="T1798" t="str">
            <v>76.97</v>
          </cell>
          <cell r="U1798" t="str">
            <v>Full</v>
          </cell>
          <cell r="V1798" t="str">
            <v>10</v>
          </cell>
          <cell r="X1798" t="str">
            <v>8.33</v>
          </cell>
          <cell r="Y1798" t="str">
            <v>PSE-deemed</v>
          </cell>
          <cell r="Z1798" t="str">
            <v>Evaluation Study</v>
          </cell>
          <cell r="AE1798" t="str">
            <v>per unit</v>
          </cell>
          <cell r="AF1798" t="str">
            <v>kWh</v>
          </cell>
        </row>
        <row r="1799">
          <cell r="A1799" t="str">
            <v>11243 - 2</v>
          </cell>
          <cell r="B1799" t="str">
            <v>11243</v>
          </cell>
          <cell r="C1799" t="str">
            <v>Water Heating</v>
          </cell>
          <cell r="D1799" t="str">
            <v>Aerator</v>
          </cell>
          <cell r="E1799" t="str">
            <v>Residential Use Aerator</v>
          </cell>
          <cell r="F1799" t="str">
            <v>MFRFT: Aerator - DI - EWH - 1.0 gpm</v>
          </cell>
          <cell r="G1799" t="str">
            <v>1.0 gpm aerator: electric water heating; direct install</v>
          </cell>
          <cell r="H1799">
            <v>2</v>
          </cell>
          <cell r="I1799" t="str">
            <v>Active</v>
          </cell>
          <cell r="J1799">
            <v>42736</v>
          </cell>
          <cell r="L1799" t="str">
            <v>Res Water Heat</v>
          </cell>
          <cell r="N1799" t="str">
            <v>4849</v>
          </cell>
          <cell r="O1799" t="str">
            <v>1.0 gpm</v>
          </cell>
          <cell r="Q1799" t="str">
            <v>2.1</v>
          </cell>
          <cell r="S1799" t="str">
            <v>2.1</v>
          </cell>
          <cell r="T1799" t="str">
            <v>76.97</v>
          </cell>
          <cell r="U1799" t="str">
            <v>Full</v>
          </cell>
          <cell r="V1799" t="str">
            <v>10</v>
          </cell>
          <cell r="X1799" t="str">
            <v>9.23</v>
          </cell>
          <cell r="Y1799" t="str">
            <v>PSE-deemed</v>
          </cell>
          <cell r="Z1799" t="str">
            <v>Evaluation Study</v>
          </cell>
          <cell r="AE1799" t="str">
            <v>per unit</v>
          </cell>
          <cell r="AF1799" t="str">
            <v>kWh</v>
          </cell>
        </row>
        <row r="1800">
          <cell r="A1800" t="str">
            <v>11245 - 1</v>
          </cell>
          <cell r="B1800" t="str">
            <v>11245</v>
          </cell>
          <cell r="C1800" t="str">
            <v>Water Heating</v>
          </cell>
          <cell r="D1800" t="str">
            <v>Aerator</v>
          </cell>
          <cell r="E1800" t="str">
            <v>Residential Use Aerator</v>
          </cell>
          <cell r="F1800" t="str">
            <v>MFRFT: Aerator - DI - EWH - 1.5 gpm</v>
          </cell>
          <cell r="G1800" t="str">
            <v>1.5 gpm aerator: electric water heating; direct install</v>
          </cell>
          <cell r="H1800">
            <v>1</v>
          </cell>
          <cell r="I1800" t="str">
            <v>Active</v>
          </cell>
          <cell r="J1800">
            <v>42370</v>
          </cell>
          <cell r="K1800">
            <v>42735</v>
          </cell>
          <cell r="L1800" t="str">
            <v>Res Water Heat</v>
          </cell>
          <cell r="N1800" t="str">
            <v>3183</v>
          </cell>
          <cell r="O1800" t="str">
            <v>1.5 gpm</v>
          </cell>
          <cell r="Q1800" t="str">
            <v>2.1</v>
          </cell>
          <cell r="S1800" t="str">
            <v>2.1</v>
          </cell>
          <cell r="T1800" t="str">
            <v>44.84</v>
          </cell>
          <cell r="U1800" t="str">
            <v>Full</v>
          </cell>
          <cell r="V1800" t="str">
            <v>10</v>
          </cell>
          <cell r="X1800" t="str">
            <v>4.85</v>
          </cell>
          <cell r="Y1800" t="str">
            <v>PSE-deemed</v>
          </cell>
          <cell r="Z1800" t="str">
            <v>Evaluation Study</v>
          </cell>
          <cell r="AE1800" t="str">
            <v>per unit</v>
          </cell>
          <cell r="AF1800" t="str">
            <v>kWh</v>
          </cell>
        </row>
        <row r="1801">
          <cell r="A1801" t="str">
            <v>11245 - 2</v>
          </cell>
          <cell r="B1801" t="str">
            <v>11245</v>
          </cell>
          <cell r="C1801" t="str">
            <v>Water Heating</v>
          </cell>
          <cell r="D1801" t="str">
            <v>Aerator</v>
          </cell>
          <cell r="E1801" t="str">
            <v>Residential Use Aerator</v>
          </cell>
          <cell r="F1801" t="str">
            <v>MFRFT: Aerator - DI - EWH - 1.5 gpm</v>
          </cell>
          <cell r="G1801" t="str">
            <v>1.5 gpm aerator: electric water heating; direct install</v>
          </cell>
          <cell r="H1801">
            <v>2</v>
          </cell>
          <cell r="I1801" t="str">
            <v>Active</v>
          </cell>
          <cell r="J1801">
            <v>42736</v>
          </cell>
          <cell r="L1801" t="str">
            <v>Res Water Heat</v>
          </cell>
          <cell r="N1801" t="str">
            <v>4851</v>
          </cell>
          <cell r="O1801" t="str">
            <v>1.5 gpm</v>
          </cell>
          <cell r="Q1801" t="str">
            <v>2.1</v>
          </cell>
          <cell r="S1801" t="str">
            <v>2.1</v>
          </cell>
          <cell r="T1801" t="str">
            <v>44.84</v>
          </cell>
          <cell r="U1801" t="str">
            <v>Full</v>
          </cell>
          <cell r="V1801" t="str">
            <v>10</v>
          </cell>
          <cell r="X1801" t="str">
            <v>5.37</v>
          </cell>
          <cell r="Y1801" t="str">
            <v>PSE-deemed</v>
          </cell>
          <cell r="Z1801" t="str">
            <v>Evaluation Study</v>
          </cell>
          <cell r="AE1801" t="str">
            <v>per unit</v>
          </cell>
          <cell r="AF1801" t="str">
            <v>kWh</v>
          </cell>
        </row>
        <row r="1802">
          <cell r="A1802" t="str">
            <v>11932 - 1</v>
          </cell>
          <cell r="B1802" t="str">
            <v>11932</v>
          </cell>
          <cell r="C1802" t="str">
            <v>Water Heating</v>
          </cell>
          <cell r="D1802" t="str">
            <v>Aerator</v>
          </cell>
          <cell r="E1802" t="str">
            <v>Residential Use Aerator</v>
          </cell>
          <cell r="F1802" t="str">
            <v>MFRFT: Aerator - DI - EWH - 1.5 gpm - Higher savings</v>
          </cell>
          <cell r="G1802" t="str">
            <v>1.5 gpm aerator: electric water heating; direct install; higher savings</v>
          </cell>
          <cell r="H1802">
            <v>1</v>
          </cell>
          <cell r="I1802" t="str">
            <v>Active</v>
          </cell>
          <cell r="J1802">
            <v>42370</v>
          </cell>
          <cell r="K1802">
            <v>42521</v>
          </cell>
          <cell r="L1802" t="str">
            <v>Res Water Heat</v>
          </cell>
          <cell r="N1802" t="str">
            <v>2389</v>
          </cell>
          <cell r="O1802" t="str">
            <v>1.5 gpm</v>
          </cell>
          <cell r="Q1802" t="str">
            <v>2.10</v>
          </cell>
          <cell r="S1802" t="str">
            <v>2.10</v>
          </cell>
          <cell r="T1802" t="str">
            <v>45</v>
          </cell>
          <cell r="V1802" t="str">
            <v>10</v>
          </cell>
          <cell r="AE1802" t="str">
            <v>per unit</v>
          </cell>
          <cell r="AF1802" t="str">
            <v>kWh</v>
          </cell>
        </row>
        <row r="1803">
          <cell r="A1803" t="str">
            <v>11244 - 1</v>
          </cell>
          <cell r="B1803" t="str">
            <v>11244</v>
          </cell>
          <cell r="C1803" t="str">
            <v>Water Heating</v>
          </cell>
          <cell r="D1803" t="str">
            <v>Aerator</v>
          </cell>
          <cell r="E1803" t="str">
            <v>Residential Use Aerator</v>
          </cell>
          <cell r="F1803" t="str">
            <v>MFRFT: Aerator - DI - GWH - 1.0 gpm</v>
          </cell>
          <cell r="G1803" t="str">
            <v>1.0 gpm aerator: natural gas water heating; direct install</v>
          </cell>
          <cell r="H1803">
            <v>1</v>
          </cell>
          <cell r="I1803" t="str">
            <v>Active</v>
          </cell>
          <cell r="J1803">
            <v>42370</v>
          </cell>
          <cell r="K1803">
            <v>42735</v>
          </cell>
          <cell r="L1803" t="str">
            <v>Res Water Heat</v>
          </cell>
          <cell r="N1803" t="str">
            <v>3186</v>
          </cell>
          <cell r="O1803" t="str">
            <v>1.0 gpm</v>
          </cell>
          <cell r="U1803" t="str">
            <v>Full</v>
          </cell>
          <cell r="V1803" t="str">
            <v>10</v>
          </cell>
          <cell r="X1803" t="str">
            <v>8.33</v>
          </cell>
          <cell r="Y1803" t="str">
            <v>PSE-deemed</v>
          </cell>
          <cell r="Z1803" t="str">
            <v>Evaluation Study</v>
          </cell>
          <cell r="AA1803" t="str">
            <v>2.1</v>
          </cell>
          <cell r="AC1803" t="str">
            <v>2.1</v>
          </cell>
          <cell r="AD1803" t="str">
            <v>3.4</v>
          </cell>
          <cell r="AE1803" t="str">
            <v>per unit</v>
          </cell>
          <cell r="AF1803" t="str">
            <v>Therm</v>
          </cell>
        </row>
        <row r="1804">
          <cell r="A1804" t="str">
            <v>11244 - 2</v>
          </cell>
          <cell r="B1804" t="str">
            <v>11244</v>
          </cell>
          <cell r="C1804" t="str">
            <v>Water Heating</v>
          </cell>
          <cell r="D1804" t="str">
            <v>Aerator</v>
          </cell>
          <cell r="E1804" t="str">
            <v>Residential Use Aerator</v>
          </cell>
          <cell r="F1804" t="str">
            <v>MFRFT: Aerator - DI - GWH - 1.0 gpm</v>
          </cell>
          <cell r="G1804" t="str">
            <v>1.0 gpm aerator: natural gas water heating; direct install</v>
          </cell>
          <cell r="H1804">
            <v>2</v>
          </cell>
          <cell r="I1804" t="str">
            <v>Active</v>
          </cell>
          <cell r="J1804">
            <v>42736</v>
          </cell>
          <cell r="L1804" t="str">
            <v>Res Water Heat</v>
          </cell>
          <cell r="N1804" t="str">
            <v>4850</v>
          </cell>
          <cell r="O1804" t="str">
            <v>1.0 gpm</v>
          </cell>
          <cell r="U1804" t="str">
            <v>Full</v>
          </cell>
          <cell r="V1804" t="str">
            <v>10</v>
          </cell>
          <cell r="X1804" t="str">
            <v>9.23</v>
          </cell>
          <cell r="Y1804" t="str">
            <v>PSE-deemed</v>
          </cell>
          <cell r="Z1804" t="str">
            <v>Evaluation Study</v>
          </cell>
          <cell r="AA1804" t="str">
            <v>2.1</v>
          </cell>
          <cell r="AC1804" t="str">
            <v>2.1</v>
          </cell>
          <cell r="AD1804" t="str">
            <v>3.4</v>
          </cell>
          <cell r="AE1804" t="str">
            <v>per unit</v>
          </cell>
          <cell r="AF1804" t="str">
            <v>Therm</v>
          </cell>
        </row>
        <row r="1805">
          <cell r="A1805" t="str">
            <v>11246 - 1</v>
          </cell>
          <cell r="B1805" t="str">
            <v>11246</v>
          </cell>
          <cell r="C1805" t="str">
            <v>Water Heating</v>
          </cell>
          <cell r="D1805" t="str">
            <v>Aerator</v>
          </cell>
          <cell r="E1805" t="str">
            <v>Residential Use Aerator</v>
          </cell>
          <cell r="F1805" t="str">
            <v>MFRFT: Aerator - DI - GWH - 1.5 gpm</v>
          </cell>
          <cell r="G1805" t="str">
            <v>1.5 gpm aerator: natural gas water heating; direct install</v>
          </cell>
          <cell r="H1805">
            <v>1</v>
          </cell>
          <cell r="I1805" t="str">
            <v>Active</v>
          </cell>
          <cell r="J1805">
            <v>42370</v>
          </cell>
          <cell r="K1805">
            <v>42735</v>
          </cell>
          <cell r="L1805" t="str">
            <v>Res Water Heat</v>
          </cell>
          <cell r="N1805" t="str">
            <v>2413</v>
          </cell>
          <cell r="O1805" t="str">
            <v>1.5 gpm</v>
          </cell>
          <cell r="U1805" t="str">
            <v>Full</v>
          </cell>
          <cell r="V1805" t="str">
            <v>10</v>
          </cell>
          <cell r="X1805" t="str">
            <v>4.85</v>
          </cell>
          <cell r="Y1805" t="str">
            <v>PSE-deemed</v>
          </cell>
          <cell r="Z1805" t="str">
            <v>Evaluation Study</v>
          </cell>
          <cell r="AA1805" t="str">
            <v>2.1</v>
          </cell>
          <cell r="AC1805" t="str">
            <v>2.1</v>
          </cell>
          <cell r="AD1805" t="str">
            <v>2</v>
          </cell>
          <cell r="AE1805" t="str">
            <v>per unit</v>
          </cell>
          <cell r="AF1805" t="str">
            <v>Therm</v>
          </cell>
        </row>
        <row r="1806">
          <cell r="A1806" t="str">
            <v>11246 - 2</v>
          </cell>
          <cell r="B1806" t="str">
            <v>11246</v>
          </cell>
          <cell r="C1806" t="str">
            <v>Water Heating</v>
          </cell>
          <cell r="D1806" t="str">
            <v>Aerator</v>
          </cell>
          <cell r="E1806" t="str">
            <v>Residential Use Aerator</v>
          </cell>
          <cell r="F1806" t="str">
            <v>MFRFT: Aerator - DI - GWH - 1.5 gpm</v>
          </cell>
          <cell r="G1806" t="str">
            <v>1.5 gpm aerator: natural gas water heating; direct install</v>
          </cell>
          <cell r="H1806">
            <v>2</v>
          </cell>
          <cell r="I1806" t="str">
            <v>Active</v>
          </cell>
          <cell r="J1806">
            <v>42736</v>
          </cell>
          <cell r="L1806" t="str">
            <v>Res Water Heat</v>
          </cell>
          <cell r="N1806" t="str">
            <v>4852</v>
          </cell>
          <cell r="O1806" t="str">
            <v>1.5 gpm</v>
          </cell>
          <cell r="U1806" t="str">
            <v>Full</v>
          </cell>
          <cell r="V1806" t="str">
            <v>10</v>
          </cell>
          <cell r="X1806" t="str">
            <v>5.37</v>
          </cell>
          <cell r="Y1806" t="str">
            <v>PSE-deemed</v>
          </cell>
          <cell r="Z1806" t="str">
            <v>Evaluation Study</v>
          </cell>
          <cell r="AA1806" t="str">
            <v>2.1</v>
          </cell>
          <cell r="AC1806" t="str">
            <v>2.1</v>
          </cell>
          <cell r="AD1806" t="str">
            <v>2</v>
          </cell>
          <cell r="AE1806" t="str">
            <v>per unit</v>
          </cell>
          <cell r="AF1806" t="str">
            <v>Therm</v>
          </cell>
        </row>
        <row r="1807">
          <cell r="A1807" t="str">
            <v>11935 - 1</v>
          </cell>
          <cell r="B1807" t="str">
            <v>11935</v>
          </cell>
          <cell r="C1807" t="str">
            <v>HVAC</v>
          </cell>
          <cell r="D1807" t="str">
            <v>HVAC Boiler</v>
          </cell>
          <cell r="E1807" t="str">
            <v>HVAC Boiler</v>
          </cell>
          <cell r="F1807" t="str">
            <v>MFRFT: Boiler - NG - 95pc AFUE</v>
          </cell>
          <cell r="G1807" t="str">
            <v>95% AFUE natural gas boiler</v>
          </cell>
          <cell r="H1807">
            <v>1</v>
          </cell>
          <cell r="I1807" t="str">
            <v>Active</v>
          </cell>
          <cell r="J1807">
            <v>41640</v>
          </cell>
          <cell r="K1807">
            <v>42400</v>
          </cell>
          <cell r="L1807" t="str">
            <v>Res Space Heat</v>
          </cell>
          <cell r="N1807" t="str">
            <v>1308</v>
          </cell>
          <cell r="V1807" t="str">
            <v>20</v>
          </cell>
          <cell r="W1807" t="str">
            <v>4222</v>
          </cell>
          <cell r="AA1807" t="str">
            <v>350</v>
          </cell>
          <cell r="AD1807" t="str">
            <v>89.3</v>
          </cell>
          <cell r="AE1807" t="str">
            <v>per home</v>
          </cell>
          <cell r="AF1807" t="str">
            <v>Therm</v>
          </cell>
        </row>
        <row r="1808">
          <cell r="A1808" t="str">
            <v>11303 - 1</v>
          </cell>
          <cell r="B1808" t="str">
            <v>11303</v>
          </cell>
          <cell r="C1808" t="str">
            <v>Combined</v>
          </cell>
          <cell r="D1808" t="str">
            <v>Combined</v>
          </cell>
          <cell r="E1808" t="str">
            <v>Combined</v>
          </cell>
          <cell r="F1808" t="str">
            <v>MFRFT: Boiler - Replacement - Combined Space and Water Heating</v>
          </cell>
          <cell r="G1808" t="str">
            <v>Boiler replacement: combined domestic water and space heating</v>
          </cell>
          <cell r="H1808">
            <v>1</v>
          </cell>
          <cell r="I1808" t="str">
            <v>Active</v>
          </cell>
          <cell r="J1808">
            <v>42370</v>
          </cell>
          <cell r="K1808">
            <v>42735</v>
          </cell>
          <cell r="L1808" t="str">
            <v>Comm Space Heat</v>
          </cell>
          <cell r="N1808" t="str">
            <v>2414</v>
          </cell>
          <cell r="U1808" t="str">
            <v>Incremental</v>
          </cell>
          <cell r="V1808" t="str">
            <v>24</v>
          </cell>
          <cell r="Y1808" t="str">
            <v>Calculated</v>
          </cell>
          <cell r="AA1808" t="str">
            <v>11660</v>
          </cell>
          <cell r="AC1808" t="str">
            <v>36251</v>
          </cell>
          <cell r="AE1808" t="str">
            <v>calculated</v>
          </cell>
          <cell r="AF1808" t="str">
            <v>Therm</v>
          </cell>
        </row>
        <row r="1809">
          <cell r="A1809" t="str">
            <v>11303 - 2</v>
          </cell>
          <cell r="B1809" t="str">
            <v>11303</v>
          </cell>
          <cell r="C1809" t="str">
            <v>Combined</v>
          </cell>
          <cell r="D1809" t="str">
            <v>Combined</v>
          </cell>
          <cell r="E1809" t="str">
            <v>Combined</v>
          </cell>
          <cell r="F1809" t="str">
            <v>MFRFT: Boiler - Replacement - Combined Space and Water Heating</v>
          </cell>
          <cell r="G1809" t="str">
            <v>Boiler replacement: combined domestic water and space heating</v>
          </cell>
          <cell r="H1809">
            <v>2</v>
          </cell>
          <cell r="I1809" t="str">
            <v>Active</v>
          </cell>
          <cell r="J1809">
            <v>42736</v>
          </cell>
          <cell r="L1809" t="str">
            <v>Comm Space Heat</v>
          </cell>
          <cell r="N1809" t="str">
            <v>4899</v>
          </cell>
          <cell r="U1809" t="str">
            <v>Full</v>
          </cell>
          <cell r="V1809" t="str">
            <v>24</v>
          </cell>
          <cell r="X1809" t="str">
            <v>0</v>
          </cell>
          <cell r="Y1809" t="str">
            <v>Calculated</v>
          </cell>
          <cell r="Z1809" t="str">
            <v>Engineering</v>
          </cell>
          <cell r="AA1809" t="str">
            <v>11660</v>
          </cell>
          <cell r="AC1809" t="str">
            <v>36251</v>
          </cell>
          <cell r="AE1809" t="str">
            <v>calculated</v>
          </cell>
          <cell r="AF1809" t="str">
            <v>Therm</v>
          </cell>
        </row>
        <row r="1810">
          <cell r="A1810" t="str">
            <v>11304 - 1</v>
          </cell>
          <cell r="B1810" t="str">
            <v>11304</v>
          </cell>
          <cell r="C1810" t="str">
            <v>Water Heating</v>
          </cell>
          <cell r="D1810" t="str">
            <v>Water Heater</v>
          </cell>
          <cell r="E1810" t="str">
            <v>Boiler Water Heater</v>
          </cell>
          <cell r="F1810" t="str">
            <v>MFRFT: Boiler - Replacement - Domestic Water Heating</v>
          </cell>
          <cell r="G1810" t="str">
            <v>Boiler replacement: domestic water heating</v>
          </cell>
          <cell r="H1810">
            <v>1</v>
          </cell>
          <cell r="I1810" t="str">
            <v>Active</v>
          </cell>
          <cell r="J1810">
            <v>41640</v>
          </cell>
          <cell r="K1810">
            <v>42735</v>
          </cell>
          <cell r="L1810" t="str">
            <v>Comm Water Heat</v>
          </cell>
          <cell r="N1810" t="str">
            <v>1214</v>
          </cell>
          <cell r="U1810" t="str">
            <v>Incremental</v>
          </cell>
          <cell r="V1810" t="str">
            <v>15</v>
          </cell>
          <cell r="X1810" t="str">
            <v>0</v>
          </cell>
          <cell r="Y1810" t="str">
            <v>Calculated</v>
          </cell>
          <cell r="AA1810" t="str">
            <v>5500</v>
          </cell>
          <cell r="AC1810" t="str">
            <v>11560</v>
          </cell>
          <cell r="AE1810" t="str">
            <v>calculated</v>
          </cell>
          <cell r="AF1810" t="str">
            <v>Therm</v>
          </cell>
        </row>
        <row r="1811">
          <cell r="A1811" t="str">
            <v>11304 - 2</v>
          </cell>
          <cell r="B1811" t="str">
            <v>11304</v>
          </cell>
          <cell r="C1811" t="str">
            <v>Water Heating</v>
          </cell>
          <cell r="D1811" t="str">
            <v>Water Heater</v>
          </cell>
          <cell r="E1811" t="str">
            <v>Boiler Water Heater</v>
          </cell>
          <cell r="F1811" t="str">
            <v>MFRFT: Boiler - Replacement - Domestic Water Heating</v>
          </cell>
          <cell r="G1811" t="str">
            <v>Boiler replacement: domestic water heating</v>
          </cell>
          <cell r="H1811">
            <v>2</v>
          </cell>
          <cell r="I1811" t="str">
            <v>Active</v>
          </cell>
          <cell r="J1811">
            <v>42736</v>
          </cell>
          <cell r="L1811" t="str">
            <v>Comm Water Heat</v>
          </cell>
          <cell r="N1811" t="str">
            <v>4900</v>
          </cell>
          <cell r="U1811" t="str">
            <v>Incremental</v>
          </cell>
          <cell r="V1811" t="str">
            <v>15</v>
          </cell>
          <cell r="X1811" t="str">
            <v>0</v>
          </cell>
          <cell r="Y1811" t="str">
            <v>Calculated</v>
          </cell>
          <cell r="Z1811" t="str">
            <v>Engineering</v>
          </cell>
          <cell r="AA1811" t="str">
            <v>5500</v>
          </cell>
          <cell r="AC1811" t="str">
            <v>11560</v>
          </cell>
          <cell r="AE1811" t="str">
            <v>calculated</v>
          </cell>
          <cell r="AF1811" t="str">
            <v>Therm</v>
          </cell>
        </row>
        <row r="1812">
          <cell r="A1812" t="str">
            <v>11305 - 1</v>
          </cell>
          <cell r="B1812" t="str">
            <v>11305</v>
          </cell>
          <cell r="C1812" t="str">
            <v>Water Heating</v>
          </cell>
          <cell r="D1812" t="str">
            <v>Water Heater</v>
          </cell>
          <cell r="E1812" t="str">
            <v>Boiler Water Heater</v>
          </cell>
          <cell r="F1812" t="str">
            <v>MFRFT: Boiler - Replacement - Pool Heating</v>
          </cell>
          <cell r="G1812" t="str">
            <v>Boiler replacement: pool heating</v>
          </cell>
          <cell r="H1812">
            <v>1</v>
          </cell>
          <cell r="I1812" t="str">
            <v>Active</v>
          </cell>
          <cell r="J1812">
            <v>42370</v>
          </cell>
          <cell r="K1812">
            <v>42735</v>
          </cell>
          <cell r="L1812" t="str">
            <v>Comm Water Heat</v>
          </cell>
          <cell r="N1812" t="str">
            <v>2415</v>
          </cell>
          <cell r="U1812" t="str">
            <v>Incremental</v>
          </cell>
          <cell r="V1812" t="str">
            <v>24</v>
          </cell>
          <cell r="X1812" t="str">
            <v>0</v>
          </cell>
          <cell r="Y1812" t="str">
            <v>Calculated</v>
          </cell>
          <cell r="AA1812" t="str">
            <v>1686</v>
          </cell>
          <cell r="AC1812" t="str">
            <v>3600</v>
          </cell>
          <cell r="AE1812" t="str">
            <v>calculated</v>
          </cell>
          <cell r="AF1812" t="str">
            <v>Therm</v>
          </cell>
        </row>
        <row r="1813">
          <cell r="A1813" t="str">
            <v>11305 - 2</v>
          </cell>
          <cell r="B1813" t="str">
            <v>11305</v>
          </cell>
          <cell r="C1813" t="str">
            <v>Water Heating</v>
          </cell>
          <cell r="D1813" t="str">
            <v>Water Heater</v>
          </cell>
          <cell r="E1813" t="str">
            <v>Boiler Water Heater</v>
          </cell>
          <cell r="F1813" t="str">
            <v>MFRFT: Boiler - Replacement - Pool Heating</v>
          </cell>
          <cell r="G1813" t="str">
            <v>Boiler replacement: pool heating</v>
          </cell>
          <cell r="H1813">
            <v>2</v>
          </cell>
          <cell r="I1813" t="str">
            <v>Active</v>
          </cell>
          <cell r="J1813">
            <v>42736</v>
          </cell>
          <cell r="L1813" t="str">
            <v>Comm Water Heat</v>
          </cell>
          <cell r="N1813" t="str">
            <v>4901</v>
          </cell>
          <cell r="U1813" t="str">
            <v>Incremental</v>
          </cell>
          <cell r="V1813" t="str">
            <v>24</v>
          </cell>
          <cell r="X1813" t="str">
            <v>0</v>
          </cell>
          <cell r="Y1813" t="str">
            <v>Calculated</v>
          </cell>
          <cell r="Z1813" t="str">
            <v>Engineering</v>
          </cell>
          <cell r="AA1813" t="str">
            <v>1686</v>
          </cell>
          <cell r="AC1813" t="str">
            <v>3600</v>
          </cell>
          <cell r="AE1813" t="str">
            <v>calculated</v>
          </cell>
          <cell r="AF1813" t="str">
            <v>Therm</v>
          </cell>
        </row>
        <row r="1814">
          <cell r="A1814" t="str">
            <v>11306 - 1</v>
          </cell>
          <cell r="B1814" t="str">
            <v>11306</v>
          </cell>
          <cell r="C1814" t="str">
            <v>HVAC</v>
          </cell>
          <cell r="D1814" t="str">
            <v>HVAC Boiler</v>
          </cell>
          <cell r="E1814" t="str">
            <v>HVAC Boiler</v>
          </cell>
          <cell r="F1814" t="str">
            <v>MFRFT: Boiler - Replacement - Space Heating</v>
          </cell>
          <cell r="G1814" t="str">
            <v>Boiler replacement: space heating</v>
          </cell>
          <cell r="H1814">
            <v>1</v>
          </cell>
          <cell r="I1814" t="str">
            <v>Active</v>
          </cell>
          <cell r="J1814">
            <v>41640</v>
          </cell>
          <cell r="K1814">
            <v>42735</v>
          </cell>
          <cell r="L1814" t="str">
            <v>Comm Space Heat</v>
          </cell>
          <cell r="N1814" t="str">
            <v>1216</v>
          </cell>
          <cell r="U1814" t="str">
            <v>Incremental</v>
          </cell>
          <cell r="V1814" t="str">
            <v>24</v>
          </cell>
          <cell r="X1814" t="str">
            <v>0</v>
          </cell>
          <cell r="Y1814" t="str">
            <v>Calculated</v>
          </cell>
          <cell r="AA1814" t="str">
            <v>3670</v>
          </cell>
          <cell r="AC1814" t="str">
            <v>6000</v>
          </cell>
          <cell r="AE1814" t="str">
            <v>calculated</v>
          </cell>
          <cell r="AF1814" t="str">
            <v>Therm</v>
          </cell>
        </row>
        <row r="1815">
          <cell r="A1815" t="str">
            <v>11306 - 2</v>
          </cell>
          <cell r="B1815" t="str">
            <v>11306</v>
          </cell>
          <cell r="C1815" t="str">
            <v>HVAC</v>
          </cell>
          <cell r="D1815" t="str">
            <v>HVAC Boiler</v>
          </cell>
          <cell r="E1815" t="str">
            <v>HVAC Boiler</v>
          </cell>
          <cell r="F1815" t="str">
            <v>MFRFT: Boiler - Replacement - Space Heating</v>
          </cell>
          <cell r="G1815" t="str">
            <v>Boiler replacement: space heating</v>
          </cell>
          <cell r="H1815">
            <v>2</v>
          </cell>
          <cell r="I1815" t="str">
            <v>Active</v>
          </cell>
          <cell r="J1815">
            <v>42736</v>
          </cell>
          <cell r="L1815" t="str">
            <v>Comm Space Heat</v>
          </cell>
          <cell r="N1815" t="str">
            <v>4902</v>
          </cell>
          <cell r="U1815" t="str">
            <v>Incremental</v>
          </cell>
          <cell r="V1815" t="str">
            <v>24</v>
          </cell>
          <cell r="X1815" t="str">
            <v>0</v>
          </cell>
          <cell r="Y1815" t="str">
            <v>Calculated</v>
          </cell>
          <cell r="Z1815" t="str">
            <v>Engineering</v>
          </cell>
          <cell r="AA1815" t="str">
            <v>3670</v>
          </cell>
          <cell r="AC1815" t="str">
            <v>6000</v>
          </cell>
          <cell r="AE1815" t="str">
            <v>calculated</v>
          </cell>
          <cell r="AF1815" t="str">
            <v>Therm</v>
          </cell>
        </row>
        <row r="1816">
          <cell r="A1816" t="str">
            <v>11310 - 1</v>
          </cell>
          <cell r="B1816" t="str">
            <v>11310</v>
          </cell>
          <cell r="C1816" t="str">
            <v>Safety</v>
          </cell>
          <cell r="D1816" t="str">
            <v>Safety Equipment</v>
          </cell>
          <cell r="E1816" t="str">
            <v>Safety Equipment</v>
          </cell>
          <cell r="F1816" t="str">
            <v>MFRFT: Carbon Monoxide Detector - Parking Garage</v>
          </cell>
          <cell r="G1816" t="str">
            <v>Carbon monoxide detector: installed in parking garage</v>
          </cell>
          <cell r="H1816">
            <v>1</v>
          </cell>
          <cell r="I1816" t="str">
            <v>Active</v>
          </cell>
          <cell r="J1816">
            <v>40909</v>
          </cell>
          <cell r="K1816">
            <v>42735</v>
          </cell>
          <cell r="L1816" t="str">
            <v>Res Plug Load</v>
          </cell>
          <cell r="N1816" t="str">
            <v>664</v>
          </cell>
          <cell r="Q1816" t="str">
            <v>3028</v>
          </cell>
          <cell r="S1816" t="str">
            <v>9376</v>
          </cell>
          <cell r="U1816" t="str">
            <v>Incremental</v>
          </cell>
          <cell r="V1816" t="str">
            <v>10</v>
          </cell>
          <cell r="W1816" t="str">
            <v>3290</v>
          </cell>
          <cell r="X1816" t="str">
            <v>0</v>
          </cell>
          <cell r="Y1816" t="str">
            <v>Calculated</v>
          </cell>
          <cell r="AE1816" t="str">
            <v>calculated</v>
          </cell>
          <cell r="AF1816" t="str">
            <v>kWh</v>
          </cell>
        </row>
        <row r="1817">
          <cell r="A1817" t="str">
            <v>11310 - 2</v>
          </cell>
          <cell r="B1817" t="str">
            <v>11310</v>
          </cell>
          <cell r="C1817" t="str">
            <v>Safety</v>
          </cell>
          <cell r="D1817" t="str">
            <v>Safety Equipment</v>
          </cell>
          <cell r="E1817" t="str">
            <v>Safety Equipment</v>
          </cell>
          <cell r="F1817" t="str">
            <v>MFRFT: Carbon Monoxide Detector - Parking Garage</v>
          </cell>
          <cell r="G1817" t="str">
            <v>Carbon monoxide detector: installed in parking garage</v>
          </cell>
          <cell r="H1817">
            <v>2</v>
          </cell>
          <cell r="I1817" t="str">
            <v>Active</v>
          </cell>
          <cell r="J1817">
            <v>42736</v>
          </cell>
          <cell r="L1817" t="str">
            <v>Res Plug Load</v>
          </cell>
          <cell r="N1817" t="str">
            <v>4906</v>
          </cell>
          <cell r="Q1817" t="str">
            <v>3028</v>
          </cell>
          <cell r="S1817" t="str">
            <v>9376</v>
          </cell>
          <cell r="U1817" t="str">
            <v>Incremental</v>
          </cell>
          <cell r="V1817" t="str">
            <v>10</v>
          </cell>
          <cell r="X1817" t="str">
            <v>0</v>
          </cell>
          <cell r="Y1817" t="str">
            <v>Calculated</v>
          </cell>
          <cell r="Z1817" t="str">
            <v>Engineering</v>
          </cell>
          <cell r="AE1817" t="str">
            <v>calculated</v>
          </cell>
          <cell r="AF1817" t="str">
            <v>kWh</v>
          </cell>
        </row>
        <row r="1818">
          <cell r="A1818" t="str">
            <v>11255 - 1</v>
          </cell>
          <cell r="B1818" t="str">
            <v>11255</v>
          </cell>
          <cell r="C1818" t="str">
            <v>Appliances</v>
          </cell>
          <cell r="D1818" t="str">
            <v>Clothes Dryer</v>
          </cell>
          <cell r="E1818" t="str">
            <v>Residential Use Clothes Dryer</v>
          </cell>
          <cell r="F1818" t="str">
            <v>MFRFT: Clothes Dryer - Vented - Energy Star</v>
          </cell>
          <cell r="G1818" t="str">
            <v>Energy Star vented clothes dryer</v>
          </cell>
          <cell r="H1818">
            <v>1</v>
          </cell>
          <cell r="I1818" t="str">
            <v>Active</v>
          </cell>
          <cell r="J1818">
            <v>42370</v>
          </cell>
          <cell r="K1818">
            <v>42735</v>
          </cell>
          <cell r="L1818" t="str">
            <v>Res Plug Load</v>
          </cell>
          <cell r="N1818" t="str">
            <v>3188</v>
          </cell>
          <cell r="Q1818" t="str">
            <v>50</v>
          </cell>
          <cell r="S1818" t="str">
            <v>46</v>
          </cell>
          <cell r="T1818" t="str">
            <v>93</v>
          </cell>
          <cell r="U1818" t="str">
            <v>Full</v>
          </cell>
          <cell r="V1818" t="str">
            <v>12</v>
          </cell>
          <cell r="X1818" t="str">
            <v>-0.31</v>
          </cell>
          <cell r="Y1818" t="str">
            <v>RTF-deemed</v>
          </cell>
          <cell r="AE1818" t="str">
            <v>per unit</v>
          </cell>
          <cell r="AF1818" t="str">
            <v>kWh</v>
          </cell>
        </row>
        <row r="1819">
          <cell r="A1819" t="str">
            <v>11255 - 2</v>
          </cell>
          <cell r="B1819" t="str">
            <v>11255</v>
          </cell>
          <cell r="C1819" t="str">
            <v>Appliances</v>
          </cell>
          <cell r="D1819" t="str">
            <v>Clothes Dryer</v>
          </cell>
          <cell r="E1819" t="str">
            <v>Residential Use Clothes Dryer</v>
          </cell>
          <cell r="F1819" t="str">
            <v>MFRFT: Clothes Dryer - Vented - Energy Star</v>
          </cell>
          <cell r="G1819" t="str">
            <v>Energy Star vented clothes dryer</v>
          </cell>
          <cell r="H1819">
            <v>2</v>
          </cell>
          <cell r="I1819" t="str">
            <v>Active</v>
          </cell>
          <cell r="J1819">
            <v>42736</v>
          </cell>
          <cell r="L1819" t="str">
            <v>Res Plug Load</v>
          </cell>
          <cell r="N1819" t="str">
            <v>4857</v>
          </cell>
          <cell r="Q1819" t="str">
            <v>50</v>
          </cell>
          <cell r="S1819" t="str">
            <v>46</v>
          </cell>
          <cell r="T1819" t="str">
            <v>183</v>
          </cell>
          <cell r="U1819" t="str">
            <v>Incremental</v>
          </cell>
          <cell r="V1819" t="str">
            <v>12</v>
          </cell>
          <cell r="X1819" t="str">
            <v>-0.31</v>
          </cell>
          <cell r="Y1819" t="str">
            <v>RTF-deemed</v>
          </cell>
          <cell r="Z1819" t="str">
            <v>RTF UES Deemed</v>
          </cell>
          <cell r="AE1819" t="str">
            <v>per unit</v>
          </cell>
          <cell r="AF1819" t="str">
            <v>kWh</v>
          </cell>
        </row>
        <row r="1820">
          <cell r="A1820" t="str">
            <v>11256 - 1</v>
          </cell>
          <cell r="B1820" t="str">
            <v>11256</v>
          </cell>
          <cell r="C1820" t="str">
            <v>Appliances</v>
          </cell>
          <cell r="D1820" t="str">
            <v>Clothes Dryer</v>
          </cell>
          <cell r="E1820" t="str">
            <v>Residential Use Clothes Dryer</v>
          </cell>
          <cell r="F1820" t="str">
            <v>MFRFT: Clothes Dryer - Ventless - Energy Star</v>
          </cell>
          <cell r="G1820" t="str">
            <v>Energy Star ventless clothes dryer</v>
          </cell>
          <cell r="H1820">
            <v>1</v>
          </cell>
          <cell r="I1820" t="str">
            <v>Active</v>
          </cell>
          <cell r="J1820">
            <v>42370</v>
          </cell>
          <cell r="K1820">
            <v>42735</v>
          </cell>
          <cell r="L1820" t="str">
            <v>Res Plug Load</v>
          </cell>
          <cell r="N1820" t="str">
            <v>3187</v>
          </cell>
          <cell r="Q1820" t="str">
            <v>100</v>
          </cell>
          <cell r="S1820" t="str">
            <v>349</v>
          </cell>
          <cell r="T1820" t="str">
            <v>141</v>
          </cell>
          <cell r="U1820" t="str">
            <v>Full</v>
          </cell>
          <cell r="V1820" t="str">
            <v>12</v>
          </cell>
          <cell r="X1820" t="str">
            <v>5.86</v>
          </cell>
          <cell r="Y1820" t="str">
            <v>RTF-deemed</v>
          </cell>
          <cell r="AE1820" t="str">
            <v>per unit</v>
          </cell>
          <cell r="AF1820" t="str">
            <v>kWh</v>
          </cell>
        </row>
        <row r="1821">
          <cell r="A1821" t="str">
            <v>11256 - 2</v>
          </cell>
          <cell r="B1821" t="str">
            <v>11256</v>
          </cell>
          <cell r="C1821" t="str">
            <v>Appliances</v>
          </cell>
          <cell r="D1821" t="str">
            <v>Clothes Dryer</v>
          </cell>
          <cell r="E1821" t="str">
            <v>Residential Use Clothes Dryer</v>
          </cell>
          <cell r="F1821" t="str">
            <v>MFRFT: Clothes Dryer - Ventless - Energy Star</v>
          </cell>
          <cell r="G1821" t="str">
            <v>Energy Star ventless clothes dryer</v>
          </cell>
          <cell r="H1821">
            <v>2</v>
          </cell>
          <cell r="I1821" t="str">
            <v>Active</v>
          </cell>
          <cell r="J1821">
            <v>42736</v>
          </cell>
          <cell r="L1821" t="str">
            <v>Res Plug Load</v>
          </cell>
          <cell r="N1821" t="str">
            <v>4858</v>
          </cell>
          <cell r="Q1821" t="str">
            <v>100</v>
          </cell>
          <cell r="S1821" t="str">
            <v>349</v>
          </cell>
          <cell r="T1821" t="str">
            <v>228</v>
          </cell>
          <cell r="U1821" t="str">
            <v>Incremental</v>
          </cell>
          <cell r="V1821" t="str">
            <v>12</v>
          </cell>
          <cell r="X1821" t="str">
            <v>5.86</v>
          </cell>
          <cell r="Y1821" t="str">
            <v>RTF-deemed</v>
          </cell>
          <cell r="Z1821" t="str">
            <v>RTF UES Deemed</v>
          </cell>
          <cell r="AE1821" t="str">
            <v>per unit</v>
          </cell>
          <cell r="AF1821" t="str">
            <v>kWh</v>
          </cell>
        </row>
        <row r="1822">
          <cell r="A1822" t="str">
            <v>11975 - 1</v>
          </cell>
          <cell r="B1822" t="str">
            <v>11975</v>
          </cell>
          <cell r="C1822" t="str">
            <v>Appliances</v>
          </cell>
          <cell r="D1822" t="str">
            <v>Clothes Washer</v>
          </cell>
          <cell r="E1822" t="str">
            <v>Residential Use Washer</v>
          </cell>
          <cell r="F1822" t="str">
            <v>MFRFT: Clothes Washer - CEE Tier 1  or Above - Any WH - Any Dryer - Top Load</v>
          </cell>
          <cell r="G1822" t="str">
            <v>CEE Tier 1 and above top-load clothes washer: any water heating, any dryer</v>
          </cell>
          <cell r="H1822">
            <v>1</v>
          </cell>
          <cell r="I1822" t="str">
            <v>Active</v>
          </cell>
          <cell r="J1822">
            <v>42736</v>
          </cell>
          <cell r="L1822" t="str">
            <v>Res Water Heat</v>
          </cell>
          <cell r="N1822" t="str">
            <v>4919</v>
          </cell>
          <cell r="O1822" t="str">
            <v>CEE Tier 1</v>
          </cell>
          <cell r="Q1822" t="str">
            <v>75</v>
          </cell>
          <cell r="S1822" t="str">
            <v>0</v>
          </cell>
          <cell r="T1822" t="str">
            <v>65</v>
          </cell>
          <cell r="U1822" t="str">
            <v>Incremental</v>
          </cell>
          <cell r="V1822" t="str">
            <v>14</v>
          </cell>
          <cell r="X1822" t="str">
            <v>0</v>
          </cell>
          <cell r="Y1822" t="str">
            <v>RTF-deemed</v>
          </cell>
          <cell r="Z1822" t="str">
            <v>RTF UES Deemed</v>
          </cell>
          <cell r="AE1822" t="str">
            <v>per unit</v>
          </cell>
          <cell r="AF1822" t="str">
            <v>kWh</v>
          </cell>
        </row>
        <row r="1823">
          <cell r="A1823" t="str">
            <v>11251 - 1</v>
          </cell>
          <cell r="B1823" t="str">
            <v>11251</v>
          </cell>
          <cell r="C1823" t="str">
            <v>Appliances</v>
          </cell>
          <cell r="D1823" t="str">
            <v>Clothes Washer</v>
          </cell>
          <cell r="E1823" t="str">
            <v>Residential Use Washer</v>
          </cell>
          <cell r="F1823" t="str">
            <v>MFRFT: Clothes Washer - CEE Tier 3 - EWH - E Dryer</v>
          </cell>
          <cell r="G1823" t="str">
            <v>CEE Tier 3 clothes washer: electric water heating; electric dryer</v>
          </cell>
          <cell r="H1823">
            <v>1</v>
          </cell>
          <cell r="I1823" t="str">
            <v>Active</v>
          </cell>
          <cell r="J1823">
            <v>42370</v>
          </cell>
          <cell r="K1823">
            <v>42735</v>
          </cell>
          <cell r="L1823" t="str">
            <v>Res Water Heat</v>
          </cell>
          <cell r="N1823" t="str">
            <v>2391</v>
          </cell>
          <cell r="O1823" t="str">
            <v>CEE Tier 3</v>
          </cell>
          <cell r="Q1823" t="str">
            <v>50</v>
          </cell>
          <cell r="S1823" t="str">
            <v>124</v>
          </cell>
          <cell r="T1823" t="str">
            <v>180</v>
          </cell>
          <cell r="U1823" t="str">
            <v>Full</v>
          </cell>
          <cell r="V1823" t="str">
            <v>14</v>
          </cell>
          <cell r="Y1823" t="str">
            <v>PSE-deemed</v>
          </cell>
          <cell r="Z1823" t="str">
            <v>Other Utility</v>
          </cell>
          <cell r="AE1823" t="str">
            <v>per unit</v>
          </cell>
          <cell r="AF1823" t="str">
            <v>kWh</v>
          </cell>
        </row>
        <row r="1824">
          <cell r="A1824" t="str">
            <v>11974 - 1</v>
          </cell>
          <cell r="B1824" t="str">
            <v>11974</v>
          </cell>
          <cell r="C1824" t="str">
            <v>Appliances</v>
          </cell>
          <cell r="D1824" t="str">
            <v>Clothes Washer</v>
          </cell>
          <cell r="E1824" t="str">
            <v>Residential Use Washer</v>
          </cell>
          <cell r="F1824" t="str">
            <v>MFRFT: Clothes Washer - Energy Star - Any WH - Any Dryer - Front Load</v>
          </cell>
          <cell r="G1824" t="str">
            <v>Energy Star front-load clothes washer: any water heating, any dryer</v>
          </cell>
          <cell r="H1824">
            <v>1</v>
          </cell>
          <cell r="I1824" t="str">
            <v>Active</v>
          </cell>
          <cell r="J1824">
            <v>42736</v>
          </cell>
          <cell r="L1824" t="str">
            <v>Res Water Heat</v>
          </cell>
          <cell r="N1824" t="str">
            <v>4918</v>
          </cell>
          <cell r="Q1824" t="str">
            <v>75</v>
          </cell>
          <cell r="S1824" t="str">
            <v>108.98</v>
          </cell>
          <cell r="T1824" t="str">
            <v>101</v>
          </cell>
          <cell r="U1824" t="str">
            <v>Incremental</v>
          </cell>
          <cell r="V1824" t="str">
            <v>14</v>
          </cell>
          <cell r="X1824" t="str">
            <v>3.53</v>
          </cell>
          <cell r="Y1824" t="str">
            <v>RTF-deemed</v>
          </cell>
          <cell r="Z1824" t="str">
            <v>RTF UES Deemed</v>
          </cell>
          <cell r="AE1824" t="str">
            <v>per unit</v>
          </cell>
          <cell r="AF1824" t="str">
            <v>kWh</v>
          </cell>
        </row>
        <row r="1825">
          <cell r="A1825" t="str">
            <v>11934 - 1</v>
          </cell>
          <cell r="B1825" t="str">
            <v>11934</v>
          </cell>
          <cell r="C1825" t="str">
            <v>Energy Performance</v>
          </cell>
          <cell r="D1825" t="str">
            <v>Optimization</v>
          </cell>
          <cell r="E1825" t="str">
            <v>Optimization</v>
          </cell>
          <cell r="F1825" t="str">
            <v>MFRFT: Conservation Building Tune Up</v>
          </cell>
          <cell r="G1825" t="str">
            <v>Conservation building tune up</v>
          </cell>
          <cell r="H1825">
            <v>1</v>
          </cell>
          <cell r="I1825" t="str">
            <v>Active</v>
          </cell>
          <cell r="J1825">
            <v>42370</v>
          </cell>
          <cell r="K1825">
            <v>42735</v>
          </cell>
          <cell r="L1825" t="str">
            <v>Comm Space Heat</v>
          </cell>
          <cell r="N1825" t="str">
            <v>3475</v>
          </cell>
          <cell r="U1825" t="str">
            <v>Incremental</v>
          </cell>
          <cell r="V1825" t="str">
            <v>7</v>
          </cell>
          <cell r="Y1825" t="str">
            <v>Calculated</v>
          </cell>
          <cell r="AE1825" t="str">
            <v>calculated</v>
          </cell>
          <cell r="AF1825" t="str">
            <v>Therm</v>
          </cell>
        </row>
        <row r="1826">
          <cell r="A1826" t="str">
            <v>11934 - 2</v>
          </cell>
          <cell r="B1826" t="str">
            <v>11934</v>
          </cell>
          <cell r="C1826" t="str">
            <v>Energy Performance</v>
          </cell>
          <cell r="D1826" t="str">
            <v>Optimization</v>
          </cell>
          <cell r="E1826" t="str">
            <v>Optimization</v>
          </cell>
          <cell r="F1826" t="str">
            <v>MFRFT: Conservation Building Tune Up</v>
          </cell>
          <cell r="G1826" t="str">
            <v>Conservation building tune up</v>
          </cell>
          <cell r="H1826">
            <v>2</v>
          </cell>
          <cell r="I1826" t="str">
            <v>Active</v>
          </cell>
          <cell r="J1826">
            <v>42736</v>
          </cell>
          <cell r="L1826" t="str">
            <v>Comm Space Heat</v>
          </cell>
          <cell r="N1826" t="str">
            <v>4911</v>
          </cell>
          <cell r="U1826" t="str">
            <v>Full</v>
          </cell>
          <cell r="V1826" t="str">
            <v>7</v>
          </cell>
          <cell r="X1826" t="str">
            <v>0</v>
          </cell>
          <cell r="Y1826" t="str">
            <v>Calculated</v>
          </cell>
          <cell r="Z1826" t="str">
            <v>Engineering</v>
          </cell>
          <cell r="AE1826" t="str">
            <v>calculated</v>
          </cell>
          <cell r="AF1826" t="str">
            <v>Therm</v>
          </cell>
        </row>
        <row r="1827">
          <cell r="A1827" t="str">
            <v>11254 - 1</v>
          </cell>
          <cell r="B1827" t="str">
            <v>11254</v>
          </cell>
          <cell r="C1827" t="str">
            <v>Weatherization</v>
          </cell>
          <cell r="D1827" t="str">
            <v>Door</v>
          </cell>
          <cell r="E1827" t="str">
            <v>Door</v>
          </cell>
          <cell r="F1827" t="str">
            <v>MFRFT: Door - Energy Star</v>
          </cell>
          <cell r="G1827" t="str">
            <v>Energy Star door</v>
          </cell>
          <cell r="H1827">
            <v>1</v>
          </cell>
          <cell r="I1827" t="str">
            <v>Active</v>
          </cell>
          <cell r="J1827">
            <v>42370</v>
          </cell>
          <cell r="L1827" t="str">
            <v>MF Space Heat</v>
          </cell>
          <cell r="N1827" t="str">
            <v>3184</v>
          </cell>
          <cell r="Q1827" t="str">
            <v>332.27</v>
          </cell>
          <cell r="S1827" t="str">
            <v>332.27</v>
          </cell>
          <cell r="T1827" t="str">
            <v>79.5</v>
          </cell>
          <cell r="U1827" t="str">
            <v>Full</v>
          </cell>
          <cell r="V1827" t="str">
            <v>20</v>
          </cell>
          <cell r="Y1827" t="str">
            <v>PSE-deemed</v>
          </cell>
          <cell r="Z1827" t="str">
            <v>Other Utility</v>
          </cell>
          <cell r="AE1827" t="str">
            <v>per unit</v>
          </cell>
          <cell r="AF1827" t="str">
            <v>kWh</v>
          </cell>
        </row>
        <row r="1828">
          <cell r="A1828" t="str">
            <v>11308 - 1</v>
          </cell>
          <cell r="B1828" t="str">
            <v>11308</v>
          </cell>
          <cell r="C1828" t="str">
            <v>HVAC</v>
          </cell>
          <cell r="D1828" t="str">
            <v>Heat Pump</v>
          </cell>
          <cell r="E1828" t="str">
            <v>Ductless Heat Pump</v>
          </cell>
          <cell r="F1828" t="str">
            <v>MFRFT: Ductless Heat Pump</v>
          </cell>
          <cell r="G1828" t="str">
            <v>Ductless heat pump</v>
          </cell>
          <cell r="H1828">
            <v>1</v>
          </cell>
          <cell r="I1828" t="str">
            <v>Active</v>
          </cell>
          <cell r="J1828">
            <v>42370</v>
          </cell>
          <cell r="K1828">
            <v>42735</v>
          </cell>
          <cell r="L1828" t="str">
            <v>MF Space Heat</v>
          </cell>
          <cell r="N1828" t="str">
            <v>2394</v>
          </cell>
          <cell r="Q1828" t="str">
            <v>1200</v>
          </cell>
          <cell r="S1828" t="str">
            <v>3250</v>
          </cell>
          <cell r="U1828" t="str">
            <v>Incremental</v>
          </cell>
          <cell r="V1828" t="str">
            <v>15</v>
          </cell>
          <cell r="X1828" t="str">
            <v>0</v>
          </cell>
          <cell r="Y1828" t="str">
            <v>Calculated</v>
          </cell>
          <cell r="AE1828" t="str">
            <v>calculated</v>
          </cell>
          <cell r="AF1828" t="str">
            <v>kWh</v>
          </cell>
        </row>
        <row r="1829">
          <cell r="A1829" t="str">
            <v>11308 - 2</v>
          </cell>
          <cell r="B1829" t="str">
            <v>11308</v>
          </cell>
          <cell r="C1829" t="str">
            <v>HVAC</v>
          </cell>
          <cell r="D1829" t="str">
            <v>Heat Pump</v>
          </cell>
          <cell r="E1829" t="str">
            <v>Ductless Heat Pump</v>
          </cell>
          <cell r="F1829" t="str">
            <v>MFRFT: Ductless Heat Pump</v>
          </cell>
          <cell r="G1829" t="str">
            <v>Ductless heat pump</v>
          </cell>
          <cell r="H1829">
            <v>2</v>
          </cell>
          <cell r="I1829" t="str">
            <v>Active</v>
          </cell>
          <cell r="J1829">
            <v>42736</v>
          </cell>
          <cell r="L1829" t="str">
            <v>MF Space Heat</v>
          </cell>
          <cell r="N1829" t="str">
            <v>4904</v>
          </cell>
          <cell r="Q1829" t="str">
            <v>1200</v>
          </cell>
          <cell r="S1829" t="str">
            <v>3250</v>
          </cell>
          <cell r="U1829" t="str">
            <v>Incremental</v>
          </cell>
          <cell r="V1829" t="str">
            <v>15</v>
          </cell>
          <cell r="X1829" t="str">
            <v>0</v>
          </cell>
          <cell r="Y1829" t="str">
            <v>Calculated</v>
          </cell>
          <cell r="Z1829" t="str">
            <v>Engineering</v>
          </cell>
          <cell r="AE1829" t="str">
            <v>calculated</v>
          </cell>
          <cell r="AF1829" t="str">
            <v>kWh</v>
          </cell>
        </row>
        <row r="1830">
          <cell r="A1830" t="str">
            <v>11252 - 1</v>
          </cell>
          <cell r="B1830" t="str">
            <v>11252</v>
          </cell>
          <cell r="C1830" t="str">
            <v>Water Heating</v>
          </cell>
          <cell r="D1830" t="str">
            <v>Water Heater</v>
          </cell>
          <cell r="E1830" t="str">
            <v>Storage Water Heater</v>
          </cell>
          <cell r="F1830" t="str">
            <v>MFRFT: E2G Fuel Conversion - WH Only - Storage</v>
          </cell>
          <cell r="G1830" t="str">
            <v>Natural gas fuel conversion: storage water heater only</v>
          </cell>
          <cell r="H1830">
            <v>1</v>
          </cell>
          <cell r="I1830" t="str">
            <v>Active</v>
          </cell>
          <cell r="J1830">
            <v>41640</v>
          </cell>
          <cell r="L1830" t="str">
            <v>Res Water Heat</v>
          </cell>
          <cell r="N1830" t="str">
            <v>1274</v>
          </cell>
          <cell r="Q1830" t="str">
            <v>950</v>
          </cell>
          <cell r="S1830" t="str">
            <v>2196</v>
          </cell>
          <cell r="T1830" t="str">
            <v>3500</v>
          </cell>
          <cell r="U1830" t="str">
            <v>Full</v>
          </cell>
          <cell r="V1830" t="str">
            <v>30</v>
          </cell>
          <cell r="W1830" t="str">
            <v>4071</v>
          </cell>
          <cell r="X1830" t="str">
            <v>0</v>
          </cell>
          <cell r="Y1830" t="str">
            <v>PSE-deemed</v>
          </cell>
          <cell r="Z1830" t="str">
            <v>RTF Derived</v>
          </cell>
          <cell r="AE1830" t="str">
            <v>per home</v>
          </cell>
          <cell r="AF1830" t="str">
            <v>kWh</v>
          </cell>
        </row>
        <row r="1831">
          <cell r="A1831" t="str">
            <v>11253 - 1</v>
          </cell>
          <cell r="B1831" t="str">
            <v>11253</v>
          </cell>
          <cell r="C1831" t="str">
            <v>Water Heating</v>
          </cell>
          <cell r="D1831" t="str">
            <v>Water Heater</v>
          </cell>
          <cell r="E1831" t="str">
            <v>Tankless Water Heater</v>
          </cell>
          <cell r="F1831" t="str">
            <v>MFRFT: E2G Fuel Conversion - WH Only - Tankless</v>
          </cell>
          <cell r="G1831" t="str">
            <v>Natural gas fuel conversion: tankless water heater only</v>
          </cell>
          <cell r="H1831">
            <v>1</v>
          </cell>
          <cell r="I1831" t="str">
            <v>Active</v>
          </cell>
          <cell r="J1831">
            <v>41275</v>
          </cell>
          <cell r="L1831" t="str">
            <v>Res Water Heat</v>
          </cell>
          <cell r="N1831" t="str">
            <v>1133</v>
          </cell>
          <cell r="Q1831" t="str">
            <v>950</v>
          </cell>
          <cell r="S1831" t="str">
            <v>3489</v>
          </cell>
          <cell r="T1831" t="str">
            <v>3500</v>
          </cell>
          <cell r="U1831" t="str">
            <v>Full</v>
          </cell>
          <cell r="V1831" t="str">
            <v>30</v>
          </cell>
          <cell r="W1831" t="str">
            <v>4072</v>
          </cell>
          <cell r="X1831" t="str">
            <v>0</v>
          </cell>
          <cell r="Y1831" t="str">
            <v>PSE-deemed</v>
          </cell>
          <cell r="Z1831" t="str">
            <v>RTF Derived</v>
          </cell>
          <cell r="AE1831" t="str">
            <v>per home</v>
          </cell>
          <cell r="AF1831" t="str">
            <v>kWh</v>
          </cell>
        </row>
        <row r="1832">
          <cell r="A1832" t="str">
            <v>11260 - 1</v>
          </cell>
          <cell r="B1832" t="str">
            <v>11260</v>
          </cell>
          <cell r="C1832" t="str">
            <v>HVAC</v>
          </cell>
          <cell r="D1832" t="str">
            <v>Ventilation</v>
          </cell>
          <cell r="E1832" t="str">
            <v>Mechanical Ventilation</v>
          </cell>
          <cell r="F1832" t="str">
            <v>MFRFT: Fan - Ventilation - Energy Star</v>
          </cell>
          <cell r="G1832" t="str">
            <v>Energy Star ventilation fan</v>
          </cell>
          <cell r="H1832">
            <v>1</v>
          </cell>
          <cell r="I1832" t="str">
            <v>Active</v>
          </cell>
          <cell r="J1832">
            <v>42005</v>
          </cell>
          <cell r="K1832">
            <v>42735</v>
          </cell>
          <cell r="L1832" t="str">
            <v>Res Plug Load</v>
          </cell>
          <cell r="N1832" t="str">
            <v>1918</v>
          </cell>
          <cell r="Q1832" t="str">
            <v>50</v>
          </cell>
          <cell r="S1832" t="str">
            <v>40</v>
          </cell>
          <cell r="T1832" t="str">
            <v>143</v>
          </cell>
          <cell r="U1832" t="str">
            <v>Full</v>
          </cell>
          <cell r="V1832" t="str">
            <v>10</v>
          </cell>
          <cell r="Y1832" t="str">
            <v>PSE-deemed</v>
          </cell>
          <cell r="Z1832" t="str">
            <v>Engineering</v>
          </cell>
          <cell r="AE1832" t="str">
            <v>per unit</v>
          </cell>
          <cell r="AF1832" t="str">
            <v>kWh</v>
          </cell>
        </row>
        <row r="1833">
          <cell r="A1833" t="str">
            <v>11260 - 2</v>
          </cell>
          <cell r="B1833" t="str">
            <v>11260</v>
          </cell>
          <cell r="C1833" t="str">
            <v>HVAC</v>
          </cell>
          <cell r="D1833" t="str">
            <v>Ventilation</v>
          </cell>
          <cell r="E1833" t="str">
            <v>Mechanical Ventilation</v>
          </cell>
          <cell r="F1833" t="str">
            <v>MFRFT: Fan - Ventilation - Energy Star</v>
          </cell>
          <cell r="G1833" t="str">
            <v>Energy Star ventilation fan</v>
          </cell>
          <cell r="H1833">
            <v>2</v>
          </cell>
          <cell r="I1833" t="str">
            <v>Active</v>
          </cell>
          <cell r="J1833">
            <v>42736</v>
          </cell>
          <cell r="L1833" t="str">
            <v>Res Plug Load</v>
          </cell>
          <cell r="N1833" t="str">
            <v>4861</v>
          </cell>
          <cell r="Q1833" t="str">
            <v>50</v>
          </cell>
          <cell r="S1833" t="str">
            <v>40</v>
          </cell>
          <cell r="T1833" t="str">
            <v>143</v>
          </cell>
          <cell r="U1833" t="str">
            <v>Incremental</v>
          </cell>
          <cell r="V1833" t="str">
            <v>10</v>
          </cell>
          <cell r="X1833" t="str">
            <v>0</v>
          </cell>
          <cell r="Y1833" t="str">
            <v>PSE-deemed</v>
          </cell>
          <cell r="Z1833" t="str">
            <v>Engineering</v>
          </cell>
          <cell r="AE1833" t="str">
            <v>per unit</v>
          </cell>
          <cell r="AF1833" t="str">
            <v>kWh</v>
          </cell>
        </row>
        <row r="1834">
          <cell r="A1834" t="str">
            <v>11261 - 1</v>
          </cell>
          <cell r="B1834" t="str">
            <v>11261</v>
          </cell>
          <cell r="C1834" t="str">
            <v>HVAC</v>
          </cell>
          <cell r="D1834" t="str">
            <v>Ventilation</v>
          </cell>
          <cell r="E1834" t="str">
            <v>Mechanical Ventilation</v>
          </cell>
          <cell r="F1834" t="str">
            <v>MFRFT: Fan - Ventilation - Energy Star - w Air Sealing</v>
          </cell>
          <cell r="G1834" t="str">
            <v>Energy Star ventilation fan: when air sealing completed in home</v>
          </cell>
          <cell r="H1834">
            <v>1</v>
          </cell>
          <cell r="I1834" t="str">
            <v>Active</v>
          </cell>
          <cell r="J1834">
            <v>42005</v>
          </cell>
          <cell r="L1834" t="str">
            <v>Res Plug Load</v>
          </cell>
          <cell r="N1834" t="str">
            <v>1915</v>
          </cell>
          <cell r="Q1834" t="str">
            <v>200</v>
          </cell>
          <cell r="S1834" t="str">
            <v>250</v>
          </cell>
          <cell r="T1834" t="str">
            <v>143</v>
          </cell>
          <cell r="U1834" t="str">
            <v>Full</v>
          </cell>
          <cell r="V1834" t="str">
            <v>10</v>
          </cell>
          <cell r="W1834" t="str">
            <v>5191</v>
          </cell>
          <cell r="X1834" t="str">
            <v>0</v>
          </cell>
          <cell r="Y1834" t="str">
            <v>PSE-deemed</v>
          </cell>
          <cell r="Z1834" t="str">
            <v>Engineering</v>
          </cell>
          <cell r="AE1834" t="str">
            <v>per unit</v>
          </cell>
          <cell r="AF1834" t="str">
            <v>kWh</v>
          </cell>
        </row>
        <row r="1835">
          <cell r="A1835" t="str">
            <v>11267 - 1</v>
          </cell>
          <cell r="B1835" t="str">
            <v>11267</v>
          </cell>
          <cell r="C1835" t="str">
            <v>HVAC</v>
          </cell>
          <cell r="D1835" t="str">
            <v>Fireplace</v>
          </cell>
          <cell r="E1835" t="str">
            <v>Gas Fireplace</v>
          </cell>
          <cell r="F1835" t="str">
            <v>MFRFT: Fireplace - Natural Gas - High Efficiency - In Unit</v>
          </cell>
          <cell r="G1835" t="str">
            <v>High efficiency natural gas fireplace; installed in unit</v>
          </cell>
          <cell r="H1835">
            <v>1</v>
          </cell>
          <cell r="I1835" t="str">
            <v>Active</v>
          </cell>
          <cell r="J1835">
            <v>41640</v>
          </cell>
          <cell r="K1835">
            <v>42735</v>
          </cell>
          <cell r="L1835" t="str">
            <v>Res Space Heat</v>
          </cell>
          <cell r="N1835" t="str">
            <v>1310</v>
          </cell>
          <cell r="U1835" t="str">
            <v>Full</v>
          </cell>
          <cell r="V1835" t="str">
            <v>20</v>
          </cell>
          <cell r="W1835" t="str">
            <v>4049</v>
          </cell>
          <cell r="Y1835" t="str">
            <v>PSE-deemed</v>
          </cell>
          <cell r="Z1835" t="str">
            <v>Program Staff</v>
          </cell>
          <cell r="AA1835" t="str">
            <v>200</v>
          </cell>
          <cell r="AC1835" t="str">
            <v>562</v>
          </cell>
          <cell r="AD1835" t="str">
            <v>72</v>
          </cell>
          <cell r="AE1835" t="str">
            <v>per home</v>
          </cell>
          <cell r="AF1835" t="str">
            <v>Therm</v>
          </cell>
        </row>
        <row r="1836">
          <cell r="A1836" t="str">
            <v>11267 - 2</v>
          </cell>
          <cell r="B1836" t="str">
            <v>11267</v>
          </cell>
          <cell r="C1836" t="str">
            <v>HVAC</v>
          </cell>
          <cell r="D1836" t="str">
            <v>Fireplace</v>
          </cell>
          <cell r="E1836" t="str">
            <v>Gas Fireplace</v>
          </cell>
          <cell r="F1836" t="str">
            <v>MFRFT: Fireplace - Natural Gas - High Efficiency - In Unit</v>
          </cell>
          <cell r="G1836" t="str">
            <v>High efficiency natural gas fireplace; installed in unit</v>
          </cell>
          <cell r="H1836">
            <v>2</v>
          </cell>
          <cell r="I1836" t="str">
            <v>Active</v>
          </cell>
          <cell r="J1836">
            <v>42736</v>
          </cell>
          <cell r="L1836" t="str">
            <v>Res Space Heat</v>
          </cell>
          <cell r="N1836" t="str">
            <v>4867</v>
          </cell>
          <cell r="U1836" t="str">
            <v>Incremental</v>
          </cell>
          <cell r="V1836" t="str">
            <v>20</v>
          </cell>
          <cell r="X1836" t="str">
            <v>0</v>
          </cell>
          <cell r="Y1836" t="str">
            <v>PSE-deemed</v>
          </cell>
          <cell r="Z1836" t="str">
            <v>Program Staff</v>
          </cell>
          <cell r="AA1836" t="str">
            <v>200</v>
          </cell>
          <cell r="AC1836" t="str">
            <v>562</v>
          </cell>
          <cell r="AD1836" t="str">
            <v>72</v>
          </cell>
          <cell r="AE1836" t="str">
            <v>per home</v>
          </cell>
          <cell r="AF1836" t="str">
            <v>Therm</v>
          </cell>
        </row>
        <row r="1837">
          <cell r="A1837" t="str">
            <v>11259 - 1</v>
          </cell>
          <cell r="B1837" t="str">
            <v>11259</v>
          </cell>
          <cell r="C1837" t="str">
            <v>Lighting</v>
          </cell>
          <cell r="D1837" t="str">
            <v>Fixture</v>
          </cell>
          <cell r="E1837" t="str">
            <v>LED Fixture</v>
          </cell>
          <cell r="F1837" t="str">
            <v>MFRFT: Fixture - LED - Energy Star</v>
          </cell>
          <cell r="G1837" t="str">
            <v>Energy Star LED fixture</v>
          </cell>
          <cell r="H1837">
            <v>1</v>
          </cell>
          <cell r="I1837" t="str">
            <v>InActive</v>
          </cell>
          <cell r="J1837">
            <v>42005</v>
          </cell>
          <cell r="K1837">
            <v>42735</v>
          </cell>
          <cell r="L1837" t="str">
            <v>Res Lighting</v>
          </cell>
          <cell r="N1837" t="str">
            <v>1916</v>
          </cell>
          <cell r="Q1837" t="str">
            <v>30</v>
          </cell>
          <cell r="S1837" t="str">
            <v>50</v>
          </cell>
          <cell r="T1837" t="str">
            <v>27</v>
          </cell>
          <cell r="U1837" t="str">
            <v>Full</v>
          </cell>
          <cell r="V1837" t="str">
            <v>15</v>
          </cell>
          <cell r="W1837" t="str">
            <v>5190</v>
          </cell>
          <cell r="Y1837" t="str">
            <v>PSE-deemed</v>
          </cell>
          <cell r="Z1837" t="str">
            <v>RTF Derived</v>
          </cell>
          <cell r="AE1837" t="str">
            <v>per unit</v>
          </cell>
          <cell r="AF1837" t="str">
            <v>kWh</v>
          </cell>
        </row>
        <row r="1838">
          <cell r="A1838" t="str">
            <v>11259 - 2</v>
          </cell>
          <cell r="B1838" t="str">
            <v>11259</v>
          </cell>
          <cell r="C1838" t="str">
            <v>Lighting</v>
          </cell>
          <cell r="D1838" t="str">
            <v>Fixture</v>
          </cell>
          <cell r="E1838" t="str">
            <v>LED Fixture</v>
          </cell>
          <cell r="F1838" t="str">
            <v>MFRFT: Fixture - LED - Energy Star</v>
          </cell>
          <cell r="G1838" t="str">
            <v>Energy Star LED fixture</v>
          </cell>
          <cell r="H1838">
            <v>2</v>
          </cell>
          <cell r="I1838" t="str">
            <v>Active</v>
          </cell>
          <cell r="J1838">
            <v>42370</v>
          </cell>
          <cell r="K1838">
            <v>42735</v>
          </cell>
          <cell r="L1838" t="str">
            <v>Res Lighting</v>
          </cell>
          <cell r="N1838" t="str">
            <v>4400</v>
          </cell>
          <cell r="Q1838" t="str">
            <v>30</v>
          </cell>
          <cell r="S1838" t="str">
            <v>50</v>
          </cell>
          <cell r="T1838" t="str">
            <v>33</v>
          </cell>
          <cell r="U1838" t="str">
            <v>Full</v>
          </cell>
          <cell r="V1838" t="str">
            <v>15</v>
          </cell>
          <cell r="W1838" t="str">
            <v>5190</v>
          </cell>
          <cell r="Y1838" t="str">
            <v>PSE-deemed</v>
          </cell>
          <cell r="Z1838" t="str">
            <v>RTF Derived</v>
          </cell>
          <cell r="AE1838" t="str">
            <v>per unit</v>
          </cell>
          <cell r="AF1838" t="str">
            <v>kWh</v>
          </cell>
        </row>
        <row r="1839">
          <cell r="A1839" t="str">
            <v>11281 - 1</v>
          </cell>
          <cell r="B1839" t="str">
            <v>11281</v>
          </cell>
          <cell r="C1839" t="str">
            <v>HVAC</v>
          </cell>
          <cell r="D1839" t="str">
            <v>Furnace</v>
          </cell>
          <cell r="E1839" t="str">
            <v>Gas Furnace</v>
          </cell>
          <cell r="F1839" t="str">
            <v>MFRFT: Furnace - Natural Gas - 95pc - In Unit</v>
          </cell>
          <cell r="G1839" t="str">
            <v>95% efficient natural gas furnace; installed in unit</v>
          </cell>
          <cell r="H1839">
            <v>1</v>
          </cell>
          <cell r="I1839" t="str">
            <v>Active</v>
          </cell>
          <cell r="J1839">
            <v>42370</v>
          </cell>
          <cell r="K1839">
            <v>42735</v>
          </cell>
          <cell r="L1839" t="str">
            <v>Res Space Heat</v>
          </cell>
          <cell r="N1839" t="str">
            <v>3185</v>
          </cell>
          <cell r="U1839" t="str">
            <v>Full</v>
          </cell>
          <cell r="V1839" t="str">
            <v>18</v>
          </cell>
          <cell r="Y1839" t="str">
            <v>PSE-deemed</v>
          </cell>
          <cell r="Z1839" t="str">
            <v>Evaluation Study</v>
          </cell>
          <cell r="AA1839" t="str">
            <v>350</v>
          </cell>
          <cell r="AC1839" t="str">
            <v>603</v>
          </cell>
          <cell r="AD1839" t="str">
            <v>82.4</v>
          </cell>
          <cell r="AE1839" t="str">
            <v>per unit</v>
          </cell>
          <cell r="AF1839" t="str">
            <v>Therm</v>
          </cell>
        </row>
        <row r="1840">
          <cell r="A1840" t="str">
            <v>11281 - 2</v>
          </cell>
          <cell r="B1840" t="str">
            <v>11281</v>
          </cell>
          <cell r="C1840" t="str">
            <v>HVAC</v>
          </cell>
          <cell r="D1840" t="str">
            <v>Furnace</v>
          </cell>
          <cell r="E1840" t="str">
            <v>Gas Furnace</v>
          </cell>
          <cell r="F1840" t="str">
            <v>MFRFT: Furnace - Natural Gas - 95pc - In Unit</v>
          </cell>
          <cell r="G1840" t="str">
            <v>95% efficient natural gas furnace; installed in unit</v>
          </cell>
          <cell r="H1840">
            <v>2</v>
          </cell>
          <cell r="I1840" t="str">
            <v>Active</v>
          </cell>
          <cell r="J1840">
            <v>42736</v>
          </cell>
          <cell r="L1840" t="str">
            <v>Res Space Heat</v>
          </cell>
          <cell r="N1840" t="str">
            <v>4879</v>
          </cell>
          <cell r="U1840" t="str">
            <v>Incremental</v>
          </cell>
          <cell r="V1840" t="str">
            <v>18</v>
          </cell>
          <cell r="X1840" t="str">
            <v>0</v>
          </cell>
          <cell r="Y1840" t="str">
            <v>PSE-deemed</v>
          </cell>
          <cell r="Z1840" t="str">
            <v>Evaluation Study</v>
          </cell>
          <cell r="AA1840" t="str">
            <v>350</v>
          </cell>
          <cell r="AC1840" t="str">
            <v>603</v>
          </cell>
          <cell r="AD1840" t="str">
            <v>82.4</v>
          </cell>
          <cell r="AE1840" t="str">
            <v>per unit</v>
          </cell>
          <cell r="AF1840" t="str">
            <v>Therm</v>
          </cell>
        </row>
        <row r="1841">
          <cell r="A1841" t="str">
            <v>11257 - 1</v>
          </cell>
          <cell r="B1841" t="str">
            <v>11257</v>
          </cell>
          <cell r="C1841" t="str">
            <v>HVAC</v>
          </cell>
          <cell r="D1841" t="str">
            <v>Heat Pump</v>
          </cell>
          <cell r="E1841" t="str">
            <v>Heat Pump</v>
          </cell>
          <cell r="F1841" t="str">
            <v>MFRFT: Heat Pump - Energy Star Tier 2 - 9.0 HSPF - 14 SEER</v>
          </cell>
          <cell r="G1841" t="str">
            <v>Tier 2 Energy Star heat pump: 9.0 HSPF; 14 SEER</v>
          </cell>
          <cell r="H1841">
            <v>1</v>
          </cell>
          <cell r="I1841" t="str">
            <v>Active</v>
          </cell>
          <cell r="J1841">
            <v>42005</v>
          </cell>
          <cell r="K1841">
            <v>42735</v>
          </cell>
          <cell r="L1841" t="str">
            <v>SF Heat Pump</v>
          </cell>
          <cell r="N1841" t="str">
            <v>1917</v>
          </cell>
          <cell r="O1841" t="str">
            <v>9.0 HSPF; 14 SEER</v>
          </cell>
          <cell r="Q1841" t="str">
            <v>350</v>
          </cell>
          <cell r="S1841" t="str">
            <v>884</v>
          </cell>
          <cell r="T1841" t="str">
            <v>128</v>
          </cell>
          <cell r="U1841" t="str">
            <v>Full</v>
          </cell>
          <cell r="V1841" t="str">
            <v>20</v>
          </cell>
          <cell r="Y1841" t="str">
            <v>RTF-deemed</v>
          </cell>
          <cell r="AE1841" t="str">
            <v>per unit</v>
          </cell>
          <cell r="AF1841" t="str">
            <v>kWh</v>
          </cell>
        </row>
        <row r="1842">
          <cell r="A1842" t="str">
            <v>11257 - 2</v>
          </cell>
          <cell r="B1842" t="str">
            <v>11257</v>
          </cell>
          <cell r="C1842" t="str">
            <v>HVAC</v>
          </cell>
          <cell r="D1842" t="str">
            <v>Heat Pump</v>
          </cell>
          <cell r="E1842" t="str">
            <v>Heat Pump</v>
          </cell>
          <cell r="F1842" t="str">
            <v>MFRFT: Heat Pump - Energy Star Tier 2 - 9.0 HSPF - 14 SEER</v>
          </cell>
          <cell r="G1842" t="str">
            <v>Tier 2 Energy Star heat pump: 9.0 HSPF; 14 SEER</v>
          </cell>
          <cell r="H1842">
            <v>2</v>
          </cell>
          <cell r="I1842" t="str">
            <v>Active</v>
          </cell>
          <cell r="J1842">
            <v>42736</v>
          </cell>
          <cell r="L1842" t="str">
            <v>SF Heat Pump</v>
          </cell>
          <cell r="N1842" t="str">
            <v>4859</v>
          </cell>
          <cell r="O1842" t="str">
            <v>9.0 HSPF; 14 SEER</v>
          </cell>
          <cell r="Q1842" t="str">
            <v>350</v>
          </cell>
          <cell r="S1842" t="str">
            <v>884</v>
          </cell>
          <cell r="T1842" t="str">
            <v>109</v>
          </cell>
          <cell r="U1842" t="str">
            <v>Incremental</v>
          </cell>
          <cell r="V1842" t="str">
            <v>20</v>
          </cell>
          <cell r="X1842" t="str">
            <v>0</v>
          </cell>
          <cell r="Y1842" t="str">
            <v>RTF-deemed</v>
          </cell>
          <cell r="Z1842" t="str">
            <v>RTF UES Deemed</v>
          </cell>
          <cell r="AE1842" t="str">
            <v>per unit</v>
          </cell>
          <cell r="AF1842" t="str">
            <v>kWh</v>
          </cell>
        </row>
        <row r="1843">
          <cell r="A1843" t="str">
            <v>11258 - 1</v>
          </cell>
          <cell r="B1843" t="str">
            <v>11258</v>
          </cell>
          <cell r="C1843" t="str">
            <v>HVAC</v>
          </cell>
          <cell r="D1843" t="str">
            <v>Heat Pump</v>
          </cell>
          <cell r="E1843" t="str">
            <v>Heat Pump</v>
          </cell>
          <cell r="F1843" t="str">
            <v>MFRFT: Heat Pump - Energy Star Tier 3 - 10.0 HSPF - 16 SEER</v>
          </cell>
          <cell r="G1843" t="str">
            <v>Tier 3 Energy Star heat pump: 10.0 HSPF; 16 SEER</v>
          </cell>
          <cell r="H1843">
            <v>1</v>
          </cell>
          <cell r="I1843" t="str">
            <v>Active</v>
          </cell>
          <cell r="J1843">
            <v>41640</v>
          </cell>
          <cell r="K1843">
            <v>42735</v>
          </cell>
          <cell r="L1843" t="str">
            <v>SF Heat Pump</v>
          </cell>
          <cell r="N1843" t="str">
            <v>1810</v>
          </cell>
          <cell r="O1843" t="str">
            <v>10.0 HSPF; 16 SEER</v>
          </cell>
          <cell r="Q1843" t="str">
            <v>800</v>
          </cell>
          <cell r="S1843" t="str">
            <v>1688</v>
          </cell>
          <cell r="T1843" t="str">
            <v>939</v>
          </cell>
          <cell r="U1843" t="str">
            <v>Full</v>
          </cell>
          <cell r="V1843" t="str">
            <v>20</v>
          </cell>
          <cell r="Y1843" t="str">
            <v>PSE-deemed</v>
          </cell>
          <cell r="Z1843" t="str">
            <v>RTF Derived</v>
          </cell>
          <cell r="AE1843" t="str">
            <v>per unit</v>
          </cell>
          <cell r="AF1843" t="str">
            <v>kWh</v>
          </cell>
        </row>
        <row r="1844">
          <cell r="A1844" t="str">
            <v>11258 - 2</v>
          </cell>
          <cell r="B1844" t="str">
            <v>11258</v>
          </cell>
          <cell r="C1844" t="str">
            <v>HVAC</v>
          </cell>
          <cell r="D1844" t="str">
            <v>Heat Pump</v>
          </cell>
          <cell r="E1844" t="str">
            <v>Heat Pump</v>
          </cell>
          <cell r="F1844" t="str">
            <v>MFRFT: Heat Pump - Energy Star Tier 3 - 10.0 HSPF - 16 SEER</v>
          </cell>
          <cell r="G1844" t="str">
            <v>Tier 3 Energy Star heat pump: 10.0 HSPF; 16 SEER</v>
          </cell>
          <cell r="H1844">
            <v>2</v>
          </cell>
          <cell r="I1844" t="str">
            <v>Active</v>
          </cell>
          <cell r="J1844">
            <v>42736</v>
          </cell>
          <cell r="L1844" t="str">
            <v>SF Heat Pump</v>
          </cell>
          <cell r="N1844" t="str">
            <v>4860</v>
          </cell>
          <cell r="O1844" t="str">
            <v>10.0 HSPF; 16 SEER</v>
          </cell>
          <cell r="Q1844" t="str">
            <v>800</v>
          </cell>
          <cell r="S1844" t="str">
            <v>1688</v>
          </cell>
          <cell r="T1844" t="str">
            <v>939</v>
          </cell>
          <cell r="U1844" t="str">
            <v>Incremental</v>
          </cell>
          <cell r="V1844" t="str">
            <v>20</v>
          </cell>
          <cell r="X1844" t="str">
            <v>0</v>
          </cell>
          <cell r="Y1844" t="str">
            <v>PSE-deemed</v>
          </cell>
          <cell r="Z1844" t="str">
            <v>RTF Derived</v>
          </cell>
          <cell r="AE1844" t="str">
            <v>per unit</v>
          </cell>
          <cell r="AF1844" t="str">
            <v>kWh</v>
          </cell>
        </row>
        <row r="1845">
          <cell r="A1845" t="str">
            <v>11311 - 1</v>
          </cell>
          <cell r="B1845" t="str">
            <v>11311</v>
          </cell>
          <cell r="C1845" t="str">
            <v>HVAC</v>
          </cell>
          <cell r="D1845" t="str">
            <v>Heat Pump</v>
          </cell>
          <cell r="E1845" t="str">
            <v>Heat Pump</v>
          </cell>
          <cell r="F1845" t="str">
            <v>MFRFT: Heat Pump - Pool</v>
          </cell>
          <cell r="G1845" t="str">
            <v>Pool heat pump</v>
          </cell>
          <cell r="H1845">
            <v>1</v>
          </cell>
          <cell r="I1845" t="str">
            <v>Active</v>
          </cell>
          <cell r="J1845">
            <v>41275</v>
          </cell>
          <cell r="K1845">
            <v>42735</v>
          </cell>
          <cell r="L1845" t="str">
            <v>Comm Water Heat</v>
          </cell>
          <cell r="N1845" t="str">
            <v>1104</v>
          </cell>
          <cell r="Q1845" t="str">
            <v>5071</v>
          </cell>
          <cell r="S1845" t="str">
            <v>11454</v>
          </cell>
          <cell r="U1845" t="str">
            <v>Incremental</v>
          </cell>
          <cell r="V1845" t="str">
            <v>15</v>
          </cell>
          <cell r="X1845" t="str">
            <v>0</v>
          </cell>
          <cell r="Y1845" t="str">
            <v>Calculated</v>
          </cell>
          <cell r="AE1845" t="str">
            <v>calculated</v>
          </cell>
          <cell r="AF1845" t="str">
            <v>kWh</v>
          </cell>
        </row>
        <row r="1846">
          <cell r="A1846" t="str">
            <v>11311 - 2</v>
          </cell>
          <cell r="B1846" t="str">
            <v>11311</v>
          </cell>
          <cell r="C1846" t="str">
            <v>HVAC</v>
          </cell>
          <cell r="D1846" t="str">
            <v>Heat Pump</v>
          </cell>
          <cell r="E1846" t="str">
            <v>Heat Pump</v>
          </cell>
          <cell r="F1846" t="str">
            <v>MFRFT: Heat Pump - Pool</v>
          </cell>
          <cell r="G1846" t="str">
            <v>Pool heat pump</v>
          </cell>
          <cell r="H1846">
            <v>2</v>
          </cell>
          <cell r="I1846" t="str">
            <v>Active</v>
          </cell>
          <cell r="J1846">
            <v>42736</v>
          </cell>
          <cell r="L1846" t="str">
            <v>Comm Water Heat</v>
          </cell>
          <cell r="N1846" t="str">
            <v>4907</v>
          </cell>
          <cell r="Q1846" t="str">
            <v>5071</v>
          </cell>
          <cell r="S1846" t="str">
            <v>11454</v>
          </cell>
          <cell r="U1846" t="str">
            <v>Incremental</v>
          </cell>
          <cell r="V1846" t="str">
            <v>15</v>
          </cell>
          <cell r="X1846" t="str">
            <v>0</v>
          </cell>
          <cell r="Y1846" t="str">
            <v>Calculated</v>
          </cell>
          <cell r="Z1846" t="str">
            <v>Engineering</v>
          </cell>
          <cell r="AE1846" t="str">
            <v>calculated</v>
          </cell>
          <cell r="AF1846" t="str">
            <v>kWh</v>
          </cell>
        </row>
        <row r="1847">
          <cell r="A1847" t="str">
            <v>11265 - 1</v>
          </cell>
          <cell r="B1847" t="str">
            <v>11265</v>
          </cell>
          <cell r="C1847" t="str">
            <v>Water Heating</v>
          </cell>
          <cell r="D1847" t="str">
            <v>Water Heater</v>
          </cell>
          <cell r="E1847" t="str">
            <v>Heat Pump Water Heater</v>
          </cell>
          <cell r="F1847" t="str">
            <v>MFRFT: Heat Pump Water Heater - Tier 1 - In Unit</v>
          </cell>
          <cell r="G1847" t="str">
            <v>Tier 1 heat pump water heater: installed in unit</v>
          </cell>
          <cell r="H1847">
            <v>1</v>
          </cell>
          <cell r="I1847" t="str">
            <v>Active</v>
          </cell>
          <cell r="J1847">
            <v>42370</v>
          </cell>
          <cell r="K1847">
            <v>42735</v>
          </cell>
          <cell r="L1847" t="str">
            <v>Res Water Heat</v>
          </cell>
          <cell r="N1847" t="str">
            <v>2395</v>
          </cell>
          <cell r="Q1847" t="str">
            <v>500</v>
          </cell>
          <cell r="S1847" t="str">
            <v>796</v>
          </cell>
          <cell r="T1847" t="str">
            <v>1067</v>
          </cell>
          <cell r="U1847" t="str">
            <v>Full</v>
          </cell>
          <cell r="V1847" t="str">
            <v>15</v>
          </cell>
          <cell r="Y1847" t="str">
            <v>RTF-deemed</v>
          </cell>
          <cell r="AE1847" t="str">
            <v>per unit</v>
          </cell>
          <cell r="AF1847" t="str">
            <v>kWh</v>
          </cell>
        </row>
        <row r="1848">
          <cell r="A1848" t="str">
            <v>11265 - 2</v>
          </cell>
          <cell r="B1848" t="str">
            <v>11265</v>
          </cell>
          <cell r="C1848" t="str">
            <v>Water Heating</v>
          </cell>
          <cell r="D1848" t="str">
            <v>Water Heater</v>
          </cell>
          <cell r="E1848" t="str">
            <v>Heat Pump Water Heater</v>
          </cell>
          <cell r="F1848" t="str">
            <v>MFRFT: Heat Pump Water Heater - Tier 1 - In Unit</v>
          </cell>
          <cell r="G1848" t="str">
            <v>Tier 1 heat pump water heater: installed in unit</v>
          </cell>
          <cell r="H1848">
            <v>2</v>
          </cell>
          <cell r="I1848" t="str">
            <v>Active</v>
          </cell>
          <cell r="J1848">
            <v>42736</v>
          </cell>
          <cell r="L1848" t="str">
            <v>Res Water Heat</v>
          </cell>
          <cell r="N1848" t="str">
            <v>4865</v>
          </cell>
          <cell r="Q1848" t="str">
            <v>500</v>
          </cell>
          <cell r="S1848" t="str">
            <v>854</v>
          </cell>
          <cell r="T1848" t="str">
            <v>1069</v>
          </cell>
          <cell r="U1848" t="str">
            <v>Full</v>
          </cell>
          <cell r="V1848" t="str">
            <v>13</v>
          </cell>
          <cell r="X1848" t="str">
            <v>0</v>
          </cell>
          <cell r="Y1848" t="str">
            <v>RTF-deemed</v>
          </cell>
          <cell r="AE1848" t="str">
            <v>per unit</v>
          </cell>
          <cell r="AF1848" t="str">
            <v>kWh</v>
          </cell>
        </row>
        <row r="1849">
          <cell r="A1849" t="str">
            <v>11266 - 1</v>
          </cell>
          <cell r="B1849" t="str">
            <v>11266</v>
          </cell>
          <cell r="C1849" t="str">
            <v>Water Heating</v>
          </cell>
          <cell r="D1849" t="str">
            <v>Water Heater</v>
          </cell>
          <cell r="E1849" t="str">
            <v>Heat Pump Water Heater</v>
          </cell>
          <cell r="F1849" t="str">
            <v>MFRFT: Heat Pump Water Heater - Tier 2 - In Unit</v>
          </cell>
          <cell r="G1849" t="str">
            <v>Tier 2 heat pump water heater: installed in unit</v>
          </cell>
          <cell r="H1849">
            <v>1</v>
          </cell>
          <cell r="I1849" t="str">
            <v>Active</v>
          </cell>
          <cell r="J1849">
            <v>42370</v>
          </cell>
          <cell r="K1849">
            <v>42735</v>
          </cell>
          <cell r="L1849" t="str">
            <v>Res Water Heat</v>
          </cell>
          <cell r="N1849" t="str">
            <v>2396</v>
          </cell>
          <cell r="Q1849" t="str">
            <v>800</v>
          </cell>
          <cell r="S1849" t="str">
            <v>818</v>
          </cell>
          <cell r="T1849" t="str">
            <v>1518</v>
          </cell>
          <cell r="U1849" t="str">
            <v>Full</v>
          </cell>
          <cell r="V1849" t="str">
            <v>15</v>
          </cell>
          <cell r="Y1849" t="str">
            <v>RTF-deemed</v>
          </cell>
          <cell r="AE1849" t="str">
            <v>per unit</v>
          </cell>
          <cell r="AF1849" t="str">
            <v>kWh</v>
          </cell>
        </row>
        <row r="1850">
          <cell r="A1850" t="str">
            <v>11266 - 2</v>
          </cell>
          <cell r="B1850" t="str">
            <v>11266</v>
          </cell>
          <cell r="C1850" t="str">
            <v>Water Heating</v>
          </cell>
          <cell r="D1850" t="str">
            <v>Water Heater</v>
          </cell>
          <cell r="E1850" t="str">
            <v>Heat Pump Water Heater</v>
          </cell>
          <cell r="F1850" t="str">
            <v>MFRFT: Heat Pump Water Heater - Tier 2 - In Unit</v>
          </cell>
          <cell r="G1850" t="str">
            <v>Tier 2 heat pump water heater: installed in unit</v>
          </cell>
          <cell r="H1850">
            <v>2</v>
          </cell>
          <cell r="I1850" t="str">
            <v>Active</v>
          </cell>
          <cell r="J1850">
            <v>42736</v>
          </cell>
          <cell r="L1850" t="str">
            <v>Res Water Heat</v>
          </cell>
          <cell r="N1850" t="str">
            <v>4866</v>
          </cell>
          <cell r="Q1850" t="str">
            <v>800</v>
          </cell>
          <cell r="S1850" t="str">
            <v>870</v>
          </cell>
          <cell r="T1850" t="str">
            <v>1592</v>
          </cell>
          <cell r="U1850" t="str">
            <v>Full</v>
          </cell>
          <cell r="V1850" t="str">
            <v>13</v>
          </cell>
          <cell r="X1850" t="str">
            <v>0</v>
          </cell>
          <cell r="Y1850" t="str">
            <v>RTF-deemed</v>
          </cell>
          <cell r="Z1850" t="str">
            <v>RTF UES Deemed</v>
          </cell>
          <cell r="AE1850" t="str">
            <v>per unit</v>
          </cell>
          <cell r="AF1850" t="str">
            <v>kWh</v>
          </cell>
        </row>
        <row r="1851">
          <cell r="A1851" t="str">
            <v>11972 - 1</v>
          </cell>
          <cell r="B1851" t="str">
            <v>11972</v>
          </cell>
          <cell r="C1851" t="str">
            <v>Water Heating</v>
          </cell>
          <cell r="D1851" t="str">
            <v>Water Heater</v>
          </cell>
          <cell r="E1851" t="str">
            <v>Heat Pump Water Heater</v>
          </cell>
          <cell r="F1851" t="str">
            <v>MFRFT: Heat Pump Water Heater - Tier 3 - In Unit</v>
          </cell>
          <cell r="G1851" t="str">
            <v>Tier 3 heat pump water heater: installed in unit</v>
          </cell>
          <cell r="H1851">
            <v>1</v>
          </cell>
          <cell r="I1851" t="str">
            <v>Active</v>
          </cell>
          <cell r="J1851">
            <v>42736</v>
          </cell>
          <cell r="L1851" t="str">
            <v>Res Water Heat</v>
          </cell>
          <cell r="N1851" t="str">
            <v>4916</v>
          </cell>
          <cell r="O1851" t="str">
            <v>Tier 3</v>
          </cell>
          <cell r="Q1851" t="str">
            <v>800</v>
          </cell>
          <cell r="S1851" t="str">
            <v>870</v>
          </cell>
          <cell r="T1851" t="str">
            <v>1699</v>
          </cell>
          <cell r="U1851" t="str">
            <v>Incremental</v>
          </cell>
          <cell r="V1851" t="str">
            <v>13</v>
          </cell>
          <cell r="X1851" t="str">
            <v>0</v>
          </cell>
          <cell r="Y1851" t="str">
            <v>RTF-deemed</v>
          </cell>
          <cell r="Z1851" t="str">
            <v>RTF UES Deemed</v>
          </cell>
          <cell r="AE1851" t="str">
            <v>per unit</v>
          </cell>
          <cell r="AF1851" t="str">
            <v>kWh</v>
          </cell>
        </row>
        <row r="1852">
          <cell r="A1852" t="str">
            <v>11248 - 1</v>
          </cell>
          <cell r="B1852" t="str">
            <v>11248</v>
          </cell>
          <cell r="C1852" t="str">
            <v>Weatherization</v>
          </cell>
          <cell r="D1852" t="str">
            <v>Insulation</v>
          </cell>
          <cell r="E1852" t="str">
            <v>Attic Insulation</v>
          </cell>
          <cell r="F1852" t="str">
            <v>MFRFT: Insulation - Attic - R0 to R38 - E</v>
          </cell>
          <cell r="G1852" t="str">
            <v>Attic insulation: R0 to R38; electric heating</v>
          </cell>
          <cell r="H1852">
            <v>1</v>
          </cell>
          <cell r="I1852" t="str">
            <v>Active</v>
          </cell>
          <cell r="J1852">
            <v>40909</v>
          </cell>
          <cell r="K1852">
            <v>42735</v>
          </cell>
          <cell r="L1852" t="str">
            <v>MF Space Heat</v>
          </cell>
          <cell r="N1852" t="str">
            <v>656</v>
          </cell>
          <cell r="O1852" t="str">
            <v>R0 to R38</v>
          </cell>
          <cell r="Q1852" t="str">
            <v>0.75</v>
          </cell>
          <cell r="S1852" t="str">
            <v>1.06</v>
          </cell>
          <cell r="T1852" t="str">
            <v>2.18</v>
          </cell>
          <cell r="U1852" t="str">
            <v>Full</v>
          </cell>
          <cell r="V1852" t="str">
            <v>30</v>
          </cell>
          <cell r="W1852" t="str">
            <v>3245</v>
          </cell>
          <cell r="Y1852" t="str">
            <v>RTF-deemed</v>
          </cell>
          <cell r="AE1852" t="str">
            <v>square foot</v>
          </cell>
          <cell r="AF1852" t="str">
            <v>kWh</v>
          </cell>
        </row>
        <row r="1853">
          <cell r="A1853" t="str">
            <v>11248 - 2</v>
          </cell>
          <cell r="B1853" t="str">
            <v>11248</v>
          </cell>
          <cell r="C1853" t="str">
            <v>Weatherization</v>
          </cell>
          <cell r="D1853" t="str">
            <v>Insulation</v>
          </cell>
          <cell r="E1853" t="str">
            <v>Attic Insulation</v>
          </cell>
          <cell r="F1853" t="str">
            <v>MFRFT: Insulation - Attic - R0 to R38 - E</v>
          </cell>
          <cell r="G1853" t="str">
            <v>Attic insulation: R0 to R38; electric heating</v>
          </cell>
          <cell r="H1853">
            <v>2</v>
          </cell>
          <cell r="I1853" t="str">
            <v>Active</v>
          </cell>
          <cell r="J1853">
            <v>42736</v>
          </cell>
          <cell r="L1853" t="str">
            <v>MF Space Heat</v>
          </cell>
          <cell r="N1853" t="str">
            <v>4854</v>
          </cell>
          <cell r="O1853" t="str">
            <v>R0 to R38</v>
          </cell>
          <cell r="Q1853" t="str">
            <v>0.75</v>
          </cell>
          <cell r="S1853" t="str">
            <v>0.79</v>
          </cell>
          <cell r="T1853" t="str">
            <v>1.2</v>
          </cell>
          <cell r="U1853" t="str">
            <v>Full</v>
          </cell>
          <cell r="V1853" t="str">
            <v>30</v>
          </cell>
          <cell r="X1853" t="str">
            <v>0</v>
          </cell>
          <cell r="Y1853" t="str">
            <v>RTF-deemed</v>
          </cell>
          <cell r="Z1853" t="str">
            <v>RTF UES Deemed</v>
          </cell>
          <cell r="AE1853" t="str">
            <v>square foot</v>
          </cell>
          <cell r="AF1853" t="str">
            <v>kWh</v>
          </cell>
        </row>
        <row r="1854">
          <cell r="A1854" t="str">
            <v>11247 - 1</v>
          </cell>
          <cell r="B1854" t="str">
            <v>11247</v>
          </cell>
          <cell r="C1854" t="str">
            <v>Weatherization</v>
          </cell>
          <cell r="D1854" t="str">
            <v>Insulation</v>
          </cell>
          <cell r="E1854" t="str">
            <v>Attic Insulation</v>
          </cell>
          <cell r="F1854" t="str">
            <v>MFRFT: Insulation - Attic - R0 to R38 - NG</v>
          </cell>
          <cell r="G1854" t="str">
            <v>Attic insulation: R0 to R38; natural gas heating</v>
          </cell>
          <cell r="H1854">
            <v>1</v>
          </cell>
          <cell r="I1854" t="str">
            <v>Active</v>
          </cell>
          <cell r="J1854">
            <v>40909</v>
          </cell>
          <cell r="K1854">
            <v>42735</v>
          </cell>
          <cell r="L1854" t="str">
            <v>Res Space Heat</v>
          </cell>
          <cell r="N1854" t="str">
            <v>859</v>
          </cell>
          <cell r="O1854" t="str">
            <v>R0 to R38</v>
          </cell>
          <cell r="U1854" t="str">
            <v>Full</v>
          </cell>
          <cell r="V1854" t="str">
            <v>30</v>
          </cell>
          <cell r="W1854" t="str">
            <v>4172</v>
          </cell>
          <cell r="Y1854" t="str">
            <v>RTF-deemed</v>
          </cell>
          <cell r="AA1854" t="str">
            <v>0.75</v>
          </cell>
          <cell r="AC1854" t="str">
            <v>1.06</v>
          </cell>
          <cell r="AD1854" t="str">
            <v>0.09</v>
          </cell>
          <cell r="AE1854" t="str">
            <v>square foot</v>
          </cell>
          <cell r="AF1854" t="str">
            <v>Therm</v>
          </cell>
        </row>
        <row r="1855">
          <cell r="A1855" t="str">
            <v>11247 - 2</v>
          </cell>
          <cell r="B1855" t="str">
            <v>11247</v>
          </cell>
          <cell r="C1855" t="str">
            <v>Weatherization</v>
          </cell>
          <cell r="D1855" t="str">
            <v>Insulation</v>
          </cell>
          <cell r="E1855" t="str">
            <v>Attic Insulation</v>
          </cell>
          <cell r="F1855" t="str">
            <v>MFRFT: Insulation - Attic - R0 to R38 - NG</v>
          </cell>
          <cell r="G1855" t="str">
            <v>Attic insulation: R0 to R38; natural gas heating</v>
          </cell>
          <cell r="H1855">
            <v>2</v>
          </cell>
          <cell r="I1855" t="str">
            <v>Active</v>
          </cell>
          <cell r="J1855">
            <v>42736</v>
          </cell>
          <cell r="L1855" t="str">
            <v>Res Space Heat</v>
          </cell>
          <cell r="N1855" t="str">
            <v>4853</v>
          </cell>
          <cell r="O1855" t="str">
            <v>R0 to R38</v>
          </cell>
          <cell r="U1855" t="str">
            <v>Full</v>
          </cell>
          <cell r="V1855" t="str">
            <v>30</v>
          </cell>
          <cell r="X1855" t="str">
            <v>0</v>
          </cell>
          <cell r="Y1855" t="str">
            <v>RTF-deemed</v>
          </cell>
          <cell r="Z1855" t="str">
            <v>RTF UES Deemed</v>
          </cell>
          <cell r="AA1855" t="str">
            <v>0.75</v>
          </cell>
          <cell r="AC1855" t="str">
            <v>0.79</v>
          </cell>
          <cell r="AD1855" t="str">
            <v>0.05</v>
          </cell>
          <cell r="AE1855" t="str">
            <v>square foot</v>
          </cell>
          <cell r="AF1855" t="str">
            <v>Therm</v>
          </cell>
        </row>
        <row r="1856">
          <cell r="A1856" t="str">
            <v>11250 - 1</v>
          </cell>
          <cell r="B1856" t="str">
            <v>11250</v>
          </cell>
          <cell r="C1856" t="str">
            <v>Weatherization</v>
          </cell>
          <cell r="D1856" t="str">
            <v>Insulation</v>
          </cell>
          <cell r="E1856" t="str">
            <v>Attic Insulation</v>
          </cell>
          <cell r="F1856" t="str">
            <v>MFRFT: Insulation - Attic - R11 to R38 - E</v>
          </cell>
          <cell r="G1856" t="str">
            <v>Attic insulation: R11 to R38; electric heating</v>
          </cell>
          <cell r="H1856">
            <v>1</v>
          </cell>
          <cell r="I1856" t="str">
            <v>Active</v>
          </cell>
          <cell r="J1856">
            <v>41640</v>
          </cell>
          <cell r="K1856">
            <v>42735</v>
          </cell>
          <cell r="L1856" t="str">
            <v>MF Space Heat</v>
          </cell>
          <cell r="N1856" t="str">
            <v>1246</v>
          </cell>
          <cell r="O1856" t="str">
            <v>R11 to R38</v>
          </cell>
          <cell r="Q1856" t="str">
            <v>0.75</v>
          </cell>
          <cell r="S1856" t="str">
            <v>0.75</v>
          </cell>
          <cell r="T1856" t="str">
            <v>1.39</v>
          </cell>
          <cell r="U1856" t="str">
            <v>Full</v>
          </cell>
          <cell r="V1856" t="str">
            <v>30</v>
          </cell>
          <cell r="Y1856" t="str">
            <v>RTF-deemed</v>
          </cell>
          <cell r="AE1856" t="str">
            <v>square foot</v>
          </cell>
          <cell r="AF1856" t="str">
            <v>kWh</v>
          </cell>
        </row>
        <row r="1857">
          <cell r="A1857" t="str">
            <v>11250 - 2</v>
          </cell>
          <cell r="B1857" t="str">
            <v>11250</v>
          </cell>
          <cell r="C1857" t="str">
            <v>Weatherization</v>
          </cell>
          <cell r="D1857" t="str">
            <v>Insulation</v>
          </cell>
          <cell r="E1857" t="str">
            <v>Attic Insulation</v>
          </cell>
          <cell r="F1857" t="str">
            <v>MFRFT: Insulation - Attic - R11 to R38 - E</v>
          </cell>
          <cell r="G1857" t="str">
            <v>Attic insulation: R11 to R38; electric heating</v>
          </cell>
          <cell r="H1857">
            <v>2</v>
          </cell>
          <cell r="I1857" t="str">
            <v>Active</v>
          </cell>
          <cell r="J1857">
            <v>42736</v>
          </cell>
          <cell r="L1857" t="str">
            <v>MF Space Heat</v>
          </cell>
          <cell r="N1857" t="str">
            <v>4856</v>
          </cell>
          <cell r="O1857" t="str">
            <v>R11 to R38</v>
          </cell>
          <cell r="Q1857" t="str">
            <v>0.75</v>
          </cell>
          <cell r="S1857" t="str">
            <v>0.76</v>
          </cell>
          <cell r="T1857" t="str">
            <v>0.56</v>
          </cell>
          <cell r="U1857" t="str">
            <v>Full</v>
          </cell>
          <cell r="V1857" t="str">
            <v>30</v>
          </cell>
          <cell r="X1857" t="str">
            <v>0</v>
          </cell>
          <cell r="Y1857" t="str">
            <v>PSE-deemed</v>
          </cell>
          <cell r="Z1857" t="str">
            <v>RTF Derived</v>
          </cell>
          <cell r="AE1857" t="str">
            <v>square foot</v>
          </cell>
          <cell r="AF1857" t="str">
            <v>kWh</v>
          </cell>
        </row>
        <row r="1858">
          <cell r="A1858" t="str">
            <v>11249 - 1</v>
          </cell>
          <cell r="B1858" t="str">
            <v>11249</v>
          </cell>
          <cell r="C1858" t="str">
            <v>Weatherization</v>
          </cell>
          <cell r="D1858" t="str">
            <v>Insulation</v>
          </cell>
          <cell r="E1858" t="str">
            <v>Attic Insulation</v>
          </cell>
          <cell r="F1858" t="str">
            <v>MFRFT: Insulation - Attic - R11 to R38 - NG</v>
          </cell>
          <cell r="G1858" t="str">
            <v>Attic insulation: R11 to R38; natural gas heating</v>
          </cell>
          <cell r="H1858">
            <v>1</v>
          </cell>
          <cell r="I1858" t="str">
            <v>Active</v>
          </cell>
          <cell r="J1858">
            <v>41640</v>
          </cell>
          <cell r="K1858">
            <v>42735</v>
          </cell>
          <cell r="L1858" t="str">
            <v>Res Space Heat</v>
          </cell>
          <cell r="N1858" t="str">
            <v>1302</v>
          </cell>
          <cell r="O1858" t="str">
            <v>R11 to R38</v>
          </cell>
          <cell r="U1858" t="str">
            <v>Full</v>
          </cell>
          <cell r="V1858" t="str">
            <v>30</v>
          </cell>
          <cell r="W1858" t="str">
            <v>4173</v>
          </cell>
          <cell r="Y1858" t="str">
            <v>RTF-deemed</v>
          </cell>
          <cell r="AA1858" t="str">
            <v>0.75</v>
          </cell>
          <cell r="AC1858" t="str">
            <v>0.75</v>
          </cell>
          <cell r="AD1858" t="str">
            <v>0.06</v>
          </cell>
          <cell r="AE1858" t="str">
            <v>square foot</v>
          </cell>
          <cell r="AF1858" t="str">
            <v>Therm</v>
          </cell>
        </row>
        <row r="1859">
          <cell r="A1859" t="str">
            <v>11249 - 2</v>
          </cell>
          <cell r="B1859" t="str">
            <v>11249</v>
          </cell>
          <cell r="C1859" t="str">
            <v>Weatherization</v>
          </cell>
          <cell r="D1859" t="str">
            <v>Insulation</v>
          </cell>
          <cell r="E1859" t="str">
            <v>Attic Insulation</v>
          </cell>
          <cell r="F1859" t="str">
            <v>MFRFT: Insulation - Attic - R11 to R38 - NG</v>
          </cell>
          <cell r="G1859" t="str">
            <v>Attic insulation: R11 to R38; natural gas heating</v>
          </cell>
          <cell r="H1859">
            <v>2</v>
          </cell>
          <cell r="I1859" t="str">
            <v>Active</v>
          </cell>
          <cell r="J1859">
            <v>42736</v>
          </cell>
          <cell r="L1859" t="str">
            <v>Res Space Heat</v>
          </cell>
          <cell r="N1859" t="str">
            <v>4855</v>
          </cell>
          <cell r="O1859" t="str">
            <v>R11 to R38</v>
          </cell>
          <cell r="U1859" t="str">
            <v>Full</v>
          </cell>
          <cell r="V1859" t="str">
            <v>30</v>
          </cell>
          <cell r="X1859" t="str">
            <v>0</v>
          </cell>
          <cell r="Y1859" t="str">
            <v>PSE-deemed</v>
          </cell>
          <cell r="Z1859" t="str">
            <v>RTF Derived</v>
          </cell>
          <cell r="AA1859" t="str">
            <v>0.75</v>
          </cell>
          <cell r="AC1859" t="str">
            <v>0.76</v>
          </cell>
          <cell r="AD1859" t="str">
            <v>0.02</v>
          </cell>
          <cell r="AE1859" t="str">
            <v>square foot</v>
          </cell>
          <cell r="AF1859" t="str">
            <v>Therm</v>
          </cell>
        </row>
        <row r="1860">
          <cell r="A1860" t="str">
            <v>11970 - 1</v>
          </cell>
          <cell r="B1860" t="str">
            <v>11970</v>
          </cell>
          <cell r="C1860" t="str">
            <v>Weatherization</v>
          </cell>
          <cell r="D1860" t="str">
            <v>Insulation</v>
          </cell>
          <cell r="E1860" t="str">
            <v>Attic Insulation</v>
          </cell>
          <cell r="F1860" t="str">
            <v>MFRFT: Insulation - Attic - R19 to R38 - E</v>
          </cell>
          <cell r="G1860" t="str">
            <v>Attic insulation: R19 to R38; electric heating</v>
          </cell>
          <cell r="H1860">
            <v>1</v>
          </cell>
          <cell r="I1860" t="str">
            <v>Active</v>
          </cell>
          <cell r="J1860">
            <v>42736</v>
          </cell>
          <cell r="L1860" t="str">
            <v>MF Space Heat</v>
          </cell>
          <cell r="N1860" t="str">
            <v>4914</v>
          </cell>
          <cell r="O1860" t="str">
            <v>R19 to R38</v>
          </cell>
          <cell r="Q1860" t="str">
            <v>0.75</v>
          </cell>
          <cell r="S1860" t="str">
            <v>0.73</v>
          </cell>
          <cell r="T1860" t="str">
            <v>0.3</v>
          </cell>
          <cell r="U1860" t="str">
            <v>Full</v>
          </cell>
          <cell r="V1860" t="str">
            <v>30</v>
          </cell>
          <cell r="X1860" t="str">
            <v>0</v>
          </cell>
          <cell r="Y1860" t="str">
            <v>RTF-deemed</v>
          </cell>
          <cell r="Z1860" t="str">
            <v>RTF Derived</v>
          </cell>
          <cell r="AE1860" t="str">
            <v>square foot</v>
          </cell>
          <cell r="AF1860" t="str">
            <v>kWh</v>
          </cell>
        </row>
        <row r="1861">
          <cell r="A1861" t="str">
            <v>11263 - 1</v>
          </cell>
          <cell r="B1861" t="str">
            <v>11263</v>
          </cell>
          <cell r="C1861" t="str">
            <v>Weatherization</v>
          </cell>
          <cell r="D1861" t="str">
            <v>Insulation</v>
          </cell>
          <cell r="E1861" t="str">
            <v>Floor Insulation</v>
          </cell>
          <cell r="F1861" t="str">
            <v>MFRFT: Insulation - Floor - R0 to R30 - E</v>
          </cell>
          <cell r="G1861" t="str">
            <v>Floor insulation: R0 to R30; electric heating</v>
          </cell>
          <cell r="H1861">
            <v>1</v>
          </cell>
          <cell r="I1861" t="str">
            <v>Active</v>
          </cell>
          <cell r="J1861">
            <v>40909</v>
          </cell>
          <cell r="K1861">
            <v>42735</v>
          </cell>
          <cell r="L1861" t="str">
            <v>MF Space Heat</v>
          </cell>
          <cell r="N1861" t="str">
            <v>661</v>
          </cell>
          <cell r="O1861" t="str">
            <v>R0 to R30</v>
          </cell>
          <cell r="Q1861" t="str">
            <v>0.75</v>
          </cell>
          <cell r="S1861" t="str">
            <v>1.59</v>
          </cell>
          <cell r="T1861" t="str">
            <v>1.3</v>
          </cell>
          <cell r="U1861" t="str">
            <v>Full</v>
          </cell>
          <cell r="V1861" t="str">
            <v>30</v>
          </cell>
          <cell r="W1861" t="str">
            <v>3242</v>
          </cell>
          <cell r="Y1861" t="str">
            <v>RTF-deemed</v>
          </cell>
          <cell r="AE1861" t="str">
            <v>square foot</v>
          </cell>
          <cell r="AF1861" t="str">
            <v>kWh</v>
          </cell>
        </row>
        <row r="1862">
          <cell r="A1862" t="str">
            <v>11263 - 2</v>
          </cell>
          <cell r="B1862" t="str">
            <v>11263</v>
          </cell>
          <cell r="C1862" t="str">
            <v>Weatherization</v>
          </cell>
          <cell r="D1862" t="str">
            <v>Insulation</v>
          </cell>
          <cell r="E1862" t="str">
            <v>Floor Insulation</v>
          </cell>
          <cell r="F1862" t="str">
            <v>MFRFT: Insulation - Floor - R0 to R30 - E</v>
          </cell>
          <cell r="G1862" t="str">
            <v>Floor insulation: R0 to R30; electric heating</v>
          </cell>
          <cell r="H1862">
            <v>2</v>
          </cell>
          <cell r="I1862" t="str">
            <v>Active</v>
          </cell>
          <cell r="J1862">
            <v>42736</v>
          </cell>
          <cell r="L1862" t="str">
            <v>MF Space Heat</v>
          </cell>
          <cell r="N1862" t="str">
            <v>4863</v>
          </cell>
          <cell r="O1862" t="str">
            <v>R0 to R30</v>
          </cell>
          <cell r="Q1862" t="str">
            <v>0.75</v>
          </cell>
          <cell r="S1862" t="str">
            <v>0.97</v>
          </cell>
          <cell r="T1862" t="str">
            <v>1.4</v>
          </cell>
          <cell r="U1862" t="str">
            <v>Full</v>
          </cell>
          <cell r="V1862" t="str">
            <v>30</v>
          </cell>
          <cell r="X1862" t="str">
            <v>0</v>
          </cell>
          <cell r="Y1862" t="str">
            <v>RTF-deemed</v>
          </cell>
          <cell r="Z1862" t="str">
            <v>RTF UES Deemed</v>
          </cell>
          <cell r="AE1862" t="str">
            <v>square foot</v>
          </cell>
          <cell r="AF1862" t="str">
            <v>kWh</v>
          </cell>
        </row>
        <row r="1863">
          <cell r="A1863" t="str">
            <v>11262 - 1</v>
          </cell>
          <cell r="B1863" t="str">
            <v>11262</v>
          </cell>
          <cell r="C1863" t="str">
            <v>Weatherization</v>
          </cell>
          <cell r="D1863" t="str">
            <v>Insulation</v>
          </cell>
          <cell r="E1863" t="str">
            <v>Floor Insulation</v>
          </cell>
          <cell r="F1863" t="str">
            <v>MFRFT: Insulation - Floor - R0 to R30 - NG</v>
          </cell>
          <cell r="G1863" t="str">
            <v>Floor insulation: R0 to R30; natural gas heating</v>
          </cell>
          <cell r="H1863">
            <v>1</v>
          </cell>
          <cell r="I1863" t="str">
            <v>Active</v>
          </cell>
          <cell r="J1863">
            <v>42370</v>
          </cell>
          <cell r="K1863">
            <v>42735</v>
          </cell>
          <cell r="L1863" t="str">
            <v>Res Space Heat</v>
          </cell>
          <cell r="N1863" t="str">
            <v>2416</v>
          </cell>
          <cell r="O1863" t="str">
            <v>R0 to R30</v>
          </cell>
          <cell r="U1863" t="str">
            <v>Full</v>
          </cell>
          <cell r="V1863" t="str">
            <v>30</v>
          </cell>
          <cell r="Y1863" t="str">
            <v>RTF-deemed</v>
          </cell>
          <cell r="AA1863" t="str">
            <v>0.75</v>
          </cell>
          <cell r="AC1863" t="str">
            <v>1.59</v>
          </cell>
          <cell r="AD1863" t="str">
            <v>0.05</v>
          </cell>
          <cell r="AE1863" t="str">
            <v>square foot</v>
          </cell>
          <cell r="AF1863" t="str">
            <v>Therm</v>
          </cell>
        </row>
        <row r="1864">
          <cell r="A1864" t="str">
            <v>11262 - 2</v>
          </cell>
          <cell r="B1864" t="str">
            <v>11262</v>
          </cell>
          <cell r="C1864" t="str">
            <v>Weatherization</v>
          </cell>
          <cell r="D1864" t="str">
            <v>Insulation</v>
          </cell>
          <cell r="E1864" t="str">
            <v>Floor Insulation</v>
          </cell>
          <cell r="F1864" t="str">
            <v>MFRFT: Insulation - Floor - R0 to R30 - NG</v>
          </cell>
          <cell r="G1864" t="str">
            <v>Floor insulation: R0 to R30; natural gas heating</v>
          </cell>
          <cell r="H1864">
            <v>2</v>
          </cell>
          <cell r="I1864" t="str">
            <v>Active</v>
          </cell>
          <cell r="J1864">
            <v>42736</v>
          </cell>
          <cell r="L1864" t="str">
            <v>Res Space Heat</v>
          </cell>
          <cell r="N1864" t="str">
            <v>4862</v>
          </cell>
          <cell r="O1864" t="str">
            <v>R0 to R30</v>
          </cell>
          <cell r="U1864" t="str">
            <v>Full</v>
          </cell>
          <cell r="V1864" t="str">
            <v>30</v>
          </cell>
          <cell r="X1864" t="str">
            <v>0</v>
          </cell>
          <cell r="Y1864" t="str">
            <v>RTF-deemed</v>
          </cell>
          <cell r="Z1864" t="str">
            <v>RTF Derived</v>
          </cell>
          <cell r="AA1864" t="str">
            <v>0.75</v>
          </cell>
          <cell r="AC1864" t="str">
            <v>0.97</v>
          </cell>
          <cell r="AD1864" t="str">
            <v>0.06</v>
          </cell>
          <cell r="AE1864" t="str">
            <v>square foot</v>
          </cell>
          <cell r="AF1864" t="str">
            <v>Therm</v>
          </cell>
        </row>
        <row r="1865">
          <cell r="A1865" t="str">
            <v>11264 - 1</v>
          </cell>
          <cell r="B1865" t="str">
            <v>11264</v>
          </cell>
          <cell r="C1865" t="str">
            <v>Weatherization</v>
          </cell>
          <cell r="D1865" t="str">
            <v>Insulation</v>
          </cell>
          <cell r="E1865" t="str">
            <v>Floor Insulation</v>
          </cell>
          <cell r="F1865" t="str">
            <v>MFRFT: Insulation - Floor - R11 to R30 - E</v>
          </cell>
          <cell r="G1865" t="str">
            <v>Floor insulation: R11 to R30; electric heating</v>
          </cell>
          <cell r="H1865">
            <v>1</v>
          </cell>
          <cell r="I1865" t="str">
            <v>Active</v>
          </cell>
          <cell r="J1865">
            <v>40909</v>
          </cell>
          <cell r="K1865">
            <v>42735</v>
          </cell>
          <cell r="L1865" t="str">
            <v>MF Space Heat</v>
          </cell>
          <cell r="N1865" t="str">
            <v>909</v>
          </cell>
          <cell r="O1865" t="str">
            <v>R11 to R30</v>
          </cell>
          <cell r="Q1865" t="str">
            <v>0.75</v>
          </cell>
          <cell r="S1865" t="str">
            <v>1.01</v>
          </cell>
          <cell r="T1865" t="str">
            <v>0.66</v>
          </cell>
          <cell r="U1865" t="str">
            <v>Full</v>
          </cell>
          <cell r="V1865" t="str">
            <v>30</v>
          </cell>
          <cell r="W1865" t="str">
            <v>3243</v>
          </cell>
          <cell r="Y1865" t="str">
            <v>RTF-deemed</v>
          </cell>
          <cell r="AE1865" t="str">
            <v>square foot</v>
          </cell>
          <cell r="AF1865" t="str">
            <v>kWh</v>
          </cell>
        </row>
        <row r="1866">
          <cell r="A1866" t="str">
            <v>11264 - 2</v>
          </cell>
          <cell r="B1866" t="str">
            <v>11264</v>
          </cell>
          <cell r="C1866" t="str">
            <v>Weatherization</v>
          </cell>
          <cell r="D1866" t="str">
            <v>Insulation</v>
          </cell>
          <cell r="E1866" t="str">
            <v>Floor Insulation</v>
          </cell>
          <cell r="F1866" t="str">
            <v>MFRFT: Insulation - Floor - R11 to R30 - E</v>
          </cell>
          <cell r="G1866" t="str">
            <v>Floor insulation: R11 to R30; electric heating</v>
          </cell>
          <cell r="H1866">
            <v>2</v>
          </cell>
          <cell r="I1866" t="str">
            <v>Active</v>
          </cell>
          <cell r="J1866">
            <v>42736</v>
          </cell>
          <cell r="L1866" t="str">
            <v>MF Space Heat</v>
          </cell>
          <cell r="N1866" t="str">
            <v>4864</v>
          </cell>
          <cell r="O1866" t="str">
            <v>R11 to R30</v>
          </cell>
          <cell r="Q1866" t="str">
            <v>0.75</v>
          </cell>
          <cell r="S1866" t="str">
            <v>1.47</v>
          </cell>
          <cell r="T1866" t="str">
            <v>0.77</v>
          </cell>
          <cell r="U1866" t="str">
            <v>Full</v>
          </cell>
          <cell r="V1866" t="str">
            <v>30</v>
          </cell>
          <cell r="X1866" t="str">
            <v>0</v>
          </cell>
          <cell r="Y1866" t="str">
            <v>PSE-deemed</v>
          </cell>
          <cell r="Z1866" t="str">
            <v>RTF Derived</v>
          </cell>
          <cell r="AE1866" t="str">
            <v>square foot</v>
          </cell>
          <cell r="AF1866" t="str">
            <v>kWh</v>
          </cell>
        </row>
        <row r="1867">
          <cell r="A1867" t="str">
            <v>11292 - 1</v>
          </cell>
          <cell r="B1867" t="str">
            <v>11292</v>
          </cell>
          <cell r="C1867" t="str">
            <v>Weatherization</v>
          </cell>
          <cell r="D1867" t="str">
            <v>Insulation</v>
          </cell>
          <cell r="E1867" t="str">
            <v>Wall Insulation</v>
          </cell>
          <cell r="F1867" t="str">
            <v>MFRFT: Insulation - Wall - R0 to R11  - NG</v>
          </cell>
          <cell r="G1867" t="str">
            <v>Wall insulation: R0 to R11; natural gas heating</v>
          </cell>
          <cell r="H1867">
            <v>1</v>
          </cell>
          <cell r="I1867" t="str">
            <v>Active</v>
          </cell>
          <cell r="J1867">
            <v>42370</v>
          </cell>
          <cell r="K1867">
            <v>42735</v>
          </cell>
          <cell r="L1867" t="str">
            <v>Res Space Heat</v>
          </cell>
          <cell r="N1867" t="str">
            <v>2421</v>
          </cell>
          <cell r="O1867" t="str">
            <v>R0 to R11</v>
          </cell>
          <cell r="U1867" t="str">
            <v>Full</v>
          </cell>
          <cell r="V1867" t="str">
            <v>30</v>
          </cell>
          <cell r="Y1867" t="str">
            <v>RTF-deemed</v>
          </cell>
          <cell r="AA1867" t="str">
            <v>0.75</v>
          </cell>
          <cell r="AC1867" t="str">
            <v>0.76</v>
          </cell>
          <cell r="AD1867" t="str">
            <v>0.05</v>
          </cell>
          <cell r="AE1867" t="str">
            <v>square foot</v>
          </cell>
          <cell r="AF1867" t="str">
            <v>Therm</v>
          </cell>
        </row>
        <row r="1868">
          <cell r="A1868" t="str">
            <v>11292 - 2</v>
          </cell>
          <cell r="B1868" t="str">
            <v>11292</v>
          </cell>
          <cell r="C1868" t="str">
            <v>Weatherization</v>
          </cell>
          <cell r="D1868" t="str">
            <v>Insulation</v>
          </cell>
          <cell r="E1868" t="str">
            <v>Wall Insulation</v>
          </cell>
          <cell r="F1868" t="str">
            <v>MFRFT: Insulation - Wall - R0 to R11  - NG</v>
          </cell>
          <cell r="G1868" t="str">
            <v>Wall insulation: R0 to R11; natural gas heating</v>
          </cell>
          <cell r="H1868">
            <v>2</v>
          </cell>
          <cell r="I1868" t="str">
            <v>Active</v>
          </cell>
          <cell r="J1868">
            <v>42736</v>
          </cell>
          <cell r="L1868" t="str">
            <v>Res Space Heat</v>
          </cell>
          <cell r="N1868" t="str">
            <v>4889</v>
          </cell>
          <cell r="O1868" t="str">
            <v>R0 to R11</v>
          </cell>
          <cell r="U1868" t="str">
            <v>Incremental</v>
          </cell>
          <cell r="V1868" t="str">
            <v>30</v>
          </cell>
          <cell r="X1868" t="str">
            <v>0</v>
          </cell>
          <cell r="Y1868" t="str">
            <v>PSE-deemed</v>
          </cell>
          <cell r="Z1868" t="str">
            <v>RTF Derived</v>
          </cell>
          <cell r="AA1868" t="str">
            <v>1.05</v>
          </cell>
          <cell r="AC1868" t="str">
            <v>1.05</v>
          </cell>
          <cell r="AD1868" t="str">
            <v>0.08</v>
          </cell>
          <cell r="AE1868" t="str">
            <v>square foot</v>
          </cell>
          <cell r="AF1868" t="str">
            <v>Therm</v>
          </cell>
        </row>
        <row r="1869">
          <cell r="A1869" t="str">
            <v>11293 - 1</v>
          </cell>
          <cell r="B1869" t="str">
            <v>11293</v>
          </cell>
          <cell r="C1869" t="str">
            <v>Weatherization</v>
          </cell>
          <cell r="D1869" t="str">
            <v>Insulation</v>
          </cell>
          <cell r="E1869" t="str">
            <v>Wall Insulation</v>
          </cell>
          <cell r="F1869" t="str">
            <v>MFRFT: Insulation - Wall - R0 to R11 - E</v>
          </cell>
          <cell r="G1869" t="str">
            <v>Wall insulation: R0 to R11; electric heating</v>
          </cell>
          <cell r="H1869">
            <v>1</v>
          </cell>
          <cell r="I1869" t="str">
            <v>Active</v>
          </cell>
          <cell r="J1869">
            <v>42370</v>
          </cell>
          <cell r="K1869">
            <v>42735</v>
          </cell>
          <cell r="L1869" t="str">
            <v>MF Space Heat</v>
          </cell>
          <cell r="N1869" t="str">
            <v>2408</v>
          </cell>
          <cell r="O1869" t="str">
            <v>R0 to R11</v>
          </cell>
          <cell r="Q1869" t="str">
            <v>0.76</v>
          </cell>
          <cell r="S1869" t="str">
            <v>0.76</v>
          </cell>
          <cell r="T1869" t="str">
            <v>1.3</v>
          </cell>
          <cell r="U1869" t="str">
            <v>Full</v>
          </cell>
          <cell r="V1869" t="str">
            <v>30</v>
          </cell>
          <cell r="Y1869" t="str">
            <v>RTF-deemed</v>
          </cell>
          <cell r="AE1869" t="str">
            <v>square foot</v>
          </cell>
          <cell r="AF1869" t="str">
            <v>kWh</v>
          </cell>
        </row>
        <row r="1870">
          <cell r="A1870" t="str">
            <v>11293 - 2</v>
          </cell>
          <cell r="B1870" t="str">
            <v>11293</v>
          </cell>
          <cell r="C1870" t="str">
            <v>Weatherization</v>
          </cell>
          <cell r="D1870" t="str">
            <v>Insulation</v>
          </cell>
          <cell r="E1870" t="str">
            <v>Wall Insulation</v>
          </cell>
          <cell r="F1870" t="str">
            <v>MFRFT: Insulation - Wall - R0 to R11 - E</v>
          </cell>
          <cell r="G1870" t="str">
            <v>Wall insulation: R0 to R11; electric heating</v>
          </cell>
          <cell r="H1870">
            <v>2</v>
          </cell>
          <cell r="I1870" t="str">
            <v>Active</v>
          </cell>
          <cell r="J1870">
            <v>42736</v>
          </cell>
          <cell r="L1870" t="str">
            <v>MF Space Heat</v>
          </cell>
          <cell r="N1870" t="str">
            <v>4890</v>
          </cell>
          <cell r="O1870" t="str">
            <v>R0 to R11</v>
          </cell>
          <cell r="Q1870" t="str">
            <v>1.05</v>
          </cell>
          <cell r="S1870" t="str">
            <v>1.05</v>
          </cell>
          <cell r="T1870" t="str">
            <v>2</v>
          </cell>
          <cell r="U1870" t="str">
            <v>Incremental</v>
          </cell>
          <cell r="V1870" t="str">
            <v>30</v>
          </cell>
          <cell r="X1870" t="str">
            <v>0</v>
          </cell>
          <cell r="Y1870" t="str">
            <v>RTF-deemed</v>
          </cell>
          <cell r="Z1870" t="str">
            <v>RTF UES Deemed</v>
          </cell>
          <cell r="AE1870" t="str">
            <v>square foot</v>
          </cell>
          <cell r="AF1870" t="str">
            <v>kWh</v>
          </cell>
        </row>
        <row r="1871">
          <cell r="A1871" t="str">
            <v>11268 - 1</v>
          </cell>
          <cell r="B1871" t="str">
            <v>11268</v>
          </cell>
          <cell r="C1871" t="str">
            <v>Combined</v>
          </cell>
          <cell r="D1871" t="str">
            <v>Combined</v>
          </cell>
          <cell r="E1871" t="str">
            <v>Combined</v>
          </cell>
          <cell r="F1871" t="str">
            <v>MFRFT: Integrated Space and Water Heating - In Unit</v>
          </cell>
          <cell r="G1871" t="str">
            <v>Integrated space and water heating system: installed in unit</v>
          </cell>
          <cell r="H1871">
            <v>1</v>
          </cell>
          <cell r="I1871" t="str">
            <v>Active</v>
          </cell>
          <cell r="J1871">
            <v>41640</v>
          </cell>
          <cell r="K1871">
            <v>42735</v>
          </cell>
          <cell r="L1871" t="str">
            <v>Res Space Heat</v>
          </cell>
          <cell r="N1871" t="str">
            <v>1309</v>
          </cell>
          <cell r="U1871" t="str">
            <v>Full</v>
          </cell>
          <cell r="V1871" t="str">
            <v>18</v>
          </cell>
          <cell r="W1871" t="str">
            <v>4050</v>
          </cell>
          <cell r="Y1871" t="str">
            <v>PSE-deemed</v>
          </cell>
          <cell r="Z1871" t="str">
            <v>Evaluation Study</v>
          </cell>
          <cell r="AA1871" t="str">
            <v>800</v>
          </cell>
          <cell r="AC1871" t="str">
            <v>1526</v>
          </cell>
          <cell r="AD1871" t="str">
            <v>129.7</v>
          </cell>
          <cell r="AE1871" t="str">
            <v>per home</v>
          </cell>
          <cell r="AF1871" t="str">
            <v>Therm</v>
          </cell>
        </row>
        <row r="1872">
          <cell r="A1872" t="str">
            <v>11268 - 2</v>
          </cell>
          <cell r="B1872" t="str">
            <v>11268</v>
          </cell>
          <cell r="C1872" t="str">
            <v>Combined</v>
          </cell>
          <cell r="D1872" t="str">
            <v>Combined</v>
          </cell>
          <cell r="E1872" t="str">
            <v>Combined</v>
          </cell>
          <cell r="F1872" t="str">
            <v>MFRFT: Integrated Space and Water Heating - In Unit</v>
          </cell>
          <cell r="G1872" t="str">
            <v>Integrated space and water heating system: installed in unit</v>
          </cell>
          <cell r="H1872">
            <v>2</v>
          </cell>
          <cell r="I1872" t="str">
            <v>Active</v>
          </cell>
          <cell r="J1872">
            <v>42736</v>
          </cell>
          <cell r="L1872" t="str">
            <v>Res Space Heat</v>
          </cell>
          <cell r="N1872" t="str">
            <v>4868</v>
          </cell>
          <cell r="U1872" t="str">
            <v>Incremental</v>
          </cell>
          <cell r="V1872" t="str">
            <v>18</v>
          </cell>
          <cell r="X1872" t="str">
            <v>0</v>
          </cell>
          <cell r="Y1872" t="str">
            <v>PSE-deemed</v>
          </cell>
          <cell r="Z1872" t="str">
            <v>Evaluation Study</v>
          </cell>
          <cell r="AA1872" t="str">
            <v>800</v>
          </cell>
          <cell r="AC1872" t="str">
            <v>1526</v>
          </cell>
          <cell r="AD1872" t="str">
            <v>129.7</v>
          </cell>
          <cell r="AE1872" t="str">
            <v>per home</v>
          </cell>
          <cell r="AF1872" t="str">
            <v>Therm</v>
          </cell>
        </row>
        <row r="1873">
          <cell r="A1873" t="str">
            <v>11269 - 1</v>
          </cell>
          <cell r="B1873" t="str">
            <v>11269</v>
          </cell>
          <cell r="C1873" t="str">
            <v>Lighting</v>
          </cell>
          <cell r="D1873" t="str">
            <v>Lamp</v>
          </cell>
          <cell r="E1873" t="str">
            <v>LED Lamp</v>
          </cell>
          <cell r="F1873" t="str">
            <v>MFRFT: Lamp - LED - A Lamp - Direct Install</v>
          </cell>
          <cell r="G1873" t="str">
            <v>LED A-Lamp: direct install</v>
          </cell>
          <cell r="H1873">
            <v>1</v>
          </cell>
          <cell r="I1873" t="str">
            <v>InActive</v>
          </cell>
          <cell r="J1873">
            <v>42370</v>
          </cell>
          <cell r="K1873">
            <v>42735</v>
          </cell>
          <cell r="L1873" t="str">
            <v>Res Lighting</v>
          </cell>
          <cell r="N1873" t="str">
            <v>2397</v>
          </cell>
          <cell r="Q1873" t="str">
            <v>10.08</v>
          </cell>
          <cell r="S1873" t="str">
            <v>10.08</v>
          </cell>
          <cell r="T1873" t="str">
            <v>18.97</v>
          </cell>
          <cell r="U1873" t="str">
            <v>Full</v>
          </cell>
          <cell r="V1873" t="str">
            <v>12</v>
          </cell>
          <cell r="Y1873" t="str">
            <v>PSE-deemed</v>
          </cell>
          <cell r="Z1873" t="str">
            <v>RTF Derived</v>
          </cell>
          <cell r="AE1873" t="str">
            <v>per unit</v>
          </cell>
          <cell r="AF1873" t="str">
            <v>kWh</v>
          </cell>
        </row>
        <row r="1874">
          <cell r="A1874" t="str">
            <v>11269 - 2</v>
          </cell>
          <cell r="B1874" t="str">
            <v>11269</v>
          </cell>
          <cell r="C1874" t="str">
            <v>Lighting</v>
          </cell>
          <cell r="D1874" t="str">
            <v>Lamp</v>
          </cell>
          <cell r="E1874" t="str">
            <v>LED Lamp</v>
          </cell>
          <cell r="F1874" t="str">
            <v>MFRFT: Lamp - LED - A Lamp - Direct Install</v>
          </cell>
          <cell r="G1874" t="str">
            <v>LED A-Lamp: direct install</v>
          </cell>
          <cell r="H1874">
            <v>2</v>
          </cell>
          <cell r="I1874" t="str">
            <v>Active</v>
          </cell>
          <cell r="J1874">
            <v>41640</v>
          </cell>
          <cell r="K1874">
            <v>42369</v>
          </cell>
          <cell r="L1874" t="str">
            <v>Res Lighting</v>
          </cell>
          <cell r="N1874" t="str">
            <v>1242</v>
          </cell>
          <cell r="Q1874" t="str">
            <v>15.41</v>
          </cell>
          <cell r="S1874" t="str">
            <v>15.41</v>
          </cell>
          <cell r="T1874" t="str">
            <v>17</v>
          </cell>
          <cell r="V1874" t="str">
            <v>12</v>
          </cell>
          <cell r="W1874" t="str">
            <v>4062</v>
          </cell>
          <cell r="AE1874" t="str">
            <v>per unit</v>
          </cell>
          <cell r="AF1874" t="str">
            <v>kWh</v>
          </cell>
        </row>
        <row r="1875">
          <cell r="A1875" t="str">
            <v>11269 - 3</v>
          </cell>
          <cell r="B1875" t="str">
            <v>11269</v>
          </cell>
          <cell r="C1875" t="str">
            <v>Lighting</v>
          </cell>
          <cell r="D1875" t="str">
            <v>Lamp</v>
          </cell>
          <cell r="E1875" t="str">
            <v>LED Lamp</v>
          </cell>
          <cell r="F1875" t="str">
            <v>MFRFT: Lamp - LED - A Lamp - Direct Install</v>
          </cell>
          <cell r="G1875" t="str">
            <v>LED A-Lamp: direct install</v>
          </cell>
          <cell r="H1875">
            <v>3</v>
          </cell>
          <cell r="I1875" t="str">
            <v>Active</v>
          </cell>
          <cell r="J1875">
            <v>42370</v>
          </cell>
          <cell r="K1875">
            <v>42735</v>
          </cell>
          <cell r="L1875" t="str">
            <v>Res Lighting</v>
          </cell>
          <cell r="N1875" t="str">
            <v>4367</v>
          </cell>
          <cell r="Q1875" t="str">
            <v>10.1</v>
          </cell>
          <cell r="S1875" t="str">
            <v>10.1</v>
          </cell>
          <cell r="T1875" t="str">
            <v>16.52</v>
          </cell>
          <cell r="U1875" t="str">
            <v>Full</v>
          </cell>
          <cell r="V1875" t="str">
            <v>12</v>
          </cell>
          <cell r="Y1875" t="str">
            <v>PSE-deemed</v>
          </cell>
          <cell r="Z1875" t="str">
            <v>RTF Derived</v>
          </cell>
          <cell r="AE1875" t="str">
            <v>per unit</v>
          </cell>
          <cell r="AF1875" t="str">
            <v>kWh</v>
          </cell>
        </row>
        <row r="1876">
          <cell r="A1876" t="str">
            <v>11269 - 4</v>
          </cell>
          <cell r="B1876" t="str">
            <v>11269</v>
          </cell>
          <cell r="C1876" t="str">
            <v>Lighting</v>
          </cell>
          <cell r="D1876" t="str">
            <v>Lamp</v>
          </cell>
          <cell r="E1876" t="str">
            <v>LED Lamp</v>
          </cell>
          <cell r="F1876" t="str">
            <v>MFRFT: Lamp - LED - A Lamp - Direct Install</v>
          </cell>
          <cell r="G1876" t="str">
            <v>LED A-Lamp: direct install</v>
          </cell>
          <cell r="H1876">
            <v>4</v>
          </cell>
          <cell r="I1876" t="str">
            <v>Active</v>
          </cell>
          <cell r="J1876">
            <v>42736</v>
          </cell>
          <cell r="L1876" t="str">
            <v>Res Lighting</v>
          </cell>
          <cell r="N1876" t="str">
            <v>4869</v>
          </cell>
          <cell r="Q1876" t="str">
            <v>9.62</v>
          </cell>
          <cell r="S1876" t="str">
            <v>9.62</v>
          </cell>
          <cell r="T1876" t="str">
            <v>16.52</v>
          </cell>
          <cell r="U1876" t="str">
            <v>Full</v>
          </cell>
          <cell r="V1876" t="str">
            <v>12</v>
          </cell>
          <cell r="X1876" t="str">
            <v>0</v>
          </cell>
          <cell r="Y1876" t="str">
            <v>PSE-deemed</v>
          </cell>
          <cell r="Z1876" t="str">
            <v>RTF Derived</v>
          </cell>
          <cell r="AE1876" t="str">
            <v>per unit</v>
          </cell>
          <cell r="AF1876" t="str">
            <v>kWh</v>
          </cell>
        </row>
        <row r="1877">
          <cell r="A1877" t="str">
            <v>11270 - 1</v>
          </cell>
          <cell r="B1877" t="str">
            <v>11270</v>
          </cell>
          <cell r="C1877" t="str">
            <v>Lighting</v>
          </cell>
          <cell r="D1877" t="str">
            <v>Lamp</v>
          </cell>
          <cell r="E1877" t="str">
            <v>LED Lamp</v>
          </cell>
          <cell r="F1877" t="str">
            <v>MFRFT: Lamp - LED - A Lamp - Direct Install - Labor</v>
          </cell>
          <cell r="G1877" t="str">
            <v>LED A-Lamp: direct install; labor costs</v>
          </cell>
          <cell r="H1877">
            <v>1</v>
          </cell>
          <cell r="I1877" t="str">
            <v>InActive</v>
          </cell>
          <cell r="J1877">
            <v>42370</v>
          </cell>
          <cell r="K1877">
            <v>42735</v>
          </cell>
          <cell r="L1877" t="str">
            <v>Res Lighting</v>
          </cell>
          <cell r="N1877" t="str">
            <v>3142</v>
          </cell>
          <cell r="Q1877" t="str">
            <v>6.75</v>
          </cell>
          <cell r="S1877" t="str">
            <v>10.08</v>
          </cell>
          <cell r="T1877" t="str">
            <v>18.97</v>
          </cell>
          <cell r="U1877" t="str">
            <v>Full</v>
          </cell>
          <cell r="V1877" t="str">
            <v>12</v>
          </cell>
          <cell r="Y1877" t="str">
            <v>PSE-deemed</v>
          </cell>
          <cell r="Z1877" t="str">
            <v>RTF Derived</v>
          </cell>
          <cell r="AE1877" t="str">
            <v>per unit</v>
          </cell>
          <cell r="AF1877" t="str">
            <v>kWh</v>
          </cell>
        </row>
        <row r="1878">
          <cell r="A1878" t="str">
            <v>11270 - 2</v>
          </cell>
          <cell r="B1878" t="str">
            <v>11270</v>
          </cell>
          <cell r="C1878" t="str">
            <v>Lighting</v>
          </cell>
          <cell r="D1878" t="str">
            <v>Lamp</v>
          </cell>
          <cell r="E1878" t="str">
            <v>LED Lamp</v>
          </cell>
          <cell r="F1878" t="str">
            <v>MFRFT: Lamp - LED - A Lamp - Direct Install - Labor</v>
          </cell>
          <cell r="G1878" t="str">
            <v>LED A-Lamp: direct install; labor costs</v>
          </cell>
          <cell r="H1878">
            <v>2</v>
          </cell>
          <cell r="I1878" t="str">
            <v>Active</v>
          </cell>
          <cell r="J1878">
            <v>42370</v>
          </cell>
          <cell r="K1878">
            <v>42735</v>
          </cell>
          <cell r="L1878" t="str">
            <v>Res Lighting</v>
          </cell>
          <cell r="N1878" t="str">
            <v>4370</v>
          </cell>
          <cell r="Q1878" t="str">
            <v>6.75</v>
          </cell>
          <cell r="S1878" t="str">
            <v>10.1</v>
          </cell>
          <cell r="T1878" t="str">
            <v>16.52</v>
          </cell>
          <cell r="U1878" t="str">
            <v>Full</v>
          </cell>
          <cell r="V1878" t="str">
            <v>12</v>
          </cell>
          <cell r="Y1878" t="str">
            <v>PSE-deemed</v>
          </cell>
          <cell r="Z1878" t="str">
            <v>RTF Derived</v>
          </cell>
          <cell r="AE1878" t="str">
            <v>per unit</v>
          </cell>
          <cell r="AF1878" t="str">
            <v>kWh</v>
          </cell>
        </row>
        <row r="1879">
          <cell r="A1879" t="str">
            <v>11270 - 3</v>
          </cell>
          <cell r="B1879" t="str">
            <v>11270</v>
          </cell>
          <cell r="C1879" t="str">
            <v>Lighting</v>
          </cell>
          <cell r="D1879" t="str">
            <v>Lamp</v>
          </cell>
          <cell r="E1879" t="str">
            <v>LED Lamp</v>
          </cell>
          <cell r="F1879" t="str">
            <v>MFRFT: Lamp - LED - A Lamp - Direct Install - Labor</v>
          </cell>
          <cell r="G1879" t="str">
            <v>LED A-Lamp: direct install; labor costs</v>
          </cell>
          <cell r="H1879">
            <v>3</v>
          </cell>
          <cell r="I1879" t="str">
            <v>Active</v>
          </cell>
          <cell r="J1879">
            <v>42736</v>
          </cell>
          <cell r="L1879" t="str">
            <v>Res Lighting</v>
          </cell>
          <cell r="N1879" t="str">
            <v>4870</v>
          </cell>
          <cell r="Q1879" t="str">
            <v>6.75</v>
          </cell>
          <cell r="S1879" t="str">
            <v>6.75</v>
          </cell>
          <cell r="T1879" t="str">
            <v>16.52</v>
          </cell>
          <cell r="U1879" t="str">
            <v>Full</v>
          </cell>
          <cell r="V1879" t="str">
            <v>12</v>
          </cell>
          <cell r="X1879" t="str">
            <v>0</v>
          </cell>
          <cell r="Y1879" t="str">
            <v>PSE-deemed</v>
          </cell>
          <cell r="Z1879" t="str">
            <v>RTF Derived</v>
          </cell>
          <cell r="AE1879" t="str">
            <v>per unit</v>
          </cell>
          <cell r="AF1879" t="str">
            <v>kWh</v>
          </cell>
        </row>
        <row r="1880">
          <cell r="A1880" t="str">
            <v>11271 - 1</v>
          </cell>
          <cell r="B1880" t="str">
            <v>11271</v>
          </cell>
          <cell r="C1880" t="str">
            <v>Lighting</v>
          </cell>
          <cell r="D1880" t="str">
            <v>Lamp</v>
          </cell>
          <cell r="E1880" t="str">
            <v>LED Lamp</v>
          </cell>
          <cell r="F1880" t="str">
            <v>MFRFT: Lamp - LED - Candelabra - Direct Install</v>
          </cell>
          <cell r="G1880" t="str">
            <v>LED candelabra: direct install</v>
          </cell>
          <cell r="H1880">
            <v>1</v>
          </cell>
          <cell r="I1880" t="str">
            <v>InActive</v>
          </cell>
          <cell r="J1880">
            <v>42370</v>
          </cell>
          <cell r="K1880">
            <v>42735</v>
          </cell>
          <cell r="L1880" t="str">
            <v>Res Lighting</v>
          </cell>
          <cell r="N1880" t="str">
            <v>2398</v>
          </cell>
          <cell r="Q1880" t="str">
            <v>11.05</v>
          </cell>
          <cell r="S1880" t="str">
            <v>11.05</v>
          </cell>
          <cell r="T1880" t="str">
            <v>22.07</v>
          </cell>
          <cell r="U1880" t="str">
            <v>Full</v>
          </cell>
          <cell r="V1880" t="str">
            <v>12</v>
          </cell>
          <cell r="Y1880" t="str">
            <v>PSE-deemed</v>
          </cell>
          <cell r="Z1880" t="str">
            <v>RTF Derived</v>
          </cell>
          <cell r="AE1880" t="str">
            <v>per unit</v>
          </cell>
          <cell r="AF1880" t="str">
            <v>kWh</v>
          </cell>
        </row>
        <row r="1881">
          <cell r="A1881" t="str">
            <v>11271 - 2</v>
          </cell>
          <cell r="B1881" t="str">
            <v>11271</v>
          </cell>
          <cell r="C1881" t="str">
            <v>Lighting</v>
          </cell>
          <cell r="D1881" t="str">
            <v>Lamp</v>
          </cell>
          <cell r="E1881" t="str">
            <v>LED Lamp</v>
          </cell>
          <cell r="F1881" t="str">
            <v>MFRFT: Lamp - LED - Candelabra - Direct Install</v>
          </cell>
          <cell r="G1881" t="str">
            <v>LED candelabra: direct install</v>
          </cell>
          <cell r="H1881">
            <v>2</v>
          </cell>
          <cell r="I1881" t="str">
            <v>Active</v>
          </cell>
          <cell r="J1881">
            <v>41640</v>
          </cell>
          <cell r="K1881">
            <v>42369</v>
          </cell>
          <cell r="L1881" t="str">
            <v>Res Lighting</v>
          </cell>
          <cell r="N1881" t="str">
            <v>1243</v>
          </cell>
          <cell r="Q1881" t="str">
            <v>11.22</v>
          </cell>
          <cell r="S1881" t="str">
            <v>11.22</v>
          </cell>
          <cell r="T1881" t="str">
            <v>19</v>
          </cell>
          <cell r="V1881" t="str">
            <v>12</v>
          </cell>
          <cell r="W1881" t="str">
            <v>4064</v>
          </cell>
          <cell r="AE1881" t="str">
            <v>per unit</v>
          </cell>
          <cell r="AF1881" t="str">
            <v>kWh</v>
          </cell>
        </row>
        <row r="1882">
          <cell r="A1882" t="str">
            <v>11271 - 3</v>
          </cell>
          <cell r="B1882" t="str">
            <v>11271</v>
          </cell>
          <cell r="C1882" t="str">
            <v>Lighting</v>
          </cell>
          <cell r="D1882" t="str">
            <v>Lamp</v>
          </cell>
          <cell r="E1882" t="str">
            <v>LED Lamp</v>
          </cell>
          <cell r="F1882" t="str">
            <v>MFRFT: Lamp - LED - Candelabra - Direct Install</v>
          </cell>
          <cell r="G1882" t="str">
            <v>LED candelabra: direct install</v>
          </cell>
          <cell r="H1882">
            <v>3</v>
          </cell>
          <cell r="I1882" t="str">
            <v>Active</v>
          </cell>
          <cell r="J1882">
            <v>42370</v>
          </cell>
          <cell r="K1882">
            <v>42735</v>
          </cell>
          <cell r="L1882" t="str">
            <v>Res Lighting</v>
          </cell>
          <cell r="N1882" t="str">
            <v>4373</v>
          </cell>
          <cell r="Q1882" t="str">
            <v>11.1</v>
          </cell>
          <cell r="S1882" t="str">
            <v>11.1</v>
          </cell>
          <cell r="T1882" t="str">
            <v>9.09</v>
          </cell>
          <cell r="U1882" t="str">
            <v>Full</v>
          </cell>
          <cell r="V1882" t="str">
            <v>12</v>
          </cell>
          <cell r="Y1882" t="str">
            <v>PSE-deemed</v>
          </cell>
          <cell r="Z1882" t="str">
            <v>RTF Derived</v>
          </cell>
          <cell r="AE1882" t="str">
            <v>per unit</v>
          </cell>
          <cell r="AF1882" t="str">
            <v>kWh</v>
          </cell>
        </row>
        <row r="1883">
          <cell r="A1883" t="str">
            <v>11271 - 4</v>
          </cell>
          <cell r="B1883" t="str">
            <v>11271</v>
          </cell>
          <cell r="C1883" t="str">
            <v>Lighting</v>
          </cell>
          <cell r="D1883" t="str">
            <v>Lamp</v>
          </cell>
          <cell r="E1883" t="str">
            <v>LED Lamp</v>
          </cell>
          <cell r="F1883" t="str">
            <v>MFRFT: Lamp - LED - Candelabra - Direct Install</v>
          </cell>
          <cell r="G1883" t="str">
            <v>LED candelabra: direct install</v>
          </cell>
          <cell r="H1883">
            <v>4</v>
          </cell>
          <cell r="I1883" t="str">
            <v>Active</v>
          </cell>
          <cell r="J1883">
            <v>42736</v>
          </cell>
          <cell r="L1883" t="str">
            <v>Res Lighting</v>
          </cell>
          <cell r="N1883" t="str">
            <v>4871</v>
          </cell>
          <cell r="Q1883" t="str">
            <v>10.83</v>
          </cell>
          <cell r="S1883" t="str">
            <v>10.83</v>
          </cell>
          <cell r="T1883" t="str">
            <v>9.09</v>
          </cell>
          <cell r="U1883" t="str">
            <v>Full</v>
          </cell>
          <cell r="V1883" t="str">
            <v>12</v>
          </cell>
          <cell r="X1883" t="str">
            <v>0</v>
          </cell>
          <cell r="Y1883" t="str">
            <v>PSE-deemed</v>
          </cell>
          <cell r="Z1883" t="str">
            <v>RTF Derived</v>
          </cell>
          <cell r="AE1883" t="str">
            <v>per unit</v>
          </cell>
          <cell r="AF1883" t="str">
            <v>kWh</v>
          </cell>
        </row>
        <row r="1884">
          <cell r="A1884" t="str">
            <v>11272 - 1</v>
          </cell>
          <cell r="B1884" t="str">
            <v>11272</v>
          </cell>
          <cell r="C1884" t="str">
            <v>Lighting</v>
          </cell>
          <cell r="D1884" t="str">
            <v>Lamp</v>
          </cell>
          <cell r="E1884" t="str">
            <v>LED Lamp</v>
          </cell>
          <cell r="F1884" t="str">
            <v>MFRFT: Lamp - LED - Candelabra - Direct Install - Labor</v>
          </cell>
          <cell r="G1884" t="str">
            <v>LED candelabra: direct install; labor costs</v>
          </cell>
          <cell r="H1884">
            <v>1</v>
          </cell>
          <cell r="I1884" t="str">
            <v>InActive</v>
          </cell>
          <cell r="J1884">
            <v>42370</v>
          </cell>
          <cell r="K1884">
            <v>42735</v>
          </cell>
          <cell r="L1884" t="str">
            <v>Res Lighting</v>
          </cell>
          <cell r="N1884" t="str">
            <v>3143</v>
          </cell>
          <cell r="Q1884" t="str">
            <v>6.75</v>
          </cell>
          <cell r="S1884" t="str">
            <v>11.05</v>
          </cell>
          <cell r="T1884" t="str">
            <v>22.07</v>
          </cell>
          <cell r="U1884" t="str">
            <v>Full</v>
          </cell>
          <cell r="V1884" t="str">
            <v>12</v>
          </cell>
          <cell r="Y1884" t="str">
            <v>PSE-deemed</v>
          </cell>
          <cell r="Z1884" t="str">
            <v>RTF Derived</v>
          </cell>
          <cell r="AE1884" t="str">
            <v>per unit</v>
          </cell>
          <cell r="AF1884" t="str">
            <v>kWh</v>
          </cell>
        </row>
        <row r="1885">
          <cell r="A1885" t="str">
            <v>11272 - 2</v>
          </cell>
          <cell r="B1885" t="str">
            <v>11272</v>
          </cell>
          <cell r="C1885" t="str">
            <v>Lighting</v>
          </cell>
          <cell r="D1885" t="str">
            <v>Lamp</v>
          </cell>
          <cell r="E1885" t="str">
            <v>LED Lamp</v>
          </cell>
          <cell r="F1885" t="str">
            <v>MFRFT: Lamp - LED - Candelabra - Direct Install - Labor</v>
          </cell>
          <cell r="G1885" t="str">
            <v>LED candelabra: direct install; labor costs</v>
          </cell>
          <cell r="H1885">
            <v>2</v>
          </cell>
          <cell r="I1885" t="str">
            <v>Active</v>
          </cell>
          <cell r="J1885">
            <v>42370</v>
          </cell>
          <cell r="K1885">
            <v>42735</v>
          </cell>
          <cell r="L1885" t="str">
            <v>Res Lighting</v>
          </cell>
          <cell r="N1885" t="str">
            <v>4376</v>
          </cell>
          <cell r="Q1885" t="str">
            <v>6.75</v>
          </cell>
          <cell r="S1885" t="str">
            <v>11.1</v>
          </cell>
          <cell r="T1885" t="str">
            <v>9.09</v>
          </cell>
          <cell r="U1885" t="str">
            <v>Full</v>
          </cell>
          <cell r="V1885" t="str">
            <v>12</v>
          </cell>
          <cell r="Y1885" t="str">
            <v>PSE-deemed</v>
          </cell>
          <cell r="Z1885" t="str">
            <v>RTF Derived</v>
          </cell>
          <cell r="AE1885" t="str">
            <v>per unit</v>
          </cell>
          <cell r="AF1885" t="str">
            <v>kWh</v>
          </cell>
        </row>
        <row r="1886">
          <cell r="A1886" t="str">
            <v>11272 - 3</v>
          </cell>
          <cell r="B1886" t="str">
            <v>11272</v>
          </cell>
          <cell r="C1886" t="str">
            <v>Lighting</v>
          </cell>
          <cell r="D1886" t="str">
            <v>Lamp</v>
          </cell>
          <cell r="E1886" t="str">
            <v>LED Lamp</v>
          </cell>
          <cell r="F1886" t="str">
            <v>MFRFT: Lamp - LED - Candelabra - Direct Install - Labor</v>
          </cell>
          <cell r="G1886" t="str">
            <v>LED candelabra: direct install; labor costs</v>
          </cell>
          <cell r="H1886">
            <v>3</v>
          </cell>
          <cell r="I1886" t="str">
            <v>Active</v>
          </cell>
          <cell r="J1886">
            <v>42736</v>
          </cell>
          <cell r="L1886" t="str">
            <v>Res Lighting</v>
          </cell>
          <cell r="N1886" t="str">
            <v>4872</v>
          </cell>
          <cell r="Q1886" t="str">
            <v>6.75</v>
          </cell>
          <cell r="S1886" t="str">
            <v>6.75</v>
          </cell>
          <cell r="T1886" t="str">
            <v>9.09</v>
          </cell>
          <cell r="U1886" t="str">
            <v>Full</v>
          </cell>
          <cell r="V1886" t="str">
            <v>12</v>
          </cell>
          <cell r="X1886" t="str">
            <v>0</v>
          </cell>
          <cell r="Y1886" t="str">
            <v>PSE-deemed</v>
          </cell>
          <cell r="Z1886" t="str">
            <v>RTF Derived</v>
          </cell>
          <cell r="AE1886" t="str">
            <v>per unit</v>
          </cell>
          <cell r="AF1886" t="str">
            <v>kWh</v>
          </cell>
        </row>
        <row r="1887">
          <cell r="A1887" t="str">
            <v>11277 - 1</v>
          </cell>
          <cell r="B1887" t="str">
            <v>11277</v>
          </cell>
          <cell r="C1887" t="str">
            <v>Lighting</v>
          </cell>
          <cell r="D1887" t="str">
            <v>Lamp</v>
          </cell>
          <cell r="E1887" t="str">
            <v>LED Lamp</v>
          </cell>
          <cell r="F1887" t="str">
            <v>MFRFT: Lamp - LED - Globe - Direct Install</v>
          </cell>
          <cell r="G1887" t="str">
            <v>LED globe: direct install</v>
          </cell>
          <cell r="H1887">
            <v>1</v>
          </cell>
          <cell r="I1887" t="str">
            <v>InActive</v>
          </cell>
          <cell r="J1887">
            <v>42370</v>
          </cell>
          <cell r="K1887">
            <v>42735</v>
          </cell>
          <cell r="L1887" t="str">
            <v>Res Lighting</v>
          </cell>
          <cell r="N1887" t="str">
            <v>2401</v>
          </cell>
          <cell r="Q1887" t="str">
            <v>11.59</v>
          </cell>
          <cell r="S1887" t="str">
            <v>11.59</v>
          </cell>
          <cell r="T1887" t="str">
            <v>19.03</v>
          </cell>
          <cell r="U1887" t="str">
            <v>Full</v>
          </cell>
          <cell r="V1887" t="str">
            <v>12</v>
          </cell>
          <cell r="Y1887" t="str">
            <v>PSE-deemed</v>
          </cell>
          <cell r="Z1887" t="str">
            <v>RTF Derived</v>
          </cell>
          <cell r="AE1887" t="str">
            <v>per unit</v>
          </cell>
          <cell r="AF1887" t="str">
            <v>kWh</v>
          </cell>
        </row>
        <row r="1888">
          <cell r="A1888" t="str">
            <v>11277 - 2</v>
          </cell>
          <cell r="B1888" t="str">
            <v>11277</v>
          </cell>
          <cell r="C1888" t="str">
            <v>Lighting</v>
          </cell>
          <cell r="D1888" t="str">
            <v>Lamp</v>
          </cell>
          <cell r="E1888" t="str">
            <v>LED Lamp</v>
          </cell>
          <cell r="F1888" t="str">
            <v>MFRFT: Lamp - LED - Globe - Direct Install</v>
          </cell>
          <cell r="G1888" t="str">
            <v>LED globe: direct install</v>
          </cell>
          <cell r="H1888">
            <v>2</v>
          </cell>
          <cell r="I1888" t="str">
            <v>Active</v>
          </cell>
          <cell r="J1888">
            <v>42370</v>
          </cell>
          <cell r="K1888">
            <v>42735</v>
          </cell>
          <cell r="L1888" t="str">
            <v>Res Lighting</v>
          </cell>
          <cell r="N1888" t="str">
            <v>4379</v>
          </cell>
          <cell r="Q1888" t="str">
            <v>11.6</v>
          </cell>
          <cell r="S1888" t="str">
            <v>11.6</v>
          </cell>
          <cell r="T1888" t="str">
            <v>14.15</v>
          </cell>
          <cell r="U1888" t="str">
            <v>Full</v>
          </cell>
          <cell r="V1888" t="str">
            <v>12</v>
          </cell>
          <cell r="Y1888" t="str">
            <v>PSE-deemed</v>
          </cell>
          <cell r="Z1888" t="str">
            <v>RTF Derived</v>
          </cell>
          <cell r="AE1888" t="str">
            <v>per unit</v>
          </cell>
          <cell r="AF1888" t="str">
            <v>kWh</v>
          </cell>
        </row>
        <row r="1889">
          <cell r="A1889" t="str">
            <v>11277 - 3</v>
          </cell>
          <cell r="B1889" t="str">
            <v>11277</v>
          </cell>
          <cell r="C1889" t="str">
            <v>Lighting</v>
          </cell>
          <cell r="D1889" t="str">
            <v>Lamp</v>
          </cell>
          <cell r="E1889" t="str">
            <v>LED Lamp</v>
          </cell>
          <cell r="F1889" t="str">
            <v>MFRFT: Lamp - LED - Globe - Direct Install</v>
          </cell>
          <cell r="G1889" t="str">
            <v>LED globe: direct install</v>
          </cell>
          <cell r="H1889">
            <v>3</v>
          </cell>
          <cell r="I1889" t="str">
            <v>Active</v>
          </cell>
          <cell r="J1889">
            <v>42736</v>
          </cell>
          <cell r="L1889" t="str">
            <v>Res Lighting</v>
          </cell>
          <cell r="N1889" t="str">
            <v>4875</v>
          </cell>
          <cell r="Q1889" t="str">
            <v>9.94</v>
          </cell>
          <cell r="S1889" t="str">
            <v>9.94</v>
          </cell>
          <cell r="T1889" t="str">
            <v>14.15</v>
          </cell>
          <cell r="U1889" t="str">
            <v>Full</v>
          </cell>
          <cell r="V1889" t="str">
            <v>12</v>
          </cell>
          <cell r="X1889" t="str">
            <v>0</v>
          </cell>
          <cell r="Y1889" t="str">
            <v>PSE-deemed</v>
          </cell>
          <cell r="Z1889" t="str">
            <v>RTF Derived</v>
          </cell>
          <cell r="AE1889" t="str">
            <v>per unit</v>
          </cell>
          <cell r="AF1889" t="str">
            <v>kWh</v>
          </cell>
        </row>
        <row r="1890">
          <cell r="A1890" t="str">
            <v>11278 - 1</v>
          </cell>
          <cell r="B1890" t="str">
            <v>11278</v>
          </cell>
          <cell r="C1890" t="str">
            <v>Lighting</v>
          </cell>
          <cell r="D1890" t="str">
            <v>Lamp</v>
          </cell>
          <cell r="E1890" t="str">
            <v>LED Lamp</v>
          </cell>
          <cell r="F1890" t="str">
            <v>MFRFT: Lamp - LED - Globe - Direct Install - Labor</v>
          </cell>
          <cell r="G1890" t="str">
            <v>LED globe: direct install; labor costs</v>
          </cell>
          <cell r="H1890">
            <v>1</v>
          </cell>
          <cell r="I1890" t="str">
            <v>InActive</v>
          </cell>
          <cell r="J1890">
            <v>42370</v>
          </cell>
          <cell r="K1890">
            <v>42735</v>
          </cell>
          <cell r="L1890" t="str">
            <v>Res Lighting</v>
          </cell>
          <cell r="N1890" t="str">
            <v>3146</v>
          </cell>
          <cell r="Q1890" t="str">
            <v>6.75</v>
          </cell>
          <cell r="S1890" t="str">
            <v>11.59</v>
          </cell>
          <cell r="T1890" t="str">
            <v>19.03</v>
          </cell>
          <cell r="U1890" t="str">
            <v>Full</v>
          </cell>
          <cell r="V1890" t="str">
            <v>12</v>
          </cell>
          <cell r="Y1890" t="str">
            <v>PSE-deemed</v>
          </cell>
          <cell r="Z1890" t="str">
            <v>RTF Derived</v>
          </cell>
          <cell r="AE1890" t="str">
            <v>per unit</v>
          </cell>
          <cell r="AF1890" t="str">
            <v>kWh</v>
          </cell>
        </row>
        <row r="1891">
          <cell r="A1891" t="str">
            <v>11278 - 2</v>
          </cell>
          <cell r="B1891" t="str">
            <v>11278</v>
          </cell>
          <cell r="C1891" t="str">
            <v>Lighting</v>
          </cell>
          <cell r="D1891" t="str">
            <v>Lamp</v>
          </cell>
          <cell r="E1891" t="str">
            <v>LED Lamp</v>
          </cell>
          <cell r="F1891" t="str">
            <v>MFRFT: Lamp - LED - Globe - Direct Install - Labor</v>
          </cell>
          <cell r="G1891" t="str">
            <v>LED globe: direct install; labor costs</v>
          </cell>
          <cell r="H1891">
            <v>2</v>
          </cell>
          <cell r="I1891" t="str">
            <v>Active</v>
          </cell>
          <cell r="J1891">
            <v>42370</v>
          </cell>
          <cell r="K1891">
            <v>42735</v>
          </cell>
          <cell r="L1891" t="str">
            <v>Res Lighting</v>
          </cell>
          <cell r="N1891" t="str">
            <v>4382</v>
          </cell>
          <cell r="Q1891" t="str">
            <v>6.75</v>
          </cell>
          <cell r="S1891" t="str">
            <v>11.6</v>
          </cell>
          <cell r="T1891" t="str">
            <v>14.15</v>
          </cell>
          <cell r="U1891" t="str">
            <v>Full</v>
          </cell>
          <cell r="V1891" t="str">
            <v>12</v>
          </cell>
          <cell r="Y1891" t="str">
            <v>PSE-deemed</v>
          </cell>
          <cell r="Z1891" t="str">
            <v>RTF Derived</v>
          </cell>
          <cell r="AE1891" t="str">
            <v>per unit</v>
          </cell>
          <cell r="AF1891" t="str">
            <v>kWh</v>
          </cell>
        </row>
        <row r="1892">
          <cell r="A1892" t="str">
            <v>11278 - 3</v>
          </cell>
          <cell r="B1892" t="str">
            <v>11278</v>
          </cell>
          <cell r="C1892" t="str">
            <v>Lighting</v>
          </cell>
          <cell r="D1892" t="str">
            <v>Lamp</v>
          </cell>
          <cell r="E1892" t="str">
            <v>LED Lamp</v>
          </cell>
          <cell r="F1892" t="str">
            <v>MFRFT: Lamp - LED - Globe - Direct Install - Labor</v>
          </cell>
          <cell r="G1892" t="str">
            <v>LED globe: direct install; labor costs</v>
          </cell>
          <cell r="H1892">
            <v>3</v>
          </cell>
          <cell r="I1892" t="str">
            <v>Active</v>
          </cell>
          <cell r="J1892">
            <v>42736</v>
          </cell>
          <cell r="L1892" t="str">
            <v>Res Lighting</v>
          </cell>
          <cell r="N1892" t="str">
            <v>4876</v>
          </cell>
          <cell r="Q1892" t="str">
            <v>6.75</v>
          </cell>
          <cell r="S1892" t="str">
            <v>6.75</v>
          </cell>
          <cell r="T1892" t="str">
            <v>14.15</v>
          </cell>
          <cell r="U1892" t="str">
            <v>Full</v>
          </cell>
          <cell r="V1892" t="str">
            <v>12</v>
          </cell>
          <cell r="X1892" t="str">
            <v>0</v>
          </cell>
          <cell r="Y1892" t="str">
            <v>PSE-deemed</v>
          </cell>
          <cell r="Z1892" t="str">
            <v>RTF Derived</v>
          </cell>
          <cell r="AE1892" t="str">
            <v>per unit</v>
          </cell>
          <cell r="AF1892" t="str">
            <v>kWh</v>
          </cell>
        </row>
        <row r="1893">
          <cell r="A1893" t="str">
            <v>11273 - 1</v>
          </cell>
          <cell r="B1893" t="str">
            <v>11273</v>
          </cell>
          <cell r="C1893" t="str">
            <v>Lighting</v>
          </cell>
          <cell r="D1893" t="str">
            <v>Lamp</v>
          </cell>
          <cell r="E1893" t="str">
            <v>LED Lamp</v>
          </cell>
          <cell r="F1893" t="str">
            <v>MFRFT: Lamp - LED - MR16 - Direct Install</v>
          </cell>
          <cell r="G1893" t="str">
            <v>LED MR-16: direct install</v>
          </cell>
          <cell r="H1893">
            <v>1</v>
          </cell>
          <cell r="I1893" t="str">
            <v>InActive</v>
          </cell>
          <cell r="J1893">
            <v>42370</v>
          </cell>
          <cell r="K1893">
            <v>42735</v>
          </cell>
          <cell r="L1893" t="str">
            <v>Res Lighting</v>
          </cell>
          <cell r="N1893" t="str">
            <v>2399</v>
          </cell>
          <cell r="Q1893" t="str">
            <v>12.83</v>
          </cell>
          <cell r="S1893" t="str">
            <v>12.83</v>
          </cell>
          <cell r="T1893" t="str">
            <v>26.58</v>
          </cell>
          <cell r="U1893" t="str">
            <v>Full</v>
          </cell>
          <cell r="V1893" t="str">
            <v>12</v>
          </cell>
          <cell r="Y1893" t="str">
            <v>PSE-deemed</v>
          </cell>
          <cell r="Z1893" t="str">
            <v>RTF Derived</v>
          </cell>
          <cell r="AE1893" t="str">
            <v>per unit</v>
          </cell>
          <cell r="AF1893" t="str">
            <v>kWh</v>
          </cell>
        </row>
        <row r="1894">
          <cell r="A1894" t="str">
            <v>11273 - 2</v>
          </cell>
          <cell r="B1894" t="str">
            <v>11273</v>
          </cell>
          <cell r="C1894" t="str">
            <v>Lighting</v>
          </cell>
          <cell r="D1894" t="str">
            <v>Lamp</v>
          </cell>
          <cell r="E1894" t="str">
            <v>LED Lamp</v>
          </cell>
          <cell r="F1894" t="str">
            <v>MFRFT: Lamp - LED - MR16 - Direct Install</v>
          </cell>
          <cell r="G1894" t="str">
            <v>LED MR-16: direct install</v>
          </cell>
          <cell r="H1894">
            <v>2</v>
          </cell>
          <cell r="I1894" t="str">
            <v>Active</v>
          </cell>
          <cell r="J1894">
            <v>42370</v>
          </cell>
          <cell r="K1894">
            <v>42735</v>
          </cell>
          <cell r="L1894" t="str">
            <v>Res Lighting</v>
          </cell>
          <cell r="N1894" t="str">
            <v>4385</v>
          </cell>
          <cell r="Q1894" t="str">
            <v>12.8</v>
          </cell>
          <cell r="S1894" t="str">
            <v>12.8</v>
          </cell>
          <cell r="T1894" t="str">
            <v>20.8</v>
          </cell>
          <cell r="U1894" t="str">
            <v>Full</v>
          </cell>
          <cell r="V1894" t="str">
            <v>12</v>
          </cell>
          <cell r="Y1894" t="str">
            <v>PSE-deemed</v>
          </cell>
          <cell r="Z1894" t="str">
            <v>RTF Derived</v>
          </cell>
          <cell r="AE1894" t="str">
            <v>per unit</v>
          </cell>
          <cell r="AF1894" t="str">
            <v>kWh</v>
          </cell>
        </row>
        <row r="1895">
          <cell r="A1895" t="str">
            <v>11273 - 3</v>
          </cell>
          <cell r="B1895" t="str">
            <v>11273</v>
          </cell>
          <cell r="C1895" t="str">
            <v>Lighting</v>
          </cell>
          <cell r="D1895" t="str">
            <v>Lamp</v>
          </cell>
          <cell r="E1895" t="str">
            <v>LED Lamp</v>
          </cell>
          <cell r="F1895" t="str">
            <v>MFRFT: Lamp - LED - MR16 - Direct Install</v>
          </cell>
          <cell r="G1895" t="str">
            <v>LED MR-16: direct install</v>
          </cell>
          <cell r="H1895">
            <v>3</v>
          </cell>
          <cell r="I1895" t="str">
            <v>Active</v>
          </cell>
          <cell r="J1895">
            <v>42736</v>
          </cell>
          <cell r="L1895" t="str">
            <v>Res Lighting</v>
          </cell>
          <cell r="N1895" t="str">
            <v>4873</v>
          </cell>
          <cell r="Q1895" t="str">
            <v>11.13</v>
          </cell>
          <cell r="S1895" t="str">
            <v>11.13</v>
          </cell>
          <cell r="T1895" t="str">
            <v>20.8</v>
          </cell>
          <cell r="U1895" t="str">
            <v>Full</v>
          </cell>
          <cell r="V1895" t="str">
            <v>12</v>
          </cell>
          <cell r="X1895" t="str">
            <v>0</v>
          </cell>
          <cell r="Y1895" t="str">
            <v>PSE-deemed</v>
          </cell>
          <cell r="Z1895" t="str">
            <v>RTF Derived</v>
          </cell>
          <cell r="AE1895" t="str">
            <v>per unit</v>
          </cell>
          <cell r="AF1895" t="str">
            <v>kWh</v>
          </cell>
        </row>
        <row r="1896">
          <cell r="A1896" t="str">
            <v>11274 - 1</v>
          </cell>
          <cell r="B1896" t="str">
            <v>11274</v>
          </cell>
          <cell r="C1896" t="str">
            <v>Lighting</v>
          </cell>
          <cell r="D1896" t="str">
            <v>Lamp</v>
          </cell>
          <cell r="E1896" t="str">
            <v>LED Lamp</v>
          </cell>
          <cell r="F1896" t="str">
            <v>MFRFT: Lamp - LED - MR16 - Direct Install - Labor</v>
          </cell>
          <cell r="G1896" t="str">
            <v>LED MR-16: direct install; labor costs</v>
          </cell>
          <cell r="H1896">
            <v>1</v>
          </cell>
          <cell r="I1896" t="str">
            <v>InActive</v>
          </cell>
          <cell r="J1896">
            <v>42370</v>
          </cell>
          <cell r="K1896">
            <v>42735</v>
          </cell>
          <cell r="L1896" t="str">
            <v>Res Lighting</v>
          </cell>
          <cell r="N1896" t="str">
            <v>4223</v>
          </cell>
          <cell r="Q1896" t="str">
            <v>6.75</v>
          </cell>
          <cell r="S1896" t="str">
            <v>12.83</v>
          </cell>
          <cell r="T1896" t="str">
            <v>26.58</v>
          </cell>
          <cell r="U1896" t="str">
            <v>Full</v>
          </cell>
          <cell r="V1896" t="str">
            <v>12</v>
          </cell>
          <cell r="Y1896" t="str">
            <v>PSE-deemed</v>
          </cell>
          <cell r="Z1896" t="str">
            <v>RTF Derived</v>
          </cell>
          <cell r="AE1896" t="str">
            <v>per unit</v>
          </cell>
          <cell r="AF1896" t="str">
            <v>kWh</v>
          </cell>
        </row>
        <row r="1897">
          <cell r="A1897" t="str">
            <v>11274 - 2</v>
          </cell>
          <cell r="B1897" t="str">
            <v>11274</v>
          </cell>
          <cell r="C1897" t="str">
            <v>Lighting</v>
          </cell>
          <cell r="D1897" t="str">
            <v>Lamp</v>
          </cell>
          <cell r="E1897" t="str">
            <v>LED Lamp</v>
          </cell>
          <cell r="F1897" t="str">
            <v>MFRFT: Lamp - LED - MR16 - Direct Install - Labor</v>
          </cell>
          <cell r="G1897" t="str">
            <v>LED MR-16: direct install; labor costs</v>
          </cell>
          <cell r="H1897">
            <v>2</v>
          </cell>
          <cell r="I1897" t="str">
            <v>Active</v>
          </cell>
          <cell r="J1897">
            <v>42370</v>
          </cell>
          <cell r="K1897">
            <v>42735</v>
          </cell>
          <cell r="L1897" t="str">
            <v>Res Lighting</v>
          </cell>
          <cell r="N1897" t="str">
            <v>4388</v>
          </cell>
          <cell r="Q1897" t="str">
            <v>6.75</v>
          </cell>
          <cell r="S1897" t="str">
            <v>12.8</v>
          </cell>
          <cell r="T1897" t="str">
            <v>20.8</v>
          </cell>
          <cell r="U1897" t="str">
            <v>Full</v>
          </cell>
          <cell r="V1897" t="str">
            <v>12</v>
          </cell>
          <cell r="Y1897" t="str">
            <v>PSE-deemed</v>
          </cell>
          <cell r="Z1897" t="str">
            <v>RTF Derived</v>
          </cell>
          <cell r="AE1897" t="str">
            <v>per unit</v>
          </cell>
          <cell r="AF1897" t="str">
            <v>kWh</v>
          </cell>
        </row>
        <row r="1898">
          <cell r="A1898" t="str">
            <v>11274 - 3</v>
          </cell>
          <cell r="B1898" t="str">
            <v>11274</v>
          </cell>
          <cell r="C1898" t="str">
            <v>Lighting</v>
          </cell>
          <cell r="D1898" t="str">
            <v>Lamp</v>
          </cell>
          <cell r="E1898" t="str">
            <v>LED Lamp</v>
          </cell>
          <cell r="F1898" t="str">
            <v>MFRFT: Lamp - LED - MR16 - Direct Install - Labor</v>
          </cell>
          <cell r="G1898" t="str">
            <v>LED MR-16: direct install; labor costs</v>
          </cell>
          <cell r="H1898">
            <v>3</v>
          </cell>
          <cell r="I1898" t="str">
            <v>Active</v>
          </cell>
          <cell r="J1898">
            <v>42736</v>
          </cell>
          <cell r="L1898" t="str">
            <v>Res Lighting</v>
          </cell>
          <cell r="N1898" t="str">
            <v>4874</v>
          </cell>
          <cell r="Q1898" t="str">
            <v>6.75</v>
          </cell>
          <cell r="S1898" t="str">
            <v>6.75</v>
          </cell>
          <cell r="T1898" t="str">
            <v>20.8</v>
          </cell>
          <cell r="U1898" t="str">
            <v>Full</v>
          </cell>
          <cell r="V1898" t="str">
            <v>12</v>
          </cell>
          <cell r="X1898" t="str">
            <v>0</v>
          </cell>
          <cell r="Y1898" t="str">
            <v>PSE-deemed</v>
          </cell>
          <cell r="Z1898" t="str">
            <v>RTF Derived</v>
          </cell>
          <cell r="AE1898" t="str">
            <v>per unit</v>
          </cell>
          <cell r="AF1898" t="str">
            <v>kWh</v>
          </cell>
        </row>
        <row r="1899">
          <cell r="A1899" t="str">
            <v>11933 - 1</v>
          </cell>
          <cell r="B1899" t="str">
            <v>11933</v>
          </cell>
          <cell r="C1899" t="str">
            <v>Lighting</v>
          </cell>
          <cell r="D1899" t="str">
            <v>Lamp</v>
          </cell>
          <cell r="E1899" t="str">
            <v>LED Lamp</v>
          </cell>
          <cell r="F1899" t="str">
            <v>MFRFT: Lamp - LED - MR16 - Direct Install - Labor - Lower savings</v>
          </cell>
          <cell r="G1899" t="str">
            <v>LED MR-16: direct install; labor costs; lower savings</v>
          </cell>
          <cell r="H1899">
            <v>1</v>
          </cell>
          <cell r="I1899" t="str">
            <v>Active</v>
          </cell>
          <cell r="J1899">
            <v>42370</v>
          </cell>
          <cell r="K1899">
            <v>42582</v>
          </cell>
          <cell r="L1899" t="str">
            <v>Res Lighting</v>
          </cell>
          <cell r="N1899" t="str">
            <v>3144</v>
          </cell>
          <cell r="Q1899" t="str">
            <v>6.75</v>
          </cell>
          <cell r="S1899" t="str">
            <v>12.83</v>
          </cell>
          <cell r="T1899" t="str">
            <v>12.83</v>
          </cell>
          <cell r="U1899" t="str">
            <v>Full</v>
          </cell>
          <cell r="V1899" t="str">
            <v>12</v>
          </cell>
          <cell r="Y1899" t="str">
            <v>PSE-deemed</v>
          </cell>
          <cell r="Z1899" t="str">
            <v>RTF Derived</v>
          </cell>
          <cell r="AE1899" t="str">
            <v>per unit</v>
          </cell>
          <cell r="AF1899" t="str">
            <v>kWh</v>
          </cell>
        </row>
        <row r="1900">
          <cell r="A1900" t="str">
            <v>11275 - 1</v>
          </cell>
          <cell r="B1900" t="str">
            <v>11275</v>
          </cell>
          <cell r="C1900" t="str">
            <v>Lighting</v>
          </cell>
          <cell r="D1900" t="str">
            <v>Lamp</v>
          </cell>
          <cell r="E1900" t="str">
            <v>LED Lamp</v>
          </cell>
          <cell r="F1900" t="str">
            <v>MFRFT: Lamp - LED - PAR30 - Direct Install</v>
          </cell>
          <cell r="G1900" t="str">
            <v>LED PAR30: direct install</v>
          </cell>
          <cell r="H1900">
            <v>1</v>
          </cell>
          <cell r="I1900" t="str">
            <v>Active</v>
          </cell>
          <cell r="J1900">
            <v>42370</v>
          </cell>
          <cell r="L1900" t="str">
            <v>Res Lighting</v>
          </cell>
          <cell r="N1900" t="str">
            <v>2400</v>
          </cell>
          <cell r="Q1900" t="str">
            <v>16.16</v>
          </cell>
          <cell r="S1900" t="str">
            <v>16.16</v>
          </cell>
          <cell r="T1900" t="str">
            <v>22.54</v>
          </cell>
          <cell r="U1900" t="str">
            <v>Full</v>
          </cell>
          <cell r="V1900" t="str">
            <v>12</v>
          </cell>
          <cell r="Y1900" t="str">
            <v>PSE-deemed</v>
          </cell>
          <cell r="Z1900" t="str">
            <v>RTF Derived</v>
          </cell>
          <cell r="AE1900" t="str">
            <v>per unit</v>
          </cell>
          <cell r="AF1900" t="str">
            <v>kWh</v>
          </cell>
        </row>
        <row r="1901">
          <cell r="A1901" t="str">
            <v>11279 - 1</v>
          </cell>
          <cell r="B1901" t="str">
            <v>11279</v>
          </cell>
          <cell r="C1901" t="str">
            <v>Lighting</v>
          </cell>
          <cell r="D1901" t="str">
            <v>Lamp</v>
          </cell>
          <cell r="E1901" t="str">
            <v>LED Lamp</v>
          </cell>
          <cell r="F1901" t="str">
            <v>MFRFT: Lamp - LED - Reflector - Direct Install</v>
          </cell>
          <cell r="G1901" t="str">
            <v>LED reflector: direct install</v>
          </cell>
          <cell r="H1901">
            <v>1</v>
          </cell>
          <cell r="I1901" t="str">
            <v>InActive</v>
          </cell>
          <cell r="J1901">
            <v>42370</v>
          </cell>
          <cell r="K1901">
            <v>42735</v>
          </cell>
          <cell r="L1901" t="str">
            <v>Res Lighting</v>
          </cell>
          <cell r="N1901" t="str">
            <v>2402</v>
          </cell>
          <cell r="Q1901" t="str">
            <v>11.59</v>
          </cell>
          <cell r="S1901" t="str">
            <v>11.59</v>
          </cell>
          <cell r="T1901" t="str">
            <v>27.94</v>
          </cell>
          <cell r="U1901" t="str">
            <v>Full</v>
          </cell>
          <cell r="V1901" t="str">
            <v>12</v>
          </cell>
          <cell r="Y1901" t="str">
            <v>PSE-deemed</v>
          </cell>
          <cell r="Z1901" t="str">
            <v>RTF Derived</v>
          </cell>
          <cell r="AE1901" t="str">
            <v>per unit</v>
          </cell>
          <cell r="AF1901" t="str">
            <v>kWh</v>
          </cell>
        </row>
        <row r="1902">
          <cell r="A1902" t="str">
            <v>11279 - 2</v>
          </cell>
          <cell r="B1902" t="str">
            <v>11279</v>
          </cell>
          <cell r="C1902" t="str">
            <v>Lighting</v>
          </cell>
          <cell r="D1902" t="str">
            <v>Lamp</v>
          </cell>
          <cell r="E1902" t="str">
            <v>LED Lamp</v>
          </cell>
          <cell r="F1902" t="str">
            <v>MFRFT: Lamp - LED - Reflector - Direct Install</v>
          </cell>
          <cell r="G1902" t="str">
            <v>LED reflector: direct install</v>
          </cell>
          <cell r="H1902">
            <v>2</v>
          </cell>
          <cell r="I1902" t="str">
            <v>Active</v>
          </cell>
          <cell r="J1902">
            <v>42370</v>
          </cell>
          <cell r="K1902">
            <v>42735</v>
          </cell>
          <cell r="L1902" t="str">
            <v>Res Lighting</v>
          </cell>
          <cell r="N1902" t="str">
            <v>4391</v>
          </cell>
          <cell r="Q1902" t="str">
            <v>11.6</v>
          </cell>
          <cell r="S1902" t="str">
            <v>11.6</v>
          </cell>
          <cell r="T1902" t="str">
            <v>31.86</v>
          </cell>
          <cell r="U1902" t="str">
            <v>Full</v>
          </cell>
          <cell r="V1902" t="str">
            <v>12</v>
          </cell>
          <cell r="Y1902" t="str">
            <v>PSE-deemed</v>
          </cell>
          <cell r="Z1902" t="str">
            <v>RTF Derived</v>
          </cell>
          <cell r="AE1902" t="str">
            <v>per unit</v>
          </cell>
          <cell r="AF1902" t="str">
            <v>kWh</v>
          </cell>
        </row>
        <row r="1903">
          <cell r="A1903" t="str">
            <v>11279 - 3</v>
          </cell>
          <cell r="B1903" t="str">
            <v>11279</v>
          </cell>
          <cell r="C1903" t="str">
            <v>Lighting</v>
          </cell>
          <cell r="D1903" t="str">
            <v>Lamp</v>
          </cell>
          <cell r="E1903" t="str">
            <v>LED Lamp</v>
          </cell>
          <cell r="F1903" t="str">
            <v>MFRFT: Lamp - LED - Reflector - Direct Install</v>
          </cell>
          <cell r="G1903" t="str">
            <v>LED reflector: direct install</v>
          </cell>
          <cell r="H1903">
            <v>3</v>
          </cell>
          <cell r="I1903" t="str">
            <v>Active</v>
          </cell>
          <cell r="J1903">
            <v>42736</v>
          </cell>
          <cell r="L1903" t="str">
            <v>Res Lighting</v>
          </cell>
          <cell r="N1903" t="str">
            <v>4877</v>
          </cell>
          <cell r="Q1903" t="str">
            <v>10.7</v>
          </cell>
          <cell r="S1903" t="str">
            <v>10.7</v>
          </cell>
          <cell r="T1903" t="str">
            <v>31.86</v>
          </cell>
          <cell r="U1903" t="str">
            <v>Full</v>
          </cell>
          <cell r="V1903" t="str">
            <v>12</v>
          </cell>
          <cell r="X1903" t="str">
            <v>0</v>
          </cell>
          <cell r="Y1903" t="str">
            <v>PSE-deemed</v>
          </cell>
          <cell r="Z1903" t="str">
            <v>RTF Derived</v>
          </cell>
          <cell r="AE1903" t="str">
            <v>per unit</v>
          </cell>
          <cell r="AF1903" t="str">
            <v>kWh</v>
          </cell>
        </row>
        <row r="1904">
          <cell r="A1904" t="str">
            <v>11280 - 1</v>
          </cell>
          <cell r="B1904" t="str">
            <v>11280</v>
          </cell>
          <cell r="C1904" t="str">
            <v>Lighting</v>
          </cell>
          <cell r="D1904" t="str">
            <v>Lamp</v>
          </cell>
          <cell r="E1904" t="str">
            <v>LED Lamp</v>
          </cell>
          <cell r="F1904" t="str">
            <v>MFRFT: Lamp - LED - Reflector - Direct Install - Labor</v>
          </cell>
          <cell r="G1904" t="str">
            <v>LED reflector: direct install; labor costs</v>
          </cell>
          <cell r="H1904">
            <v>1</v>
          </cell>
          <cell r="I1904" t="str">
            <v>InActive</v>
          </cell>
          <cell r="J1904">
            <v>42370</v>
          </cell>
          <cell r="K1904">
            <v>42735</v>
          </cell>
          <cell r="L1904" t="str">
            <v>Res Lighting</v>
          </cell>
          <cell r="N1904" t="str">
            <v>3145</v>
          </cell>
          <cell r="Q1904" t="str">
            <v>6.75</v>
          </cell>
          <cell r="S1904" t="str">
            <v>11.59</v>
          </cell>
          <cell r="T1904" t="str">
            <v>27.94</v>
          </cell>
          <cell r="U1904" t="str">
            <v>Full</v>
          </cell>
          <cell r="V1904" t="str">
            <v>12</v>
          </cell>
          <cell r="Y1904" t="str">
            <v>PSE-deemed</v>
          </cell>
          <cell r="Z1904" t="str">
            <v>RTF Derived</v>
          </cell>
          <cell r="AE1904" t="str">
            <v>per unit</v>
          </cell>
          <cell r="AF1904" t="str">
            <v>kWh</v>
          </cell>
        </row>
        <row r="1905">
          <cell r="A1905" t="str">
            <v>11280 - 2</v>
          </cell>
          <cell r="B1905" t="str">
            <v>11280</v>
          </cell>
          <cell r="C1905" t="str">
            <v>Lighting</v>
          </cell>
          <cell r="D1905" t="str">
            <v>Lamp</v>
          </cell>
          <cell r="E1905" t="str">
            <v>LED Lamp</v>
          </cell>
          <cell r="F1905" t="str">
            <v>MFRFT: Lamp - LED - Reflector - Direct Install - Labor</v>
          </cell>
          <cell r="G1905" t="str">
            <v>LED reflector: direct install; labor costs</v>
          </cell>
          <cell r="H1905">
            <v>2</v>
          </cell>
          <cell r="I1905" t="str">
            <v>Active</v>
          </cell>
          <cell r="J1905">
            <v>42370</v>
          </cell>
          <cell r="K1905">
            <v>42735</v>
          </cell>
          <cell r="L1905" t="str">
            <v>Res Lighting</v>
          </cell>
          <cell r="N1905" t="str">
            <v>4394</v>
          </cell>
          <cell r="Q1905" t="str">
            <v>6.75</v>
          </cell>
          <cell r="S1905" t="str">
            <v>11.6</v>
          </cell>
          <cell r="T1905" t="str">
            <v>31.86</v>
          </cell>
          <cell r="U1905" t="str">
            <v>Full</v>
          </cell>
          <cell r="V1905" t="str">
            <v>12</v>
          </cell>
          <cell r="Y1905" t="str">
            <v>PSE-deemed</v>
          </cell>
          <cell r="Z1905" t="str">
            <v>RTF Derived</v>
          </cell>
          <cell r="AE1905" t="str">
            <v>per unit</v>
          </cell>
          <cell r="AF1905" t="str">
            <v>kWh</v>
          </cell>
        </row>
        <row r="1906">
          <cell r="A1906" t="str">
            <v>11280 - 3</v>
          </cell>
          <cell r="B1906" t="str">
            <v>11280</v>
          </cell>
          <cell r="C1906" t="str">
            <v>Lighting</v>
          </cell>
          <cell r="D1906" t="str">
            <v>Lamp</v>
          </cell>
          <cell r="E1906" t="str">
            <v>LED Lamp</v>
          </cell>
          <cell r="F1906" t="str">
            <v>MFRFT: Lamp - LED - Reflector - Direct Install - Labor</v>
          </cell>
          <cell r="G1906" t="str">
            <v>LED reflector: direct install; labor costs</v>
          </cell>
          <cell r="H1906">
            <v>3</v>
          </cell>
          <cell r="I1906" t="str">
            <v>Active</v>
          </cell>
          <cell r="J1906">
            <v>42736</v>
          </cell>
          <cell r="L1906" t="str">
            <v>Res Lighting</v>
          </cell>
          <cell r="N1906" t="str">
            <v>4878</v>
          </cell>
          <cell r="Q1906" t="str">
            <v>6.75</v>
          </cell>
          <cell r="S1906" t="str">
            <v>6.75</v>
          </cell>
          <cell r="T1906" t="str">
            <v>31.86</v>
          </cell>
          <cell r="U1906" t="str">
            <v>Full</v>
          </cell>
          <cell r="V1906" t="str">
            <v>12</v>
          </cell>
          <cell r="X1906" t="str">
            <v>0</v>
          </cell>
          <cell r="Y1906" t="str">
            <v>PSE-deemed</v>
          </cell>
          <cell r="Z1906" t="str">
            <v>RTF Derived</v>
          </cell>
          <cell r="AE1906" t="str">
            <v>per unit</v>
          </cell>
          <cell r="AF1906" t="str">
            <v>kWh</v>
          </cell>
        </row>
        <row r="1907">
          <cell r="A1907" t="str">
            <v>11276 - 1</v>
          </cell>
          <cell r="B1907" t="str">
            <v>11276</v>
          </cell>
          <cell r="C1907" t="str">
            <v>Lighting</v>
          </cell>
          <cell r="D1907" t="str">
            <v>Lamp</v>
          </cell>
          <cell r="E1907" t="str">
            <v>TLED Lamp</v>
          </cell>
          <cell r="F1907" t="str">
            <v>MFRFT: Lamp - TLED - T8 -Tenant Controlled</v>
          </cell>
          <cell r="G1907" t="str">
            <v>T8 LED: tenant controlled</v>
          </cell>
          <cell r="H1907">
            <v>1</v>
          </cell>
          <cell r="I1907" t="str">
            <v>InActive</v>
          </cell>
          <cell r="J1907">
            <v>42370</v>
          </cell>
          <cell r="K1907">
            <v>42735</v>
          </cell>
          <cell r="L1907" t="str">
            <v>Res Lighting</v>
          </cell>
          <cell r="N1907" t="str">
            <v>3189</v>
          </cell>
          <cell r="Q1907" t="str">
            <v>25</v>
          </cell>
          <cell r="S1907" t="str">
            <v>54</v>
          </cell>
          <cell r="T1907" t="str">
            <v>31</v>
          </cell>
          <cell r="U1907" t="str">
            <v>Full</v>
          </cell>
          <cell r="V1907" t="str">
            <v>15</v>
          </cell>
          <cell r="Y1907" t="str">
            <v>PSE-deemed</v>
          </cell>
          <cell r="Z1907" t="str">
            <v>RTF Derived</v>
          </cell>
          <cell r="AE1907" t="str">
            <v>per unit</v>
          </cell>
          <cell r="AF1907" t="str">
            <v>kWh</v>
          </cell>
        </row>
        <row r="1908">
          <cell r="A1908" t="str">
            <v>11276 - 2</v>
          </cell>
          <cell r="B1908" t="str">
            <v>11276</v>
          </cell>
          <cell r="C1908" t="str">
            <v>Lighting</v>
          </cell>
          <cell r="D1908" t="str">
            <v>Lamp</v>
          </cell>
          <cell r="E1908" t="str">
            <v>TLED Lamp</v>
          </cell>
          <cell r="F1908" t="str">
            <v>MFRFT: Lamp - TLED - T8 -Tenant Controlled</v>
          </cell>
          <cell r="G1908" t="str">
            <v>T8 LED: tenant controlled</v>
          </cell>
          <cell r="H1908">
            <v>2</v>
          </cell>
          <cell r="I1908" t="str">
            <v>Active</v>
          </cell>
          <cell r="J1908">
            <v>42370</v>
          </cell>
          <cell r="L1908" t="str">
            <v>Res Lighting</v>
          </cell>
          <cell r="N1908" t="str">
            <v>4397</v>
          </cell>
          <cell r="Q1908" t="str">
            <v>25</v>
          </cell>
          <cell r="S1908" t="str">
            <v>54</v>
          </cell>
          <cell r="T1908" t="str">
            <v>9.66</v>
          </cell>
          <cell r="U1908" t="str">
            <v>Full</v>
          </cell>
          <cell r="V1908" t="str">
            <v>15</v>
          </cell>
          <cell r="Y1908" t="str">
            <v>PSE-deemed</v>
          </cell>
          <cell r="Z1908" t="str">
            <v>RTF Derived</v>
          </cell>
          <cell r="AE1908" t="str">
            <v>per unit</v>
          </cell>
          <cell r="AF1908" t="str">
            <v>kWh</v>
          </cell>
        </row>
        <row r="1909">
          <cell r="A1909" t="str">
            <v>11307 - 1</v>
          </cell>
          <cell r="B1909" t="str">
            <v>11307</v>
          </cell>
          <cell r="C1909" t="str">
            <v>Lighting</v>
          </cell>
          <cell r="D1909" t="str">
            <v>Area Lighting</v>
          </cell>
          <cell r="E1909" t="str">
            <v>Corridor Lighting</v>
          </cell>
          <cell r="F1909" t="str">
            <v>MFRFT: Lighting - Common Area</v>
          </cell>
          <cell r="G1909" t="str">
            <v>Multi-family common area lighting</v>
          </cell>
          <cell r="H1909">
            <v>1</v>
          </cell>
          <cell r="I1909" t="str">
            <v>Active</v>
          </cell>
          <cell r="J1909">
            <v>42370</v>
          </cell>
          <cell r="K1909">
            <v>42735</v>
          </cell>
          <cell r="L1909" t="str">
            <v>Comm Lighting</v>
          </cell>
          <cell r="N1909" t="str">
            <v>2393</v>
          </cell>
          <cell r="Q1909" t="str">
            <v>8000</v>
          </cell>
          <cell r="S1909" t="str">
            <v>160555</v>
          </cell>
          <cell r="U1909" t="str">
            <v>Incremental</v>
          </cell>
          <cell r="V1909" t="str">
            <v>15</v>
          </cell>
          <cell r="Y1909" t="str">
            <v>Calculated</v>
          </cell>
          <cell r="AE1909" t="str">
            <v>calculated</v>
          </cell>
          <cell r="AF1909" t="str">
            <v>kWh</v>
          </cell>
        </row>
        <row r="1910">
          <cell r="A1910" t="str">
            <v>11307 - 2</v>
          </cell>
          <cell r="B1910" t="str">
            <v>11307</v>
          </cell>
          <cell r="C1910" t="str">
            <v>Lighting</v>
          </cell>
          <cell r="D1910" t="str">
            <v>Area Lighting</v>
          </cell>
          <cell r="E1910" t="str">
            <v>Corridor Lighting</v>
          </cell>
          <cell r="F1910" t="str">
            <v>MFRFT: Lighting - Common Area</v>
          </cell>
          <cell r="G1910" t="str">
            <v>Multi-family common area lighting</v>
          </cell>
          <cell r="H1910">
            <v>2</v>
          </cell>
          <cell r="I1910" t="str">
            <v>Active</v>
          </cell>
          <cell r="J1910">
            <v>42736</v>
          </cell>
          <cell r="L1910" t="str">
            <v>Comm Lighting</v>
          </cell>
          <cell r="N1910" t="str">
            <v>4903</v>
          </cell>
          <cell r="Q1910" t="str">
            <v>8000</v>
          </cell>
          <cell r="S1910" t="str">
            <v>160555</v>
          </cell>
          <cell r="U1910" t="str">
            <v>Full</v>
          </cell>
          <cell r="V1910" t="str">
            <v>15</v>
          </cell>
          <cell r="X1910" t="str">
            <v>0</v>
          </cell>
          <cell r="Y1910" t="str">
            <v>Calculated</v>
          </cell>
          <cell r="Z1910" t="str">
            <v>Engineering</v>
          </cell>
          <cell r="AE1910" t="str">
            <v>calculated</v>
          </cell>
          <cell r="AF1910" t="str">
            <v>kWh</v>
          </cell>
        </row>
        <row r="1911">
          <cell r="A1911" t="str">
            <v>11312 - 1</v>
          </cell>
          <cell r="B1911" t="str">
            <v>11312</v>
          </cell>
          <cell r="C1911" t="str">
            <v>HVAC</v>
          </cell>
          <cell r="D1911" t="str">
            <v>Solar Heating</v>
          </cell>
          <cell r="E1911" t="str">
            <v>Solar Heating</v>
          </cell>
          <cell r="F1911" t="str">
            <v>MFRFT: Pool Heater - Solar</v>
          </cell>
          <cell r="G1911" t="str">
            <v>Solar pool heater</v>
          </cell>
          <cell r="H1911">
            <v>1</v>
          </cell>
          <cell r="I1911" t="str">
            <v>Active</v>
          </cell>
          <cell r="J1911">
            <v>41275</v>
          </cell>
          <cell r="K1911">
            <v>42735</v>
          </cell>
          <cell r="L1911" t="str">
            <v>Comm Water Heat</v>
          </cell>
          <cell r="N1911" t="str">
            <v>1056</v>
          </cell>
          <cell r="Q1911" t="str">
            <v>8000</v>
          </cell>
          <cell r="S1911" t="str">
            <v>12665</v>
          </cell>
          <cell r="U1911" t="str">
            <v>Incremental</v>
          </cell>
          <cell r="V1911" t="str">
            <v>12</v>
          </cell>
          <cell r="W1911" t="str">
            <v>3282</v>
          </cell>
          <cell r="X1911" t="str">
            <v>0</v>
          </cell>
          <cell r="Y1911" t="str">
            <v>Calculated</v>
          </cell>
          <cell r="AE1911" t="str">
            <v>calculated</v>
          </cell>
          <cell r="AF1911" t="str">
            <v>kWh</v>
          </cell>
        </row>
        <row r="1912">
          <cell r="A1912" t="str">
            <v>11312 - 2</v>
          </cell>
          <cell r="B1912" t="str">
            <v>11312</v>
          </cell>
          <cell r="C1912" t="str">
            <v>HVAC</v>
          </cell>
          <cell r="D1912" t="str">
            <v>Solar Heating</v>
          </cell>
          <cell r="E1912" t="str">
            <v>Solar Heating</v>
          </cell>
          <cell r="F1912" t="str">
            <v>MFRFT: Pool Heater - Solar</v>
          </cell>
          <cell r="G1912" t="str">
            <v>Solar pool heater</v>
          </cell>
          <cell r="H1912">
            <v>2</v>
          </cell>
          <cell r="I1912" t="str">
            <v>Active</v>
          </cell>
          <cell r="J1912">
            <v>42736</v>
          </cell>
          <cell r="L1912" t="str">
            <v>Comm Water Heat</v>
          </cell>
          <cell r="N1912" t="str">
            <v>4908</v>
          </cell>
          <cell r="Q1912" t="str">
            <v>8000</v>
          </cell>
          <cell r="S1912" t="str">
            <v>12665</v>
          </cell>
          <cell r="U1912" t="str">
            <v>Incremental</v>
          </cell>
          <cell r="V1912" t="str">
            <v>12</v>
          </cell>
          <cell r="X1912" t="str">
            <v>0</v>
          </cell>
          <cell r="Y1912" t="str">
            <v>Calculated</v>
          </cell>
          <cell r="Z1912" t="str">
            <v>Engineering</v>
          </cell>
          <cell r="AE1912" t="str">
            <v>calculated</v>
          </cell>
          <cell r="AF1912" t="str">
            <v>kWh</v>
          </cell>
        </row>
        <row r="1913">
          <cell r="A1913" t="str">
            <v>12008 - 1</v>
          </cell>
          <cell r="B1913" t="str">
            <v>12008</v>
          </cell>
          <cell r="C1913" t="str">
            <v>Controls</v>
          </cell>
          <cell r="D1913" t="str">
            <v>Advanced Power Strip</v>
          </cell>
          <cell r="E1913" t="str">
            <v>Advanced Power Strip</v>
          </cell>
          <cell r="F1913" t="str">
            <v>MFRFT: Power Strip - Advanced - Bluetooth - DI</v>
          </cell>
          <cell r="G1913" t="str">
            <v>Advanced power strip: bluetooth; direct install</v>
          </cell>
          <cell r="H1913">
            <v>1</v>
          </cell>
          <cell r="I1913" t="str">
            <v>Active</v>
          </cell>
          <cell r="J1913">
            <v>42736</v>
          </cell>
          <cell r="L1913" t="str">
            <v>Res Plug Load</v>
          </cell>
          <cell r="N1913" t="str">
            <v>5517</v>
          </cell>
          <cell r="Q1913" t="str">
            <v>55</v>
          </cell>
          <cell r="S1913" t="str">
            <v>55</v>
          </cell>
          <cell r="T1913" t="str">
            <v>216</v>
          </cell>
          <cell r="U1913" t="str">
            <v>Full</v>
          </cell>
          <cell r="V1913" t="str">
            <v>5</v>
          </cell>
          <cell r="X1913" t="str">
            <v>0</v>
          </cell>
          <cell r="Y1913" t="str">
            <v>RTF-deemed</v>
          </cell>
          <cell r="Z1913" t="str">
            <v>RTF UES Deemed</v>
          </cell>
          <cell r="AE1913" t="str">
            <v>per unit</v>
          </cell>
          <cell r="AF1913" t="str">
            <v>kWh</v>
          </cell>
        </row>
        <row r="1914">
          <cell r="A1914" t="str">
            <v>11973 - 1</v>
          </cell>
          <cell r="B1914" t="str">
            <v>11973</v>
          </cell>
          <cell r="C1914" t="str">
            <v>Controls</v>
          </cell>
          <cell r="D1914" t="str">
            <v>Advanced Power Strip</v>
          </cell>
          <cell r="E1914" t="str">
            <v>Advanced Power Strip</v>
          </cell>
          <cell r="F1914" t="str">
            <v>MFRFT: Power Strip - Advanced - Home Office - DI</v>
          </cell>
          <cell r="G1914" t="str">
            <v>Advanced power strip: direct install in home office</v>
          </cell>
          <cell r="H1914">
            <v>1</v>
          </cell>
          <cell r="I1914" t="str">
            <v>Active</v>
          </cell>
          <cell r="J1914">
            <v>42736</v>
          </cell>
          <cell r="L1914" t="str">
            <v>Res Plug Load</v>
          </cell>
          <cell r="N1914" t="str">
            <v>4917</v>
          </cell>
          <cell r="Q1914" t="str">
            <v>67.4</v>
          </cell>
          <cell r="S1914" t="str">
            <v>67.4</v>
          </cell>
          <cell r="T1914" t="str">
            <v>255</v>
          </cell>
          <cell r="U1914" t="str">
            <v>Full</v>
          </cell>
          <cell r="V1914" t="str">
            <v>5</v>
          </cell>
          <cell r="X1914" t="str">
            <v>10.24</v>
          </cell>
          <cell r="Y1914" t="str">
            <v>RTF-deemed</v>
          </cell>
          <cell r="Z1914" t="str">
            <v>RTF UES Deemed</v>
          </cell>
          <cell r="AE1914" t="str">
            <v>per unit</v>
          </cell>
          <cell r="AF1914" t="str">
            <v>kWh</v>
          </cell>
        </row>
        <row r="1915">
          <cell r="A1915" t="str">
            <v>11242 - 1</v>
          </cell>
          <cell r="B1915" t="str">
            <v>11242</v>
          </cell>
          <cell r="C1915" t="str">
            <v>Controls</v>
          </cell>
          <cell r="D1915" t="str">
            <v>Advanced Power Strip</v>
          </cell>
          <cell r="E1915" t="str">
            <v>Advanced Power Strip</v>
          </cell>
          <cell r="F1915" t="str">
            <v>MFRFT: Power Strip - Advanced - IR - DI</v>
          </cell>
          <cell r="G1915" t="str">
            <v>Advanced power strip: infrared sensing; direct install</v>
          </cell>
          <cell r="H1915">
            <v>1</v>
          </cell>
          <cell r="I1915" t="str">
            <v>Active</v>
          </cell>
          <cell r="J1915">
            <v>42370</v>
          </cell>
          <cell r="K1915">
            <v>42735</v>
          </cell>
          <cell r="L1915" t="str">
            <v>Res Plug Load</v>
          </cell>
          <cell r="N1915" t="str">
            <v>2388</v>
          </cell>
          <cell r="Q1915" t="str">
            <v>55</v>
          </cell>
          <cell r="S1915" t="str">
            <v>55</v>
          </cell>
          <cell r="T1915" t="str">
            <v>216</v>
          </cell>
          <cell r="U1915" t="str">
            <v>Full</v>
          </cell>
          <cell r="V1915" t="str">
            <v>5</v>
          </cell>
          <cell r="X1915" t="str">
            <v>0</v>
          </cell>
          <cell r="Y1915" t="str">
            <v>RTF-deemed</v>
          </cell>
          <cell r="AE1915" t="str">
            <v>per unit</v>
          </cell>
          <cell r="AF1915" t="str">
            <v>kWh</v>
          </cell>
        </row>
        <row r="1916">
          <cell r="A1916" t="str">
            <v>11242 - 2</v>
          </cell>
          <cell r="B1916" t="str">
            <v>11242</v>
          </cell>
          <cell r="C1916" t="str">
            <v>Controls</v>
          </cell>
          <cell r="D1916" t="str">
            <v>Advanced Power Strip</v>
          </cell>
          <cell r="E1916" t="str">
            <v>Advanced Power Strip</v>
          </cell>
          <cell r="F1916" t="str">
            <v>MFRFT: Power Strip - Advanced - IR - DI</v>
          </cell>
          <cell r="G1916" t="str">
            <v>Advanced power strip: infrared sensing; direct install</v>
          </cell>
          <cell r="H1916">
            <v>2</v>
          </cell>
          <cell r="I1916" t="str">
            <v>Active</v>
          </cell>
          <cell r="J1916">
            <v>42736</v>
          </cell>
          <cell r="L1916" t="str">
            <v>Res Plug Load</v>
          </cell>
          <cell r="N1916" t="str">
            <v>4848</v>
          </cell>
          <cell r="Q1916" t="str">
            <v>55</v>
          </cell>
          <cell r="S1916" t="str">
            <v>55</v>
          </cell>
          <cell r="T1916" t="str">
            <v>216</v>
          </cell>
          <cell r="U1916" t="str">
            <v>Full</v>
          </cell>
          <cell r="V1916" t="str">
            <v>5</v>
          </cell>
          <cell r="X1916" t="str">
            <v>0</v>
          </cell>
          <cell r="Y1916" t="str">
            <v>RTF-deemed</v>
          </cell>
          <cell r="Z1916" t="str">
            <v>RTF UES Deemed</v>
          </cell>
          <cell r="AE1916" t="str">
            <v>per unit</v>
          </cell>
          <cell r="AF1916" t="str">
            <v>kWh</v>
          </cell>
        </row>
        <row r="1917">
          <cell r="A1917" t="str">
            <v>11282 - 1</v>
          </cell>
          <cell r="B1917" t="str">
            <v>11282</v>
          </cell>
          <cell r="C1917" t="str">
            <v>Appliances</v>
          </cell>
          <cell r="D1917" t="str">
            <v>Refrigerator</v>
          </cell>
          <cell r="E1917" t="str">
            <v>Residential Use Refrigerator</v>
          </cell>
          <cell r="F1917" t="str">
            <v>MFRFT: Refrigerator - CEE Tier 3</v>
          </cell>
          <cell r="G1917" t="str">
            <v>CEE Tier 3 refrigerator</v>
          </cell>
          <cell r="H1917">
            <v>1</v>
          </cell>
          <cell r="I1917" t="str">
            <v>Active</v>
          </cell>
          <cell r="J1917">
            <v>41640</v>
          </cell>
          <cell r="K1917">
            <v>42735</v>
          </cell>
          <cell r="L1917" t="str">
            <v>Res Refrigerator</v>
          </cell>
          <cell r="N1917" t="str">
            <v>1234</v>
          </cell>
          <cell r="O1917" t="str">
            <v>CEE Tier 3</v>
          </cell>
          <cell r="Q1917" t="str">
            <v>50</v>
          </cell>
          <cell r="S1917" t="str">
            <v>211</v>
          </cell>
          <cell r="T1917" t="str">
            <v>98</v>
          </cell>
          <cell r="U1917" t="str">
            <v>Full</v>
          </cell>
          <cell r="V1917" t="str">
            <v>15</v>
          </cell>
          <cell r="Y1917" t="str">
            <v>RTF-deemed</v>
          </cell>
          <cell r="AE1917" t="str">
            <v>per unit</v>
          </cell>
          <cell r="AF1917" t="str">
            <v>kWh</v>
          </cell>
        </row>
        <row r="1918">
          <cell r="A1918" t="str">
            <v>11971 - 1</v>
          </cell>
          <cell r="B1918" t="str">
            <v>11971</v>
          </cell>
          <cell r="C1918" t="str">
            <v>Appliances</v>
          </cell>
          <cell r="D1918" t="str">
            <v>Refrigerator</v>
          </cell>
          <cell r="E1918" t="str">
            <v>Residential Use Refrigerator</v>
          </cell>
          <cell r="F1918" t="str">
            <v>MFRFT: Refrigerator - Energy Star</v>
          </cell>
          <cell r="G1918" t="str">
            <v>Energy Star refrigerator</v>
          </cell>
          <cell r="H1918">
            <v>1</v>
          </cell>
          <cell r="I1918" t="str">
            <v>Active</v>
          </cell>
          <cell r="J1918">
            <v>42736</v>
          </cell>
          <cell r="L1918" t="str">
            <v>Res Refrigerator</v>
          </cell>
          <cell r="N1918" t="str">
            <v>4915</v>
          </cell>
          <cell r="Q1918" t="str">
            <v>75</v>
          </cell>
          <cell r="S1918" t="str">
            <v>100.23</v>
          </cell>
          <cell r="T1918" t="str">
            <v>39</v>
          </cell>
          <cell r="U1918" t="str">
            <v>Incremental</v>
          </cell>
          <cell r="V1918" t="str">
            <v>15</v>
          </cell>
          <cell r="X1918" t="str">
            <v>0</v>
          </cell>
          <cell r="Y1918" t="str">
            <v>RTF-deemed</v>
          </cell>
          <cell r="Z1918" t="str">
            <v>RTF UES Deemed</v>
          </cell>
          <cell r="AE1918" t="str">
            <v>per unit</v>
          </cell>
          <cell r="AF1918" t="str">
            <v>kWh</v>
          </cell>
        </row>
        <row r="1919">
          <cell r="A1919" t="str">
            <v>11302 - 1</v>
          </cell>
          <cell r="B1919" t="str">
            <v>11302</v>
          </cell>
          <cell r="C1919" t="str">
            <v>Weatherization</v>
          </cell>
          <cell r="D1919" t="str">
            <v>Sealing</v>
          </cell>
          <cell r="E1919" t="str">
            <v>Air Sealing</v>
          </cell>
          <cell r="F1919" t="str">
            <v>MFRFT: Sealing - Air</v>
          </cell>
          <cell r="G1919" t="str">
            <v>Air Sealing</v>
          </cell>
          <cell r="H1919">
            <v>1</v>
          </cell>
          <cell r="I1919" t="str">
            <v>Active</v>
          </cell>
          <cell r="J1919">
            <v>42370</v>
          </cell>
          <cell r="K1919">
            <v>42735</v>
          </cell>
          <cell r="L1919" t="str">
            <v>MF Space Heat</v>
          </cell>
          <cell r="N1919" t="str">
            <v>3180</v>
          </cell>
          <cell r="Q1919" t="str">
            <v>2.04</v>
          </cell>
          <cell r="S1919" t="str">
            <v>2.04</v>
          </cell>
          <cell r="U1919" t="str">
            <v>Incremental</v>
          </cell>
          <cell r="V1919" t="str">
            <v>30</v>
          </cell>
          <cell r="Y1919" t="str">
            <v>Calculated</v>
          </cell>
          <cell r="AE1919" t="str">
            <v>calculated</v>
          </cell>
          <cell r="AF1919" t="str">
            <v>kWh</v>
          </cell>
        </row>
        <row r="1920">
          <cell r="A1920" t="str">
            <v>11302 - 2</v>
          </cell>
          <cell r="B1920" t="str">
            <v>11302</v>
          </cell>
          <cell r="C1920" t="str">
            <v>Weatherization</v>
          </cell>
          <cell r="D1920" t="str">
            <v>Sealing</v>
          </cell>
          <cell r="E1920" t="str">
            <v>Air Sealing</v>
          </cell>
          <cell r="F1920" t="str">
            <v>MFRFT: Sealing - Air</v>
          </cell>
          <cell r="G1920" t="str">
            <v>Air Sealing</v>
          </cell>
          <cell r="H1920">
            <v>2</v>
          </cell>
          <cell r="I1920" t="str">
            <v>Active</v>
          </cell>
          <cell r="J1920">
            <v>42736</v>
          </cell>
          <cell r="L1920" t="str">
            <v>MF Space Heat</v>
          </cell>
          <cell r="N1920" t="str">
            <v>4898</v>
          </cell>
          <cell r="Q1920" t="str">
            <v>1.7</v>
          </cell>
          <cell r="S1920" t="str">
            <v>1.7</v>
          </cell>
          <cell r="U1920" t="str">
            <v>Full</v>
          </cell>
          <cell r="V1920" t="str">
            <v>30</v>
          </cell>
          <cell r="X1920" t="str">
            <v>0</v>
          </cell>
          <cell r="Y1920" t="str">
            <v>Calculated</v>
          </cell>
          <cell r="Z1920" t="str">
            <v>Engineering</v>
          </cell>
          <cell r="AE1920" t="str">
            <v>calculated</v>
          </cell>
          <cell r="AF1920" t="str">
            <v>kWh</v>
          </cell>
        </row>
        <row r="1921">
          <cell r="A1921" t="str">
            <v>11284 - 1</v>
          </cell>
          <cell r="B1921" t="str">
            <v>11284</v>
          </cell>
          <cell r="C1921" t="str">
            <v>Water Heating</v>
          </cell>
          <cell r="D1921" t="str">
            <v>Showerhead</v>
          </cell>
          <cell r="E1921" t="str">
            <v>Residential Use Showerhead</v>
          </cell>
          <cell r="F1921" t="str">
            <v>MFRFT: Showerhead - Direct Install - EWH - 1.5 gpm max</v>
          </cell>
          <cell r="G1921" t="str">
            <v>1.5 gpm maximum showerhead: direct install; electric water heating</v>
          </cell>
          <cell r="H1921">
            <v>1</v>
          </cell>
          <cell r="I1921" t="str">
            <v>Active</v>
          </cell>
          <cell r="J1921">
            <v>41640</v>
          </cell>
          <cell r="K1921">
            <v>42735</v>
          </cell>
          <cell r="L1921" t="str">
            <v>Res Water Heat</v>
          </cell>
          <cell r="N1921" t="str">
            <v>1235</v>
          </cell>
          <cell r="O1921" t="str">
            <v>1.5 gpm</v>
          </cell>
          <cell r="Q1921" t="str">
            <v>18</v>
          </cell>
          <cell r="S1921" t="str">
            <v>18</v>
          </cell>
          <cell r="T1921" t="str">
            <v>307</v>
          </cell>
          <cell r="U1921" t="str">
            <v>Full</v>
          </cell>
          <cell r="V1921" t="str">
            <v>10</v>
          </cell>
          <cell r="W1921" t="str">
            <v>4056</v>
          </cell>
          <cell r="Y1921" t="str">
            <v>PSE-deemed</v>
          </cell>
          <cell r="Z1921" t="str">
            <v>PSE Regional</v>
          </cell>
          <cell r="AE1921" t="str">
            <v>per unit</v>
          </cell>
          <cell r="AF1921" t="str">
            <v>kWh</v>
          </cell>
        </row>
        <row r="1922">
          <cell r="A1922" t="str">
            <v>11284 - 2</v>
          </cell>
          <cell r="B1922" t="str">
            <v>11284</v>
          </cell>
          <cell r="C1922" t="str">
            <v>Water Heating</v>
          </cell>
          <cell r="D1922" t="str">
            <v>Showerhead</v>
          </cell>
          <cell r="E1922" t="str">
            <v>Residential Use Showerhead</v>
          </cell>
          <cell r="F1922" t="str">
            <v>MFRFT: Showerhead - Direct Install - EWH - 1.5 gpm max</v>
          </cell>
          <cell r="G1922" t="str">
            <v>1.5 gpm maximum showerhead: direct install; electric water heating</v>
          </cell>
          <cell r="H1922">
            <v>2</v>
          </cell>
          <cell r="I1922" t="str">
            <v>Active</v>
          </cell>
          <cell r="J1922">
            <v>42736</v>
          </cell>
          <cell r="L1922" t="str">
            <v>Res Water Heat</v>
          </cell>
          <cell r="N1922" t="str">
            <v>4881</v>
          </cell>
          <cell r="O1922" t="str">
            <v>1.5 gpm</v>
          </cell>
          <cell r="Q1922" t="str">
            <v>18</v>
          </cell>
          <cell r="S1922" t="str">
            <v>18</v>
          </cell>
          <cell r="T1922" t="str">
            <v>207</v>
          </cell>
          <cell r="U1922" t="str">
            <v>Full</v>
          </cell>
          <cell r="V1922" t="str">
            <v>10</v>
          </cell>
          <cell r="X1922" t="str">
            <v>18.81</v>
          </cell>
          <cell r="Y1922" t="str">
            <v>RTF-deemed</v>
          </cell>
          <cell r="Z1922" t="str">
            <v>RTF UES Deemed</v>
          </cell>
          <cell r="AE1922" t="str">
            <v>per unit</v>
          </cell>
          <cell r="AF1922" t="str">
            <v>kWh</v>
          </cell>
        </row>
        <row r="1923">
          <cell r="A1923" t="str">
            <v>11285 - 1</v>
          </cell>
          <cell r="B1923" t="str">
            <v>11285</v>
          </cell>
          <cell r="C1923" t="str">
            <v>Water Heating</v>
          </cell>
          <cell r="D1923" t="str">
            <v>Showerhead</v>
          </cell>
          <cell r="E1923" t="str">
            <v>Residential Use Showerhead</v>
          </cell>
          <cell r="F1923" t="str">
            <v>MFRFT: Showerhead - Direct Install - GWH - 1.5 gpm max</v>
          </cell>
          <cell r="G1923" t="str">
            <v>1.5 gpm maximum showerhead: direct install; natural gas water heating</v>
          </cell>
          <cell r="H1923">
            <v>1</v>
          </cell>
          <cell r="I1923" t="str">
            <v>Active</v>
          </cell>
          <cell r="J1923">
            <v>41640</v>
          </cell>
          <cell r="K1923">
            <v>42735</v>
          </cell>
          <cell r="L1923" t="str">
            <v>Res Water Heat</v>
          </cell>
          <cell r="N1923" t="str">
            <v>1215</v>
          </cell>
          <cell r="O1923" t="str">
            <v>1.5 gpm</v>
          </cell>
          <cell r="U1923" t="str">
            <v>Full</v>
          </cell>
          <cell r="V1923" t="str">
            <v>10</v>
          </cell>
          <cell r="Y1923" t="str">
            <v>PSE-deemed</v>
          </cell>
          <cell r="Z1923" t="str">
            <v>PSE Regional</v>
          </cell>
          <cell r="AA1923" t="str">
            <v>18</v>
          </cell>
          <cell r="AC1923" t="str">
            <v>18</v>
          </cell>
          <cell r="AD1923" t="str">
            <v>13</v>
          </cell>
          <cell r="AE1923" t="str">
            <v>per unit</v>
          </cell>
          <cell r="AF1923" t="str">
            <v>Therm</v>
          </cell>
        </row>
        <row r="1924">
          <cell r="A1924" t="str">
            <v>11285 - 2</v>
          </cell>
          <cell r="B1924" t="str">
            <v>11285</v>
          </cell>
          <cell r="C1924" t="str">
            <v>Water Heating</v>
          </cell>
          <cell r="D1924" t="str">
            <v>Showerhead</v>
          </cell>
          <cell r="E1924" t="str">
            <v>Residential Use Showerhead</v>
          </cell>
          <cell r="F1924" t="str">
            <v>MFRFT: Showerhead - Direct Install - GWH - 1.5 gpm max</v>
          </cell>
          <cell r="G1924" t="str">
            <v>1.5 gpm maximum showerhead: direct install; natural gas water heating</v>
          </cell>
          <cell r="H1924">
            <v>2</v>
          </cell>
          <cell r="I1924" t="str">
            <v>Active</v>
          </cell>
          <cell r="J1924">
            <v>42736</v>
          </cell>
          <cell r="L1924" t="str">
            <v>Res Water Heat</v>
          </cell>
          <cell r="N1924" t="str">
            <v>4882</v>
          </cell>
          <cell r="O1924" t="str">
            <v>1.5 gpm</v>
          </cell>
          <cell r="U1924" t="str">
            <v>Full</v>
          </cell>
          <cell r="V1924" t="str">
            <v>10</v>
          </cell>
          <cell r="X1924" t="str">
            <v>18.81</v>
          </cell>
          <cell r="Y1924" t="str">
            <v>RTF-deemed</v>
          </cell>
          <cell r="Z1924" t="str">
            <v>RTF UES Deemed</v>
          </cell>
          <cell r="AA1924" t="str">
            <v>18</v>
          </cell>
          <cell r="AC1924" t="str">
            <v>18</v>
          </cell>
          <cell r="AD1924" t="str">
            <v>7</v>
          </cell>
          <cell r="AE1924" t="str">
            <v>per unit</v>
          </cell>
          <cell r="AF1924" t="str">
            <v>Therm</v>
          </cell>
        </row>
        <row r="1925">
          <cell r="A1925" t="str">
            <v>11289 - 1</v>
          </cell>
          <cell r="B1925" t="str">
            <v>11289</v>
          </cell>
          <cell r="C1925" t="str">
            <v>Water Heating</v>
          </cell>
          <cell r="D1925" t="str">
            <v>Showerhead</v>
          </cell>
          <cell r="E1925" t="str">
            <v>Residential Use Showerhead</v>
          </cell>
          <cell r="F1925" t="str">
            <v>MFRFT: Showerhead - Thermostatic Restrictor - EWH</v>
          </cell>
          <cell r="G1925" t="str">
            <v>Thermostatic restrictor showerhead: electric water heating</v>
          </cell>
          <cell r="H1925">
            <v>1</v>
          </cell>
          <cell r="I1925" t="str">
            <v>Active</v>
          </cell>
          <cell r="J1925">
            <v>42370</v>
          </cell>
          <cell r="K1925">
            <v>42735</v>
          </cell>
          <cell r="L1925" t="str">
            <v>Res Water Heat</v>
          </cell>
          <cell r="N1925" t="str">
            <v>2405</v>
          </cell>
          <cell r="Q1925" t="str">
            <v>41</v>
          </cell>
          <cell r="S1925" t="str">
            <v>41</v>
          </cell>
          <cell r="T1925" t="str">
            <v>336</v>
          </cell>
          <cell r="U1925" t="str">
            <v>Full</v>
          </cell>
          <cell r="V1925" t="str">
            <v>10</v>
          </cell>
          <cell r="Y1925" t="str">
            <v>RTF-deemed</v>
          </cell>
          <cell r="AE1925" t="str">
            <v>per unit</v>
          </cell>
          <cell r="AF1925" t="str">
            <v>kWh</v>
          </cell>
        </row>
        <row r="1926">
          <cell r="A1926" t="str">
            <v>11289 - 2</v>
          </cell>
          <cell r="B1926" t="str">
            <v>11289</v>
          </cell>
          <cell r="C1926" t="str">
            <v>Water Heating</v>
          </cell>
          <cell r="D1926" t="str">
            <v>Showerhead</v>
          </cell>
          <cell r="E1926" t="str">
            <v>Residential Use Showerhead</v>
          </cell>
          <cell r="F1926" t="str">
            <v>MFRFT: Showerhead - Thermostatic Restrictor - EWH</v>
          </cell>
          <cell r="G1926" t="str">
            <v>Thermostatic restrictor showerhead: electric water heating</v>
          </cell>
          <cell r="H1926">
            <v>2</v>
          </cell>
          <cell r="I1926" t="str">
            <v>Active</v>
          </cell>
          <cell r="J1926">
            <v>42736</v>
          </cell>
          <cell r="L1926" t="str">
            <v>Res Water Heat</v>
          </cell>
          <cell r="N1926" t="str">
            <v>4886</v>
          </cell>
          <cell r="Q1926" t="str">
            <v>41</v>
          </cell>
          <cell r="S1926" t="str">
            <v>41</v>
          </cell>
          <cell r="T1926" t="str">
            <v>335</v>
          </cell>
          <cell r="U1926" t="str">
            <v>Full</v>
          </cell>
          <cell r="V1926" t="str">
            <v>10</v>
          </cell>
          <cell r="X1926" t="str">
            <v>37.1</v>
          </cell>
          <cell r="Y1926" t="str">
            <v>RTF-deemed</v>
          </cell>
          <cell r="Z1926" t="str">
            <v>RTF UES Deemed</v>
          </cell>
          <cell r="AE1926" t="str">
            <v>per unit</v>
          </cell>
          <cell r="AF1926" t="str">
            <v>kWh</v>
          </cell>
        </row>
        <row r="1927">
          <cell r="A1927" t="str">
            <v>11288 - 1</v>
          </cell>
          <cell r="B1927" t="str">
            <v>11288</v>
          </cell>
          <cell r="C1927" t="str">
            <v>Water Heating</v>
          </cell>
          <cell r="D1927" t="str">
            <v>Showerhead</v>
          </cell>
          <cell r="E1927" t="str">
            <v>Residential Use Showerhead</v>
          </cell>
          <cell r="F1927" t="str">
            <v>MFRFT: Showerhead - Thermostatic Restrictor - GWH</v>
          </cell>
          <cell r="G1927" t="str">
            <v>Thermostatic restrictor showerhead: natural gas water heating</v>
          </cell>
          <cell r="H1927">
            <v>1</v>
          </cell>
          <cell r="I1927" t="str">
            <v>Active</v>
          </cell>
          <cell r="J1927">
            <v>42370</v>
          </cell>
          <cell r="K1927">
            <v>42735</v>
          </cell>
          <cell r="L1927" t="str">
            <v>Res Water Heat</v>
          </cell>
          <cell r="N1927" t="str">
            <v>2418</v>
          </cell>
          <cell r="U1927" t="str">
            <v>Full</v>
          </cell>
          <cell r="V1927" t="str">
            <v>10</v>
          </cell>
          <cell r="Y1927" t="str">
            <v>RTF-deemed</v>
          </cell>
          <cell r="AA1927" t="str">
            <v>41</v>
          </cell>
          <cell r="AC1927" t="str">
            <v>41</v>
          </cell>
          <cell r="AD1927" t="str">
            <v>15</v>
          </cell>
          <cell r="AE1927" t="str">
            <v>per unit</v>
          </cell>
          <cell r="AF1927" t="str">
            <v>Therm</v>
          </cell>
        </row>
        <row r="1928">
          <cell r="A1928" t="str">
            <v>11288 - 2</v>
          </cell>
          <cell r="B1928" t="str">
            <v>11288</v>
          </cell>
          <cell r="C1928" t="str">
            <v>Water Heating</v>
          </cell>
          <cell r="D1928" t="str">
            <v>Showerhead</v>
          </cell>
          <cell r="E1928" t="str">
            <v>Residential Use Showerhead</v>
          </cell>
          <cell r="F1928" t="str">
            <v>MFRFT: Showerhead - Thermostatic Restrictor - GWH</v>
          </cell>
          <cell r="G1928" t="str">
            <v>Thermostatic restrictor showerhead: natural gas water heating</v>
          </cell>
          <cell r="H1928">
            <v>2</v>
          </cell>
          <cell r="I1928" t="str">
            <v>Active</v>
          </cell>
          <cell r="J1928">
            <v>42736</v>
          </cell>
          <cell r="L1928" t="str">
            <v>Res Water Heat</v>
          </cell>
          <cell r="N1928" t="str">
            <v>4885</v>
          </cell>
          <cell r="U1928" t="str">
            <v>Full</v>
          </cell>
          <cell r="V1928" t="str">
            <v>10</v>
          </cell>
          <cell r="X1928" t="str">
            <v>37.1</v>
          </cell>
          <cell r="Y1928" t="str">
            <v>PSE-deemed</v>
          </cell>
          <cell r="Z1928" t="str">
            <v>RTF Derived</v>
          </cell>
          <cell r="AA1928" t="str">
            <v>41</v>
          </cell>
          <cell r="AC1928" t="str">
            <v>41</v>
          </cell>
          <cell r="AD1928" t="str">
            <v>8.5</v>
          </cell>
          <cell r="AE1928" t="str">
            <v>per unit</v>
          </cell>
          <cell r="AF1928" t="str">
            <v>Therm</v>
          </cell>
        </row>
        <row r="1929">
          <cell r="A1929" t="str">
            <v>11287 - 1</v>
          </cell>
          <cell r="B1929" t="str">
            <v>11287</v>
          </cell>
          <cell r="C1929" t="str">
            <v>Water Heating</v>
          </cell>
          <cell r="D1929" t="str">
            <v>Showerhead</v>
          </cell>
          <cell r="E1929" t="str">
            <v>Residential Use Showerhead</v>
          </cell>
          <cell r="F1929" t="str">
            <v>MFRFT: Showerhead - Thermostatic Restrictor - Handheld  - EWH</v>
          </cell>
          <cell r="G1929" t="str">
            <v>Hand-held thermostatic restrictor showerhead: electric water heating</v>
          </cell>
          <cell r="H1929">
            <v>1</v>
          </cell>
          <cell r="I1929" t="str">
            <v>Active</v>
          </cell>
          <cell r="J1929">
            <v>42370</v>
          </cell>
          <cell r="K1929">
            <v>42735</v>
          </cell>
          <cell r="L1929" t="str">
            <v>Res Water Heat</v>
          </cell>
          <cell r="N1929" t="str">
            <v>2404</v>
          </cell>
          <cell r="Q1929" t="str">
            <v>58</v>
          </cell>
          <cell r="S1929" t="str">
            <v>58</v>
          </cell>
          <cell r="T1929" t="str">
            <v>336</v>
          </cell>
          <cell r="U1929" t="str">
            <v>Full</v>
          </cell>
          <cell r="V1929" t="str">
            <v>10</v>
          </cell>
          <cell r="Y1929" t="str">
            <v>RTF-deemed</v>
          </cell>
          <cell r="AE1929" t="str">
            <v>per unit</v>
          </cell>
          <cell r="AF1929" t="str">
            <v>kWh</v>
          </cell>
        </row>
        <row r="1930">
          <cell r="A1930" t="str">
            <v>11287 - 2</v>
          </cell>
          <cell r="B1930" t="str">
            <v>11287</v>
          </cell>
          <cell r="C1930" t="str">
            <v>Water Heating</v>
          </cell>
          <cell r="D1930" t="str">
            <v>Showerhead</v>
          </cell>
          <cell r="E1930" t="str">
            <v>Residential Use Showerhead</v>
          </cell>
          <cell r="F1930" t="str">
            <v>MFRFT: Showerhead - Thermostatic Restrictor - Handheld  - EWH</v>
          </cell>
          <cell r="G1930" t="str">
            <v>Hand-held thermostatic restrictor showerhead: electric water heating</v>
          </cell>
          <cell r="H1930">
            <v>2</v>
          </cell>
          <cell r="I1930" t="str">
            <v>Active</v>
          </cell>
          <cell r="J1930">
            <v>42736</v>
          </cell>
          <cell r="L1930" t="str">
            <v>Res Water Heat</v>
          </cell>
          <cell r="N1930" t="str">
            <v>4884</v>
          </cell>
          <cell r="Q1930" t="str">
            <v>58</v>
          </cell>
          <cell r="S1930" t="str">
            <v>58</v>
          </cell>
          <cell r="T1930" t="str">
            <v>335</v>
          </cell>
          <cell r="U1930" t="str">
            <v>Full</v>
          </cell>
          <cell r="V1930" t="str">
            <v>10</v>
          </cell>
          <cell r="X1930" t="str">
            <v>37.1</v>
          </cell>
          <cell r="Y1930" t="str">
            <v>RTF-deemed</v>
          </cell>
          <cell r="Z1930" t="str">
            <v>RTF UES Deemed</v>
          </cell>
          <cell r="AE1930" t="str">
            <v>per unit</v>
          </cell>
          <cell r="AF1930" t="str">
            <v>kWh</v>
          </cell>
        </row>
        <row r="1931">
          <cell r="A1931" t="str">
            <v>11286 - 1</v>
          </cell>
          <cell r="B1931" t="str">
            <v>11286</v>
          </cell>
          <cell r="C1931" t="str">
            <v>Water Heating</v>
          </cell>
          <cell r="D1931" t="str">
            <v>Showerhead</v>
          </cell>
          <cell r="E1931" t="str">
            <v>Residential Use Showerhead</v>
          </cell>
          <cell r="F1931" t="str">
            <v>MFRFT: Showerhead - Thermostatic Restrictor - Handheld  - GWH</v>
          </cell>
          <cell r="G1931" t="str">
            <v>Hand-held thermostatic restrictor showerhead: natural gas water heating</v>
          </cell>
          <cell r="H1931">
            <v>1</v>
          </cell>
          <cell r="I1931" t="str">
            <v>Active</v>
          </cell>
          <cell r="J1931">
            <v>42370</v>
          </cell>
          <cell r="K1931">
            <v>42735</v>
          </cell>
          <cell r="L1931" t="str">
            <v>Res Water Heat</v>
          </cell>
          <cell r="N1931" t="str">
            <v>2417</v>
          </cell>
          <cell r="U1931" t="str">
            <v>Full</v>
          </cell>
          <cell r="V1931" t="str">
            <v>10</v>
          </cell>
          <cell r="Y1931" t="str">
            <v>RTF-deemed</v>
          </cell>
          <cell r="AA1931" t="str">
            <v>58</v>
          </cell>
          <cell r="AC1931" t="str">
            <v>58</v>
          </cell>
          <cell r="AD1931" t="str">
            <v>15</v>
          </cell>
          <cell r="AE1931" t="str">
            <v>per unit</v>
          </cell>
          <cell r="AF1931" t="str">
            <v>Therm</v>
          </cell>
        </row>
        <row r="1932">
          <cell r="A1932" t="str">
            <v>11286 - 2</v>
          </cell>
          <cell r="B1932" t="str">
            <v>11286</v>
          </cell>
          <cell r="C1932" t="str">
            <v>Water Heating</v>
          </cell>
          <cell r="D1932" t="str">
            <v>Showerhead</v>
          </cell>
          <cell r="E1932" t="str">
            <v>Residential Use Showerhead</v>
          </cell>
          <cell r="F1932" t="str">
            <v>MFRFT: Showerhead - Thermostatic Restrictor - Handheld  - GWH</v>
          </cell>
          <cell r="G1932" t="str">
            <v>Hand-held thermostatic restrictor showerhead: natural gas water heating</v>
          </cell>
          <cell r="H1932">
            <v>2</v>
          </cell>
          <cell r="I1932" t="str">
            <v>Active</v>
          </cell>
          <cell r="J1932">
            <v>42736</v>
          </cell>
          <cell r="L1932" t="str">
            <v>Res Water Heat</v>
          </cell>
          <cell r="N1932" t="str">
            <v>4883</v>
          </cell>
          <cell r="U1932" t="str">
            <v>Full</v>
          </cell>
          <cell r="V1932" t="str">
            <v>10</v>
          </cell>
          <cell r="X1932" t="str">
            <v>37.1</v>
          </cell>
          <cell r="Y1932" t="str">
            <v>PSE-deemed</v>
          </cell>
          <cell r="Z1932" t="str">
            <v>RTF Derived</v>
          </cell>
          <cell r="AA1932" t="str">
            <v>58</v>
          </cell>
          <cell r="AC1932" t="str">
            <v>58</v>
          </cell>
          <cell r="AD1932" t="str">
            <v>8.5</v>
          </cell>
          <cell r="AE1932" t="str">
            <v>per unit</v>
          </cell>
          <cell r="AF1932" t="str">
            <v>Therm</v>
          </cell>
        </row>
        <row r="1933">
          <cell r="A1933" t="str">
            <v>11969 - 1</v>
          </cell>
          <cell r="B1933" t="str">
            <v>11969</v>
          </cell>
          <cell r="C1933" t="str">
            <v>Controls</v>
          </cell>
          <cell r="D1933" t="str">
            <v>Thermostat</v>
          </cell>
          <cell r="E1933" t="str">
            <v>ELV Thermostat</v>
          </cell>
          <cell r="F1933" t="str">
            <v>MFRFT: Thermostat - Electronic Line Voltage - kWh</v>
          </cell>
          <cell r="G1933" t="str">
            <v>Electronic line voltage thermostat: electric home heating</v>
          </cell>
          <cell r="H1933">
            <v>1</v>
          </cell>
          <cell r="I1933" t="str">
            <v>Active</v>
          </cell>
          <cell r="J1933">
            <v>42736</v>
          </cell>
          <cell r="L1933" t="str">
            <v>SF Space Heat</v>
          </cell>
          <cell r="N1933" t="str">
            <v>4913</v>
          </cell>
          <cell r="Q1933" t="str">
            <v>50</v>
          </cell>
          <cell r="S1933" t="str">
            <v>58.15</v>
          </cell>
          <cell r="T1933" t="str">
            <v>49</v>
          </cell>
          <cell r="U1933" t="str">
            <v>Full</v>
          </cell>
          <cell r="V1933" t="str">
            <v>15</v>
          </cell>
          <cell r="X1933" t="str">
            <v>0</v>
          </cell>
          <cell r="Y1933" t="str">
            <v>RTF-deemed</v>
          </cell>
          <cell r="Z1933" t="str">
            <v>RTF UES Deemed</v>
          </cell>
          <cell r="AE1933" t="str">
            <v>per unit</v>
          </cell>
          <cell r="AF1933" t="str">
            <v>kWh</v>
          </cell>
        </row>
        <row r="1934">
          <cell r="A1934" t="str">
            <v>11968 - 1</v>
          </cell>
          <cell r="B1934" t="str">
            <v>11968</v>
          </cell>
          <cell r="C1934" t="str">
            <v>Controls</v>
          </cell>
          <cell r="D1934" t="str">
            <v>Thermostat</v>
          </cell>
          <cell r="E1934" t="str">
            <v>ELV Thermostat</v>
          </cell>
          <cell r="F1934" t="str">
            <v>MFRFT: Thermostat - Electronic Line Voltage - Therm</v>
          </cell>
          <cell r="G1934" t="str">
            <v>Electronic line voltage thermostat: natural gas home heating</v>
          </cell>
          <cell r="H1934">
            <v>1</v>
          </cell>
          <cell r="I1934" t="str">
            <v>Active</v>
          </cell>
          <cell r="J1934">
            <v>42736</v>
          </cell>
          <cell r="L1934" t="str">
            <v>Res Space Heat</v>
          </cell>
          <cell r="N1934" t="str">
            <v>4912</v>
          </cell>
          <cell r="U1934" t="str">
            <v>Full</v>
          </cell>
          <cell r="V1934" t="str">
            <v>15</v>
          </cell>
          <cell r="X1934" t="str">
            <v>0</v>
          </cell>
          <cell r="Y1934" t="str">
            <v>PSE-deemed</v>
          </cell>
          <cell r="Z1934" t="str">
            <v>RTF Derived</v>
          </cell>
          <cell r="AA1934" t="str">
            <v>50</v>
          </cell>
          <cell r="AC1934" t="str">
            <v>58.15</v>
          </cell>
          <cell r="AD1934" t="str">
            <v>2</v>
          </cell>
          <cell r="AE1934" t="str">
            <v>per unit</v>
          </cell>
          <cell r="AF1934" t="str">
            <v>Therm</v>
          </cell>
        </row>
        <row r="1935">
          <cell r="A1935" t="str">
            <v>11976 - 1</v>
          </cell>
          <cell r="B1935" t="str">
            <v>11976</v>
          </cell>
          <cell r="C1935" t="str">
            <v>Controls</v>
          </cell>
          <cell r="D1935" t="str">
            <v>Thermostat</v>
          </cell>
          <cell r="E1935" t="str">
            <v>Web-Enabled Thermostat</v>
          </cell>
          <cell r="F1935" t="str">
            <v>MFRFT: Thermostat - Web Enabled - kWh</v>
          </cell>
          <cell r="G1935" t="str">
            <v>Web-enabled thermostat: electric home heating</v>
          </cell>
          <cell r="H1935">
            <v>1</v>
          </cell>
          <cell r="I1935" t="str">
            <v>Active</v>
          </cell>
          <cell r="J1935">
            <v>42736</v>
          </cell>
          <cell r="L1935" t="str">
            <v>SF Space Heat</v>
          </cell>
          <cell r="N1935" t="str">
            <v>4920</v>
          </cell>
          <cell r="Q1935" t="str">
            <v>483</v>
          </cell>
          <cell r="S1935" t="str">
            <v>483</v>
          </cell>
          <cell r="T1935" t="str">
            <v>435</v>
          </cell>
          <cell r="U1935" t="str">
            <v>Full</v>
          </cell>
          <cell r="V1935" t="str">
            <v>20</v>
          </cell>
          <cell r="X1935" t="str">
            <v>0</v>
          </cell>
          <cell r="Y1935" t="str">
            <v>RTF-deemed</v>
          </cell>
          <cell r="Z1935" t="str">
            <v>RTF UES Provisional</v>
          </cell>
          <cell r="AE1935" t="str">
            <v>per unit</v>
          </cell>
          <cell r="AF1935" t="str">
            <v>kWh</v>
          </cell>
        </row>
        <row r="1936">
          <cell r="A1936" t="str">
            <v>11313 - 1</v>
          </cell>
          <cell r="B1936" t="str">
            <v>11313</v>
          </cell>
          <cell r="C1936" t="str">
            <v>Motors</v>
          </cell>
          <cell r="D1936" t="str">
            <v>Variable Frequency Drive</v>
          </cell>
          <cell r="E1936" t="str">
            <v>Variable Frequency Drive</v>
          </cell>
          <cell r="F1936" t="str">
            <v>MFRFT: Variable Frequency Drive - kWh</v>
          </cell>
          <cell r="G1936" t="str">
            <v>Variable-frequency drive: kWh savings</v>
          </cell>
          <cell r="H1936">
            <v>1</v>
          </cell>
          <cell r="I1936" t="str">
            <v>Active</v>
          </cell>
          <cell r="J1936">
            <v>42370</v>
          </cell>
          <cell r="K1936">
            <v>42735</v>
          </cell>
          <cell r="L1936" t="str">
            <v>Comm Space Heat</v>
          </cell>
          <cell r="N1936" t="str">
            <v>2407</v>
          </cell>
          <cell r="Q1936" t="str">
            <v>4121</v>
          </cell>
          <cell r="S1936" t="str">
            <v>137340</v>
          </cell>
          <cell r="U1936" t="str">
            <v>Incremental</v>
          </cell>
          <cell r="V1936" t="str">
            <v>15</v>
          </cell>
          <cell r="X1936" t="str">
            <v>0</v>
          </cell>
          <cell r="Y1936" t="str">
            <v>Calculated</v>
          </cell>
          <cell r="AE1936" t="str">
            <v>calculated</v>
          </cell>
          <cell r="AF1936" t="str">
            <v>kWh</v>
          </cell>
        </row>
        <row r="1937">
          <cell r="A1937" t="str">
            <v>11313 - 2</v>
          </cell>
          <cell r="B1937" t="str">
            <v>11313</v>
          </cell>
          <cell r="C1937" t="str">
            <v>Motors</v>
          </cell>
          <cell r="D1937" t="str">
            <v>Variable Frequency Drive</v>
          </cell>
          <cell r="E1937" t="str">
            <v>Variable Frequency Drive</v>
          </cell>
          <cell r="F1937" t="str">
            <v>MFRFT: Variable Frequency Drive - kWh</v>
          </cell>
          <cell r="G1937" t="str">
            <v>Variable-frequency drive: kWh savings</v>
          </cell>
          <cell r="H1937">
            <v>2</v>
          </cell>
          <cell r="I1937" t="str">
            <v>Active</v>
          </cell>
          <cell r="J1937">
            <v>42736</v>
          </cell>
          <cell r="L1937" t="str">
            <v>Comm Space Heat</v>
          </cell>
          <cell r="N1937" t="str">
            <v>4909</v>
          </cell>
          <cell r="Q1937" t="str">
            <v>4121</v>
          </cell>
          <cell r="S1937" t="str">
            <v>137340</v>
          </cell>
          <cell r="U1937" t="str">
            <v>Incremental</v>
          </cell>
          <cell r="V1937" t="str">
            <v>15</v>
          </cell>
          <cell r="X1937" t="str">
            <v>0</v>
          </cell>
          <cell r="Y1937" t="str">
            <v>Calculated</v>
          </cell>
          <cell r="Z1937" t="str">
            <v>Engineering</v>
          </cell>
          <cell r="AE1937" t="str">
            <v>calculated</v>
          </cell>
          <cell r="AF1937" t="str">
            <v>kWh</v>
          </cell>
        </row>
        <row r="1938">
          <cell r="A1938" t="str">
            <v>11314 - 1</v>
          </cell>
          <cell r="B1938" t="str">
            <v>11314</v>
          </cell>
          <cell r="C1938" t="str">
            <v>Motors</v>
          </cell>
          <cell r="D1938" t="str">
            <v>Variable Frequency Drive</v>
          </cell>
          <cell r="E1938" t="str">
            <v>Variable Frequency Drive</v>
          </cell>
          <cell r="F1938" t="str">
            <v>MFRFT: Variable Frequency Drive - Therm</v>
          </cell>
          <cell r="G1938" t="str">
            <v>Variable-frequency drive: Therm savings</v>
          </cell>
          <cell r="H1938">
            <v>1</v>
          </cell>
          <cell r="I1938" t="str">
            <v>Active</v>
          </cell>
          <cell r="J1938">
            <v>42370</v>
          </cell>
          <cell r="K1938">
            <v>42735</v>
          </cell>
          <cell r="L1938" t="str">
            <v>Comm Space Heat</v>
          </cell>
          <cell r="N1938" t="str">
            <v>2420</v>
          </cell>
          <cell r="U1938" t="str">
            <v>Incremental</v>
          </cell>
          <cell r="V1938" t="str">
            <v>15</v>
          </cell>
          <cell r="X1938" t="str">
            <v>0</v>
          </cell>
          <cell r="Y1938" t="str">
            <v>Calculated</v>
          </cell>
          <cell r="AA1938" t="str">
            <v>27238</v>
          </cell>
          <cell r="AC1938" t="str">
            <v>63620</v>
          </cell>
          <cell r="AE1938" t="str">
            <v>calculated</v>
          </cell>
          <cell r="AF1938" t="str">
            <v>Therm</v>
          </cell>
        </row>
        <row r="1939">
          <cell r="A1939" t="str">
            <v>11314 - 2</v>
          </cell>
          <cell r="B1939" t="str">
            <v>11314</v>
          </cell>
          <cell r="C1939" t="str">
            <v>Motors</v>
          </cell>
          <cell r="D1939" t="str">
            <v>Variable Frequency Drive</v>
          </cell>
          <cell r="E1939" t="str">
            <v>Variable Frequency Drive</v>
          </cell>
          <cell r="F1939" t="str">
            <v>MFRFT: Variable Frequency Drive - Therm</v>
          </cell>
          <cell r="G1939" t="str">
            <v>Variable-frequency drive: Therm savings</v>
          </cell>
          <cell r="H1939">
            <v>2</v>
          </cell>
          <cell r="I1939" t="str">
            <v>Active</v>
          </cell>
          <cell r="J1939">
            <v>42736</v>
          </cell>
          <cell r="L1939" t="str">
            <v>Comm Space Heat</v>
          </cell>
          <cell r="N1939" t="str">
            <v>4910</v>
          </cell>
          <cell r="U1939" t="str">
            <v>Incremental</v>
          </cell>
          <cell r="V1939" t="str">
            <v>15</v>
          </cell>
          <cell r="X1939" t="str">
            <v>0</v>
          </cell>
          <cell r="Y1939" t="str">
            <v>Calculated</v>
          </cell>
          <cell r="Z1939" t="str">
            <v>Engineering</v>
          </cell>
          <cell r="AA1939" t="str">
            <v>27238</v>
          </cell>
          <cell r="AC1939" t="str">
            <v>63620</v>
          </cell>
          <cell r="AE1939" t="str">
            <v>calculated</v>
          </cell>
          <cell r="AF1939" t="str">
            <v>Therm</v>
          </cell>
        </row>
        <row r="1940">
          <cell r="A1940" t="str">
            <v>11309 - 1</v>
          </cell>
          <cell r="B1940" t="str">
            <v>11309</v>
          </cell>
          <cell r="C1940" t="str">
            <v>HVAC</v>
          </cell>
          <cell r="D1940" t="str">
            <v>Ventilation</v>
          </cell>
          <cell r="E1940" t="str">
            <v>Recovery Ventilation</v>
          </cell>
          <cell r="F1940" t="str">
            <v>MFRFT: Ventilator - Heat Recovery</v>
          </cell>
          <cell r="G1940" t="str">
            <v>Heat-recovery ventilator</v>
          </cell>
          <cell r="H1940">
            <v>1</v>
          </cell>
          <cell r="I1940" t="str">
            <v>Active</v>
          </cell>
          <cell r="J1940">
            <v>41640</v>
          </cell>
          <cell r="K1940">
            <v>42735</v>
          </cell>
          <cell r="L1940" t="str">
            <v>MF Space Heat</v>
          </cell>
          <cell r="N1940" t="str">
            <v>1278</v>
          </cell>
          <cell r="Q1940" t="str">
            <v>6351</v>
          </cell>
          <cell r="S1940" t="str">
            <v>17958</v>
          </cell>
          <cell r="U1940" t="str">
            <v>Incremental</v>
          </cell>
          <cell r="V1940" t="str">
            <v>15</v>
          </cell>
          <cell r="X1940" t="str">
            <v>0</v>
          </cell>
          <cell r="Y1940" t="str">
            <v>Calculated</v>
          </cell>
          <cell r="AE1940" t="str">
            <v>calculated</v>
          </cell>
          <cell r="AF1940" t="str">
            <v>kWh</v>
          </cell>
        </row>
        <row r="1941">
          <cell r="A1941" t="str">
            <v>11309 - 2</v>
          </cell>
          <cell r="B1941" t="str">
            <v>11309</v>
          </cell>
          <cell r="C1941" t="str">
            <v>HVAC</v>
          </cell>
          <cell r="D1941" t="str">
            <v>Ventilation</v>
          </cell>
          <cell r="E1941" t="str">
            <v>Recovery Ventilation</v>
          </cell>
          <cell r="F1941" t="str">
            <v>MFRFT: Ventilator - Heat Recovery</v>
          </cell>
          <cell r="G1941" t="str">
            <v>Heat-recovery ventilator</v>
          </cell>
          <cell r="H1941">
            <v>2</v>
          </cell>
          <cell r="I1941" t="str">
            <v>Active</v>
          </cell>
          <cell r="J1941">
            <v>42736</v>
          </cell>
          <cell r="L1941" t="str">
            <v>MF Space Heat</v>
          </cell>
          <cell r="N1941" t="str">
            <v>4905</v>
          </cell>
          <cell r="Q1941" t="str">
            <v>6351</v>
          </cell>
          <cell r="S1941" t="str">
            <v>17958</v>
          </cell>
          <cell r="U1941" t="str">
            <v>Incremental</v>
          </cell>
          <cell r="V1941" t="str">
            <v>15</v>
          </cell>
          <cell r="X1941" t="str">
            <v>0</v>
          </cell>
          <cell r="Y1941" t="str">
            <v>Calculated</v>
          </cell>
          <cell r="Z1941" t="str">
            <v>Engineering</v>
          </cell>
          <cell r="AE1941" t="str">
            <v>calculated</v>
          </cell>
          <cell r="AF1941" t="str">
            <v>kWh</v>
          </cell>
        </row>
        <row r="1942">
          <cell r="A1942" t="str">
            <v>11294 - 1</v>
          </cell>
          <cell r="B1942" t="str">
            <v>11294</v>
          </cell>
          <cell r="C1942" t="str">
            <v>Water Heating</v>
          </cell>
          <cell r="D1942" t="str">
            <v>Water Heater</v>
          </cell>
          <cell r="E1942" t="str">
            <v>Electric Water Heater</v>
          </cell>
          <cell r="F1942" t="str">
            <v>MFRFT: Water Heater - 95pc - In Unit</v>
          </cell>
          <cell r="G1942" t="str">
            <v>95% efficient electric water heater: installed in unit</v>
          </cell>
          <cell r="H1942">
            <v>1</v>
          </cell>
          <cell r="I1942" t="str">
            <v>Active</v>
          </cell>
          <cell r="J1942">
            <v>41275</v>
          </cell>
          <cell r="K1942">
            <v>42735</v>
          </cell>
          <cell r="L1942" t="str">
            <v>Res Water Heat</v>
          </cell>
          <cell r="N1942" t="str">
            <v>1139</v>
          </cell>
          <cell r="O1942" t="str">
            <v>0.95</v>
          </cell>
          <cell r="Q1942" t="str">
            <v>50</v>
          </cell>
          <cell r="S1942" t="str">
            <v>73</v>
          </cell>
          <cell r="T1942" t="str">
            <v>149</v>
          </cell>
          <cell r="U1942" t="str">
            <v>Full</v>
          </cell>
          <cell r="V1942" t="str">
            <v>15</v>
          </cell>
          <cell r="W1942" t="str">
            <v>3739</v>
          </cell>
          <cell r="Y1942" t="str">
            <v>RTF-deemed</v>
          </cell>
          <cell r="AE1942" t="str">
            <v>per unit</v>
          </cell>
          <cell r="AF1942" t="str">
            <v>kWh</v>
          </cell>
        </row>
        <row r="1943">
          <cell r="A1943" t="str">
            <v>11295 - 1</v>
          </cell>
          <cell r="B1943" t="str">
            <v>11295</v>
          </cell>
          <cell r="C1943" t="str">
            <v>Water Heating</v>
          </cell>
          <cell r="D1943" t="str">
            <v>Water Heater</v>
          </cell>
          <cell r="E1943" t="str">
            <v>Water Heater Insulation</v>
          </cell>
          <cell r="F1943" t="str">
            <v>MFRFT: Water Heater - Pipe Wrap - DI</v>
          </cell>
          <cell r="G1943" t="str">
            <v>Water heater pipe wrap: direct install</v>
          </cell>
          <cell r="H1943">
            <v>1</v>
          </cell>
          <cell r="I1943" t="str">
            <v>Active</v>
          </cell>
          <cell r="J1943">
            <v>41640</v>
          </cell>
          <cell r="K1943">
            <v>42735</v>
          </cell>
          <cell r="L1943" t="str">
            <v>Res Water Heat</v>
          </cell>
          <cell r="N1943" t="str">
            <v>1237</v>
          </cell>
          <cell r="Q1943" t="str">
            <v>4.5</v>
          </cell>
          <cell r="S1943" t="str">
            <v>4.5</v>
          </cell>
          <cell r="T1943" t="str">
            <v>20</v>
          </cell>
          <cell r="U1943" t="str">
            <v>Full</v>
          </cell>
          <cell r="V1943" t="str">
            <v>15</v>
          </cell>
          <cell r="X1943" t="str">
            <v>0</v>
          </cell>
          <cell r="Y1943" t="str">
            <v>RTF-deemed</v>
          </cell>
          <cell r="AE1943" t="str">
            <v>per unit</v>
          </cell>
          <cell r="AF1943" t="str">
            <v>kWh</v>
          </cell>
        </row>
        <row r="1944">
          <cell r="A1944" t="str">
            <v>11295 - 2</v>
          </cell>
          <cell r="B1944" t="str">
            <v>11295</v>
          </cell>
          <cell r="C1944" t="str">
            <v>Water Heating</v>
          </cell>
          <cell r="D1944" t="str">
            <v>Water Heater</v>
          </cell>
          <cell r="E1944" t="str">
            <v>Water Heater Insulation</v>
          </cell>
          <cell r="F1944" t="str">
            <v>MFRFT: Water Heater - Pipe Wrap - DI</v>
          </cell>
          <cell r="G1944" t="str">
            <v>Water heater pipe wrap: direct install</v>
          </cell>
          <cell r="H1944">
            <v>2</v>
          </cell>
          <cell r="I1944" t="str">
            <v>Active</v>
          </cell>
          <cell r="J1944">
            <v>42736</v>
          </cell>
          <cell r="L1944" t="str">
            <v>Res Water Heat</v>
          </cell>
          <cell r="N1944" t="str">
            <v>4891</v>
          </cell>
          <cell r="Q1944" t="str">
            <v>4.5</v>
          </cell>
          <cell r="S1944" t="str">
            <v>4.5</v>
          </cell>
          <cell r="T1944" t="str">
            <v>20</v>
          </cell>
          <cell r="U1944" t="str">
            <v>Full</v>
          </cell>
          <cell r="V1944" t="str">
            <v>15</v>
          </cell>
          <cell r="X1944" t="str">
            <v>0</v>
          </cell>
          <cell r="Y1944" t="str">
            <v>RTF-deemed</v>
          </cell>
          <cell r="Z1944" t="str">
            <v>RTF UES Deemed</v>
          </cell>
          <cell r="AE1944" t="str">
            <v>per unit</v>
          </cell>
          <cell r="AF1944" t="str">
            <v>kWh</v>
          </cell>
        </row>
        <row r="1945">
          <cell r="A1945" t="str">
            <v>11296 - 1</v>
          </cell>
          <cell r="B1945" t="str">
            <v>11296</v>
          </cell>
          <cell r="C1945" t="str">
            <v>Weatherization</v>
          </cell>
          <cell r="D1945" t="str">
            <v>Window</v>
          </cell>
          <cell r="E1945" t="str">
            <v>Double Pane</v>
          </cell>
          <cell r="F1945" t="str">
            <v>MFRFT: Windows - DP to DP - U30 to U60 - E</v>
          </cell>
          <cell r="G1945" t="str">
            <v>Double pane windows: from double pane; U-factor from 0.3 to 0.6; electric heating</v>
          </cell>
          <cell r="H1945">
            <v>1</v>
          </cell>
          <cell r="I1945" t="str">
            <v>Active</v>
          </cell>
          <cell r="J1945">
            <v>42370</v>
          </cell>
          <cell r="K1945">
            <v>42735</v>
          </cell>
          <cell r="L1945" t="str">
            <v>MF Space Heat</v>
          </cell>
          <cell r="N1945" t="str">
            <v>2409</v>
          </cell>
          <cell r="O1945" t="str">
            <v>0.3 to 0.6 U</v>
          </cell>
          <cell r="Q1945" t="str">
            <v>5</v>
          </cell>
          <cell r="S1945" t="str">
            <v>20.61</v>
          </cell>
          <cell r="T1945" t="str">
            <v>11.94</v>
          </cell>
          <cell r="U1945" t="str">
            <v>Incremental</v>
          </cell>
          <cell r="V1945" t="str">
            <v>30</v>
          </cell>
          <cell r="Y1945" t="str">
            <v>RTF-deemed</v>
          </cell>
          <cell r="AE1945" t="str">
            <v>square foot</v>
          </cell>
          <cell r="AF1945" t="str">
            <v>kWh</v>
          </cell>
        </row>
        <row r="1946">
          <cell r="A1946" t="str">
            <v>11296 - 2</v>
          </cell>
          <cell r="B1946" t="str">
            <v>11296</v>
          </cell>
          <cell r="C1946" t="str">
            <v>Weatherization</v>
          </cell>
          <cell r="D1946" t="str">
            <v>Window</v>
          </cell>
          <cell r="E1946" t="str">
            <v>Double Pane</v>
          </cell>
          <cell r="F1946" t="str">
            <v>MFRFT: Windows - DP to DP - U30 to U60 - E</v>
          </cell>
          <cell r="G1946" t="str">
            <v>Double pane windows: from double pane; U-factor from 0.3 to 0.6; electric heating</v>
          </cell>
          <cell r="H1946">
            <v>2</v>
          </cell>
          <cell r="I1946" t="str">
            <v>Active</v>
          </cell>
          <cell r="J1946">
            <v>40909</v>
          </cell>
          <cell r="K1946">
            <v>42369</v>
          </cell>
          <cell r="L1946" t="str">
            <v>MF Space Heat</v>
          </cell>
          <cell r="N1946" t="str">
            <v>670</v>
          </cell>
          <cell r="O1946" t="str">
            <v>0.3 to 0.6 U</v>
          </cell>
          <cell r="Q1946" t="str">
            <v>6</v>
          </cell>
          <cell r="S1946" t="str">
            <v>20.61</v>
          </cell>
          <cell r="T1946" t="str">
            <v>11.94</v>
          </cell>
          <cell r="V1946" t="str">
            <v>30</v>
          </cell>
          <cell r="W1946" t="str">
            <v>3479</v>
          </cell>
          <cell r="AE1946" t="str">
            <v>square foot</v>
          </cell>
          <cell r="AF1946" t="str">
            <v>kWh</v>
          </cell>
        </row>
        <row r="1947">
          <cell r="A1947" t="str">
            <v>11296 - 3</v>
          </cell>
          <cell r="B1947" t="str">
            <v>11296</v>
          </cell>
          <cell r="C1947" t="str">
            <v>Weatherization</v>
          </cell>
          <cell r="D1947" t="str">
            <v>Window</v>
          </cell>
          <cell r="E1947" t="str">
            <v>Double Pane</v>
          </cell>
          <cell r="F1947" t="str">
            <v>MFRFT: Windows - DP to DP - U30 to U60 - E</v>
          </cell>
          <cell r="G1947" t="str">
            <v>Double pane windows: from double pane; U-factor from 0.3 to 0.6; electric heating</v>
          </cell>
          <cell r="H1947">
            <v>3</v>
          </cell>
          <cell r="I1947" t="str">
            <v>Active</v>
          </cell>
          <cell r="J1947">
            <v>42736</v>
          </cell>
          <cell r="L1947" t="str">
            <v>MF Space Heat</v>
          </cell>
          <cell r="N1947" t="str">
            <v>4892</v>
          </cell>
          <cell r="O1947" t="str">
            <v>0.3 to 0.6 U</v>
          </cell>
          <cell r="Q1947" t="str">
            <v>5</v>
          </cell>
          <cell r="S1947" t="str">
            <v>17.81</v>
          </cell>
          <cell r="T1947" t="str">
            <v>12.8</v>
          </cell>
          <cell r="U1947" t="str">
            <v>Full</v>
          </cell>
          <cell r="V1947" t="str">
            <v>30</v>
          </cell>
          <cell r="X1947" t="str">
            <v>0</v>
          </cell>
          <cell r="Y1947" t="str">
            <v>RTF-deemed</v>
          </cell>
          <cell r="Z1947" t="str">
            <v>RTF UES Deemed</v>
          </cell>
          <cell r="AE1947" t="str">
            <v>square foot</v>
          </cell>
          <cell r="AF1947" t="str">
            <v>kWh</v>
          </cell>
        </row>
        <row r="1948">
          <cell r="A1948" t="str">
            <v>11297 - 1</v>
          </cell>
          <cell r="B1948" t="str">
            <v>11297</v>
          </cell>
          <cell r="C1948" t="str">
            <v>Weatherization</v>
          </cell>
          <cell r="D1948" t="str">
            <v>Window</v>
          </cell>
          <cell r="E1948" t="str">
            <v>Triple Pane</v>
          </cell>
          <cell r="F1948" t="str">
            <v>MFRFT: Windows - DP to TP - U22 to U60 - E</v>
          </cell>
          <cell r="G1948" t="str">
            <v>Triple pane windows: from double pane; U-factor from 0.22 to 0.6; electric heating</v>
          </cell>
          <cell r="H1948">
            <v>1</v>
          </cell>
          <cell r="I1948" t="str">
            <v>Active</v>
          </cell>
          <cell r="J1948">
            <v>42370</v>
          </cell>
          <cell r="K1948">
            <v>42735</v>
          </cell>
          <cell r="L1948" t="str">
            <v>MF Space Heat</v>
          </cell>
          <cell r="N1948" t="str">
            <v>2410</v>
          </cell>
          <cell r="O1948" t="str">
            <v>0.22 to 0.6 U</v>
          </cell>
          <cell r="Q1948" t="str">
            <v>7</v>
          </cell>
          <cell r="S1948" t="str">
            <v>21.97</v>
          </cell>
          <cell r="T1948" t="str">
            <v>13.87</v>
          </cell>
          <cell r="U1948" t="str">
            <v>Incremental</v>
          </cell>
          <cell r="V1948" t="str">
            <v>30</v>
          </cell>
          <cell r="Y1948" t="str">
            <v>RTF-deemed</v>
          </cell>
          <cell r="AE1948" t="str">
            <v>square foot</v>
          </cell>
          <cell r="AF1948" t="str">
            <v>kWh</v>
          </cell>
        </row>
        <row r="1949">
          <cell r="A1949" t="str">
            <v>11297 - 2</v>
          </cell>
          <cell r="B1949" t="str">
            <v>11297</v>
          </cell>
          <cell r="C1949" t="str">
            <v>Weatherization</v>
          </cell>
          <cell r="D1949" t="str">
            <v>Window</v>
          </cell>
          <cell r="E1949" t="str">
            <v>Triple Pane</v>
          </cell>
          <cell r="F1949" t="str">
            <v>MFRFT: Windows - DP to TP - U22 to U60 - E</v>
          </cell>
          <cell r="G1949" t="str">
            <v>Triple pane windows: from double pane; U-factor from 0.22 to 0.6; electric heating</v>
          </cell>
          <cell r="H1949">
            <v>2</v>
          </cell>
          <cell r="I1949" t="str">
            <v>Active</v>
          </cell>
          <cell r="J1949">
            <v>42736</v>
          </cell>
          <cell r="L1949" t="str">
            <v>MF Space Heat</v>
          </cell>
          <cell r="N1949" t="str">
            <v>4893</v>
          </cell>
          <cell r="O1949" t="str">
            <v>0.22 to 0.6 U</v>
          </cell>
          <cell r="Q1949" t="str">
            <v>7</v>
          </cell>
          <cell r="S1949" t="str">
            <v>19.87</v>
          </cell>
          <cell r="T1949" t="str">
            <v>15.4</v>
          </cell>
          <cell r="U1949" t="str">
            <v>Full</v>
          </cell>
          <cell r="V1949" t="str">
            <v>30</v>
          </cell>
          <cell r="X1949" t="str">
            <v>0</v>
          </cell>
          <cell r="Y1949" t="str">
            <v>RTF-deemed</v>
          </cell>
          <cell r="Z1949" t="str">
            <v>RTF UES Deemed</v>
          </cell>
          <cell r="AE1949" t="str">
            <v>square foot</v>
          </cell>
          <cell r="AF1949" t="str">
            <v>kWh</v>
          </cell>
        </row>
        <row r="1950">
          <cell r="A1950" t="str">
            <v>11299 - 1</v>
          </cell>
          <cell r="B1950" t="str">
            <v>11299</v>
          </cell>
          <cell r="C1950" t="str">
            <v>Weatherization</v>
          </cell>
          <cell r="D1950" t="str">
            <v>Window</v>
          </cell>
          <cell r="E1950" t="str">
            <v>Double Pane</v>
          </cell>
          <cell r="F1950" t="str">
            <v>MFRFT: Windows - SP to DP - U30 to U120 - E</v>
          </cell>
          <cell r="G1950" t="str">
            <v>Double pane windows; from single pane; U-factor from 0.3 to 1.2; electric heating</v>
          </cell>
          <cell r="H1950">
            <v>1</v>
          </cell>
          <cell r="I1950" t="str">
            <v>Active</v>
          </cell>
          <cell r="J1950">
            <v>42370</v>
          </cell>
          <cell r="K1950">
            <v>42735</v>
          </cell>
          <cell r="L1950" t="str">
            <v>MF Space Heat</v>
          </cell>
          <cell r="N1950" t="str">
            <v>2411</v>
          </cell>
          <cell r="O1950" t="str">
            <v>0.3 to 1.2 U</v>
          </cell>
          <cell r="Q1950" t="str">
            <v>7</v>
          </cell>
          <cell r="S1950" t="str">
            <v>20.61</v>
          </cell>
          <cell r="T1950" t="str">
            <v>21.65</v>
          </cell>
          <cell r="U1950" t="str">
            <v>Incremental</v>
          </cell>
          <cell r="V1950" t="str">
            <v>30</v>
          </cell>
          <cell r="Y1950" t="str">
            <v>RTF-deemed</v>
          </cell>
          <cell r="AE1950" t="str">
            <v>square foot</v>
          </cell>
          <cell r="AF1950" t="str">
            <v>kWh</v>
          </cell>
        </row>
        <row r="1951">
          <cell r="A1951" t="str">
            <v>11299 - 2</v>
          </cell>
          <cell r="B1951" t="str">
            <v>11299</v>
          </cell>
          <cell r="C1951" t="str">
            <v>Weatherization</v>
          </cell>
          <cell r="D1951" t="str">
            <v>Window</v>
          </cell>
          <cell r="E1951" t="str">
            <v>Double Pane</v>
          </cell>
          <cell r="F1951" t="str">
            <v>MFRFT: Windows - SP to DP - U30 to U120 - E</v>
          </cell>
          <cell r="G1951" t="str">
            <v>Double pane windows; from single pane; U-factor from 0.3 to 1.2; electric heating</v>
          </cell>
          <cell r="H1951">
            <v>2</v>
          </cell>
          <cell r="I1951" t="str">
            <v>Active</v>
          </cell>
          <cell r="J1951">
            <v>40909</v>
          </cell>
          <cell r="K1951">
            <v>42369</v>
          </cell>
          <cell r="L1951" t="str">
            <v>MF Space Heat</v>
          </cell>
          <cell r="N1951" t="str">
            <v>672</v>
          </cell>
          <cell r="O1951" t="str">
            <v>0.3 to 1.2 U</v>
          </cell>
          <cell r="Q1951" t="str">
            <v>6</v>
          </cell>
          <cell r="S1951" t="str">
            <v>20.61</v>
          </cell>
          <cell r="T1951" t="str">
            <v>21.65</v>
          </cell>
          <cell r="V1951" t="str">
            <v>30</v>
          </cell>
          <cell r="W1951" t="str">
            <v>3481</v>
          </cell>
          <cell r="AE1951" t="str">
            <v>square foot</v>
          </cell>
          <cell r="AF1951" t="str">
            <v>kWh</v>
          </cell>
        </row>
        <row r="1952">
          <cell r="A1952" t="str">
            <v>11299 - 3</v>
          </cell>
          <cell r="B1952" t="str">
            <v>11299</v>
          </cell>
          <cell r="C1952" t="str">
            <v>Weatherization</v>
          </cell>
          <cell r="D1952" t="str">
            <v>Window</v>
          </cell>
          <cell r="E1952" t="str">
            <v>Double Pane</v>
          </cell>
          <cell r="F1952" t="str">
            <v>MFRFT: Windows - SP to DP - U30 to U120 - E</v>
          </cell>
          <cell r="G1952" t="str">
            <v>Double pane windows; from single pane; U-factor from 0.3 to 1.2; electric heating</v>
          </cell>
          <cell r="H1952">
            <v>3</v>
          </cell>
          <cell r="I1952" t="str">
            <v>Active</v>
          </cell>
          <cell r="J1952">
            <v>42736</v>
          </cell>
          <cell r="L1952" t="str">
            <v>MF Space Heat</v>
          </cell>
          <cell r="N1952" t="str">
            <v>4895</v>
          </cell>
          <cell r="O1952" t="str">
            <v>0.3 to 1.2 U</v>
          </cell>
          <cell r="Q1952" t="str">
            <v>7</v>
          </cell>
          <cell r="S1952" t="str">
            <v>17.81</v>
          </cell>
          <cell r="T1952" t="str">
            <v>23.7</v>
          </cell>
          <cell r="U1952" t="str">
            <v>Full</v>
          </cell>
          <cell r="V1952" t="str">
            <v>30</v>
          </cell>
          <cell r="X1952" t="str">
            <v>0</v>
          </cell>
          <cell r="Y1952" t="str">
            <v>RTF-deemed</v>
          </cell>
          <cell r="Z1952" t="str">
            <v>RTF UES Deemed</v>
          </cell>
          <cell r="AE1952" t="str">
            <v>square foot</v>
          </cell>
          <cell r="AF1952" t="str">
            <v>kWh</v>
          </cell>
        </row>
        <row r="1953">
          <cell r="A1953" t="str">
            <v>11298 - 1</v>
          </cell>
          <cell r="B1953" t="str">
            <v>11298</v>
          </cell>
          <cell r="C1953" t="str">
            <v>Weatherization</v>
          </cell>
          <cell r="D1953" t="str">
            <v>Window</v>
          </cell>
          <cell r="E1953" t="str">
            <v>Double Pane</v>
          </cell>
          <cell r="F1953" t="str">
            <v>MFRFT: Windows - SP to DP - U30 to U120 - NG</v>
          </cell>
          <cell r="G1953" t="str">
            <v>Double pane windows: from single pane; U-factor from 0.3 to 1.2; natural gas heating</v>
          </cell>
          <cell r="H1953">
            <v>1</v>
          </cell>
          <cell r="I1953" t="str">
            <v>Active</v>
          </cell>
          <cell r="J1953">
            <v>42370</v>
          </cell>
          <cell r="K1953">
            <v>42735</v>
          </cell>
          <cell r="L1953" t="str">
            <v>Res Space Heat</v>
          </cell>
          <cell r="N1953" t="str">
            <v>2422</v>
          </cell>
          <cell r="O1953" t="str">
            <v>0.3 to 1.2 U</v>
          </cell>
          <cell r="U1953" t="str">
            <v>Incremental</v>
          </cell>
          <cell r="V1953" t="str">
            <v>30</v>
          </cell>
          <cell r="Y1953" t="str">
            <v>RTF-deemed</v>
          </cell>
          <cell r="AA1953" t="str">
            <v>7</v>
          </cell>
          <cell r="AC1953" t="str">
            <v>20.61</v>
          </cell>
          <cell r="AD1953" t="str">
            <v>0.88</v>
          </cell>
          <cell r="AE1953" t="str">
            <v>square foot</v>
          </cell>
          <cell r="AF1953" t="str">
            <v>Therm</v>
          </cell>
        </row>
        <row r="1954">
          <cell r="A1954" t="str">
            <v>11298 - 2</v>
          </cell>
          <cell r="B1954" t="str">
            <v>11298</v>
          </cell>
          <cell r="C1954" t="str">
            <v>Weatherization</v>
          </cell>
          <cell r="D1954" t="str">
            <v>Window</v>
          </cell>
          <cell r="E1954" t="str">
            <v>Double Pane</v>
          </cell>
          <cell r="F1954" t="str">
            <v>MFRFT: Windows - SP to DP - U30 to U120 - NG</v>
          </cell>
          <cell r="G1954" t="str">
            <v>Double pane windows: from single pane; U-factor from 0.3 to 1.2; natural gas heating</v>
          </cell>
          <cell r="H1954">
            <v>2</v>
          </cell>
          <cell r="I1954" t="str">
            <v>Active</v>
          </cell>
          <cell r="J1954">
            <v>41640</v>
          </cell>
          <cell r="K1954">
            <v>42369</v>
          </cell>
          <cell r="L1954" t="str">
            <v>Res Space Heat</v>
          </cell>
          <cell r="N1954" t="str">
            <v>1305</v>
          </cell>
          <cell r="O1954" t="str">
            <v>0.3 to 1.2 U</v>
          </cell>
          <cell r="V1954" t="str">
            <v>30</v>
          </cell>
          <cell r="W1954" t="str">
            <v>4177</v>
          </cell>
          <cell r="AA1954" t="str">
            <v>6</v>
          </cell>
          <cell r="AC1954" t="str">
            <v>20.61</v>
          </cell>
          <cell r="AD1954" t="str">
            <v>0.88</v>
          </cell>
          <cell r="AE1954" t="str">
            <v>square foot</v>
          </cell>
          <cell r="AF1954" t="str">
            <v>Therm</v>
          </cell>
        </row>
        <row r="1955">
          <cell r="A1955" t="str">
            <v>11298 - 3</v>
          </cell>
          <cell r="B1955" t="str">
            <v>11298</v>
          </cell>
          <cell r="C1955" t="str">
            <v>Weatherization</v>
          </cell>
          <cell r="D1955" t="str">
            <v>Window</v>
          </cell>
          <cell r="E1955" t="str">
            <v>Double Pane</v>
          </cell>
          <cell r="F1955" t="str">
            <v>MFRFT: Windows - SP to DP - U30 to U120 - NG</v>
          </cell>
          <cell r="G1955" t="str">
            <v>Double pane windows: from single pane; U-factor from 0.3 to 1.2; natural gas heating</v>
          </cell>
          <cell r="H1955">
            <v>3</v>
          </cell>
          <cell r="I1955" t="str">
            <v>Active</v>
          </cell>
          <cell r="J1955">
            <v>42736</v>
          </cell>
          <cell r="L1955" t="str">
            <v>Res Space Heat</v>
          </cell>
          <cell r="N1955" t="str">
            <v>4894</v>
          </cell>
          <cell r="O1955" t="str">
            <v>0.3 to 1.2 U</v>
          </cell>
          <cell r="U1955" t="str">
            <v>Full</v>
          </cell>
          <cell r="V1955" t="str">
            <v>30</v>
          </cell>
          <cell r="X1955" t="str">
            <v>0</v>
          </cell>
          <cell r="Y1955" t="str">
            <v>RTF-deemed</v>
          </cell>
          <cell r="Z1955" t="str">
            <v>RTF UES Deemed</v>
          </cell>
          <cell r="AA1955" t="str">
            <v>7</v>
          </cell>
          <cell r="AC1955" t="str">
            <v>17.81</v>
          </cell>
          <cell r="AD1955" t="str">
            <v>0.96</v>
          </cell>
          <cell r="AE1955" t="str">
            <v>square foot</v>
          </cell>
          <cell r="AF1955" t="str">
            <v>Therm</v>
          </cell>
        </row>
        <row r="1956">
          <cell r="A1956" t="str">
            <v>11300 - 1</v>
          </cell>
          <cell r="B1956" t="str">
            <v>11300</v>
          </cell>
          <cell r="C1956" t="str">
            <v>Weatherization</v>
          </cell>
          <cell r="D1956" t="str">
            <v>Window</v>
          </cell>
          <cell r="E1956" t="str">
            <v>Triple Pane</v>
          </cell>
          <cell r="F1956" t="str">
            <v>MFRFT: Windows - SP to TP - U22 to U120 - E</v>
          </cell>
          <cell r="G1956" t="str">
            <v>Triple pane windows: from single pane; U-factor from 0.22 to 1.2; electric heating</v>
          </cell>
          <cell r="H1956">
            <v>1</v>
          </cell>
          <cell r="I1956" t="str">
            <v>Active</v>
          </cell>
          <cell r="J1956">
            <v>42370</v>
          </cell>
          <cell r="K1956">
            <v>42735</v>
          </cell>
          <cell r="L1956" t="str">
            <v>MF Space Heat</v>
          </cell>
          <cell r="N1956" t="str">
            <v>2412</v>
          </cell>
          <cell r="O1956" t="str">
            <v>0.22 to 1.2 U</v>
          </cell>
          <cell r="Q1956" t="str">
            <v>9</v>
          </cell>
          <cell r="S1956" t="str">
            <v>21.97</v>
          </cell>
          <cell r="T1956" t="str">
            <v>23.58</v>
          </cell>
          <cell r="U1956" t="str">
            <v>Incremental</v>
          </cell>
          <cell r="V1956" t="str">
            <v>30</v>
          </cell>
          <cell r="Y1956" t="str">
            <v>RTF-deemed</v>
          </cell>
          <cell r="AE1956" t="str">
            <v>square foot</v>
          </cell>
          <cell r="AF1956" t="str">
            <v>kWh</v>
          </cell>
        </row>
        <row r="1957">
          <cell r="A1957" t="str">
            <v>11300 - 2</v>
          </cell>
          <cell r="B1957" t="str">
            <v>11300</v>
          </cell>
          <cell r="C1957" t="str">
            <v>Weatherization</v>
          </cell>
          <cell r="D1957" t="str">
            <v>Window</v>
          </cell>
          <cell r="E1957" t="str">
            <v>Triple Pane</v>
          </cell>
          <cell r="F1957" t="str">
            <v>MFRFT: Windows - SP to TP - U22 to U120 - E</v>
          </cell>
          <cell r="G1957" t="str">
            <v>Triple pane windows: from single pane; U-factor from 0.22 to 1.2; electric heating</v>
          </cell>
          <cell r="H1957">
            <v>2</v>
          </cell>
          <cell r="I1957" t="str">
            <v>Active</v>
          </cell>
          <cell r="J1957">
            <v>40909</v>
          </cell>
          <cell r="K1957">
            <v>42369</v>
          </cell>
          <cell r="L1957" t="str">
            <v>MF Space Heat</v>
          </cell>
          <cell r="N1957" t="str">
            <v>673</v>
          </cell>
          <cell r="O1957" t="str">
            <v>0.22 to 1.2 U</v>
          </cell>
          <cell r="Q1957" t="str">
            <v>8</v>
          </cell>
          <cell r="S1957" t="str">
            <v>21.97</v>
          </cell>
          <cell r="T1957" t="str">
            <v>23.58</v>
          </cell>
          <cell r="V1957" t="str">
            <v>30</v>
          </cell>
          <cell r="W1957" t="str">
            <v>3480</v>
          </cell>
          <cell r="AE1957" t="str">
            <v>square foot</v>
          </cell>
          <cell r="AF1957" t="str">
            <v>kWh</v>
          </cell>
        </row>
        <row r="1958">
          <cell r="A1958" t="str">
            <v>11300 - 3</v>
          </cell>
          <cell r="B1958" t="str">
            <v>11300</v>
          </cell>
          <cell r="C1958" t="str">
            <v>Weatherization</v>
          </cell>
          <cell r="D1958" t="str">
            <v>Window</v>
          </cell>
          <cell r="E1958" t="str">
            <v>Triple Pane</v>
          </cell>
          <cell r="F1958" t="str">
            <v>MFRFT: Windows - SP to TP - U22 to U120 - E</v>
          </cell>
          <cell r="G1958" t="str">
            <v>Triple pane windows: from single pane; U-factor from 0.22 to 1.2; electric heating</v>
          </cell>
          <cell r="H1958">
            <v>3</v>
          </cell>
          <cell r="I1958" t="str">
            <v>Active</v>
          </cell>
          <cell r="J1958">
            <v>42736</v>
          </cell>
          <cell r="L1958" t="str">
            <v>MF Space Heat</v>
          </cell>
          <cell r="N1958" t="str">
            <v>4896</v>
          </cell>
          <cell r="O1958" t="str">
            <v>0.22 to 1.2 U</v>
          </cell>
          <cell r="Q1958" t="str">
            <v>9</v>
          </cell>
          <cell r="S1958" t="str">
            <v>19.87</v>
          </cell>
          <cell r="T1958" t="str">
            <v>26.3</v>
          </cell>
          <cell r="U1958" t="str">
            <v>Full</v>
          </cell>
          <cell r="V1958" t="str">
            <v>30</v>
          </cell>
          <cell r="X1958" t="str">
            <v>0</v>
          </cell>
          <cell r="Y1958" t="str">
            <v>RTF-deemed</v>
          </cell>
          <cell r="Z1958" t="str">
            <v>RTF UES Deemed</v>
          </cell>
          <cell r="AE1958" t="str">
            <v>square foot</v>
          </cell>
          <cell r="AF1958" t="str">
            <v>kWh</v>
          </cell>
        </row>
        <row r="1959">
          <cell r="A1959" t="str">
            <v>11301 - 1</v>
          </cell>
          <cell r="B1959" t="str">
            <v>11301</v>
          </cell>
          <cell r="C1959" t="str">
            <v>Weatherization</v>
          </cell>
          <cell r="D1959" t="str">
            <v>Window</v>
          </cell>
          <cell r="E1959" t="str">
            <v>Triple Pane</v>
          </cell>
          <cell r="F1959" t="str">
            <v>MFRFT: Windows - SP to TP - U22 to U120 - NG</v>
          </cell>
          <cell r="G1959" t="str">
            <v>Triple pane windows: from single pane; U-factor from 0.22 to 1.2; natural gas heating</v>
          </cell>
          <cell r="H1959">
            <v>1</v>
          </cell>
          <cell r="I1959" t="str">
            <v>Active</v>
          </cell>
          <cell r="J1959">
            <v>42370</v>
          </cell>
          <cell r="K1959">
            <v>42735</v>
          </cell>
          <cell r="L1959" t="str">
            <v>Res Space Heat</v>
          </cell>
          <cell r="N1959" t="str">
            <v>2423</v>
          </cell>
          <cell r="O1959" t="str">
            <v>0.22 to 1.2 U</v>
          </cell>
          <cell r="U1959" t="str">
            <v>Incremental</v>
          </cell>
          <cell r="V1959" t="str">
            <v>30</v>
          </cell>
          <cell r="Y1959" t="str">
            <v>RTF-deemed</v>
          </cell>
          <cell r="AA1959" t="str">
            <v>9</v>
          </cell>
          <cell r="AC1959" t="str">
            <v>21.97</v>
          </cell>
          <cell r="AD1959" t="str">
            <v>0.96</v>
          </cell>
          <cell r="AE1959" t="str">
            <v>square foot</v>
          </cell>
          <cell r="AF1959" t="str">
            <v>Therm</v>
          </cell>
        </row>
        <row r="1960">
          <cell r="A1960" t="str">
            <v>11301 - 2</v>
          </cell>
          <cell r="B1960" t="str">
            <v>11301</v>
          </cell>
          <cell r="C1960" t="str">
            <v>Weatherization</v>
          </cell>
          <cell r="D1960" t="str">
            <v>Window</v>
          </cell>
          <cell r="E1960" t="str">
            <v>Triple Pane</v>
          </cell>
          <cell r="F1960" t="str">
            <v>MFRFT: Windows - SP to TP - U22 to U120 - NG</v>
          </cell>
          <cell r="G1960" t="str">
            <v>Triple pane windows: from single pane; U-factor from 0.22 to 1.2; natural gas heating</v>
          </cell>
          <cell r="H1960">
            <v>2</v>
          </cell>
          <cell r="I1960" t="str">
            <v>Active</v>
          </cell>
          <cell r="J1960">
            <v>41640</v>
          </cell>
          <cell r="K1960">
            <v>42369</v>
          </cell>
          <cell r="L1960" t="str">
            <v>Res Space Heat</v>
          </cell>
          <cell r="N1960" t="str">
            <v>1306</v>
          </cell>
          <cell r="O1960" t="str">
            <v>0.22 to 1.2 U</v>
          </cell>
          <cell r="V1960" t="str">
            <v>30</v>
          </cell>
          <cell r="W1960" t="str">
            <v>4178</v>
          </cell>
          <cell r="AA1960" t="str">
            <v>8</v>
          </cell>
          <cell r="AC1960" t="str">
            <v>21.97</v>
          </cell>
          <cell r="AD1960" t="str">
            <v>0.96</v>
          </cell>
          <cell r="AE1960" t="str">
            <v>square foot</v>
          </cell>
          <cell r="AF1960" t="str">
            <v>Therm</v>
          </cell>
        </row>
        <row r="1961">
          <cell r="A1961" t="str">
            <v>11301 - 3</v>
          </cell>
          <cell r="B1961" t="str">
            <v>11301</v>
          </cell>
          <cell r="C1961" t="str">
            <v>Weatherization</v>
          </cell>
          <cell r="D1961" t="str">
            <v>Window</v>
          </cell>
          <cell r="E1961" t="str">
            <v>Triple Pane</v>
          </cell>
          <cell r="F1961" t="str">
            <v>MFRFT: Windows - SP to TP - U22 to U120 - NG</v>
          </cell>
          <cell r="G1961" t="str">
            <v>Triple pane windows: from single pane; U-factor from 0.22 to 1.2; natural gas heating</v>
          </cell>
          <cell r="H1961">
            <v>3</v>
          </cell>
          <cell r="I1961" t="str">
            <v>Active</v>
          </cell>
          <cell r="J1961">
            <v>42736</v>
          </cell>
          <cell r="L1961" t="str">
            <v>Res Space Heat</v>
          </cell>
          <cell r="N1961" t="str">
            <v>4897</v>
          </cell>
          <cell r="O1961" t="str">
            <v>0.22 to 1.2 U</v>
          </cell>
          <cell r="U1961" t="str">
            <v>Full</v>
          </cell>
          <cell r="V1961" t="str">
            <v>30</v>
          </cell>
          <cell r="X1961" t="str">
            <v>0</v>
          </cell>
          <cell r="Y1961" t="str">
            <v>RTF-deemed</v>
          </cell>
          <cell r="Z1961" t="str">
            <v>RTF UES Deemed</v>
          </cell>
          <cell r="AA1961" t="str">
            <v>9</v>
          </cell>
          <cell r="AC1961" t="str">
            <v>19.87</v>
          </cell>
          <cell r="AD1961" t="str">
            <v>1.07</v>
          </cell>
          <cell r="AE1961" t="str">
            <v>square foot</v>
          </cell>
          <cell r="AF1961" t="str">
            <v>Therm</v>
          </cell>
        </row>
        <row r="1962">
          <cell r="A1962" t="str">
            <v>11211 - 1</v>
          </cell>
          <cell r="B1962" t="str">
            <v>11211</v>
          </cell>
          <cell r="C1962" t="str">
            <v>Behavior</v>
          </cell>
          <cell r="D1962" t="str">
            <v>Energy Efficiency Adoption</v>
          </cell>
          <cell r="E1962" t="str">
            <v>Energy Efficiency Adoption</v>
          </cell>
          <cell r="F1962" t="str">
            <v>MHDS: Direct Install Measure</v>
          </cell>
          <cell r="G1962" t="str">
            <v>Direct install measure for program</v>
          </cell>
          <cell r="H1962">
            <v>1</v>
          </cell>
          <cell r="I1962" t="str">
            <v>Active</v>
          </cell>
          <cell r="J1962">
            <v>41275</v>
          </cell>
          <cell r="K1962">
            <v>42369</v>
          </cell>
          <cell r="N1962" t="str">
            <v>947</v>
          </cell>
          <cell r="Q1962" t="str">
            <v>0</v>
          </cell>
          <cell r="S1962" t="str">
            <v>80</v>
          </cell>
          <cell r="T1962" t="str">
            <v>0</v>
          </cell>
          <cell r="V1962" t="str">
            <v>0</v>
          </cell>
          <cell r="AE1962" t="str">
            <v>per unit</v>
          </cell>
          <cell r="AF1962" t="str">
            <v>kWh</v>
          </cell>
        </row>
        <row r="1963">
          <cell r="A1963" t="str">
            <v>11217 - 1</v>
          </cell>
          <cell r="B1963" t="str">
            <v>11217</v>
          </cell>
          <cell r="C1963" t="str">
            <v>Behavior</v>
          </cell>
          <cell r="D1963" t="str">
            <v>Energy Efficiency Adoption</v>
          </cell>
          <cell r="E1963" t="str">
            <v>Energy Efficiency Adoption</v>
          </cell>
          <cell r="F1963" t="str">
            <v>MHDS: Direct Install Measure - Outreach</v>
          </cell>
          <cell r="G1963" t="str">
            <v>Outreach direct install measure for program</v>
          </cell>
          <cell r="H1963">
            <v>1</v>
          </cell>
          <cell r="I1963" t="str">
            <v>Active</v>
          </cell>
          <cell r="J1963">
            <v>42005</v>
          </cell>
          <cell r="K1963">
            <v>42369</v>
          </cell>
          <cell r="N1963" t="str">
            <v>2234</v>
          </cell>
          <cell r="Q1963" t="str">
            <v>0</v>
          </cell>
          <cell r="S1963" t="str">
            <v>50</v>
          </cell>
          <cell r="T1963" t="str">
            <v>0</v>
          </cell>
          <cell r="V1963" t="str">
            <v>0</v>
          </cell>
          <cell r="AE1963" t="str">
            <v>per unit</v>
          </cell>
          <cell r="AF1963" t="str">
            <v>kWh</v>
          </cell>
        </row>
        <row r="1964">
          <cell r="A1964" t="str">
            <v>11682 - 1</v>
          </cell>
          <cell r="B1964" t="str">
            <v>11682</v>
          </cell>
          <cell r="C1964" t="str">
            <v>Lighting</v>
          </cell>
          <cell r="D1964" t="str">
            <v>Lamp</v>
          </cell>
          <cell r="E1964" t="str">
            <v>CFL Lamp</v>
          </cell>
          <cell r="F1964" t="str">
            <v>MHDS: Lamp - CFL - DI</v>
          </cell>
          <cell r="G1964" t="str">
            <v>CFL lamp: direct install</v>
          </cell>
          <cell r="H1964">
            <v>1</v>
          </cell>
          <cell r="I1964" t="str">
            <v>Active</v>
          </cell>
          <cell r="J1964">
            <v>41275</v>
          </cell>
          <cell r="K1964">
            <v>41639</v>
          </cell>
          <cell r="L1964" t="str">
            <v>Res Lighting</v>
          </cell>
          <cell r="N1964" t="str">
            <v>1088</v>
          </cell>
          <cell r="Q1964" t="str">
            <v>4.9</v>
          </cell>
          <cell r="S1964" t="str">
            <v>4.9</v>
          </cell>
          <cell r="T1964" t="str">
            <v>23</v>
          </cell>
          <cell r="V1964" t="str">
            <v>5</v>
          </cell>
          <cell r="W1964" t="str">
            <v>3209</v>
          </cell>
          <cell r="AE1964" t="str">
            <v>per unit</v>
          </cell>
          <cell r="AF1964" t="str">
            <v>kWh</v>
          </cell>
        </row>
        <row r="1965">
          <cell r="A1965" t="str">
            <v>11714 - 1</v>
          </cell>
          <cell r="B1965" t="str">
            <v>11714</v>
          </cell>
          <cell r="C1965" t="str">
            <v>Lighting</v>
          </cell>
          <cell r="D1965" t="str">
            <v>Lamp</v>
          </cell>
          <cell r="E1965" t="str">
            <v>LED Lamp</v>
          </cell>
          <cell r="F1965" t="str">
            <v>MHDS: Lamp - LED - A Lamp - DI</v>
          </cell>
          <cell r="G1965" t="str">
            <v>LED A-lamp: direct install</v>
          </cell>
          <cell r="H1965">
            <v>1</v>
          </cell>
          <cell r="I1965" t="str">
            <v>Active</v>
          </cell>
          <cell r="J1965">
            <v>41640</v>
          </cell>
          <cell r="K1965">
            <v>42735</v>
          </cell>
          <cell r="L1965" t="str">
            <v>Res Lighting</v>
          </cell>
          <cell r="N1965" t="str">
            <v>2230</v>
          </cell>
          <cell r="Q1965" t="str">
            <v>0</v>
          </cell>
          <cell r="S1965" t="str">
            <v>8.73</v>
          </cell>
          <cell r="T1965" t="str">
            <v>17</v>
          </cell>
          <cell r="U1965" t="str">
            <v>Full</v>
          </cell>
          <cell r="V1965" t="str">
            <v>12</v>
          </cell>
          <cell r="Y1965" t="str">
            <v>PSE-deemed</v>
          </cell>
          <cell r="Z1965" t="str">
            <v>RTF Derived</v>
          </cell>
          <cell r="AE1965" t="str">
            <v>per unit</v>
          </cell>
          <cell r="AF1965" t="str">
            <v>kWh</v>
          </cell>
        </row>
        <row r="1966">
          <cell r="A1966" t="str">
            <v>11713 - 1</v>
          </cell>
          <cell r="B1966" t="str">
            <v>11713</v>
          </cell>
          <cell r="C1966" t="str">
            <v>Lighting</v>
          </cell>
          <cell r="D1966" t="str">
            <v>Lamp</v>
          </cell>
          <cell r="E1966" t="str">
            <v>LED Lamp</v>
          </cell>
          <cell r="F1966" t="str">
            <v>MHDS: Lamp - LED - A Lamp - DI - Original</v>
          </cell>
          <cell r="G1966" t="str">
            <v>LED A-lamp: direct install; original measure</v>
          </cell>
          <cell r="H1966">
            <v>1</v>
          </cell>
          <cell r="I1966" t="str">
            <v>Active</v>
          </cell>
          <cell r="J1966">
            <v>41640</v>
          </cell>
          <cell r="K1966">
            <v>42735</v>
          </cell>
          <cell r="L1966" t="str">
            <v>Res Lighting</v>
          </cell>
          <cell r="N1966" t="str">
            <v>1330</v>
          </cell>
          <cell r="Q1966" t="str">
            <v>10.58</v>
          </cell>
          <cell r="S1966" t="str">
            <v>10.58</v>
          </cell>
          <cell r="T1966" t="str">
            <v>17</v>
          </cell>
          <cell r="U1966" t="str">
            <v>Full</v>
          </cell>
          <cell r="V1966" t="str">
            <v>12</v>
          </cell>
          <cell r="W1966" t="str">
            <v>4087</v>
          </cell>
          <cell r="Y1966" t="str">
            <v>PSE-deemed</v>
          </cell>
          <cell r="Z1966" t="str">
            <v>RTF Derived</v>
          </cell>
          <cell r="AE1966" t="str">
            <v>per unit</v>
          </cell>
          <cell r="AF1966" t="str">
            <v>kWh</v>
          </cell>
        </row>
        <row r="1967">
          <cell r="A1967" t="str">
            <v>11688 - 1</v>
          </cell>
          <cell r="B1967" t="str">
            <v>11688</v>
          </cell>
          <cell r="C1967" t="str">
            <v>Lighting</v>
          </cell>
          <cell r="D1967" t="str">
            <v>Lamp</v>
          </cell>
          <cell r="E1967" t="str">
            <v>LED Lamp</v>
          </cell>
          <cell r="F1967" t="str">
            <v>MHDS: Lamp - LED - Globe - DI</v>
          </cell>
          <cell r="G1967" t="str">
            <v>LED globe lamp: direct install</v>
          </cell>
          <cell r="H1967">
            <v>1</v>
          </cell>
          <cell r="I1967" t="str">
            <v>Active</v>
          </cell>
          <cell r="J1967">
            <v>42005</v>
          </cell>
          <cell r="K1967">
            <v>42369</v>
          </cell>
          <cell r="L1967" t="str">
            <v>Res Lighting</v>
          </cell>
          <cell r="N1967" t="str">
            <v>2231</v>
          </cell>
          <cell r="Q1967" t="str">
            <v>0</v>
          </cell>
          <cell r="S1967" t="str">
            <v>6.56</v>
          </cell>
          <cell r="T1967" t="str">
            <v>16</v>
          </cell>
          <cell r="U1967" t="str">
            <v>Full</v>
          </cell>
          <cell r="V1967" t="str">
            <v>12</v>
          </cell>
          <cell r="Y1967" t="str">
            <v>PSE-deemed</v>
          </cell>
          <cell r="Z1967" t="str">
            <v>RTF Derived</v>
          </cell>
          <cell r="AE1967" t="str">
            <v>per unit</v>
          </cell>
          <cell r="AF1967" t="str">
            <v>kWh</v>
          </cell>
        </row>
        <row r="1968">
          <cell r="A1968" t="str">
            <v>11717 - 1</v>
          </cell>
          <cell r="B1968" t="str">
            <v>11717</v>
          </cell>
          <cell r="C1968" t="str">
            <v>Weatherization</v>
          </cell>
          <cell r="D1968" t="str">
            <v>Sealing</v>
          </cell>
          <cell r="E1968" t="str">
            <v>Duct Sealing</v>
          </cell>
          <cell r="F1968" t="str">
            <v>MHDS: Sealing - Duct - Level 1 - In Park</v>
          </cell>
          <cell r="G1968" t="str">
            <v>Duct sealing: level 1; in park</v>
          </cell>
          <cell r="H1968">
            <v>1</v>
          </cell>
          <cell r="I1968" t="str">
            <v>Active</v>
          </cell>
          <cell r="J1968">
            <v>41275</v>
          </cell>
          <cell r="K1968">
            <v>41639</v>
          </cell>
          <cell r="L1968" t="str">
            <v>SF Space Heat</v>
          </cell>
          <cell r="N1968" t="str">
            <v>1080</v>
          </cell>
          <cell r="Q1968" t="str">
            <v>250</v>
          </cell>
          <cell r="S1968" t="str">
            <v>250</v>
          </cell>
          <cell r="T1968" t="str">
            <v>600</v>
          </cell>
          <cell r="V1968" t="str">
            <v>20</v>
          </cell>
          <cell r="W1968" t="str">
            <v>3205</v>
          </cell>
          <cell r="AE1968" t="str">
            <v>per unit</v>
          </cell>
          <cell r="AF1968" t="str">
            <v>kWh</v>
          </cell>
        </row>
        <row r="1969">
          <cell r="A1969" t="str">
            <v>11717 - 2</v>
          </cell>
          <cell r="B1969" t="str">
            <v>11717</v>
          </cell>
          <cell r="C1969" t="str">
            <v>Weatherization</v>
          </cell>
          <cell r="D1969" t="str">
            <v>Sealing</v>
          </cell>
          <cell r="E1969" t="str">
            <v>Duct Sealing</v>
          </cell>
          <cell r="F1969" t="str">
            <v>MHDS: Sealing - Duct - Level 1 - In Park</v>
          </cell>
          <cell r="G1969" t="str">
            <v>Duct sealing: level 1; in park</v>
          </cell>
          <cell r="H1969">
            <v>2</v>
          </cell>
          <cell r="I1969" t="str">
            <v>Active</v>
          </cell>
          <cell r="J1969">
            <v>41640</v>
          </cell>
          <cell r="K1969">
            <v>42735</v>
          </cell>
          <cell r="L1969" t="str">
            <v>SF Space Heat</v>
          </cell>
          <cell r="N1969" t="str">
            <v>1323</v>
          </cell>
          <cell r="Q1969" t="str">
            <v>390</v>
          </cell>
          <cell r="S1969" t="str">
            <v>390</v>
          </cell>
          <cell r="T1969" t="str">
            <v>900</v>
          </cell>
          <cell r="U1969" t="str">
            <v>Full</v>
          </cell>
          <cell r="V1969" t="str">
            <v>20</v>
          </cell>
          <cell r="W1969" t="str">
            <v>4083</v>
          </cell>
          <cell r="Y1969" t="str">
            <v>PSE-deemed</v>
          </cell>
          <cell r="Z1969" t="str">
            <v>Evaluation Study</v>
          </cell>
          <cell r="AE1969" t="str">
            <v>per unit</v>
          </cell>
          <cell r="AF1969" t="str">
            <v>kWh</v>
          </cell>
        </row>
        <row r="1970">
          <cell r="A1970" t="str">
            <v>11718 - 1</v>
          </cell>
          <cell r="B1970" t="str">
            <v>11718</v>
          </cell>
          <cell r="C1970" t="str">
            <v>Weatherization</v>
          </cell>
          <cell r="D1970" t="str">
            <v>Sealing</v>
          </cell>
          <cell r="E1970" t="str">
            <v>Duct Sealing</v>
          </cell>
          <cell r="F1970" t="str">
            <v>MHDS: Sealing - Duct - Level 1 - Out of Park</v>
          </cell>
          <cell r="G1970" t="str">
            <v>Duct sealing: level 1; out of Park</v>
          </cell>
          <cell r="H1970">
            <v>1</v>
          </cell>
          <cell r="I1970" t="str">
            <v>Active</v>
          </cell>
          <cell r="J1970">
            <v>41275</v>
          </cell>
          <cell r="K1970">
            <v>41639</v>
          </cell>
          <cell r="L1970" t="str">
            <v>SF Space Heat</v>
          </cell>
          <cell r="N1970" t="str">
            <v>1083</v>
          </cell>
          <cell r="Q1970" t="str">
            <v>290</v>
          </cell>
          <cell r="S1970" t="str">
            <v>290</v>
          </cell>
          <cell r="T1970" t="str">
            <v>600</v>
          </cell>
          <cell r="V1970" t="str">
            <v>20</v>
          </cell>
          <cell r="W1970" t="str">
            <v>3205</v>
          </cell>
          <cell r="AE1970" t="str">
            <v>per unit</v>
          </cell>
          <cell r="AF1970" t="str">
            <v>kWh</v>
          </cell>
        </row>
        <row r="1971">
          <cell r="A1971" t="str">
            <v>11718 - 2</v>
          </cell>
          <cell r="B1971" t="str">
            <v>11718</v>
          </cell>
          <cell r="C1971" t="str">
            <v>Weatherization</v>
          </cell>
          <cell r="D1971" t="str">
            <v>Sealing</v>
          </cell>
          <cell r="E1971" t="str">
            <v>Duct Sealing</v>
          </cell>
          <cell r="F1971" t="str">
            <v>MHDS: Sealing - Duct - Level 1 - Out of Park</v>
          </cell>
          <cell r="G1971" t="str">
            <v>Duct sealing: level 1; out of Park</v>
          </cell>
          <cell r="H1971">
            <v>2</v>
          </cell>
          <cell r="I1971" t="str">
            <v>Active</v>
          </cell>
          <cell r="J1971">
            <v>41640</v>
          </cell>
          <cell r="K1971">
            <v>42735</v>
          </cell>
          <cell r="L1971" t="str">
            <v>SF Space Heat</v>
          </cell>
          <cell r="N1971" t="str">
            <v>1326</v>
          </cell>
          <cell r="Q1971" t="str">
            <v>475</v>
          </cell>
          <cell r="S1971" t="str">
            <v>475</v>
          </cell>
          <cell r="T1971" t="str">
            <v>1000</v>
          </cell>
          <cell r="U1971" t="str">
            <v>Full</v>
          </cell>
          <cell r="V1971" t="str">
            <v>20</v>
          </cell>
          <cell r="W1971" t="str">
            <v>4086</v>
          </cell>
          <cell r="Y1971" t="str">
            <v>PSE-deemed</v>
          </cell>
          <cell r="Z1971" t="str">
            <v>Evaluation Study</v>
          </cell>
          <cell r="AE1971" t="str">
            <v>per unit</v>
          </cell>
          <cell r="AF1971" t="str">
            <v>kWh</v>
          </cell>
        </row>
        <row r="1972">
          <cell r="A1972" t="str">
            <v>11719 - 1</v>
          </cell>
          <cell r="B1972" t="str">
            <v>11719</v>
          </cell>
          <cell r="C1972" t="str">
            <v>Weatherization</v>
          </cell>
          <cell r="D1972" t="str">
            <v>Sealing</v>
          </cell>
          <cell r="E1972" t="str">
            <v>Duct Sealing</v>
          </cell>
          <cell r="F1972" t="str">
            <v>MHDS: Sealing - Duct - Level 2 - In Park</v>
          </cell>
          <cell r="G1972" t="str">
            <v>Duct sealing: level 2; in park</v>
          </cell>
          <cell r="H1972">
            <v>1</v>
          </cell>
          <cell r="I1972" t="str">
            <v>Active</v>
          </cell>
          <cell r="J1972">
            <v>41275</v>
          </cell>
          <cell r="K1972">
            <v>41639</v>
          </cell>
          <cell r="L1972" t="str">
            <v>SF Space Heat</v>
          </cell>
          <cell r="N1972" t="str">
            <v>1081</v>
          </cell>
          <cell r="Q1972" t="str">
            <v>350</v>
          </cell>
          <cell r="S1972" t="str">
            <v>350</v>
          </cell>
          <cell r="T1972" t="str">
            <v>800</v>
          </cell>
          <cell r="V1972" t="str">
            <v>20</v>
          </cell>
          <cell r="W1972" t="str">
            <v>3206</v>
          </cell>
          <cell r="AE1972" t="str">
            <v>per unit</v>
          </cell>
          <cell r="AF1972" t="str">
            <v>kWh</v>
          </cell>
        </row>
        <row r="1973">
          <cell r="A1973" t="str">
            <v>11719 - 2</v>
          </cell>
          <cell r="B1973" t="str">
            <v>11719</v>
          </cell>
          <cell r="C1973" t="str">
            <v>Weatherization</v>
          </cell>
          <cell r="D1973" t="str">
            <v>Sealing</v>
          </cell>
          <cell r="E1973" t="str">
            <v>Duct Sealing</v>
          </cell>
          <cell r="F1973" t="str">
            <v>MHDS: Sealing - Duct - Level 2 - In Park</v>
          </cell>
          <cell r="G1973" t="str">
            <v>Duct sealing: level 2; in park</v>
          </cell>
          <cell r="H1973">
            <v>2</v>
          </cell>
          <cell r="I1973" t="str">
            <v>Active</v>
          </cell>
          <cell r="J1973">
            <v>41640</v>
          </cell>
          <cell r="K1973">
            <v>42735</v>
          </cell>
          <cell r="L1973" t="str">
            <v>SF Space Heat</v>
          </cell>
          <cell r="N1973" t="str">
            <v>1324</v>
          </cell>
          <cell r="Q1973" t="str">
            <v>390</v>
          </cell>
          <cell r="S1973" t="str">
            <v>390</v>
          </cell>
          <cell r="T1973" t="str">
            <v>900</v>
          </cell>
          <cell r="U1973" t="str">
            <v>Full</v>
          </cell>
          <cell r="V1973" t="str">
            <v>20</v>
          </cell>
          <cell r="W1973" t="str">
            <v>4082</v>
          </cell>
          <cell r="Y1973" t="str">
            <v>PSE-deemed</v>
          </cell>
          <cell r="Z1973" t="str">
            <v>Evaluation Study</v>
          </cell>
          <cell r="AE1973" t="str">
            <v>per unit</v>
          </cell>
          <cell r="AF1973" t="str">
            <v>kWh</v>
          </cell>
        </row>
        <row r="1974">
          <cell r="A1974" t="str">
            <v>11720 - 1</v>
          </cell>
          <cell r="B1974" t="str">
            <v>11720</v>
          </cell>
          <cell r="C1974" t="str">
            <v>Weatherization</v>
          </cell>
          <cell r="D1974" t="str">
            <v>Sealing</v>
          </cell>
          <cell r="E1974" t="str">
            <v>Duct Sealing</v>
          </cell>
          <cell r="F1974" t="str">
            <v>MHDS: Sealing - Duct - Level 2 - Out of Park</v>
          </cell>
          <cell r="G1974" t="str">
            <v>Duct sealing: level 2; out of Park</v>
          </cell>
          <cell r="H1974">
            <v>1</v>
          </cell>
          <cell r="I1974" t="str">
            <v>Active</v>
          </cell>
          <cell r="J1974">
            <v>41275</v>
          </cell>
          <cell r="K1974">
            <v>41639</v>
          </cell>
          <cell r="L1974" t="str">
            <v>SF Space Heat</v>
          </cell>
          <cell r="N1974" t="str">
            <v>1084</v>
          </cell>
          <cell r="Q1974" t="str">
            <v>400</v>
          </cell>
          <cell r="S1974" t="str">
            <v>400</v>
          </cell>
          <cell r="T1974" t="str">
            <v>800</v>
          </cell>
          <cell r="V1974" t="str">
            <v>20</v>
          </cell>
          <cell r="W1974" t="str">
            <v>3206</v>
          </cell>
          <cell r="AE1974" t="str">
            <v>per unit</v>
          </cell>
          <cell r="AF1974" t="str">
            <v>kWh</v>
          </cell>
        </row>
        <row r="1975">
          <cell r="A1975" t="str">
            <v>11720 - 2</v>
          </cell>
          <cell r="B1975" t="str">
            <v>11720</v>
          </cell>
          <cell r="C1975" t="str">
            <v>Weatherization</v>
          </cell>
          <cell r="D1975" t="str">
            <v>Sealing</v>
          </cell>
          <cell r="E1975" t="str">
            <v>Duct Sealing</v>
          </cell>
          <cell r="F1975" t="str">
            <v>MHDS: Sealing - Duct - Level 2 - Out of Park</v>
          </cell>
          <cell r="G1975" t="str">
            <v>Duct sealing: level 2; out of Park</v>
          </cell>
          <cell r="H1975">
            <v>2</v>
          </cell>
          <cell r="I1975" t="str">
            <v>Active</v>
          </cell>
          <cell r="J1975">
            <v>41640</v>
          </cell>
          <cell r="K1975">
            <v>42735</v>
          </cell>
          <cell r="L1975" t="str">
            <v>SF Space Heat</v>
          </cell>
          <cell r="N1975" t="str">
            <v>1327</v>
          </cell>
          <cell r="Q1975" t="str">
            <v>475</v>
          </cell>
          <cell r="S1975" t="str">
            <v>475</v>
          </cell>
          <cell r="T1975" t="str">
            <v>1000</v>
          </cell>
          <cell r="U1975" t="str">
            <v>Full</v>
          </cell>
          <cell r="V1975" t="str">
            <v>20</v>
          </cell>
          <cell r="W1975" t="str">
            <v>4085</v>
          </cell>
          <cell r="Y1975" t="str">
            <v>PSE-deemed</v>
          </cell>
          <cell r="Z1975" t="str">
            <v>Evaluation Study</v>
          </cell>
          <cell r="AE1975" t="str">
            <v>per unit</v>
          </cell>
          <cell r="AF1975" t="str">
            <v>kWh</v>
          </cell>
        </row>
        <row r="1976">
          <cell r="A1976" t="str">
            <v>11721 - 1</v>
          </cell>
          <cell r="B1976" t="str">
            <v>11721</v>
          </cell>
          <cell r="C1976" t="str">
            <v>Weatherization</v>
          </cell>
          <cell r="D1976" t="str">
            <v>Sealing</v>
          </cell>
          <cell r="E1976" t="str">
            <v>Duct Sealing</v>
          </cell>
          <cell r="F1976" t="str">
            <v>MHDS: Sealing - Duct - Level 3 - In Park</v>
          </cell>
          <cell r="G1976" t="str">
            <v>Duct sealing: level 3; in park</v>
          </cell>
          <cell r="H1976">
            <v>1</v>
          </cell>
          <cell r="I1976" t="str">
            <v>Active</v>
          </cell>
          <cell r="J1976">
            <v>41275</v>
          </cell>
          <cell r="K1976">
            <v>41639</v>
          </cell>
          <cell r="L1976" t="str">
            <v>SF Space Heat</v>
          </cell>
          <cell r="N1976" t="str">
            <v>1082</v>
          </cell>
          <cell r="Q1976" t="str">
            <v>390</v>
          </cell>
          <cell r="S1976" t="str">
            <v>390</v>
          </cell>
          <cell r="T1976" t="str">
            <v>1000</v>
          </cell>
          <cell r="V1976" t="str">
            <v>20</v>
          </cell>
          <cell r="W1976" t="str">
            <v>3207</v>
          </cell>
          <cell r="AE1976" t="str">
            <v>per unit</v>
          </cell>
          <cell r="AF1976" t="str">
            <v>kWh</v>
          </cell>
        </row>
        <row r="1977">
          <cell r="A1977" t="str">
            <v>11721 - 2</v>
          </cell>
          <cell r="B1977" t="str">
            <v>11721</v>
          </cell>
          <cell r="C1977" t="str">
            <v>Weatherization</v>
          </cell>
          <cell r="D1977" t="str">
            <v>Sealing</v>
          </cell>
          <cell r="E1977" t="str">
            <v>Duct Sealing</v>
          </cell>
          <cell r="F1977" t="str">
            <v>MHDS: Sealing - Duct - Level 3 - In Park</v>
          </cell>
          <cell r="G1977" t="str">
            <v>Duct sealing: level 3; in park</v>
          </cell>
          <cell r="H1977">
            <v>2</v>
          </cell>
          <cell r="I1977" t="str">
            <v>Active</v>
          </cell>
          <cell r="J1977">
            <v>41640</v>
          </cell>
          <cell r="K1977">
            <v>42735</v>
          </cell>
          <cell r="L1977" t="str">
            <v>SF Space Heat</v>
          </cell>
          <cell r="N1977" t="str">
            <v>1325</v>
          </cell>
          <cell r="Q1977" t="str">
            <v>475</v>
          </cell>
          <cell r="S1977" t="str">
            <v>475</v>
          </cell>
          <cell r="T1977" t="str">
            <v>1600</v>
          </cell>
          <cell r="U1977" t="str">
            <v>Full</v>
          </cell>
          <cell r="V1977" t="str">
            <v>20</v>
          </cell>
          <cell r="W1977" t="str">
            <v>4081</v>
          </cell>
          <cell r="Y1977" t="str">
            <v>PSE-deemed</v>
          </cell>
          <cell r="Z1977" t="str">
            <v>Evaluation Study</v>
          </cell>
          <cell r="AE1977" t="str">
            <v>per unit</v>
          </cell>
          <cell r="AF1977" t="str">
            <v>kWh</v>
          </cell>
        </row>
        <row r="1978">
          <cell r="A1978" t="str">
            <v>11722 - 1</v>
          </cell>
          <cell r="B1978" t="str">
            <v>11722</v>
          </cell>
          <cell r="C1978" t="str">
            <v>Weatherization</v>
          </cell>
          <cell r="D1978" t="str">
            <v>Sealing</v>
          </cell>
          <cell r="E1978" t="str">
            <v>Duct Sealing</v>
          </cell>
          <cell r="F1978" t="str">
            <v>MHDS: Sealing - Duct - Level 3 - Out of Park</v>
          </cell>
          <cell r="G1978" t="str">
            <v>Duct sealing: level 3; out of Park</v>
          </cell>
          <cell r="H1978">
            <v>1</v>
          </cell>
          <cell r="I1978" t="str">
            <v>Active</v>
          </cell>
          <cell r="J1978">
            <v>41275</v>
          </cell>
          <cell r="K1978">
            <v>41639</v>
          </cell>
          <cell r="L1978" t="str">
            <v>SF Space Heat</v>
          </cell>
          <cell r="N1978" t="str">
            <v>1085</v>
          </cell>
          <cell r="Q1978" t="str">
            <v>440</v>
          </cell>
          <cell r="S1978" t="str">
            <v>440</v>
          </cell>
          <cell r="T1978" t="str">
            <v>1000</v>
          </cell>
          <cell r="V1978" t="str">
            <v>20</v>
          </cell>
          <cell r="W1978" t="str">
            <v>3207</v>
          </cell>
          <cell r="AE1978" t="str">
            <v>per unit</v>
          </cell>
          <cell r="AF1978" t="str">
            <v>kWh</v>
          </cell>
        </row>
        <row r="1979">
          <cell r="A1979" t="str">
            <v>11722 - 2</v>
          </cell>
          <cell r="B1979" t="str">
            <v>11722</v>
          </cell>
          <cell r="C1979" t="str">
            <v>Weatherization</v>
          </cell>
          <cell r="D1979" t="str">
            <v>Sealing</v>
          </cell>
          <cell r="E1979" t="str">
            <v>Duct Sealing</v>
          </cell>
          <cell r="F1979" t="str">
            <v>MHDS: Sealing - Duct - Level 3 - Out of Park</v>
          </cell>
          <cell r="G1979" t="str">
            <v>Duct sealing: level 3; out of Park</v>
          </cell>
          <cell r="H1979">
            <v>2</v>
          </cell>
          <cell r="I1979" t="str">
            <v>Active</v>
          </cell>
          <cell r="J1979">
            <v>41640</v>
          </cell>
          <cell r="K1979">
            <v>42735</v>
          </cell>
          <cell r="L1979" t="str">
            <v>SF Space Heat</v>
          </cell>
          <cell r="N1979" t="str">
            <v>1328</v>
          </cell>
          <cell r="Q1979" t="str">
            <v>555</v>
          </cell>
          <cell r="S1979" t="str">
            <v>555</v>
          </cell>
          <cell r="T1979" t="str">
            <v>2500</v>
          </cell>
          <cell r="U1979" t="str">
            <v>Full</v>
          </cell>
          <cell r="V1979" t="str">
            <v>20</v>
          </cell>
          <cell r="W1979" t="str">
            <v>4084</v>
          </cell>
          <cell r="Y1979" t="str">
            <v>PSE-deemed</v>
          </cell>
          <cell r="Z1979" t="str">
            <v>Evaluation Study</v>
          </cell>
          <cell r="AE1979" t="str">
            <v>per unit</v>
          </cell>
          <cell r="AF1979" t="str">
            <v>kWh</v>
          </cell>
        </row>
        <row r="1980">
          <cell r="A1980" t="str">
            <v>11716 - 1</v>
          </cell>
          <cell r="B1980" t="str">
            <v>11716</v>
          </cell>
          <cell r="C1980" t="str">
            <v>Water Heating</v>
          </cell>
          <cell r="D1980" t="str">
            <v>Showerhead</v>
          </cell>
          <cell r="E1980" t="str">
            <v>Residential Use Showerhead</v>
          </cell>
          <cell r="F1980" t="str">
            <v>MHDS: Showerhead - DI - High Incentive</v>
          </cell>
          <cell r="G1980" t="str">
            <v>Showerhead with higher incentive: direct install</v>
          </cell>
          <cell r="H1980">
            <v>1</v>
          </cell>
          <cell r="I1980" t="str">
            <v>Active</v>
          </cell>
          <cell r="J1980">
            <v>41275</v>
          </cell>
          <cell r="K1980">
            <v>41639</v>
          </cell>
          <cell r="L1980" t="str">
            <v>Res Water Heat</v>
          </cell>
          <cell r="N1980" t="str">
            <v>1086</v>
          </cell>
          <cell r="Q1980" t="str">
            <v>35</v>
          </cell>
          <cell r="S1980" t="str">
            <v>35</v>
          </cell>
          <cell r="T1980" t="str">
            <v>307</v>
          </cell>
          <cell r="V1980" t="str">
            <v>10</v>
          </cell>
          <cell r="W1980" t="str">
            <v>3210</v>
          </cell>
          <cell r="AE1980" t="str">
            <v>per unit</v>
          </cell>
          <cell r="AF1980" t="str">
            <v>kWh</v>
          </cell>
        </row>
        <row r="1981">
          <cell r="A1981" t="str">
            <v>11716 - 2</v>
          </cell>
          <cell r="B1981" t="str">
            <v>11716</v>
          </cell>
          <cell r="C1981" t="str">
            <v>Water Heating</v>
          </cell>
          <cell r="D1981" t="str">
            <v>Showerhead</v>
          </cell>
          <cell r="E1981" t="str">
            <v>Residential Use Showerhead</v>
          </cell>
          <cell r="F1981" t="str">
            <v>MHDS: Showerhead - DI - High Incentive</v>
          </cell>
          <cell r="G1981" t="str">
            <v>Showerhead with higher incentive: direct install</v>
          </cell>
          <cell r="H1981">
            <v>2</v>
          </cell>
          <cell r="I1981" t="str">
            <v>Active</v>
          </cell>
          <cell r="J1981">
            <v>41640</v>
          </cell>
          <cell r="K1981">
            <v>42735</v>
          </cell>
          <cell r="L1981" t="str">
            <v>Res Water Heat</v>
          </cell>
          <cell r="N1981" t="str">
            <v>1329</v>
          </cell>
          <cell r="Q1981" t="str">
            <v>30</v>
          </cell>
          <cell r="S1981" t="str">
            <v>30</v>
          </cell>
          <cell r="T1981" t="str">
            <v>307</v>
          </cell>
          <cell r="U1981" t="str">
            <v>Full</v>
          </cell>
          <cell r="V1981" t="str">
            <v>10</v>
          </cell>
          <cell r="W1981" t="str">
            <v>4089</v>
          </cell>
          <cell r="Y1981" t="str">
            <v>RTF-deemed</v>
          </cell>
          <cell r="AE1981" t="str">
            <v>per unit</v>
          </cell>
          <cell r="AF1981" t="str">
            <v>kWh</v>
          </cell>
        </row>
        <row r="1982">
          <cell r="A1982" t="str">
            <v>11715 - 1</v>
          </cell>
          <cell r="B1982" t="str">
            <v>11715</v>
          </cell>
          <cell r="C1982" t="str">
            <v>Water Heating</v>
          </cell>
          <cell r="D1982" t="str">
            <v>Showerhead</v>
          </cell>
          <cell r="E1982" t="str">
            <v>Residential Use Showerhead</v>
          </cell>
          <cell r="F1982" t="str">
            <v>MHDS: Showerhead - DI - Low Incentive</v>
          </cell>
          <cell r="G1982" t="str">
            <v>Showerhead with lower incentive: direct install</v>
          </cell>
          <cell r="H1982">
            <v>1</v>
          </cell>
          <cell r="I1982" t="str">
            <v>Active</v>
          </cell>
          <cell r="J1982">
            <v>41275</v>
          </cell>
          <cell r="K1982">
            <v>41639</v>
          </cell>
          <cell r="L1982" t="str">
            <v>Res Water Heat</v>
          </cell>
          <cell r="N1982" t="str">
            <v>1087</v>
          </cell>
          <cell r="Q1982" t="str">
            <v>15</v>
          </cell>
          <cell r="S1982" t="str">
            <v>15</v>
          </cell>
          <cell r="T1982" t="str">
            <v>307</v>
          </cell>
          <cell r="V1982" t="str">
            <v>10</v>
          </cell>
          <cell r="W1982" t="str">
            <v>3210</v>
          </cell>
          <cell r="AE1982" t="str">
            <v>per unit</v>
          </cell>
          <cell r="AF1982" t="str">
            <v>kWh</v>
          </cell>
        </row>
        <row r="1983">
          <cell r="A1983" t="str">
            <v>11715 - 2</v>
          </cell>
          <cell r="B1983" t="str">
            <v>11715</v>
          </cell>
          <cell r="C1983" t="str">
            <v>Water Heating</v>
          </cell>
          <cell r="D1983" t="str">
            <v>Showerhead</v>
          </cell>
          <cell r="E1983" t="str">
            <v>Residential Use Showerhead</v>
          </cell>
          <cell r="F1983" t="str">
            <v>MHDS: Showerhead - DI - Low Incentive</v>
          </cell>
          <cell r="G1983" t="str">
            <v>Showerhead with lower incentive: direct install</v>
          </cell>
          <cell r="H1983">
            <v>2</v>
          </cell>
          <cell r="I1983" t="str">
            <v>Active</v>
          </cell>
          <cell r="J1983">
            <v>41640</v>
          </cell>
          <cell r="K1983">
            <v>42369</v>
          </cell>
          <cell r="L1983" t="str">
            <v>Res Water Heat</v>
          </cell>
          <cell r="N1983" t="str">
            <v>2232</v>
          </cell>
          <cell r="Q1983" t="str">
            <v>0</v>
          </cell>
          <cell r="S1983" t="str">
            <v>10</v>
          </cell>
          <cell r="T1983" t="str">
            <v>307</v>
          </cell>
          <cell r="U1983" t="str">
            <v>Full</v>
          </cell>
          <cell r="V1983" t="str">
            <v>10</v>
          </cell>
          <cell r="Y1983" t="str">
            <v>RTF-deemed</v>
          </cell>
          <cell r="Z1983" t="str">
            <v>RTF Derived</v>
          </cell>
          <cell r="AE1983" t="str">
            <v>per unit</v>
          </cell>
          <cell r="AF1983" t="str">
            <v>kWh</v>
          </cell>
        </row>
        <row r="1984">
          <cell r="A1984" t="str">
            <v>11712 - 1</v>
          </cell>
          <cell r="B1984" t="str">
            <v>11712</v>
          </cell>
          <cell r="C1984" t="str">
            <v>Behavior</v>
          </cell>
          <cell r="D1984" t="str">
            <v>Energy Efficiency Adoption</v>
          </cell>
          <cell r="E1984" t="str">
            <v>Energy Efficiency Adoption</v>
          </cell>
          <cell r="F1984" t="str">
            <v>NEEA: Savings Tracking</v>
          </cell>
          <cell r="G1984" t="str">
            <v>Savings tracking for NEEA program</v>
          </cell>
          <cell r="H1984">
            <v>1</v>
          </cell>
          <cell r="I1984" t="str">
            <v>Active</v>
          </cell>
          <cell r="J1984">
            <v>42370</v>
          </cell>
          <cell r="N1984" t="str">
            <v>1363</v>
          </cell>
          <cell r="AE1984" t="str">
            <v>custom</v>
          </cell>
          <cell r="AF1984" t="str">
            <v>kWh</v>
          </cell>
        </row>
        <row r="1985">
          <cell r="A1985" t="str">
            <v>10259 - 1</v>
          </cell>
          <cell r="B1985" t="str">
            <v>10259</v>
          </cell>
          <cell r="C1985" t="str">
            <v>Energy Performance</v>
          </cell>
          <cell r="D1985" t="str">
            <v>Energy Tracking</v>
          </cell>
          <cell r="E1985" t="str">
            <v>Energy Tracking</v>
          </cell>
          <cell r="F1985" t="str">
            <v>Performance Tracking System - Custom</v>
          </cell>
          <cell r="G1985" t="str">
            <v>Custom measure: performance tracking system</v>
          </cell>
          <cell r="H1985">
            <v>1</v>
          </cell>
          <cell r="I1985" t="str">
            <v>Active</v>
          </cell>
          <cell r="J1985">
            <v>40909</v>
          </cell>
          <cell r="V1985" t="str">
            <v>0</v>
          </cell>
          <cell r="Y1985" t="str">
            <v>Custom</v>
          </cell>
          <cell r="AE1985" t="str">
            <v>custom</v>
          </cell>
          <cell r="AF1985" t="str">
            <v>Dual</v>
          </cell>
        </row>
        <row r="1986">
          <cell r="A1986" t="str">
            <v>11232 - 1</v>
          </cell>
          <cell r="B1986" t="str">
            <v>11232</v>
          </cell>
          <cell r="C1986" t="str">
            <v>HVAC</v>
          </cell>
          <cell r="D1986" t="str">
            <v>Maintenance</v>
          </cell>
          <cell r="E1986" t="str">
            <v>Basic Maintenance</v>
          </cell>
          <cell r="F1986" t="str">
            <v>PHVAC: Basic Diagnostics</v>
          </cell>
          <cell r="G1986" t="str">
            <v>Basic HVAC diagnostics</v>
          </cell>
          <cell r="H1986">
            <v>1</v>
          </cell>
          <cell r="I1986" t="str">
            <v>Active</v>
          </cell>
          <cell r="J1986">
            <v>42370</v>
          </cell>
          <cell r="K1986">
            <v>42735</v>
          </cell>
          <cell r="L1986" t="str">
            <v>Comm Space Heat</v>
          </cell>
          <cell r="N1986" t="str">
            <v>3832 - 3833</v>
          </cell>
          <cell r="Y1986" t="str">
            <v>PSE-deemed</v>
          </cell>
          <cell r="AE1986" t="str">
            <v>calculated</v>
          </cell>
          <cell r="AF1986" t="str">
            <v>Dual</v>
          </cell>
        </row>
        <row r="1987">
          <cell r="A1987" t="str">
            <v>11232 - 2</v>
          </cell>
          <cell r="B1987" t="str">
            <v>11232</v>
          </cell>
          <cell r="C1987" t="str">
            <v>HVAC</v>
          </cell>
          <cell r="D1987" t="str">
            <v>Maintenance</v>
          </cell>
          <cell r="E1987" t="str">
            <v>Basic Maintenance</v>
          </cell>
          <cell r="F1987" t="str">
            <v>PHVAC: Basic Diagnostics</v>
          </cell>
          <cell r="G1987" t="str">
            <v>Basic HVAC diagnostics</v>
          </cell>
          <cell r="H1987">
            <v>2</v>
          </cell>
          <cell r="I1987" t="str">
            <v>Active</v>
          </cell>
          <cell r="J1987">
            <v>42736</v>
          </cell>
          <cell r="L1987" t="str">
            <v>Comm Flat</v>
          </cell>
          <cell r="N1987" t="str">
            <v>4837</v>
          </cell>
          <cell r="Q1987" t="str">
            <v>165200</v>
          </cell>
          <cell r="S1987" t="str">
            <v>162500</v>
          </cell>
          <cell r="U1987" t="str">
            <v>Full</v>
          </cell>
          <cell r="V1987" t="str">
            <v>5</v>
          </cell>
          <cell r="X1987" t="str">
            <v>0</v>
          </cell>
          <cell r="Y1987" t="str">
            <v>PSE-deemed</v>
          </cell>
          <cell r="AE1987" t="str">
            <v>calculated</v>
          </cell>
          <cell r="AF1987" t="str">
            <v>kWh</v>
          </cell>
        </row>
        <row r="1988">
          <cell r="A1988" t="str">
            <v>11754 - 1</v>
          </cell>
          <cell r="B1988" t="str">
            <v>11754</v>
          </cell>
          <cell r="C1988" t="str">
            <v>HVAC</v>
          </cell>
          <cell r="D1988" t="str">
            <v>Damper</v>
          </cell>
          <cell r="E1988" t="str">
            <v>Damper</v>
          </cell>
          <cell r="F1988" t="str">
            <v>PHVAC: Damper - Repair</v>
          </cell>
          <cell r="G1988" t="str">
            <v>Damper repair</v>
          </cell>
          <cell r="H1988">
            <v>1</v>
          </cell>
          <cell r="I1988" t="str">
            <v>Active</v>
          </cell>
          <cell r="J1988">
            <v>42370</v>
          </cell>
          <cell r="K1988">
            <v>42735</v>
          </cell>
          <cell r="L1988" t="str">
            <v>Comm Space Heat</v>
          </cell>
          <cell r="N1988" t="str">
            <v>4258 - 4259</v>
          </cell>
          <cell r="Y1988" t="str">
            <v>PSE-deemed</v>
          </cell>
          <cell r="AE1988" t="str">
            <v>calculated</v>
          </cell>
          <cell r="AF1988" t="str">
            <v>Dual</v>
          </cell>
        </row>
        <row r="1989">
          <cell r="A1989" t="str">
            <v>11754 - 2</v>
          </cell>
          <cell r="B1989" t="str">
            <v>11754</v>
          </cell>
          <cell r="C1989" t="str">
            <v>HVAC</v>
          </cell>
          <cell r="D1989" t="str">
            <v>Damper</v>
          </cell>
          <cell r="E1989" t="str">
            <v>Damper</v>
          </cell>
          <cell r="F1989" t="str">
            <v>PHVAC: Damper - Repair</v>
          </cell>
          <cell r="G1989" t="str">
            <v>Damper repair</v>
          </cell>
          <cell r="H1989">
            <v>2</v>
          </cell>
          <cell r="I1989" t="str">
            <v>Active</v>
          </cell>
          <cell r="J1989">
            <v>42736</v>
          </cell>
          <cell r="L1989" t="str">
            <v>Comm Flat</v>
          </cell>
          <cell r="N1989" t="str">
            <v>4845 - 4846</v>
          </cell>
          <cell r="Q1989" t="str">
            <v>9125</v>
          </cell>
          <cell r="S1989" t="str">
            <v>16425</v>
          </cell>
          <cell r="U1989" t="str">
            <v>Full</v>
          </cell>
          <cell r="V1989" t="str">
            <v>5</v>
          </cell>
          <cell r="X1989" t="str">
            <v>0</v>
          </cell>
          <cell r="Y1989" t="str">
            <v>PSE-deemed</v>
          </cell>
          <cell r="AA1989" t="str">
            <v>9125</v>
          </cell>
          <cell r="AC1989" t="str">
            <v>16425</v>
          </cell>
          <cell r="AE1989" t="str">
            <v>calculated</v>
          </cell>
          <cell r="AF1989" t="str">
            <v>Dual</v>
          </cell>
        </row>
        <row r="1990">
          <cell r="A1990" t="str">
            <v>11235 - 1</v>
          </cell>
          <cell r="B1990" t="str">
            <v>11235</v>
          </cell>
          <cell r="C1990" t="str">
            <v>Controls</v>
          </cell>
          <cell r="D1990" t="str">
            <v>Economizer Controller</v>
          </cell>
          <cell r="E1990" t="str">
            <v>Economizer Replacement</v>
          </cell>
          <cell r="F1990" t="str">
            <v>PHVAC: Economizer Controller - Replacement</v>
          </cell>
          <cell r="G1990" t="str">
            <v>Economizer controller - replace existing</v>
          </cell>
          <cell r="H1990">
            <v>1</v>
          </cell>
          <cell r="I1990" t="str">
            <v>Active</v>
          </cell>
          <cell r="J1990">
            <v>42370</v>
          </cell>
          <cell r="K1990">
            <v>42735</v>
          </cell>
          <cell r="L1990" t="str">
            <v>Comm Space Heat</v>
          </cell>
          <cell r="N1990" t="str">
            <v>3838 - 3839</v>
          </cell>
          <cell r="Y1990" t="str">
            <v>PSE-deemed</v>
          </cell>
          <cell r="AE1990" t="str">
            <v>calculated</v>
          </cell>
          <cell r="AF1990" t="str">
            <v>Dual</v>
          </cell>
        </row>
        <row r="1991">
          <cell r="A1991" t="str">
            <v>11235 - 2</v>
          </cell>
          <cell r="B1991" t="str">
            <v>11235</v>
          </cell>
          <cell r="C1991" t="str">
            <v>Controls</v>
          </cell>
          <cell r="D1991" t="str">
            <v>Economizer Controller</v>
          </cell>
          <cell r="E1991" t="str">
            <v>Economizer Replacement</v>
          </cell>
          <cell r="F1991" t="str">
            <v>PHVAC: Economizer Controller - Replacement</v>
          </cell>
          <cell r="G1991" t="str">
            <v>Economizer controller - replace existing</v>
          </cell>
          <cell r="H1991">
            <v>2</v>
          </cell>
          <cell r="I1991" t="str">
            <v>Active</v>
          </cell>
          <cell r="J1991">
            <v>42736</v>
          </cell>
          <cell r="L1991" t="str">
            <v>Comm Flat</v>
          </cell>
          <cell r="N1991" t="str">
            <v>4842</v>
          </cell>
          <cell r="Q1991" t="str">
            <v>30000</v>
          </cell>
          <cell r="S1991" t="str">
            <v>100000</v>
          </cell>
          <cell r="U1991" t="str">
            <v>Full</v>
          </cell>
          <cell r="V1991" t="str">
            <v>5</v>
          </cell>
          <cell r="X1991" t="str">
            <v>0</v>
          </cell>
          <cell r="Y1991" t="str">
            <v>PSE-deemed</v>
          </cell>
          <cell r="AE1991" t="str">
            <v>calculated</v>
          </cell>
          <cell r="AF1991" t="str">
            <v>kWh</v>
          </cell>
        </row>
        <row r="1992">
          <cell r="A1992" t="str">
            <v>11233 - 1</v>
          </cell>
          <cell r="B1992" t="str">
            <v>11233</v>
          </cell>
          <cell r="C1992" t="str">
            <v>HVAC</v>
          </cell>
          <cell r="D1992" t="str">
            <v>Maintenance</v>
          </cell>
          <cell r="E1992" t="str">
            <v>Basic Maintenance</v>
          </cell>
          <cell r="F1992" t="str">
            <v>PHVAC: Enable Morning Warmup</v>
          </cell>
          <cell r="G1992" t="str">
            <v>Enable morning warmup</v>
          </cell>
          <cell r="H1992">
            <v>1</v>
          </cell>
          <cell r="I1992" t="str">
            <v>Active</v>
          </cell>
          <cell r="J1992">
            <v>42370</v>
          </cell>
          <cell r="K1992">
            <v>42735</v>
          </cell>
          <cell r="L1992" t="str">
            <v>Comm Space Heat</v>
          </cell>
          <cell r="N1992" t="str">
            <v>3834 - 3835</v>
          </cell>
          <cell r="Y1992" t="str">
            <v>PSE-deemed</v>
          </cell>
          <cell r="AE1992" t="str">
            <v>calculated</v>
          </cell>
          <cell r="AF1992" t="str">
            <v>Dual</v>
          </cell>
        </row>
        <row r="1993">
          <cell r="A1993" t="str">
            <v>11233 - 2</v>
          </cell>
          <cell r="B1993" t="str">
            <v>11233</v>
          </cell>
          <cell r="C1993" t="str">
            <v>HVAC</v>
          </cell>
          <cell r="D1993" t="str">
            <v>Maintenance</v>
          </cell>
          <cell r="E1993" t="str">
            <v>Basic Maintenance</v>
          </cell>
          <cell r="F1993" t="str">
            <v>PHVAC: Enable Morning Warmup</v>
          </cell>
          <cell r="G1993" t="str">
            <v>Enable morning warmup</v>
          </cell>
          <cell r="H1993">
            <v>2</v>
          </cell>
          <cell r="I1993" t="str">
            <v>Active</v>
          </cell>
          <cell r="J1993">
            <v>42736</v>
          </cell>
          <cell r="L1993" t="str">
            <v>Comm Flat</v>
          </cell>
          <cell r="N1993" t="str">
            <v>4838 - 4839</v>
          </cell>
          <cell r="Q1993" t="str">
            <v>1125</v>
          </cell>
          <cell r="S1993" t="str">
            <v>3600</v>
          </cell>
          <cell r="U1993" t="str">
            <v>Full</v>
          </cell>
          <cell r="V1993" t="str">
            <v>5</v>
          </cell>
          <cell r="X1993" t="str">
            <v>0</v>
          </cell>
          <cell r="Y1993" t="str">
            <v>PSE-deemed</v>
          </cell>
          <cell r="AA1993" t="str">
            <v>1125</v>
          </cell>
          <cell r="AC1993" t="str">
            <v>3600</v>
          </cell>
          <cell r="AE1993" t="str">
            <v>calculated</v>
          </cell>
          <cell r="AF1993" t="str">
            <v>Dual</v>
          </cell>
        </row>
        <row r="1994">
          <cell r="A1994" t="str">
            <v>11911 - 1</v>
          </cell>
          <cell r="B1994" t="str">
            <v>11911</v>
          </cell>
          <cell r="C1994" t="str">
            <v>Other</v>
          </cell>
          <cell r="D1994" t="str">
            <v>Other</v>
          </cell>
          <cell r="E1994" t="str">
            <v>Other</v>
          </cell>
          <cell r="F1994" t="str">
            <v>PHVAC: Savings Tracking</v>
          </cell>
          <cell r="G1994" t="str">
            <v>Savings tracking measure for program</v>
          </cell>
          <cell r="H1994">
            <v>1</v>
          </cell>
          <cell r="I1994" t="str">
            <v>Active</v>
          </cell>
          <cell r="J1994">
            <v>42005</v>
          </cell>
          <cell r="K1994">
            <v>42369</v>
          </cell>
          <cell r="L1994" t="str">
            <v>Comm Space Heat</v>
          </cell>
          <cell r="N1994" t="str">
            <v>1770 - 1776</v>
          </cell>
          <cell r="AE1994" t="str">
            <v>calculated</v>
          </cell>
          <cell r="AF1994" t="str">
            <v>Dual</v>
          </cell>
        </row>
        <row r="1995">
          <cell r="A1995" t="str">
            <v>11236 - 1</v>
          </cell>
          <cell r="B1995" t="str">
            <v>11236</v>
          </cell>
          <cell r="C1995" t="str">
            <v>Controls</v>
          </cell>
          <cell r="D1995" t="str">
            <v>HVAC Sensor</v>
          </cell>
          <cell r="E1995" t="str">
            <v>Sensor Replacement</v>
          </cell>
          <cell r="F1995" t="str">
            <v>PHVAC: Sensor - Replacement</v>
          </cell>
          <cell r="G1995" t="str">
            <v>HVAC sensor - replace existing</v>
          </cell>
          <cell r="H1995">
            <v>1</v>
          </cell>
          <cell r="I1995" t="str">
            <v>Active</v>
          </cell>
          <cell r="J1995">
            <v>42370</v>
          </cell>
          <cell r="K1995">
            <v>42735</v>
          </cell>
          <cell r="L1995" t="str">
            <v>Comm Space Heat</v>
          </cell>
          <cell r="N1995" t="str">
            <v>3840 - 3841</v>
          </cell>
          <cell r="Y1995" t="str">
            <v>PSE-deemed</v>
          </cell>
          <cell r="AE1995" t="str">
            <v>calculated</v>
          </cell>
          <cell r="AF1995" t="str">
            <v>Dual</v>
          </cell>
        </row>
        <row r="1996">
          <cell r="A1996" t="str">
            <v>11236 - 2</v>
          </cell>
          <cell r="B1996" t="str">
            <v>11236</v>
          </cell>
          <cell r="C1996" t="str">
            <v>Controls</v>
          </cell>
          <cell r="D1996" t="str">
            <v>HVAC Sensor</v>
          </cell>
          <cell r="E1996" t="str">
            <v>Sensor Replacement</v>
          </cell>
          <cell r="F1996" t="str">
            <v>PHVAC: Sensor - Replacement</v>
          </cell>
          <cell r="G1996" t="str">
            <v>HVAC sensor - replace existing</v>
          </cell>
          <cell r="H1996">
            <v>2</v>
          </cell>
          <cell r="I1996" t="str">
            <v>Active</v>
          </cell>
          <cell r="J1996">
            <v>42736</v>
          </cell>
          <cell r="L1996" t="str">
            <v>Comm Flat</v>
          </cell>
          <cell r="N1996" t="str">
            <v>4843</v>
          </cell>
          <cell r="Q1996" t="str">
            <v>21150</v>
          </cell>
          <cell r="S1996" t="str">
            <v>52875</v>
          </cell>
          <cell r="U1996" t="str">
            <v>Full</v>
          </cell>
          <cell r="V1996" t="str">
            <v>5</v>
          </cell>
          <cell r="X1996" t="str">
            <v>0</v>
          </cell>
          <cell r="Y1996" t="str">
            <v>PSE-deemed</v>
          </cell>
          <cell r="AE1996" t="str">
            <v>calculated</v>
          </cell>
          <cell r="AF1996" t="str">
            <v>kWh</v>
          </cell>
        </row>
        <row r="1997">
          <cell r="A1997" t="str">
            <v>11237 - 1</v>
          </cell>
          <cell r="B1997" t="str">
            <v>11237</v>
          </cell>
          <cell r="C1997" t="str">
            <v>Controls</v>
          </cell>
          <cell r="D1997" t="str">
            <v>Thermostat</v>
          </cell>
          <cell r="E1997" t="str">
            <v>Thermostat Replacement</v>
          </cell>
          <cell r="F1997" t="str">
            <v>PHVAC: Thermostat - Replacement</v>
          </cell>
          <cell r="G1997" t="str">
            <v>Thermostat - replace existing</v>
          </cell>
          <cell r="H1997">
            <v>1</v>
          </cell>
          <cell r="I1997" t="str">
            <v>Active</v>
          </cell>
          <cell r="J1997">
            <v>42370</v>
          </cell>
          <cell r="K1997">
            <v>42735</v>
          </cell>
          <cell r="L1997" t="str">
            <v>Comm Space Heat</v>
          </cell>
          <cell r="N1997" t="str">
            <v>3842 - 3843</v>
          </cell>
          <cell r="Y1997" t="str">
            <v>PSE-deemed</v>
          </cell>
          <cell r="AE1997" t="str">
            <v>calculated</v>
          </cell>
          <cell r="AF1997" t="str">
            <v>Dual</v>
          </cell>
        </row>
        <row r="1998">
          <cell r="A1998" t="str">
            <v>11237 - 2</v>
          </cell>
          <cell r="B1998" t="str">
            <v>11237</v>
          </cell>
          <cell r="C1998" t="str">
            <v>Controls</v>
          </cell>
          <cell r="D1998" t="str">
            <v>Thermostat</v>
          </cell>
          <cell r="E1998" t="str">
            <v>Thermostat Replacement</v>
          </cell>
          <cell r="F1998" t="str">
            <v>PHVAC: Thermostat - Replacement</v>
          </cell>
          <cell r="G1998" t="str">
            <v>Thermostat - replace existing</v>
          </cell>
          <cell r="H1998">
            <v>2</v>
          </cell>
          <cell r="I1998" t="str">
            <v>Active</v>
          </cell>
          <cell r="J1998">
            <v>42736</v>
          </cell>
          <cell r="L1998" t="str">
            <v>Comm Flat</v>
          </cell>
          <cell r="N1998" t="str">
            <v>4844</v>
          </cell>
          <cell r="Q1998" t="str">
            <v>25500</v>
          </cell>
          <cell r="S1998" t="str">
            <v>42500</v>
          </cell>
          <cell r="U1998" t="str">
            <v>Full</v>
          </cell>
          <cell r="V1998" t="str">
            <v>5</v>
          </cell>
          <cell r="X1998" t="str">
            <v>0</v>
          </cell>
          <cell r="Y1998" t="str">
            <v>PSE-deemed</v>
          </cell>
          <cell r="AE1998" t="str">
            <v>calculated</v>
          </cell>
          <cell r="AF1998" t="str">
            <v>kWh</v>
          </cell>
        </row>
        <row r="1999">
          <cell r="A1999" t="str">
            <v>11234 - 1</v>
          </cell>
          <cell r="B1999" t="str">
            <v>11234</v>
          </cell>
          <cell r="C1999" t="str">
            <v>HVAC</v>
          </cell>
          <cell r="D1999" t="str">
            <v>Ventilation</v>
          </cell>
          <cell r="E1999" t="str">
            <v>Demand Control Ventilation</v>
          </cell>
          <cell r="F1999" t="str">
            <v>PHVAC: Ventilation - Demand Control</v>
          </cell>
          <cell r="G1999" t="str">
            <v>Demand control ventilation</v>
          </cell>
          <cell r="H1999">
            <v>1</v>
          </cell>
          <cell r="I1999" t="str">
            <v>Active</v>
          </cell>
          <cell r="J1999">
            <v>42370</v>
          </cell>
          <cell r="K1999">
            <v>42735</v>
          </cell>
          <cell r="L1999" t="str">
            <v>Comm Space Heat</v>
          </cell>
          <cell r="N1999" t="str">
            <v>3836 - 3837</v>
          </cell>
          <cell r="Y1999" t="str">
            <v>PSE-deemed</v>
          </cell>
          <cell r="AE1999" t="str">
            <v>calculated</v>
          </cell>
          <cell r="AF1999" t="str">
            <v>Dual</v>
          </cell>
        </row>
        <row r="2000">
          <cell r="A2000" t="str">
            <v>11234 - 2</v>
          </cell>
          <cell r="B2000" t="str">
            <v>11234</v>
          </cell>
          <cell r="C2000" t="str">
            <v>HVAC</v>
          </cell>
          <cell r="D2000" t="str">
            <v>Ventilation</v>
          </cell>
          <cell r="E2000" t="str">
            <v>Demand Control Ventilation</v>
          </cell>
          <cell r="F2000" t="str">
            <v>PHVAC: Ventilation - Demand Control</v>
          </cell>
          <cell r="G2000" t="str">
            <v>Demand control ventilation</v>
          </cell>
          <cell r="H2000">
            <v>2</v>
          </cell>
          <cell r="I2000" t="str">
            <v>Active</v>
          </cell>
          <cell r="J2000">
            <v>42736</v>
          </cell>
          <cell r="L2000" t="str">
            <v>Comm Space Heat</v>
          </cell>
          <cell r="N2000" t="str">
            <v>4840 - 4841</v>
          </cell>
          <cell r="Q2000" t="str">
            <v>36400</v>
          </cell>
          <cell r="S2000" t="str">
            <v>86450</v>
          </cell>
          <cell r="U2000" t="str">
            <v>Full</v>
          </cell>
          <cell r="V2000" t="str">
            <v>10</v>
          </cell>
          <cell r="X2000" t="str">
            <v>0</v>
          </cell>
          <cell r="Y2000" t="str">
            <v>PSE-deemed</v>
          </cell>
          <cell r="AA2000" t="str">
            <v>36400</v>
          </cell>
          <cell r="AC2000" t="str">
            <v>86450</v>
          </cell>
          <cell r="AE2000" t="str">
            <v>calculated</v>
          </cell>
          <cell r="AF2000" t="str">
            <v>Dual</v>
          </cell>
        </row>
        <row r="2001">
          <cell r="A2001" t="str">
            <v>10261 - 1</v>
          </cell>
          <cell r="B2001" t="str">
            <v>10261</v>
          </cell>
          <cell r="C2001" t="str">
            <v>Refrigeration</v>
          </cell>
          <cell r="D2001" t="str">
            <v>Refrigeration System</v>
          </cell>
          <cell r="E2001" t="str">
            <v>Refrigeration System</v>
          </cell>
          <cell r="F2001" t="str">
            <v>Refrigeration - Custom</v>
          </cell>
          <cell r="G2001" t="str">
            <v>Custom refrigeration measure</v>
          </cell>
          <cell r="H2001">
            <v>1</v>
          </cell>
          <cell r="I2001" t="str">
            <v>Active</v>
          </cell>
          <cell r="J2001">
            <v>40909</v>
          </cell>
          <cell r="V2001" t="str">
            <v>20</v>
          </cell>
          <cell r="Y2001" t="str">
            <v>Custom</v>
          </cell>
          <cell r="AE2001" t="str">
            <v>custom</v>
          </cell>
          <cell r="AF2001" t="str">
            <v>Dual</v>
          </cell>
        </row>
        <row r="2002">
          <cell r="A2002" t="str">
            <v>11708 - 1</v>
          </cell>
          <cell r="B2002" t="str">
            <v>11708</v>
          </cell>
          <cell r="C2002" t="str">
            <v>Behavior</v>
          </cell>
          <cell r="D2002" t="str">
            <v>Energy Management</v>
          </cell>
          <cell r="E2002" t="str">
            <v>Residential Behavior Management</v>
          </cell>
          <cell r="F2002" t="str">
            <v>RER: Energy Report - Expansion - EO</v>
          </cell>
          <cell r="G2002" t="str">
            <v>Home energy reports: expansion, electric-only user</v>
          </cell>
          <cell r="H2002">
            <v>1</v>
          </cell>
          <cell r="I2002" t="str">
            <v>Active</v>
          </cell>
          <cell r="J2002">
            <v>42370</v>
          </cell>
          <cell r="K2002">
            <v>42735</v>
          </cell>
          <cell r="L2002" t="str">
            <v>Res Lighting</v>
          </cell>
          <cell r="N2002" t="str">
            <v>2427</v>
          </cell>
          <cell r="Q2002" t="str">
            <v>6</v>
          </cell>
          <cell r="S2002" t="str">
            <v>6</v>
          </cell>
          <cell r="T2002" t="str">
            <v>248</v>
          </cell>
          <cell r="U2002" t="str">
            <v>Full</v>
          </cell>
          <cell r="V2002" t="str">
            <v>2</v>
          </cell>
          <cell r="X2002" t="str">
            <v>0</v>
          </cell>
          <cell r="Y2002" t="str">
            <v>PSE-deemed</v>
          </cell>
          <cell r="Z2002" t="str">
            <v>Evaluation Study</v>
          </cell>
          <cell r="AE2002" t="str">
            <v>per home</v>
          </cell>
          <cell r="AF2002" t="str">
            <v>kWh</v>
          </cell>
        </row>
        <row r="2003">
          <cell r="A2003" t="str">
            <v>11708 - 2</v>
          </cell>
          <cell r="B2003" t="str">
            <v>11708</v>
          </cell>
          <cell r="C2003" t="str">
            <v>Behavior</v>
          </cell>
          <cell r="D2003" t="str">
            <v>Energy Management</v>
          </cell>
          <cell r="E2003" t="str">
            <v>Residential Behavior Management</v>
          </cell>
          <cell r="F2003" t="str">
            <v>RER: Energy Report - Expansion - EO</v>
          </cell>
          <cell r="G2003" t="str">
            <v>Home energy reports: expansion, electric-only user</v>
          </cell>
          <cell r="H2003">
            <v>2</v>
          </cell>
          <cell r="I2003" t="str">
            <v>Active</v>
          </cell>
          <cell r="J2003">
            <v>42736</v>
          </cell>
          <cell r="L2003" t="str">
            <v>Res Lighting</v>
          </cell>
          <cell r="N2003" t="str">
            <v>5459</v>
          </cell>
          <cell r="Q2003" t="str">
            <v>5.00</v>
          </cell>
          <cell r="S2003" t="str">
            <v>5.00</v>
          </cell>
          <cell r="T2003" t="str">
            <v>35</v>
          </cell>
          <cell r="U2003" t="str">
            <v>Full</v>
          </cell>
          <cell r="V2003" t="str">
            <v>2</v>
          </cell>
          <cell r="X2003" t="str">
            <v>0</v>
          </cell>
          <cell r="Y2003" t="str">
            <v>PSE-deemed</v>
          </cell>
          <cell r="Z2003" t="str">
            <v>Evaluation Study</v>
          </cell>
          <cell r="AE2003" t="str">
            <v>per home</v>
          </cell>
          <cell r="AF2003" t="str">
            <v>kWh</v>
          </cell>
        </row>
        <row r="2004">
          <cell r="A2004" t="str">
            <v>11709 - 1</v>
          </cell>
          <cell r="B2004" t="str">
            <v>11709</v>
          </cell>
          <cell r="C2004" t="str">
            <v>Behavior</v>
          </cell>
          <cell r="D2004" t="str">
            <v>Energy Management</v>
          </cell>
          <cell r="E2004" t="str">
            <v>Residential Behavior Management</v>
          </cell>
          <cell r="F2004" t="str">
            <v>RER: Energy Report - Expansion - HRU</v>
          </cell>
          <cell r="G2004" t="str">
            <v>Home energy reports: expansion, high relative user</v>
          </cell>
          <cell r="H2004">
            <v>1</v>
          </cell>
          <cell r="I2004" t="str">
            <v>Active</v>
          </cell>
          <cell r="J2004">
            <v>42370</v>
          </cell>
          <cell r="K2004">
            <v>42735</v>
          </cell>
          <cell r="L2004" t="str">
            <v>Res Water Heat</v>
          </cell>
          <cell r="N2004" t="str">
            <v>2428 - 2435</v>
          </cell>
          <cell r="Q2004" t="str">
            <v>4.69</v>
          </cell>
          <cell r="S2004" t="str">
            <v>4.69</v>
          </cell>
          <cell r="T2004" t="str">
            <v>172</v>
          </cell>
          <cell r="U2004" t="str">
            <v>Full</v>
          </cell>
          <cell r="V2004" t="str">
            <v>2</v>
          </cell>
          <cell r="X2004" t="str">
            <v>0</v>
          </cell>
          <cell r="Y2004" t="str">
            <v>PSE-deemed</v>
          </cell>
          <cell r="Z2004" t="str">
            <v>Evaluation Study</v>
          </cell>
          <cell r="AA2004" t="str">
            <v>1</v>
          </cell>
          <cell r="AC2004" t="str">
            <v>1</v>
          </cell>
          <cell r="AD2004" t="str">
            <v>7</v>
          </cell>
          <cell r="AE2004" t="str">
            <v>per home</v>
          </cell>
          <cell r="AF2004" t="str">
            <v>Dual</v>
          </cell>
        </row>
        <row r="2005">
          <cell r="A2005" t="str">
            <v>11709 - 2</v>
          </cell>
          <cell r="B2005" t="str">
            <v>11709</v>
          </cell>
          <cell r="C2005" t="str">
            <v>Behavior</v>
          </cell>
          <cell r="D2005" t="str">
            <v>Energy Management</v>
          </cell>
          <cell r="E2005" t="str">
            <v>Residential Behavior Management</v>
          </cell>
          <cell r="F2005" t="str">
            <v>RER: Energy Report - Expansion - HRU</v>
          </cell>
          <cell r="G2005" t="str">
            <v>Home energy reports: expansion, high relative user</v>
          </cell>
          <cell r="H2005">
            <v>2</v>
          </cell>
          <cell r="I2005" t="str">
            <v>Active</v>
          </cell>
          <cell r="J2005">
            <v>42736</v>
          </cell>
          <cell r="L2005" t="str">
            <v>Res Water Heat</v>
          </cell>
          <cell r="N2005" t="str">
            <v>5460 - 5461</v>
          </cell>
          <cell r="Q2005" t="str">
            <v>4.00</v>
          </cell>
          <cell r="S2005" t="str">
            <v>4.00</v>
          </cell>
          <cell r="T2005" t="str">
            <v>36</v>
          </cell>
          <cell r="U2005" t="str">
            <v>Full</v>
          </cell>
          <cell r="V2005" t="str">
            <v>2</v>
          </cell>
          <cell r="X2005" t="str">
            <v>0</v>
          </cell>
          <cell r="Y2005" t="str">
            <v>PSE-deemed</v>
          </cell>
          <cell r="Z2005" t="str">
            <v>Evaluation Study</v>
          </cell>
          <cell r="AA2005" t="str">
            <v>1.00</v>
          </cell>
          <cell r="AC2005" t="str">
            <v>1.00</v>
          </cell>
          <cell r="AD2005" t="str">
            <v>3</v>
          </cell>
          <cell r="AE2005" t="str">
            <v>per home</v>
          </cell>
          <cell r="AF2005" t="str">
            <v>Dual</v>
          </cell>
        </row>
        <row r="2006">
          <cell r="A2006" t="str">
            <v>11710 - 1</v>
          </cell>
          <cell r="B2006" t="str">
            <v>11710</v>
          </cell>
          <cell r="C2006" t="str">
            <v>Behavior</v>
          </cell>
          <cell r="D2006" t="str">
            <v>Energy Management</v>
          </cell>
          <cell r="E2006" t="str">
            <v>Residential Behavior Management</v>
          </cell>
          <cell r="F2006" t="str">
            <v>RER: Energy Report - Expansion - Rural</v>
          </cell>
          <cell r="G2006" t="str">
            <v>Home energy reports: expansion, rural user</v>
          </cell>
          <cell r="H2006">
            <v>1</v>
          </cell>
          <cell r="I2006" t="str">
            <v>Active</v>
          </cell>
          <cell r="J2006">
            <v>42370</v>
          </cell>
          <cell r="K2006">
            <v>42735</v>
          </cell>
          <cell r="L2006" t="str">
            <v>Res Water Heat</v>
          </cell>
          <cell r="N2006" t="str">
            <v>2429 - 2436</v>
          </cell>
          <cell r="Q2006" t="str">
            <v>4.69</v>
          </cell>
          <cell r="S2006" t="str">
            <v>4.69</v>
          </cell>
          <cell r="T2006" t="str">
            <v>113</v>
          </cell>
          <cell r="U2006" t="str">
            <v>Full</v>
          </cell>
          <cell r="V2006" t="str">
            <v>2</v>
          </cell>
          <cell r="X2006" t="str">
            <v>0</v>
          </cell>
          <cell r="Y2006" t="str">
            <v>PSE-deemed</v>
          </cell>
          <cell r="Z2006" t="str">
            <v>Evaluation Study</v>
          </cell>
          <cell r="AA2006" t="str">
            <v>1</v>
          </cell>
          <cell r="AC2006" t="str">
            <v>1</v>
          </cell>
          <cell r="AD2006" t="str">
            <v>3</v>
          </cell>
          <cell r="AE2006" t="str">
            <v>per home</v>
          </cell>
          <cell r="AF2006" t="str">
            <v>Dual</v>
          </cell>
        </row>
        <row r="2007">
          <cell r="A2007" t="str">
            <v>11710 - 2</v>
          </cell>
          <cell r="B2007" t="str">
            <v>11710</v>
          </cell>
          <cell r="C2007" t="str">
            <v>Behavior</v>
          </cell>
          <cell r="D2007" t="str">
            <v>Energy Management</v>
          </cell>
          <cell r="E2007" t="str">
            <v>Residential Behavior Management</v>
          </cell>
          <cell r="F2007" t="str">
            <v>RER: Energy Report - Expansion - Rural</v>
          </cell>
          <cell r="G2007" t="str">
            <v>Home energy reports: expansion, rural user</v>
          </cell>
          <cell r="H2007">
            <v>2</v>
          </cell>
          <cell r="I2007" t="str">
            <v>Active</v>
          </cell>
          <cell r="J2007">
            <v>42736</v>
          </cell>
          <cell r="L2007" t="str">
            <v>Res Water Heat</v>
          </cell>
          <cell r="N2007" t="str">
            <v>5462 - 5463</v>
          </cell>
          <cell r="Q2007" t="str">
            <v>4.00</v>
          </cell>
          <cell r="S2007" t="str">
            <v>4.00</v>
          </cell>
          <cell r="T2007" t="str">
            <v>57</v>
          </cell>
          <cell r="U2007" t="str">
            <v>Full</v>
          </cell>
          <cell r="V2007" t="str">
            <v>2</v>
          </cell>
          <cell r="X2007" t="str">
            <v>0</v>
          </cell>
          <cell r="Y2007" t="str">
            <v>PSE-deemed</v>
          </cell>
          <cell r="Z2007" t="str">
            <v>Evaluation Study</v>
          </cell>
          <cell r="AA2007" t="str">
            <v>1.00</v>
          </cell>
          <cell r="AC2007" t="str">
            <v>1.00</v>
          </cell>
          <cell r="AD2007" t="str">
            <v>4</v>
          </cell>
          <cell r="AE2007" t="str">
            <v>per home</v>
          </cell>
          <cell r="AF2007" t="str">
            <v>Dual</v>
          </cell>
        </row>
        <row r="2008">
          <cell r="A2008" t="str">
            <v>11711 - 1</v>
          </cell>
          <cell r="B2008" t="str">
            <v>11711</v>
          </cell>
          <cell r="C2008" t="str">
            <v>Behavior</v>
          </cell>
          <cell r="D2008" t="str">
            <v>Energy Management</v>
          </cell>
          <cell r="E2008" t="str">
            <v>Residential Behavior Management</v>
          </cell>
          <cell r="F2008" t="str">
            <v>RER: Energy Report - Refill</v>
          </cell>
          <cell r="G2008" t="str">
            <v>Home energy reports: refill</v>
          </cell>
          <cell r="H2008">
            <v>1</v>
          </cell>
          <cell r="I2008" t="str">
            <v>Active</v>
          </cell>
          <cell r="J2008">
            <v>42370</v>
          </cell>
          <cell r="K2008">
            <v>42735</v>
          </cell>
          <cell r="L2008" t="str">
            <v>Res Water Heat</v>
          </cell>
          <cell r="N2008" t="str">
            <v>2430 - 2437</v>
          </cell>
          <cell r="Q2008" t="str">
            <v>4</v>
          </cell>
          <cell r="S2008" t="str">
            <v>4</v>
          </cell>
          <cell r="T2008" t="str">
            <v>175</v>
          </cell>
          <cell r="U2008" t="str">
            <v>Full</v>
          </cell>
          <cell r="V2008" t="str">
            <v>2</v>
          </cell>
          <cell r="X2008" t="str">
            <v>0</v>
          </cell>
          <cell r="Y2008" t="str">
            <v>PSE-deemed</v>
          </cell>
          <cell r="Z2008" t="str">
            <v>Evaluation Study</v>
          </cell>
          <cell r="AA2008" t="str">
            <v>1</v>
          </cell>
          <cell r="AC2008" t="str">
            <v>1</v>
          </cell>
          <cell r="AD2008" t="str">
            <v>7</v>
          </cell>
          <cell r="AE2008" t="str">
            <v>per home</v>
          </cell>
          <cell r="AF2008" t="str">
            <v>Dual</v>
          </cell>
        </row>
        <row r="2009">
          <cell r="A2009" t="str">
            <v>11711 - 2</v>
          </cell>
          <cell r="B2009" t="str">
            <v>11711</v>
          </cell>
          <cell r="C2009" t="str">
            <v>Behavior</v>
          </cell>
          <cell r="D2009" t="str">
            <v>Energy Management</v>
          </cell>
          <cell r="E2009" t="str">
            <v>Residential Behavior Management</v>
          </cell>
          <cell r="F2009" t="str">
            <v>RER: Energy Report - Refill</v>
          </cell>
          <cell r="G2009" t="str">
            <v>Home energy reports: refill</v>
          </cell>
          <cell r="H2009">
            <v>2</v>
          </cell>
          <cell r="I2009" t="str">
            <v>Active</v>
          </cell>
          <cell r="J2009">
            <v>42736</v>
          </cell>
          <cell r="L2009" t="str">
            <v>Res Water Heat</v>
          </cell>
          <cell r="N2009" t="str">
            <v>5464 - 5465</v>
          </cell>
          <cell r="Q2009" t="str">
            <v>4.00</v>
          </cell>
          <cell r="S2009" t="str">
            <v>4.00</v>
          </cell>
          <cell r="T2009" t="str">
            <v>77</v>
          </cell>
          <cell r="U2009" t="str">
            <v>Full</v>
          </cell>
          <cell r="V2009" t="str">
            <v>2</v>
          </cell>
          <cell r="X2009" t="str">
            <v>0</v>
          </cell>
          <cell r="Y2009" t="str">
            <v>PSE-deemed</v>
          </cell>
          <cell r="Z2009" t="str">
            <v>Evaluation Study</v>
          </cell>
          <cell r="AA2009" t="str">
            <v>1.00</v>
          </cell>
          <cell r="AC2009" t="str">
            <v>1.00</v>
          </cell>
          <cell r="AD2009" t="str">
            <v>5</v>
          </cell>
          <cell r="AE2009" t="str">
            <v>per home</v>
          </cell>
          <cell r="AF2009" t="str">
            <v>Dual</v>
          </cell>
        </row>
        <row r="2010">
          <cell r="A2010" t="str">
            <v>10091 - 1</v>
          </cell>
          <cell r="B2010" t="str">
            <v>10091</v>
          </cell>
          <cell r="C2010" t="str">
            <v>Appliances</v>
          </cell>
          <cell r="D2010" t="str">
            <v>Clothes Dryer</v>
          </cell>
          <cell r="E2010" t="str">
            <v>Residential Use Clothes Dryer</v>
          </cell>
          <cell r="F2010" t="str">
            <v>RETAP: Clothes Dryer - Vented</v>
          </cell>
          <cell r="G2010" t="str">
            <v>Vented clothes dryer</v>
          </cell>
          <cell r="H2010">
            <v>1</v>
          </cell>
          <cell r="I2010" t="str">
            <v>Active</v>
          </cell>
          <cell r="J2010">
            <v>42005</v>
          </cell>
          <cell r="K2010">
            <v>42735</v>
          </cell>
          <cell r="L2010" t="str">
            <v>Res Plug Load</v>
          </cell>
          <cell r="N2010" t="str">
            <v>2224</v>
          </cell>
          <cell r="Q2010" t="str">
            <v>150</v>
          </cell>
          <cell r="S2010" t="str">
            <v>554.52</v>
          </cell>
          <cell r="T2010" t="str">
            <v>183</v>
          </cell>
          <cell r="U2010" t="str">
            <v>Incremental</v>
          </cell>
          <cell r="V2010" t="str">
            <v>12</v>
          </cell>
          <cell r="W2010" t="str">
            <v>5213</v>
          </cell>
          <cell r="X2010" t="str">
            <v>-0.38</v>
          </cell>
          <cell r="Y2010" t="str">
            <v>RTF-deemed</v>
          </cell>
          <cell r="AE2010" t="str">
            <v>per unit</v>
          </cell>
          <cell r="AF2010" t="str">
            <v>kWh</v>
          </cell>
        </row>
        <row r="2011">
          <cell r="A2011" t="str">
            <v>10091 - 2</v>
          </cell>
          <cell r="B2011" t="str">
            <v>10091</v>
          </cell>
          <cell r="C2011" t="str">
            <v>Appliances</v>
          </cell>
          <cell r="D2011" t="str">
            <v>Clothes Dryer</v>
          </cell>
          <cell r="E2011" t="str">
            <v>Residential Use Clothes Dryer</v>
          </cell>
          <cell r="F2011" t="str">
            <v>RETAP: Clothes Dryer - Vented</v>
          </cell>
          <cell r="G2011" t="str">
            <v>Vented clothes dryer</v>
          </cell>
          <cell r="H2011">
            <v>2</v>
          </cell>
          <cell r="I2011" t="str">
            <v>Active</v>
          </cell>
          <cell r="J2011">
            <v>42736</v>
          </cell>
          <cell r="L2011" t="str">
            <v>Res Plug Load</v>
          </cell>
          <cell r="N2011" t="str">
            <v>5526</v>
          </cell>
          <cell r="Q2011" t="str">
            <v>150</v>
          </cell>
          <cell r="S2011" t="str">
            <v>614.05</v>
          </cell>
          <cell r="T2011" t="str">
            <v>183</v>
          </cell>
          <cell r="U2011" t="str">
            <v>Incremental</v>
          </cell>
          <cell r="V2011" t="str">
            <v>12</v>
          </cell>
          <cell r="X2011" t="str">
            <v>-0.42</v>
          </cell>
          <cell r="Y2011" t="str">
            <v>RTF-deemed</v>
          </cell>
          <cell r="AE2011" t="str">
            <v>per unit</v>
          </cell>
          <cell r="AF2011" t="str">
            <v>kWh</v>
          </cell>
        </row>
        <row r="2012">
          <cell r="A2012" t="str">
            <v>12012 - 1</v>
          </cell>
          <cell r="B2012" t="str">
            <v>12012</v>
          </cell>
          <cell r="C2012" t="str">
            <v>Appliances</v>
          </cell>
          <cell r="D2012" t="str">
            <v>Clothes Dryer</v>
          </cell>
          <cell r="E2012" t="str">
            <v>Residential Use Clothes Dryer</v>
          </cell>
          <cell r="F2012" t="str">
            <v>RETAP: Clothes Dryer - Vented - Energy Star</v>
          </cell>
          <cell r="G2012" t="str">
            <v>Energy Star vented clothes dryer</v>
          </cell>
          <cell r="H2012">
            <v>1</v>
          </cell>
          <cell r="I2012" t="str">
            <v>Active</v>
          </cell>
          <cell r="J2012">
            <v>42736</v>
          </cell>
          <cell r="L2012" t="str">
            <v>Res Plug Load</v>
          </cell>
          <cell r="N2012" t="str">
            <v>5533</v>
          </cell>
          <cell r="Q2012" t="str">
            <v>75</v>
          </cell>
          <cell r="S2012" t="str">
            <v>50.98</v>
          </cell>
          <cell r="T2012" t="str">
            <v>93</v>
          </cell>
          <cell r="U2012" t="str">
            <v>Incremental</v>
          </cell>
          <cell r="V2012" t="str">
            <v>12</v>
          </cell>
          <cell r="X2012" t="str">
            <v>-0.34</v>
          </cell>
          <cell r="Y2012" t="str">
            <v>RTF-deemed</v>
          </cell>
          <cell r="Z2012" t="str">
            <v>RTF UES Deemed</v>
          </cell>
          <cell r="AE2012" t="str">
            <v>per unit</v>
          </cell>
          <cell r="AF2012" t="str">
            <v>kWh</v>
          </cell>
        </row>
        <row r="2013">
          <cell r="A2013" t="str">
            <v>10092 - 1</v>
          </cell>
          <cell r="B2013" t="str">
            <v>10092</v>
          </cell>
          <cell r="C2013" t="str">
            <v>Appliances</v>
          </cell>
          <cell r="D2013" t="str">
            <v>Clothes Dryer</v>
          </cell>
          <cell r="E2013" t="str">
            <v>Residential Use Clothes Dryer</v>
          </cell>
          <cell r="F2013" t="str">
            <v>RETAP: Clothes Dryer - Ventless</v>
          </cell>
          <cell r="G2013" t="str">
            <v>Ventless clothes dryer</v>
          </cell>
          <cell r="H2013">
            <v>1</v>
          </cell>
          <cell r="I2013" t="str">
            <v>Active</v>
          </cell>
          <cell r="J2013">
            <v>42005</v>
          </cell>
          <cell r="K2013">
            <v>42735</v>
          </cell>
          <cell r="L2013" t="str">
            <v>Res Plug Load</v>
          </cell>
          <cell r="N2013" t="str">
            <v>2225</v>
          </cell>
          <cell r="Q2013" t="str">
            <v>150</v>
          </cell>
          <cell r="S2013" t="str">
            <v>554.52</v>
          </cell>
          <cell r="T2013" t="str">
            <v>228</v>
          </cell>
          <cell r="U2013" t="str">
            <v>Incremental</v>
          </cell>
          <cell r="V2013" t="str">
            <v>12</v>
          </cell>
          <cell r="W2013" t="str">
            <v>5214</v>
          </cell>
          <cell r="X2013" t="str">
            <v>5.21</v>
          </cell>
          <cell r="Y2013" t="str">
            <v>RTF-deemed</v>
          </cell>
          <cell r="AE2013" t="str">
            <v>per unit</v>
          </cell>
          <cell r="AF2013" t="str">
            <v>kWh</v>
          </cell>
        </row>
        <row r="2014">
          <cell r="A2014" t="str">
            <v>10092 - 2</v>
          </cell>
          <cell r="B2014" t="str">
            <v>10092</v>
          </cell>
          <cell r="C2014" t="str">
            <v>Appliances</v>
          </cell>
          <cell r="D2014" t="str">
            <v>Clothes Dryer</v>
          </cell>
          <cell r="E2014" t="str">
            <v>Residential Use Clothes Dryer</v>
          </cell>
          <cell r="F2014" t="str">
            <v>RETAP: Clothes Dryer - Ventless</v>
          </cell>
          <cell r="G2014" t="str">
            <v>Ventless clothes dryer</v>
          </cell>
          <cell r="H2014">
            <v>2</v>
          </cell>
          <cell r="I2014" t="str">
            <v>Active</v>
          </cell>
          <cell r="J2014">
            <v>42736</v>
          </cell>
          <cell r="L2014" t="str">
            <v>Res Plug Load</v>
          </cell>
          <cell r="N2014" t="str">
            <v>5527</v>
          </cell>
          <cell r="Q2014" t="str">
            <v>150</v>
          </cell>
          <cell r="S2014" t="str">
            <v>614.05</v>
          </cell>
          <cell r="T2014" t="str">
            <v>228</v>
          </cell>
          <cell r="U2014" t="str">
            <v>Incremental</v>
          </cell>
          <cell r="V2014" t="str">
            <v>12</v>
          </cell>
          <cell r="X2014" t="str">
            <v>5.77</v>
          </cell>
          <cell r="Y2014" t="str">
            <v>RTF-deemed</v>
          </cell>
          <cell r="AE2014" t="str">
            <v>per unit</v>
          </cell>
          <cell r="AF2014" t="str">
            <v>kWh</v>
          </cell>
        </row>
        <row r="2015">
          <cell r="A2015" t="str">
            <v>12013 - 1</v>
          </cell>
          <cell r="B2015" t="str">
            <v>12013</v>
          </cell>
          <cell r="C2015" t="str">
            <v>Appliances</v>
          </cell>
          <cell r="D2015" t="str">
            <v>Clothes Dryer</v>
          </cell>
          <cell r="E2015" t="str">
            <v>Residential Use Clothes Dryer</v>
          </cell>
          <cell r="F2015" t="str">
            <v>RETAP: Clothes Dryer - Ventless - Energy Star</v>
          </cell>
          <cell r="G2015" t="str">
            <v>Energy Star ventless clothes dryer</v>
          </cell>
          <cell r="H2015">
            <v>1</v>
          </cell>
          <cell r="I2015" t="str">
            <v>Active</v>
          </cell>
          <cell r="J2015">
            <v>42736</v>
          </cell>
          <cell r="L2015" t="str">
            <v>Res Plug Load</v>
          </cell>
          <cell r="N2015" t="str">
            <v>5534</v>
          </cell>
          <cell r="Q2015" t="str">
            <v>75</v>
          </cell>
          <cell r="S2015" t="str">
            <v>385.93</v>
          </cell>
          <cell r="T2015" t="str">
            <v>141</v>
          </cell>
          <cell r="U2015" t="str">
            <v>Incremental</v>
          </cell>
          <cell r="V2015" t="str">
            <v>12</v>
          </cell>
          <cell r="X2015" t="str">
            <v>6.49</v>
          </cell>
          <cell r="Y2015" t="str">
            <v>RTF-deemed</v>
          </cell>
          <cell r="Z2015" t="str">
            <v>RTF UES Deemed</v>
          </cell>
          <cell r="AE2015" t="str">
            <v>per unit</v>
          </cell>
          <cell r="AF2015" t="str">
            <v>kWh</v>
          </cell>
        </row>
        <row r="2016">
          <cell r="A2016" t="str">
            <v>10611 - 1</v>
          </cell>
          <cell r="B2016" t="str">
            <v>10611</v>
          </cell>
          <cell r="C2016" t="str">
            <v>Appliances</v>
          </cell>
          <cell r="D2016" t="str">
            <v>Clothes Washer</v>
          </cell>
          <cell r="E2016" t="str">
            <v>Residential Use Washer</v>
          </cell>
          <cell r="F2016" t="str">
            <v>RETAP: Clothes Washer - CEE Tier 1 - Any WH - Any Dryer - Front Load - C</v>
          </cell>
          <cell r="G2016" t="str">
            <v>CEE Tier 1 front-load clothes washer: any water heating, any dryer, combined territory</v>
          </cell>
          <cell r="H2016">
            <v>1</v>
          </cell>
          <cell r="I2016" t="str">
            <v>Active</v>
          </cell>
          <cell r="J2016">
            <v>42370</v>
          </cell>
          <cell r="K2016">
            <v>42735</v>
          </cell>
          <cell r="L2016" t="str">
            <v>Res Water Heat</v>
          </cell>
          <cell r="N2016" t="str">
            <v>2343 - 2344</v>
          </cell>
          <cell r="O2016" t="str">
            <v>Tier 1</v>
          </cell>
          <cell r="Q2016" t="str">
            <v>25</v>
          </cell>
          <cell r="S2016" t="str">
            <v>80</v>
          </cell>
          <cell r="T2016" t="str">
            <v>82</v>
          </cell>
          <cell r="U2016" t="str">
            <v>Incremental</v>
          </cell>
          <cell r="V2016" t="str">
            <v>14</v>
          </cell>
          <cell r="X2016" t="str">
            <v>16.18</v>
          </cell>
          <cell r="Y2016" t="str">
            <v>RTF-deemed</v>
          </cell>
          <cell r="AA2016" t="str">
            <v>0</v>
          </cell>
          <cell r="AC2016" t="str">
            <v>0</v>
          </cell>
          <cell r="AD2016" t="str">
            <v>1.2</v>
          </cell>
          <cell r="AE2016" t="str">
            <v>per unit</v>
          </cell>
          <cell r="AF2016" t="str">
            <v>Dual</v>
          </cell>
        </row>
        <row r="2017">
          <cell r="A2017" t="str">
            <v>10612 - 1</v>
          </cell>
          <cell r="B2017" t="str">
            <v>10612</v>
          </cell>
          <cell r="C2017" t="str">
            <v>Appliances</v>
          </cell>
          <cell r="D2017" t="str">
            <v>Clothes Washer</v>
          </cell>
          <cell r="E2017" t="str">
            <v>Residential Use Washer</v>
          </cell>
          <cell r="F2017" t="str">
            <v>RETAP: Clothes Washer - CEE Tier 1 - Any WH - Any Dryer - Front Load - EO</v>
          </cell>
          <cell r="G2017" t="str">
            <v>CEE Tier 1 front-load clothes washer: any water heating, any dryer, electric-only territory</v>
          </cell>
          <cell r="H2017">
            <v>1</v>
          </cell>
          <cell r="I2017" t="str">
            <v>Active</v>
          </cell>
          <cell r="J2017">
            <v>42370</v>
          </cell>
          <cell r="K2017">
            <v>42735</v>
          </cell>
          <cell r="L2017" t="str">
            <v>Res Water Heat</v>
          </cell>
          <cell r="N2017" t="str">
            <v>2345</v>
          </cell>
          <cell r="O2017" t="str">
            <v>Tier 1</v>
          </cell>
          <cell r="Q2017" t="str">
            <v>25</v>
          </cell>
          <cell r="S2017" t="str">
            <v>80</v>
          </cell>
          <cell r="T2017" t="str">
            <v>82</v>
          </cell>
          <cell r="U2017" t="str">
            <v>Incremental</v>
          </cell>
          <cell r="V2017" t="str">
            <v>14</v>
          </cell>
          <cell r="X2017" t="str">
            <v>16.18</v>
          </cell>
          <cell r="Y2017" t="str">
            <v>RTF-deemed</v>
          </cell>
          <cell r="AE2017" t="str">
            <v>per unit</v>
          </cell>
          <cell r="AF2017" t="str">
            <v>kWh</v>
          </cell>
        </row>
        <row r="2018">
          <cell r="A2018" t="str">
            <v>10613 - 1</v>
          </cell>
          <cell r="B2018" t="str">
            <v>10613</v>
          </cell>
          <cell r="C2018" t="str">
            <v>Appliances</v>
          </cell>
          <cell r="D2018" t="str">
            <v>Clothes Washer</v>
          </cell>
          <cell r="E2018" t="str">
            <v>Residential Use Washer</v>
          </cell>
          <cell r="F2018" t="str">
            <v>RETAP: Clothes Washer - CEE Tier 1 - Any WH - Any Dryer - Top Load - C</v>
          </cell>
          <cell r="G2018" t="str">
            <v>CEE Tier 1 top-load clothes washer: any water heating, any dryer, combined territory</v>
          </cell>
          <cell r="H2018">
            <v>1</v>
          </cell>
          <cell r="I2018" t="str">
            <v>Active</v>
          </cell>
          <cell r="J2018">
            <v>42370</v>
          </cell>
          <cell r="K2018">
            <v>42735</v>
          </cell>
          <cell r="L2018" t="str">
            <v>Res Water Heat</v>
          </cell>
          <cell r="N2018" t="str">
            <v>2346 - 2347</v>
          </cell>
          <cell r="O2018" t="str">
            <v>Tier 1</v>
          </cell>
          <cell r="Q2018" t="str">
            <v>25</v>
          </cell>
          <cell r="S2018" t="str">
            <v>125</v>
          </cell>
          <cell r="T2018" t="str">
            <v>65</v>
          </cell>
          <cell r="U2018" t="str">
            <v>Incremental</v>
          </cell>
          <cell r="V2018" t="str">
            <v>14</v>
          </cell>
          <cell r="X2018" t="str">
            <v>6.37</v>
          </cell>
          <cell r="Y2018" t="str">
            <v>RTF-deemed</v>
          </cell>
          <cell r="AA2018" t="str">
            <v>0</v>
          </cell>
          <cell r="AC2018" t="str">
            <v>0</v>
          </cell>
          <cell r="AD2018" t="str">
            <v>0.9</v>
          </cell>
          <cell r="AE2018" t="str">
            <v>per unit</v>
          </cell>
          <cell r="AF2018" t="str">
            <v>Dual</v>
          </cell>
        </row>
        <row r="2019">
          <cell r="A2019" t="str">
            <v>10614 - 1</v>
          </cell>
          <cell r="B2019" t="str">
            <v>10614</v>
          </cell>
          <cell r="C2019" t="str">
            <v>Appliances</v>
          </cell>
          <cell r="D2019" t="str">
            <v>Clothes Washer</v>
          </cell>
          <cell r="E2019" t="str">
            <v>Residential Use Washer</v>
          </cell>
          <cell r="F2019" t="str">
            <v>RETAP: Clothes Washer - CEE Tier 1 - Any WH - Any Dryer - Top Load - EO</v>
          </cell>
          <cell r="G2019" t="str">
            <v>CEE Tier 1 top-load clothes washer: any water heating, any dryer, electric-only territory</v>
          </cell>
          <cell r="H2019">
            <v>1</v>
          </cell>
          <cell r="I2019" t="str">
            <v>Active</v>
          </cell>
          <cell r="J2019">
            <v>42370</v>
          </cell>
          <cell r="K2019">
            <v>42735</v>
          </cell>
          <cell r="L2019" t="str">
            <v>Res Water Heat</v>
          </cell>
          <cell r="N2019" t="str">
            <v>2348</v>
          </cell>
          <cell r="O2019" t="str">
            <v>Tier 1</v>
          </cell>
          <cell r="Q2019" t="str">
            <v>25</v>
          </cell>
          <cell r="S2019" t="str">
            <v>125</v>
          </cell>
          <cell r="T2019" t="str">
            <v>65</v>
          </cell>
          <cell r="U2019" t="str">
            <v>Incremental</v>
          </cell>
          <cell r="V2019" t="str">
            <v>14</v>
          </cell>
          <cell r="X2019" t="str">
            <v>6.37</v>
          </cell>
          <cell r="Y2019" t="str">
            <v>RTF-deemed</v>
          </cell>
          <cell r="AE2019" t="str">
            <v>per unit</v>
          </cell>
          <cell r="AF2019" t="str">
            <v>kWh</v>
          </cell>
        </row>
        <row r="2020">
          <cell r="A2020" t="str">
            <v>10615 - 1</v>
          </cell>
          <cell r="B2020" t="str">
            <v>10615</v>
          </cell>
          <cell r="C2020" t="str">
            <v>Appliances</v>
          </cell>
          <cell r="D2020" t="str">
            <v>Clothes Washer</v>
          </cell>
          <cell r="E2020" t="str">
            <v>Residential Use Washer</v>
          </cell>
          <cell r="F2020" t="str">
            <v>RETAP: Clothes Washer - CEE Tier 2 - Any WH - Any Dryer - C</v>
          </cell>
          <cell r="G2020" t="str">
            <v>CEE Tier 2 clothes washer: any water heating, any dryer, combined territory</v>
          </cell>
          <cell r="H2020">
            <v>1</v>
          </cell>
          <cell r="I2020" t="str">
            <v>Active</v>
          </cell>
          <cell r="J2020">
            <v>42370</v>
          </cell>
          <cell r="K2020">
            <v>42735</v>
          </cell>
          <cell r="L2020" t="str">
            <v>Res Water Heat</v>
          </cell>
          <cell r="N2020" t="str">
            <v>2349 - 2350</v>
          </cell>
          <cell r="O2020" t="str">
            <v>Tier 2</v>
          </cell>
          <cell r="Q2020" t="str">
            <v>50</v>
          </cell>
          <cell r="S2020" t="str">
            <v>125</v>
          </cell>
          <cell r="T2020" t="str">
            <v>114</v>
          </cell>
          <cell r="U2020" t="str">
            <v>Incremental</v>
          </cell>
          <cell r="V2020" t="str">
            <v>14</v>
          </cell>
          <cell r="X2020" t="str">
            <v>20.31</v>
          </cell>
          <cell r="Y2020" t="str">
            <v>RTF-deemed</v>
          </cell>
          <cell r="AA2020" t="str">
            <v>0</v>
          </cell>
          <cell r="AC2020" t="str">
            <v>0</v>
          </cell>
          <cell r="AD2020" t="str">
            <v>1.9</v>
          </cell>
          <cell r="AE2020" t="str">
            <v>per unit</v>
          </cell>
          <cell r="AF2020" t="str">
            <v>Dual</v>
          </cell>
        </row>
        <row r="2021">
          <cell r="A2021" t="str">
            <v>10616 - 1</v>
          </cell>
          <cell r="B2021" t="str">
            <v>10616</v>
          </cell>
          <cell r="C2021" t="str">
            <v>Appliances</v>
          </cell>
          <cell r="D2021" t="str">
            <v>Clothes Washer</v>
          </cell>
          <cell r="E2021" t="str">
            <v>Residential Use Washer</v>
          </cell>
          <cell r="F2021" t="str">
            <v>RETAP: Clothes Washer - CEE Tier 2 - Any WH - Any Dryer - EO</v>
          </cell>
          <cell r="G2021" t="str">
            <v>CEE Tier 2 clothes washer: any water heating, any dryer, electric-only territory</v>
          </cell>
          <cell r="H2021">
            <v>1</v>
          </cell>
          <cell r="I2021" t="str">
            <v>Active</v>
          </cell>
          <cell r="J2021">
            <v>42370</v>
          </cell>
          <cell r="K2021">
            <v>42735</v>
          </cell>
          <cell r="L2021" t="str">
            <v>Res Water Heat</v>
          </cell>
          <cell r="N2021" t="str">
            <v>2351</v>
          </cell>
          <cell r="O2021" t="str">
            <v>Tier 2</v>
          </cell>
          <cell r="Q2021" t="str">
            <v>50</v>
          </cell>
          <cell r="S2021" t="str">
            <v>125</v>
          </cell>
          <cell r="T2021" t="str">
            <v>114</v>
          </cell>
          <cell r="U2021" t="str">
            <v>Incremental</v>
          </cell>
          <cell r="V2021" t="str">
            <v>14</v>
          </cell>
          <cell r="X2021" t="str">
            <v>20.31</v>
          </cell>
          <cell r="Y2021" t="str">
            <v>RTF-deemed</v>
          </cell>
          <cell r="AE2021" t="str">
            <v>per unit</v>
          </cell>
          <cell r="AF2021" t="str">
            <v>kWh</v>
          </cell>
        </row>
        <row r="2022">
          <cell r="A2022" t="str">
            <v>10617 - 1</v>
          </cell>
          <cell r="B2022" t="str">
            <v>10617</v>
          </cell>
          <cell r="C2022" t="str">
            <v>Appliances</v>
          </cell>
          <cell r="D2022" t="str">
            <v>Clothes Washer</v>
          </cell>
          <cell r="E2022" t="str">
            <v>Residential Use Washer</v>
          </cell>
          <cell r="F2022" t="str">
            <v>RETAP: Clothes Washer - CEE Tier 3 - Any WH - Any Dryer - C</v>
          </cell>
          <cell r="G2022" t="str">
            <v>CEE Tier 3 clothes washer: any water heating, any dryer, combined territory</v>
          </cell>
          <cell r="H2022">
            <v>1</v>
          </cell>
          <cell r="I2022" t="str">
            <v>Active</v>
          </cell>
          <cell r="J2022">
            <v>42370</v>
          </cell>
          <cell r="K2022">
            <v>42735</v>
          </cell>
          <cell r="L2022" t="str">
            <v>Res Water Heat</v>
          </cell>
          <cell r="N2022" t="str">
            <v>2352 - 2353</v>
          </cell>
          <cell r="O2022" t="str">
            <v>Tier 3</v>
          </cell>
          <cell r="Q2022" t="str">
            <v>75</v>
          </cell>
          <cell r="S2022" t="str">
            <v>124</v>
          </cell>
          <cell r="T2022" t="str">
            <v>134</v>
          </cell>
          <cell r="U2022" t="str">
            <v>Incremental</v>
          </cell>
          <cell r="V2022" t="str">
            <v>14</v>
          </cell>
          <cell r="X2022" t="str">
            <v>22.49</v>
          </cell>
          <cell r="Y2022" t="str">
            <v>RTF-deemed</v>
          </cell>
          <cell r="AA2022" t="str">
            <v>0</v>
          </cell>
          <cell r="AC2022" t="str">
            <v>0</v>
          </cell>
          <cell r="AD2022" t="str">
            <v>2</v>
          </cell>
          <cell r="AE2022" t="str">
            <v>per unit</v>
          </cell>
          <cell r="AF2022" t="str">
            <v>Dual</v>
          </cell>
        </row>
        <row r="2023">
          <cell r="A2023" t="str">
            <v>10618 - 1</v>
          </cell>
          <cell r="B2023" t="str">
            <v>10618</v>
          </cell>
          <cell r="C2023" t="str">
            <v>Appliances</v>
          </cell>
          <cell r="D2023" t="str">
            <v>Clothes Washer</v>
          </cell>
          <cell r="E2023" t="str">
            <v>Residential Use Washer</v>
          </cell>
          <cell r="F2023" t="str">
            <v>RETAP: Clothes Washer - CEE Tier 3 - Any WH - Any Dryer - EO</v>
          </cell>
          <cell r="G2023" t="str">
            <v>CEE Tier 3 clothes washer: any water heating, any dryer, electric-only territory</v>
          </cell>
          <cell r="H2023">
            <v>1</v>
          </cell>
          <cell r="I2023" t="str">
            <v>Active</v>
          </cell>
          <cell r="J2023">
            <v>42370</v>
          </cell>
          <cell r="K2023">
            <v>42735</v>
          </cell>
          <cell r="L2023" t="str">
            <v>Res Water Heat</v>
          </cell>
          <cell r="N2023" t="str">
            <v>2354</v>
          </cell>
          <cell r="O2023" t="str">
            <v>Tier 3</v>
          </cell>
          <cell r="Q2023" t="str">
            <v>75</v>
          </cell>
          <cell r="S2023" t="str">
            <v>124</v>
          </cell>
          <cell r="T2023" t="str">
            <v>134</v>
          </cell>
          <cell r="U2023" t="str">
            <v>Incremental</v>
          </cell>
          <cell r="V2023" t="str">
            <v>14</v>
          </cell>
          <cell r="X2023" t="str">
            <v>22.49</v>
          </cell>
          <cell r="Y2023" t="str">
            <v>RTF-deemed</v>
          </cell>
          <cell r="AE2023" t="str">
            <v>per unit</v>
          </cell>
          <cell r="AF2023" t="str">
            <v>kWh</v>
          </cell>
        </row>
        <row r="2024">
          <cell r="A2024" t="str">
            <v>12010 - 1</v>
          </cell>
          <cell r="B2024" t="str">
            <v>12010</v>
          </cell>
          <cell r="C2024" t="str">
            <v>Appliances</v>
          </cell>
          <cell r="D2024" t="str">
            <v>Clothes Washer</v>
          </cell>
          <cell r="E2024" t="str">
            <v>Residential Use Washer</v>
          </cell>
          <cell r="F2024" t="str">
            <v>RETAP: Clothes Washer - Energy Star - Any WH - Any Dryer - C</v>
          </cell>
          <cell r="G2024" t="str">
            <v>Energy Star clothes washer: any water heating, any dryer; combined territory</v>
          </cell>
          <cell r="H2024">
            <v>1</v>
          </cell>
          <cell r="I2024" t="str">
            <v>Active</v>
          </cell>
          <cell r="J2024">
            <v>42736</v>
          </cell>
          <cell r="L2024" t="str">
            <v>Res Water Heat</v>
          </cell>
          <cell r="N2024" t="str">
            <v>5530 - 5531</v>
          </cell>
          <cell r="Q2024" t="str">
            <v>75</v>
          </cell>
          <cell r="S2024" t="str">
            <v>27.87</v>
          </cell>
          <cell r="T2024" t="str">
            <v>64</v>
          </cell>
          <cell r="U2024" t="str">
            <v>Incremental</v>
          </cell>
          <cell r="V2024" t="str">
            <v>14</v>
          </cell>
          <cell r="X2024" t="str">
            <v>11.61</v>
          </cell>
          <cell r="Y2024" t="str">
            <v>RTF-deemed</v>
          </cell>
          <cell r="Z2024" t="str">
            <v>RTF UES Deemed</v>
          </cell>
          <cell r="AA2024" t="str">
            <v>0</v>
          </cell>
          <cell r="AC2024" t="str">
            <v>0</v>
          </cell>
          <cell r="AD2024" t="str">
            <v>0.86</v>
          </cell>
          <cell r="AE2024" t="str">
            <v>per unit</v>
          </cell>
          <cell r="AF2024" t="str">
            <v>Dual</v>
          </cell>
        </row>
        <row r="2025">
          <cell r="A2025" t="str">
            <v>12011 - 1</v>
          </cell>
          <cell r="B2025" t="str">
            <v>12011</v>
          </cell>
          <cell r="C2025" t="str">
            <v>Appliances</v>
          </cell>
          <cell r="D2025" t="str">
            <v>Clothes Washer</v>
          </cell>
          <cell r="E2025" t="str">
            <v>Residential Use Washer</v>
          </cell>
          <cell r="F2025" t="str">
            <v>RETAP: Clothes Washer - Energy Star - Any WH - Any Dryer - EO</v>
          </cell>
          <cell r="G2025" t="str">
            <v>Energy Star clothes washer: any water heating, any dryer; electric-only territory</v>
          </cell>
          <cell r="H2025">
            <v>1</v>
          </cell>
          <cell r="I2025" t="str">
            <v>Active</v>
          </cell>
          <cell r="J2025">
            <v>42736</v>
          </cell>
          <cell r="L2025" t="str">
            <v>Res Water Heat</v>
          </cell>
          <cell r="N2025" t="str">
            <v>5532</v>
          </cell>
          <cell r="Q2025" t="str">
            <v>75</v>
          </cell>
          <cell r="S2025" t="str">
            <v>27.87</v>
          </cell>
          <cell r="T2025" t="str">
            <v>64</v>
          </cell>
          <cell r="U2025" t="str">
            <v>Incremental</v>
          </cell>
          <cell r="V2025" t="str">
            <v>14</v>
          </cell>
          <cell r="X2025" t="str">
            <v>11.61</v>
          </cell>
          <cell r="Y2025" t="str">
            <v>RTF-deemed</v>
          </cell>
          <cell r="Z2025" t="str">
            <v>RTF UES Deemed</v>
          </cell>
          <cell r="AE2025" t="str">
            <v>per unit</v>
          </cell>
          <cell r="AF2025" t="str">
            <v>kWh</v>
          </cell>
        </row>
        <row r="2026">
          <cell r="A2026" t="str">
            <v>10093 - 1</v>
          </cell>
          <cell r="B2026" t="str">
            <v>10093</v>
          </cell>
          <cell r="C2026" t="str">
            <v>Appliances</v>
          </cell>
          <cell r="D2026" t="str">
            <v>Clothes Washer</v>
          </cell>
          <cell r="E2026" t="str">
            <v>Residential Use Washer</v>
          </cell>
          <cell r="F2026" t="str">
            <v>RETAP: Clothes Washer - MEF 2.4 to 3.19 - Any WH - Any Dryer</v>
          </cell>
          <cell r="G2026" t="str">
            <v>MEF 2.4 to 3.19 clothes washer: any water heating, any dryer</v>
          </cell>
          <cell r="H2026">
            <v>1</v>
          </cell>
          <cell r="I2026" t="str">
            <v>Active</v>
          </cell>
          <cell r="J2026">
            <v>42005</v>
          </cell>
          <cell r="K2026">
            <v>42369</v>
          </cell>
          <cell r="L2026" t="str">
            <v>Res Water Heat</v>
          </cell>
          <cell r="N2026" t="str">
            <v>1924 - 1925</v>
          </cell>
          <cell r="Q2026" t="str">
            <v>50</v>
          </cell>
          <cell r="S2026" t="str">
            <v>156</v>
          </cell>
          <cell r="T2026" t="str">
            <v>126</v>
          </cell>
          <cell r="U2026" t="str">
            <v>Incremental</v>
          </cell>
          <cell r="V2026" t="str">
            <v>14</v>
          </cell>
          <cell r="W2026" t="str">
            <v>4746 - 4748</v>
          </cell>
          <cell r="X2026" t="str">
            <v>28</v>
          </cell>
          <cell r="Y2026" t="str">
            <v>RTF-deemed</v>
          </cell>
          <cell r="AA2026" t="str">
            <v>0</v>
          </cell>
          <cell r="AC2026" t="str">
            <v>0</v>
          </cell>
          <cell r="AD2026" t="str">
            <v>1.1</v>
          </cell>
          <cell r="AE2026" t="str">
            <v>per unit</v>
          </cell>
          <cell r="AF2026" t="str">
            <v>Dual</v>
          </cell>
        </row>
        <row r="2027">
          <cell r="A2027" t="str">
            <v>10093 - 2</v>
          </cell>
          <cell r="B2027" t="str">
            <v>10093</v>
          </cell>
          <cell r="C2027" t="str">
            <v>Appliances</v>
          </cell>
          <cell r="D2027" t="str">
            <v>Clothes Washer</v>
          </cell>
          <cell r="E2027" t="str">
            <v>Residential Use Washer</v>
          </cell>
          <cell r="F2027" t="str">
            <v>RETAP: Clothes Washer - MEF 2.4 to 3.19 - Any WH - Any Dryer</v>
          </cell>
          <cell r="G2027" t="str">
            <v>MEF 2.4 to 3.19 clothes washer: any water heating, any dryer</v>
          </cell>
          <cell r="H2027">
            <v>2</v>
          </cell>
          <cell r="I2027" t="str">
            <v>Active</v>
          </cell>
          <cell r="J2027">
            <v>41640</v>
          </cell>
          <cell r="K2027">
            <v>42004</v>
          </cell>
          <cell r="L2027" t="str">
            <v>Res Water Heat</v>
          </cell>
          <cell r="N2027" t="str">
            <v>1842 - 1844</v>
          </cell>
          <cell r="Q2027" t="str">
            <v>50</v>
          </cell>
          <cell r="S2027" t="str">
            <v>78</v>
          </cell>
          <cell r="T2027" t="str">
            <v>71</v>
          </cell>
          <cell r="V2027" t="str">
            <v>14</v>
          </cell>
          <cell r="W2027" t="str">
            <v>4534 - 4536</v>
          </cell>
          <cell r="AA2027" t="str">
            <v>0</v>
          </cell>
          <cell r="AC2027" t="str">
            <v>0</v>
          </cell>
          <cell r="AD2027" t="str">
            <v>0.6</v>
          </cell>
          <cell r="AF2027" t="str">
            <v>Dual</v>
          </cell>
        </row>
        <row r="2028">
          <cell r="A2028" t="str">
            <v>10252 - 1</v>
          </cell>
          <cell r="B2028" t="str">
            <v>10252</v>
          </cell>
          <cell r="C2028" t="str">
            <v>Appliances</v>
          </cell>
          <cell r="D2028" t="str">
            <v>Clothes Washer</v>
          </cell>
          <cell r="E2028" t="str">
            <v>Residential Use Washer</v>
          </cell>
          <cell r="F2028" t="str">
            <v>RETAP: Clothes Washer - MEF 2.4 to 3.19 - Any WH - Any Dryer - EO</v>
          </cell>
          <cell r="G2028" t="str">
            <v>MEF 2.4 to 3.19 clothes washer: any water heating, any dryer, electric-only territory</v>
          </cell>
          <cell r="H2028">
            <v>1</v>
          </cell>
          <cell r="I2028" t="str">
            <v>Active</v>
          </cell>
          <cell r="J2028">
            <v>42005</v>
          </cell>
          <cell r="K2028">
            <v>42369</v>
          </cell>
          <cell r="L2028" t="str">
            <v>Res Water Heat</v>
          </cell>
          <cell r="N2028" t="str">
            <v>1925</v>
          </cell>
          <cell r="O2028" t="str">
            <v>MEF 2.4 to 3.19</v>
          </cell>
          <cell r="Q2028" t="str">
            <v>50</v>
          </cell>
          <cell r="S2028" t="str">
            <v>156</v>
          </cell>
          <cell r="T2028" t="str">
            <v>126</v>
          </cell>
          <cell r="U2028" t="str">
            <v>Incremental</v>
          </cell>
          <cell r="V2028" t="str">
            <v>14</v>
          </cell>
          <cell r="W2028" t="str">
            <v>4746</v>
          </cell>
          <cell r="X2028" t="str">
            <v>28</v>
          </cell>
          <cell r="Y2028" t="str">
            <v>RTF-deemed</v>
          </cell>
          <cell r="AE2028" t="str">
            <v>per unit</v>
          </cell>
          <cell r="AF2028" t="str">
            <v>kWh</v>
          </cell>
        </row>
        <row r="2029">
          <cell r="A2029" t="str">
            <v>10252 - 2</v>
          </cell>
          <cell r="B2029" t="str">
            <v>10252</v>
          </cell>
          <cell r="C2029" t="str">
            <v>Appliances</v>
          </cell>
          <cell r="D2029" t="str">
            <v>Clothes Washer</v>
          </cell>
          <cell r="E2029" t="str">
            <v>Residential Use Washer</v>
          </cell>
          <cell r="F2029" t="str">
            <v>RETAP: Clothes Washer - MEF 2.4 to 3.19 - Any WH - Any Dryer - EO</v>
          </cell>
          <cell r="G2029" t="str">
            <v>MEF 2.4 to 3.19 clothes washer: any water heating, any dryer, electric-only territory</v>
          </cell>
          <cell r="H2029">
            <v>2</v>
          </cell>
          <cell r="I2029" t="str">
            <v>Active</v>
          </cell>
          <cell r="J2029">
            <v>41640</v>
          </cell>
          <cell r="K2029">
            <v>42004</v>
          </cell>
          <cell r="L2029" t="str">
            <v>Res Water Heat</v>
          </cell>
          <cell r="N2029" t="str">
            <v>1842</v>
          </cell>
          <cell r="O2029" t="str">
            <v>MEF 2.4 to 3.19</v>
          </cell>
          <cell r="Q2029" t="str">
            <v>50</v>
          </cell>
          <cell r="S2029" t="str">
            <v>78</v>
          </cell>
          <cell r="T2029" t="str">
            <v>71</v>
          </cell>
          <cell r="U2029" t="str">
            <v>Incremental</v>
          </cell>
          <cell r="V2029" t="str">
            <v>14</v>
          </cell>
          <cell r="W2029" t="str">
            <v>4534</v>
          </cell>
          <cell r="AE2029" t="str">
            <v>per unit</v>
          </cell>
          <cell r="AF2029" t="str">
            <v>kWh</v>
          </cell>
        </row>
        <row r="2030">
          <cell r="A2030" t="str">
            <v>10094 - 1</v>
          </cell>
          <cell r="B2030" t="str">
            <v>10094</v>
          </cell>
          <cell r="C2030" t="str">
            <v>Appliances</v>
          </cell>
          <cell r="D2030" t="str">
            <v>Clothes Washer</v>
          </cell>
          <cell r="E2030" t="str">
            <v>Residential Use Washer</v>
          </cell>
          <cell r="F2030" t="str">
            <v>RETAP: Clothes Washer - MEF 2.4 to 3.19 - EWH - E Dryer</v>
          </cell>
          <cell r="G2030" t="str">
            <v>MEF 2.4 to 3.19 clothes washer: electric water heating, electric dryer</v>
          </cell>
          <cell r="H2030">
            <v>1</v>
          </cell>
          <cell r="I2030" t="str">
            <v>Active</v>
          </cell>
          <cell r="J2030">
            <v>42005</v>
          </cell>
          <cell r="K2030">
            <v>42369</v>
          </cell>
          <cell r="L2030" t="str">
            <v>Res Water Heat</v>
          </cell>
          <cell r="N2030" t="str">
            <v>1926</v>
          </cell>
          <cell r="Q2030" t="str">
            <v>50</v>
          </cell>
          <cell r="S2030" t="str">
            <v>156</v>
          </cell>
          <cell r="T2030" t="str">
            <v>151</v>
          </cell>
          <cell r="U2030" t="str">
            <v>Incremental</v>
          </cell>
          <cell r="V2030" t="str">
            <v>14</v>
          </cell>
          <cell r="W2030" t="str">
            <v>4718</v>
          </cell>
          <cell r="X2030" t="str">
            <v>28</v>
          </cell>
          <cell r="Y2030" t="str">
            <v>RTF-deemed</v>
          </cell>
          <cell r="AF2030" t="str">
            <v>kWh</v>
          </cell>
        </row>
        <row r="2031">
          <cell r="A2031" t="str">
            <v>10094 - 2</v>
          </cell>
          <cell r="B2031" t="str">
            <v>10094</v>
          </cell>
          <cell r="C2031" t="str">
            <v>Appliances</v>
          </cell>
          <cell r="D2031" t="str">
            <v>Clothes Washer</v>
          </cell>
          <cell r="E2031" t="str">
            <v>Residential Use Washer</v>
          </cell>
          <cell r="F2031" t="str">
            <v>RETAP: Clothes Washer - MEF 2.4 to 3.19 - EWH - E Dryer</v>
          </cell>
          <cell r="G2031" t="str">
            <v>MEF 2.4 to 3.19 clothes washer: electric water heating, electric dryer</v>
          </cell>
          <cell r="H2031">
            <v>2</v>
          </cell>
          <cell r="I2031" t="str">
            <v>Active</v>
          </cell>
          <cell r="J2031">
            <v>41640</v>
          </cell>
          <cell r="K2031">
            <v>42004</v>
          </cell>
          <cell r="L2031" t="str">
            <v>Res Water Heat</v>
          </cell>
          <cell r="N2031" t="str">
            <v>1256</v>
          </cell>
          <cell r="Q2031" t="str">
            <v>50</v>
          </cell>
          <cell r="S2031" t="str">
            <v>78</v>
          </cell>
          <cell r="T2031" t="str">
            <v>84</v>
          </cell>
          <cell r="V2031" t="str">
            <v>14</v>
          </cell>
          <cell r="W2031" t="str">
            <v>4090</v>
          </cell>
          <cell r="AF2031" t="str">
            <v>kWh</v>
          </cell>
        </row>
        <row r="2032">
          <cell r="A2032" t="str">
            <v>10095 - 1</v>
          </cell>
          <cell r="B2032" t="str">
            <v>10095</v>
          </cell>
          <cell r="C2032" t="str">
            <v>Appliances</v>
          </cell>
          <cell r="D2032" t="str">
            <v>Clothes Washer</v>
          </cell>
          <cell r="E2032" t="str">
            <v>Residential Use Washer</v>
          </cell>
          <cell r="F2032" t="str">
            <v>RETAP: Clothes Washer - MEF 2.4 to 3.19 - EWH - G Dryer</v>
          </cell>
          <cell r="G2032" t="str">
            <v>MEF 2.4 to 3.19 clothes washer: electric water heating, natural gas dryer</v>
          </cell>
          <cell r="H2032">
            <v>1</v>
          </cell>
          <cell r="I2032" t="str">
            <v>Active</v>
          </cell>
          <cell r="J2032">
            <v>42005</v>
          </cell>
          <cell r="K2032">
            <v>42369</v>
          </cell>
          <cell r="L2032" t="str">
            <v>Res Water Heat</v>
          </cell>
          <cell r="N2032" t="str">
            <v>1927 - 1928</v>
          </cell>
          <cell r="Q2032" t="str">
            <v>50</v>
          </cell>
          <cell r="S2032" t="str">
            <v>156</v>
          </cell>
          <cell r="T2032" t="str">
            <v>63</v>
          </cell>
          <cell r="U2032" t="str">
            <v>Incremental</v>
          </cell>
          <cell r="V2032" t="str">
            <v>14</v>
          </cell>
          <cell r="W2032" t="str">
            <v>4720 - 4726</v>
          </cell>
          <cell r="X2032" t="str">
            <v>28</v>
          </cell>
          <cell r="Y2032" t="str">
            <v>RTF-deemed</v>
          </cell>
          <cell r="AA2032" t="str">
            <v>0</v>
          </cell>
          <cell r="AC2032" t="str">
            <v>0</v>
          </cell>
          <cell r="AD2032" t="str">
            <v>3.4</v>
          </cell>
          <cell r="AE2032" t="str">
            <v>per unit</v>
          </cell>
          <cell r="AF2032" t="str">
            <v>Dual</v>
          </cell>
        </row>
        <row r="2033">
          <cell r="A2033" t="str">
            <v>10095 - 2</v>
          </cell>
          <cell r="B2033" t="str">
            <v>10095</v>
          </cell>
          <cell r="C2033" t="str">
            <v>Appliances</v>
          </cell>
          <cell r="D2033" t="str">
            <v>Clothes Washer</v>
          </cell>
          <cell r="E2033" t="str">
            <v>Residential Use Washer</v>
          </cell>
          <cell r="F2033" t="str">
            <v>RETAP: Clothes Washer - MEF 2.4 to 3.19 - EWH - G Dryer</v>
          </cell>
          <cell r="G2033" t="str">
            <v>MEF 2.4 to 3.19 clothes washer: electric water heating, natural gas dryer</v>
          </cell>
          <cell r="H2033">
            <v>2</v>
          </cell>
          <cell r="I2033" t="str">
            <v>Active</v>
          </cell>
          <cell r="J2033">
            <v>41640</v>
          </cell>
          <cell r="K2033">
            <v>42004</v>
          </cell>
          <cell r="L2033" t="str">
            <v>Res Water Heat</v>
          </cell>
          <cell r="N2033" t="str">
            <v>1258 - 1264</v>
          </cell>
          <cell r="Q2033" t="str">
            <v>50</v>
          </cell>
          <cell r="S2033" t="str">
            <v>78</v>
          </cell>
          <cell r="T2033" t="str">
            <v>33</v>
          </cell>
          <cell r="V2033" t="str">
            <v>14</v>
          </cell>
          <cell r="W2033" t="str">
            <v>4092 - 4099</v>
          </cell>
          <cell r="AA2033" t="str">
            <v>0</v>
          </cell>
          <cell r="AC2033" t="str">
            <v>0</v>
          </cell>
          <cell r="AD2033" t="str">
            <v>2</v>
          </cell>
          <cell r="AF2033" t="str">
            <v>Dual</v>
          </cell>
        </row>
        <row r="2034">
          <cell r="A2034" t="str">
            <v>10246 - 1</v>
          </cell>
          <cell r="B2034" t="str">
            <v>10246</v>
          </cell>
          <cell r="C2034" t="str">
            <v>Appliances</v>
          </cell>
          <cell r="D2034" t="str">
            <v>Clothes Washer</v>
          </cell>
          <cell r="E2034" t="str">
            <v>Residential Use Washer</v>
          </cell>
          <cell r="F2034" t="str">
            <v>RETAP: Clothes Washer - MEF 2.4 to 3.19 - EWH - G Dryer - EO</v>
          </cell>
          <cell r="G2034" t="str">
            <v>MEF 2.4 to 3.19 clothes washer: electric water heating, natural gas dryer, electric-only territory</v>
          </cell>
          <cell r="H2034">
            <v>1</v>
          </cell>
          <cell r="I2034" t="str">
            <v>Active</v>
          </cell>
          <cell r="J2034">
            <v>42005</v>
          </cell>
          <cell r="K2034">
            <v>42369</v>
          </cell>
          <cell r="L2034" t="str">
            <v>Res Water Heat</v>
          </cell>
          <cell r="N2034" t="str">
            <v>1928</v>
          </cell>
          <cell r="O2034" t="str">
            <v>MEF 2.4 to 3.19</v>
          </cell>
          <cell r="Q2034" t="str">
            <v>50</v>
          </cell>
          <cell r="S2034" t="str">
            <v>156</v>
          </cell>
          <cell r="T2034" t="str">
            <v>63</v>
          </cell>
          <cell r="U2034" t="str">
            <v>Incremental</v>
          </cell>
          <cell r="V2034" t="str">
            <v>14</v>
          </cell>
          <cell r="W2034" t="str">
            <v>4720</v>
          </cell>
          <cell r="X2034" t="str">
            <v>28</v>
          </cell>
          <cell r="Y2034" t="str">
            <v>RTF-deemed</v>
          </cell>
          <cell r="AE2034" t="str">
            <v>per unit</v>
          </cell>
          <cell r="AF2034" t="str">
            <v>kWh</v>
          </cell>
        </row>
        <row r="2035">
          <cell r="A2035" t="str">
            <v>10246 - 2</v>
          </cell>
          <cell r="B2035" t="str">
            <v>10246</v>
          </cell>
          <cell r="C2035" t="str">
            <v>Appliances</v>
          </cell>
          <cell r="D2035" t="str">
            <v>Clothes Washer</v>
          </cell>
          <cell r="E2035" t="str">
            <v>Residential Use Washer</v>
          </cell>
          <cell r="F2035" t="str">
            <v>RETAP: Clothes Washer - MEF 2.4 to 3.19 - EWH - G Dryer - EO</v>
          </cell>
          <cell r="G2035" t="str">
            <v>MEF 2.4 to 3.19 clothes washer: electric water heating, natural gas dryer, electric-only territory</v>
          </cell>
          <cell r="H2035">
            <v>2</v>
          </cell>
          <cell r="I2035" t="str">
            <v>Active</v>
          </cell>
          <cell r="J2035">
            <v>41640</v>
          </cell>
          <cell r="K2035">
            <v>42004</v>
          </cell>
          <cell r="L2035" t="str">
            <v>Res Water Heat</v>
          </cell>
          <cell r="N2035" t="str">
            <v>1258</v>
          </cell>
          <cell r="O2035" t="str">
            <v>MEF 2.4 to 3.19</v>
          </cell>
          <cell r="Q2035" t="str">
            <v>50</v>
          </cell>
          <cell r="S2035" t="str">
            <v>78</v>
          </cell>
          <cell r="T2035" t="str">
            <v>33</v>
          </cell>
          <cell r="U2035" t="str">
            <v>Incremental</v>
          </cell>
          <cell r="V2035" t="str">
            <v>14</v>
          </cell>
          <cell r="W2035" t="str">
            <v>4092</v>
          </cell>
          <cell r="AE2035" t="str">
            <v>per unit</v>
          </cell>
          <cell r="AF2035" t="str">
            <v>kWh</v>
          </cell>
        </row>
        <row r="2036">
          <cell r="A2036" t="str">
            <v>10602 - 1</v>
          </cell>
          <cell r="B2036" t="str">
            <v>10602</v>
          </cell>
          <cell r="C2036" t="str">
            <v>Appliances</v>
          </cell>
          <cell r="D2036" t="str">
            <v>Clothes Washer</v>
          </cell>
          <cell r="E2036" t="str">
            <v>Residential Use Washer</v>
          </cell>
          <cell r="F2036" t="str">
            <v>RETAP: Clothes Washer - MEF 2.4 to 3.19 - EWH - P Dryer</v>
          </cell>
          <cell r="G2036" t="str">
            <v>MEF 2.4 to 3.19 clothes washer: electric water heating, propane dryer</v>
          </cell>
          <cell r="H2036">
            <v>1</v>
          </cell>
          <cell r="I2036" t="str">
            <v>Active</v>
          </cell>
          <cell r="J2036">
            <v>42005</v>
          </cell>
          <cell r="K2036">
            <v>42369</v>
          </cell>
          <cell r="L2036" t="str">
            <v>Res Water Heat</v>
          </cell>
          <cell r="N2036" t="str">
            <v>1928</v>
          </cell>
          <cell r="O2036" t="str">
            <v>MEF 2.4 to 3.19</v>
          </cell>
          <cell r="Q2036" t="str">
            <v>50</v>
          </cell>
          <cell r="S2036" t="str">
            <v>156</v>
          </cell>
          <cell r="T2036" t="str">
            <v>63</v>
          </cell>
          <cell r="U2036" t="str">
            <v>Incremental</v>
          </cell>
          <cell r="V2036" t="str">
            <v>14</v>
          </cell>
          <cell r="W2036" t="str">
            <v>4720</v>
          </cell>
          <cell r="X2036" t="str">
            <v>28</v>
          </cell>
          <cell r="Y2036" t="str">
            <v>RTF-deemed</v>
          </cell>
          <cell r="AE2036" t="str">
            <v>per unit</v>
          </cell>
          <cell r="AF2036" t="str">
            <v>kWh</v>
          </cell>
        </row>
        <row r="2037">
          <cell r="A2037" t="str">
            <v>10096 - 1</v>
          </cell>
          <cell r="B2037" t="str">
            <v>10096</v>
          </cell>
          <cell r="C2037" t="str">
            <v>Appliances</v>
          </cell>
          <cell r="D2037" t="str">
            <v>Clothes Washer</v>
          </cell>
          <cell r="E2037" t="str">
            <v>Residential Use Washer</v>
          </cell>
          <cell r="F2037" t="str">
            <v>RETAP: Clothes Washer - MEF 2.4 to 3.19 - GWH - E Dryer</v>
          </cell>
          <cell r="G2037" t="str">
            <v>MEF 2.4 to 3.19 clothes washer: natural gas water heating, electric dryer</v>
          </cell>
          <cell r="H2037">
            <v>1</v>
          </cell>
          <cell r="I2037" t="str">
            <v>Active</v>
          </cell>
          <cell r="J2037">
            <v>42005</v>
          </cell>
          <cell r="K2037">
            <v>42369</v>
          </cell>
          <cell r="L2037" t="str">
            <v>Res Water Heat</v>
          </cell>
          <cell r="N2037" t="str">
            <v>1929 - 1930</v>
          </cell>
          <cell r="Q2037" t="str">
            <v>50</v>
          </cell>
          <cell r="S2037" t="str">
            <v>156</v>
          </cell>
          <cell r="T2037" t="str">
            <v>105</v>
          </cell>
          <cell r="U2037" t="str">
            <v>Incremental</v>
          </cell>
          <cell r="V2037" t="str">
            <v>14</v>
          </cell>
          <cell r="W2037" t="str">
            <v>4722 - 4728</v>
          </cell>
          <cell r="X2037" t="str">
            <v>28</v>
          </cell>
          <cell r="Y2037" t="str">
            <v>RTF-deemed</v>
          </cell>
          <cell r="AA2037" t="str">
            <v>0</v>
          </cell>
          <cell r="AC2037" t="str">
            <v>0</v>
          </cell>
          <cell r="AD2037" t="str">
            <v>2.1</v>
          </cell>
          <cell r="AE2037" t="str">
            <v>per unit</v>
          </cell>
          <cell r="AF2037" t="str">
            <v>Dual</v>
          </cell>
        </row>
        <row r="2038">
          <cell r="A2038" t="str">
            <v>10096 - 2</v>
          </cell>
          <cell r="B2038" t="str">
            <v>10096</v>
          </cell>
          <cell r="C2038" t="str">
            <v>Appliances</v>
          </cell>
          <cell r="D2038" t="str">
            <v>Clothes Washer</v>
          </cell>
          <cell r="E2038" t="str">
            <v>Residential Use Washer</v>
          </cell>
          <cell r="F2038" t="str">
            <v>RETAP: Clothes Washer - MEF 2.4 to 3.19 - GWH - E Dryer</v>
          </cell>
          <cell r="G2038" t="str">
            <v>MEF 2.4 to 3.19 clothes washer: natural gas water heating, electric dryer</v>
          </cell>
          <cell r="H2038">
            <v>2</v>
          </cell>
          <cell r="I2038" t="str">
            <v>Active</v>
          </cell>
          <cell r="J2038">
            <v>41640</v>
          </cell>
          <cell r="K2038">
            <v>42004</v>
          </cell>
          <cell r="L2038" t="str">
            <v>Res Water Heat</v>
          </cell>
          <cell r="N2038" t="str">
            <v>1260 - 1266</v>
          </cell>
          <cell r="Q2038" t="str">
            <v>50</v>
          </cell>
          <cell r="S2038" t="str">
            <v>78</v>
          </cell>
          <cell r="T2038" t="str">
            <v>60</v>
          </cell>
          <cell r="V2038" t="str">
            <v>14</v>
          </cell>
          <cell r="W2038" t="str">
            <v>4094 - 4101</v>
          </cell>
          <cell r="AA2038" t="str">
            <v>0</v>
          </cell>
          <cell r="AC2038" t="str">
            <v>0</v>
          </cell>
          <cell r="AD2038" t="str">
            <v>1.1</v>
          </cell>
          <cell r="AF2038" t="str">
            <v>Dual</v>
          </cell>
        </row>
        <row r="2039">
          <cell r="A2039" t="str">
            <v>10248 - 1</v>
          </cell>
          <cell r="B2039" t="str">
            <v>10248</v>
          </cell>
          <cell r="C2039" t="str">
            <v>Appliances</v>
          </cell>
          <cell r="D2039" t="str">
            <v>Clothes Washer</v>
          </cell>
          <cell r="E2039" t="str">
            <v>Residential Use Washer</v>
          </cell>
          <cell r="F2039" t="str">
            <v>RETAP: Clothes Washer - MEF 2.4 to 3.19 - GWH - E Dryer - EO</v>
          </cell>
          <cell r="G2039" t="str">
            <v>MEF 2.4 to 3.19 clothes washer: natural gas water heating, electric dryer, electric-only territory</v>
          </cell>
          <cell r="H2039">
            <v>1</v>
          </cell>
          <cell r="I2039" t="str">
            <v>Active</v>
          </cell>
          <cell r="J2039">
            <v>42005</v>
          </cell>
          <cell r="K2039">
            <v>42369</v>
          </cell>
          <cell r="L2039" t="str">
            <v>Res Water Heat</v>
          </cell>
          <cell r="N2039" t="str">
            <v>1929</v>
          </cell>
          <cell r="O2039" t="str">
            <v>MEF 2.4 to 3.19</v>
          </cell>
          <cell r="Q2039" t="str">
            <v>50</v>
          </cell>
          <cell r="S2039" t="str">
            <v>156</v>
          </cell>
          <cell r="T2039" t="str">
            <v>105</v>
          </cell>
          <cell r="U2039" t="str">
            <v>Incremental</v>
          </cell>
          <cell r="V2039" t="str">
            <v>14</v>
          </cell>
          <cell r="W2039" t="str">
            <v>4722</v>
          </cell>
          <cell r="X2039" t="str">
            <v>28</v>
          </cell>
          <cell r="Y2039" t="str">
            <v>RTF-deemed</v>
          </cell>
          <cell r="AE2039" t="str">
            <v>per unit</v>
          </cell>
          <cell r="AF2039" t="str">
            <v>kWh</v>
          </cell>
        </row>
        <row r="2040">
          <cell r="A2040" t="str">
            <v>10248 - 2</v>
          </cell>
          <cell r="B2040" t="str">
            <v>10248</v>
          </cell>
          <cell r="C2040" t="str">
            <v>Appliances</v>
          </cell>
          <cell r="D2040" t="str">
            <v>Clothes Washer</v>
          </cell>
          <cell r="E2040" t="str">
            <v>Residential Use Washer</v>
          </cell>
          <cell r="F2040" t="str">
            <v>RETAP: Clothes Washer - MEF 2.4 to 3.19 - GWH - E Dryer - EO</v>
          </cell>
          <cell r="G2040" t="str">
            <v>MEF 2.4 to 3.19 clothes washer: natural gas water heating, electric dryer, electric-only territory</v>
          </cell>
          <cell r="H2040">
            <v>2</v>
          </cell>
          <cell r="I2040" t="str">
            <v>Active</v>
          </cell>
          <cell r="J2040">
            <v>41640</v>
          </cell>
          <cell r="K2040">
            <v>42004</v>
          </cell>
          <cell r="L2040" t="str">
            <v>Res Water Heat</v>
          </cell>
          <cell r="N2040" t="str">
            <v>1260</v>
          </cell>
          <cell r="O2040" t="str">
            <v>MEF 2.4 to 3.19</v>
          </cell>
          <cell r="Q2040" t="str">
            <v>50</v>
          </cell>
          <cell r="S2040" t="str">
            <v>78</v>
          </cell>
          <cell r="T2040" t="str">
            <v>60</v>
          </cell>
          <cell r="V2040" t="str">
            <v>14</v>
          </cell>
          <cell r="W2040" t="str">
            <v>4094</v>
          </cell>
          <cell r="AE2040" t="str">
            <v>per unit</v>
          </cell>
          <cell r="AF2040" t="str">
            <v>kWh</v>
          </cell>
        </row>
        <row r="2041">
          <cell r="A2041" t="str">
            <v>10097 - 1</v>
          </cell>
          <cell r="B2041" t="str">
            <v>10097</v>
          </cell>
          <cell r="C2041" t="str">
            <v>Appliances</v>
          </cell>
          <cell r="D2041" t="str">
            <v>Clothes Washer</v>
          </cell>
          <cell r="E2041" t="str">
            <v>Residential Use Washer</v>
          </cell>
          <cell r="F2041" t="str">
            <v>RETAP: Clothes Washer - MEF 2.4 to 3.19 - GWH - G Dryer</v>
          </cell>
          <cell r="G2041" t="str">
            <v>MEF 2.4 to 3.19 clothes washer: natural gas water heating, natural gas dryer</v>
          </cell>
          <cell r="H2041">
            <v>1</v>
          </cell>
          <cell r="I2041" t="str">
            <v>Active</v>
          </cell>
          <cell r="J2041">
            <v>42005</v>
          </cell>
          <cell r="K2041">
            <v>42369</v>
          </cell>
          <cell r="L2041" t="str">
            <v>Res Water Heat</v>
          </cell>
          <cell r="N2041" t="str">
            <v>1931 - 1932</v>
          </cell>
          <cell r="Q2041" t="str">
            <v>50</v>
          </cell>
          <cell r="S2041" t="str">
            <v>156</v>
          </cell>
          <cell r="T2041" t="str">
            <v>16</v>
          </cell>
          <cell r="U2041" t="str">
            <v>Incremental</v>
          </cell>
          <cell r="V2041" t="str">
            <v>14</v>
          </cell>
          <cell r="W2041" t="str">
            <v>4724 - 4730</v>
          </cell>
          <cell r="X2041" t="str">
            <v>28</v>
          </cell>
          <cell r="Y2041" t="str">
            <v>RTF-deemed</v>
          </cell>
          <cell r="AA2041" t="str">
            <v>0</v>
          </cell>
          <cell r="AC2041" t="str">
            <v>0</v>
          </cell>
          <cell r="AD2041" t="str">
            <v>5.5</v>
          </cell>
          <cell r="AE2041" t="str">
            <v>per unit</v>
          </cell>
          <cell r="AF2041" t="str">
            <v>Dual</v>
          </cell>
        </row>
        <row r="2042">
          <cell r="A2042" t="str">
            <v>10097 - 2</v>
          </cell>
          <cell r="B2042" t="str">
            <v>10097</v>
          </cell>
          <cell r="C2042" t="str">
            <v>Appliances</v>
          </cell>
          <cell r="D2042" t="str">
            <v>Clothes Washer</v>
          </cell>
          <cell r="E2042" t="str">
            <v>Residential Use Washer</v>
          </cell>
          <cell r="F2042" t="str">
            <v>RETAP: Clothes Washer - MEF 2.4 to 3.19 - GWH - G Dryer</v>
          </cell>
          <cell r="G2042" t="str">
            <v>MEF 2.4 to 3.19 clothes washer: natural gas water heating, natural gas dryer</v>
          </cell>
          <cell r="H2042">
            <v>2</v>
          </cell>
          <cell r="I2042" t="str">
            <v>Active</v>
          </cell>
          <cell r="J2042">
            <v>41640</v>
          </cell>
          <cell r="K2042">
            <v>42004</v>
          </cell>
          <cell r="L2042" t="str">
            <v>Res Water Heat</v>
          </cell>
          <cell r="N2042" t="str">
            <v>1262 - 1268</v>
          </cell>
          <cell r="Q2042" t="str">
            <v>50</v>
          </cell>
          <cell r="S2042" t="str">
            <v>78</v>
          </cell>
          <cell r="T2042" t="str">
            <v>9</v>
          </cell>
          <cell r="V2042" t="str">
            <v>14</v>
          </cell>
          <cell r="W2042" t="str">
            <v>4724 - 4730</v>
          </cell>
          <cell r="AA2042" t="str">
            <v>0</v>
          </cell>
          <cell r="AC2042" t="str">
            <v>0</v>
          </cell>
          <cell r="AD2042" t="str">
            <v>3.1</v>
          </cell>
          <cell r="AF2042" t="str">
            <v>Dual</v>
          </cell>
        </row>
        <row r="2043">
          <cell r="A2043" t="str">
            <v>10250 - 1</v>
          </cell>
          <cell r="B2043" t="str">
            <v>10250</v>
          </cell>
          <cell r="C2043" t="str">
            <v>Appliances</v>
          </cell>
          <cell r="D2043" t="str">
            <v>Clothes Washer</v>
          </cell>
          <cell r="E2043" t="str">
            <v>Residential Use Washer</v>
          </cell>
          <cell r="F2043" t="str">
            <v>RETAP: Clothes Washer - MEF 2.4 to 3.19 - GWH - G Dryer - EO</v>
          </cell>
          <cell r="G2043" t="str">
            <v>MEF 2.4 to 3.19 clothes washer: natural gas water heating, natural gas dryer, electric-only territory</v>
          </cell>
          <cell r="H2043">
            <v>1</v>
          </cell>
          <cell r="I2043" t="str">
            <v>Active</v>
          </cell>
          <cell r="J2043">
            <v>42005</v>
          </cell>
          <cell r="K2043">
            <v>42369</v>
          </cell>
          <cell r="L2043" t="str">
            <v>Res Water Heat</v>
          </cell>
          <cell r="N2043" t="str">
            <v>1931</v>
          </cell>
          <cell r="O2043" t="str">
            <v>MEF 2.4 to 3.19</v>
          </cell>
          <cell r="Q2043" t="str">
            <v>50</v>
          </cell>
          <cell r="S2043" t="str">
            <v>156</v>
          </cell>
          <cell r="T2043" t="str">
            <v>16</v>
          </cell>
          <cell r="U2043" t="str">
            <v>Incremental</v>
          </cell>
          <cell r="V2043" t="str">
            <v>14</v>
          </cell>
          <cell r="W2043" t="str">
            <v>4724</v>
          </cell>
          <cell r="X2043" t="str">
            <v>28</v>
          </cell>
          <cell r="Y2043" t="str">
            <v>RTF-deemed</v>
          </cell>
          <cell r="AE2043" t="str">
            <v>per unit</v>
          </cell>
          <cell r="AF2043" t="str">
            <v>kWh</v>
          </cell>
        </row>
        <row r="2044">
          <cell r="A2044" t="str">
            <v>10250 - 2</v>
          </cell>
          <cell r="B2044" t="str">
            <v>10250</v>
          </cell>
          <cell r="C2044" t="str">
            <v>Appliances</v>
          </cell>
          <cell r="D2044" t="str">
            <v>Clothes Washer</v>
          </cell>
          <cell r="E2044" t="str">
            <v>Residential Use Washer</v>
          </cell>
          <cell r="F2044" t="str">
            <v>RETAP: Clothes Washer - MEF 2.4 to 3.19 - GWH - G Dryer - EO</v>
          </cell>
          <cell r="G2044" t="str">
            <v>MEF 2.4 to 3.19 clothes washer: natural gas water heating, natural gas dryer, electric-only territory</v>
          </cell>
          <cell r="H2044">
            <v>2</v>
          </cell>
          <cell r="I2044" t="str">
            <v>Active</v>
          </cell>
          <cell r="J2044">
            <v>41640</v>
          </cell>
          <cell r="K2044">
            <v>42004</v>
          </cell>
          <cell r="L2044" t="str">
            <v>Res Water Heat</v>
          </cell>
          <cell r="N2044" t="str">
            <v>1262</v>
          </cell>
          <cell r="O2044" t="str">
            <v>MEF 2.4 to 3.19</v>
          </cell>
          <cell r="Q2044" t="str">
            <v>50</v>
          </cell>
          <cell r="S2044" t="str">
            <v>78</v>
          </cell>
          <cell r="T2044" t="str">
            <v>9</v>
          </cell>
          <cell r="V2044" t="str">
            <v>14</v>
          </cell>
          <cell r="W2044" t="str">
            <v>4724</v>
          </cell>
          <cell r="X2044" t="str">
            <v>28</v>
          </cell>
          <cell r="AE2044" t="str">
            <v>per unit</v>
          </cell>
          <cell r="AF2044" t="str">
            <v>kWh</v>
          </cell>
        </row>
        <row r="2045">
          <cell r="A2045" t="str">
            <v>10604 - 1</v>
          </cell>
          <cell r="B2045" t="str">
            <v>10604</v>
          </cell>
          <cell r="C2045" t="str">
            <v>Appliances</v>
          </cell>
          <cell r="D2045" t="str">
            <v>Clothes Washer</v>
          </cell>
          <cell r="E2045" t="str">
            <v>Residential Use Washer</v>
          </cell>
          <cell r="F2045" t="str">
            <v>RETAP: Clothes Washer - MEF 2.4 to 3.19 - PWH - E Dryer</v>
          </cell>
          <cell r="G2045" t="str">
            <v>MEF 2.4 to 3.19 clothes washer: propane water heating, electric dryer</v>
          </cell>
          <cell r="H2045">
            <v>1</v>
          </cell>
          <cell r="I2045" t="str">
            <v>Active</v>
          </cell>
          <cell r="J2045">
            <v>42005</v>
          </cell>
          <cell r="K2045">
            <v>42369</v>
          </cell>
          <cell r="L2045" t="str">
            <v>Res Water Heat</v>
          </cell>
          <cell r="N2045" t="str">
            <v>1929</v>
          </cell>
          <cell r="Q2045" t="str">
            <v>50</v>
          </cell>
          <cell r="S2045" t="str">
            <v>156</v>
          </cell>
          <cell r="T2045" t="str">
            <v>105</v>
          </cell>
          <cell r="V2045" t="str">
            <v>14</v>
          </cell>
          <cell r="W2045" t="str">
            <v>4722</v>
          </cell>
          <cell r="X2045" t="str">
            <v>28</v>
          </cell>
          <cell r="Y2045" t="str">
            <v>RTF-deemed</v>
          </cell>
          <cell r="AE2045" t="str">
            <v>per unit</v>
          </cell>
          <cell r="AF2045" t="str">
            <v>kWh</v>
          </cell>
        </row>
        <row r="2046">
          <cell r="A2046" t="str">
            <v>10606 - 1</v>
          </cell>
          <cell r="B2046" t="str">
            <v>10606</v>
          </cell>
          <cell r="C2046" t="str">
            <v>Appliances</v>
          </cell>
          <cell r="D2046" t="str">
            <v>Clothes Washer</v>
          </cell>
          <cell r="E2046" t="str">
            <v>Residential Use Washer</v>
          </cell>
          <cell r="F2046" t="str">
            <v>RETAP: Clothes Washer - MEF 2.4 to 3.19 - PWH - P Dryer</v>
          </cell>
          <cell r="G2046" t="str">
            <v>MEF 2.4 to 3.19 clothes washer: propane water heating, propane dryer</v>
          </cell>
          <cell r="H2046">
            <v>1</v>
          </cell>
          <cell r="I2046" t="str">
            <v>Active</v>
          </cell>
          <cell r="J2046">
            <v>42005</v>
          </cell>
          <cell r="K2046">
            <v>42369</v>
          </cell>
          <cell r="L2046" t="str">
            <v>Res Water Heat</v>
          </cell>
          <cell r="N2046" t="str">
            <v>1931</v>
          </cell>
          <cell r="Q2046" t="str">
            <v>50</v>
          </cell>
          <cell r="S2046" t="str">
            <v>156</v>
          </cell>
          <cell r="T2046" t="str">
            <v>16</v>
          </cell>
          <cell r="V2046" t="str">
            <v>14</v>
          </cell>
          <cell r="W2046" t="str">
            <v>4724</v>
          </cell>
          <cell r="X2046" t="str">
            <v>28</v>
          </cell>
          <cell r="Y2046" t="str">
            <v>RTF-deemed</v>
          </cell>
          <cell r="AE2046" t="str">
            <v>per unit</v>
          </cell>
          <cell r="AF2046" t="str">
            <v>kWh</v>
          </cell>
        </row>
        <row r="2047">
          <cell r="A2047" t="str">
            <v>10098 - 1</v>
          </cell>
          <cell r="B2047" t="str">
            <v>10098</v>
          </cell>
          <cell r="C2047" t="str">
            <v>Appliances</v>
          </cell>
          <cell r="D2047" t="str">
            <v>Clothes Washer</v>
          </cell>
          <cell r="E2047" t="str">
            <v>Residential Use Washer</v>
          </cell>
          <cell r="F2047" t="str">
            <v>RETAP: Clothes Washer - MEF 3.2 or more - Any WH - Any Dryer</v>
          </cell>
          <cell r="G2047" t="str">
            <v>MEF 3.2 or more clothes washer: any water heating, any dryer</v>
          </cell>
          <cell r="H2047">
            <v>1</v>
          </cell>
          <cell r="I2047" t="str">
            <v>Active</v>
          </cell>
          <cell r="J2047">
            <v>42005</v>
          </cell>
          <cell r="K2047">
            <v>42369</v>
          </cell>
          <cell r="L2047" t="str">
            <v>Res Water Heat</v>
          </cell>
          <cell r="N2047" t="str">
            <v>1933 - 1934</v>
          </cell>
          <cell r="Q2047" t="str">
            <v>50</v>
          </cell>
          <cell r="S2047" t="str">
            <v>313</v>
          </cell>
          <cell r="T2047" t="str">
            <v>177</v>
          </cell>
          <cell r="U2047" t="str">
            <v>Incremental</v>
          </cell>
          <cell r="V2047" t="str">
            <v>14</v>
          </cell>
          <cell r="W2047" t="str">
            <v>4747 - 4749</v>
          </cell>
          <cell r="X2047" t="str">
            <v>42</v>
          </cell>
          <cell r="Y2047" t="str">
            <v>RTF-deemed</v>
          </cell>
          <cell r="AA2047" t="str">
            <v>0</v>
          </cell>
          <cell r="AC2047" t="str">
            <v>0</v>
          </cell>
          <cell r="AD2047" t="str">
            <v>1.5</v>
          </cell>
          <cell r="AE2047" t="str">
            <v>per unit</v>
          </cell>
          <cell r="AF2047" t="str">
            <v>Dual</v>
          </cell>
        </row>
        <row r="2048">
          <cell r="A2048" t="str">
            <v>10098 - 2</v>
          </cell>
          <cell r="B2048" t="str">
            <v>10098</v>
          </cell>
          <cell r="C2048" t="str">
            <v>Appliances</v>
          </cell>
          <cell r="D2048" t="str">
            <v>Clothes Washer</v>
          </cell>
          <cell r="E2048" t="str">
            <v>Residential Use Washer</v>
          </cell>
          <cell r="F2048" t="str">
            <v>RETAP: Clothes Washer - MEF 3.2 or more - Any WH - Any Dryer</v>
          </cell>
          <cell r="G2048" t="str">
            <v>MEF 3.2 or more clothes washer: any water heating, any dryer</v>
          </cell>
          <cell r="H2048">
            <v>2</v>
          </cell>
          <cell r="I2048" t="str">
            <v>Active</v>
          </cell>
          <cell r="J2048">
            <v>41640</v>
          </cell>
          <cell r="K2048">
            <v>42004</v>
          </cell>
          <cell r="L2048" t="str">
            <v>Res Water Heat</v>
          </cell>
          <cell r="N2048" t="str">
            <v>1843 - 1845</v>
          </cell>
          <cell r="Q2048" t="str">
            <v>50</v>
          </cell>
          <cell r="S2048" t="str">
            <v>235</v>
          </cell>
          <cell r="T2048" t="str">
            <v>122</v>
          </cell>
          <cell r="V2048" t="str">
            <v>14</v>
          </cell>
          <cell r="W2048" t="str">
            <v>4535 - 4537</v>
          </cell>
          <cell r="AA2048" t="str">
            <v>0</v>
          </cell>
          <cell r="AC2048" t="str">
            <v>0</v>
          </cell>
          <cell r="AD2048" t="str">
            <v>0.9</v>
          </cell>
          <cell r="AF2048" t="str">
            <v>Dual</v>
          </cell>
        </row>
        <row r="2049">
          <cell r="A2049" t="str">
            <v>10610 - 1</v>
          </cell>
          <cell r="B2049" t="str">
            <v>10610</v>
          </cell>
          <cell r="C2049" t="str">
            <v>Appliances</v>
          </cell>
          <cell r="D2049" t="str">
            <v>Clothes Washer</v>
          </cell>
          <cell r="E2049" t="str">
            <v>Residential Use Washer</v>
          </cell>
          <cell r="F2049" t="str">
            <v>RETAP: Clothes Washer - MEF 3.2 or more - Any WH - Any Dryer - EO</v>
          </cell>
          <cell r="G2049" t="str">
            <v>MEF 3.2 or more clothes washer: any water heating, any dryer, electric-only territory</v>
          </cell>
          <cell r="H2049">
            <v>1</v>
          </cell>
          <cell r="I2049" t="str">
            <v>Active</v>
          </cell>
          <cell r="J2049">
            <v>42005</v>
          </cell>
          <cell r="K2049">
            <v>42369</v>
          </cell>
          <cell r="L2049" t="str">
            <v>Res Water Heat</v>
          </cell>
          <cell r="N2049" t="str">
            <v>1934</v>
          </cell>
          <cell r="O2049" t="str">
            <v>MEF 3.2 or higher</v>
          </cell>
          <cell r="Q2049" t="str">
            <v>50</v>
          </cell>
          <cell r="S2049" t="str">
            <v>313</v>
          </cell>
          <cell r="T2049" t="str">
            <v>177</v>
          </cell>
          <cell r="U2049" t="str">
            <v>Incremental</v>
          </cell>
          <cell r="V2049" t="str">
            <v>14</v>
          </cell>
          <cell r="X2049" t="str">
            <v>42</v>
          </cell>
          <cell r="Y2049" t="str">
            <v>RTF-deemed</v>
          </cell>
          <cell r="AE2049" t="str">
            <v>per unit</v>
          </cell>
          <cell r="AF2049" t="str">
            <v>kWh</v>
          </cell>
        </row>
        <row r="2050">
          <cell r="A2050" t="str">
            <v>10610 - 2</v>
          </cell>
          <cell r="B2050" t="str">
            <v>10610</v>
          </cell>
          <cell r="C2050" t="str">
            <v>Appliances</v>
          </cell>
          <cell r="D2050" t="str">
            <v>Clothes Washer</v>
          </cell>
          <cell r="E2050" t="str">
            <v>Residential Use Washer</v>
          </cell>
          <cell r="F2050" t="str">
            <v>RETAP: Clothes Washer - MEF 3.2 or more - Any WH - Any Dryer - EO</v>
          </cell>
          <cell r="G2050" t="str">
            <v>MEF 3.2 or more clothes washer: any water heating, any dryer, electric-only territory</v>
          </cell>
          <cell r="H2050">
            <v>2</v>
          </cell>
          <cell r="I2050" t="str">
            <v>Active</v>
          </cell>
          <cell r="J2050">
            <v>41640</v>
          </cell>
          <cell r="K2050">
            <v>42004</v>
          </cell>
          <cell r="L2050" t="str">
            <v>Res Water Heat</v>
          </cell>
          <cell r="N2050" t="str">
            <v>1843</v>
          </cell>
          <cell r="O2050" t="str">
            <v>MEF 3.2 or higher</v>
          </cell>
          <cell r="Q2050" t="str">
            <v>50</v>
          </cell>
          <cell r="S2050" t="str">
            <v>235</v>
          </cell>
          <cell r="T2050" t="str">
            <v>122</v>
          </cell>
          <cell r="V2050" t="str">
            <v>14</v>
          </cell>
          <cell r="AE2050" t="str">
            <v>per unit</v>
          </cell>
          <cell r="AF2050" t="str">
            <v>kWh</v>
          </cell>
        </row>
        <row r="2051">
          <cell r="A2051" t="str">
            <v>10099 - 1</v>
          </cell>
          <cell r="B2051" t="str">
            <v>10099</v>
          </cell>
          <cell r="C2051" t="str">
            <v>Appliances</v>
          </cell>
          <cell r="D2051" t="str">
            <v>Clothes Washer</v>
          </cell>
          <cell r="E2051" t="str">
            <v>Residential Use Washer</v>
          </cell>
          <cell r="F2051" t="str">
            <v>RETAP: Clothes Washer - MEF 3.2 or more - EWH - E Dryer</v>
          </cell>
          <cell r="G2051" t="str">
            <v>MEF 3.2 or more clothes washer: electric water heating, electric dryer</v>
          </cell>
          <cell r="H2051">
            <v>1</v>
          </cell>
          <cell r="I2051" t="str">
            <v>Active</v>
          </cell>
          <cell r="J2051">
            <v>42005</v>
          </cell>
          <cell r="K2051">
            <v>42369</v>
          </cell>
          <cell r="L2051" t="str">
            <v>Res Water Heat</v>
          </cell>
          <cell r="N2051" t="str">
            <v>1935</v>
          </cell>
          <cell r="Q2051" t="str">
            <v>50</v>
          </cell>
          <cell r="S2051" t="str">
            <v>313</v>
          </cell>
          <cell r="T2051" t="str">
            <v>211</v>
          </cell>
          <cell r="U2051" t="str">
            <v>Incremental</v>
          </cell>
          <cell r="V2051" t="str">
            <v>14</v>
          </cell>
          <cell r="W2051" t="str">
            <v>4719</v>
          </cell>
          <cell r="X2051" t="str">
            <v>42</v>
          </cell>
          <cell r="Y2051" t="str">
            <v>RTF-deemed</v>
          </cell>
          <cell r="AE2051" t="str">
            <v>per unit</v>
          </cell>
          <cell r="AF2051" t="str">
            <v>kWh</v>
          </cell>
        </row>
        <row r="2052">
          <cell r="A2052" t="str">
            <v>10099 - 2</v>
          </cell>
          <cell r="B2052" t="str">
            <v>10099</v>
          </cell>
          <cell r="C2052" t="str">
            <v>Appliances</v>
          </cell>
          <cell r="D2052" t="str">
            <v>Clothes Washer</v>
          </cell>
          <cell r="E2052" t="str">
            <v>Residential Use Washer</v>
          </cell>
          <cell r="F2052" t="str">
            <v>RETAP: Clothes Washer - MEF 3.2 or more - EWH - E Dryer</v>
          </cell>
          <cell r="G2052" t="str">
            <v>MEF 3.2 or more clothes washer: electric water heating, electric dryer</v>
          </cell>
          <cell r="H2052">
            <v>2</v>
          </cell>
          <cell r="I2052" t="str">
            <v>Active</v>
          </cell>
          <cell r="J2052">
            <v>41640</v>
          </cell>
          <cell r="K2052">
            <v>42004</v>
          </cell>
          <cell r="L2052" t="str">
            <v>Res Water Heat</v>
          </cell>
          <cell r="N2052" t="str">
            <v>1257</v>
          </cell>
          <cell r="Q2052" t="str">
            <v>50</v>
          </cell>
          <cell r="S2052" t="str">
            <v>235</v>
          </cell>
          <cell r="T2052" t="str">
            <v>143</v>
          </cell>
          <cell r="U2052" t="str">
            <v>Incremental</v>
          </cell>
          <cell r="V2052" t="str">
            <v>14</v>
          </cell>
          <cell r="W2052" t="str">
            <v>4091</v>
          </cell>
          <cell r="AF2052" t="str">
            <v>kWh</v>
          </cell>
        </row>
        <row r="2053">
          <cell r="A2053" t="str">
            <v>10100 - 1</v>
          </cell>
          <cell r="B2053" t="str">
            <v>10100</v>
          </cell>
          <cell r="C2053" t="str">
            <v>Appliances</v>
          </cell>
          <cell r="D2053" t="str">
            <v>Clothes Washer</v>
          </cell>
          <cell r="E2053" t="str">
            <v>Residential Use Washer</v>
          </cell>
          <cell r="F2053" t="str">
            <v>RETAP: Clothes Washer - MEF 3.2 or more - EWH - G Dryer</v>
          </cell>
          <cell r="G2053" t="str">
            <v>MEF 3.2 or more clothes washer: electric water heating, natural gas dryer</v>
          </cell>
          <cell r="H2053">
            <v>1</v>
          </cell>
          <cell r="I2053" t="str">
            <v>Active</v>
          </cell>
          <cell r="J2053">
            <v>42005</v>
          </cell>
          <cell r="K2053">
            <v>42369</v>
          </cell>
          <cell r="L2053" t="str">
            <v>Res Water Heat</v>
          </cell>
          <cell r="N2053" t="str">
            <v>1936 - 1937</v>
          </cell>
          <cell r="Q2053" t="str">
            <v>50</v>
          </cell>
          <cell r="S2053" t="str">
            <v>313</v>
          </cell>
          <cell r="T2053" t="str">
            <v>84</v>
          </cell>
          <cell r="U2053" t="str">
            <v>Incremental</v>
          </cell>
          <cell r="V2053" t="str">
            <v>14</v>
          </cell>
          <cell r="W2053" t="str">
            <v>4721 - 4727</v>
          </cell>
          <cell r="X2053" t="str">
            <v>42</v>
          </cell>
          <cell r="Y2053" t="str">
            <v>RTF-deemed</v>
          </cell>
          <cell r="AA2053" t="str">
            <v>0</v>
          </cell>
          <cell r="AC2053" t="str">
            <v>0</v>
          </cell>
          <cell r="AD2053" t="str">
            <v>4.9</v>
          </cell>
          <cell r="AE2053" t="str">
            <v>per unit</v>
          </cell>
          <cell r="AF2053" t="str">
            <v>Dual</v>
          </cell>
        </row>
        <row r="2054">
          <cell r="A2054" t="str">
            <v>10100 - 2</v>
          </cell>
          <cell r="B2054" t="str">
            <v>10100</v>
          </cell>
          <cell r="C2054" t="str">
            <v>Appliances</v>
          </cell>
          <cell r="D2054" t="str">
            <v>Clothes Washer</v>
          </cell>
          <cell r="E2054" t="str">
            <v>Residential Use Washer</v>
          </cell>
          <cell r="F2054" t="str">
            <v>RETAP: Clothes Washer - MEF 3.2 or more - EWH - G Dryer</v>
          </cell>
          <cell r="G2054" t="str">
            <v>MEF 3.2 or more clothes washer: electric water heating, natural gas dryer</v>
          </cell>
          <cell r="H2054">
            <v>2</v>
          </cell>
          <cell r="I2054" t="str">
            <v>Active</v>
          </cell>
          <cell r="J2054">
            <v>41640</v>
          </cell>
          <cell r="K2054">
            <v>42004</v>
          </cell>
          <cell r="L2054" t="str">
            <v>Res Water Heat</v>
          </cell>
          <cell r="N2054" t="str">
            <v>1259 - 1265</v>
          </cell>
          <cell r="Q2054" t="str">
            <v>50</v>
          </cell>
          <cell r="S2054" t="str">
            <v>235</v>
          </cell>
          <cell r="T2054" t="str">
            <v>54</v>
          </cell>
          <cell r="V2054" t="str">
            <v>14</v>
          </cell>
          <cell r="W2054" t="str">
            <v>4093 - 4100</v>
          </cell>
          <cell r="AA2054" t="str">
            <v>0</v>
          </cell>
          <cell r="AC2054" t="str">
            <v>0</v>
          </cell>
          <cell r="AD2054" t="str">
            <v>3.4</v>
          </cell>
          <cell r="AF2054" t="str">
            <v>Dual</v>
          </cell>
        </row>
        <row r="2055">
          <cell r="A2055" t="str">
            <v>10247 - 1</v>
          </cell>
          <cell r="B2055" t="str">
            <v>10247</v>
          </cell>
          <cell r="C2055" t="str">
            <v>Appliances</v>
          </cell>
          <cell r="D2055" t="str">
            <v>Clothes Washer</v>
          </cell>
          <cell r="E2055" t="str">
            <v>Residential Use Washer</v>
          </cell>
          <cell r="F2055" t="str">
            <v>RETAP: Clothes Washer - MEF 3.2 or more - EWH - G Dryer - EO</v>
          </cell>
          <cell r="G2055" t="str">
            <v>MEF 3.2 or more clothes washer: electric water heating, natural gas dryer, electric-only territory</v>
          </cell>
          <cell r="H2055">
            <v>1</v>
          </cell>
          <cell r="I2055" t="str">
            <v>Active</v>
          </cell>
          <cell r="J2055">
            <v>42005</v>
          </cell>
          <cell r="K2055">
            <v>42369</v>
          </cell>
          <cell r="L2055" t="str">
            <v>Res Water Heat</v>
          </cell>
          <cell r="N2055" t="str">
            <v>1937</v>
          </cell>
          <cell r="O2055" t="str">
            <v>MEF 3.2 or higher</v>
          </cell>
          <cell r="Q2055" t="str">
            <v>50</v>
          </cell>
          <cell r="S2055" t="str">
            <v>313</v>
          </cell>
          <cell r="T2055" t="str">
            <v>84</v>
          </cell>
          <cell r="U2055" t="str">
            <v>Incremental</v>
          </cell>
          <cell r="V2055" t="str">
            <v>14</v>
          </cell>
          <cell r="X2055" t="str">
            <v>42</v>
          </cell>
          <cell r="Y2055" t="str">
            <v>RTF-deemed</v>
          </cell>
          <cell r="AE2055" t="str">
            <v>per unit</v>
          </cell>
          <cell r="AF2055" t="str">
            <v>kWh</v>
          </cell>
        </row>
        <row r="2056">
          <cell r="A2056" t="str">
            <v>10247 - 2</v>
          </cell>
          <cell r="B2056" t="str">
            <v>10247</v>
          </cell>
          <cell r="C2056" t="str">
            <v>Appliances</v>
          </cell>
          <cell r="D2056" t="str">
            <v>Clothes Washer</v>
          </cell>
          <cell r="E2056" t="str">
            <v>Residential Use Washer</v>
          </cell>
          <cell r="F2056" t="str">
            <v>RETAP: Clothes Washer - MEF 3.2 or more - EWH - G Dryer - EO</v>
          </cell>
          <cell r="G2056" t="str">
            <v>MEF 3.2 or more clothes washer: electric water heating, natural gas dryer, electric-only territory</v>
          </cell>
          <cell r="H2056">
            <v>2</v>
          </cell>
          <cell r="I2056" t="str">
            <v>Active</v>
          </cell>
          <cell r="J2056">
            <v>41640</v>
          </cell>
          <cell r="K2056">
            <v>42004</v>
          </cell>
          <cell r="L2056" t="str">
            <v>Res Water Heat</v>
          </cell>
          <cell r="N2056" t="str">
            <v>1259</v>
          </cell>
          <cell r="O2056" t="str">
            <v>MEF 3.2 or higher</v>
          </cell>
          <cell r="Q2056" t="str">
            <v>50</v>
          </cell>
          <cell r="S2056" t="str">
            <v>235</v>
          </cell>
          <cell r="T2056" t="str">
            <v>54</v>
          </cell>
          <cell r="V2056" t="str">
            <v>14</v>
          </cell>
          <cell r="W2056" t="str">
            <v>4093</v>
          </cell>
          <cell r="AE2056" t="str">
            <v>per unit</v>
          </cell>
          <cell r="AF2056" t="str">
            <v>kWh</v>
          </cell>
        </row>
        <row r="2057">
          <cell r="A2057" t="str">
            <v>10603 - 1</v>
          </cell>
          <cell r="B2057" t="str">
            <v>10603</v>
          </cell>
          <cell r="C2057" t="str">
            <v>Appliances</v>
          </cell>
          <cell r="D2057" t="str">
            <v>Clothes Washer</v>
          </cell>
          <cell r="E2057" t="str">
            <v>Residential Use Washer</v>
          </cell>
          <cell r="F2057" t="str">
            <v>RETAP: Clothes Washer - MEF 3.2 or more - EWH - P Dryer</v>
          </cell>
          <cell r="G2057" t="str">
            <v>MEF 3.2 or more clothes washer: electric water heating, propane dryer</v>
          </cell>
          <cell r="H2057">
            <v>1</v>
          </cell>
          <cell r="I2057" t="str">
            <v>Active</v>
          </cell>
          <cell r="J2057">
            <v>42005</v>
          </cell>
          <cell r="K2057">
            <v>42369</v>
          </cell>
          <cell r="L2057" t="str">
            <v>Res Water Heat</v>
          </cell>
          <cell r="N2057" t="str">
            <v>1937</v>
          </cell>
          <cell r="Q2057" t="str">
            <v>50</v>
          </cell>
          <cell r="S2057" t="str">
            <v>313</v>
          </cell>
          <cell r="T2057" t="str">
            <v>84</v>
          </cell>
          <cell r="V2057" t="str">
            <v>14</v>
          </cell>
          <cell r="W2057" t="str">
            <v>4721</v>
          </cell>
          <cell r="X2057" t="str">
            <v>42</v>
          </cell>
          <cell r="Y2057" t="str">
            <v>RTF-deemed</v>
          </cell>
          <cell r="AE2057" t="str">
            <v>per unit</v>
          </cell>
          <cell r="AF2057" t="str">
            <v>kWh</v>
          </cell>
        </row>
        <row r="2058">
          <cell r="A2058" t="str">
            <v>10101 - 1</v>
          </cell>
          <cell r="B2058" t="str">
            <v>10101</v>
          </cell>
          <cell r="C2058" t="str">
            <v>Appliances</v>
          </cell>
          <cell r="D2058" t="str">
            <v>Clothes Washer</v>
          </cell>
          <cell r="E2058" t="str">
            <v>Residential Use Washer</v>
          </cell>
          <cell r="F2058" t="str">
            <v>RETAP: Clothes Washer - MEF 3.2 or more - GWH - E Dryer</v>
          </cell>
          <cell r="G2058" t="str">
            <v>MEF 3.2 or more clothes washer: natural gas water heating, electric dryer</v>
          </cell>
          <cell r="H2058">
            <v>1</v>
          </cell>
          <cell r="I2058" t="str">
            <v>Active</v>
          </cell>
          <cell r="J2058">
            <v>42005</v>
          </cell>
          <cell r="K2058">
            <v>42369</v>
          </cell>
          <cell r="L2058" t="str">
            <v>Res Water Heat</v>
          </cell>
          <cell r="N2058" t="str">
            <v>1938 - 1939</v>
          </cell>
          <cell r="Q2058" t="str">
            <v>50</v>
          </cell>
          <cell r="S2058" t="str">
            <v>313</v>
          </cell>
          <cell r="T2058" t="str">
            <v>151</v>
          </cell>
          <cell r="U2058" t="str">
            <v>Incremental</v>
          </cell>
          <cell r="V2058" t="str">
            <v>14</v>
          </cell>
          <cell r="W2058" t="str">
            <v>4725 - 4731</v>
          </cell>
          <cell r="X2058" t="str">
            <v>42</v>
          </cell>
          <cell r="Y2058" t="str">
            <v>RTF-deemed</v>
          </cell>
          <cell r="AA2058" t="str">
            <v>0</v>
          </cell>
          <cell r="AC2058" t="str">
            <v>0</v>
          </cell>
          <cell r="AD2058" t="str">
            <v>2.7</v>
          </cell>
          <cell r="AE2058" t="str">
            <v>per unit</v>
          </cell>
          <cell r="AF2058" t="str">
            <v>Dual</v>
          </cell>
        </row>
        <row r="2059">
          <cell r="A2059" t="str">
            <v>10101 - 2</v>
          </cell>
          <cell r="B2059" t="str">
            <v>10101</v>
          </cell>
          <cell r="C2059" t="str">
            <v>Appliances</v>
          </cell>
          <cell r="D2059" t="str">
            <v>Clothes Washer</v>
          </cell>
          <cell r="E2059" t="str">
            <v>Residential Use Washer</v>
          </cell>
          <cell r="F2059" t="str">
            <v>RETAP: Clothes Washer - MEF 3.2 or more - GWH - E Dryer</v>
          </cell>
          <cell r="G2059" t="str">
            <v>MEF 3.2 or more clothes washer: natural gas water heating, electric dryer</v>
          </cell>
          <cell r="H2059">
            <v>2</v>
          </cell>
          <cell r="I2059" t="str">
            <v>Active</v>
          </cell>
          <cell r="J2059">
            <v>41640</v>
          </cell>
          <cell r="K2059">
            <v>42004</v>
          </cell>
          <cell r="L2059" t="str">
            <v>Res Water Heat</v>
          </cell>
          <cell r="N2059" t="str">
            <v>1261 - 1267</v>
          </cell>
          <cell r="Q2059" t="str">
            <v>50</v>
          </cell>
          <cell r="S2059" t="str">
            <v>235</v>
          </cell>
          <cell r="T2059" t="str">
            <v>106</v>
          </cell>
          <cell r="V2059" t="str">
            <v>14</v>
          </cell>
          <cell r="W2059" t="str">
            <v>4095 - 4102</v>
          </cell>
          <cell r="AA2059" t="str">
            <v>0</v>
          </cell>
          <cell r="AC2059" t="str">
            <v>0</v>
          </cell>
          <cell r="AD2059" t="str">
            <v>1.7</v>
          </cell>
          <cell r="AF2059" t="str">
            <v>Dual</v>
          </cell>
        </row>
        <row r="2060">
          <cell r="A2060" t="str">
            <v>10249 - 1</v>
          </cell>
          <cell r="B2060" t="str">
            <v>10249</v>
          </cell>
          <cell r="C2060" t="str">
            <v>Appliances</v>
          </cell>
          <cell r="D2060" t="str">
            <v>Clothes Washer</v>
          </cell>
          <cell r="E2060" t="str">
            <v>Residential Use Washer</v>
          </cell>
          <cell r="F2060" t="str">
            <v>RETAP: Clothes Washer - MEF 3.2 or more - GWH - E Dryer - EO</v>
          </cell>
          <cell r="G2060" t="str">
            <v>MEF 3.2 or more clothes washer: natural gas water heating, electric dryer, electric-only territory</v>
          </cell>
          <cell r="H2060">
            <v>1</v>
          </cell>
          <cell r="I2060" t="str">
            <v>Active</v>
          </cell>
          <cell r="J2060">
            <v>42005</v>
          </cell>
          <cell r="K2060">
            <v>42369</v>
          </cell>
          <cell r="L2060" t="str">
            <v>Res Water Heat</v>
          </cell>
          <cell r="N2060" t="str">
            <v>1939</v>
          </cell>
          <cell r="O2060" t="str">
            <v>MEF 3.2 or higher</v>
          </cell>
          <cell r="Q2060" t="str">
            <v>50</v>
          </cell>
          <cell r="S2060" t="str">
            <v>313</v>
          </cell>
          <cell r="T2060" t="str">
            <v>151</v>
          </cell>
          <cell r="U2060" t="str">
            <v>Incremental</v>
          </cell>
          <cell r="V2060" t="str">
            <v>14</v>
          </cell>
          <cell r="W2060" t="str">
            <v>4725</v>
          </cell>
          <cell r="X2060" t="str">
            <v>42</v>
          </cell>
          <cell r="Y2060" t="str">
            <v>RTF-deemed</v>
          </cell>
          <cell r="AE2060" t="str">
            <v>per unit</v>
          </cell>
          <cell r="AF2060" t="str">
            <v>kWh</v>
          </cell>
        </row>
        <row r="2061">
          <cell r="A2061" t="str">
            <v>10249 - 2</v>
          </cell>
          <cell r="B2061" t="str">
            <v>10249</v>
          </cell>
          <cell r="C2061" t="str">
            <v>Appliances</v>
          </cell>
          <cell r="D2061" t="str">
            <v>Clothes Washer</v>
          </cell>
          <cell r="E2061" t="str">
            <v>Residential Use Washer</v>
          </cell>
          <cell r="F2061" t="str">
            <v>RETAP: Clothes Washer - MEF 3.2 or more - GWH - E Dryer - EO</v>
          </cell>
          <cell r="G2061" t="str">
            <v>MEF 3.2 or more clothes washer: natural gas water heating, electric dryer, electric-only territory</v>
          </cell>
          <cell r="H2061">
            <v>2</v>
          </cell>
          <cell r="I2061" t="str">
            <v>Active</v>
          </cell>
          <cell r="J2061">
            <v>41640</v>
          </cell>
          <cell r="K2061">
            <v>42004</v>
          </cell>
          <cell r="L2061" t="str">
            <v>Res Water Heat</v>
          </cell>
          <cell r="N2061" t="str">
            <v>1261</v>
          </cell>
          <cell r="O2061" t="str">
            <v>MEF 3.2 or higher</v>
          </cell>
          <cell r="Q2061" t="str">
            <v>50</v>
          </cell>
          <cell r="S2061" t="str">
            <v>235</v>
          </cell>
          <cell r="T2061" t="str">
            <v>106</v>
          </cell>
          <cell r="V2061" t="str">
            <v>14</v>
          </cell>
          <cell r="W2061" t="str">
            <v>4095</v>
          </cell>
          <cell r="AE2061" t="str">
            <v>per unit</v>
          </cell>
          <cell r="AF2061" t="str">
            <v>kWh</v>
          </cell>
        </row>
        <row r="2062">
          <cell r="A2062" t="str">
            <v>10102 - 1</v>
          </cell>
          <cell r="B2062" t="str">
            <v>10102</v>
          </cell>
          <cell r="C2062" t="str">
            <v>Appliances</v>
          </cell>
          <cell r="D2062" t="str">
            <v>Clothes Washer</v>
          </cell>
          <cell r="E2062" t="str">
            <v>Residential Use Washer</v>
          </cell>
          <cell r="F2062" t="str">
            <v>RETAP: Clothes Washer - MEF 3.2 or more - GWH - G Dryer</v>
          </cell>
          <cell r="G2062" t="str">
            <v>MEF 3.2 or more clothes washer: natural gas water heating, natural gas dryer</v>
          </cell>
          <cell r="H2062">
            <v>1</v>
          </cell>
          <cell r="I2062" t="str">
            <v>Active</v>
          </cell>
          <cell r="J2062">
            <v>42005</v>
          </cell>
          <cell r="K2062">
            <v>42369</v>
          </cell>
          <cell r="L2062" t="str">
            <v>Res Water Heat</v>
          </cell>
          <cell r="N2062" t="str">
            <v>1940 - 1941</v>
          </cell>
          <cell r="Q2062" t="str">
            <v>50</v>
          </cell>
          <cell r="S2062" t="str">
            <v>313</v>
          </cell>
          <cell r="T2062" t="str">
            <v>24</v>
          </cell>
          <cell r="U2062" t="str">
            <v>Incremental</v>
          </cell>
          <cell r="V2062" t="str">
            <v>14</v>
          </cell>
          <cell r="W2062" t="str">
            <v>4723 - 4729</v>
          </cell>
          <cell r="X2062" t="str">
            <v>42</v>
          </cell>
          <cell r="Y2062" t="str">
            <v>RTF-deemed</v>
          </cell>
          <cell r="AA2062" t="str">
            <v>0</v>
          </cell>
          <cell r="AC2062" t="str">
            <v>0</v>
          </cell>
          <cell r="AD2062" t="str">
            <v>7.6</v>
          </cell>
          <cell r="AE2062" t="str">
            <v>per unit</v>
          </cell>
          <cell r="AF2062" t="str">
            <v>Dual</v>
          </cell>
        </row>
        <row r="2063">
          <cell r="A2063" t="str">
            <v>10102 - 2</v>
          </cell>
          <cell r="B2063" t="str">
            <v>10102</v>
          </cell>
          <cell r="C2063" t="str">
            <v>Appliances</v>
          </cell>
          <cell r="D2063" t="str">
            <v>Clothes Washer</v>
          </cell>
          <cell r="E2063" t="str">
            <v>Residential Use Washer</v>
          </cell>
          <cell r="F2063" t="str">
            <v>RETAP: Clothes Washer - MEF 3.2 or more - GWH - G Dryer</v>
          </cell>
          <cell r="G2063" t="str">
            <v>MEF 3.2 or more clothes washer: natural gas water heating, natural gas dryer</v>
          </cell>
          <cell r="H2063">
            <v>2</v>
          </cell>
          <cell r="I2063" t="str">
            <v>Active</v>
          </cell>
          <cell r="J2063">
            <v>41640</v>
          </cell>
          <cell r="K2063">
            <v>42004</v>
          </cell>
          <cell r="L2063" t="str">
            <v>Res Water Heat</v>
          </cell>
          <cell r="N2063" t="str">
            <v>1263 - 1269</v>
          </cell>
          <cell r="Q2063" t="str">
            <v>50</v>
          </cell>
          <cell r="S2063" t="str">
            <v>235</v>
          </cell>
          <cell r="T2063" t="str">
            <v>16</v>
          </cell>
          <cell r="V2063" t="str">
            <v>14</v>
          </cell>
          <cell r="W2063" t="str">
            <v>4097 - 4104</v>
          </cell>
          <cell r="AA2063" t="str">
            <v>0</v>
          </cell>
          <cell r="AC2063" t="str">
            <v>0</v>
          </cell>
          <cell r="AD2063" t="str">
            <v>5.1</v>
          </cell>
          <cell r="AF2063" t="str">
            <v>Dual</v>
          </cell>
        </row>
        <row r="2064">
          <cell r="A2064" t="str">
            <v>10251 - 1</v>
          </cell>
          <cell r="B2064" t="str">
            <v>10251</v>
          </cell>
          <cell r="C2064" t="str">
            <v>Appliances</v>
          </cell>
          <cell r="D2064" t="str">
            <v>Clothes Washer</v>
          </cell>
          <cell r="E2064" t="str">
            <v>Residential Use Washer</v>
          </cell>
          <cell r="F2064" t="str">
            <v>RETAP: Clothes Washer - MEF 3.2 or more - GWH - G Dryer - EO</v>
          </cell>
          <cell r="G2064" t="str">
            <v>MEF 3.2 or more clothes washer: natural gas water heating, natural gas dryer, electric-only territory</v>
          </cell>
          <cell r="H2064">
            <v>1</v>
          </cell>
          <cell r="I2064" t="str">
            <v>Active</v>
          </cell>
          <cell r="J2064">
            <v>42005</v>
          </cell>
          <cell r="K2064">
            <v>42369</v>
          </cell>
          <cell r="L2064" t="str">
            <v>Res Water Heat</v>
          </cell>
          <cell r="N2064" t="str">
            <v>1941</v>
          </cell>
          <cell r="O2064" t="str">
            <v>MEF 3.2 or higher</v>
          </cell>
          <cell r="Q2064" t="str">
            <v>50</v>
          </cell>
          <cell r="S2064" t="str">
            <v>313</v>
          </cell>
          <cell r="T2064" t="str">
            <v>24</v>
          </cell>
          <cell r="U2064" t="str">
            <v>Incremental</v>
          </cell>
          <cell r="V2064" t="str">
            <v>14</v>
          </cell>
          <cell r="W2064" t="str">
            <v>4723</v>
          </cell>
          <cell r="X2064" t="str">
            <v>42</v>
          </cell>
          <cell r="Y2064" t="str">
            <v>RTF-deemed</v>
          </cell>
          <cell r="AE2064" t="str">
            <v>per unit</v>
          </cell>
          <cell r="AF2064" t="str">
            <v>kWh</v>
          </cell>
        </row>
        <row r="2065">
          <cell r="A2065" t="str">
            <v>10251 - 2</v>
          </cell>
          <cell r="B2065" t="str">
            <v>10251</v>
          </cell>
          <cell r="C2065" t="str">
            <v>Appliances</v>
          </cell>
          <cell r="D2065" t="str">
            <v>Clothes Washer</v>
          </cell>
          <cell r="E2065" t="str">
            <v>Residential Use Washer</v>
          </cell>
          <cell r="F2065" t="str">
            <v>RETAP: Clothes Washer - MEF 3.2 or more - GWH - G Dryer - EO</v>
          </cell>
          <cell r="G2065" t="str">
            <v>MEF 3.2 or more clothes washer: natural gas water heating, natural gas dryer, electric-only territory</v>
          </cell>
          <cell r="H2065">
            <v>2</v>
          </cell>
          <cell r="I2065" t="str">
            <v>Active</v>
          </cell>
          <cell r="J2065">
            <v>41640</v>
          </cell>
          <cell r="K2065">
            <v>42004</v>
          </cell>
          <cell r="L2065" t="str">
            <v>Res Water Heat</v>
          </cell>
          <cell r="N2065" t="str">
            <v>1263</v>
          </cell>
          <cell r="O2065" t="str">
            <v>MEF 3.2 or higher</v>
          </cell>
          <cell r="Q2065" t="str">
            <v>50</v>
          </cell>
          <cell r="S2065" t="str">
            <v>235</v>
          </cell>
          <cell r="T2065" t="str">
            <v>16</v>
          </cell>
          <cell r="U2065" t="str">
            <v>Incremental</v>
          </cell>
          <cell r="V2065" t="str">
            <v>14</v>
          </cell>
          <cell r="W2065" t="str">
            <v>4097</v>
          </cell>
          <cell r="AE2065" t="str">
            <v>per unit</v>
          </cell>
          <cell r="AF2065" t="str">
            <v>kWh</v>
          </cell>
        </row>
        <row r="2066">
          <cell r="A2066" t="str">
            <v>10605 - 1</v>
          </cell>
          <cell r="B2066" t="str">
            <v>10605</v>
          </cell>
          <cell r="C2066" t="str">
            <v>Appliances</v>
          </cell>
          <cell r="D2066" t="str">
            <v>Clothes Washer</v>
          </cell>
          <cell r="E2066" t="str">
            <v>Residential Use Washer</v>
          </cell>
          <cell r="F2066" t="str">
            <v>RETAP: Clothes Washer - MEF 3.2 or more - PWH - E Dryer</v>
          </cell>
          <cell r="G2066" t="str">
            <v>MEF 3.2 or more clothes washer: propane water heating, electric dryer</v>
          </cell>
          <cell r="H2066">
            <v>1</v>
          </cell>
          <cell r="I2066" t="str">
            <v>Active</v>
          </cell>
          <cell r="J2066">
            <v>42005</v>
          </cell>
          <cell r="K2066">
            <v>42369</v>
          </cell>
          <cell r="L2066" t="str">
            <v>Res Water Heat</v>
          </cell>
          <cell r="N2066" t="str">
            <v>1939</v>
          </cell>
          <cell r="Q2066" t="str">
            <v>50</v>
          </cell>
          <cell r="S2066" t="str">
            <v>313</v>
          </cell>
          <cell r="T2066" t="str">
            <v>151</v>
          </cell>
          <cell r="V2066" t="str">
            <v>14</v>
          </cell>
          <cell r="W2066" t="str">
            <v>4723</v>
          </cell>
          <cell r="X2066" t="str">
            <v>42</v>
          </cell>
          <cell r="Y2066" t="str">
            <v>RTF-deemed</v>
          </cell>
          <cell r="AE2066" t="str">
            <v>per unit</v>
          </cell>
          <cell r="AF2066" t="str">
            <v>kWh</v>
          </cell>
        </row>
        <row r="2067">
          <cell r="A2067" t="str">
            <v>10607 - 1</v>
          </cell>
          <cell r="B2067" t="str">
            <v>10607</v>
          </cell>
          <cell r="C2067" t="str">
            <v>Appliances</v>
          </cell>
          <cell r="D2067" t="str">
            <v>Clothes Washer</v>
          </cell>
          <cell r="E2067" t="str">
            <v>Residential Use Washer</v>
          </cell>
          <cell r="F2067" t="str">
            <v>RETAP: Clothes Washer - MEF 3.2 or more - PWH - P Dryer</v>
          </cell>
          <cell r="G2067" t="str">
            <v>MEF 3.2 or more clothes washer: propane water heating, propane dryer</v>
          </cell>
          <cell r="H2067">
            <v>1</v>
          </cell>
          <cell r="I2067" t="str">
            <v>Active</v>
          </cell>
          <cell r="J2067">
            <v>42005</v>
          </cell>
          <cell r="K2067">
            <v>42369</v>
          </cell>
          <cell r="L2067" t="str">
            <v>Res Water Heat</v>
          </cell>
          <cell r="N2067" t="str">
            <v>1941</v>
          </cell>
          <cell r="Q2067" t="str">
            <v>50</v>
          </cell>
          <cell r="S2067" t="str">
            <v>313</v>
          </cell>
          <cell r="T2067" t="str">
            <v>24</v>
          </cell>
          <cell r="V2067" t="str">
            <v>14</v>
          </cell>
          <cell r="W2067" t="str">
            <v>4725</v>
          </cell>
          <cell r="X2067" t="str">
            <v>42</v>
          </cell>
          <cell r="Y2067" t="str">
            <v>RTF-deemed</v>
          </cell>
          <cell r="AE2067" t="str">
            <v>per unit</v>
          </cell>
          <cell r="AF2067" t="str">
            <v>kWh</v>
          </cell>
        </row>
        <row r="2068">
          <cell r="A2068" t="str">
            <v>10103 - 1</v>
          </cell>
          <cell r="B2068" t="str">
            <v>10103</v>
          </cell>
          <cell r="C2068" t="str">
            <v>Appliances</v>
          </cell>
          <cell r="D2068" t="str">
            <v>Freezer</v>
          </cell>
          <cell r="E2068" t="str">
            <v>Residential Use Freezer</v>
          </cell>
          <cell r="F2068" t="str">
            <v>RETAP: Freezer - Energy Star</v>
          </cell>
          <cell r="G2068" t="str">
            <v>Energy Star freezer</v>
          </cell>
          <cell r="H2068">
            <v>1</v>
          </cell>
          <cell r="I2068" t="str">
            <v>Active</v>
          </cell>
          <cell r="J2068">
            <v>41640</v>
          </cell>
          <cell r="K2068">
            <v>42369</v>
          </cell>
          <cell r="L2068" t="str">
            <v>Res Refrigerator</v>
          </cell>
          <cell r="N2068" t="str">
            <v>1222</v>
          </cell>
          <cell r="Q2068" t="str">
            <v>25</v>
          </cell>
          <cell r="S2068" t="str">
            <v>4</v>
          </cell>
          <cell r="T2068" t="str">
            <v>40</v>
          </cell>
          <cell r="U2068" t="str">
            <v>Incremental</v>
          </cell>
          <cell r="V2068" t="str">
            <v>22</v>
          </cell>
          <cell r="W2068" t="str">
            <v>4109</v>
          </cell>
          <cell r="X2068" t="str">
            <v>0</v>
          </cell>
          <cell r="Y2068" t="str">
            <v>RTF-deemed</v>
          </cell>
          <cell r="AE2068" t="str">
            <v>per unit</v>
          </cell>
          <cell r="AF2068" t="str">
            <v>kWh</v>
          </cell>
        </row>
        <row r="2069">
          <cell r="A2069" t="str">
            <v>10103 - 2</v>
          </cell>
          <cell r="B2069" t="str">
            <v>10103</v>
          </cell>
          <cell r="C2069" t="str">
            <v>Appliances</v>
          </cell>
          <cell r="D2069" t="str">
            <v>Freezer</v>
          </cell>
          <cell r="E2069" t="str">
            <v>Residential Use Freezer</v>
          </cell>
          <cell r="F2069" t="str">
            <v>RETAP: Freezer - Energy Star</v>
          </cell>
          <cell r="G2069" t="str">
            <v>Energy Star freezer</v>
          </cell>
          <cell r="H2069">
            <v>2</v>
          </cell>
          <cell r="I2069" t="str">
            <v>Active</v>
          </cell>
          <cell r="J2069">
            <v>42370</v>
          </cell>
          <cell r="K2069">
            <v>42735</v>
          </cell>
          <cell r="L2069" t="str">
            <v>Res Refrigerator</v>
          </cell>
          <cell r="N2069" t="str">
            <v>2339</v>
          </cell>
          <cell r="Q2069" t="str">
            <v>25</v>
          </cell>
          <cell r="S2069" t="str">
            <v>41</v>
          </cell>
          <cell r="T2069" t="str">
            <v>23</v>
          </cell>
          <cell r="U2069" t="str">
            <v>Incremental</v>
          </cell>
          <cell r="V2069" t="str">
            <v>22</v>
          </cell>
          <cell r="X2069" t="str">
            <v>0</v>
          </cell>
          <cell r="Y2069" t="str">
            <v>RTF-deemed</v>
          </cell>
          <cell r="AE2069" t="str">
            <v>per unit</v>
          </cell>
          <cell r="AF2069" t="str">
            <v>kWh</v>
          </cell>
        </row>
        <row r="2070">
          <cell r="A2070" t="str">
            <v>10103 - 3</v>
          </cell>
          <cell r="B2070" t="str">
            <v>10103</v>
          </cell>
          <cell r="C2070" t="str">
            <v>Appliances</v>
          </cell>
          <cell r="D2070" t="str">
            <v>Freezer</v>
          </cell>
          <cell r="E2070" t="str">
            <v>Residential Use Freezer</v>
          </cell>
          <cell r="F2070" t="str">
            <v>RETAP: Freezer - Energy Star</v>
          </cell>
          <cell r="G2070" t="str">
            <v>Energy Star freezer</v>
          </cell>
          <cell r="H2070">
            <v>3</v>
          </cell>
          <cell r="I2070" t="str">
            <v>Active</v>
          </cell>
          <cell r="J2070">
            <v>42736</v>
          </cell>
          <cell r="L2070" t="str">
            <v>Res Refrigerator</v>
          </cell>
          <cell r="N2070" t="str">
            <v>5528</v>
          </cell>
          <cell r="Q2070" t="str">
            <v>25</v>
          </cell>
          <cell r="S2070" t="str">
            <v>45.2</v>
          </cell>
          <cell r="T2070" t="str">
            <v>23</v>
          </cell>
          <cell r="U2070" t="str">
            <v>Incremental</v>
          </cell>
          <cell r="V2070" t="str">
            <v>22</v>
          </cell>
          <cell r="X2070" t="str">
            <v>0</v>
          </cell>
          <cell r="Y2070" t="str">
            <v>RTF-deemed</v>
          </cell>
          <cell r="AE2070" t="str">
            <v>per unit</v>
          </cell>
          <cell r="AF2070" t="str">
            <v>kWh</v>
          </cell>
        </row>
        <row r="2071">
          <cell r="A2071" t="str">
            <v>10104 - 1</v>
          </cell>
          <cell r="B2071" t="str">
            <v>10104</v>
          </cell>
          <cell r="C2071" t="str">
            <v>Appliances</v>
          </cell>
          <cell r="D2071" t="str">
            <v>Refrigerator</v>
          </cell>
          <cell r="E2071" t="str">
            <v>Residential Use Refrigerator</v>
          </cell>
          <cell r="F2071" t="str">
            <v>RETAP: Refrigerator - CEE Tier 1</v>
          </cell>
          <cell r="G2071" t="str">
            <v>CEE Tier 1 refrigerator</v>
          </cell>
          <cell r="H2071">
            <v>1</v>
          </cell>
          <cell r="I2071" t="str">
            <v>Active</v>
          </cell>
          <cell r="J2071">
            <v>42005</v>
          </cell>
          <cell r="K2071">
            <v>42369</v>
          </cell>
          <cell r="L2071" t="str">
            <v>Res Refrigerator</v>
          </cell>
          <cell r="N2071" t="str">
            <v>1944</v>
          </cell>
          <cell r="Q2071" t="str">
            <v>0</v>
          </cell>
          <cell r="S2071" t="str">
            <v>9</v>
          </cell>
          <cell r="T2071" t="str">
            <v>22</v>
          </cell>
          <cell r="U2071" t="str">
            <v>Incremental</v>
          </cell>
          <cell r="V2071" t="str">
            <v>17</v>
          </cell>
          <cell r="W2071" t="str">
            <v>4751</v>
          </cell>
          <cell r="X2071" t="str">
            <v>0</v>
          </cell>
          <cell r="Y2071" t="str">
            <v>RTF-deemed</v>
          </cell>
          <cell r="AE2071" t="str">
            <v>per unit</v>
          </cell>
          <cell r="AF2071" t="str">
            <v>kWh</v>
          </cell>
        </row>
        <row r="2072">
          <cell r="A2072" t="str">
            <v>10104 - 2</v>
          </cell>
          <cell r="B2072" t="str">
            <v>10104</v>
          </cell>
          <cell r="C2072" t="str">
            <v>Appliances</v>
          </cell>
          <cell r="D2072" t="str">
            <v>Refrigerator</v>
          </cell>
          <cell r="E2072" t="str">
            <v>Residential Use Refrigerator</v>
          </cell>
          <cell r="F2072" t="str">
            <v>RETAP: Refrigerator - CEE Tier 1</v>
          </cell>
          <cell r="G2072" t="str">
            <v>CEE Tier 1 refrigerator</v>
          </cell>
          <cell r="H2072">
            <v>2</v>
          </cell>
          <cell r="I2072" t="str">
            <v>Active</v>
          </cell>
          <cell r="J2072">
            <v>42370</v>
          </cell>
          <cell r="K2072">
            <v>42735</v>
          </cell>
          <cell r="L2072" t="str">
            <v>Res Refrigerator</v>
          </cell>
          <cell r="N2072" t="str">
            <v>2340</v>
          </cell>
          <cell r="Q2072" t="str">
            <v>25</v>
          </cell>
          <cell r="S2072" t="str">
            <v>27</v>
          </cell>
          <cell r="T2072" t="str">
            <v>9</v>
          </cell>
          <cell r="U2072" t="str">
            <v>Incremental</v>
          </cell>
          <cell r="V2072" t="str">
            <v>17</v>
          </cell>
          <cell r="X2072" t="str">
            <v>0</v>
          </cell>
          <cell r="Y2072" t="str">
            <v>RTF-deemed</v>
          </cell>
          <cell r="AE2072" t="str">
            <v>per unit</v>
          </cell>
          <cell r="AF2072" t="str">
            <v>kWh</v>
          </cell>
        </row>
        <row r="2073">
          <cell r="A2073" t="str">
            <v>10105 - 1</v>
          </cell>
          <cell r="B2073" t="str">
            <v>10105</v>
          </cell>
          <cell r="C2073" t="str">
            <v>Appliances</v>
          </cell>
          <cell r="D2073" t="str">
            <v>Refrigerator</v>
          </cell>
          <cell r="E2073" t="str">
            <v>Residential Use Refrigerator</v>
          </cell>
          <cell r="F2073" t="str">
            <v>RETAP: Refrigerator - CEE Tier 2</v>
          </cell>
          <cell r="G2073" t="str">
            <v>CEE Tier 2 refrigerator</v>
          </cell>
          <cell r="H2073">
            <v>1</v>
          </cell>
          <cell r="I2073" t="str">
            <v>Active</v>
          </cell>
          <cell r="J2073">
            <v>42005</v>
          </cell>
          <cell r="K2073">
            <v>42369</v>
          </cell>
          <cell r="L2073" t="str">
            <v>Res Refrigerator</v>
          </cell>
          <cell r="N2073" t="str">
            <v>1945</v>
          </cell>
          <cell r="Q2073" t="str">
            <v>50</v>
          </cell>
          <cell r="S2073" t="str">
            <v>33</v>
          </cell>
          <cell r="T2073" t="str">
            <v>47</v>
          </cell>
          <cell r="U2073" t="str">
            <v>Incremental</v>
          </cell>
          <cell r="V2073" t="str">
            <v>17</v>
          </cell>
          <cell r="W2073" t="str">
            <v>4750</v>
          </cell>
          <cell r="X2073" t="str">
            <v>0</v>
          </cell>
          <cell r="Y2073" t="str">
            <v>RTF-deemed</v>
          </cell>
          <cell r="AE2073" t="str">
            <v>per unit</v>
          </cell>
          <cell r="AF2073" t="str">
            <v>kWh</v>
          </cell>
        </row>
        <row r="2074">
          <cell r="A2074" t="str">
            <v>10105 - 2</v>
          </cell>
          <cell r="B2074" t="str">
            <v>10105</v>
          </cell>
          <cell r="C2074" t="str">
            <v>Appliances</v>
          </cell>
          <cell r="D2074" t="str">
            <v>Refrigerator</v>
          </cell>
          <cell r="E2074" t="str">
            <v>Residential Use Refrigerator</v>
          </cell>
          <cell r="F2074" t="str">
            <v>RETAP: Refrigerator - CEE Tier 2</v>
          </cell>
          <cell r="G2074" t="str">
            <v>CEE Tier 2 refrigerator</v>
          </cell>
          <cell r="H2074">
            <v>2</v>
          </cell>
          <cell r="I2074" t="str">
            <v>Active</v>
          </cell>
          <cell r="J2074">
            <v>42370</v>
          </cell>
          <cell r="K2074">
            <v>42735</v>
          </cell>
          <cell r="L2074" t="str">
            <v>Res Refrigerator</v>
          </cell>
          <cell r="N2074" t="str">
            <v>2341</v>
          </cell>
          <cell r="Q2074" t="str">
            <v>50</v>
          </cell>
          <cell r="S2074" t="str">
            <v>122</v>
          </cell>
          <cell r="T2074" t="str">
            <v>42</v>
          </cell>
          <cell r="U2074" t="str">
            <v>Incremental</v>
          </cell>
          <cell r="V2074" t="str">
            <v>17</v>
          </cell>
          <cell r="X2074" t="str">
            <v>0</v>
          </cell>
          <cell r="Y2074" t="str">
            <v>RTF-deemed</v>
          </cell>
          <cell r="AE2074" t="str">
            <v>per unit</v>
          </cell>
          <cell r="AF2074" t="str">
            <v>kWh</v>
          </cell>
        </row>
        <row r="2075">
          <cell r="A2075" t="str">
            <v>10106 - 1</v>
          </cell>
          <cell r="B2075" t="str">
            <v>10106</v>
          </cell>
          <cell r="C2075" t="str">
            <v>Appliances</v>
          </cell>
          <cell r="D2075" t="str">
            <v>Refrigerator</v>
          </cell>
          <cell r="E2075" t="str">
            <v>Residential Use Refrigerator</v>
          </cell>
          <cell r="F2075" t="str">
            <v>RETAP: Refrigerator - CEE Tier 3</v>
          </cell>
          <cell r="G2075" t="str">
            <v>CEE Tier 3 refrigerator</v>
          </cell>
          <cell r="H2075">
            <v>1</v>
          </cell>
          <cell r="I2075" t="str">
            <v>Active</v>
          </cell>
          <cell r="J2075">
            <v>42005</v>
          </cell>
          <cell r="K2075">
            <v>42369</v>
          </cell>
          <cell r="L2075" t="str">
            <v>Res Refrigerator</v>
          </cell>
          <cell r="N2075" t="str">
            <v>1946</v>
          </cell>
          <cell r="Q2075" t="str">
            <v>50</v>
          </cell>
          <cell r="S2075" t="str">
            <v>77</v>
          </cell>
          <cell r="T2075" t="str">
            <v>88</v>
          </cell>
          <cell r="U2075" t="str">
            <v>Incremental</v>
          </cell>
          <cell r="V2075" t="str">
            <v>17</v>
          </cell>
          <cell r="W2075" t="str">
            <v>4752</v>
          </cell>
          <cell r="X2075" t="str">
            <v>0</v>
          </cell>
          <cell r="Y2075" t="str">
            <v>RTF-deemed</v>
          </cell>
          <cell r="AE2075" t="str">
            <v>per unit</v>
          </cell>
          <cell r="AF2075" t="str">
            <v>kWh</v>
          </cell>
        </row>
        <row r="2076">
          <cell r="A2076" t="str">
            <v>10106 - 2</v>
          </cell>
          <cell r="B2076" t="str">
            <v>10106</v>
          </cell>
          <cell r="C2076" t="str">
            <v>Appliances</v>
          </cell>
          <cell r="D2076" t="str">
            <v>Refrigerator</v>
          </cell>
          <cell r="E2076" t="str">
            <v>Residential Use Refrigerator</v>
          </cell>
          <cell r="F2076" t="str">
            <v>RETAP: Refrigerator - CEE Tier 3</v>
          </cell>
          <cell r="G2076" t="str">
            <v>CEE Tier 3 refrigerator</v>
          </cell>
          <cell r="H2076">
            <v>2</v>
          </cell>
          <cell r="I2076" t="str">
            <v>Active</v>
          </cell>
          <cell r="J2076">
            <v>41640</v>
          </cell>
          <cell r="K2076">
            <v>42004</v>
          </cell>
          <cell r="L2076" t="str">
            <v>Res Refrigerator</v>
          </cell>
          <cell r="N2076" t="str">
            <v>1221</v>
          </cell>
          <cell r="Q2076" t="str">
            <v>50</v>
          </cell>
          <cell r="S2076" t="str">
            <v>77</v>
          </cell>
          <cell r="T2076" t="str">
            <v>85</v>
          </cell>
          <cell r="V2076" t="str">
            <v>17</v>
          </cell>
          <cell r="W2076" t="str">
            <v>4057</v>
          </cell>
          <cell r="AF2076" t="str">
            <v>kWh</v>
          </cell>
        </row>
        <row r="2077">
          <cell r="A2077" t="str">
            <v>10106 - 3</v>
          </cell>
          <cell r="B2077" t="str">
            <v>10106</v>
          </cell>
          <cell r="C2077" t="str">
            <v>Appliances</v>
          </cell>
          <cell r="D2077" t="str">
            <v>Refrigerator</v>
          </cell>
          <cell r="E2077" t="str">
            <v>Residential Use Refrigerator</v>
          </cell>
          <cell r="F2077" t="str">
            <v>RETAP: Refrigerator - CEE Tier 3</v>
          </cell>
          <cell r="G2077" t="str">
            <v>CEE Tier 3 refrigerator</v>
          </cell>
          <cell r="H2077">
            <v>3</v>
          </cell>
          <cell r="I2077" t="str">
            <v>Active</v>
          </cell>
          <cell r="J2077">
            <v>42370</v>
          </cell>
          <cell r="K2077">
            <v>42735</v>
          </cell>
          <cell r="L2077" t="str">
            <v>Res Refrigerator</v>
          </cell>
          <cell r="N2077" t="str">
            <v>2342</v>
          </cell>
          <cell r="Q2077" t="str">
            <v>75</v>
          </cell>
          <cell r="S2077" t="str">
            <v>211</v>
          </cell>
          <cell r="T2077" t="str">
            <v>98</v>
          </cell>
          <cell r="U2077" t="str">
            <v>Incremental</v>
          </cell>
          <cell r="V2077" t="str">
            <v>17</v>
          </cell>
          <cell r="X2077" t="str">
            <v>0</v>
          </cell>
          <cell r="Y2077" t="str">
            <v>RTF-deemed</v>
          </cell>
          <cell r="AE2077" t="str">
            <v>per unit</v>
          </cell>
          <cell r="AF2077" t="str">
            <v>kWh</v>
          </cell>
        </row>
        <row r="2078">
          <cell r="A2078" t="str">
            <v>12009 - 1</v>
          </cell>
          <cell r="B2078" t="str">
            <v>12009</v>
          </cell>
          <cell r="C2078" t="str">
            <v>Appliances</v>
          </cell>
          <cell r="D2078" t="str">
            <v>Refrigerator</v>
          </cell>
          <cell r="E2078" t="str">
            <v>Residential Use Refrigerator</v>
          </cell>
          <cell r="F2078" t="str">
            <v>RETAP: Refrigerator - Energy Star</v>
          </cell>
          <cell r="G2078" t="str">
            <v>Energy Star refrigerator</v>
          </cell>
          <cell r="H2078">
            <v>1</v>
          </cell>
          <cell r="I2078" t="str">
            <v>Active</v>
          </cell>
          <cell r="J2078">
            <v>42736</v>
          </cell>
          <cell r="L2078" t="str">
            <v>Res Refrigerator</v>
          </cell>
          <cell r="N2078" t="str">
            <v>5529</v>
          </cell>
          <cell r="Q2078" t="str">
            <v>75</v>
          </cell>
          <cell r="S2078" t="str">
            <v>100.23</v>
          </cell>
          <cell r="T2078" t="str">
            <v>39</v>
          </cell>
          <cell r="U2078" t="str">
            <v>Incremental</v>
          </cell>
          <cell r="V2078" t="str">
            <v>15</v>
          </cell>
          <cell r="X2078" t="str">
            <v>0</v>
          </cell>
          <cell r="Y2078" t="str">
            <v>RTF-deemed</v>
          </cell>
          <cell r="Z2078" t="str">
            <v>RTF UES Deemed</v>
          </cell>
          <cell r="AE2078" t="str">
            <v>per unit</v>
          </cell>
          <cell r="AF2078" t="str">
            <v>kWh</v>
          </cell>
        </row>
        <row r="2079">
          <cell r="A2079" t="str">
            <v>10001 - 1</v>
          </cell>
          <cell r="B2079" t="str">
            <v>10001</v>
          </cell>
          <cell r="C2079" t="str">
            <v>Lighting</v>
          </cell>
          <cell r="D2079" t="str">
            <v>Fixture</v>
          </cell>
          <cell r="E2079" t="str">
            <v>LED Fixture</v>
          </cell>
          <cell r="F2079" t="str">
            <v>RETL: Fixture - LED - Indoor</v>
          </cell>
          <cell r="G2079" t="str">
            <v>Indoor LED fixture</v>
          </cell>
          <cell r="H2079">
            <v>1</v>
          </cell>
          <cell r="I2079" t="str">
            <v>Active</v>
          </cell>
          <cell r="J2079">
            <v>42005</v>
          </cell>
          <cell r="K2079">
            <v>42369</v>
          </cell>
          <cell r="L2079" t="str">
            <v>Res Lighting</v>
          </cell>
          <cell r="N2079" t="str">
            <v>1956</v>
          </cell>
          <cell r="Q2079" t="str">
            <v>10</v>
          </cell>
          <cell r="S2079" t="str">
            <v>15.79</v>
          </cell>
          <cell r="T2079" t="str">
            <v>23.99</v>
          </cell>
          <cell r="U2079" t="str">
            <v>Incremental</v>
          </cell>
          <cell r="V2079" t="str">
            <v>15</v>
          </cell>
          <cell r="W2079" t="str">
            <v>4968</v>
          </cell>
          <cell r="X2079" t="str">
            <v>0</v>
          </cell>
          <cell r="Y2079" t="str">
            <v>PSE-deemed</v>
          </cell>
          <cell r="Z2079" t="str">
            <v>PSE Regional</v>
          </cell>
          <cell r="AF2079" t="str">
            <v>kWh</v>
          </cell>
        </row>
        <row r="2080">
          <cell r="A2080" t="str">
            <v>10001 - 2</v>
          </cell>
          <cell r="B2080" t="str">
            <v>10001</v>
          </cell>
          <cell r="C2080" t="str">
            <v>Lighting</v>
          </cell>
          <cell r="D2080" t="str">
            <v>Fixture</v>
          </cell>
          <cell r="E2080" t="str">
            <v>LED Fixture</v>
          </cell>
          <cell r="F2080" t="str">
            <v>RETL: Fixture - LED - Indoor</v>
          </cell>
          <cell r="G2080" t="str">
            <v>Indoor LED fixture</v>
          </cell>
          <cell r="H2080">
            <v>2</v>
          </cell>
          <cell r="I2080" t="str">
            <v>Active</v>
          </cell>
          <cell r="J2080">
            <v>41640</v>
          </cell>
          <cell r="K2080">
            <v>42004</v>
          </cell>
          <cell r="L2080" t="str">
            <v>Res Lighting</v>
          </cell>
          <cell r="N2080" t="str">
            <v>1339</v>
          </cell>
          <cell r="Q2080" t="str">
            <v>12</v>
          </cell>
          <cell r="S2080" t="str">
            <v>15.79</v>
          </cell>
          <cell r="T2080" t="str">
            <v>23.99</v>
          </cell>
          <cell r="V2080" t="str">
            <v>15</v>
          </cell>
          <cell r="W2080" t="str">
            <v>4142</v>
          </cell>
          <cell r="AF2080" t="str">
            <v>kWh</v>
          </cell>
        </row>
        <row r="2081">
          <cell r="A2081" t="str">
            <v>10001 - 3</v>
          </cell>
          <cell r="B2081" t="str">
            <v>10001</v>
          </cell>
          <cell r="C2081" t="str">
            <v>Lighting</v>
          </cell>
          <cell r="D2081" t="str">
            <v>Fixture</v>
          </cell>
          <cell r="E2081" t="str">
            <v>LED Fixture</v>
          </cell>
          <cell r="F2081" t="str">
            <v>RETL: Fixture - LED - Indoor</v>
          </cell>
          <cell r="G2081" t="str">
            <v>Indoor LED fixture</v>
          </cell>
          <cell r="H2081">
            <v>3</v>
          </cell>
          <cell r="I2081" t="str">
            <v>InActive</v>
          </cell>
          <cell r="J2081">
            <v>42370</v>
          </cell>
          <cell r="K2081">
            <v>42735</v>
          </cell>
          <cell r="L2081" t="str">
            <v>Res Lighting</v>
          </cell>
          <cell r="N2081" t="str">
            <v>2265</v>
          </cell>
          <cell r="Q2081" t="str">
            <v>10</v>
          </cell>
          <cell r="S2081" t="str">
            <v>5.65</v>
          </cell>
          <cell r="T2081" t="str">
            <v>22.44</v>
          </cell>
          <cell r="U2081" t="str">
            <v>Incremental</v>
          </cell>
          <cell r="V2081" t="str">
            <v>15</v>
          </cell>
          <cell r="W2081" t="str">
            <v>4968</v>
          </cell>
          <cell r="X2081" t="str">
            <v>0</v>
          </cell>
          <cell r="Y2081" t="str">
            <v>PSE-deemed</v>
          </cell>
          <cell r="Z2081" t="str">
            <v>PSE Regional</v>
          </cell>
          <cell r="AE2081" t="str">
            <v>per unit</v>
          </cell>
          <cell r="AF2081" t="str">
            <v>kWh</v>
          </cell>
        </row>
        <row r="2082">
          <cell r="A2082" t="str">
            <v>10001 - 4</v>
          </cell>
          <cell r="B2082" t="str">
            <v>10001</v>
          </cell>
          <cell r="C2082" t="str">
            <v>Lighting</v>
          </cell>
          <cell r="D2082" t="str">
            <v>Fixture</v>
          </cell>
          <cell r="E2082" t="str">
            <v>LED Fixture</v>
          </cell>
          <cell r="F2082" t="str">
            <v>RETL: Fixture - LED - Indoor</v>
          </cell>
          <cell r="G2082" t="str">
            <v>Indoor LED fixture</v>
          </cell>
          <cell r="H2082">
            <v>4</v>
          </cell>
          <cell r="I2082" t="str">
            <v>Active</v>
          </cell>
          <cell r="J2082">
            <v>42370</v>
          </cell>
          <cell r="K2082">
            <v>42735</v>
          </cell>
          <cell r="L2082" t="str">
            <v>Res Lighting</v>
          </cell>
          <cell r="N2082" t="str">
            <v>4412</v>
          </cell>
          <cell r="Q2082" t="str">
            <v>10</v>
          </cell>
          <cell r="S2082" t="str">
            <v>5.65</v>
          </cell>
          <cell r="T2082" t="str">
            <v>18.23</v>
          </cell>
          <cell r="U2082" t="str">
            <v>Incremental</v>
          </cell>
          <cell r="V2082" t="str">
            <v>15</v>
          </cell>
          <cell r="W2082" t="str">
            <v>4968</v>
          </cell>
          <cell r="X2082" t="str">
            <v>0</v>
          </cell>
          <cell r="Y2082" t="str">
            <v>PSE-deemed</v>
          </cell>
          <cell r="Z2082" t="str">
            <v>PSE Regional</v>
          </cell>
          <cell r="AE2082" t="str">
            <v>per unit</v>
          </cell>
          <cell r="AF2082" t="str">
            <v>kWh</v>
          </cell>
        </row>
        <row r="2083">
          <cell r="A2083" t="str">
            <v>10001 - 5</v>
          </cell>
          <cell r="B2083" t="str">
            <v>10001</v>
          </cell>
          <cell r="C2083" t="str">
            <v>Lighting</v>
          </cell>
          <cell r="D2083" t="str">
            <v>Fixture</v>
          </cell>
          <cell r="E2083" t="str">
            <v>LED Fixture</v>
          </cell>
          <cell r="F2083" t="str">
            <v>RETL: Fixture - LED - Indoor</v>
          </cell>
          <cell r="G2083" t="str">
            <v>Indoor LED fixture</v>
          </cell>
          <cell r="H2083">
            <v>5</v>
          </cell>
          <cell r="I2083" t="str">
            <v>Active</v>
          </cell>
          <cell r="J2083">
            <v>42736</v>
          </cell>
          <cell r="L2083" t="str">
            <v>Res Lighting</v>
          </cell>
          <cell r="N2083" t="str">
            <v>5433</v>
          </cell>
          <cell r="Q2083" t="str">
            <v>8</v>
          </cell>
          <cell r="S2083" t="str">
            <v>0</v>
          </cell>
          <cell r="T2083" t="str">
            <v>18.23</v>
          </cell>
          <cell r="U2083" t="str">
            <v>Incremental</v>
          </cell>
          <cell r="V2083" t="str">
            <v>12</v>
          </cell>
          <cell r="X2083" t="str">
            <v>0</v>
          </cell>
          <cell r="Y2083" t="str">
            <v>PSE-deemed</v>
          </cell>
          <cell r="Z2083" t="str">
            <v>RTF Derived</v>
          </cell>
          <cell r="AE2083" t="str">
            <v>per unit</v>
          </cell>
          <cell r="AF2083" t="str">
            <v>kWh</v>
          </cell>
        </row>
        <row r="2084">
          <cell r="A2084" t="str">
            <v>10079 - 1</v>
          </cell>
          <cell r="B2084" t="str">
            <v>10079</v>
          </cell>
          <cell r="C2084" t="str">
            <v>Lighting</v>
          </cell>
          <cell r="D2084" t="str">
            <v>Fixture</v>
          </cell>
          <cell r="E2084" t="str">
            <v>LED Fixture</v>
          </cell>
          <cell r="F2084" t="str">
            <v>RETL: Fixture - LED - Indoor - NQC</v>
          </cell>
          <cell r="G2084" t="str">
            <v>Indoor LED fixture: non-qualified customer</v>
          </cell>
          <cell r="H2084">
            <v>1</v>
          </cell>
          <cell r="I2084" t="str">
            <v>Active</v>
          </cell>
          <cell r="J2084">
            <v>41640</v>
          </cell>
          <cell r="K2084">
            <v>42369</v>
          </cell>
          <cell r="N2084" t="str">
            <v>2244</v>
          </cell>
          <cell r="Q2084" t="str">
            <v>10</v>
          </cell>
          <cell r="S2084" t="str">
            <v>15.79</v>
          </cell>
          <cell r="T2084" t="str">
            <v>0</v>
          </cell>
          <cell r="U2084" t="str">
            <v>Incremental</v>
          </cell>
          <cell r="AF2084" t="str">
            <v>kWh</v>
          </cell>
        </row>
        <row r="2085">
          <cell r="A2085" t="str">
            <v>10079 - 2</v>
          </cell>
          <cell r="B2085" t="str">
            <v>10079</v>
          </cell>
          <cell r="C2085" t="str">
            <v>Lighting</v>
          </cell>
          <cell r="D2085" t="str">
            <v>Fixture</v>
          </cell>
          <cell r="E2085" t="str">
            <v>LED Fixture</v>
          </cell>
          <cell r="F2085" t="str">
            <v>RETL: Fixture - LED - Indoor - NQC</v>
          </cell>
          <cell r="G2085" t="str">
            <v>Indoor LED fixture: non-qualified customer</v>
          </cell>
          <cell r="H2085">
            <v>2</v>
          </cell>
          <cell r="I2085" t="str">
            <v>Active</v>
          </cell>
          <cell r="J2085">
            <v>42370</v>
          </cell>
          <cell r="K2085">
            <v>42735</v>
          </cell>
          <cell r="N2085" t="str">
            <v>2266</v>
          </cell>
          <cell r="Q2085" t="str">
            <v>10</v>
          </cell>
          <cell r="S2085" t="str">
            <v>5.65</v>
          </cell>
          <cell r="T2085" t="str">
            <v>0</v>
          </cell>
          <cell r="U2085" t="str">
            <v>Incremental</v>
          </cell>
          <cell r="AE2085" t="str">
            <v>per unit</v>
          </cell>
          <cell r="AF2085" t="str">
            <v>kWh</v>
          </cell>
        </row>
        <row r="2086">
          <cell r="A2086" t="str">
            <v>10079 - 3</v>
          </cell>
          <cell r="B2086" t="str">
            <v>10079</v>
          </cell>
          <cell r="C2086" t="str">
            <v>Lighting</v>
          </cell>
          <cell r="D2086" t="str">
            <v>Fixture</v>
          </cell>
          <cell r="E2086" t="str">
            <v>LED Fixture</v>
          </cell>
          <cell r="F2086" t="str">
            <v>RETL: Fixture - LED - Indoor - NQC</v>
          </cell>
          <cell r="G2086" t="str">
            <v>Indoor LED fixture: non-qualified customer</v>
          </cell>
          <cell r="H2086">
            <v>3</v>
          </cell>
          <cell r="I2086" t="str">
            <v>Active</v>
          </cell>
          <cell r="J2086">
            <v>42736</v>
          </cell>
          <cell r="L2086" t="str">
            <v>Res Lighting</v>
          </cell>
          <cell r="N2086" t="str">
            <v>5471</v>
          </cell>
          <cell r="Q2086" t="str">
            <v>8</v>
          </cell>
          <cell r="S2086" t="str">
            <v>0</v>
          </cell>
          <cell r="T2086" t="str">
            <v>0</v>
          </cell>
          <cell r="U2086" t="str">
            <v>Incremental</v>
          </cell>
          <cell r="X2086" t="str">
            <v>0</v>
          </cell>
          <cell r="AE2086" t="str">
            <v>per unit</v>
          </cell>
          <cell r="AF2086" t="str">
            <v>kWh</v>
          </cell>
        </row>
        <row r="2087">
          <cell r="A2087" t="str">
            <v>10002 - 1</v>
          </cell>
          <cell r="B2087" t="str">
            <v>10002</v>
          </cell>
          <cell r="C2087" t="str">
            <v>Lighting</v>
          </cell>
          <cell r="D2087" t="str">
            <v>Fixture</v>
          </cell>
          <cell r="E2087" t="str">
            <v>LED Fixture</v>
          </cell>
          <cell r="F2087" t="str">
            <v>RETL: Fixture - LED - Outdoor</v>
          </cell>
          <cell r="G2087" t="str">
            <v>Outdoor LED fixture</v>
          </cell>
          <cell r="H2087">
            <v>1</v>
          </cell>
          <cell r="I2087" t="str">
            <v>Active</v>
          </cell>
          <cell r="J2087">
            <v>41640</v>
          </cell>
          <cell r="K2087">
            <v>42369</v>
          </cell>
          <cell r="L2087" t="str">
            <v>Res Lighting</v>
          </cell>
          <cell r="N2087" t="str">
            <v>1341</v>
          </cell>
          <cell r="Q2087" t="str">
            <v>11</v>
          </cell>
          <cell r="S2087" t="str">
            <v>10.11</v>
          </cell>
          <cell r="T2087" t="str">
            <v>58.47</v>
          </cell>
          <cell r="U2087" t="str">
            <v>Incremental</v>
          </cell>
          <cell r="V2087" t="str">
            <v>15</v>
          </cell>
          <cell r="W2087" t="str">
            <v>4143</v>
          </cell>
          <cell r="X2087" t="str">
            <v>0</v>
          </cell>
          <cell r="Y2087" t="str">
            <v>PSE-deemed</v>
          </cell>
          <cell r="Z2087" t="str">
            <v>PSE Regional</v>
          </cell>
          <cell r="AF2087" t="str">
            <v>kWh</v>
          </cell>
        </row>
        <row r="2088">
          <cell r="A2088" t="str">
            <v>10002 - 2</v>
          </cell>
          <cell r="B2088" t="str">
            <v>10002</v>
          </cell>
          <cell r="C2088" t="str">
            <v>Lighting</v>
          </cell>
          <cell r="D2088" t="str">
            <v>Fixture</v>
          </cell>
          <cell r="E2088" t="str">
            <v>LED Fixture</v>
          </cell>
          <cell r="F2088" t="str">
            <v>RETL: Fixture - LED - Outdoor</v>
          </cell>
          <cell r="G2088" t="str">
            <v>Outdoor LED fixture</v>
          </cell>
          <cell r="H2088">
            <v>2</v>
          </cell>
          <cell r="I2088" t="str">
            <v>InActive</v>
          </cell>
          <cell r="J2088">
            <v>42370</v>
          </cell>
          <cell r="K2088">
            <v>42735</v>
          </cell>
          <cell r="L2088" t="str">
            <v>Res Lighting</v>
          </cell>
          <cell r="N2088" t="str">
            <v>2269</v>
          </cell>
          <cell r="Q2088" t="str">
            <v>11</v>
          </cell>
          <cell r="S2088" t="str">
            <v>6.22</v>
          </cell>
          <cell r="T2088" t="str">
            <v>58.03</v>
          </cell>
          <cell r="U2088" t="str">
            <v>Incremental</v>
          </cell>
          <cell r="V2088" t="str">
            <v>15</v>
          </cell>
          <cell r="X2088" t="str">
            <v>0</v>
          </cell>
          <cell r="Y2088" t="str">
            <v>PSE-deemed</v>
          </cell>
          <cell r="Z2088" t="str">
            <v>PSE Regional</v>
          </cell>
          <cell r="AE2088" t="str">
            <v>per unit</v>
          </cell>
          <cell r="AF2088" t="str">
            <v>kWh</v>
          </cell>
        </row>
        <row r="2089">
          <cell r="A2089" t="str">
            <v>10002 - 3</v>
          </cell>
          <cell r="B2089" t="str">
            <v>10002</v>
          </cell>
          <cell r="C2089" t="str">
            <v>Lighting</v>
          </cell>
          <cell r="D2089" t="str">
            <v>Fixture</v>
          </cell>
          <cell r="E2089" t="str">
            <v>LED Fixture</v>
          </cell>
          <cell r="F2089" t="str">
            <v>RETL: Fixture - LED - Outdoor</v>
          </cell>
          <cell r="G2089" t="str">
            <v>Outdoor LED fixture</v>
          </cell>
          <cell r="H2089">
            <v>3</v>
          </cell>
          <cell r="I2089" t="str">
            <v>Active</v>
          </cell>
          <cell r="J2089">
            <v>42370</v>
          </cell>
          <cell r="K2089">
            <v>42735</v>
          </cell>
          <cell r="L2089" t="str">
            <v>Res Lighting</v>
          </cell>
          <cell r="N2089" t="str">
            <v>4418</v>
          </cell>
          <cell r="Q2089" t="str">
            <v>11</v>
          </cell>
          <cell r="S2089" t="str">
            <v>6.22</v>
          </cell>
          <cell r="T2089" t="str">
            <v>5.91</v>
          </cell>
          <cell r="U2089" t="str">
            <v>Incremental</v>
          </cell>
          <cell r="V2089" t="str">
            <v>15</v>
          </cell>
          <cell r="X2089" t="str">
            <v>0</v>
          </cell>
          <cell r="Y2089" t="str">
            <v>PSE-deemed</v>
          </cell>
          <cell r="Z2089" t="str">
            <v>PSE Regional</v>
          </cell>
          <cell r="AE2089" t="str">
            <v>per unit</v>
          </cell>
          <cell r="AF2089" t="str">
            <v>kWh</v>
          </cell>
        </row>
        <row r="2090">
          <cell r="A2090" t="str">
            <v>10002 - 4</v>
          </cell>
          <cell r="B2090" t="str">
            <v>10002</v>
          </cell>
          <cell r="C2090" t="str">
            <v>Lighting</v>
          </cell>
          <cell r="D2090" t="str">
            <v>Fixture</v>
          </cell>
          <cell r="E2090" t="str">
            <v>LED Fixture</v>
          </cell>
          <cell r="F2090" t="str">
            <v>RETL: Fixture - LED - Outdoor</v>
          </cell>
          <cell r="G2090" t="str">
            <v>Outdoor LED fixture</v>
          </cell>
          <cell r="H2090">
            <v>4</v>
          </cell>
          <cell r="I2090" t="str">
            <v>Active</v>
          </cell>
          <cell r="J2090">
            <v>42736</v>
          </cell>
          <cell r="L2090" t="str">
            <v>Res Lighting</v>
          </cell>
          <cell r="N2090" t="str">
            <v>5435</v>
          </cell>
          <cell r="Q2090" t="str">
            <v>9</v>
          </cell>
          <cell r="S2090" t="str">
            <v>9.65</v>
          </cell>
          <cell r="T2090" t="str">
            <v>5.91</v>
          </cell>
          <cell r="U2090" t="str">
            <v>Incremental</v>
          </cell>
          <cell r="V2090" t="str">
            <v>12</v>
          </cell>
          <cell r="X2090" t="str">
            <v>0</v>
          </cell>
          <cell r="Y2090" t="str">
            <v>PSE-deemed</v>
          </cell>
          <cell r="Z2090" t="str">
            <v>RTF Derived</v>
          </cell>
          <cell r="AE2090" t="str">
            <v>per unit</v>
          </cell>
          <cell r="AF2090" t="str">
            <v>kWh</v>
          </cell>
        </row>
        <row r="2091">
          <cell r="A2091" t="str">
            <v>10080 - 1</v>
          </cell>
          <cell r="B2091" t="str">
            <v>10080</v>
          </cell>
          <cell r="C2091" t="str">
            <v>Lighting</v>
          </cell>
          <cell r="D2091" t="str">
            <v>Fixture</v>
          </cell>
          <cell r="E2091" t="str">
            <v>LED Fixture</v>
          </cell>
          <cell r="F2091" t="str">
            <v>RETL: Fixture - LED - Outdoor - NQC</v>
          </cell>
          <cell r="G2091" t="str">
            <v>Outdoor LED fixture: non-qualified customer</v>
          </cell>
          <cell r="H2091">
            <v>1</v>
          </cell>
          <cell r="I2091" t="str">
            <v>Active</v>
          </cell>
          <cell r="J2091">
            <v>41640</v>
          </cell>
          <cell r="K2091">
            <v>42369</v>
          </cell>
          <cell r="N2091" t="str">
            <v>2246</v>
          </cell>
          <cell r="Q2091" t="str">
            <v>11</v>
          </cell>
          <cell r="S2091" t="str">
            <v>10.11</v>
          </cell>
          <cell r="T2091" t="str">
            <v>0</v>
          </cell>
          <cell r="U2091" t="str">
            <v>Incremental</v>
          </cell>
          <cell r="AF2091" t="str">
            <v>kWh</v>
          </cell>
        </row>
        <row r="2092">
          <cell r="A2092" t="str">
            <v>10080 - 2</v>
          </cell>
          <cell r="B2092" t="str">
            <v>10080</v>
          </cell>
          <cell r="C2092" t="str">
            <v>Lighting</v>
          </cell>
          <cell r="D2092" t="str">
            <v>Fixture</v>
          </cell>
          <cell r="E2092" t="str">
            <v>LED Fixture</v>
          </cell>
          <cell r="F2092" t="str">
            <v>RETL: Fixture - LED - Outdoor - NQC</v>
          </cell>
          <cell r="G2092" t="str">
            <v>Outdoor LED fixture: non-qualified customer</v>
          </cell>
          <cell r="H2092">
            <v>2</v>
          </cell>
          <cell r="I2092" t="str">
            <v>Active</v>
          </cell>
          <cell r="J2092">
            <v>42370</v>
          </cell>
          <cell r="K2092">
            <v>42735</v>
          </cell>
          <cell r="N2092" t="str">
            <v>2270</v>
          </cell>
          <cell r="Q2092" t="str">
            <v>11</v>
          </cell>
          <cell r="S2092" t="str">
            <v>6.22</v>
          </cell>
          <cell r="T2092" t="str">
            <v>0</v>
          </cell>
          <cell r="U2092" t="str">
            <v>Incremental</v>
          </cell>
          <cell r="AE2092" t="str">
            <v>per unit</v>
          </cell>
          <cell r="AF2092" t="str">
            <v>kWh</v>
          </cell>
        </row>
        <row r="2093">
          <cell r="A2093" t="str">
            <v>10080 - 3</v>
          </cell>
          <cell r="B2093" t="str">
            <v>10080</v>
          </cell>
          <cell r="C2093" t="str">
            <v>Lighting</v>
          </cell>
          <cell r="D2093" t="str">
            <v>Fixture</v>
          </cell>
          <cell r="E2093" t="str">
            <v>LED Fixture</v>
          </cell>
          <cell r="F2093" t="str">
            <v>RETL: Fixture - LED - Outdoor - NQC</v>
          </cell>
          <cell r="G2093" t="str">
            <v>Outdoor LED fixture: non-qualified customer</v>
          </cell>
          <cell r="H2093">
            <v>3</v>
          </cell>
          <cell r="I2093" t="str">
            <v>Active</v>
          </cell>
          <cell r="J2093">
            <v>42736</v>
          </cell>
          <cell r="L2093" t="str">
            <v>Res Lighting</v>
          </cell>
          <cell r="N2093" t="str">
            <v>5472</v>
          </cell>
          <cell r="Q2093" t="str">
            <v>9</v>
          </cell>
          <cell r="S2093" t="str">
            <v>9.65</v>
          </cell>
          <cell r="T2093" t="str">
            <v>0</v>
          </cell>
          <cell r="U2093" t="str">
            <v>Incremental</v>
          </cell>
          <cell r="X2093" t="str">
            <v>0</v>
          </cell>
          <cell r="AE2093" t="str">
            <v>per unit</v>
          </cell>
          <cell r="AF2093" t="str">
            <v>kWh</v>
          </cell>
        </row>
        <row r="2094">
          <cell r="A2094" t="str">
            <v>10003 - 1</v>
          </cell>
          <cell r="B2094" t="str">
            <v>10003</v>
          </cell>
          <cell r="C2094" t="str">
            <v>Lighting</v>
          </cell>
          <cell r="D2094" t="str">
            <v>Fixture</v>
          </cell>
          <cell r="E2094" t="str">
            <v>LED Fixture</v>
          </cell>
          <cell r="F2094" t="str">
            <v>RETL: Fixture - LED - Retrofit Kit</v>
          </cell>
          <cell r="G2094" t="str">
            <v>LED fixture retrofit kit</v>
          </cell>
          <cell r="H2094">
            <v>1</v>
          </cell>
          <cell r="I2094" t="str">
            <v>Active</v>
          </cell>
          <cell r="J2094">
            <v>42005</v>
          </cell>
          <cell r="K2094">
            <v>42369</v>
          </cell>
          <cell r="L2094" t="str">
            <v>Res Lighting</v>
          </cell>
          <cell r="N2094" t="str">
            <v>1959</v>
          </cell>
          <cell r="Q2094" t="str">
            <v>6.5</v>
          </cell>
          <cell r="S2094" t="str">
            <v>10.05</v>
          </cell>
          <cell r="T2094" t="str">
            <v>19.99</v>
          </cell>
          <cell r="U2094" t="str">
            <v>Incremental</v>
          </cell>
          <cell r="V2094" t="str">
            <v>15</v>
          </cell>
          <cell r="W2094" t="str">
            <v>4959</v>
          </cell>
          <cell r="X2094" t="str">
            <v>0</v>
          </cell>
          <cell r="Y2094" t="str">
            <v>PSE-deemed</v>
          </cell>
          <cell r="Z2094" t="str">
            <v>PSE Regional</v>
          </cell>
          <cell r="AF2094" t="str">
            <v>kWh</v>
          </cell>
        </row>
        <row r="2095">
          <cell r="A2095" t="str">
            <v>10003 - 2</v>
          </cell>
          <cell r="B2095" t="str">
            <v>10003</v>
          </cell>
          <cell r="C2095" t="str">
            <v>Lighting</v>
          </cell>
          <cell r="D2095" t="str">
            <v>Fixture</v>
          </cell>
          <cell r="E2095" t="str">
            <v>LED Fixture</v>
          </cell>
          <cell r="F2095" t="str">
            <v>RETL: Fixture - LED - Retrofit Kit</v>
          </cell>
          <cell r="G2095" t="str">
            <v>LED fixture retrofit kit</v>
          </cell>
          <cell r="H2095">
            <v>2</v>
          </cell>
          <cell r="I2095" t="str">
            <v>Active</v>
          </cell>
          <cell r="J2095">
            <v>41640</v>
          </cell>
          <cell r="K2095">
            <v>42004</v>
          </cell>
          <cell r="L2095" t="str">
            <v>Res Lighting</v>
          </cell>
          <cell r="N2095" t="str">
            <v>1344</v>
          </cell>
          <cell r="Q2095" t="str">
            <v>10</v>
          </cell>
          <cell r="S2095" t="str">
            <v>10.05</v>
          </cell>
          <cell r="T2095" t="str">
            <v>19.99</v>
          </cell>
          <cell r="V2095" t="str">
            <v>15</v>
          </cell>
          <cell r="W2095" t="str">
            <v>4139</v>
          </cell>
          <cell r="AF2095" t="str">
            <v>kWh</v>
          </cell>
        </row>
        <row r="2096">
          <cell r="A2096" t="str">
            <v>10003 - 3</v>
          </cell>
          <cell r="B2096" t="str">
            <v>10003</v>
          </cell>
          <cell r="C2096" t="str">
            <v>Lighting</v>
          </cell>
          <cell r="D2096" t="str">
            <v>Fixture</v>
          </cell>
          <cell r="E2096" t="str">
            <v>LED Fixture</v>
          </cell>
          <cell r="F2096" t="str">
            <v>RETL: Fixture - LED - Retrofit Kit</v>
          </cell>
          <cell r="G2096" t="str">
            <v>LED fixture retrofit kit</v>
          </cell>
          <cell r="H2096">
            <v>3</v>
          </cell>
          <cell r="I2096" t="str">
            <v>InActive</v>
          </cell>
          <cell r="J2096">
            <v>42370</v>
          </cell>
          <cell r="K2096">
            <v>42735</v>
          </cell>
          <cell r="L2096" t="str">
            <v>Res Lighting</v>
          </cell>
          <cell r="N2096" t="str">
            <v>2273</v>
          </cell>
          <cell r="Q2096" t="str">
            <v>6.5</v>
          </cell>
          <cell r="S2096" t="str">
            <v>2.13</v>
          </cell>
          <cell r="T2096" t="str">
            <v>33.73</v>
          </cell>
          <cell r="U2096" t="str">
            <v>Incremental</v>
          </cell>
          <cell r="V2096" t="str">
            <v>15</v>
          </cell>
          <cell r="X2096" t="str">
            <v>0</v>
          </cell>
          <cell r="Y2096" t="str">
            <v>PSE-deemed</v>
          </cell>
          <cell r="Z2096" t="str">
            <v>PSE Regional</v>
          </cell>
          <cell r="AE2096" t="str">
            <v>per unit</v>
          </cell>
          <cell r="AF2096" t="str">
            <v>kWh</v>
          </cell>
        </row>
        <row r="2097">
          <cell r="A2097" t="str">
            <v>10003 - 4</v>
          </cell>
          <cell r="B2097" t="str">
            <v>10003</v>
          </cell>
          <cell r="C2097" t="str">
            <v>Lighting</v>
          </cell>
          <cell r="D2097" t="str">
            <v>Fixture</v>
          </cell>
          <cell r="E2097" t="str">
            <v>LED Fixture</v>
          </cell>
          <cell r="F2097" t="str">
            <v>RETL: Fixture - LED - Retrofit Kit</v>
          </cell>
          <cell r="G2097" t="str">
            <v>LED fixture retrofit kit</v>
          </cell>
          <cell r="H2097">
            <v>4</v>
          </cell>
          <cell r="I2097" t="str">
            <v>Active</v>
          </cell>
          <cell r="J2097">
            <v>42370</v>
          </cell>
          <cell r="K2097">
            <v>42735</v>
          </cell>
          <cell r="L2097" t="str">
            <v>Res Lighting</v>
          </cell>
          <cell r="N2097" t="str">
            <v>4424</v>
          </cell>
          <cell r="Q2097" t="str">
            <v>6.5</v>
          </cell>
          <cell r="S2097" t="str">
            <v>2.13</v>
          </cell>
          <cell r="T2097" t="str">
            <v>25.61</v>
          </cell>
          <cell r="U2097" t="str">
            <v>Incremental</v>
          </cell>
          <cell r="V2097" t="str">
            <v>15</v>
          </cell>
          <cell r="X2097" t="str">
            <v>0</v>
          </cell>
          <cell r="Y2097" t="str">
            <v>PSE-deemed</v>
          </cell>
          <cell r="Z2097" t="str">
            <v>PSE Regional</v>
          </cell>
          <cell r="AE2097" t="str">
            <v>per unit</v>
          </cell>
          <cell r="AF2097" t="str">
            <v>kWh</v>
          </cell>
        </row>
        <row r="2098">
          <cell r="A2098" t="str">
            <v>10003 - 5</v>
          </cell>
          <cell r="B2098" t="str">
            <v>10003</v>
          </cell>
          <cell r="C2098" t="str">
            <v>Lighting</v>
          </cell>
          <cell r="D2098" t="str">
            <v>Fixture</v>
          </cell>
          <cell r="E2098" t="str">
            <v>LED Fixture</v>
          </cell>
          <cell r="F2098" t="str">
            <v>RETL: Fixture - LED - Retrofit Kit</v>
          </cell>
          <cell r="G2098" t="str">
            <v>LED fixture retrofit kit</v>
          </cell>
          <cell r="H2098">
            <v>5</v>
          </cell>
          <cell r="I2098" t="str">
            <v>Active</v>
          </cell>
          <cell r="J2098">
            <v>42736</v>
          </cell>
          <cell r="L2098" t="str">
            <v>Res Lighting</v>
          </cell>
          <cell r="N2098" t="str">
            <v>5437</v>
          </cell>
          <cell r="Q2098" t="str">
            <v>4.5</v>
          </cell>
          <cell r="S2098" t="str">
            <v>2.08</v>
          </cell>
          <cell r="T2098" t="str">
            <v>25.61</v>
          </cell>
          <cell r="U2098" t="str">
            <v>Incremental</v>
          </cell>
          <cell r="V2098" t="str">
            <v>12</v>
          </cell>
          <cell r="X2098" t="str">
            <v>0</v>
          </cell>
          <cell r="Y2098" t="str">
            <v>PSE-deemed</v>
          </cell>
          <cell r="Z2098" t="str">
            <v>RTF Derived</v>
          </cell>
          <cell r="AE2098" t="str">
            <v>per unit</v>
          </cell>
          <cell r="AF2098" t="str">
            <v>kWh</v>
          </cell>
        </row>
        <row r="2099">
          <cell r="A2099" t="str">
            <v>10081 - 1</v>
          </cell>
          <cell r="B2099" t="str">
            <v>10081</v>
          </cell>
          <cell r="C2099" t="str">
            <v>Lighting</v>
          </cell>
          <cell r="D2099" t="str">
            <v>Fixture</v>
          </cell>
          <cell r="E2099" t="str">
            <v>LED Fixture</v>
          </cell>
          <cell r="F2099" t="str">
            <v>RETL: Fixture - LED - Retrofit Kit - NQC</v>
          </cell>
          <cell r="G2099" t="str">
            <v>LED fixture retrofit kit: non-qualified customer</v>
          </cell>
          <cell r="H2099">
            <v>1</v>
          </cell>
          <cell r="I2099" t="str">
            <v>Active</v>
          </cell>
          <cell r="J2099">
            <v>41640</v>
          </cell>
          <cell r="K2099">
            <v>42369</v>
          </cell>
          <cell r="N2099" t="str">
            <v>2248</v>
          </cell>
          <cell r="Q2099" t="str">
            <v>6.5</v>
          </cell>
          <cell r="S2099" t="str">
            <v>10.05</v>
          </cell>
          <cell r="T2099" t="str">
            <v>0</v>
          </cell>
          <cell r="U2099" t="str">
            <v>Incremental</v>
          </cell>
          <cell r="AF2099" t="str">
            <v>kWh</v>
          </cell>
        </row>
        <row r="2100">
          <cell r="A2100" t="str">
            <v>10081 - 2</v>
          </cell>
          <cell r="B2100" t="str">
            <v>10081</v>
          </cell>
          <cell r="C2100" t="str">
            <v>Lighting</v>
          </cell>
          <cell r="D2100" t="str">
            <v>Fixture</v>
          </cell>
          <cell r="E2100" t="str">
            <v>LED Fixture</v>
          </cell>
          <cell r="F2100" t="str">
            <v>RETL: Fixture - LED - Retrofit Kit - NQC</v>
          </cell>
          <cell r="G2100" t="str">
            <v>LED fixture retrofit kit: non-qualified customer</v>
          </cell>
          <cell r="H2100">
            <v>2</v>
          </cell>
          <cell r="I2100" t="str">
            <v>Active</v>
          </cell>
          <cell r="J2100">
            <v>42370</v>
          </cell>
          <cell r="K2100">
            <v>42735</v>
          </cell>
          <cell r="N2100" t="str">
            <v>2274</v>
          </cell>
          <cell r="Q2100" t="str">
            <v>6.5</v>
          </cell>
          <cell r="S2100" t="str">
            <v>2.13</v>
          </cell>
          <cell r="T2100" t="str">
            <v>0</v>
          </cell>
          <cell r="U2100" t="str">
            <v>Incremental</v>
          </cell>
          <cell r="AE2100" t="str">
            <v>per unit</v>
          </cell>
          <cell r="AF2100" t="str">
            <v>kWh</v>
          </cell>
        </row>
        <row r="2101">
          <cell r="A2101" t="str">
            <v>10081 - 3</v>
          </cell>
          <cell r="B2101" t="str">
            <v>10081</v>
          </cell>
          <cell r="C2101" t="str">
            <v>Lighting</v>
          </cell>
          <cell r="D2101" t="str">
            <v>Fixture</v>
          </cell>
          <cell r="E2101" t="str">
            <v>LED Fixture</v>
          </cell>
          <cell r="F2101" t="str">
            <v>RETL: Fixture - LED - Retrofit Kit - NQC</v>
          </cell>
          <cell r="G2101" t="str">
            <v>LED fixture retrofit kit: non-qualified customer</v>
          </cell>
          <cell r="H2101">
            <v>3</v>
          </cell>
          <cell r="I2101" t="str">
            <v>Active</v>
          </cell>
          <cell r="J2101">
            <v>42736</v>
          </cell>
          <cell r="L2101" t="str">
            <v>Res Lighting</v>
          </cell>
          <cell r="N2101" t="str">
            <v>5473</v>
          </cell>
          <cell r="Q2101" t="str">
            <v>4.5</v>
          </cell>
          <cell r="S2101" t="str">
            <v>2.08</v>
          </cell>
          <cell r="T2101" t="str">
            <v>0</v>
          </cell>
          <cell r="U2101" t="str">
            <v>Incremental</v>
          </cell>
          <cell r="X2101" t="str">
            <v>0</v>
          </cell>
          <cell r="AE2101" t="str">
            <v>per unit</v>
          </cell>
          <cell r="AF2101" t="str">
            <v>kWh</v>
          </cell>
        </row>
        <row r="2102">
          <cell r="A2102" t="str">
            <v>10609 - 1</v>
          </cell>
          <cell r="B2102" t="str">
            <v>10609</v>
          </cell>
          <cell r="C2102" t="str">
            <v>Lighting</v>
          </cell>
          <cell r="D2102" t="str">
            <v>Fixture</v>
          </cell>
          <cell r="E2102" t="str">
            <v>LED Fixture</v>
          </cell>
          <cell r="F2102" t="str">
            <v>RETL: Fixture - LED - T8</v>
          </cell>
          <cell r="G2102" t="str">
            <v>T8 LED fixture</v>
          </cell>
          <cell r="H2102">
            <v>1</v>
          </cell>
          <cell r="I2102" t="str">
            <v>InActive</v>
          </cell>
          <cell r="J2102">
            <v>42370</v>
          </cell>
          <cell r="K2102">
            <v>42735</v>
          </cell>
          <cell r="L2102" t="str">
            <v>Res Lighting</v>
          </cell>
          <cell r="N2102" t="str">
            <v>2279</v>
          </cell>
          <cell r="Q2102" t="str">
            <v>11</v>
          </cell>
          <cell r="S2102" t="str">
            <v>25</v>
          </cell>
          <cell r="T2102" t="str">
            <v>22.47</v>
          </cell>
          <cell r="U2102" t="str">
            <v>Incremental</v>
          </cell>
          <cell r="V2102" t="str">
            <v>15</v>
          </cell>
          <cell r="X2102" t="str">
            <v>0</v>
          </cell>
          <cell r="Y2102" t="str">
            <v>PSE-deemed</v>
          </cell>
          <cell r="Z2102" t="str">
            <v>PSE Regional</v>
          </cell>
          <cell r="AE2102" t="str">
            <v>per unit</v>
          </cell>
          <cell r="AF2102" t="str">
            <v>kWh</v>
          </cell>
        </row>
        <row r="2103">
          <cell r="A2103" t="str">
            <v>10609 - 2</v>
          </cell>
          <cell r="B2103" t="str">
            <v>10609</v>
          </cell>
          <cell r="C2103" t="str">
            <v>Lighting</v>
          </cell>
          <cell r="D2103" t="str">
            <v>Fixture</v>
          </cell>
          <cell r="E2103" t="str">
            <v>LED Fixture</v>
          </cell>
          <cell r="F2103" t="str">
            <v>RETL: Fixture - LED - T8</v>
          </cell>
          <cell r="G2103" t="str">
            <v>T8 LED fixture</v>
          </cell>
          <cell r="H2103">
            <v>2</v>
          </cell>
          <cell r="I2103" t="str">
            <v>Active</v>
          </cell>
          <cell r="J2103">
            <v>42370</v>
          </cell>
          <cell r="K2103">
            <v>42735</v>
          </cell>
          <cell r="L2103" t="str">
            <v>Res Lighting</v>
          </cell>
          <cell r="N2103" t="str">
            <v>4427</v>
          </cell>
          <cell r="Q2103" t="str">
            <v>11</v>
          </cell>
          <cell r="S2103" t="str">
            <v>25</v>
          </cell>
          <cell r="T2103" t="str">
            <v>28.63</v>
          </cell>
          <cell r="U2103" t="str">
            <v>Incremental</v>
          </cell>
          <cell r="V2103" t="str">
            <v>15</v>
          </cell>
          <cell r="X2103" t="str">
            <v>0</v>
          </cell>
          <cell r="Y2103" t="str">
            <v>PSE-deemed</v>
          </cell>
          <cell r="Z2103" t="str">
            <v>PSE Regional</v>
          </cell>
          <cell r="AE2103" t="str">
            <v>per unit</v>
          </cell>
          <cell r="AF2103" t="str">
            <v>kWh</v>
          </cell>
        </row>
        <row r="2104">
          <cell r="A2104" t="str">
            <v>10609 - 3</v>
          </cell>
          <cell r="B2104" t="str">
            <v>10609</v>
          </cell>
          <cell r="C2104" t="str">
            <v>Lighting</v>
          </cell>
          <cell r="D2104" t="str">
            <v>Fixture</v>
          </cell>
          <cell r="E2104" t="str">
            <v>LED Fixture</v>
          </cell>
          <cell r="F2104" t="str">
            <v>RETL: Fixture - LED - T8</v>
          </cell>
          <cell r="G2104" t="str">
            <v>T8 LED fixture</v>
          </cell>
          <cell r="H2104">
            <v>3</v>
          </cell>
          <cell r="I2104" t="str">
            <v>Active</v>
          </cell>
          <cell r="J2104">
            <v>42736</v>
          </cell>
          <cell r="L2104" t="str">
            <v>Res Lighting</v>
          </cell>
          <cell r="N2104" t="str">
            <v>5480</v>
          </cell>
          <cell r="Q2104" t="str">
            <v>5</v>
          </cell>
          <cell r="S2104" t="str">
            <v>24.19</v>
          </cell>
          <cell r="T2104" t="str">
            <v>28.63</v>
          </cell>
          <cell r="U2104" t="str">
            <v>Incremental</v>
          </cell>
          <cell r="V2104" t="str">
            <v>12</v>
          </cell>
          <cell r="X2104" t="str">
            <v>0</v>
          </cell>
          <cell r="Y2104" t="str">
            <v>PSE-deemed</v>
          </cell>
          <cell r="Z2104" t="str">
            <v>RTF Derived</v>
          </cell>
          <cell r="AE2104" t="str">
            <v>per unit</v>
          </cell>
          <cell r="AF2104" t="str">
            <v>kWh</v>
          </cell>
        </row>
        <row r="2105">
          <cell r="A2105" t="str">
            <v>10608 - 1</v>
          </cell>
          <cell r="B2105" t="str">
            <v>10608</v>
          </cell>
          <cell r="C2105" t="str">
            <v>Lighting</v>
          </cell>
          <cell r="D2105" t="str">
            <v>Fixture</v>
          </cell>
          <cell r="E2105" t="str">
            <v>LED Fixture</v>
          </cell>
          <cell r="F2105" t="str">
            <v>RETL: Fixture - LED - T8 Retrofit</v>
          </cell>
          <cell r="G2105" t="str">
            <v>T8 LED fixture retrofit</v>
          </cell>
          <cell r="H2105">
            <v>1</v>
          </cell>
          <cell r="I2105" t="str">
            <v>InActive</v>
          </cell>
          <cell r="J2105">
            <v>42370</v>
          </cell>
          <cell r="K2105">
            <v>42735</v>
          </cell>
          <cell r="L2105" t="str">
            <v>Res Lighting</v>
          </cell>
          <cell r="N2105" t="str">
            <v>2254</v>
          </cell>
          <cell r="Q2105" t="str">
            <v>5.5</v>
          </cell>
          <cell r="S2105" t="str">
            <v>21.8</v>
          </cell>
          <cell r="T2105" t="str">
            <v>11.23</v>
          </cell>
          <cell r="U2105" t="str">
            <v>Incremental</v>
          </cell>
          <cell r="V2105" t="str">
            <v>15</v>
          </cell>
          <cell r="X2105" t="str">
            <v>0</v>
          </cell>
          <cell r="Y2105" t="str">
            <v>PSE-deemed</v>
          </cell>
          <cell r="Z2105" t="str">
            <v>PSE Regional</v>
          </cell>
          <cell r="AE2105" t="str">
            <v>per unit</v>
          </cell>
          <cell r="AF2105" t="str">
            <v>kWh</v>
          </cell>
        </row>
        <row r="2106">
          <cell r="A2106" t="str">
            <v>10608 - 2</v>
          </cell>
          <cell r="B2106" t="str">
            <v>10608</v>
          </cell>
          <cell r="C2106" t="str">
            <v>Lighting</v>
          </cell>
          <cell r="D2106" t="str">
            <v>Fixture</v>
          </cell>
          <cell r="E2106" t="str">
            <v>LED Fixture</v>
          </cell>
          <cell r="F2106" t="str">
            <v>RETL: Fixture - LED - T8 Retrofit</v>
          </cell>
          <cell r="G2106" t="str">
            <v>T8 LED fixture retrofit</v>
          </cell>
          <cell r="H2106">
            <v>2</v>
          </cell>
          <cell r="I2106" t="str">
            <v>Active</v>
          </cell>
          <cell r="J2106">
            <v>42370</v>
          </cell>
          <cell r="K2106">
            <v>42735</v>
          </cell>
          <cell r="L2106" t="str">
            <v>Res Lighting</v>
          </cell>
          <cell r="N2106" t="str">
            <v>4430</v>
          </cell>
          <cell r="Q2106" t="str">
            <v>5.5</v>
          </cell>
          <cell r="S2106" t="str">
            <v>21.8</v>
          </cell>
          <cell r="T2106" t="str">
            <v>7.98</v>
          </cell>
          <cell r="U2106" t="str">
            <v>Incremental</v>
          </cell>
          <cell r="V2106" t="str">
            <v>15</v>
          </cell>
          <cell r="X2106" t="str">
            <v>0</v>
          </cell>
          <cell r="Y2106" t="str">
            <v>PSE-deemed</v>
          </cell>
          <cell r="Z2106" t="str">
            <v>PSE Regional</v>
          </cell>
          <cell r="AE2106" t="str">
            <v>per unit</v>
          </cell>
          <cell r="AF2106" t="str">
            <v>kWh</v>
          </cell>
        </row>
        <row r="2107">
          <cell r="A2107" t="str">
            <v>10608 - 3</v>
          </cell>
          <cell r="B2107" t="str">
            <v>10608</v>
          </cell>
          <cell r="C2107" t="str">
            <v>Lighting</v>
          </cell>
          <cell r="D2107" t="str">
            <v>Fixture</v>
          </cell>
          <cell r="E2107" t="str">
            <v>LED Fixture</v>
          </cell>
          <cell r="F2107" t="str">
            <v>RETL: Fixture - LED - T8 Retrofit</v>
          </cell>
          <cell r="G2107" t="str">
            <v>T8 LED fixture retrofit</v>
          </cell>
          <cell r="H2107">
            <v>3</v>
          </cell>
          <cell r="I2107" t="str">
            <v>Active</v>
          </cell>
          <cell r="J2107">
            <v>42736</v>
          </cell>
          <cell r="L2107" t="str">
            <v>Res Lighting</v>
          </cell>
          <cell r="N2107" t="str">
            <v>5479</v>
          </cell>
          <cell r="Q2107" t="str">
            <v>2.5</v>
          </cell>
          <cell r="S2107" t="str">
            <v>2.56</v>
          </cell>
          <cell r="T2107" t="str">
            <v>7.98</v>
          </cell>
          <cell r="U2107" t="str">
            <v>Incremental</v>
          </cell>
          <cell r="V2107" t="str">
            <v>12</v>
          </cell>
          <cell r="X2107" t="str">
            <v>0</v>
          </cell>
          <cell r="Y2107" t="str">
            <v>PSE-deemed</v>
          </cell>
          <cell r="Z2107" t="str">
            <v>RTF Derived</v>
          </cell>
          <cell r="AE2107" t="str">
            <v>per unit</v>
          </cell>
          <cell r="AF2107" t="str">
            <v>kWh</v>
          </cell>
        </row>
        <row r="2108">
          <cell r="A2108" t="str">
            <v>10004 - 1</v>
          </cell>
          <cell r="B2108" t="str">
            <v>10004</v>
          </cell>
          <cell r="C2108" t="str">
            <v>Lighting</v>
          </cell>
          <cell r="D2108" t="str">
            <v>Lamp</v>
          </cell>
          <cell r="E2108" t="str">
            <v>CFL Lamp</v>
          </cell>
          <cell r="F2108" t="str">
            <v>RETL: Lamp - CFL - D2D Direct Mail</v>
          </cell>
          <cell r="G2108" t="str">
            <v>Standard CFL: door to door, direct mail</v>
          </cell>
          <cell r="H2108">
            <v>1</v>
          </cell>
          <cell r="I2108" t="str">
            <v>Active</v>
          </cell>
          <cell r="J2108">
            <v>41640</v>
          </cell>
          <cell r="K2108">
            <v>42369</v>
          </cell>
          <cell r="L2108" t="str">
            <v>Res Lighting</v>
          </cell>
          <cell r="N2108" t="str">
            <v>1376</v>
          </cell>
          <cell r="Q2108" t="str">
            <v>2.25</v>
          </cell>
          <cell r="S2108" t="str">
            <v>3</v>
          </cell>
          <cell r="T2108" t="str">
            <v>15</v>
          </cell>
          <cell r="U2108" t="str">
            <v>Incremental</v>
          </cell>
          <cell r="V2108" t="str">
            <v>6</v>
          </cell>
          <cell r="W2108" t="str">
            <v>4132</v>
          </cell>
          <cell r="X2108" t="str">
            <v>0</v>
          </cell>
          <cell r="Y2108" t="str">
            <v>PSE-deemed</v>
          </cell>
          <cell r="Z2108" t="str">
            <v>PSE Regional</v>
          </cell>
          <cell r="AF2108" t="str">
            <v>kWh</v>
          </cell>
        </row>
        <row r="2109">
          <cell r="A2109" t="str">
            <v>10005 - 1</v>
          </cell>
          <cell r="B2109" t="str">
            <v>10005</v>
          </cell>
          <cell r="C2109" t="str">
            <v>Lighting</v>
          </cell>
          <cell r="D2109" t="str">
            <v>Lamp</v>
          </cell>
          <cell r="E2109" t="str">
            <v>CFL Lamp</v>
          </cell>
          <cell r="F2109" t="str">
            <v>RETL: Lamp - CFL - Engagement</v>
          </cell>
          <cell r="G2109" t="str">
            <v>CFL engagement lamp</v>
          </cell>
          <cell r="H2109">
            <v>1</v>
          </cell>
          <cell r="I2109" t="str">
            <v>Active</v>
          </cell>
          <cell r="J2109">
            <v>42005</v>
          </cell>
          <cell r="K2109">
            <v>42369</v>
          </cell>
          <cell r="L2109" t="str">
            <v>Res Lighting</v>
          </cell>
          <cell r="N2109" t="str">
            <v>1954</v>
          </cell>
          <cell r="Q2109" t="str">
            <v>1.7</v>
          </cell>
          <cell r="S2109" t="str">
            <v>1.7</v>
          </cell>
          <cell r="T2109" t="str">
            <v>6</v>
          </cell>
          <cell r="U2109" t="str">
            <v>Incremental</v>
          </cell>
          <cell r="V2109" t="str">
            <v>5</v>
          </cell>
          <cell r="X2109" t="str">
            <v>0</v>
          </cell>
          <cell r="Y2109" t="str">
            <v>PSE-deemed</v>
          </cell>
          <cell r="Z2109" t="str">
            <v>PSE Regional</v>
          </cell>
          <cell r="AF2109" t="str">
            <v>kWh</v>
          </cell>
        </row>
        <row r="2110">
          <cell r="A2110" t="str">
            <v>10006 - 1</v>
          </cell>
          <cell r="B2110" t="str">
            <v>10006</v>
          </cell>
          <cell r="C2110" t="str">
            <v>Lighting</v>
          </cell>
          <cell r="D2110" t="str">
            <v>Lamp</v>
          </cell>
          <cell r="E2110" t="str">
            <v>CFL Lamp</v>
          </cell>
          <cell r="F2110" t="str">
            <v>RETL: Lamp - CFL - Speciality</v>
          </cell>
          <cell r="G2110" t="str">
            <v>Specialty CFL</v>
          </cell>
          <cell r="H2110">
            <v>1</v>
          </cell>
          <cell r="I2110" t="str">
            <v>Active</v>
          </cell>
          <cell r="J2110">
            <v>42005</v>
          </cell>
          <cell r="K2110">
            <v>42369</v>
          </cell>
          <cell r="L2110" t="str">
            <v>Res Lighting</v>
          </cell>
          <cell r="N2110" t="str">
            <v>1960</v>
          </cell>
          <cell r="Q2110" t="str">
            <v>0.5</v>
          </cell>
          <cell r="S2110" t="str">
            <v>3.26</v>
          </cell>
          <cell r="T2110" t="str">
            <v>15.09</v>
          </cell>
          <cell r="U2110" t="str">
            <v>Incremental</v>
          </cell>
          <cell r="V2110" t="str">
            <v>7</v>
          </cell>
          <cell r="W2110" t="str">
            <v>4951</v>
          </cell>
          <cell r="X2110" t="str">
            <v>0</v>
          </cell>
          <cell r="Y2110" t="str">
            <v>PSE-deemed</v>
          </cell>
          <cell r="Z2110" t="str">
            <v>PSE Regional</v>
          </cell>
          <cell r="AF2110" t="str">
            <v>kWh</v>
          </cell>
        </row>
        <row r="2111">
          <cell r="A2111" t="str">
            <v>10006 - 2</v>
          </cell>
          <cell r="B2111" t="str">
            <v>10006</v>
          </cell>
          <cell r="C2111" t="str">
            <v>Lighting</v>
          </cell>
          <cell r="D2111" t="str">
            <v>Lamp</v>
          </cell>
          <cell r="E2111" t="str">
            <v>CFL Lamp</v>
          </cell>
          <cell r="F2111" t="str">
            <v>RETL: Lamp - CFL - Speciality</v>
          </cell>
          <cell r="G2111" t="str">
            <v>Specialty CFL</v>
          </cell>
          <cell r="H2111">
            <v>2</v>
          </cell>
          <cell r="I2111" t="str">
            <v>Active</v>
          </cell>
          <cell r="J2111">
            <v>41640</v>
          </cell>
          <cell r="K2111">
            <v>42004</v>
          </cell>
          <cell r="L2111" t="str">
            <v>Res Lighting</v>
          </cell>
          <cell r="N2111" t="str">
            <v>1338</v>
          </cell>
          <cell r="Q2111" t="str">
            <v>2</v>
          </cell>
          <cell r="S2111" t="str">
            <v>2</v>
          </cell>
          <cell r="T2111" t="str">
            <v>17</v>
          </cell>
          <cell r="V2111" t="str">
            <v>7</v>
          </cell>
          <cell r="W2111" t="str">
            <v>4133</v>
          </cell>
          <cell r="AF2111" t="str">
            <v>kWh</v>
          </cell>
        </row>
        <row r="2112">
          <cell r="A2112" t="str">
            <v>10006 - 3</v>
          </cell>
          <cell r="B2112" t="str">
            <v>10006</v>
          </cell>
          <cell r="C2112" t="str">
            <v>Lighting</v>
          </cell>
          <cell r="D2112" t="str">
            <v>Lamp</v>
          </cell>
          <cell r="E2112" t="str">
            <v>CFL Lamp</v>
          </cell>
          <cell r="F2112" t="str">
            <v>RETL: Lamp - CFL - Speciality</v>
          </cell>
          <cell r="G2112" t="str">
            <v>Specialty CFL</v>
          </cell>
          <cell r="H2112">
            <v>3</v>
          </cell>
          <cell r="I2112" t="str">
            <v>Active</v>
          </cell>
          <cell r="J2112">
            <v>42370</v>
          </cell>
          <cell r="K2112">
            <v>42735</v>
          </cell>
          <cell r="L2112" t="str">
            <v>Res Lighting</v>
          </cell>
          <cell r="N2112" t="str">
            <v>2275</v>
          </cell>
          <cell r="Q2112" t="str">
            <v>0.5</v>
          </cell>
          <cell r="S2112" t="str">
            <v>1.4</v>
          </cell>
          <cell r="T2112" t="str">
            <v>19.13</v>
          </cell>
          <cell r="V2112" t="str">
            <v>7</v>
          </cell>
          <cell r="AE2112" t="str">
            <v>per unit</v>
          </cell>
          <cell r="AF2112" t="str">
            <v>kWh</v>
          </cell>
        </row>
        <row r="2113">
          <cell r="A2113" t="str">
            <v>10082 - 1</v>
          </cell>
          <cell r="B2113" t="str">
            <v>10082</v>
          </cell>
          <cell r="C2113" t="str">
            <v>Lighting</v>
          </cell>
          <cell r="D2113" t="str">
            <v>Lamp</v>
          </cell>
          <cell r="E2113" t="str">
            <v>CFL Lamp</v>
          </cell>
          <cell r="F2113" t="str">
            <v>RETL: Lamp - CFL - Speciality - NQC</v>
          </cell>
          <cell r="G2113" t="str">
            <v>Specialty CFL: non-qualified customer</v>
          </cell>
          <cell r="H2113">
            <v>1</v>
          </cell>
          <cell r="I2113" t="str">
            <v>Active</v>
          </cell>
          <cell r="J2113">
            <v>41640</v>
          </cell>
          <cell r="K2113">
            <v>42369</v>
          </cell>
          <cell r="N2113" t="str">
            <v>2249</v>
          </cell>
          <cell r="Q2113" t="str">
            <v>0.5</v>
          </cell>
          <cell r="S2113" t="str">
            <v>3.26</v>
          </cell>
          <cell r="T2113" t="str">
            <v>0</v>
          </cell>
          <cell r="U2113" t="str">
            <v>Incremental</v>
          </cell>
          <cell r="AF2113" t="str">
            <v>kWh</v>
          </cell>
        </row>
        <row r="2114">
          <cell r="A2114" t="str">
            <v>10082 - 2</v>
          </cell>
          <cell r="B2114" t="str">
            <v>10082</v>
          </cell>
          <cell r="C2114" t="str">
            <v>Lighting</v>
          </cell>
          <cell r="D2114" t="str">
            <v>Lamp</v>
          </cell>
          <cell r="E2114" t="str">
            <v>CFL Lamp</v>
          </cell>
          <cell r="F2114" t="str">
            <v>RETL: Lamp - CFL - Speciality - NQC</v>
          </cell>
          <cell r="G2114" t="str">
            <v>Specialty CFL: non-qualified customer</v>
          </cell>
          <cell r="H2114">
            <v>2</v>
          </cell>
          <cell r="I2114" t="str">
            <v>Active</v>
          </cell>
          <cell r="J2114">
            <v>42370</v>
          </cell>
          <cell r="K2114">
            <v>42735</v>
          </cell>
          <cell r="N2114" t="str">
            <v>2276</v>
          </cell>
          <cell r="Q2114" t="str">
            <v>0.5</v>
          </cell>
          <cell r="S2114" t="str">
            <v>1.4</v>
          </cell>
          <cell r="T2114" t="str">
            <v>0</v>
          </cell>
          <cell r="U2114" t="str">
            <v>Incremental</v>
          </cell>
          <cell r="AE2114" t="str">
            <v>per unit</v>
          </cell>
          <cell r="AF2114" t="str">
            <v>kWh</v>
          </cell>
        </row>
        <row r="2115">
          <cell r="A2115" t="str">
            <v>10007 - 1</v>
          </cell>
          <cell r="B2115" t="str">
            <v>10007</v>
          </cell>
          <cell r="C2115" t="str">
            <v>Lighting</v>
          </cell>
          <cell r="D2115" t="str">
            <v>Lamp</v>
          </cell>
          <cell r="E2115" t="str">
            <v>CFL Lamp</v>
          </cell>
          <cell r="F2115" t="str">
            <v>RETL: Lamp - CFL - Standard</v>
          </cell>
          <cell r="G2115" t="str">
            <v>Standard CFL</v>
          </cell>
          <cell r="H2115">
            <v>1</v>
          </cell>
          <cell r="I2115" t="str">
            <v>Active</v>
          </cell>
          <cell r="J2115">
            <v>42005</v>
          </cell>
          <cell r="K2115">
            <v>42369</v>
          </cell>
          <cell r="L2115" t="str">
            <v>Res Lighting</v>
          </cell>
          <cell r="N2115" t="str">
            <v>1961</v>
          </cell>
          <cell r="Q2115" t="str">
            <v>0.5</v>
          </cell>
          <cell r="S2115" t="str">
            <v>1.84</v>
          </cell>
          <cell r="T2115" t="str">
            <v>9.09</v>
          </cell>
          <cell r="U2115" t="str">
            <v>Incremental</v>
          </cell>
          <cell r="V2115" t="str">
            <v>6</v>
          </cell>
          <cell r="X2115" t="str">
            <v>0</v>
          </cell>
          <cell r="Y2115" t="str">
            <v>PSE-deemed</v>
          </cell>
          <cell r="Z2115" t="str">
            <v>PSE Regional</v>
          </cell>
          <cell r="AF2115" t="str">
            <v>kWh</v>
          </cell>
        </row>
        <row r="2116">
          <cell r="A2116" t="str">
            <v>10007 - 2</v>
          </cell>
          <cell r="B2116" t="str">
            <v>10007</v>
          </cell>
          <cell r="C2116" t="str">
            <v>Lighting</v>
          </cell>
          <cell r="D2116" t="str">
            <v>Lamp</v>
          </cell>
          <cell r="E2116" t="str">
            <v>CFL Lamp</v>
          </cell>
          <cell r="F2116" t="str">
            <v>RETL: Lamp - CFL - Standard</v>
          </cell>
          <cell r="G2116" t="str">
            <v>Standard CFL</v>
          </cell>
          <cell r="H2116">
            <v>2</v>
          </cell>
          <cell r="I2116" t="str">
            <v>Active</v>
          </cell>
          <cell r="J2116">
            <v>41640</v>
          </cell>
          <cell r="K2116">
            <v>42004</v>
          </cell>
          <cell r="L2116" t="str">
            <v>Res Lighting</v>
          </cell>
          <cell r="N2116" t="str">
            <v>1337</v>
          </cell>
          <cell r="Q2116" t="str">
            <v>1.18</v>
          </cell>
          <cell r="S2116" t="str">
            <v>3</v>
          </cell>
          <cell r="T2116" t="str">
            <v>16</v>
          </cell>
          <cell r="V2116" t="str">
            <v>6</v>
          </cell>
          <cell r="W2116" t="str">
            <v>4131</v>
          </cell>
          <cell r="AF2116" t="str">
            <v>kWh</v>
          </cell>
        </row>
        <row r="2117">
          <cell r="A2117" t="str">
            <v>10007 - 3</v>
          </cell>
          <cell r="B2117" t="str">
            <v>10007</v>
          </cell>
          <cell r="C2117" t="str">
            <v>Lighting</v>
          </cell>
          <cell r="D2117" t="str">
            <v>Lamp</v>
          </cell>
          <cell r="E2117" t="str">
            <v>CFL Lamp</v>
          </cell>
          <cell r="F2117" t="str">
            <v>RETL: Lamp - CFL - Standard</v>
          </cell>
          <cell r="G2117" t="str">
            <v>Standard CFL</v>
          </cell>
          <cell r="H2117">
            <v>3</v>
          </cell>
          <cell r="I2117" t="str">
            <v>Active</v>
          </cell>
          <cell r="J2117">
            <v>42370</v>
          </cell>
          <cell r="K2117">
            <v>42735</v>
          </cell>
          <cell r="L2117" t="str">
            <v>Res Lighting</v>
          </cell>
          <cell r="N2117" t="str">
            <v>2277</v>
          </cell>
          <cell r="Q2117" t="str">
            <v>0.5</v>
          </cell>
          <cell r="S2117" t="str">
            <v>0.34</v>
          </cell>
          <cell r="T2117" t="str">
            <v>14.13</v>
          </cell>
          <cell r="U2117" t="str">
            <v>Incremental</v>
          </cell>
          <cell r="V2117" t="str">
            <v>6</v>
          </cell>
          <cell r="X2117" t="str">
            <v>0</v>
          </cell>
          <cell r="Y2117" t="str">
            <v>PSE-deemed</v>
          </cell>
          <cell r="Z2117" t="str">
            <v>PSE Regional</v>
          </cell>
          <cell r="AE2117" t="str">
            <v>per unit</v>
          </cell>
          <cell r="AF2117" t="str">
            <v>kWh</v>
          </cell>
        </row>
        <row r="2118">
          <cell r="A2118" t="str">
            <v>10083 - 1</v>
          </cell>
          <cell r="B2118" t="str">
            <v>10083</v>
          </cell>
          <cell r="C2118" t="str">
            <v>Lighting</v>
          </cell>
          <cell r="D2118" t="str">
            <v>Lamp</v>
          </cell>
          <cell r="E2118" t="str">
            <v>CFL Lamp</v>
          </cell>
          <cell r="F2118" t="str">
            <v>RETL: Lamp - CFL - Standard - NQC</v>
          </cell>
          <cell r="G2118" t="str">
            <v>Standard CFL: non-qualified customer</v>
          </cell>
          <cell r="H2118">
            <v>1</v>
          </cell>
          <cell r="I2118" t="str">
            <v>Active</v>
          </cell>
          <cell r="J2118">
            <v>41640</v>
          </cell>
          <cell r="K2118">
            <v>42369</v>
          </cell>
          <cell r="N2118" t="str">
            <v>2250</v>
          </cell>
          <cell r="Q2118" t="str">
            <v>0.5</v>
          </cell>
          <cell r="S2118" t="str">
            <v>1.84</v>
          </cell>
          <cell r="T2118" t="str">
            <v>0</v>
          </cell>
          <cell r="U2118" t="str">
            <v>Incremental</v>
          </cell>
          <cell r="AF2118" t="str">
            <v>kWh</v>
          </cell>
        </row>
        <row r="2119">
          <cell r="A2119" t="str">
            <v>10083 - 2</v>
          </cell>
          <cell r="B2119" t="str">
            <v>10083</v>
          </cell>
          <cell r="C2119" t="str">
            <v>Lighting</v>
          </cell>
          <cell r="D2119" t="str">
            <v>Lamp</v>
          </cell>
          <cell r="E2119" t="str">
            <v>CFL Lamp</v>
          </cell>
          <cell r="F2119" t="str">
            <v>RETL: Lamp - CFL - Standard - NQC</v>
          </cell>
          <cell r="G2119" t="str">
            <v>Standard CFL: non-qualified customer</v>
          </cell>
          <cell r="H2119">
            <v>2</v>
          </cell>
          <cell r="I2119" t="str">
            <v>Active</v>
          </cell>
          <cell r="J2119">
            <v>42370</v>
          </cell>
          <cell r="K2119">
            <v>42735</v>
          </cell>
          <cell r="N2119" t="str">
            <v>2278</v>
          </cell>
          <cell r="Q2119" t="str">
            <v>0.5</v>
          </cell>
          <cell r="S2119" t="str">
            <v>0.34</v>
          </cell>
          <cell r="T2119" t="str">
            <v>0</v>
          </cell>
          <cell r="U2119" t="str">
            <v>Incremental</v>
          </cell>
          <cell r="AE2119" t="str">
            <v>per unit</v>
          </cell>
          <cell r="AF2119" t="str">
            <v>kWh</v>
          </cell>
        </row>
        <row r="2120">
          <cell r="A2120" t="str">
            <v>10008 - 1</v>
          </cell>
          <cell r="B2120" t="str">
            <v>10008</v>
          </cell>
          <cell r="C2120" t="str">
            <v>Lighting</v>
          </cell>
          <cell r="D2120" t="str">
            <v>Lamp</v>
          </cell>
          <cell r="E2120" t="str">
            <v>LED Lamp</v>
          </cell>
          <cell r="F2120" t="str">
            <v>RETL: Lamp - LED - A Lamp</v>
          </cell>
          <cell r="G2120" t="str">
            <v>LED A-Lamp</v>
          </cell>
          <cell r="H2120">
            <v>1</v>
          </cell>
          <cell r="I2120" t="str">
            <v>Active</v>
          </cell>
          <cell r="J2120">
            <v>42005</v>
          </cell>
          <cell r="K2120">
            <v>42369</v>
          </cell>
          <cell r="L2120" t="str">
            <v>Res Lighting</v>
          </cell>
          <cell r="N2120" t="str">
            <v>1952</v>
          </cell>
          <cell r="Q2120" t="str">
            <v>3.25</v>
          </cell>
          <cell r="S2120" t="str">
            <v>10.11</v>
          </cell>
          <cell r="T2120" t="str">
            <v>16.02</v>
          </cell>
          <cell r="U2120" t="str">
            <v>Incremental</v>
          </cell>
          <cell r="V2120" t="str">
            <v>12</v>
          </cell>
          <cell r="X2120" t="str">
            <v>0</v>
          </cell>
          <cell r="Y2120" t="str">
            <v>PSE-deemed</v>
          </cell>
          <cell r="Z2120" t="str">
            <v>PSE Regional</v>
          </cell>
          <cell r="AF2120" t="str">
            <v>kWh</v>
          </cell>
        </row>
        <row r="2121">
          <cell r="A2121" t="str">
            <v>10008 - 2</v>
          </cell>
          <cell r="B2121" t="str">
            <v>10008</v>
          </cell>
          <cell r="C2121" t="str">
            <v>Lighting</v>
          </cell>
          <cell r="D2121" t="str">
            <v>Lamp</v>
          </cell>
          <cell r="E2121" t="str">
            <v>LED Lamp</v>
          </cell>
          <cell r="F2121" t="str">
            <v>RETL: Lamp - LED - A Lamp</v>
          </cell>
          <cell r="G2121" t="str">
            <v>LED A-Lamp</v>
          </cell>
          <cell r="H2121">
            <v>2</v>
          </cell>
          <cell r="I2121" t="str">
            <v>Active</v>
          </cell>
          <cell r="J2121">
            <v>41640</v>
          </cell>
          <cell r="K2121">
            <v>42004</v>
          </cell>
          <cell r="L2121" t="str">
            <v>Res Lighting</v>
          </cell>
          <cell r="N2121" t="str">
            <v>1340</v>
          </cell>
          <cell r="Q2121" t="str">
            <v>6.5</v>
          </cell>
          <cell r="S2121" t="str">
            <v>10.11</v>
          </cell>
          <cell r="T2121" t="str">
            <v>13.48</v>
          </cell>
          <cell r="V2121" t="str">
            <v>12</v>
          </cell>
          <cell r="W2121" t="str">
            <v>4134</v>
          </cell>
          <cell r="AF2121" t="str">
            <v>kWh</v>
          </cell>
        </row>
        <row r="2122">
          <cell r="A2122" t="str">
            <v>10008 - 3</v>
          </cell>
          <cell r="B2122" t="str">
            <v>10008</v>
          </cell>
          <cell r="C2122" t="str">
            <v>Lighting</v>
          </cell>
          <cell r="D2122" t="str">
            <v>Lamp</v>
          </cell>
          <cell r="E2122" t="str">
            <v>LED Lamp</v>
          </cell>
          <cell r="F2122" t="str">
            <v>RETL: Lamp - LED - A Lamp</v>
          </cell>
          <cell r="G2122" t="str">
            <v>LED A-Lamp</v>
          </cell>
          <cell r="H2122">
            <v>3</v>
          </cell>
          <cell r="I2122" t="str">
            <v>InActive</v>
          </cell>
          <cell r="J2122">
            <v>42370</v>
          </cell>
          <cell r="K2122">
            <v>42735</v>
          </cell>
          <cell r="L2122" t="str">
            <v>Res Lighting</v>
          </cell>
          <cell r="N2122" t="str">
            <v>2259</v>
          </cell>
          <cell r="Q2122" t="str">
            <v>3.25</v>
          </cell>
          <cell r="S2122" t="str">
            <v>7.06</v>
          </cell>
          <cell r="T2122" t="str">
            <v>24.09</v>
          </cell>
          <cell r="U2122" t="str">
            <v>Incremental</v>
          </cell>
          <cell r="V2122" t="str">
            <v>12</v>
          </cell>
          <cell r="X2122" t="str">
            <v>0</v>
          </cell>
          <cell r="Y2122" t="str">
            <v>PSE-deemed</v>
          </cell>
          <cell r="Z2122" t="str">
            <v>PSE Regional</v>
          </cell>
          <cell r="AE2122" t="str">
            <v>per unit</v>
          </cell>
          <cell r="AF2122" t="str">
            <v>kWh</v>
          </cell>
        </row>
        <row r="2123">
          <cell r="A2123" t="str">
            <v>10008 - 4</v>
          </cell>
          <cell r="B2123" t="str">
            <v>10008</v>
          </cell>
          <cell r="C2123" t="str">
            <v>Lighting</v>
          </cell>
          <cell r="D2123" t="str">
            <v>Lamp</v>
          </cell>
          <cell r="E2123" t="str">
            <v>LED Lamp</v>
          </cell>
          <cell r="F2123" t="str">
            <v>RETL: Lamp - LED - A Lamp</v>
          </cell>
          <cell r="G2123" t="str">
            <v>LED A-Lamp</v>
          </cell>
          <cell r="H2123">
            <v>4</v>
          </cell>
          <cell r="I2123" t="str">
            <v>Active</v>
          </cell>
          <cell r="J2123">
            <v>42370</v>
          </cell>
          <cell r="K2123">
            <v>42735</v>
          </cell>
          <cell r="L2123" t="str">
            <v>Res Lighting</v>
          </cell>
          <cell r="N2123" t="str">
            <v>4403</v>
          </cell>
          <cell r="Q2123" t="str">
            <v>3.25</v>
          </cell>
          <cell r="S2123" t="str">
            <v>7.06</v>
          </cell>
          <cell r="T2123" t="str">
            <v>11.32</v>
          </cell>
          <cell r="U2123" t="str">
            <v>Incremental</v>
          </cell>
          <cell r="V2123" t="str">
            <v>12</v>
          </cell>
          <cell r="X2123" t="str">
            <v>0</v>
          </cell>
          <cell r="Y2123" t="str">
            <v>PSE-deemed</v>
          </cell>
          <cell r="Z2123" t="str">
            <v>PSE Regional</v>
          </cell>
          <cell r="AE2123" t="str">
            <v>per unit</v>
          </cell>
          <cell r="AF2123" t="str">
            <v>kWh</v>
          </cell>
        </row>
        <row r="2124">
          <cell r="A2124" t="str">
            <v>10008 - 5</v>
          </cell>
          <cell r="B2124" t="str">
            <v>10008</v>
          </cell>
          <cell r="C2124" t="str">
            <v>Lighting</v>
          </cell>
          <cell r="D2124" t="str">
            <v>Lamp</v>
          </cell>
          <cell r="E2124" t="str">
            <v>LED Lamp</v>
          </cell>
          <cell r="F2124" t="str">
            <v>RETL: Lamp - LED - A Lamp</v>
          </cell>
          <cell r="G2124" t="str">
            <v>LED A-Lamp</v>
          </cell>
          <cell r="H2124">
            <v>5</v>
          </cell>
          <cell r="I2124" t="str">
            <v>Active</v>
          </cell>
          <cell r="J2124">
            <v>42736</v>
          </cell>
          <cell r="L2124" t="str">
            <v>Res Lighting</v>
          </cell>
          <cell r="N2124" t="str">
            <v>5466</v>
          </cell>
          <cell r="Q2124" t="str">
            <v>2</v>
          </cell>
          <cell r="S2124" t="str">
            <v>1.59</v>
          </cell>
          <cell r="T2124" t="str">
            <v>11.32</v>
          </cell>
          <cell r="U2124" t="str">
            <v>Incremental</v>
          </cell>
          <cell r="V2124" t="str">
            <v>12</v>
          </cell>
          <cell r="X2124" t="str">
            <v>0</v>
          </cell>
          <cell r="Y2124" t="str">
            <v>PSE-deemed</v>
          </cell>
          <cell r="Z2124" t="str">
            <v>RTF Derived</v>
          </cell>
          <cell r="AE2124" t="str">
            <v>per unit</v>
          </cell>
          <cell r="AF2124" t="str">
            <v>kWh</v>
          </cell>
        </row>
        <row r="2125">
          <cell r="A2125" t="str">
            <v>10084 - 1</v>
          </cell>
          <cell r="B2125" t="str">
            <v>10084</v>
          </cell>
          <cell r="C2125" t="str">
            <v>Lighting</v>
          </cell>
          <cell r="D2125" t="str">
            <v>Lamp</v>
          </cell>
          <cell r="E2125" t="str">
            <v>LED Lamp</v>
          </cell>
          <cell r="F2125" t="str">
            <v>RETL: Lamp - LED - A Lamp - NQC</v>
          </cell>
          <cell r="G2125" t="str">
            <v>LED A-Lamp: non-qualified customer</v>
          </cell>
          <cell r="H2125">
            <v>1</v>
          </cell>
          <cell r="I2125" t="str">
            <v>Active</v>
          </cell>
          <cell r="J2125">
            <v>41640</v>
          </cell>
          <cell r="K2125">
            <v>42369</v>
          </cell>
          <cell r="N2125" t="str">
            <v>2241</v>
          </cell>
          <cell r="Q2125" t="str">
            <v>3.25</v>
          </cell>
          <cell r="S2125" t="str">
            <v>10.11</v>
          </cell>
          <cell r="T2125" t="str">
            <v>0</v>
          </cell>
          <cell r="U2125" t="str">
            <v>Incremental</v>
          </cell>
          <cell r="AF2125" t="str">
            <v>kWh</v>
          </cell>
        </row>
        <row r="2126">
          <cell r="A2126" t="str">
            <v>10084 - 2</v>
          </cell>
          <cell r="B2126" t="str">
            <v>10084</v>
          </cell>
          <cell r="C2126" t="str">
            <v>Lighting</v>
          </cell>
          <cell r="D2126" t="str">
            <v>Lamp</v>
          </cell>
          <cell r="E2126" t="str">
            <v>LED Lamp</v>
          </cell>
          <cell r="F2126" t="str">
            <v>RETL: Lamp - LED - A Lamp - NQC</v>
          </cell>
          <cell r="G2126" t="str">
            <v>LED A-Lamp: non-qualified customer</v>
          </cell>
          <cell r="H2126">
            <v>2</v>
          </cell>
          <cell r="I2126" t="str">
            <v>Active</v>
          </cell>
          <cell r="J2126">
            <v>42370</v>
          </cell>
          <cell r="K2126">
            <v>42735</v>
          </cell>
          <cell r="N2126" t="str">
            <v>2260</v>
          </cell>
          <cell r="Q2126" t="str">
            <v>3.25</v>
          </cell>
          <cell r="S2126" t="str">
            <v>7.06</v>
          </cell>
          <cell r="T2126" t="str">
            <v>0</v>
          </cell>
          <cell r="U2126" t="str">
            <v>Incremental</v>
          </cell>
          <cell r="AE2126" t="str">
            <v>per unit</v>
          </cell>
          <cell r="AF2126" t="str">
            <v>kWh</v>
          </cell>
        </row>
        <row r="2127">
          <cell r="A2127" t="str">
            <v>10084 - 3</v>
          </cell>
          <cell r="B2127" t="str">
            <v>10084</v>
          </cell>
          <cell r="C2127" t="str">
            <v>Lighting</v>
          </cell>
          <cell r="D2127" t="str">
            <v>Lamp</v>
          </cell>
          <cell r="E2127" t="str">
            <v>LED Lamp</v>
          </cell>
          <cell r="F2127" t="str">
            <v>RETL: Lamp - LED - A Lamp - NQC</v>
          </cell>
          <cell r="G2127" t="str">
            <v>LED A-Lamp: non-qualified customer</v>
          </cell>
          <cell r="H2127">
            <v>3</v>
          </cell>
          <cell r="I2127" t="str">
            <v>Active</v>
          </cell>
          <cell r="J2127">
            <v>42736</v>
          </cell>
          <cell r="L2127" t="str">
            <v>Res Lighting</v>
          </cell>
          <cell r="N2127" t="str">
            <v>5474</v>
          </cell>
          <cell r="Q2127" t="str">
            <v>2</v>
          </cell>
          <cell r="S2127" t="str">
            <v>1.59</v>
          </cell>
          <cell r="T2127" t="str">
            <v>0</v>
          </cell>
          <cell r="U2127" t="str">
            <v>Incremental</v>
          </cell>
          <cell r="X2127" t="str">
            <v>0</v>
          </cell>
          <cell r="AE2127" t="str">
            <v>per unit</v>
          </cell>
          <cell r="AF2127" t="str">
            <v>kWh</v>
          </cell>
        </row>
        <row r="2128">
          <cell r="A2128" t="str">
            <v>10009 - 1</v>
          </cell>
          <cell r="B2128" t="str">
            <v>10009</v>
          </cell>
          <cell r="C2128" t="str">
            <v>Lighting</v>
          </cell>
          <cell r="D2128" t="str">
            <v>Lamp</v>
          </cell>
          <cell r="E2128" t="str">
            <v>LED Lamp</v>
          </cell>
          <cell r="F2128" t="str">
            <v>RETL: Lamp - LED - Candelabra</v>
          </cell>
          <cell r="G2128" t="str">
            <v>LED candelabra</v>
          </cell>
          <cell r="H2128">
            <v>1</v>
          </cell>
          <cell r="I2128" t="str">
            <v>Active</v>
          </cell>
          <cell r="J2128">
            <v>42005</v>
          </cell>
          <cell r="K2128">
            <v>42369</v>
          </cell>
          <cell r="L2128" t="str">
            <v>Res Lighting</v>
          </cell>
          <cell r="N2128" t="str">
            <v>1953</v>
          </cell>
          <cell r="Q2128" t="str">
            <v>2.75</v>
          </cell>
          <cell r="S2128" t="str">
            <v>11.56</v>
          </cell>
          <cell r="T2128" t="str">
            <v>17.76</v>
          </cell>
          <cell r="U2128" t="str">
            <v>Incremental</v>
          </cell>
          <cell r="V2128" t="str">
            <v>12</v>
          </cell>
          <cell r="X2128" t="str">
            <v>0</v>
          </cell>
          <cell r="Y2128" t="str">
            <v>PSE-deemed</v>
          </cell>
          <cell r="Z2128" t="str">
            <v>PSE Regional</v>
          </cell>
          <cell r="AF2128" t="str">
            <v>kWh</v>
          </cell>
        </row>
        <row r="2129">
          <cell r="A2129" t="str">
            <v>10009 - 2</v>
          </cell>
          <cell r="B2129" t="str">
            <v>10009</v>
          </cell>
          <cell r="C2129" t="str">
            <v>Lighting</v>
          </cell>
          <cell r="D2129" t="str">
            <v>Lamp</v>
          </cell>
          <cell r="E2129" t="str">
            <v>LED Lamp</v>
          </cell>
          <cell r="F2129" t="str">
            <v>RETL: Lamp - LED - Candelabra</v>
          </cell>
          <cell r="G2129" t="str">
            <v>LED candelabra</v>
          </cell>
          <cell r="H2129">
            <v>2</v>
          </cell>
          <cell r="I2129" t="str">
            <v>Active</v>
          </cell>
          <cell r="J2129">
            <v>41640</v>
          </cell>
          <cell r="K2129">
            <v>42004</v>
          </cell>
          <cell r="L2129" t="str">
            <v>Res Lighting</v>
          </cell>
          <cell r="N2129" t="str">
            <v>1345</v>
          </cell>
          <cell r="Q2129" t="str">
            <v>5.5</v>
          </cell>
          <cell r="S2129" t="str">
            <v>11.56</v>
          </cell>
          <cell r="T2129" t="str">
            <v>17.76</v>
          </cell>
          <cell r="V2129" t="str">
            <v>12</v>
          </cell>
          <cell r="W2129" t="str">
            <v>4135</v>
          </cell>
          <cell r="AF2129" t="str">
            <v>kWh</v>
          </cell>
        </row>
        <row r="2130">
          <cell r="A2130" t="str">
            <v>10009 - 3</v>
          </cell>
          <cell r="B2130" t="str">
            <v>10009</v>
          </cell>
          <cell r="C2130" t="str">
            <v>Lighting</v>
          </cell>
          <cell r="D2130" t="str">
            <v>Lamp</v>
          </cell>
          <cell r="E2130" t="str">
            <v>LED Lamp</v>
          </cell>
          <cell r="F2130" t="str">
            <v>RETL: Lamp - LED - Candelabra</v>
          </cell>
          <cell r="G2130" t="str">
            <v>LED candelabra</v>
          </cell>
          <cell r="H2130">
            <v>3</v>
          </cell>
          <cell r="I2130" t="str">
            <v>InActive</v>
          </cell>
          <cell r="J2130">
            <v>42370</v>
          </cell>
          <cell r="K2130">
            <v>42735</v>
          </cell>
          <cell r="L2130" t="str">
            <v>Res Lighting</v>
          </cell>
          <cell r="N2130" t="str">
            <v>2261</v>
          </cell>
          <cell r="Q2130" t="str">
            <v>2.75</v>
          </cell>
          <cell r="S2130" t="str">
            <v>6.54</v>
          </cell>
          <cell r="T2130" t="str">
            <v>30.95</v>
          </cell>
          <cell r="U2130" t="str">
            <v>Incremental</v>
          </cell>
          <cell r="V2130" t="str">
            <v>12</v>
          </cell>
          <cell r="X2130" t="str">
            <v>0</v>
          </cell>
          <cell r="Y2130" t="str">
            <v>PSE-deemed</v>
          </cell>
          <cell r="Z2130" t="str">
            <v>PSE Regional</v>
          </cell>
          <cell r="AE2130" t="str">
            <v>per unit</v>
          </cell>
          <cell r="AF2130" t="str">
            <v>kWh</v>
          </cell>
        </row>
        <row r="2131">
          <cell r="A2131" t="str">
            <v>10009 - 4</v>
          </cell>
          <cell r="B2131" t="str">
            <v>10009</v>
          </cell>
          <cell r="C2131" t="str">
            <v>Lighting</v>
          </cell>
          <cell r="D2131" t="str">
            <v>Lamp</v>
          </cell>
          <cell r="E2131" t="str">
            <v>LED Lamp</v>
          </cell>
          <cell r="F2131" t="str">
            <v>RETL: Lamp - LED - Candelabra</v>
          </cell>
          <cell r="G2131" t="str">
            <v>LED candelabra</v>
          </cell>
          <cell r="H2131">
            <v>4</v>
          </cell>
          <cell r="I2131" t="str">
            <v>Active</v>
          </cell>
          <cell r="J2131">
            <v>42370</v>
          </cell>
          <cell r="K2131">
            <v>42735</v>
          </cell>
          <cell r="L2131" t="str">
            <v>Res Lighting</v>
          </cell>
          <cell r="N2131" t="str">
            <v>4406</v>
          </cell>
          <cell r="Q2131" t="str">
            <v>2.75</v>
          </cell>
          <cell r="S2131" t="str">
            <v>6.54</v>
          </cell>
          <cell r="T2131" t="str">
            <v>22.49</v>
          </cell>
          <cell r="U2131" t="str">
            <v>Incremental</v>
          </cell>
          <cell r="V2131" t="str">
            <v>12</v>
          </cell>
          <cell r="X2131" t="str">
            <v>0</v>
          </cell>
          <cell r="Y2131" t="str">
            <v>PSE-deemed</v>
          </cell>
          <cell r="Z2131" t="str">
            <v>PSE Regional</v>
          </cell>
          <cell r="AE2131" t="str">
            <v>per unit</v>
          </cell>
          <cell r="AF2131" t="str">
            <v>kWh</v>
          </cell>
        </row>
        <row r="2132">
          <cell r="A2132" t="str">
            <v>10009 - 5</v>
          </cell>
          <cell r="B2132" t="str">
            <v>10009</v>
          </cell>
          <cell r="C2132" t="str">
            <v>Lighting</v>
          </cell>
          <cell r="D2132" t="str">
            <v>Lamp</v>
          </cell>
          <cell r="E2132" t="str">
            <v>LED Lamp</v>
          </cell>
          <cell r="F2132" t="str">
            <v>RETL: Lamp - LED - Candelabra</v>
          </cell>
          <cell r="G2132" t="str">
            <v>LED candelabra</v>
          </cell>
          <cell r="H2132">
            <v>5</v>
          </cell>
          <cell r="I2132" t="str">
            <v>Active</v>
          </cell>
          <cell r="J2132">
            <v>42736</v>
          </cell>
          <cell r="L2132" t="str">
            <v>Res Lighting</v>
          </cell>
          <cell r="N2132" t="str">
            <v>5467</v>
          </cell>
          <cell r="Q2132" t="str">
            <v>2</v>
          </cell>
          <cell r="S2132" t="str">
            <v>2.92</v>
          </cell>
          <cell r="T2132" t="str">
            <v>22.49</v>
          </cell>
          <cell r="U2132" t="str">
            <v>Incremental</v>
          </cell>
          <cell r="V2132" t="str">
            <v>11</v>
          </cell>
          <cell r="X2132" t="str">
            <v>0</v>
          </cell>
          <cell r="Y2132" t="str">
            <v>PSE-deemed</v>
          </cell>
          <cell r="Z2132" t="str">
            <v>RTF Derived</v>
          </cell>
          <cell r="AE2132" t="str">
            <v>per unit</v>
          </cell>
          <cell r="AF2132" t="str">
            <v>kWh</v>
          </cell>
        </row>
        <row r="2133">
          <cell r="A2133" t="str">
            <v>10085 - 1</v>
          </cell>
          <cell r="B2133" t="str">
            <v>10085</v>
          </cell>
          <cell r="C2133" t="str">
            <v>Lighting</v>
          </cell>
          <cell r="D2133" t="str">
            <v>Lamp</v>
          </cell>
          <cell r="E2133" t="str">
            <v>LED Lamp</v>
          </cell>
          <cell r="F2133" t="str">
            <v>RETL: Lamp - LED - Candelabra - NQC</v>
          </cell>
          <cell r="G2133" t="str">
            <v>LED candelabra: non-qualified customer</v>
          </cell>
          <cell r="H2133">
            <v>1</v>
          </cell>
          <cell r="I2133" t="str">
            <v>Active</v>
          </cell>
          <cell r="J2133">
            <v>41640</v>
          </cell>
          <cell r="K2133">
            <v>42369</v>
          </cell>
          <cell r="N2133" t="str">
            <v>2242</v>
          </cell>
          <cell r="Q2133" t="str">
            <v>2.75</v>
          </cell>
          <cell r="S2133" t="str">
            <v>11.56</v>
          </cell>
          <cell r="T2133" t="str">
            <v>0</v>
          </cell>
          <cell r="U2133" t="str">
            <v>Incremental</v>
          </cell>
          <cell r="AF2133" t="str">
            <v>kWh</v>
          </cell>
        </row>
        <row r="2134">
          <cell r="A2134" t="str">
            <v>10085 - 2</v>
          </cell>
          <cell r="B2134" t="str">
            <v>10085</v>
          </cell>
          <cell r="C2134" t="str">
            <v>Lighting</v>
          </cell>
          <cell r="D2134" t="str">
            <v>Lamp</v>
          </cell>
          <cell r="E2134" t="str">
            <v>LED Lamp</v>
          </cell>
          <cell r="F2134" t="str">
            <v>RETL: Lamp - LED - Candelabra - NQC</v>
          </cell>
          <cell r="G2134" t="str">
            <v>LED candelabra: non-qualified customer</v>
          </cell>
          <cell r="H2134">
            <v>2</v>
          </cell>
          <cell r="I2134" t="str">
            <v>Active</v>
          </cell>
          <cell r="J2134">
            <v>42370</v>
          </cell>
          <cell r="K2134">
            <v>42735</v>
          </cell>
          <cell r="N2134" t="str">
            <v>2262</v>
          </cell>
          <cell r="Q2134" t="str">
            <v>2.75</v>
          </cell>
          <cell r="S2134" t="str">
            <v>6.54</v>
          </cell>
          <cell r="T2134" t="str">
            <v>0</v>
          </cell>
          <cell r="U2134" t="str">
            <v>Incremental</v>
          </cell>
          <cell r="AE2134" t="str">
            <v>per unit</v>
          </cell>
          <cell r="AF2134" t="str">
            <v>kWh</v>
          </cell>
        </row>
        <row r="2135">
          <cell r="A2135" t="str">
            <v>10085 - 3</v>
          </cell>
          <cell r="B2135" t="str">
            <v>10085</v>
          </cell>
          <cell r="C2135" t="str">
            <v>Lighting</v>
          </cell>
          <cell r="D2135" t="str">
            <v>Lamp</v>
          </cell>
          <cell r="E2135" t="str">
            <v>LED Lamp</v>
          </cell>
          <cell r="F2135" t="str">
            <v>RETL: Lamp - LED - Candelabra - NQC</v>
          </cell>
          <cell r="G2135" t="str">
            <v>LED candelabra: non-qualified customer</v>
          </cell>
          <cell r="H2135">
            <v>3</v>
          </cell>
          <cell r="I2135" t="str">
            <v>Active</v>
          </cell>
          <cell r="J2135">
            <v>42736</v>
          </cell>
          <cell r="L2135" t="str">
            <v>Res Lighting</v>
          </cell>
          <cell r="N2135" t="str">
            <v>5475</v>
          </cell>
          <cell r="Q2135" t="str">
            <v>2</v>
          </cell>
          <cell r="S2135" t="str">
            <v>2.92</v>
          </cell>
          <cell r="T2135" t="str">
            <v>0</v>
          </cell>
          <cell r="U2135" t="str">
            <v>Incremental</v>
          </cell>
          <cell r="X2135" t="str">
            <v>0</v>
          </cell>
          <cell r="AE2135" t="str">
            <v>per unit</v>
          </cell>
          <cell r="AF2135" t="str">
            <v>kWh</v>
          </cell>
        </row>
        <row r="2136">
          <cell r="A2136" t="str">
            <v>10010 - 1</v>
          </cell>
          <cell r="B2136" t="str">
            <v>10010</v>
          </cell>
          <cell r="C2136" t="str">
            <v>Lighting</v>
          </cell>
          <cell r="D2136" t="str">
            <v>Lamp</v>
          </cell>
          <cell r="E2136" t="str">
            <v>LED Lamp</v>
          </cell>
          <cell r="F2136" t="str">
            <v>RETL: Lamp - LED - Engagement</v>
          </cell>
          <cell r="G2136" t="str">
            <v>LED engagement lamp</v>
          </cell>
          <cell r="H2136">
            <v>1</v>
          </cell>
          <cell r="I2136" t="str">
            <v>Active</v>
          </cell>
          <cell r="J2136">
            <v>41640</v>
          </cell>
          <cell r="K2136">
            <v>42369</v>
          </cell>
          <cell r="L2136" t="str">
            <v>Res Lighting</v>
          </cell>
          <cell r="N2136" t="str">
            <v>1347</v>
          </cell>
          <cell r="Q2136" t="str">
            <v>8</v>
          </cell>
          <cell r="S2136" t="str">
            <v>8</v>
          </cell>
          <cell r="T2136" t="str">
            <v>13.48</v>
          </cell>
          <cell r="U2136" t="str">
            <v>Incremental</v>
          </cell>
          <cell r="V2136" t="str">
            <v>30</v>
          </cell>
          <cell r="X2136" t="str">
            <v>0</v>
          </cell>
          <cell r="Y2136" t="str">
            <v>PSE-deemed</v>
          </cell>
          <cell r="Z2136" t="str">
            <v>PSE Regional</v>
          </cell>
          <cell r="AF2136" t="str">
            <v>kWh</v>
          </cell>
        </row>
        <row r="2137">
          <cell r="A2137" t="str">
            <v>10011 - 1</v>
          </cell>
          <cell r="B2137" t="str">
            <v>10011</v>
          </cell>
          <cell r="C2137" t="str">
            <v>Lighting</v>
          </cell>
          <cell r="D2137" t="str">
            <v>Lamp</v>
          </cell>
          <cell r="E2137" t="str">
            <v>LED Lamp</v>
          </cell>
          <cell r="F2137" t="str">
            <v>RETL: Lamp - LED - Globe</v>
          </cell>
          <cell r="G2137" t="str">
            <v>LED globe lamp</v>
          </cell>
          <cell r="H2137">
            <v>1</v>
          </cell>
          <cell r="I2137" t="str">
            <v>Active</v>
          </cell>
          <cell r="J2137">
            <v>42005</v>
          </cell>
          <cell r="K2137">
            <v>42369</v>
          </cell>
          <cell r="L2137" t="str">
            <v>Res Lighting</v>
          </cell>
          <cell r="N2137" t="str">
            <v>1955</v>
          </cell>
          <cell r="Q2137" t="str">
            <v>2.75</v>
          </cell>
          <cell r="S2137" t="str">
            <v>12.83</v>
          </cell>
          <cell r="T2137" t="str">
            <v>15.71</v>
          </cell>
          <cell r="U2137" t="str">
            <v>Incremental</v>
          </cell>
          <cell r="V2137" t="str">
            <v>12</v>
          </cell>
          <cell r="X2137" t="str">
            <v>0</v>
          </cell>
          <cell r="Y2137" t="str">
            <v>PSE-deemed</v>
          </cell>
          <cell r="Z2137" t="str">
            <v>PSE Regional</v>
          </cell>
          <cell r="AF2137" t="str">
            <v>kWh</v>
          </cell>
        </row>
        <row r="2138">
          <cell r="A2138" t="str">
            <v>10011 - 2</v>
          </cell>
          <cell r="B2138" t="str">
            <v>10011</v>
          </cell>
          <cell r="C2138" t="str">
            <v>Lighting</v>
          </cell>
          <cell r="D2138" t="str">
            <v>Lamp</v>
          </cell>
          <cell r="E2138" t="str">
            <v>LED Lamp</v>
          </cell>
          <cell r="F2138" t="str">
            <v>RETL: Lamp - LED - Globe</v>
          </cell>
          <cell r="G2138" t="str">
            <v>LED globe lamp</v>
          </cell>
          <cell r="H2138">
            <v>2</v>
          </cell>
          <cell r="I2138" t="str">
            <v>Active</v>
          </cell>
          <cell r="J2138">
            <v>41640</v>
          </cell>
          <cell r="K2138">
            <v>42004</v>
          </cell>
          <cell r="L2138" t="str">
            <v>Res Lighting</v>
          </cell>
          <cell r="N2138" t="str">
            <v>1346</v>
          </cell>
          <cell r="Q2138" t="str">
            <v>5.5</v>
          </cell>
          <cell r="S2138" t="str">
            <v>12.83</v>
          </cell>
          <cell r="T2138" t="str">
            <v>15.71</v>
          </cell>
          <cell r="V2138" t="str">
            <v>12</v>
          </cell>
          <cell r="W2138" t="str">
            <v>4136</v>
          </cell>
          <cell r="AF2138" t="str">
            <v>kWh</v>
          </cell>
        </row>
        <row r="2139">
          <cell r="A2139" t="str">
            <v>10011 - 3</v>
          </cell>
          <cell r="B2139" t="str">
            <v>10011</v>
          </cell>
          <cell r="C2139" t="str">
            <v>Lighting</v>
          </cell>
          <cell r="D2139" t="str">
            <v>Lamp</v>
          </cell>
          <cell r="E2139" t="str">
            <v>LED Lamp</v>
          </cell>
          <cell r="F2139" t="str">
            <v>RETL: Lamp - LED - Globe</v>
          </cell>
          <cell r="G2139" t="str">
            <v>LED globe lamp</v>
          </cell>
          <cell r="H2139">
            <v>3</v>
          </cell>
          <cell r="I2139" t="str">
            <v>InActive</v>
          </cell>
          <cell r="J2139">
            <v>42370</v>
          </cell>
          <cell r="K2139">
            <v>42735</v>
          </cell>
          <cell r="L2139" t="str">
            <v>Res Lighting</v>
          </cell>
          <cell r="N2139" t="str">
            <v>2263</v>
          </cell>
          <cell r="Q2139" t="str">
            <v>2.75</v>
          </cell>
          <cell r="S2139" t="str">
            <v>5.1</v>
          </cell>
          <cell r="T2139" t="str">
            <v>21.19</v>
          </cell>
          <cell r="U2139" t="str">
            <v>Incremental</v>
          </cell>
          <cell r="V2139" t="str">
            <v>12</v>
          </cell>
          <cell r="X2139" t="str">
            <v>0</v>
          </cell>
          <cell r="Y2139" t="str">
            <v>PSE-deemed</v>
          </cell>
          <cell r="Z2139" t="str">
            <v>PSE Regional</v>
          </cell>
          <cell r="AE2139" t="str">
            <v>per unit</v>
          </cell>
          <cell r="AF2139" t="str">
            <v>kWh</v>
          </cell>
        </row>
        <row r="2140">
          <cell r="A2140" t="str">
            <v>10011 - 4</v>
          </cell>
          <cell r="B2140" t="str">
            <v>10011</v>
          </cell>
          <cell r="C2140" t="str">
            <v>Lighting</v>
          </cell>
          <cell r="D2140" t="str">
            <v>Lamp</v>
          </cell>
          <cell r="E2140" t="str">
            <v>LED Lamp</v>
          </cell>
          <cell r="F2140" t="str">
            <v>RETL: Lamp - LED - Globe</v>
          </cell>
          <cell r="G2140" t="str">
            <v>LED globe lamp</v>
          </cell>
          <cell r="H2140">
            <v>4</v>
          </cell>
          <cell r="I2140" t="str">
            <v>Active</v>
          </cell>
          <cell r="J2140">
            <v>42370</v>
          </cell>
          <cell r="K2140">
            <v>42735</v>
          </cell>
          <cell r="L2140" t="str">
            <v>Res Lighting</v>
          </cell>
          <cell r="N2140" t="str">
            <v>4409</v>
          </cell>
          <cell r="Q2140" t="str">
            <v>2.75</v>
          </cell>
          <cell r="S2140" t="str">
            <v>5.1</v>
          </cell>
          <cell r="T2140" t="str">
            <v>12.93</v>
          </cell>
          <cell r="U2140" t="str">
            <v>Incremental</v>
          </cell>
          <cell r="V2140" t="str">
            <v>12</v>
          </cell>
          <cell r="X2140" t="str">
            <v>0</v>
          </cell>
          <cell r="Y2140" t="str">
            <v>PSE-deemed</v>
          </cell>
          <cell r="Z2140" t="str">
            <v>PSE Regional</v>
          </cell>
          <cell r="AE2140" t="str">
            <v>per unit</v>
          </cell>
          <cell r="AF2140" t="str">
            <v>kWh</v>
          </cell>
        </row>
        <row r="2141">
          <cell r="A2141" t="str">
            <v>10011 - 5</v>
          </cell>
          <cell r="B2141" t="str">
            <v>10011</v>
          </cell>
          <cell r="C2141" t="str">
            <v>Lighting</v>
          </cell>
          <cell r="D2141" t="str">
            <v>Lamp</v>
          </cell>
          <cell r="E2141" t="str">
            <v>LED Lamp</v>
          </cell>
          <cell r="F2141" t="str">
            <v>RETL: Lamp - LED - Globe</v>
          </cell>
          <cell r="G2141" t="str">
            <v>LED globe lamp</v>
          </cell>
          <cell r="H2141">
            <v>5</v>
          </cell>
          <cell r="I2141" t="str">
            <v>Active</v>
          </cell>
          <cell r="J2141">
            <v>42736</v>
          </cell>
          <cell r="L2141" t="str">
            <v>Res Lighting</v>
          </cell>
          <cell r="N2141" t="str">
            <v>5468</v>
          </cell>
          <cell r="Q2141" t="str">
            <v>2</v>
          </cell>
          <cell r="S2141" t="str">
            <v>3.68</v>
          </cell>
          <cell r="T2141" t="str">
            <v>12.93</v>
          </cell>
          <cell r="U2141" t="str">
            <v>Incremental</v>
          </cell>
          <cell r="V2141" t="str">
            <v>12</v>
          </cell>
          <cell r="X2141" t="str">
            <v>0</v>
          </cell>
          <cell r="Y2141" t="str">
            <v>PSE-deemed</v>
          </cell>
          <cell r="Z2141" t="str">
            <v>RTF Derived</v>
          </cell>
          <cell r="AE2141" t="str">
            <v>per unit</v>
          </cell>
          <cell r="AF2141" t="str">
            <v>kWh</v>
          </cell>
        </row>
        <row r="2142">
          <cell r="A2142" t="str">
            <v>10086 - 1</v>
          </cell>
          <cell r="B2142" t="str">
            <v>10086</v>
          </cell>
          <cell r="C2142" t="str">
            <v>Lighting</v>
          </cell>
          <cell r="D2142" t="str">
            <v>Lamp</v>
          </cell>
          <cell r="E2142" t="str">
            <v>LED Lamp</v>
          </cell>
          <cell r="F2142" t="str">
            <v>RETL: Lamp - LED - Globe - NQC</v>
          </cell>
          <cell r="G2142" t="str">
            <v>LED globe lamp: non-qualified customer</v>
          </cell>
          <cell r="H2142">
            <v>1</v>
          </cell>
          <cell r="I2142" t="str">
            <v>Active</v>
          </cell>
          <cell r="J2142">
            <v>41640</v>
          </cell>
          <cell r="K2142">
            <v>42369</v>
          </cell>
          <cell r="N2142" t="str">
            <v>2243</v>
          </cell>
          <cell r="Q2142" t="str">
            <v>2.75</v>
          </cell>
          <cell r="S2142" t="str">
            <v>12.83</v>
          </cell>
          <cell r="T2142" t="str">
            <v>0</v>
          </cell>
          <cell r="U2142" t="str">
            <v>Incremental</v>
          </cell>
          <cell r="AF2142" t="str">
            <v>kWh</v>
          </cell>
        </row>
        <row r="2143">
          <cell r="A2143" t="str">
            <v>10086 - 2</v>
          </cell>
          <cell r="B2143" t="str">
            <v>10086</v>
          </cell>
          <cell r="C2143" t="str">
            <v>Lighting</v>
          </cell>
          <cell r="D2143" t="str">
            <v>Lamp</v>
          </cell>
          <cell r="E2143" t="str">
            <v>LED Lamp</v>
          </cell>
          <cell r="F2143" t="str">
            <v>RETL: Lamp - LED - Globe - NQC</v>
          </cell>
          <cell r="G2143" t="str">
            <v>LED globe lamp: non-qualified customer</v>
          </cell>
          <cell r="H2143">
            <v>2</v>
          </cell>
          <cell r="I2143" t="str">
            <v>Active</v>
          </cell>
          <cell r="J2143">
            <v>42370</v>
          </cell>
          <cell r="K2143">
            <v>42735</v>
          </cell>
          <cell r="N2143" t="str">
            <v>2264</v>
          </cell>
          <cell r="Q2143" t="str">
            <v>2.75</v>
          </cell>
          <cell r="S2143" t="str">
            <v>5.1</v>
          </cell>
          <cell r="T2143" t="str">
            <v>0</v>
          </cell>
          <cell r="U2143" t="str">
            <v>Incremental</v>
          </cell>
          <cell r="AE2143" t="str">
            <v>per unit</v>
          </cell>
          <cell r="AF2143" t="str">
            <v>kWh</v>
          </cell>
        </row>
        <row r="2144">
          <cell r="A2144" t="str">
            <v>10086 - 3</v>
          </cell>
          <cell r="B2144" t="str">
            <v>10086</v>
          </cell>
          <cell r="C2144" t="str">
            <v>Lighting</v>
          </cell>
          <cell r="D2144" t="str">
            <v>Lamp</v>
          </cell>
          <cell r="E2144" t="str">
            <v>LED Lamp</v>
          </cell>
          <cell r="F2144" t="str">
            <v>RETL: Lamp - LED - Globe - NQC</v>
          </cell>
          <cell r="G2144" t="str">
            <v>LED globe lamp: non-qualified customer</v>
          </cell>
          <cell r="H2144">
            <v>3</v>
          </cell>
          <cell r="I2144" t="str">
            <v>Active</v>
          </cell>
          <cell r="J2144">
            <v>42736</v>
          </cell>
          <cell r="L2144" t="str">
            <v>Res Lighting</v>
          </cell>
          <cell r="N2144" t="str">
            <v>5476</v>
          </cell>
          <cell r="Q2144" t="str">
            <v>2</v>
          </cell>
          <cell r="S2144" t="str">
            <v>3.68</v>
          </cell>
          <cell r="T2144" t="str">
            <v>0</v>
          </cell>
          <cell r="U2144" t="str">
            <v>Incremental</v>
          </cell>
          <cell r="X2144" t="str">
            <v>0</v>
          </cell>
          <cell r="AE2144" t="str">
            <v>per unit</v>
          </cell>
          <cell r="AF2144" t="str">
            <v>kWh</v>
          </cell>
        </row>
        <row r="2145">
          <cell r="A2145" t="str">
            <v>10012 - 1</v>
          </cell>
          <cell r="B2145" t="str">
            <v>10012</v>
          </cell>
          <cell r="C2145" t="str">
            <v>Lighting</v>
          </cell>
          <cell r="D2145" t="str">
            <v>Lamp</v>
          </cell>
          <cell r="E2145" t="str">
            <v>LED Lamp</v>
          </cell>
          <cell r="F2145" t="str">
            <v>RETL: Lamp - LED - Induction A Lamp</v>
          </cell>
          <cell r="G2145" t="str">
            <v>LED induction A-Lamp</v>
          </cell>
          <cell r="H2145">
            <v>1</v>
          </cell>
          <cell r="I2145" t="str">
            <v>Active</v>
          </cell>
          <cell r="J2145">
            <v>42005</v>
          </cell>
          <cell r="K2145">
            <v>42369</v>
          </cell>
          <cell r="L2145" t="str">
            <v>Res Lighting</v>
          </cell>
          <cell r="N2145" t="str">
            <v>1963</v>
          </cell>
          <cell r="Q2145" t="str">
            <v>4</v>
          </cell>
          <cell r="S2145" t="str">
            <v>7.37</v>
          </cell>
          <cell r="T2145" t="str">
            <v>10.53</v>
          </cell>
          <cell r="U2145" t="str">
            <v>Incremental</v>
          </cell>
          <cell r="V2145" t="str">
            <v>12</v>
          </cell>
          <cell r="W2145" t="str">
            <v>4553</v>
          </cell>
          <cell r="X2145" t="str">
            <v>0</v>
          </cell>
          <cell r="Y2145" t="str">
            <v>PSE-deemed</v>
          </cell>
          <cell r="Z2145" t="str">
            <v>PSE Regional</v>
          </cell>
          <cell r="AF2145" t="str">
            <v>kWh</v>
          </cell>
        </row>
        <row r="2146">
          <cell r="A2146" t="str">
            <v>10012 - 2</v>
          </cell>
          <cell r="B2146" t="str">
            <v>10012</v>
          </cell>
          <cell r="C2146" t="str">
            <v>Lighting</v>
          </cell>
          <cell r="D2146" t="str">
            <v>Lamp</v>
          </cell>
          <cell r="E2146" t="str">
            <v>LED Lamp</v>
          </cell>
          <cell r="F2146" t="str">
            <v>RETL: Lamp - LED - Induction A Lamp</v>
          </cell>
          <cell r="G2146" t="str">
            <v>LED induction A-Lamp</v>
          </cell>
          <cell r="H2146">
            <v>2</v>
          </cell>
          <cell r="I2146" t="str">
            <v>Active</v>
          </cell>
          <cell r="J2146">
            <v>42370</v>
          </cell>
          <cell r="K2146">
            <v>42735</v>
          </cell>
          <cell r="L2146" t="str">
            <v>Res Lighting</v>
          </cell>
          <cell r="N2146" t="str">
            <v>2257</v>
          </cell>
          <cell r="Q2146" t="str">
            <v>4</v>
          </cell>
          <cell r="S2146" t="str">
            <v>5.83</v>
          </cell>
          <cell r="T2146" t="str">
            <v>20.52</v>
          </cell>
          <cell r="U2146" t="str">
            <v>Incremental</v>
          </cell>
          <cell r="V2146" t="str">
            <v>12</v>
          </cell>
          <cell r="W2146" t="str">
            <v>0</v>
          </cell>
          <cell r="X2146" t="str">
            <v>0</v>
          </cell>
          <cell r="Y2146" t="str">
            <v>PSE-deemed</v>
          </cell>
          <cell r="Z2146" t="str">
            <v>PSE Regional</v>
          </cell>
          <cell r="AE2146" t="str">
            <v>per unit</v>
          </cell>
          <cell r="AF2146" t="str">
            <v>kWh</v>
          </cell>
        </row>
        <row r="2147">
          <cell r="A2147" t="str">
            <v>10087 - 1</v>
          </cell>
          <cell r="B2147" t="str">
            <v>10087</v>
          </cell>
          <cell r="C2147" t="str">
            <v>Lighting</v>
          </cell>
          <cell r="D2147" t="str">
            <v>Lamp</v>
          </cell>
          <cell r="E2147" t="str">
            <v>LED Lamp</v>
          </cell>
          <cell r="F2147" t="str">
            <v>RETL: Lamp - LED - Induction A Lamp - NQC</v>
          </cell>
          <cell r="G2147" t="str">
            <v>LED induction A-Lamp: non-qualified customer</v>
          </cell>
          <cell r="H2147">
            <v>1</v>
          </cell>
          <cell r="I2147" t="str">
            <v>Active</v>
          </cell>
          <cell r="J2147">
            <v>41640</v>
          </cell>
          <cell r="K2147">
            <v>42369</v>
          </cell>
          <cell r="N2147" t="str">
            <v>2240</v>
          </cell>
          <cell r="Q2147" t="str">
            <v>4</v>
          </cell>
          <cell r="S2147" t="str">
            <v>7.37</v>
          </cell>
          <cell r="T2147" t="str">
            <v>0</v>
          </cell>
          <cell r="U2147" t="str">
            <v>Incremental</v>
          </cell>
          <cell r="AF2147" t="str">
            <v>kWh</v>
          </cell>
        </row>
        <row r="2148">
          <cell r="A2148" t="str">
            <v>10087 - 2</v>
          </cell>
          <cell r="B2148" t="str">
            <v>10087</v>
          </cell>
          <cell r="C2148" t="str">
            <v>Lighting</v>
          </cell>
          <cell r="D2148" t="str">
            <v>Lamp</v>
          </cell>
          <cell r="E2148" t="str">
            <v>LED Lamp</v>
          </cell>
          <cell r="F2148" t="str">
            <v>RETL: Lamp - LED - Induction A Lamp - NQC</v>
          </cell>
          <cell r="G2148" t="str">
            <v>LED induction A-Lamp: non-qualified customer</v>
          </cell>
          <cell r="H2148">
            <v>2</v>
          </cell>
          <cell r="I2148" t="str">
            <v>Active</v>
          </cell>
          <cell r="J2148">
            <v>42370</v>
          </cell>
          <cell r="K2148">
            <v>42735</v>
          </cell>
          <cell r="N2148" t="str">
            <v>2258</v>
          </cell>
          <cell r="Q2148" t="str">
            <v>4</v>
          </cell>
          <cell r="S2148" t="str">
            <v>5.83</v>
          </cell>
          <cell r="T2148" t="str">
            <v>0</v>
          </cell>
          <cell r="U2148" t="str">
            <v>Incremental</v>
          </cell>
          <cell r="AE2148" t="str">
            <v>per unit</v>
          </cell>
          <cell r="AF2148" t="str">
            <v>kWh</v>
          </cell>
        </row>
        <row r="2149">
          <cell r="A2149" t="str">
            <v>10013 - 1</v>
          </cell>
          <cell r="B2149" t="str">
            <v>10013</v>
          </cell>
          <cell r="C2149" t="str">
            <v>Lighting</v>
          </cell>
          <cell r="D2149" t="str">
            <v>Lamp</v>
          </cell>
          <cell r="E2149" t="str">
            <v>LED Lamp</v>
          </cell>
          <cell r="F2149" t="str">
            <v>RETL: Lamp - LED - MR16</v>
          </cell>
          <cell r="G2149" t="str">
            <v>LED MR-16</v>
          </cell>
          <cell r="H2149">
            <v>1</v>
          </cell>
          <cell r="I2149" t="str">
            <v>Active</v>
          </cell>
          <cell r="J2149">
            <v>42005</v>
          </cell>
          <cell r="K2149">
            <v>42369</v>
          </cell>
          <cell r="L2149" t="str">
            <v>Res Lighting</v>
          </cell>
          <cell r="N2149" t="str">
            <v>1957</v>
          </cell>
          <cell r="Q2149" t="str">
            <v>5</v>
          </cell>
          <cell r="S2149" t="str">
            <v>15.82</v>
          </cell>
          <cell r="T2149" t="str">
            <v>25.42</v>
          </cell>
          <cell r="U2149" t="str">
            <v>Incremental</v>
          </cell>
          <cell r="V2149" t="str">
            <v>12</v>
          </cell>
          <cell r="X2149" t="str">
            <v>0</v>
          </cell>
          <cell r="Y2149" t="str">
            <v>PSE-deemed</v>
          </cell>
          <cell r="Z2149" t="str">
            <v>PSE Regional</v>
          </cell>
          <cell r="AF2149" t="str">
            <v>kWh</v>
          </cell>
        </row>
        <row r="2150">
          <cell r="A2150" t="str">
            <v>10013 - 2</v>
          </cell>
          <cell r="B2150" t="str">
            <v>10013</v>
          </cell>
          <cell r="C2150" t="str">
            <v>Lighting</v>
          </cell>
          <cell r="D2150" t="str">
            <v>Lamp</v>
          </cell>
          <cell r="E2150" t="str">
            <v>LED Lamp</v>
          </cell>
          <cell r="F2150" t="str">
            <v>RETL: Lamp - LED - MR16</v>
          </cell>
          <cell r="G2150" t="str">
            <v>LED MR-16</v>
          </cell>
          <cell r="H2150">
            <v>2</v>
          </cell>
          <cell r="I2150" t="str">
            <v>Active</v>
          </cell>
          <cell r="J2150">
            <v>41640</v>
          </cell>
          <cell r="K2150">
            <v>42004</v>
          </cell>
          <cell r="L2150" t="str">
            <v>Res Lighting</v>
          </cell>
          <cell r="N2150" t="str">
            <v>1343</v>
          </cell>
          <cell r="Q2150" t="str">
            <v>6</v>
          </cell>
          <cell r="S2150" t="str">
            <v>15.82</v>
          </cell>
          <cell r="T2150" t="str">
            <v>25.42</v>
          </cell>
          <cell r="V2150" t="str">
            <v>12</v>
          </cell>
          <cell r="W2150" t="str">
            <v>4137</v>
          </cell>
          <cell r="AF2150" t="str">
            <v>kWh</v>
          </cell>
        </row>
        <row r="2151">
          <cell r="A2151" t="str">
            <v>10013 - 3</v>
          </cell>
          <cell r="B2151" t="str">
            <v>10013</v>
          </cell>
          <cell r="C2151" t="str">
            <v>Lighting</v>
          </cell>
          <cell r="D2151" t="str">
            <v>Lamp</v>
          </cell>
          <cell r="E2151" t="str">
            <v>LED Lamp</v>
          </cell>
          <cell r="F2151" t="str">
            <v>RETL: Lamp - LED - MR16</v>
          </cell>
          <cell r="G2151" t="str">
            <v>LED MR-16</v>
          </cell>
          <cell r="H2151">
            <v>3</v>
          </cell>
          <cell r="I2151" t="str">
            <v>InActive</v>
          </cell>
          <cell r="J2151">
            <v>42370</v>
          </cell>
          <cell r="K2151">
            <v>42735</v>
          </cell>
          <cell r="L2151" t="str">
            <v>Res Lighting</v>
          </cell>
          <cell r="N2151" t="str">
            <v>2267</v>
          </cell>
          <cell r="Q2151" t="str">
            <v>5</v>
          </cell>
          <cell r="S2151" t="str">
            <v>13.58</v>
          </cell>
          <cell r="T2151" t="str">
            <v>28.77</v>
          </cell>
          <cell r="U2151" t="str">
            <v>Incremental</v>
          </cell>
          <cell r="V2151" t="str">
            <v>12</v>
          </cell>
          <cell r="X2151" t="str">
            <v>0</v>
          </cell>
          <cell r="Y2151" t="str">
            <v>PSE-deemed</v>
          </cell>
          <cell r="Z2151" t="str">
            <v>PSE Regional</v>
          </cell>
          <cell r="AE2151" t="str">
            <v>per unit</v>
          </cell>
          <cell r="AF2151" t="str">
            <v>kWh</v>
          </cell>
        </row>
        <row r="2152">
          <cell r="A2152" t="str">
            <v>10013 - 4</v>
          </cell>
          <cell r="B2152" t="str">
            <v>10013</v>
          </cell>
          <cell r="C2152" t="str">
            <v>Lighting</v>
          </cell>
          <cell r="D2152" t="str">
            <v>Lamp</v>
          </cell>
          <cell r="E2152" t="str">
            <v>LED Lamp</v>
          </cell>
          <cell r="F2152" t="str">
            <v>RETL: Lamp - LED - MR16</v>
          </cell>
          <cell r="G2152" t="str">
            <v>LED MR-16</v>
          </cell>
          <cell r="H2152">
            <v>4</v>
          </cell>
          <cell r="I2152" t="str">
            <v>Active</v>
          </cell>
          <cell r="J2152">
            <v>42370</v>
          </cell>
          <cell r="K2152">
            <v>42735</v>
          </cell>
          <cell r="L2152" t="str">
            <v>Res Lighting</v>
          </cell>
          <cell r="N2152" t="str">
            <v>4415</v>
          </cell>
          <cell r="Q2152" t="str">
            <v>5</v>
          </cell>
          <cell r="S2152" t="str">
            <v>13.6</v>
          </cell>
          <cell r="T2152" t="str">
            <v>20.19</v>
          </cell>
          <cell r="U2152" t="str">
            <v>Incremental</v>
          </cell>
          <cell r="V2152" t="str">
            <v>12</v>
          </cell>
          <cell r="X2152" t="str">
            <v>0</v>
          </cell>
          <cell r="Y2152" t="str">
            <v>PSE-deemed</v>
          </cell>
          <cell r="Z2152" t="str">
            <v>PSE Regional</v>
          </cell>
          <cell r="AE2152" t="str">
            <v>per unit</v>
          </cell>
          <cell r="AF2152" t="str">
            <v>kWh</v>
          </cell>
        </row>
        <row r="2153">
          <cell r="A2153" t="str">
            <v>10013 - 5</v>
          </cell>
          <cell r="B2153" t="str">
            <v>10013</v>
          </cell>
          <cell r="C2153" t="str">
            <v>Lighting</v>
          </cell>
          <cell r="D2153" t="str">
            <v>Lamp</v>
          </cell>
          <cell r="E2153" t="str">
            <v>LED Lamp</v>
          </cell>
          <cell r="F2153" t="str">
            <v>RETL: Lamp - LED - MR16</v>
          </cell>
          <cell r="G2153" t="str">
            <v>LED MR-16</v>
          </cell>
          <cell r="H2153">
            <v>5</v>
          </cell>
          <cell r="I2153" t="str">
            <v>Active</v>
          </cell>
          <cell r="J2153">
            <v>42736</v>
          </cell>
          <cell r="L2153" t="str">
            <v>Res Lighting</v>
          </cell>
          <cell r="N2153" t="str">
            <v>5469</v>
          </cell>
          <cell r="Q2153" t="str">
            <v>2</v>
          </cell>
          <cell r="S2153" t="str">
            <v>1.75</v>
          </cell>
          <cell r="T2153" t="str">
            <v>20.19</v>
          </cell>
          <cell r="U2153" t="str">
            <v>Incremental</v>
          </cell>
          <cell r="V2153" t="str">
            <v>12</v>
          </cell>
          <cell r="X2153" t="str">
            <v>0</v>
          </cell>
          <cell r="Y2153" t="str">
            <v>PSE-deemed</v>
          </cell>
          <cell r="Z2153" t="str">
            <v>RTF Derived</v>
          </cell>
          <cell r="AE2153" t="str">
            <v>per unit</v>
          </cell>
          <cell r="AF2153" t="str">
            <v>kWh</v>
          </cell>
        </row>
        <row r="2154">
          <cell r="A2154" t="str">
            <v>10088 - 1</v>
          </cell>
          <cell r="B2154" t="str">
            <v>10088</v>
          </cell>
          <cell r="C2154" t="str">
            <v>Lighting</v>
          </cell>
          <cell r="D2154" t="str">
            <v>Lamp</v>
          </cell>
          <cell r="E2154" t="str">
            <v>LED Lamp</v>
          </cell>
          <cell r="F2154" t="str">
            <v>RETL: Lamp - LED - MR16 - NQC</v>
          </cell>
          <cell r="G2154" t="str">
            <v>LED MR-16: non-qualified customer</v>
          </cell>
          <cell r="H2154">
            <v>1</v>
          </cell>
          <cell r="I2154" t="str">
            <v>Active</v>
          </cell>
          <cell r="J2154">
            <v>41640</v>
          </cell>
          <cell r="K2154">
            <v>42369</v>
          </cell>
          <cell r="N2154" t="str">
            <v>2245</v>
          </cell>
          <cell r="Q2154" t="str">
            <v>5</v>
          </cell>
          <cell r="S2154" t="str">
            <v>15.82</v>
          </cell>
          <cell r="T2154" t="str">
            <v>0</v>
          </cell>
          <cell r="U2154" t="str">
            <v>Incremental</v>
          </cell>
          <cell r="AF2154" t="str">
            <v>kWh</v>
          </cell>
        </row>
        <row r="2155">
          <cell r="A2155" t="str">
            <v>10088 - 2</v>
          </cell>
          <cell r="B2155" t="str">
            <v>10088</v>
          </cell>
          <cell r="C2155" t="str">
            <v>Lighting</v>
          </cell>
          <cell r="D2155" t="str">
            <v>Lamp</v>
          </cell>
          <cell r="E2155" t="str">
            <v>LED Lamp</v>
          </cell>
          <cell r="F2155" t="str">
            <v>RETL: Lamp - LED - MR16 - NQC</v>
          </cell>
          <cell r="G2155" t="str">
            <v>LED MR-16: non-qualified customer</v>
          </cell>
          <cell r="H2155">
            <v>2</v>
          </cell>
          <cell r="I2155" t="str">
            <v>Active</v>
          </cell>
          <cell r="J2155">
            <v>42370</v>
          </cell>
          <cell r="K2155">
            <v>42735</v>
          </cell>
          <cell r="N2155" t="str">
            <v>2268</v>
          </cell>
          <cell r="Q2155" t="str">
            <v>5</v>
          </cell>
          <cell r="S2155" t="str">
            <v>13.58</v>
          </cell>
          <cell r="T2155" t="str">
            <v>0</v>
          </cell>
          <cell r="U2155" t="str">
            <v>Incremental</v>
          </cell>
          <cell r="AE2155" t="str">
            <v>per unit</v>
          </cell>
          <cell r="AF2155" t="str">
            <v>kWh</v>
          </cell>
        </row>
        <row r="2156">
          <cell r="A2156" t="str">
            <v>10088 - 3</v>
          </cell>
          <cell r="B2156" t="str">
            <v>10088</v>
          </cell>
          <cell r="C2156" t="str">
            <v>Lighting</v>
          </cell>
          <cell r="D2156" t="str">
            <v>Lamp</v>
          </cell>
          <cell r="E2156" t="str">
            <v>LED Lamp</v>
          </cell>
          <cell r="F2156" t="str">
            <v>RETL: Lamp - LED - MR16 - NQC</v>
          </cell>
          <cell r="G2156" t="str">
            <v>LED MR-16: non-qualified customer</v>
          </cell>
          <cell r="H2156">
            <v>3</v>
          </cell>
          <cell r="I2156" t="str">
            <v>Active</v>
          </cell>
          <cell r="J2156">
            <v>42736</v>
          </cell>
          <cell r="L2156" t="str">
            <v>Res Lighting</v>
          </cell>
          <cell r="N2156" t="str">
            <v>5477</v>
          </cell>
          <cell r="Q2156" t="str">
            <v>2</v>
          </cell>
          <cell r="S2156" t="str">
            <v>1.75</v>
          </cell>
          <cell r="T2156" t="str">
            <v>0</v>
          </cell>
          <cell r="U2156" t="str">
            <v>Incremental</v>
          </cell>
          <cell r="X2156" t="str">
            <v>0</v>
          </cell>
          <cell r="AE2156" t="str">
            <v>per unit</v>
          </cell>
          <cell r="AF2156" t="str">
            <v>kWh</v>
          </cell>
        </row>
        <row r="2157">
          <cell r="A2157" t="str">
            <v>10014 - 1</v>
          </cell>
          <cell r="B2157" t="str">
            <v>10014</v>
          </cell>
          <cell r="C2157" t="str">
            <v>Lighting</v>
          </cell>
          <cell r="D2157" t="str">
            <v>Lamp</v>
          </cell>
          <cell r="E2157" t="str">
            <v>LED Lamp</v>
          </cell>
          <cell r="F2157" t="str">
            <v>RETL: Lamp - LED - Reflector</v>
          </cell>
          <cell r="G2157" t="str">
            <v>LED reflector lamp</v>
          </cell>
          <cell r="H2157">
            <v>1</v>
          </cell>
          <cell r="I2157" t="str">
            <v>Active</v>
          </cell>
          <cell r="J2157">
            <v>42005</v>
          </cell>
          <cell r="K2157">
            <v>42369</v>
          </cell>
          <cell r="L2157" t="str">
            <v>Res Lighting</v>
          </cell>
          <cell r="N2157" t="str">
            <v>1958</v>
          </cell>
          <cell r="Q2157" t="str">
            <v>5.5</v>
          </cell>
          <cell r="S2157" t="str">
            <v>14.36</v>
          </cell>
          <cell r="T2157" t="str">
            <v>28.23</v>
          </cell>
          <cell r="U2157" t="str">
            <v>Incremental</v>
          </cell>
          <cell r="V2157" t="str">
            <v>12</v>
          </cell>
          <cell r="X2157" t="str">
            <v>0</v>
          </cell>
          <cell r="Y2157" t="str">
            <v>PSE-deemed</v>
          </cell>
          <cell r="Z2157" t="str">
            <v>PSE Regional</v>
          </cell>
          <cell r="AF2157" t="str">
            <v>kWh</v>
          </cell>
        </row>
        <row r="2158">
          <cell r="A2158" t="str">
            <v>10014 - 2</v>
          </cell>
          <cell r="B2158" t="str">
            <v>10014</v>
          </cell>
          <cell r="C2158" t="str">
            <v>Lighting</v>
          </cell>
          <cell r="D2158" t="str">
            <v>Lamp</v>
          </cell>
          <cell r="E2158" t="str">
            <v>LED Lamp</v>
          </cell>
          <cell r="F2158" t="str">
            <v>RETL: Lamp - LED - Reflector</v>
          </cell>
          <cell r="G2158" t="str">
            <v>LED reflector lamp</v>
          </cell>
          <cell r="H2158">
            <v>2</v>
          </cell>
          <cell r="I2158" t="str">
            <v>Active</v>
          </cell>
          <cell r="J2158">
            <v>41640</v>
          </cell>
          <cell r="K2158">
            <v>42004</v>
          </cell>
          <cell r="L2158" t="str">
            <v>Res Lighting</v>
          </cell>
          <cell r="N2158" t="str">
            <v>1342</v>
          </cell>
          <cell r="Q2158" t="str">
            <v>7.5</v>
          </cell>
          <cell r="S2158" t="str">
            <v>14.36</v>
          </cell>
          <cell r="T2158" t="str">
            <v>24.45</v>
          </cell>
          <cell r="V2158" t="str">
            <v>12</v>
          </cell>
          <cell r="W2158" t="str">
            <v>4138</v>
          </cell>
          <cell r="AF2158" t="str">
            <v>kWh</v>
          </cell>
        </row>
        <row r="2159">
          <cell r="A2159" t="str">
            <v>10014 - 3</v>
          </cell>
          <cell r="B2159" t="str">
            <v>10014</v>
          </cell>
          <cell r="C2159" t="str">
            <v>Lighting</v>
          </cell>
          <cell r="D2159" t="str">
            <v>Lamp</v>
          </cell>
          <cell r="E2159" t="str">
            <v>LED Lamp</v>
          </cell>
          <cell r="F2159" t="str">
            <v>RETL: Lamp - LED - Reflector</v>
          </cell>
          <cell r="G2159" t="str">
            <v>LED reflector lamp</v>
          </cell>
          <cell r="H2159">
            <v>3</v>
          </cell>
          <cell r="I2159" t="str">
            <v>InActive</v>
          </cell>
          <cell r="J2159">
            <v>42370</v>
          </cell>
          <cell r="K2159">
            <v>42735</v>
          </cell>
          <cell r="L2159" t="str">
            <v>Res Lighting</v>
          </cell>
          <cell r="N2159" t="str">
            <v>2271</v>
          </cell>
          <cell r="Q2159" t="str">
            <v>5</v>
          </cell>
          <cell r="S2159" t="str">
            <v>8.05</v>
          </cell>
          <cell r="T2159" t="str">
            <v>38.8</v>
          </cell>
          <cell r="U2159" t="str">
            <v>Incremental</v>
          </cell>
          <cell r="V2159" t="str">
            <v>12</v>
          </cell>
          <cell r="X2159" t="str">
            <v>0</v>
          </cell>
          <cell r="Y2159" t="str">
            <v>PSE-deemed</v>
          </cell>
          <cell r="Z2159" t="str">
            <v>PSE Regional</v>
          </cell>
          <cell r="AE2159" t="str">
            <v>per unit</v>
          </cell>
          <cell r="AF2159" t="str">
            <v>kWh</v>
          </cell>
        </row>
        <row r="2160">
          <cell r="A2160" t="str">
            <v>10014 - 4</v>
          </cell>
          <cell r="B2160" t="str">
            <v>10014</v>
          </cell>
          <cell r="C2160" t="str">
            <v>Lighting</v>
          </cell>
          <cell r="D2160" t="str">
            <v>Lamp</v>
          </cell>
          <cell r="E2160" t="str">
            <v>LED Lamp</v>
          </cell>
          <cell r="F2160" t="str">
            <v>RETL: Lamp - LED - Reflector</v>
          </cell>
          <cell r="G2160" t="str">
            <v>LED reflector lamp</v>
          </cell>
          <cell r="H2160">
            <v>4</v>
          </cell>
          <cell r="I2160" t="str">
            <v>Active</v>
          </cell>
          <cell r="J2160">
            <v>42370</v>
          </cell>
          <cell r="K2160">
            <v>42735</v>
          </cell>
          <cell r="L2160" t="str">
            <v>Res Lighting</v>
          </cell>
          <cell r="N2160" t="str">
            <v>4421</v>
          </cell>
          <cell r="Q2160" t="str">
            <v>5</v>
          </cell>
          <cell r="S2160" t="str">
            <v>8.05</v>
          </cell>
          <cell r="T2160" t="str">
            <v>28.05</v>
          </cell>
          <cell r="U2160" t="str">
            <v>Incremental</v>
          </cell>
          <cell r="V2160" t="str">
            <v>12</v>
          </cell>
          <cell r="X2160" t="str">
            <v>0</v>
          </cell>
          <cell r="Y2160" t="str">
            <v>PSE-deemed</v>
          </cell>
          <cell r="Z2160" t="str">
            <v>PSE Regional</v>
          </cell>
          <cell r="AE2160" t="str">
            <v>per unit</v>
          </cell>
          <cell r="AF2160" t="str">
            <v>kWh</v>
          </cell>
        </row>
        <row r="2161">
          <cell r="A2161" t="str">
            <v>10014 - 5</v>
          </cell>
          <cell r="B2161" t="str">
            <v>10014</v>
          </cell>
          <cell r="C2161" t="str">
            <v>Lighting</v>
          </cell>
          <cell r="D2161" t="str">
            <v>Lamp</v>
          </cell>
          <cell r="E2161" t="str">
            <v>LED Lamp</v>
          </cell>
          <cell r="F2161" t="str">
            <v>RETL: Lamp - LED - Reflector</v>
          </cell>
          <cell r="G2161" t="str">
            <v>LED reflector lamp</v>
          </cell>
          <cell r="H2161">
            <v>5</v>
          </cell>
          <cell r="I2161" t="str">
            <v>Active</v>
          </cell>
          <cell r="J2161">
            <v>42736</v>
          </cell>
          <cell r="L2161" t="str">
            <v>Res Lighting</v>
          </cell>
          <cell r="N2161" t="str">
            <v>5470</v>
          </cell>
          <cell r="Q2161" t="str">
            <v>3.25</v>
          </cell>
          <cell r="S2161" t="str">
            <v>2.08</v>
          </cell>
          <cell r="T2161" t="str">
            <v>28.05</v>
          </cell>
          <cell r="U2161" t="str">
            <v>Incremental</v>
          </cell>
          <cell r="V2161" t="str">
            <v>9</v>
          </cell>
          <cell r="X2161" t="str">
            <v>0</v>
          </cell>
          <cell r="Y2161" t="str">
            <v>PSE-deemed</v>
          </cell>
          <cell r="Z2161" t="str">
            <v>RTF Derived</v>
          </cell>
          <cell r="AE2161" t="str">
            <v>per unit</v>
          </cell>
          <cell r="AF2161" t="str">
            <v>kWh</v>
          </cell>
        </row>
        <row r="2162">
          <cell r="A2162" t="str">
            <v>10089 - 1</v>
          </cell>
          <cell r="B2162" t="str">
            <v>10089</v>
          </cell>
          <cell r="C2162" t="str">
            <v>Lighting</v>
          </cell>
          <cell r="D2162" t="str">
            <v>Lamp</v>
          </cell>
          <cell r="E2162" t="str">
            <v>LED Lamp</v>
          </cell>
          <cell r="F2162" t="str">
            <v>RETL: Lamp - LED - Reflector - NQC</v>
          </cell>
          <cell r="G2162" t="str">
            <v>LED reflector lamp: non-qualified customer</v>
          </cell>
          <cell r="H2162">
            <v>1</v>
          </cell>
          <cell r="I2162" t="str">
            <v>Active</v>
          </cell>
          <cell r="J2162">
            <v>41640</v>
          </cell>
          <cell r="K2162">
            <v>42369</v>
          </cell>
          <cell r="N2162" t="str">
            <v>2247</v>
          </cell>
          <cell r="Q2162" t="str">
            <v>5.5</v>
          </cell>
          <cell r="S2162" t="str">
            <v>14.36</v>
          </cell>
          <cell r="T2162" t="str">
            <v>0</v>
          </cell>
          <cell r="U2162" t="str">
            <v>Incremental</v>
          </cell>
          <cell r="AF2162" t="str">
            <v>kWh</v>
          </cell>
        </row>
        <row r="2163">
          <cell r="A2163" t="str">
            <v>10089 - 2</v>
          </cell>
          <cell r="B2163" t="str">
            <v>10089</v>
          </cell>
          <cell r="C2163" t="str">
            <v>Lighting</v>
          </cell>
          <cell r="D2163" t="str">
            <v>Lamp</v>
          </cell>
          <cell r="E2163" t="str">
            <v>LED Lamp</v>
          </cell>
          <cell r="F2163" t="str">
            <v>RETL: Lamp - LED - Reflector - NQC</v>
          </cell>
          <cell r="G2163" t="str">
            <v>LED reflector lamp: non-qualified customer</v>
          </cell>
          <cell r="H2163">
            <v>2</v>
          </cell>
          <cell r="I2163" t="str">
            <v>Active</v>
          </cell>
          <cell r="J2163">
            <v>42370</v>
          </cell>
          <cell r="K2163">
            <v>42735</v>
          </cell>
          <cell r="N2163" t="str">
            <v>2272</v>
          </cell>
          <cell r="Q2163" t="str">
            <v>5</v>
          </cell>
          <cell r="S2163" t="str">
            <v>8.05</v>
          </cell>
          <cell r="T2163" t="str">
            <v>0</v>
          </cell>
          <cell r="U2163" t="str">
            <v>Incremental</v>
          </cell>
          <cell r="AE2163" t="str">
            <v>per unit</v>
          </cell>
          <cell r="AF2163" t="str">
            <v>kWh</v>
          </cell>
        </row>
        <row r="2164">
          <cell r="A2164" t="str">
            <v>10089 - 3</v>
          </cell>
          <cell r="B2164" t="str">
            <v>10089</v>
          </cell>
          <cell r="C2164" t="str">
            <v>Lighting</v>
          </cell>
          <cell r="D2164" t="str">
            <v>Lamp</v>
          </cell>
          <cell r="E2164" t="str">
            <v>LED Lamp</v>
          </cell>
          <cell r="F2164" t="str">
            <v>RETL: Lamp - LED - Reflector - NQC</v>
          </cell>
          <cell r="G2164" t="str">
            <v>LED reflector lamp: non-qualified customer</v>
          </cell>
          <cell r="H2164">
            <v>3</v>
          </cell>
          <cell r="I2164" t="str">
            <v>Active</v>
          </cell>
          <cell r="J2164">
            <v>42736</v>
          </cell>
          <cell r="L2164" t="str">
            <v>Res Lighting</v>
          </cell>
          <cell r="N2164" t="str">
            <v>5478</v>
          </cell>
          <cell r="Q2164" t="str">
            <v>3.25</v>
          </cell>
          <cell r="S2164" t="str">
            <v>2.08</v>
          </cell>
          <cell r="T2164" t="str">
            <v>0</v>
          </cell>
          <cell r="U2164" t="str">
            <v>Incremental</v>
          </cell>
          <cell r="X2164" t="str">
            <v>0</v>
          </cell>
          <cell r="AE2164" t="str">
            <v>per unit</v>
          </cell>
          <cell r="AF2164" t="str">
            <v>kWh</v>
          </cell>
        </row>
        <row r="2165">
          <cell r="A2165" t="str">
            <v>12007 - 1</v>
          </cell>
          <cell r="B2165" t="str">
            <v>12007</v>
          </cell>
          <cell r="C2165" t="str">
            <v>Lighting</v>
          </cell>
          <cell r="D2165" t="str">
            <v>String Lighting</v>
          </cell>
          <cell r="E2165" t="str">
            <v>String Lighting</v>
          </cell>
          <cell r="F2165" t="str">
            <v>RETL: String Lighting - LED - Outdoor</v>
          </cell>
          <cell r="G2165" t="str">
            <v>Outdoor LED string lighting</v>
          </cell>
          <cell r="H2165">
            <v>1</v>
          </cell>
          <cell r="I2165" t="str">
            <v>Active</v>
          </cell>
          <cell r="J2165">
            <v>42736</v>
          </cell>
          <cell r="L2165" t="str">
            <v>Res Lighting</v>
          </cell>
          <cell r="N2165" t="str">
            <v>5481</v>
          </cell>
          <cell r="Q2165" t="str">
            <v>10</v>
          </cell>
          <cell r="S2165" t="str">
            <v>20</v>
          </cell>
          <cell r="T2165" t="str">
            <v>36.74</v>
          </cell>
          <cell r="U2165" t="str">
            <v>Incremental</v>
          </cell>
          <cell r="V2165" t="str">
            <v>12</v>
          </cell>
          <cell r="X2165" t="str">
            <v>0</v>
          </cell>
          <cell r="Y2165" t="str">
            <v>PSE-deemed</v>
          </cell>
          <cell r="Z2165" t="str">
            <v>Program Staff</v>
          </cell>
          <cell r="AE2165" t="str">
            <v>per unit</v>
          </cell>
          <cell r="AF2165" t="str">
            <v>kWh</v>
          </cell>
        </row>
        <row r="2166">
          <cell r="A2166" t="str">
            <v>10119 - 1</v>
          </cell>
          <cell r="B2166" t="str">
            <v>10119</v>
          </cell>
          <cell r="C2166" t="str">
            <v>Water Heating</v>
          </cell>
          <cell r="D2166" t="str">
            <v>Adapter</v>
          </cell>
          <cell r="E2166" t="str">
            <v>Residential Use Adapter</v>
          </cell>
          <cell r="F2166" t="str">
            <v>RETSH: Adapter - ShowerStart - C</v>
          </cell>
          <cell r="G2166" t="str">
            <v>ShowerStart showerhead adapter: combined territory</v>
          </cell>
          <cell r="H2166">
            <v>1</v>
          </cell>
          <cell r="I2166" t="str">
            <v>Active</v>
          </cell>
          <cell r="J2166">
            <v>42005</v>
          </cell>
          <cell r="K2166">
            <v>42735</v>
          </cell>
          <cell r="L2166" t="str">
            <v>Res Water Heat</v>
          </cell>
          <cell r="N2166" t="str">
            <v>2235 - 2237</v>
          </cell>
          <cell r="Q2166" t="str">
            <v>5</v>
          </cell>
          <cell r="S2166" t="str">
            <v>15</v>
          </cell>
          <cell r="T2166" t="str">
            <v>108</v>
          </cell>
          <cell r="U2166" t="str">
            <v>Full</v>
          </cell>
          <cell r="V2166" t="str">
            <v>10</v>
          </cell>
          <cell r="X2166" t="str">
            <v>0</v>
          </cell>
          <cell r="Y2166" t="str">
            <v>PSE-deemed</v>
          </cell>
          <cell r="Z2166" t="str">
            <v>Evaluation Study</v>
          </cell>
          <cell r="AA2166" t="str">
            <v>5</v>
          </cell>
          <cell r="AC2166" t="str">
            <v>15</v>
          </cell>
          <cell r="AD2166" t="str">
            <v>4.95</v>
          </cell>
          <cell r="AE2166" t="str">
            <v>per unit</v>
          </cell>
          <cell r="AF2166" t="str">
            <v>Dual</v>
          </cell>
        </row>
        <row r="2167">
          <cell r="A2167" t="str">
            <v>10119 - 2</v>
          </cell>
          <cell r="B2167" t="str">
            <v>10119</v>
          </cell>
          <cell r="C2167" t="str">
            <v>Water Heating</v>
          </cell>
          <cell r="D2167" t="str">
            <v>Adapter</v>
          </cell>
          <cell r="E2167" t="str">
            <v>Residential Use Adapter</v>
          </cell>
          <cell r="F2167" t="str">
            <v>RETSH: Adapter - ShowerStart - C</v>
          </cell>
          <cell r="G2167" t="str">
            <v>ShowerStart showerhead adapter: combined territory</v>
          </cell>
          <cell r="H2167">
            <v>2</v>
          </cell>
          <cell r="I2167" t="str">
            <v>Active</v>
          </cell>
          <cell r="J2167">
            <v>42736</v>
          </cell>
          <cell r="L2167" t="str">
            <v>Res Water Heat</v>
          </cell>
          <cell r="N2167" t="str">
            <v>5503 - 5504</v>
          </cell>
          <cell r="Q2167" t="str">
            <v>6.5</v>
          </cell>
          <cell r="S2167" t="str">
            <v>7.99</v>
          </cell>
          <cell r="T2167" t="str">
            <v>23.2</v>
          </cell>
          <cell r="U2167" t="str">
            <v>Incremental</v>
          </cell>
          <cell r="V2167" t="str">
            <v>10</v>
          </cell>
          <cell r="X2167" t="str">
            <v>0</v>
          </cell>
          <cell r="Y2167" t="str">
            <v>PSE-deemed</v>
          </cell>
          <cell r="Z2167" t="str">
            <v>Combination</v>
          </cell>
          <cell r="AA2167" t="str">
            <v>3.5</v>
          </cell>
          <cell r="AC2167" t="str">
            <v>7.99</v>
          </cell>
          <cell r="AD2167" t="str">
            <v>1.1</v>
          </cell>
          <cell r="AE2167" t="str">
            <v>per unit</v>
          </cell>
          <cell r="AF2167" t="str">
            <v>Dual</v>
          </cell>
        </row>
        <row r="2168">
          <cell r="A2168" t="str">
            <v>10015 - 1</v>
          </cell>
          <cell r="B2168" t="str">
            <v>10015</v>
          </cell>
          <cell r="C2168" t="str">
            <v>Water Heating</v>
          </cell>
          <cell r="D2168" t="str">
            <v>Adapter</v>
          </cell>
          <cell r="E2168" t="str">
            <v>Residential Use Adapter</v>
          </cell>
          <cell r="F2168" t="str">
            <v>RETSH: Adapter - ShowerStart - EO</v>
          </cell>
          <cell r="G2168" t="str">
            <v>ShowerStart showerhead adapter: electric-only territory</v>
          </cell>
          <cell r="H2168">
            <v>1</v>
          </cell>
          <cell r="I2168" t="str">
            <v>Active</v>
          </cell>
          <cell r="J2168">
            <v>41640</v>
          </cell>
          <cell r="K2168">
            <v>42735</v>
          </cell>
          <cell r="L2168" t="str">
            <v>Res Water Heat</v>
          </cell>
          <cell r="N2168" t="str">
            <v>1270</v>
          </cell>
          <cell r="Q2168" t="str">
            <v>10</v>
          </cell>
          <cell r="S2168" t="str">
            <v>30</v>
          </cell>
          <cell r="T2168" t="str">
            <v>131</v>
          </cell>
          <cell r="U2168" t="str">
            <v>Full</v>
          </cell>
          <cell r="V2168" t="str">
            <v>10</v>
          </cell>
          <cell r="W2168" t="str">
            <v>4129</v>
          </cell>
          <cell r="X2168" t="str">
            <v>0</v>
          </cell>
          <cell r="Y2168" t="str">
            <v>PSE-deemed</v>
          </cell>
          <cell r="Z2168" t="str">
            <v>Evaluation Study</v>
          </cell>
          <cell r="AE2168" t="str">
            <v>per unit</v>
          </cell>
          <cell r="AF2168" t="str">
            <v>kWh</v>
          </cell>
        </row>
        <row r="2169">
          <cell r="A2169" t="str">
            <v>10015 - 2</v>
          </cell>
          <cell r="B2169" t="str">
            <v>10015</v>
          </cell>
          <cell r="C2169" t="str">
            <v>Water Heating</v>
          </cell>
          <cell r="D2169" t="str">
            <v>Adapter</v>
          </cell>
          <cell r="E2169" t="str">
            <v>Residential Use Adapter</v>
          </cell>
          <cell r="F2169" t="str">
            <v>RETSH: Adapter - ShowerStart - EO</v>
          </cell>
          <cell r="G2169" t="str">
            <v>ShowerStart showerhead adapter: electric-only territory</v>
          </cell>
          <cell r="H2169">
            <v>2</v>
          </cell>
          <cell r="I2169" t="str">
            <v>Active</v>
          </cell>
          <cell r="J2169">
            <v>42736</v>
          </cell>
          <cell r="L2169" t="str">
            <v>Res Water Heat</v>
          </cell>
          <cell r="N2169" t="str">
            <v>5482</v>
          </cell>
          <cell r="Q2169" t="str">
            <v>10</v>
          </cell>
          <cell r="S2169" t="str">
            <v>15.98</v>
          </cell>
          <cell r="T2169" t="str">
            <v>28.1</v>
          </cell>
          <cell r="U2169" t="str">
            <v>Incremental</v>
          </cell>
          <cell r="V2169" t="str">
            <v>10</v>
          </cell>
          <cell r="X2169" t="str">
            <v>4.75</v>
          </cell>
          <cell r="Y2169" t="str">
            <v>PSE-deemed</v>
          </cell>
          <cell r="Z2169" t="str">
            <v>PSE Regional</v>
          </cell>
          <cell r="AE2169" t="str">
            <v>per unit</v>
          </cell>
          <cell r="AF2169" t="str">
            <v>kWh</v>
          </cell>
        </row>
        <row r="2170">
          <cell r="A2170" t="str">
            <v>10016 - 1</v>
          </cell>
          <cell r="B2170" t="str">
            <v>10016</v>
          </cell>
          <cell r="C2170" t="str">
            <v>Water Heating</v>
          </cell>
          <cell r="D2170" t="str">
            <v>Adapter</v>
          </cell>
          <cell r="E2170" t="str">
            <v>Residential Use Adapter</v>
          </cell>
          <cell r="F2170" t="str">
            <v>RETSH: Adapter - ShowerStart - GO</v>
          </cell>
          <cell r="G2170" t="str">
            <v>ShowerStart showerhead adapter: natural gas-only territory</v>
          </cell>
          <cell r="H2170">
            <v>1</v>
          </cell>
          <cell r="I2170" t="str">
            <v>Active</v>
          </cell>
          <cell r="J2170">
            <v>41640</v>
          </cell>
          <cell r="K2170">
            <v>42735</v>
          </cell>
          <cell r="L2170" t="str">
            <v>Res Water Heat</v>
          </cell>
          <cell r="N2170" t="str">
            <v>1296</v>
          </cell>
          <cell r="U2170" t="str">
            <v>Full</v>
          </cell>
          <cell r="V2170" t="str">
            <v>10</v>
          </cell>
          <cell r="W2170" t="str">
            <v>4158</v>
          </cell>
          <cell r="X2170" t="str">
            <v>0</v>
          </cell>
          <cell r="Y2170" t="str">
            <v>PSE-deemed</v>
          </cell>
          <cell r="Z2170" t="str">
            <v>Evaluation Study</v>
          </cell>
          <cell r="AA2170" t="str">
            <v>10</v>
          </cell>
          <cell r="AC2170" t="str">
            <v>30</v>
          </cell>
          <cell r="AD2170" t="str">
            <v>8.06</v>
          </cell>
          <cell r="AE2170" t="str">
            <v>per unit</v>
          </cell>
          <cell r="AF2170" t="str">
            <v>Therm</v>
          </cell>
        </row>
        <row r="2171">
          <cell r="A2171" t="str">
            <v>10016 - 2</v>
          </cell>
          <cell r="B2171" t="str">
            <v>10016</v>
          </cell>
          <cell r="C2171" t="str">
            <v>Water Heating</v>
          </cell>
          <cell r="D2171" t="str">
            <v>Adapter</v>
          </cell>
          <cell r="E2171" t="str">
            <v>Residential Use Adapter</v>
          </cell>
          <cell r="F2171" t="str">
            <v>RETSH: Adapter - ShowerStart - GO</v>
          </cell>
          <cell r="G2171" t="str">
            <v>ShowerStart showerhead adapter: natural gas-only territory</v>
          </cell>
          <cell r="H2171">
            <v>2</v>
          </cell>
          <cell r="I2171" t="str">
            <v>Active</v>
          </cell>
          <cell r="J2171">
            <v>42736</v>
          </cell>
          <cell r="L2171" t="str">
            <v>Res Water Heat</v>
          </cell>
          <cell r="N2171" t="str">
            <v>5483</v>
          </cell>
          <cell r="U2171" t="str">
            <v>Incremental</v>
          </cell>
          <cell r="V2171" t="str">
            <v>10</v>
          </cell>
          <cell r="X2171" t="str">
            <v>4.75</v>
          </cell>
          <cell r="Y2171" t="str">
            <v>PSE-deemed</v>
          </cell>
          <cell r="Z2171" t="str">
            <v>PSE Regional</v>
          </cell>
          <cell r="AA2171" t="str">
            <v>10</v>
          </cell>
          <cell r="AC2171" t="str">
            <v>15.98</v>
          </cell>
          <cell r="AD2171" t="str">
            <v>1.75</v>
          </cell>
          <cell r="AE2171" t="str">
            <v>per unit</v>
          </cell>
          <cell r="AF2171" t="str">
            <v>Therm</v>
          </cell>
        </row>
        <row r="2172">
          <cell r="A2172" t="str">
            <v>10118 - 1</v>
          </cell>
          <cell r="B2172" t="str">
            <v>10118</v>
          </cell>
          <cell r="C2172" t="str">
            <v>Water Heating</v>
          </cell>
          <cell r="D2172" t="str">
            <v>Adapter</v>
          </cell>
          <cell r="E2172" t="str">
            <v>Residential Use Adapter</v>
          </cell>
          <cell r="F2172" t="str">
            <v>RETSH: Adapter - ShowerStart - NQC</v>
          </cell>
          <cell r="G2172" t="str">
            <v>ShowerStart showerhead adapter: non-qualified customer</v>
          </cell>
          <cell r="H2172">
            <v>1</v>
          </cell>
          <cell r="I2172" t="str">
            <v>Active</v>
          </cell>
          <cell r="J2172">
            <v>41640</v>
          </cell>
          <cell r="K2172">
            <v>42735</v>
          </cell>
          <cell r="N2172" t="str">
            <v>2251</v>
          </cell>
          <cell r="Q2172" t="str">
            <v>0</v>
          </cell>
          <cell r="S2172" t="str">
            <v>30</v>
          </cell>
          <cell r="T2172" t="str">
            <v>0</v>
          </cell>
          <cell r="U2172" t="str">
            <v>Full</v>
          </cell>
          <cell r="AE2172" t="str">
            <v>per unit</v>
          </cell>
          <cell r="AF2172" t="str">
            <v>kWh</v>
          </cell>
        </row>
        <row r="2173">
          <cell r="A2173" t="str">
            <v>10118 - 2</v>
          </cell>
          <cell r="B2173" t="str">
            <v>10118</v>
          </cell>
          <cell r="C2173" t="str">
            <v>Water Heating</v>
          </cell>
          <cell r="D2173" t="str">
            <v>Adapter</v>
          </cell>
          <cell r="E2173" t="str">
            <v>Residential Use Adapter</v>
          </cell>
          <cell r="F2173" t="str">
            <v>RETSH: Adapter - ShowerStart - NQC</v>
          </cell>
          <cell r="G2173" t="str">
            <v>ShowerStart showerhead adapter: non-qualified customer</v>
          </cell>
          <cell r="H2173">
            <v>2</v>
          </cell>
          <cell r="I2173" t="str">
            <v>Active</v>
          </cell>
          <cell r="J2173">
            <v>42736</v>
          </cell>
          <cell r="N2173" t="str">
            <v>5502</v>
          </cell>
          <cell r="Q2173" t="str">
            <v>10</v>
          </cell>
          <cell r="S2173" t="str">
            <v>15.98</v>
          </cell>
          <cell r="T2173" t="str">
            <v>0</v>
          </cell>
          <cell r="U2173" t="str">
            <v>Incremental</v>
          </cell>
          <cell r="AE2173" t="str">
            <v>per unit</v>
          </cell>
          <cell r="AF2173" t="str">
            <v>kWh</v>
          </cell>
        </row>
        <row r="2174">
          <cell r="A2174" t="str">
            <v>10776 - 1</v>
          </cell>
          <cell r="B2174" t="str">
            <v>10776</v>
          </cell>
          <cell r="C2174" t="str">
            <v>Water Heating</v>
          </cell>
          <cell r="D2174" t="str">
            <v>Aerator</v>
          </cell>
          <cell r="E2174" t="str">
            <v>Residential Use Aerator</v>
          </cell>
          <cell r="F2174" t="str">
            <v>RETSH: Aerator - NQC - 1.0 gpm</v>
          </cell>
          <cell r="G2174" t="str">
            <v>1.0 gpm aerator: non-qualified customer</v>
          </cell>
          <cell r="H2174">
            <v>1</v>
          </cell>
          <cell r="I2174" t="str">
            <v>Active</v>
          </cell>
          <cell r="J2174">
            <v>42370</v>
          </cell>
          <cell r="L2174" t="str">
            <v>Res Water Heat</v>
          </cell>
          <cell r="N2174" t="str">
            <v>3488</v>
          </cell>
          <cell r="O2174" t="str">
            <v>1.0 gpm</v>
          </cell>
          <cell r="Q2174" t="str">
            <v>2</v>
          </cell>
          <cell r="S2174" t="str">
            <v>2</v>
          </cell>
          <cell r="T2174" t="str">
            <v>0</v>
          </cell>
          <cell r="U2174" t="str">
            <v>Full</v>
          </cell>
          <cell r="V2174" t="str">
            <v>10</v>
          </cell>
          <cell r="AE2174" t="str">
            <v>per unit</v>
          </cell>
          <cell r="AF2174" t="str">
            <v>kWh</v>
          </cell>
        </row>
        <row r="2175">
          <cell r="A2175" t="str">
            <v>10777 - 1</v>
          </cell>
          <cell r="B2175" t="str">
            <v>10777</v>
          </cell>
          <cell r="C2175" t="str">
            <v>Water Heating</v>
          </cell>
          <cell r="D2175" t="str">
            <v>Aerator</v>
          </cell>
          <cell r="E2175" t="str">
            <v>Residential Use Aerator</v>
          </cell>
          <cell r="F2175" t="str">
            <v>RETSH: Aerator - NQC - 1.5 gpm</v>
          </cell>
          <cell r="G2175" t="str">
            <v>1.5 gpm aerator: non-qualified customer</v>
          </cell>
          <cell r="H2175">
            <v>1</v>
          </cell>
          <cell r="I2175" t="str">
            <v>Active</v>
          </cell>
          <cell r="J2175">
            <v>42370</v>
          </cell>
          <cell r="L2175" t="str">
            <v>Res Water Heat</v>
          </cell>
          <cell r="N2175" t="str">
            <v>3489</v>
          </cell>
          <cell r="O2175" t="str">
            <v>1.5 gpm</v>
          </cell>
          <cell r="Q2175" t="str">
            <v>2</v>
          </cell>
          <cell r="S2175" t="str">
            <v>2</v>
          </cell>
          <cell r="T2175" t="str">
            <v>0</v>
          </cell>
          <cell r="U2175" t="str">
            <v>Full</v>
          </cell>
          <cell r="V2175" t="str">
            <v>10</v>
          </cell>
          <cell r="AE2175" t="str">
            <v>per unit</v>
          </cell>
          <cell r="AF2175" t="str">
            <v>kWh</v>
          </cell>
        </row>
        <row r="2176">
          <cell r="A2176" t="str">
            <v>10241 - 1</v>
          </cell>
          <cell r="B2176" t="str">
            <v>10241</v>
          </cell>
          <cell r="C2176" t="str">
            <v>Water Heating</v>
          </cell>
          <cell r="D2176" t="str">
            <v>Aerator</v>
          </cell>
          <cell r="E2176" t="str">
            <v>Residential Use Aerator</v>
          </cell>
          <cell r="F2176" t="str">
            <v>RETSH: Aerator - WaterSense - C - Any WH - 1.0 gpm</v>
          </cell>
          <cell r="G2176" t="str">
            <v>1.0 gpm WaterSense aerator: combined territory, any water heating</v>
          </cell>
          <cell r="H2176">
            <v>1</v>
          </cell>
          <cell r="I2176" t="str">
            <v>Active</v>
          </cell>
          <cell r="J2176">
            <v>42370</v>
          </cell>
          <cell r="L2176" t="str">
            <v>Res Water Heat</v>
          </cell>
          <cell r="N2176" t="str">
            <v>2285 - 2286</v>
          </cell>
          <cell r="O2176" t="str">
            <v>1.0 gpm</v>
          </cell>
          <cell r="Q2176" t="str">
            <v>1.7</v>
          </cell>
          <cell r="S2176" t="str">
            <v>1</v>
          </cell>
          <cell r="T2176" t="str">
            <v>25.93</v>
          </cell>
          <cell r="U2176" t="str">
            <v>Full</v>
          </cell>
          <cell r="V2176" t="str">
            <v>10</v>
          </cell>
          <cell r="X2176" t="str">
            <v>6.82</v>
          </cell>
          <cell r="Y2176" t="str">
            <v>PSE-deemed</v>
          </cell>
          <cell r="Z2176" t="str">
            <v>Evaluation Study</v>
          </cell>
          <cell r="AA2176" t="str">
            <v>0.3</v>
          </cell>
          <cell r="AC2176" t="str">
            <v>1</v>
          </cell>
          <cell r="AD2176" t="str">
            <v>1.18</v>
          </cell>
          <cell r="AE2176" t="str">
            <v>per unit</v>
          </cell>
          <cell r="AF2176" t="str">
            <v>Dual</v>
          </cell>
        </row>
        <row r="2177">
          <cell r="A2177" t="str">
            <v>10244 - 1</v>
          </cell>
          <cell r="B2177" t="str">
            <v>10244</v>
          </cell>
          <cell r="C2177" t="str">
            <v>Water Heating</v>
          </cell>
          <cell r="D2177" t="str">
            <v>Aerator</v>
          </cell>
          <cell r="E2177" t="str">
            <v>Residential Use Aerator</v>
          </cell>
          <cell r="F2177" t="str">
            <v>RETSH: Aerator - WaterSense - C - Any WH - 1.5 gpm</v>
          </cell>
          <cell r="G2177" t="str">
            <v>1.5 gpm WaterSense aerator: combined territory, any water heating</v>
          </cell>
          <cell r="H2177">
            <v>1</v>
          </cell>
          <cell r="I2177" t="str">
            <v>Active</v>
          </cell>
          <cell r="J2177">
            <v>42370</v>
          </cell>
          <cell r="L2177" t="str">
            <v>Res Water Heat</v>
          </cell>
          <cell r="N2177" t="str">
            <v>2289 - 2290</v>
          </cell>
          <cell r="O2177" t="str">
            <v>1.5 gpm</v>
          </cell>
          <cell r="Q2177" t="str">
            <v>1.7</v>
          </cell>
          <cell r="S2177" t="str">
            <v>1</v>
          </cell>
          <cell r="T2177" t="str">
            <v>15.11</v>
          </cell>
          <cell r="U2177" t="str">
            <v>Full</v>
          </cell>
          <cell r="V2177" t="str">
            <v>10</v>
          </cell>
          <cell r="X2177" t="str">
            <v>3.97</v>
          </cell>
          <cell r="Y2177" t="str">
            <v>PSE-deemed</v>
          </cell>
          <cell r="Z2177" t="str">
            <v>Evaluation Study</v>
          </cell>
          <cell r="AA2177" t="str">
            <v>0.3</v>
          </cell>
          <cell r="AC2177" t="str">
            <v>1</v>
          </cell>
          <cell r="AD2177" t="str">
            <v>0.69</v>
          </cell>
          <cell r="AE2177" t="str">
            <v>per unit</v>
          </cell>
          <cell r="AF2177" t="str">
            <v>Dual</v>
          </cell>
        </row>
        <row r="2178">
          <cell r="A2178" t="str">
            <v>10240 - 1</v>
          </cell>
          <cell r="B2178" t="str">
            <v>10240</v>
          </cell>
          <cell r="C2178" t="str">
            <v>Water Heating</v>
          </cell>
          <cell r="D2178" t="str">
            <v>Aerator</v>
          </cell>
          <cell r="E2178" t="str">
            <v>Residential Use Aerator</v>
          </cell>
          <cell r="F2178" t="str">
            <v>RETSH: Aerator - WaterSense - EO - Any WH - 1.0 gpm</v>
          </cell>
          <cell r="G2178" t="str">
            <v>1.0 gpm WaterSense aerator: electric-only territory, any water heating</v>
          </cell>
          <cell r="H2178">
            <v>1</v>
          </cell>
          <cell r="I2178" t="str">
            <v>Active</v>
          </cell>
          <cell r="J2178">
            <v>42370</v>
          </cell>
          <cell r="L2178" t="str">
            <v>Res Water Heat</v>
          </cell>
          <cell r="N2178" t="str">
            <v>2284</v>
          </cell>
          <cell r="O2178" t="str">
            <v>1.0 gpm</v>
          </cell>
          <cell r="Q2178" t="str">
            <v>2</v>
          </cell>
          <cell r="S2178" t="str">
            <v>2</v>
          </cell>
          <cell r="T2178" t="str">
            <v>31.36</v>
          </cell>
          <cell r="U2178" t="str">
            <v>Full</v>
          </cell>
          <cell r="V2178" t="str">
            <v>10</v>
          </cell>
          <cell r="X2178" t="str">
            <v>6.82</v>
          </cell>
          <cell r="Y2178" t="str">
            <v>PSE-deemed</v>
          </cell>
          <cell r="Z2178" t="str">
            <v>Evaluation Study</v>
          </cell>
          <cell r="AE2178" t="str">
            <v>per unit</v>
          </cell>
          <cell r="AF2178" t="str">
            <v>kWh</v>
          </cell>
        </row>
        <row r="2179">
          <cell r="A2179" t="str">
            <v>10243 - 1</v>
          </cell>
          <cell r="B2179" t="str">
            <v>10243</v>
          </cell>
          <cell r="C2179" t="str">
            <v>Water Heating</v>
          </cell>
          <cell r="D2179" t="str">
            <v>Aerator</v>
          </cell>
          <cell r="E2179" t="str">
            <v>Residential Use Aerator</v>
          </cell>
          <cell r="F2179" t="str">
            <v>RETSH: Aerator - WaterSense - EO - Any WH - 1.5 gpm</v>
          </cell>
          <cell r="G2179" t="str">
            <v>1.5 gpm WaterSense aerator: electric-only territory, any water heating</v>
          </cell>
          <cell r="H2179">
            <v>1</v>
          </cell>
          <cell r="I2179" t="str">
            <v>Active</v>
          </cell>
          <cell r="J2179">
            <v>42370</v>
          </cell>
          <cell r="L2179" t="str">
            <v>Res Water Heat</v>
          </cell>
          <cell r="N2179" t="str">
            <v>2288</v>
          </cell>
          <cell r="O2179" t="str">
            <v>1.5 gpm</v>
          </cell>
          <cell r="Q2179" t="str">
            <v>2</v>
          </cell>
          <cell r="S2179" t="str">
            <v>2</v>
          </cell>
          <cell r="T2179" t="str">
            <v>18.27</v>
          </cell>
          <cell r="U2179" t="str">
            <v>Full</v>
          </cell>
          <cell r="V2179" t="str">
            <v>10</v>
          </cell>
          <cell r="X2179" t="str">
            <v>3.97</v>
          </cell>
          <cell r="Y2179" t="str">
            <v>PSE-deemed</v>
          </cell>
          <cell r="Z2179" t="str">
            <v>Evaluation Study</v>
          </cell>
          <cell r="AE2179" t="str">
            <v>per unit</v>
          </cell>
          <cell r="AF2179" t="str">
            <v>kWh</v>
          </cell>
        </row>
        <row r="2180">
          <cell r="A2180" t="str">
            <v>10242 - 1</v>
          </cell>
          <cell r="B2180" t="str">
            <v>10242</v>
          </cell>
          <cell r="C2180" t="str">
            <v>Water Heating</v>
          </cell>
          <cell r="D2180" t="str">
            <v>Aerator</v>
          </cell>
          <cell r="E2180" t="str">
            <v>Residential Use Aerator</v>
          </cell>
          <cell r="F2180" t="str">
            <v>RETSH: Aerator - WaterSense - GO - Any WH - 1.0 gpm</v>
          </cell>
          <cell r="G2180" t="str">
            <v>1.0 gpm WaterSense aerator: natural gas-only territory, any water heating</v>
          </cell>
          <cell r="H2180">
            <v>1</v>
          </cell>
          <cell r="I2180" t="str">
            <v>Active</v>
          </cell>
          <cell r="J2180">
            <v>42370</v>
          </cell>
          <cell r="L2180" t="str">
            <v>Res Water Heat</v>
          </cell>
          <cell r="N2180" t="str">
            <v>2287</v>
          </cell>
          <cell r="O2180" t="str">
            <v>1.0 gpm</v>
          </cell>
          <cell r="U2180" t="str">
            <v>Full</v>
          </cell>
          <cell r="V2180" t="str">
            <v>10</v>
          </cell>
          <cell r="X2180" t="str">
            <v>6.82</v>
          </cell>
          <cell r="Y2180" t="str">
            <v>PSE-deemed</v>
          </cell>
          <cell r="Z2180" t="str">
            <v>Evaluation Study</v>
          </cell>
          <cell r="AA2180" t="str">
            <v>2</v>
          </cell>
          <cell r="AC2180" t="str">
            <v>2</v>
          </cell>
          <cell r="AD2180" t="str">
            <v>1.23</v>
          </cell>
          <cell r="AE2180" t="str">
            <v>per unit</v>
          </cell>
          <cell r="AF2180" t="str">
            <v>Therm</v>
          </cell>
        </row>
        <row r="2181">
          <cell r="A2181" t="str">
            <v>10245 - 1</v>
          </cell>
          <cell r="B2181" t="str">
            <v>10245</v>
          </cell>
          <cell r="C2181" t="str">
            <v>Water Heating</v>
          </cell>
          <cell r="D2181" t="str">
            <v>Aerator</v>
          </cell>
          <cell r="E2181" t="str">
            <v>Residential Use Aerator</v>
          </cell>
          <cell r="F2181" t="str">
            <v>RETSH: Aerator - WaterSense - GO - Any WH - 1.5 gpm</v>
          </cell>
          <cell r="G2181" t="str">
            <v>1.5 gpm WaterSense aerator: natural gas-only territory, any water heating</v>
          </cell>
          <cell r="H2181">
            <v>1</v>
          </cell>
          <cell r="I2181" t="str">
            <v>Active</v>
          </cell>
          <cell r="J2181">
            <v>42370</v>
          </cell>
          <cell r="L2181" t="str">
            <v>Res Water Heat</v>
          </cell>
          <cell r="N2181" t="str">
            <v>2291</v>
          </cell>
          <cell r="O2181" t="str">
            <v>1.5 gpm</v>
          </cell>
          <cell r="U2181" t="str">
            <v>Full</v>
          </cell>
          <cell r="V2181" t="str">
            <v>10</v>
          </cell>
          <cell r="X2181" t="str">
            <v>3.97</v>
          </cell>
          <cell r="Y2181" t="str">
            <v>PSE-deemed</v>
          </cell>
          <cell r="Z2181" t="str">
            <v>Evaluation Study</v>
          </cell>
          <cell r="AA2181" t="str">
            <v>2</v>
          </cell>
          <cell r="AC2181" t="str">
            <v>2</v>
          </cell>
          <cell r="AD2181" t="str">
            <v>0.72</v>
          </cell>
          <cell r="AE2181" t="str">
            <v>per unit</v>
          </cell>
          <cell r="AF2181" t="str">
            <v>Therm</v>
          </cell>
        </row>
        <row r="2182">
          <cell r="A2182" t="str">
            <v>10238 - 1</v>
          </cell>
          <cell r="B2182" t="str">
            <v>10238</v>
          </cell>
          <cell r="C2182" t="str">
            <v>Water Heating</v>
          </cell>
          <cell r="D2182" t="str">
            <v>Faucet</v>
          </cell>
          <cell r="E2182" t="str">
            <v>Residential Use Faucet</v>
          </cell>
          <cell r="F2182" t="str">
            <v>RETSH: Faucet - WaterSense - C - Any WH - 1.5 gpm or less</v>
          </cell>
          <cell r="G2182" t="str">
            <v>1.5 gpm or less WaterSense faucet: combined territory, any water heating</v>
          </cell>
          <cell r="H2182">
            <v>1</v>
          </cell>
          <cell r="I2182" t="str">
            <v>Active</v>
          </cell>
          <cell r="J2182">
            <v>42370</v>
          </cell>
          <cell r="L2182" t="str">
            <v>Res Water Heat</v>
          </cell>
          <cell r="N2182" t="str">
            <v>2281 - 2282</v>
          </cell>
          <cell r="O2182" t="str">
            <v>1.5 gpm</v>
          </cell>
          <cell r="Q2182" t="str">
            <v>6.5</v>
          </cell>
          <cell r="S2182" t="str">
            <v>10</v>
          </cell>
          <cell r="T2182" t="str">
            <v>15.11</v>
          </cell>
          <cell r="U2182" t="str">
            <v>Incremental</v>
          </cell>
          <cell r="V2182" t="str">
            <v>10</v>
          </cell>
          <cell r="X2182" t="str">
            <v>3.97</v>
          </cell>
          <cell r="Y2182" t="str">
            <v>PSE-deemed</v>
          </cell>
          <cell r="Z2182" t="str">
            <v>Evaluation Study</v>
          </cell>
          <cell r="AA2182" t="str">
            <v>3.5</v>
          </cell>
          <cell r="AC2182" t="str">
            <v>10</v>
          </cell>
          <cell r="AD2182" t="str">
            <v>0.69</v>
          </cell>
          <cell r="AE2182" t="str">
            <v>per unit</v>
          </cell>
          <cell r="AF2182" t="str">
            <v>Dual</v>
          </cell>
        </row>
        <row r="2183">
          <cell r="A2183" t="str">
            <v>10237 - 1</v>
          </cell>
          <cell r="B2183" t="str">
            <v>10237</v>
          </cell>
          <cell r="C2183" t="str">
            <v>Water Heating</v>
          </cell>
          <cell r="D2183" t="str">
            <v>Faucet</v>
          </cell>
          <cell r="E2183" t="str">
            <v>Residential Use Faucet</v>
          </cell>
          <cell r="F2183" t="str">
            <v>RETSH: Faucet - WaterSense - EO - Any WH - 1.5 gpm or less</v>
          </cell>
          <cell r="G2183" t="str">
            <v>1.5 gpm or less WaterSense faucet: electric-only territory, any water heating</v>
          </cell>
          <cell r="H2183">
            <v>1</v>
          </cell>
          <cell r="I2183" t="str">
            <v>Active</v>
          </cell>
          <cell r="J2183">
            <v>42370</v>
          </cell>
          <cell r="L2183" t="str">
            <v>Res Water Heat</v>
          </cell>
          <cell r="N2183" t="str">
            <v>2280</v>
          </cell>
          <cell r="O2183" t="str">
            <v>1.5 gpm</v>
          </cell>
          <cell r="Q2183" t="str">
            <v>10</v>
          </cell>
          <cell r="S2183" t="str">
            <v>20</v>
          </cell>
          <cell r="T2183" t="str">
            <v>18.27</v>
          </cell>
          <cell r="U2183" t="str">
            <v>Incremental</v>
          </cell>
          <cell r="V2183" t="str">
            <v>10</v>
          </cell>
          <cell r="X2183" t="str">
            <v>3.97</v>
          </cell>
          <cell r="Y2183" t="str">
            <v>PSE-deemed</v>
          </cell>
          <cell r="Z2183" t="str">
            <v>Evaluation Study</v>
          </cell>
          <cell r="AE2183" t="str">
            <v>per unit</v>
          </cell>
          <cell r="AF2183" t="str">
            <v>kWh</v>
          </cell>
        </row>
        <row r="2184">
          <cell r="A2184" t="str">
            <v>10239 - 1</v>
          </cell>
          <cell r="B2184" t="str">
            <v>10239</v>
          </cell>
          <cell r="C2184" t="str">
            <v>Water Heating</v>
          </cell>
          <cell r="D2184" t="str">
            <v>Faucet</v>
          </cell>
          <cell r="E2184" t="str">
            <v>Residential Use Faucet</v>
          </cell>
          <cell r="F2184" t="str">
            <v>RETSH: Faucet - WaterSense - GO - Any WH - 1.5 gpm or less</v>
          </cell>
          <cell r="G2184" t="str">
            <v>1.5 gpm or less WaterSense faucet: natural gas-only territory, any water heating</v>
          </cell>
          <cell r="H2184">
            <v>1</v>
          </cell>
          <cell r="I2184" t="str">
            <v>Active</v>
          </cell>
          <cell r="J2184">
            <v>42370</v>
          </cell>
          <cell r="L2184" t="str">
            <v>Res Water Heat</v>
          </cell>
          <cell r="N2184" t="str">
            <v>2283</v>
          </cell>
          <cell r="O2184" t="str">
            <v>1.5 gpm</v>
          </cell>
          <cell r="U2184" t="str">
            <v>Incremental</v>
          </cell>
          <cell r="V2184" t="str">
            <v>10</v>
          </cell>
          <cell r="X2184" t="str">
            <v>3.97</v>
          </cell>
          <cell r="Y2184" t="str">
            <v>PSE-deemed</v>
          </cell>
          <cell r="Z2184" t="str">
            <v>Evaluation Study</v>
          </cell>
          <cell r="AA2184" t="str">
            <v>10</v>
          </cell>
          <cell r="AC2184" t="str">
            <v>20</v>
          </cell>
          <cell r="AD2184" t="str">
            <v>0.72</v>
          </cell>
          <cell r="AE2184" t="str">
            <v>per unit</v>
          </cell>
          <cell r="AF2184" t="str">
            <v>Therm</v>
          </cell>
        </row>
        <row r="2185">
          <cell r="A2185" t="str">
            <v>10017 - 1</v>
          </cell>
          <cell r="B2185" t="str">
            <v>10017</v>
          </cell>
          <cell r="C2185" t="str">
            <v>Water Heating</v>
          </cell>
          <cell r="D2185" t="str">
            <v>Showerhead</v>
          </cell>
          <cell r="E2185" t="str">
            <v>Residential Use Showerhead</v>
          </cell>
          <cell r="F2185" t="str">
            <v>RETSH: Showerhead - Direct Install - 1.5 gpm</v>
          </cell>
          <cell r="G2185" t="str">
            <v>1.5 gpm showerhead: direct install</v>
          </cell>
          <cell r="H2185">
            <v>1</v>
          </cell>
          <cell r="I2185" t="str">
            <v>Active</v>
          </cell>
          <cell r="J2185">
            <v>41640</v>
          </cell>
          <cell r="K2185">
            <v>42369</v>
          </cell>
          <cell r="L2185" t="str">
            <v>Res Water Heat</v>
          </cell>
          <cell r="N2185" t="str">
            <v>1368</v>
          </cell>
          <cell r="O2185" t="str">
            <v>1.5 gpm</v>
          </cell>
          <cell r="U2185" t="str">
            <v>Full</v>
          </cell>
          <cell r="V2185" t="str">
            <v>10</v>
          </cell>
          <cell r="W2185" t="str">
            <v>3862</v>
          </cell>
          <cell r="X2185" t="str">
            <v>24.31</v>
          </cell>
          <cell r="Y2185" t="str">
            <v>RTF-deemed</v>
          </cell>
          <cell r="AA2185" t="str">
            <v>31</v>
          </cell>
          <cell r="AC2185" t="str">
            <v>31</v>
          </cell>
          <cell r="AD2185" t="str">
            <v>13</v>
          </cell>
          <cell r="AE2185" t="str">
            <v>per unit</v>
          </cell>
          <cell r="AF2185" t="str">
            <v>Therm</v>
          </cell>
        </row>
        <row r="2186">
          <cell r="A2186" t="str">
            <v>10018 - 1</v>
          </cell>
          <cell r="B2186" t="str">
            <v>10018</v>
          </cell>
          <cell r="C2186" t="str">
            <v>Water Heating</v>
          </cell>
          <cell r="D2186" t="str">
            <v>Showerhead</v>
          </cell>
          <cell r="E2186" t="str">
            <v>Residential Use Showerhead</v>
          </cell>
          <cell r="F2186" t="str">
            <v>RETSH: Showerhead - Engagement - C - EWH</v>
          </cell>
          <cell r="G2186" t="str">
            <v>Engagement showerhead: combined territory, electric water heating</v>
          </cell>
          <cell r="H2186">
            <v>1</v>
          </cell>
          <cell r="I2186" t="str">
            <v>Active</v>
          </cell>
          <cell r="J2186">
            <v>41640</v>
          </cell>
          <cell r="K2186">
            <v>42369</v>
          </cell>
          <cell r="L2186" t="str">
            <v>Res Water Heat</v>
          </cell>
          <cell r="N2186" t="str">
            <v>1272 - 1298</v>
          </cell>
          <cell r="Q2186" t="str">
            <v>5</v>
          </cell>
          <cell r="S2186" t="str">
            <v>5</v>
          </cell>
          <cell r="T2186" t="str">
            <v>103</v>
          </cell>
          <cell r="U2186" t="str">
            <v>Full</v>
          </cell>
          <cell r="V2186" t="str">
            <v>10</v>
          </cell>
          <cell r="W2186" t="str">
            <v>4153</v>
          </cell>
          <cell r="X2186" t="str">
            <v>0</v>
          </cell>
          <cell r="Y2186" t="str">
            <v>PSE-deemed</v>
          </cell>
          <cell r="Z2186" t="str">
            <v>PSE Regional</v>
          </cell>
          <cell r="AA2186" t="str">
            <v>5</v>
          </cell>
          <cell r="AC2186" t="str">
            <v>5</v>
          </cell>
          <cell r="AD2186" t="str">
            <v>5</v>
          </cell>
          <cell r="AE2186" t="str">
            <v>per unit</v>
          </cell>
          <cell r="AF2186" t="str">
            <v>Dual</v>
          </cell>
        </row>
        <row r="2187">
          <cell r="A2187" t="str">
            <v>10018 - 2</v>
          </cell>
          <cell r="B2187" t="str">
            <v>10018</v>
          </cell>
          <cell r="C2187" t="str">
            <v>Water Heating</v>
          </cell>
          <cell r="D2187" t="str">
            <v>Showerhead</v>
          </cell>
          <cell r="E2187" t="str">
            <v>Residential Use Showerhead</v>
          </cell>
          <cell r="F2187" t="str">
            <v>RETSH: Showerhead - Engagement - C - EWH</v>
          </cell>
          <cell r="G2187" t="str">
            <v>Engagement showerhead: combined territory, electric water heating</v>
          </cell>
          <cell r="H2187">
            <v>2</v>
          </cell>
          <cell r="I2187" t="str">
            <v>Active</v>
          </cell>
          <cell r="J2187">
            <v>42370</v>
          </cell>
          <cell r="K2187">
            <v>42735</v>
          </cell>
          <cell r="L2187" t="str">
            <v>Res Water Heat</v>
          </cell>
          <cell r="N2187" t="str">
            <v>2292 - 2293</v>
          </cell>
          <cell r="Q2187" t="str">
            <v>6.5</v>
          </cell>
          <cell r="S2187" t="str">
            <v>5</v>
          </cell>
          <cell r="T2187" t="str">
            <v>103</v>
          </cell>
          <cell r="U2187" t="str">
            <v>Full</v>
          </cell>
          <cell r="V2187" t="str">
            <v>10</v>
          </cell>
          <cell r="X2187" t="str">
            <v>0</v>
          </cell>
          <cell r="Y2187" t="str">
            <v>PSE-deemed</v>
          </cell>
          <cell r="Z2187" t="str">
            <v>PSE Regional</v>
          </cell>
          <cell r="AA2187" t="str">
            <v>3.5</v>
          </cell>
          <cell r="AC2187" t="str">
            <v>5</v>
          </cell>
          <cell r="AD2187" t="str">
            <v>5</v>
          </cell>
          <cell r="AE2187" t="str">
            <v>per unit</v>
          </cell>
          <cell r="AF2187" t="str">
            <v>Dual</v>
          </cell>
        </row>
        <row r="2188">
          <cell r="A2188" t="str">
            <v>10018 - 3</v>
          </cell>
          <cell r="B2188" t="str">
            <v>10018</v>
          </cell>
          <cell r="C2188" t="str">
            <v>Water Heating</v>
          </cell>
          <cell r="D2188" t="str">
            <v>Showerhead</v>
          </cell>
          <cell r="E2188" t="str">
            <v>Residential Use Showerhead</v>
          </cell>
          <cell r="F2188" t="str">
            <v>RETSH: Showerhead - Engagement - C - EWH</v>
          </cell>
          <cell r="G2188" t="str">
            <v>Engagement showerhead: combined territory, electric water heating</v>
          </cell>
          <cell r="H2188">
            <v>3</v>
          </cell>
          <cell r="I2188" t="str">
            <v>Active</v>
          </cell>
          <cell r="J2188">
            <v>42736</v>
          </cell>
          <cell r="L2188" t="str">
            <v>Res Water Heat</v>
          </cell>
          <cell r="N2188" t="str">
            <v>5484 - 5485</v>
          </cell>
          <cell r="Q2188" t="str">
            <v>11.5</v>
          </cell>
          <cell r="S2188" t="str">
            <v>11.5</v>
          </cell>
          <cell r="T2188" t="str">
            <v>109.21</v>
          </cell>
          <cell r="U2188" t="str">
            <v>Full</v>
          </cell>
          <cell r="V2188" t="str">
            <v>10</v>
          </cell>
          <cell r="X2188" t="str">
            <v>26</v>
          </cell>
          <cell r="Y2188" t="str">
            <v>PSE-deemed</v>
          </cell>
          <cell r="Z2188" t="str">
            <v>PSE Regional</v>
          </cell>
          <cell r="AA2188" t="str">
            <v>3.5</v>
          </cell>
          <cell r="AC2188" t="str">
            <v>3.5</v>
          </cell>
          <cell r="AD2188" t="str">
            <v>4.8</v>
          </cell>
          <cell r="AE2188" t="str">
            <v>per unit</v>
          </cell>
          <cell r="AF2188" t="str">
            <v>Dual</v>
          </cell>
        </row>
        <row r="2189">
          <cell r="A2189" t="str">
            <v>10019 - 1</v>
          </cell>
          <cell r="B2189" t="str">
            <v>10019</v>
          </cell>
          <cell r="C2189" t="str">
            <v>Water Heating</v>
          </cell>
          <cell r="D2189" t="str">
            <v>Showerhead</v>
          </cell>
          <cell r="E2189" t="str">
            <v>Residential Use Showerhead</v>
          </cell>
          <cell r="F2189" t="str">
            <v>RETSH: Showerhead - Engagement - EO - EWH</v>
          </cell>
          <cell r="G2189" t="str">
            <v>Engagement showerhead: electric-only territory, electric water heating</v>
          </cell>
          <cell r="H2189">
            <v>1</v>
          </cell>
          <cell r="I2189" t="str">
            <v>Active</v>
          </cell>
          <cell r="J2189">
            <v>41640</v>
          </cell>
          <cell r="K2189">
            <v>42735</v>
          </cell>
          <cell r="L2189" t="str">
            <v>Res Water Heat</v>
          </cell>
          <cell r="N2189" t="str">
            <v>1273</v>
          </cell>
          <cell r="Q2189" t="str">
            <v>10</v>
          </cell>
          <cell r="S2189" t="str">
            <v>10</v>
          </cell>
          <cell r="T2189" t="str">
            <v>125</v>
          </cell>
          <cell r="U2189" t="str">
            <v>Full</v>
          </cell>
          <cell r="V2189" t="str">
            <v>10</v>
          </cell>
          <cell r="W2189" t="str">
            <v>4128</v>
          </cell>
          <cell r="X2189" t="str">
            <v>0</v>
          </cell>
          <cell r="Y2189" t="str">
            <v>PSE-deemed</v>
          </cell>
          <cell r="Z2189" t="str">
            <v>PSE Regional</v>
          </cell>
          <cell r="AE2189" t="str">
            <v>per unit</v>
          </cell>
          <cell r="AF2189" t="str">
            <v>kWh</v>
          </cell>
        </row>
        <row r="2190">
          <cell r="A2190" t="str">
            <v>10019 - 2</v>
          </cell>
          <cell r="B2190" t="str">
            <v>10019</v>
          </cell>
          <cell r="C2190" t="str">
            <v>Water Heating</v>
          </cell>
          <cell r="D2190" t="str">
            <v>Showerhead</v>
          </cell>
          <cell r="E2190" t="str">
            <v>Residential Use Showerhead</v>
          </cell>
          <cell r="F2190" t="str">
            <v>RETSH: Showerhead - Engagement - EO - EWH</v>
          </cell>
          <cell r="G2190" t="str">
            <v>Engagement showerhead: electric-only territory, electric water heating</v>
          </cell>
          <cell r="H2190">
            <v>2</v>
          </cell>
          <cell r="I2190" t="str">
            <v>Active</v>
          </cell>
          <cell r="J2190">
            <v>42736</v>
          </cell>
          <cell r="L2190" t="str">
            <v>Res Water Heat</v>
          </cell>
          <cell r="N2190" t="str">
            <v>5486</v>
          </cell>
          <cell r="Q2190" t="str">
            <v>10</v>
          </cell>
          <cell r="S2190" t="str">
            <v>10</v>
          </cell>
          <cell r="T2190" t="str">
            <v>132.1</v>
          </cell>
          <cell r="U2190" t="str">
            <v>Full</v>
          </cell>
          <cell r="V2190" t="str">
            <v>10</v>
          </cell>
          <cell r="X2190" t="str">
            <v>26</v>
          </cell>
          <cell r="Y2190" t="str">
            <v>PSE-deemed</v>
          </cell>
          <cell r="Z2190" t="str">
            <v>PSE Regional</v>
          </cell>
          <cell r="AE2190" t="str">
            <v>per unit</v>
          </cell>
          <cell r="AF2190" t="str">
            <v>kWh</v>
          </cell>
        </row>
        <row r="2191">
          <cell r="A2191" t="str">
            <v>10090 - 1</v>
          </cell>
          <cell r="B2191" t="str">
            <v>10090</v>
          </cell>
          <cell r="C2191" t="str">
            <v>Water Heating</v>
          </cell>
          <cell r="D2191" t="str">
            <v>Showerhead</v>
          </cell>
          <cell r="E2191" t="str">
            <v>Residential Use Showerhead</v>
          </cell>
          <cell r="F2191" t="str">
            <v>RETSH: Showerhead - NQC</v>
          </cell>
          <cell r="G2191" t="str">
            <v>Showerhead: non-qualified customer</v>
          </cell>
          <cell r="H2191">
            <v>1</v>
          </cell>
          <cell r="I2191" t="str">
            <v>Active</v>
          </cell>
          <cell r="J2191">
            <v>41640</v>
          </cell>
          <cell r="K2191">
            <v>42735</v>
          </cell>
          <cell r="N2191" t="str">
            <v>2252</v>
          </cell>
          <cell r="Q2191" t="str">
            <v>10</v>
          </cell>
          <cell r="S2191" t="str">
            <v>24</v>
          </cell>
          <cell r="T2191" t="str">
            <v>0</v>
          </cell>
          <cell r="U2191" t="str">
            <v>Full</v>
          </cell>
          <cell r="AE2191" t="str">
            <v>per unit</v>
          </cell>
          <cell r="AF2191" t="str">
            <v>kWh</v>
          </cell>
        </row>
        <row r="2192">
          <cell r="A2192" t="str">
            <v>10090 - 2</v>
          </cell>
          <cell r="B2192" t="str">
            <v>10090</v>
          </cell>
          <cell r="C2192" t="str">
            <v>Water Heating</v>
          </cell>
          <cell r="D2192" t="str">
            <v>Showerhead</v>
          </cell>
          <cell r="E2192" t="str">
            <v>Residential Use Showerhead</v>
          </cell>
          <cell r="F2192" t="str">
            <v>RETSH: Showerhead - NQC</v>
          </cell>
          <cell r="G2192" t="str">
            <v>Showerhead: non-qualified customer</v>
          </cell>
          <cell r="H2192">
            <v>2</v>
          </cell>
          <cell r="I2192" t="str">
            <v>Active</v>
          </cell>
          <cell r="J2192">
            <v>42736</v>
          </cell>
          <cell r="N2192" t="str">
            <v>5501</v>
          </cell>
          <cell r="Q2192" t="str">
            <v>10</v>
          </cell>
          <cell r="S2192" t="str">
            <v>26.58</v>
          </cell>
          <cell r="T2192" t="str">
            <v>0</v>
          </cell>
          <cell r="AE2192" t="str">
            <v>per unit</v>
          </cell>
          <cell r="AF2192" t="str">
            <v>kWh</v>
          </cell>
        </row>
        <row r="2193">
          <cell r="A2193" t="str">
            <v>10026 - 1</v>
          </cell>
          <cell r="B2193" t="str">
            <v>10026</v>
          </cell>
          <cell r="C2193" t="str">
            <v>Water Heating</v>
          </cell>
          <cell r="D2193" t="str">
            <v>Showerhead</v>
          </cell>
          <cell r="E2193" t="str">
            <v>Residential Use Showerhead</v>
          </cell>
          <cell r="F2193" t="str">
            <v>RETSH: Showerhead - Retail - C - Any WH - 1.5 gpm or less</v>
          </cell>
          <cell r="G2193" t="str">
            <v>1.5 gpm or less retail showerhead: combined territory, any water heating</v>
          </cell>
          <cell r="H2193">
            <v>1</v>
          </cell>
          <cell r="I2193" t="str">
            <v>Active</v>
          </cell>
          <cell r="J2193">
            <v>41275</v>
          </cell>
          <cell r="K2193">
            <v>42369</v>
          </cell>
          <cell r="L2193" t="str">
            <v>Res Water Heat</v>
          </cell>
          <cell r="N2193" t="str">
            <v>1231 - 1149</v>
          </cell>
          <cell r="O2193" t="str">
            <v>1.5 gpm or less</v>
          </cell>
          <cell r="Q2193" t="str">
            <v>5</v>
          </cell>
          <cell r="S2193" t="str">
            <v>12</v>
          </cell>
          <cell r="T2193" t="str">
            <v>122</v>
          </cell>
          <cell r="U2193" t="str">
            <v>Full</v>
          </cell>
          <cell r="V2193" t="str">
            <v>10</v>
          </cell>
          <cell r="W2193" t="str">
            <v>4121 - 4150</v>
          </cell>
          <cell r="X2193" t="str">
            <v>18.91</v>
          </cell>
          <cell r="Y2193" t="str">
            <v>PSE-deemed</v>
          </cell>
          <cell r="Z2193" t="str">
            <v>PSE Regional</v>
          </cell>
          <cell r="AA2193" t="str">
            <v>5</v>
          </cell>
          <cell r="AC2193" t="str">
            <v>12</v>
          </cell>
          <cell r="AD2193" t="str">
            <v>5.1</v>
          </cell>
          <cell r="AE2193" t="str">
            <v>per unit</v>
          </cell>
          <cell r="AF2193" t="str">
            <v>Dual</v>
          </cell>
        </row>
        <row r="2194">
          <cell r="A2194" t="str">
            <v>10026 - 2</v>
          </cell>
          <cell r="B2194" t="str">
            <v>10026</v>
          </cell>
          <cell r="C2194" t="str">
            <v>Water Heating</v>
          </cell>
          <cell r="D2194" t="str">
            <v>Showerhead</v>
          </cell>
          <cell r="E2194" t="str">
            <v>Residential Use Showerhead</v>
          </cell>
          <cell r="F2194" t="str">
            <v>RETSH: Showerhead - Retail - C - Any WH - 1.5 gpm or less</v>
          </cell>
          <cell r="G2194" t="str">
            <v>1.5 gpm or less retail showerhead: combined territory, any water heating</v>
          </cell>
          <cell r="H2194">
            <v>2</v>
          </cell>
          <cell r="I2194" t="str">
            <v>Active</v>
          </cell>
          <cell r="J2194">
            <v>42370</v>
          </cell>
          <cell r="K2194">
            <v>42735</v>
          </cell>
          <cell r="L2194" t="str">
            <v>Res Water Heat</v>
          </cell>
          <cell r="N2194" t="str">
            <v>2294 - 2295</v>
          </cell>
          <cell r="O2194" t="str">
            <v>1.5 gpm or less</v>
          </cell>
          <cell r="Q2194" t="str">
            <v>6</v>
          </cell>
          <cell r="S2194" t="str">
            <v>12</v>
          </cell>
          <cell r="T2194" t="str">
            <v>122</v>
          </cell>
          <cell r="U2194" t="str">
            <v>Full</v>
          </cell>
          <cell r="V2194" t="str">
            <v>10</v>
          </cell>
          <cell r="X2194" t="str">
            <v>18.91</v>
          </cell>
          <cell r="Y2194" t="str">
            <v>PSE-deemed</v>
          </cell>
          <cell r="Z2194" t="str">
            <v>PSE Regional</v>
          </cell>
          <cell r="AA2194" t="str">
            <v>4</v>
          </cell>
          <cell r="AC2194" t="str">
            <v>12</v>
          </cell>
          <cell r="AD2194" t="str">
            <v>5.1</v>
          </cell>
          <cell r="AE2194" t="str">
            <v>per unit</v>
          </cell>
          <cell r="AF2194" t="str">
            <v>Dual</v>
          </cell>
        </row>
        <row r="2195">
          <cell r="A2195" t="str">
            <v>10026 - 3</v>
          </cell>
          <cell r="B2195" t="str">
            <v>10026</v>
          </cell>
          <cell r="C2195" t="str">
            <v>Water Heating</v>
          </cell>
          <cell r="D2195" t="str">
            <v>Showerhead</v>
          </cell>
          <cell r="E2195" t="str">
            <v>Residential Use Showerhead</v>
          </cell>
          <cell r="F2195" t="str">
            <v>RETSH: Showerhead - Retail - C - Any WH - 1.5 gpm or less</v>
          </cell>
          <cell r="G2195" t="str">
            <v>1.5 gpm or less retail showerhead: combined territory, any water heating</v>
          </cell>
          <cell r="H2195">
            <v>3</v>
          </cell>
          <cell r="I2195" t="str">
            <v>Active</v>
          </cell>
          <cell r="J2195">
            <v>42736</v>
          </cell>
          <cell r="L2195" t="str">
            <v>Res Water Heat</v>
          </cell>
          <cell r="N2195" t="str">
            <v>5487 - 5488</v>
          </cell>
          <cell r="O2195" t="str">
            <v>1.5 gpm or less</v>
          </cell>
          <cell r="Q2195" t="str">
            <v>11</v>
          </cell>
          <cell r="S2195" t="str">
            <v>13.29</v>
          </cell>
          <cell r="T2195" t="str">
            <v>109.2</v>
          </cell>
          <cell r="U2195" t="str">
            <v>Incremental</v>
          </cell>
          <cell r="V2195" t="str">
            <v>10</v>
          </cell>
          <cell r="X2195" t="str">
            <v>26</v>
          </cell>
          <cell r="Y2195" t="str">
            <v>PSE-deemed</v>
          </cell>
          <cell r="Z2195" t="str">
            <v>PSE Regional</v>
          </cell>
          <cell r="AA2195" t="str">
            <v>4</v>
          </cell>
          <cell r="AC2195" t="str">
            <v>13.29</v>
          </cell>
          <cell r="AD2195" t="str">
            <v>4.8</v>
          </cell>
          <cell r="AE2195" t="str">
            <v>per unit</v>
          </cell>
          <cell r="AF2195" t="str">
            <v>Dual</v>
          </cell>
        </row>
        <row r="2196">
          <cell r="A2196" t="str">
            <v>10027 - 1</v>
          </cell>
          <cell r="B2196" t="str">
            <v>10027</v>
          </cell>
          <cell r="C2196" t="str">
            <v>Water Heating</v>
          </cell>
          <cell r="D2196" t="str">
            <v>Showerhead</v>
          </cell>
          <cell r="E2196" t="str">
            <v>Residential Use Showerhead</v>
          </cell>
          <cell r="F2196" t="str">
            <v>RETSH: Showerhead - Retail - C - Any WH - 1.51 to 1.75 gpm</v>
          </cell>
          <cell r="G2196" t="str">
            <v>1.51 to 1.75 gpm retail showerhead: combined territory  any water heating</v>
          </cell>
          <cell r="H2196">
            <v>1</v>
          </cell>
          <cell r="I2196" t="str">
            <v>Active</v>
          </cell>
          <cell r="J2196">
            <v>41275</v>
          </cell>
          <cell r="K2196">
            <v>42369</v>
          </cell>
          <cell r="L2196" t="str">
            <v>Res Water Heat</v>
          </cell>
          <cell r="N2196" t="str">
            <v>1144 - 1150</v>
          </cell>
          <cell r="O2196" t="str">
            <v>1.51 to 1.75 gpm</v>
          </cell>
          <cell r="Q2196" t="str">
            <v>5</v>
          </cell>
          <cell r="S2196" t="str">
            <v>12</v>
          </cell>
          <cell r="T2196" t="str">
            <v>94</v>
          </cell>
          <cell r="U2196" t="str">
            <v>Full</v>
          </cell>
          <cell r="V2196" t="str">
            <v>10</v>
          </cell>
          <cell r="W2196" t="str">
            <v>4122 - 4151</v>
          </cell>
          <cell r="X2196" t="str">
            <v>14.9</v>
          </cell>
          <cell r="Y2196" t="str">
            <v>PSE-deemed</v>
          </cell>
          <cell r="Z2196" t="str">
            <v>PSE Regional</v>
          </cell>
          <cell r="AA2196" t="str">
            <v>5</v>
          </cell>
          <cell r="AC2196" t="str">
            <v>12</v>
          </cell>
          <cell r="AD2196" t="str">
            <v>3.9</v>
          </cell>
          <cell r="AE2196" t="str">
            <v>per unit</v>
          </cell>
          <cell r="AF2196" t="str">
            <v>Dual</v>
          </cell>
        </row>
        <row r="2197">
          <cell r="A2197" t="str">
            <v>10027 - 2</v>
          </cell>
          <cell r="B2197" t="str">
            <v>10027</v>
          </cell>
          <cell r="C2197" t="str">
            <v>Water Heating</v>
          </cell>
          <cell r="D2197" t="str">
            <v>Showerhead</v>
          </cell>
          <cell r="E2197" t="str">
            <v>Residential Use Showerhead</v>
          </cell>
          <cell r="F2197" t="str">
            <v>RETSH: Showerhead - Retail - C - Any WH - 1.51 to 1.75 gpm</v>
          </cell>
          <cell r="G2197" t="str">
            <v>1.51 to 1.75 gpm retail showerhead: combined territory  any water heating</v>
          </cell>
          <cell r="H2197">
            <v>2</v>
          </cell>
          <cell r="I2197" t="str">
            <v>Active</v>
          </cell>
          <cell r="J2197">
            <v>42370</v>
          </cell>
          <cell r="K2197">
            <v>42735</v>
          </cell>
          <cell r="L2197" t="str">
            <v>Res Water Heat</v>
          </cell>
          <cell r="N2197" t="str">
            <v>2296 - 2297</v>
          </cell>
          <cell r="O2197" t="str">
            <v>1.51 to 1.75 gpm</v>
          </cell>
          <cell r="Q2197" t="str">
            <v>6</v>
          </cell>
          <cell r="S2197" t="str">
            <v>12</v>
          </cell>
          <cell r="T2197" t="str">
            <v>94</v>
          </cell>
          <cell r="U2197" t="str">
            <v>Full</v>
          </cell>
          <cell r="V2197" t="str">
            <v>10</v>
          </cell>
          <cell r="X2197" t="str">
            <v>14.9</v>
          </cell>
          <cell r="Y2197" t="str">
            <v>PSE-deemed</v>
          </cell>
          <cell r="Z2197" t="str">
            <v>PSE Regional</v>
          </cell>
          <cell r="AA2197" t="str">
            <v>4</v>
          </cell>
          <cell r="AC2197" t="str">
            <v>12</v>
          </cell>
          <cell r="AD2197" t="str">
            <v>3.9</v>
          </cell>
          <cell r="AE2197" t="str">
            <v>per unit</v>
          </cell>
          <cell r="AF2197" t="str">
            <v>Dual</v>
          </cell>
        </row>
        <row r="2198">
          <cell r="A2198" t="str">
            <v>10027 - 3</v>
          </cell>
          <cell r="B2198" t="str">
            <v>10027</v>
          </cell>
          <cell r="C2198" t="str">
            <v>Water Heating</v>
          </cell>
          <cell r="D2198" t="str">
            <v>Showerhead</v>
          </cell>
          <cell r="E2198" t="str">
            <v>Residential Use Showerhead</v>
          </cell>
          <cell r="F2198" t="str">
            <v>RETSH: Showerhead - Retail - C - Any WH - 1.51 to 1.75 gpm</v>
          </cell>
          <cell r="G2198" t="str">
            <v>1.51 to 1.75 gpm retail showerhead: combined territory  any water heating</v>
          </cell>
          <cell r="H2198">
            <v>3</v>
          </cell>
          <cell r="I2198" t="str">
            <v>Active</v>
          </cell>
          <cell r="J2198">
            <v>42736</v>
          </cell>
          <cell r="L2198" t="str">
            <v>Res Water Heat</v>
          </cell>
          <cell r="N2198" t="str">
            <v>5489 - 5490</v>
          </cell>
          <cell r="O2198" t="str">
            <v>1.51 to 1.75 gpm</v>
          </cell>
          <cell r="Q2198" t="str">
            <v>11</v>
          </cell>
          <cell r="S2198" t="str">
            <v>13.29</v>
          </cell>
          <cell r="T2198" t="str">
            <v>88</v>
          </cell>
          <cell r="U2198" t="str">
            <v>Incremental</v>
          </cell>
          <cell r="V2198" t="str">
            <v>10</v>
          </cell>
          <cell r="X2198" t="str">
            <v>21</v>
          </cell>
          <cell r="Y2198" t="str">
            <v>PSE-deemed</v>
          </cell>
          <cell r="Z2198" t="str">
            <v>PSE Regional</v>
          </cell>
          <cell r="AA2198" t="str">
            <v>4</v>
          </cell>
          <cell r="AC2198" t="str">
            <v>13.29</v>
          </cell>
          <cell r="AD2198" t="str">
            <v>3.8</v>
          </cell>
          <cell r="AE2198" t="str">
            <v>per unit</v>
          </cell>
          <cell r="AF2198" t="str">
            <v>Dual</v>
          </cell>
        </row>
        <row r="2199">
          <cell r="A2199" t="str">
            <v>10028 - 1</v>
          </cell>
          <cell r="B2199" t="str">
            <v>10028</v>
          </cell>
          <cell r="C2199" t="str">
            <v>Water Heating</v>
          </cell>
          <cell r="D2199" t="str">
            <v>Showerhead</v>
          </cell>
          <cell r="E2199" t="str">
            <v>Residential Use Showerhead</v>
          </cell>
          <cell r="F2199" t="str">
            <v>RETSH: Showerhead - Retail - C - Any WH - 1.76 to 2.0 gpm</v>
          </cell>
          <cell r="G2199" t="str">
            <v>1.76 to 2.0 gpm retail showerhead: combined territory  any water heating</v>
          </cell>
          <cell r="H2199">
            <v>1</v>
          </cell>
          <cell r="I2199" t="str">
            <v>Active</v>
          </cell>
          <cell r="J2199">
            <v>41275</v>
          </cell>
          <cell r="K2199">
            <v>42369</v>
          </cell>
          <cell r="L2199" t="str">
            <v>Res Water Heat</v>
          </cell>
          <cell r="N2199" t="str">
            <v>1145 - 1151</v>
          </cell>
          <cell r="O2199" t="str">
            <v>1.76 to 2.0 gpm</v>
          </cell>
          <cell r="Q2199" t="str">
            <v>5</v>
          </cell>
          <cell r="S2199" t="str">
            <v>12</v>
          </cell>
          <cell r="T2199" t="str">
            <v>63</v>
          </cell>
          <cell r="U2199" t="str">
            <v>Full</v>
          </cell>
          <cell r="V2199" t="str">
            <v>10</v>
          </cell>
          <cell r="W2199" t="str">
            <v>4123 - 4152</v>
          </cell>
          <cell r="X2199" t="str">
            <v>10.17</v>
          </cell>
          <cell r="Y2199" t="str">
            <v>PSE-deemed</v>
          </cell>
          <cell r="Z2199" t="str">
            <v>PSE Regional</v>
          </cell>
          <cell r="AA2199" t="str">
            <v>5</v>
          </cell>
          <cell r="AC2199" t="str">
            <v>12</v>
          </cell>
          <cell r="AD2199" t="str">
            <v>2.6</v>
          </cell>
          <cell r="AE2199" t="str">
            <v>per unit</v>
          </cell>
          <cell r="AF2199" t="str">
            <v>Dual</v>
          </cell>
        </row>
        <row r="2200">
          <cell r="A2200" t="str">
            <v>10028 - 2</v>
          </cell>
          <cell r="B2200" t="str">
            <v>10028</v>
          </cell>
          <cell r="C2200" t="str">
            <v>Water Heating</v>
          </cell>
          <cell r="D2200" t="str">
            <v>Showerhead</v>
          </cell>
          <cell r="E2200" t="str">
            <v>Residential Use Showerhead</v>
          </cell>
          <cell r="F2200" t="str">
            <v>RETSH: Showerhead - Retail - C - Any WH - 1.76 to 2.0 gpm</v>
          </cell>
          <cell r="G2200" t="str">
            <v>1.76 to 2.0 gpm retail showerhead: combined territory  any water heating</v>
          </cell>
          <cell r="H2200">
            <v>2</v>
          </cell>
          <cell r="I2200" t="str">
            <v>Active</v>
          </cell>
          <cell r="J2200">
            <v>42370</v>
          </cell>
          <cell r="K2200">
            <v>42735</v>
          </cell>
          <cell r="L2200" t="str">
            <v>Res Water Heat</v>
          </cell>
          <cell r="N2200" t="str">
            <v>2298 - 2299</v>
          </cell>
          <cell r="O2200" t="str">
            <v>1.76 to 2.0 gpm</v>
          </cell>
          <cell r="Q2200" t="str">
            <v>6</v>
          </cell>
          <cell r="S2200" t="str">
            <v>12</v>
          </cell>
          <cell r="T2200" t="str">
            <v>63</v>
          </cell>
          <cell r="U2200" t="str">
            <v>Full</v>
          </cell>
          <cell r="V2200" t="str">
            <v>10</v>
          </cell>
          <cell r="W2200" t="str">
            <v>4123 - 4152</v>
          </cell>
          <cell r="X2200" t="str">
            <v>10.17</v>
          </cell>
          <cell r="Y2200" t="str">
            <v>PSE-deemed</v>
          </cell>
          <cell r="Z2200" t="str">
            <v>PSE Regional</v>
          </cell>
          <cell r="AA2200" t="str">
            <v>4</v>
          </cell>
          <cell r="AC2200" t="str">
            <v>12</v>
          </cell>
          <cell r="AD2200" t="str">
            <v>2.6</v>
          </cell>
          <cell r="AE2200" t="str">
            <v>per unit</v>
          </cell>
          <cell r="AF2200" t="str">
            <v>Dual</v>
          </cell>
        </row>
        <row r="2201">
          <cell r="A2201" t="str">
            <v>10028 - 3</v>
          </cell>
          <cell r="B2201" t="str">
            <v>10028</v>
          </cell>
          <cell r="C2201" t="str">
            <v>Water Heating</v>
          </cell>
          <cell r="D2201" t="str">
            <v>Showerhead</v>
          </cell>
          <cell r="E2201" t="str">
            <v>Residential Use Showerhead</v>
          </cell>
          <cell r="F2201" t="str">
            <v>RETSH: Showerhead - Retail - C - Any WH - 1.76 to 2.0 gpm</v>
          </cell>
          <cell r="G2201" t="str">
            <v>1.76 to 2.0 gpm retail showerhead: combined territory  any water heating</v>
          </cell>
          <cell r="H2201">
            <v>3</v>
          </cell>
          <cell r="I2201" t="str">
            <v>Active</v>
          </cell>
          <cell r="J2201">
            <v>42736</v>
          </cell>
          <cell r="L2201" t="str">
            <v>Res Water Heat</v>
          </cell>
          <cell r="N2201" t="str">
            <v>5491 - 5492</v>
          </cell>
          <cell r="O2201" t="str">
            <v>1.76 to 2.0 gpm</v>
          </cell>
          <cell r="Q2201" t="str">
            <v>11</v>
          </cell>
          <cell r="S2201" t="str">
            <v>13.29</v>
          </cell>
          <cell r="T2201" t="str">
            <v>64.4</v>
          </cell>
          <cell r="U2201" t="str">
            <v>Incremental</v>
          </cell>
          <cell r="V2201" t="str">
            <v>10</v>
          </cell>
          <cell r="X2201" t="str">
            <v>15</v>
          </cell>
          <cell r="Y2201" t="str">
            <v>PSE-deemed</v>
          </cell>
          <cell r="Z2201" t="str">
            <v>PSE Regional</v>
          </cell>
          <cell r="AA2201" t="str">
            <v>4</v>
          </cell>
          <cell r="AC2201" t="str">
            <v>13.29</v>
          </cell>
          <cell r="AD2201" t="str">
            <v>2.8</v>
          </cell>
          <cell r="AE2201" t="str">
            <v>per unit</v>
          </cell>
          <cell r="AF2201" t="str">
            <v>Dual</v>
          </cell>
        </row>
        <row r="2202">
          <cell r="A2202" t="str">
            <v>10029 - 1</v>
          </cell>
          <cell r="B2202" t="str">
            <v>10029</v>
          </cell>
          <cell r="C2202" t="str">
            <v>Water Heating</v>
          </cell>
          <cell r="D2202" t="str">
            <v>Showerhead</v>
          </cell>
          <cell r="E2202" t="str">
            <v>Residential Use Showerhead</v>
          </cell>
          <cell r="F2202" t="str">
            <v>RETSH: Showerhead - Retail - EO - Any WH - 1.5 gpm or less</v>
          </cell>
          <cell r="G2202" t="str">
            <v>1.5 gpm or less retail showerhead: electric-only territory, any water heating</v>
          </cell>
          <cell r="H2202">
            <v>1</v>
          </cell>
          <cell r="I2202" t="str">
            <v>Active</v>
          </cell>
          <cell r="J2202">
            <v>41640</v>
          </cell>
          <cell r="K2202">
            <v>42735</v>
          </cell>
          <cell r="L2202" t="str">
            <v>Res Water Heat</v>
          </cell>
          <cell r="N2202" t="str">
            <v>1230</v>
          </cell>
          <cell r="O2202" t="str">
            <v>1.5 gpm or less</v>
          </cell>
          <cell r="Q2202" t="str">
            <v>10</v>
          </cell>
          <cell r="S2202" t="str">
            <v>24</v>
          </cell>
          <cell r="T2202" t="str">
            <v>145</v>
          </cell>
          <cell r="U2202" t="str">
            <v>Full</v>
          </cell>
          <cell r="V2202" t="str">
            <v>10</v>
          </cell>
          <cell r="W2202" t="str">
            <v>4118</v>
          </cell>
          <cell r="X2202" t="str">
            <v>18.91</v>
          </cell>
          <cell r="Y2202" t="str">
            <v>PSE-deemed</v>
          </cell>
          <cell r="Z2202" t="str">
            <v>PSE Regional</v>
          </cell>
          <cell r="AE2202" t="str">
            <v>per unit</v>
          </cell>
          <cell r="AF2202" t="str">
            <v>kWh</v>
          </cell>
        </row>
        <row r="2203">
          <cell r="A2203" t="str">
            <v>10029 - 2</v>
          </cell>
          <cell r="B2203" t="str">
            <v>10029</v>
          </cell>
          <cell r="C2203" t="str">
            <v>Water Heating</v>
          </cell>
          <cell r="D2203" t="str">
            <v>Showerhead</v>
          </cell>
          <cell r="E2203" t="str">
            <v>Residential Use Showerhead</v>
          </cell>
          <cell r="F2203" t="str">
            <v>RETSH: Showerhead - Retail - EO - Any WH - 1.5 gpm or less</v>
          </cell>
          <cell r="G2203" t="str">
            <v>1.5 gpm or less retail showerhead: electric-only territory, any water heating</v>
          </cell>
          <cell r="H2203">
            <v>2</v>
          </cell>
          <cell r="I2203" t="str">
            <v>Active</v>
          </cell>
          <cell r="J2203">
            <v>42736</v>
          </cell>
          <cell r="L2203" t="str">
            <v>Res Water Heat</v>
          </cell>
          <cell r="N2203" t="str">
            <v>5493</v>
          </cell>
          <cell r="O2203" t="str">
            <v>1.5 gpm or less</v>
          </cell>
          <cell r="Q2203" t="str">
            <v>10</v>
          </cell>
          <cell r="S2203" t="str">
            <v>26.58</v>
          </cell>
          <cell r="T2203" t="str">
            <v>132.1</v>
          </cell>
          <cell r="U2203" t="str">
            <v>Incremental</v>
          </cell>
          <cell r="V2203" t="str">
            <v>10</v>
          </cell>
          <cell r="X2203" t="str">
            <v>26</v>
          </cell>
          <cell r="Y2203" t="str">
            <v>PSE-deemed</v>
          </cell>
          <cell r="Z2203" t="str">
            <v>PSE Regional</v>
          </cell>
          <cell r="AE2203" t="str">
            <v>per unit</v>
          </cell>
          <cell r="AF2203" t="str">
            <v>kWh</v>
          </cell>
        </row>
        <row r="2204">
          <cell r="A2204" t="str">
            <v>10030 - 1</v>
          </cell>
          <cell r="B2204" t="str">
            <v>10030</v>
          </cell>
          <cell r="C2204" t="str">
            <v>Water Heating</v>
          </cell>
          <cell r="D2204" t="str">
            <v>Showerhead</v>
          </cell>
          <cell r="E2204" t="str">
            <v>Residential Use Showerhead</v>
          </cell>
          <cell r="F2204" t="str">
            <v>RETSH: Showerhead - Retail - EO - Any WH - 1.51 to 1.75 gpm</v>
          </cell>
          <cell r="G2204" t="str">
            <v>1.51 to 1.75 gpm retail showerhead: electric-only territory, any water heating</v>
          </cell>
          <cell r="H2204">
            <v>1</v>
          </cell>
          <cell r="I2204" t="str">
            <v>Active</v>
          </cell>
          <cell r="J2204">
            <v>41275</v>
          </cell>
          <cell r="K2204">
            <v>42735</v>
          </cell>
          <cell r="L2204" t="str">
            <v>Res Water Heat</v>
          </cell>
          <cell r="N2204" t="str">
            <v>1141</v>
          </cell>
          <cell r="O2204" t="str">
            <v>1.51 to 1.75 gpm</v>
          </cell>
          <cell r="Q2204" t="str">
            <v>10</v>
          </cell>
          <cell r="S2204" t="str">
            <v>24</v>
          </cell>
          <cell r="T2204" t="str">
            <v>112</v>
          </cell>
          <cell r="U2204" t="str">
            <v>Full</v>
          </cell>
          <cell r="V2204" t="str">
            <v>10</v>
          </cell>
          <cell r="W2204" t="str">
            <v>4119</v>
          </cell>
          <cell r="X2204" t="str">
            <v>14.9</v>
          </cell>
          <cell r="Y2204" t="str">
            <v>PSE-deemed</v>
          </cell>
          <cell r="Z2204" t="str">
            <v>PSE Regional</v>
          </cell>
          <cell r="AE2204" t="str">
            <v>per unit</v>
          </cell>
          <cell r="AF2204" t="str">
            <v>kWh</v>
          </cell>
        </row>
        <row r="2205">
          <cell r="A2205" t="str">
            <v>10030 - 2</v>
          </cell>
          <cell r="B2205" t="str">
            <v>10030</v>
          </cell>
          <cell r="C2205" t="str">
            <v>Water Heating</v>
          </cell>
          <cell r="D2205" t="str">
            <v>Showerhead</v>
          </cell>
          <cell r="E2205" t="str">
            <v>Residential Use Showerhead</v>
          </cell>
          <cell r="F2205" t="str">
            <v>RETSH: Showerhead - Retail - EO - Any WH - 1.51 to 1.75 gpm</v>
          </cell>
          <cell r="G2205" t="str">
            <v>1.51 to 1.75 gpm retail showerhead: electric-only territory, any water heating</v>
          </cell>
          <cell r="H2205">
            <v>2</v>
          </cell>
          <cell r="I2205" t="str">
            <v>Active</v>
          </cell>
          <cell r="J2205">
            <v>42736</v>
          </cell>
          <cell r="L2205" t="str">
            <v>Res Water Heat</v>
          </cell>
          <cell r="N2205" t="str">
            <v>5494</v>
          </cell>
          <cell r="O2205" t="str">
            <v>1.51 to 1.75 gpm</v>
          </cell>
          <cell r="Q2205" t="str">
            <v>10</v>
          </cell>
          <cell r="S2205" t="str">
            <v>26.58</v>
          </cell>
          <cell r="T2205" t="str">
            <v>106.4</v>
          </cell>
          <cell r="U2205" t="str">
            <v>Incremental</v>
          </cell>
          <cell r="V2205" t="str">
            <v>10</v>
          </cell>
          <cell r="X2205" t="str">
            <v>21</v>
          </cell>
          <cell r="Y2205" t="str">
            <v>PSE-deemed</v>
          </cell>
          <cell r="Z2205" t="str">
            <v>PSE Regional</v>
          </cell>
          <cell r="AE2205" t="str">
            <v>per unit</v>
          </cell>
          <cell r="AF2205" t="str">
            <v>kWh</v>
          </cell>
        </row>
        <row r="2206">
          <cell r="A2206" t="str">
            <v>10031 - 1</v>
          </cell>
          <cell r="B2206" t="str">
            <v>10031</v>
          </cell>
          <cell r="C2206" t="str">
            <v>Water Heating</v>
          </cell>
          <cell r="D2206" t="str">
            <v>Showerhead</v>
          </cell>
          <cell r="E2206" t="str">
            <v>Residential Use Showerhead</v>
          </cell>
          <cell r="F2206" t="str">
            <v>RETSH: Showerhead - Retail - EO - Any WH - 1.76 to 2.0 gpm</v>
          </cell>
          <cell r="G2206" t="str">
            <v>1.76 to 2.0 gpm retail showerhead: electric-only territory, any water heating</v>
          </cell>
          <cell r="H2206">
            <v>1</v>
          </cell>
          <cell r="I2206" t="str">
            <v>Active</v>
          </cell>
          <cell r="J2206">
            <v>41275</v>
          </cell>
          <cell r="K2206">
            <v>42735</v>
          </cell>
          <cell r="L2206" t="str">
            <v>Res Water Heat</v>
          </cell>
          <cell r="N2206" t="str">
            <v>1142</v>
          </cell>
          <cell r="O2206" t="str">
            <v>1.76 to 2.0 gpm</v>
          </cell>
          <cell r="Q2206" t="str">
            <v>10</v>
          </cell>
          <cell r="S2206" t="str">
            <v>24</v>
          </cell>
          <cell r="T2206" t="str">
            <v>75</v>
          </cell>
          <cell r="U2206" t="str">
            <v>Full</v>
          </cell>
          <cell r="V2206" t="str">
            <v>10</v>
          </cell>
          <cell r="W2206" t="str">
            <v>4120</v>
          </cell>
          <cell r="X2206" t="str">
            <v>10.17</v>
          </cell>
          <cell r="Y2206" t="str">
            <v>PSE-deemed</v>
          </cell>
          <cell r="Z2206" t="str">
            <v>PSE Regional</v>
          </cell>
          <cell r="AE2206" t="str">
            <v>per unit</v>
          </cell>
          <cell r="AF2206" t="str">
            <v>kWh</v>
          </cell>
        </row>
        <row r="2207">
          <cell r="A2207" t="str">
            <v>10031 - 2</v>
          </cell>
          <cell r="B2207" t="str">
            <v>10031</v>
          </cell>
          <cell r="C2207" t="str">
            <v>Water Heating</v>
          </cell>
          <cell r="D2207" t="str">
            <v>Showerhead</v>
          </cell>
          <cell r="E2207" t="str">
            <v>Residential Use Showerhead</v>
          </cell>
          <cell r="F2207" t="str">
            <v>RETSH: Showerhead - Retail - EO - Any WH - 1.76 to 2.0 gpm</v>
          </cell>
          <cell r="G2207" t="str">
            <v>1.76 to 2.0 gpm retail showerhead: electric-only territory, any water heating</v>
          </cell>
          <cell r="H2207">
            <v>2</v>
          </cell>
          <cell r="I2207" t="str">
            <v>Active</v>
          </cell>
          <cell r="J2207">
            <v>42736</v>
          </cell>
          <cell r="L2207" t="str">
            <v>Res Water Heat</v>
          </cell>
          <cell r="N2207" t="str">
            <v>5495</v>
          </cell>
          <cell r="O2207" t="str">
            <v>1.76 to 2.0 gpm</v>
          </cell>
          <cell r="Q2207" t="str">
            <v>10</v>
          </cell>
          <cell r="S2207" t="str">
            <v>26.28</v>
          </cell>
          <cell r="T2207" t="str">
            <v>77.9</v>
          </cell>
          <cell r="U2207" t="str">
            <v>Incremental</v>
          </cell>
          <cell r="V2207" t="str">
            <v>10</v>
          </cell>
          <cell r="X2207" t="str">
            <v>15</v>
          </cell>
          <cell r="Y2207" t="str">
            <v>PSE-deemed</v>
          </cell>
          <cell r="Z2207" t="str">
            <v>PSE Regional</v>
          </cell>
          <cell r="AE2207" t="str">
            <v>per unit</v>
          </cell>
          <cell r="AF2207" t="str">
            <v>kWh</v>
          </cell>
        </row>
        <row r="2208">
          <cell r="A2208" t="str">
            <v>10020 - 1</v>
          </cell>
          <cell r="B2208" t="str">
            <v>10020</v>
          </cell>
          <cell r="C2208" t="str">
            <v>Water Heating</v>
          </cell>
          <cell r="D2208" t="str">
            <v>Showerhead</v>
          </cell>
          <cell r="E2208" t="str">
            <v>Residential Use Showerhead</v>
          </cell>
          <cell r="F2208" t="str">
            <v>RETSH: Showerhead - Retail - EWH - 1.5 gpm or less</v>
          </cell>
          <cell r="G2208" t="str">
            <v>1.5 gpm or less retail showerhead: electric water heating</v>
          </cell>
          <cell r="H2208">
            <v>1</v>
          </cell>
          <cell r="I2208" t="str">
            <v>Active</v>
          </cell>
          <cell r="J2208">
            <v>41640</v>
          </cell>
          <cell r="K2208">
            <v>42735</v>
          </cell>
          <cell r="L2208" t="str">
            <v>Res Water Heat</v>
          </cell>
          <cell r="N2208" t="str">
            <v>1232</v>
          </cell>
          <cell r="O2208" t="str">
            <v>1.5 gpm or less</v>
          </cell>
          <cell r="Q2208" t="str">
            <v>10</v>
          </cell>
          <cell r="S2208" t="str">
            <v>24</v>
          </cell>
          <cell r="T2208" t="str">
            <v>239</v>
          </cell>
          <cell r="U2208" t="str">
            <v>Full</v>
          </cell>
          <cell r="V2208" t="str">
            <v>10</v>
          </cell>
          <cell r="W2208" t="str">
            <v>4125</v>
          </cell>
          <cell r="X2208" t="str">
            <v>18.91</v>
          </cell>
          <cell r="Y2208" t="str">
            <v>PSE-deemed</v>
          </cell>
          <cell r="Z2208" t="str">
            <v>PSE Regional</v>
          </cell>
          <cell r="AE2208" t="str">
            <v>per unit</v>
          </cell>
          <cell r="AF2208" t="str">
            <v>kWh</v>
          </cell>
        </row>
        <row r="2209">
          <cell r="A2209" t="str">
            <v>10021 - 1</v>
          </cell>
          <cell r="B2209" t="str">
            <v>10021</v>
          </cell>
          <cell r="C2209" t="str">
            <v>Water Heating</v>
          </cell>
          <cell r="D2209" t="str">
            <v>Showerhead</v>
          </cell>
          <cell r="E2209" t="str">
            <v>Residential Use Showerhead</v>
          </cell>
          <cell r="F2209" t="str">
            <v>RETSH: Showerhead - Retail - EWH - 1.51 to 1.75 gpm</v>
          </cell>
          <cell r="G2209" t="str">
            <v>1.51 to 1.75 gpm retail showerhead: electric water heating</v>
          </cell>
          <cell r="H2209">
            <v>1</v>
          </cell>
          <cell r="I2209" t="str">
            <v>Active</v>
          </cell>
          <cell r="J2209">
            <v>41275</v>
          </cell>
          <cell r="K2209">
            <v>42735</v>
          </cell>
          <cell r="L2209" t="str">
            <v>Res Water Heat</v>
          </cell>
          <cell r="N2209" t="str">
            <v>1147</v>
          </cell>
          <cell r="O2209" t="str">
            <v>1.51 to 1.75 gpm</v>
          </cell>
          <cell r="Q2209" t="str">
            <v>10</v>
          </cell>
          <cell r="S2209" t="str">
            <v>24</v>
          </cell>
          <cell r="T2209" t="str">
            <v>185</v>
          </cell>
          <cell r="U2209" t="str">
            <v>Full</v>
          </cell>
          <cell r="V2209" t="str">
            <v>10</v>
          </cell>
          <cell r="W2209" t="str">
            <v>4126</v>
          </cell>
          <cell r="X2209" t="str">
            <v>14.9</v>
          </cell>
          <cell r="Y2209" t="str">
            <v>PSE-deemed</v>
          </cell>
          <cell r="Z2209" t="str">
            <v>PSE Regional</v>
          </cell>
          <cell r="AE2209" t="str">
            <v>per unit</v>
          </cell>
          <cell r="AF2209" t="str">
            <v>kWh</v>
          </cell>
        </row>
        <row r="2210">
          <cell r="A2210" t="str">
            <v>10022 - 1</v>
          </cell>
          <cell r="B2210" t="str">
            <v>10022</v>
          </cell>
          <cell r="C2210" t="str">
            <v>Water Heating</v>
          </cell>
          <cell r="D2210" t="str">
            <v>Showerhead</v>
          </cell>
          <cell r="E2210" t="str">
            <v>Residential Use Showerhead</v>
          </cell>
          <cell r="F2210" t="str">
            <v>RETSH: Showerhead - Retail - EWH - 1.76 to 2.0 gpm</v>
          </cell>
          <cell r="G2210" t="str">
            <v>1.76 to 2.0 gpm retail showerhead: electric water heating</v>
          </cell>
          <cell r="H2210">
            <v>1</v>
          </cell>
          <cell r="I2210" t="str">
            <v>Active</v>
          </cell>
          <cell r="J2210">
            <v>41275</v>
          </cell>
          <cell r="K2210">
            <v>42735</v>
          </cell>
          <cell r="L2210" t="str">
            <v>Res Water Heat</v>
          </cell>
          <cell r="N2210" t="str">
            <v>1148</v>
          </cell>
          <cell r="O2210" t="str">
            <v>1.76 to 2.0 gpm</v>
          </cell>
          <cell r="Q2210" t="str">
            <v>10</v>
          </cell>
          <cell r="S2210" t="str">
            <v>24</v>
          </cell>
          <cell r="T2210" t="str">
            <v>123</v>
          </cell>
          <cell r="U2210" t="str">
            <v>Full</v>
          </cell>
          <cell r="V2210" t="str">
            <v>10</v>
          </cell>
          <cell r="W2210" t="str">
            <v>4127</v>
          </cell>
          <cell r="X2210" t="str">
            <v>10.17</v>
          </cell>
          <cell r="Y2210" t="str">
            <v>PSE-deemed</v>
          </cell>
          <cell r="Z2210" t="str">
            <v>PSE Regional</v>
          </cell>
          <cell r="AE2210" t="str">
            <v>per unit</v>
          </cell>
          <cell r="AF2210" t="str">
            <v>kWh</v>
          </cell>
        </row>
        <row r="2211">
          <cell r="A2211" t="str">
            <v>10032 - 1</v>
          </cell>
          <cell r="B2211" t="str">
            <v>10032</v>
          </cell>
          <cell r="C2211" t="str">
            <v>Water Heating</v>
          </cell>
          <cell r="D2211" t="str">
            <v>Showerhead</v>
          </cell>
          <cell r="E2211" t="str">
            <v>Residential Use Showerhead</v>
          </cell>
          <cell r="F2211" t="str">
            <v>RETSH: Showerhead - Retail - GO - Any WH - 1.5 gpm or less</v>
          </cell>
          <cell r="G2211" t="str">
            <v>1.5 gpm or less retail showerhead: natural gas-only territory, any water heating</v>
          </cell>
          <cell r="H2211">
            <v>1</v>
          </cell>
          <cell r="I2211" t="str">
            <v>Active</v>
          </cell>
          <cell r="J2211">
            <v>41640</v>
          </cell>
          <cell r="K2211">
            <v>42735</v>
          </cell>
          <cell r="L2211" t="str">
            <v>Res Water Heat</v>
          </cell>
          <cell r="N2211" t="str">
            <v>1839</v>
          </cell>
          <cell r="O2211" t="str">
            <v>1.5 gpm or less</v>
          </cell>
          <cell r="U2211" t="str">
            <v>Full</v>
          </cell>
          <cell r="V2211" t="str">
            <v>10</v>
          </cell>
          <cell r="W2211" t="str">
            <v>4360</v>
          </cell>
          <cell r="X2211" t="str">
            <v>18.91</v>
          </cell>
          <cell r="Y2211" t="str">
            <v>PSE-deemed</v>
          </cell>
          <cell r="Z2211" t="str">
            <v>PSE Regional</v>
          </cell>
          <cell r="AA2211" t="str">
            <v>10</v>
          </cell>
          <cell r="AC2211" t="str">
            <v>24</v>
          </cell>
          <cell r="AD2211" t="str">
            <v>5.31</v>
          </cell>
          <cell r="AE2211" t="str">
            <v>per unit</v>
          </cell>
          <cell r="AF2211" t="str">
            <v>Therm</v>
          </cell>
        </row>
        <row r="2212">
          <cell r="A2212" t="str">
            <v>10032 - 2</v>
          </cell>
          <cell r="B2212" t="str">
            <v>10032</v>
          </cell>
          <cell r="C2212" t="str">
            <v>Water Heating</v>
          </cell>
          <cell r="D2212" t="str">
            <v>Showerhead</v>
          </cell>
          <cell r="E2212" t="str">
            <v>Residential Use Showerhead</v>
          </cell>
          <cell r="F2212" t="str">
            <v>RETSH: Showerhead - Retail - GO - Any WH - 1.5 gpm or less</v>
          </cell>
          <cell r="G2212" t="str">
            <v>1.5 gpm or less retail showerhead: natural gas-only territory, any water heating</v>
          </cell>
          <cell r="H2212">
            <v>2</v>
          </cell>
          <cell r="I2212" t="str">
            <v>Active</v>
          </cell>
          <cell r="J2212">
            <v>42736</v>
          </cell>
          <cell r="L2212" t="str">
            <v>Res Water Heat</v>
          </cell>
          <cell r="N2212" t="str">
            <v>5496</v>
          </cell>
          <cell r="O2212" t="str">
            <v>1.5 gpm or less</v>
          </cell>
          <cell r="U2212" t="str">
            <v>Incremental</v>
          </cell>
          <cell r="V2212" t="str">
            <v>10</v>
          </cell>
          <cell r="X2212" t="str">
            <v>26</v>
          </cell>
          <cell r="Y2212" t="str">
            <v>PSE-deemed</v>
          </cell>
          <cell r="Z2212" t="str">
            <v>PSE Regional</v>
          </cell>
          <cell r="AA2212" t="str">
            <v>10</v>
          </cell>
          <cell r="AC2212" t="str">
            <v>26.58</v>
          </cell>
          <cell r="AD2212" t="str">
            <v>7.82</v>
          </cell>
          <cell r="AE2212" t="str">
            <v>per unit</v>
          </cell>
          <cell r="AF2212" t="str">
            <v>Therm</v>
          </cell>
        </row>
        <row r="2213">
          <cell r="A2213" t="str">
            <v>10033 - 1</v>
          </cell>
          <cell r="B2213" t="str">
            <v>10033</v>
          </cell>
          <cell r="C2213" t="str">
            <v>Water Heating</v>
          </cell>
          <cell r="D2213" t="str">
            <v>Showerhead</v>
          </cell>
          <cell r="E2213" t="str">
            <v>Residential Use Showerhead</v>
          </cell>
          <cell r="F2213" t="str">
            <v>RETSH: Showerhead - Retail - GO - Any WH - 1.51 to 1.75 gpm</v>
          </cell>
          <cell r="G2213" t="str">
            <v>1.51 to 1.75 gpm retail showerhead: natural gas-only territory, any water heating</v>
          </cell>
          <cell r="H2213">
            <v>1</v>
          </cell>
          <cell r="I2213" t="str">
            <v>Active</v>
          </cell>
          <cell r="J2213">
            <v>41640</v>
          </cell>
          <cell r="K2213">
            <v>42735</v>
          </cell>
          <cell r="L2213" t="str">
            <v>Res Water Heat</v>
          </cell>
          <cell r="N2213" t="str">
            <v>1840</v>
          </cell>
          <cell r="O2213" t="str">
            <v>1.51 to 1.75 gpm</v>
          </cell>
          <cell r="U2213" t="str">
            <v>Full</v>
          </cell>
          <cell r="V2213" t="str">
            <v>10</v>
          </cell>
          <cell r="W2213" t="str">
            <v>4361</v>
          </cell>
          <cell r="X2213" t="str">
            <v>14.9</v>
          </cell>
          <cell r="Y2213" t="str">
            <v>PSE-deemed</v>
          </cell>
          <cell r="Z2213" t="str">
            <v>PSE Regional</v>
          </cell>
          <cell r="AA2213" t="str">
            <v>10</v>
          </cell>
          <cell r="AC2213" t="str">
            <v>24</v>
          </cell>
          <cell r="AD2213" t="str">
            <v>4.1</v>
          </cell>
          <cell r="AE2213" t="str">
            <v>per unit</v>
          </cell>
          <cell r="AF2213" t="str">
            <v>Therm</v>
          </cell>
        </row>
        <row r="2214">
          <cell r="A2214" t="str">
            <v>10033 - 2</v>
          </cell>
          <cell r="B2214" t="str">
            <v>10033</v>
          </cell>
          <cell r="C2214" t="str">
            <v>Water Heating</v>
          </cell>
          <cell r="D2214" t="str">
            <v>Showerhead</v>
          </cell>
          <cell r="E2214" t="str">
            <v>Residential Use Showerhead</v>
          </cell>
          <cell r="F2214" t="str">
            <v>RETSH: Showerhead - Retail - GO - Any WH - 1.51 to 1.75 gpm</v>
          </cell>
          <cell r="G2214" t="str">
            <v>1.51 to 1.75 gpm retail showerhead: natural gas-only territory, any water heating</v>
          </cell>
          <cell r="H2214">
            <v>2</v>
          </cell>
          <cell r="I2214" t="str">
            <v>Active</v>
          </cell>
          <cell r="J2214">
            <v>42736</v>
          </cell>
          <cell r="L2214" t="str">
            <v>Res Water Heat</v>
          </cell>
          <cell r="N2214" t="str">
            <v>5497</v>
          </cell>
          <cell r="O2214" t="str">
            <v>1.51 to 1.75 gpm</v>
          </cell>
          <cell r="U2214" t="str">
            <v>Incremental</v>
          </cell>
          <cell r="V2214" t="str">
            <v>10</v>
          </cell>
          <cell r="X2214" t="str">
            <v>21</v>
          </cell>
          <cell r="Y2214" t="str">
            <v>PSE-deemed</v>
          </cell>
          <cell r="Z2214" t="str">
            <v>PSE Regional</v>
          </cell>
          <cell r="AA2214" t="str">
            <v>10</v>
          </cell>
          <cell r="AC2214" t="str">
            <v>26.58</v>
          </cell>
          <cell r="AD2214" t="str">
            <v>6.31</v>
          </cell>
          <cell r="AE2214" t="str">
            <v>per unit</v>
          </cell>
          <cell r="AF2214" t="str">
            <v>Therm</v>
          </cell>
        </row>
        <row r="2215">
          <cell r="A2215" t="str">
            <v>10034 - 1</v>
          </cell>
          <cell r="B2215" t="str">
            <v>10034</v>
          </cell>
          <cell r="C2215" t="str">
            <v>Water Heating</v>
          </cell>
          <cell r="D2215" t="str">
            <v>Showerhead</v>
          </cell>
          <cell r="E2215" t="str">
            <v>Residential Use Showerhead</v>
          </cell>
          <cell r="F2215" t="str">
            <v>RETSH: Showerhead - Retail - GO - Any WH - 1.76 to 2.0 gpm</v>
          </cell>
          <cell r="G2215" t="str">
            <v>1.76 to 2.0 gpm retail showerhead: natural gas-only territory, any water heating</v>
          </cell>
          <cell r="H2215">
            <v>1</v>
          </cell>
          <cell r="I2215" t="str">
            <v>Active</v>
          </cell>
          <cell r="J2215">
            <v>41640</v>
          </cell>
          <cell r="K2215">
            <v>42735</v>
          </cell>
          <cell r="L2215" t="str">
            <v>Res Water Heat</v>
          </cell>
          <cell r="N2215" t="str">
            <v>1841</v>
          </cell>
          <cell r="O2215" t="str">
            <v>1.76 to 2.0 gpm</v>
          </cell>
          <cell r="U2215" t="str">
            <v>Full</v>
          </cell>
          <cell r="V2215" t="str">
            <v>10</v>
          </cell>
          <cell r="W2215" t="str">
            <v>4362</v>
          </cell>
          <cell r="X2215" t="str">
            <v>10.17</v>
          </cell>
          <cell r="Y2215" t="str">
            <v>PSE-deemed</v>
          </cell>
          <cell r="Z2215" t="str">
            <v>PSE Regional</v>
          </cell>
          <cell r="AA2215" t="str">
            <v>10</v>
          </cell>
          <cell r="AC2215" t="str">
            <v>24</v>
          </cell>
          <cell r="AD2215" t="str">
            <v>2.74</v>
          </cell>
          <cell r="AE2215" t="str">
            <v>per unit</v>
          </cell>
          <cell r="AF2215" t="str">
            <v>Therm</v>
          </cell>
        </row>
        <row r="2216">
          <cell r="A2216" t="str">
            <v>10034 - 2</v>
          </cell>
          <cell r="B2216" t="str">
            <v>10034</v>
          </cell>
          <cell r="C2216" t="str">
            <v>Water Heating</v>
          </cell>
          <cell r="D2216" t="str">
            <v>Showerhead</v>
          </cell>
          <cell r="E2216" t="str">
            <v>Residential Use Showerhead</v>
          </cell>
          <cell r="F2216" t="str">
            <v>RETSH: Showerhead - Retail - GO - Any WH - 1.76 to 2.0 gpm</v>
          </cell>
          <cell r="G2216" t="str">
            <v>1.76 to 2.0 gpm retail showerhead: natural gas-only territory, any water heating</v>
          </cell>
          <cell r="H2216">
            <v>2</v>
          </cell>
          <cell r="I2216" t="str">
            <v>Active</v>
          </cell>
          <cell r="J2216">
            <v>42736</v>
          </cell>
          <cell r="L2216" t="str">
            <v>Res Water Heat</v>
          </cell>
          <cell r="N2216" t="str">
            <v>5498</v>
          </cell>
          <cell r="O2216" t="str">
            <v>1.76 to 2.0 gpm</v>
          </cell>
          <cell r="U2216" t="str">
            <v>Incremental</v>
          </cell>
          <cell r="V2216" t="str">
            <v>10</v>
          </cell>
          <cell r="X2216" t="str">
            <v>15</v>
          </cell>
          <cell r="Y2216" t="str">
            <v>PSE-deemed</v>
          </cell>
          <cell r="Z2216" t="str">
            <v>PSE Regional</v>
          </cell>
          <cell r="AA2216" t="str">
            <v>10</v>
          </cell>
          <cell r="AC2216" t="str">
            <v>26.58</v>
          </cell>
          <cell r="AD2216" t="str">
            <v>4.6</v>
          </cell>
          <cell r="AE2216" t="str">
            <v>per unit</v>
          </cell>
          <cell r="AF2216" t="str">
            <v>Therm</v>
          </cell>
        </row>
        <row r="2217">
          <cell r="A2217" t="str">
            <v>10023 - 1</v>
          </cell>
          <cell r="B2217" t="str">
            <v>10023</v>
          </cell>
          <cell r="C2217" t="str">
            <v>Water Heating</v>
          </cell>
          <cell r="D2217" t="str">
            <v>Showerhead</v>
          </cell>
          <cell r="E2217" t="str">
            <v>Residential Use Showerhead</v>
          </cell>
          <cell r="F2217" t="str">
            <v>RETSH: Showerhead - Retail - GWH - 1.5 gpm or less</v>
          </cell>
          <cell r="G2217" t="str">
            <v>1.5 gpm or less retail showerhead: natural gas water heating</v>
          </cell>
          <cell r="H2217">
            <v>1</v>
          </cell>
          <cell r="I2217" t="str">
            <v>Active</v>
          </cell>
          <cell r="J2217">
            <v>41275</v>
          </cell>
          <cell r="K2217">
            <v>42735</v>
          </cell>
          <cell r="L2217" t="str">
            <v>Res Water Heat</v>
          </cell>
          <cell r="N2217" t="str">
            <v>1152</v>
          </cell>
          <cell r="O2217" t="str">
            <v>1.5 gpm or less</v>
          </cell>
          <cell r="U2217" t="str">
            <v>Full</v>
          </cell>
          <cell r="V2217" t="str">
            <v>10</v>
          </cell>
          <cell r="W2217" t="str">
            <v>4154</v>
          </cell>
          <cell r="X2217" t="str">
            <v>18.91</v>
          </cell>
          <cell r="Y2217" t="str">
            <v>PSE-deemed</v>
          </cell>
          <cell r="Z2217" t="str">
            <v>PSE Regional</v>
          </cell>
          <cell r="AA2217" t="str">
            <v>10</v>
          </cell>
          <cell r="AC2217" t="str">
            <v>24</v>
          </cell>
          <cell r="AD2217" t="str">
            <v>10.2</v>
          </cell>
          <cell r="AE2217" t="str">
            <v>per unit</v>
          </cell>
          <cell r="AF2217" t="str">
            <v>Therm</v>
          </cell>
        </row>
        <row r="2218">
          <cell r="A2218" t="str">
            <v>10024 - 1</v>
          </cell>
          <cell r="B2218" t="str">
            <v>10024</v>
          </cell>
          <cell r="C2218" t="str">
            <v>Water Heating</v>
          </cell>
          <cell r="D2218" t="str">
            <v>Showerhead</v>
          </cell>
          <cell r="E2218" t="str">
            <v>Residential Use Showerhead</v>
          </cell>
          <cell r="F2218" t="str">
            <v>RETSH: Showerhead - Retail - GWH - 1.51 to 1.75 gpm</v>
          </cell>
          <cell r="G2218" t="str">
            <v>1.51 to 1.75 gpm retail showerhead: natural gas water heating</v>
          </cell>
          <cell r="H2218">
            <v>1</v>
          </cell>
          <cell r="I2218" t="str">
            <v>Active</v>
          </cell>
          <cell r="J2218">
            <v>41275</v>
          </cell>
          <cell r="K2218">
            <v>42735</v>
          </cell>
          <cell r="L2218" t="str">
            <v>Res Water Heat</v>
          </cell>
          <cell r="N2218" t="str">
            <v>1153</v>
          </cell>
          <cell r="O2218" t="str">
            <v>1.51 to 1.75 gpm</v>
          </cell>
          <cell r="U2218" t="str">
            <v>Full</v>
          </cell>
          <cell r="V2218" t="str">
            <v>10</v>
          </cell>
          <cell r="W2218" t="str">
            <v>4155</v>
          </cell>
          <cell r="X2218" t="str">
            <v>14.9</v>
          </cell>
          <cell r="Y2218" t="str">
            <v>PSE-deemed</v>
          </cell>
          <cell r="Z2218" t="str">
            <v>PSE Regional</v>
          </cell>
          <cell r="AA2218" t="str">
            <v>10</v>
          </cell>
          <cell r="AC2218" t="str">
            <v>24</v>
          </cell>
          <cell r="AD2218" t="str">
            <v>7.9</v>
          </cell>
          <cell r="AE2218" t="str">
            <v>per unit</v>
          </cell>
          <cell r="AF2218" t="str">
            <v>Therm</v>
          </cell>
        </row>
        <row r="2219">
          <cell r="A2219" t="str">
            <v>10025 - 1</v>
          </cell>
          <cell r="B2219" t="str">
            <v>10025</v>
          </cell>
          <cell r="C2219" t="str">
            <v>Water Heating</v>
          </cell>
          <cell r="D2219" t="str">
            <v>Showerhead</v>
          </cell>
          <cell r="E2219" t="str">
            <v>Residential Use Showerhead</v>
          </cell>
          <cell r="F2219" t="str">
            <v>RETSH: Showerhead - Retail - GWH - 1.76 to 2.0 gpm</v>
          </cell>
          <cell r="G2219" t="str">
            <v>1.76 to 2.0 gpm retail showerhead: natural gas water heating</v>
          </cell>
          <cell r="H2219">
            <v>1</v>
          </cell>
          <cell r="I2219" t="str">
            <v>Active</v>
          </cell>
          <cell r="J2219">
            <v>41275</v>
          </cell>
          <cell r="K2219">
            <v>42735</v>
          </cell>
          <cell r="L2219" t="str">
            <v>Res Water Heat</v>
          </cell>
          <cell r="N2219" t="str">
            <v>1154</v>
          </cell>
          <cell r="O2219" t="str">
            <v>1.76 to 2.0 gpm</v>
          </cell>
          <cell r="U2219" t="str">
            <v>Full</v>
          </cell>
          <cell r="V2219" t="str">
            <v>10</v>
          </cell>
          <cell r="W2219" t="str">
            <v>4156</v>
          </cell>
          <cell r="X2219" t="str">
            <v>10.17</v>
          </cell>
          <cell r="Y2219" t="str">
            <v>PSE-deemed</v>
          </cell>
          <cell r="Z2219" t="str">
            <v>PSE Regional</v>
          </cell>
          <cell r="AA2219" t="str">
            <v>10</v>
          </cell>
          <cell r="AC2219" t="str">
            <v>24</v>
          </cell>
          <cell r="AD2219" t="str">
            <v>5.3</v>
          </cell>
          <cell r="AE2219" t="str">
            <v>per unit</v>
          </cell>
          <cell r="AF2219" t="str">
            <v>Therm</v>
          </cell>
        </row>
        <row r="2220">
          <cell r="A2220" t="str">
            <v>10120 - 1</v>
          </cell>
          <cell r="B2220" t="str">
            <v>10120</v>
          </cell>
          <cell r="C2220" t="str">
            <v>Water Heating</v>
          </cell>
          <cell r="D2220" t="str">
            <v>Showerhead</v>
          </cell>
          <cell r="E2220" t="str">
            <v>Residential Use Showerhead</v>
          </cell>
          <cell r="F2220" t="str">
            <v>RETSH: Showerhead - ShowerStart - C - 1.5 gpm</v>
          </cell>
          <cell r="G2220" t="str">
            <v>1.5 gpm ShowerStart showerhead: combined territory</v>
          </cell>
          <cell r="H2220">
            <v>1</v>
          </cell>
          <cell r="I2220" t="str">
            <v>Active</v>
          </cell>
          <cell r="J2220">
            <v>42005</v>
          </cell>
          <cell r="K2220">
            <v>42735</v>
          </cell>
          <cell r="L2220" t="str">
            <v>Res Water Heat</v>
          </cell>
          <cell r="N2220" t="str">
            <v>2236 - 2238</v>
          </cell>
          <cell r="O2220" t="str">
            <v>1.5 gpm</v>
          </cell>
          <cell r="Q2220" t="str">
            <v>5</v>
          </cell>
          <cell r="S2220" t="str">
            <v>20</v>
          </cell>
          <cell r="T2220" t="str">
            <v>190</v>
          </cell>
          <cell r="U2220" t="str">
            <v>Full</v>
          </cell>
          <cell r="V2220" t="str">
            <v>10</v>
          </cell>
          <cell r="X2220" t="str">
            <v>18.91</v>
          </cell>
          <cell r="Y2220" t="str">
            <v>PSE-deemed</v>
          </cell>
          <cell r="Z2220" t="str">
            <v>RTF Derived</v>
          </cell>
          <cell r="AA2220" t="str">
            <v>5</v>
          </cell>
          <cell r="AC2220" t="str">
            <v>20</v>
          </cell>
          <cell r="AD2220" t="str">
            <v>8.39</v>
          </cell>
          <cell r="AE2220" t="str">
            <v>per unit</v>
          </cell>
          <cell r="AF2220" t="str">
            <v>Dual</v>
          </cell>
        </row>
        <row r="2221">
          <cell r="A2221" t="str">
            <v>10120 - 2</v>
          </cell>
          <cell r="B2221" t="str">
            <v>10120</v>
          </cell>
          <cell r="C2221" t="str">
            <v>Water Heating</v>
          </cell>
          <cell r="D2221" t="str">
            <v>Showerhead</v>
          </cell>
          <cell r="E2221" t="str">
            <v>Residential Use Showerhead</v>
          </cell>
          <cell r="F2221" t="str">
            <v>RETSH: Showerhead - ShowerStart - C - 1.5 gpm</v>
          </cell>
          <cell r="G2221" t="str">
            <v>1.5 gpm ShowerStart showerhead: combined territory</v>
          </cell>
          <cell r="H2221">
            <v>2</v>
          </cell>
          <cell r="I2221" t="str">
            <v>Active</v>
          </cell>
          <cell r="J2221">
            <v>42736</v>
          </cell>
          <cell r="L2221" t="str">
            <v>Res Water Heat</v>
          </cell>
          <cell r="N2221" t="str">
            <v>5505 - 5506</v>
          </cell>
          <cell r="O2221" t="str">
            <v>1.5 gpm</v>
          </cell>
          <cell r="Q2221" t="str">
            <v>6.5</v>
          </cell>
          <cell r="S2221" t="str">
            <v>9.44</v>
          </cell>
          <cell r="T2221" t="str">
            <v>146.8</v>
          </cell>
          <cell r="U2221" t="str">
            <v>Incremental</v>
          </cell>
          <cell r="V2221" t="str">
            <v>10</v>
          </cell>
          <cell r="X2221" t="str">
            <v>33.61</v>
          </cell>
          <cell r="Y2221" t="str">
            <v>PSE-deemed</v>
          </cell>
          <cell r="Z2221" t="str">
            <v>Combination</v>
          </cell>
          <cell r="AA2221" t="str">
            <v>3.5</v>
          </cell>
          <cell r="AC2221" t="str">
            <v>9.43</v>
          </cell>
          <cell r="AD2221" t="str">
            <v>6.7</v>
          </cell>
          <cell r="AE2221" t="str">
            <v>per unit</v>
          </cell>
          <cell r="AF2221" t="str">
            <v>Dual</v>
          </cell>
        </row>
        <row r="2222">
          <cell r="A2222" t="str">
            <v>10035 - 1</v>
          </cell>
          <cell r="B2222" t="str">
            <v>10035</v>
          </cell>
          <cell r="C2222" t="str">
            <v>Water Heating</v>
          </cell>
          <cell r="D2222" t="str">
            <v>Showerhead</v>
          </cell>
          <cell r="E2222" t="str">
            <v>Residential Use Showerhead</v>
          </cell>
          <cell r="F2222" t="str">
            <v>RETSH: Showerhead - ShowerStart - EO - 1.5 gpm</v>
          </cell>
          <cell r="G2222" t="str">
            <v>1.5 gpm ShowerStart showerhead: electric-only territory</v>
          </cell>
          <cell r="H2222">
            <v>1</v>
          </cell>
          <cell r="I2222" t="str">
            <v>Active</v>
          </cell>
          <cell r="J2222">
            <v>41640</v>
          </cell>
          <cell r="K2222">
            <v>42735</v>
          </cell>
          <cell r="L2222" t="str">
            <v>Res Water Heat</v>
          </cell>
          <cell r="N2222" t="str">
            <v>1271</v>
          </cell>
          <cell r="O2222" t="str">
            <v>1.5 gpm</v>
          </cell>
          <cell r="Q2222" t="str">
            <v>10</v>
          </cell>
          <cell r="S2222" t="str">
            <v>40</v>
          </cell>
          <cell r="T2222" t="str">
            <v>230</v>
          </cell>
          <cell r="U2222" t="str">
            <v>Full</v>
          </cell>
          <cell r="V2222" t="str">
            <v>10</v>
          </cell>
          <cell r="W2222" t="str">
            <v>4130</v>
          </cell>
          <cell r="X2222" t="str">
            <v>18.91</v>
          </cell>
          <cell r="Y2222" t="str">
            <v>PSE-deemed</v>
          </cell>
          <cell r="Z2222" t="str">
            <v>RTF Derived</v>
          </cell>
          <cell r="AE2222" t="str">
            <v>per unit</v>
          </cell>
          <cell r="AF2222" t="str">
            <v>kWh</v>
          </cell>
        </row>
        <row r="2223">
          <cell r="A2223" t="str">
            <v>10035 - 2</v>
          </cell>
          <cell r="B2223" t="str">
            <v>10035</v>
          </cell>
          <cell r="C2223" t="str">
            <v>Water Heating</v>
          </cell>
          <cell r="D2223" t="str">
            <v>Showerhead</v>
          </cell>
          <cell r="E2223" t="str">
            <v>Residential Use Showerhead</v>
          </cell>
          <cell r="F2223" t="str">
            <v>RETSH: Showerhead - ShowerStart - EO - 1.5 gpm</v>
          </cell>
          <cell r="G2223" t="str">
            <v>1.5 gpm ShowerStart showerhead: electric-only territory</v>
          </cell>
          <cell r="H2223">
            <v>2</v>
          </cell>
          <cell r="I2223" t="str">
            <v>Active</v>
          </cell>
          <cell r="J2223">
            <v>42736</v>
          </cell>
          <cell r="L2223" t="str">
            <v>Res Water Heat</v>
          </cell>
          <cell r="N2223" t="str">
            <v>5499</v>
          </cell>
          <cell r="O2223" t="str">
            <v>1.5 gpm</v>
          </cell>
          <cell r="Q2223" t="str">
            <v>10</v>
          </cell>
          <cell r="S2223" t="str">
            <v>18.87</v>
          </cell>
          <cell r="T2223" t="str">
            <v>177.6</v>
          </cell>
          <cell r="U2223" t="str">
            <v>Incremental</v>
          </cell>
          <cell r="V2223" t="str">
            <v>10</v>
          </cell>
          <cell r="X2223" t="str">
            <v>26</v>
          </cell>
          <cell r="Y2223" t="str">
            <v>PSE-deemed</v>
          </cell>
          <cell r="Z2223" t="str">
            <v>PSE Regional</v>
          </cell>
          <cell r="AE2223" t="str">
            <v>per unit</v>
          </cell>
          <cell r="AF2223" t="str">
            <v>kWh</v>
          </cell>
        </row>
        <row r="2224">
          <cell r="A2224" t="str">
            <v>10036 - 1</v>
          </cell>
          <cell r="B2224" t="str">
            <v>10036</v>
          </cell>
          <cell r="C2224" t="str">
            <v>Water Heating</v>
          </cell>
          <cell r="D2224" t="str">
            <v>Showerhead</v>
          </cell>
          <cell r="E2224" t="str">
            <v>Residential Use Showerhead</v>
          </cell>
          <cell r="F2224" t="str">
            <v>RETSH: Showerhead - ShowerStart - GO - 1.5 gpm</v>
          </cell>
          <cell r="G2224" t="str">
            <v>1.5 gpm ShowerStart showerhead: natural gas-only territory</v>
          </cell>
          <cell r="H2224">
            <v>1</v>
          </cell>
          <cell r="I2224" t="str">
            <v>Active</v>
          </cell>
          <cell r="J2224">
            <v>41640</v>
          </cell>
          <cell r="K2224">
            <v>42735</v>
          </cell>
          <cell r="L2224" t="str">
            <v>Res Water Heat</v>
          </cell>
          <cell r="N2224" t="str">
            <v>1297</v>
          </cell>
          <cell r="O2224" t="str">
            <v>1.5 gpm</v>
          </cell>
          <cell r="U2224" t="str">
            <v>Full</v>
          </cell>
          <cell r="V2224" t="str">
            <v>10</v>
          </cell>
          <cell r="W2224" t="str">
            <v>4159</v>
          </cell>
          <cell r="X2224" t="str">
            <v>18.91</v>
          </cell>
          <cell r="Y2224" t="str">
            <v>PSE-deemed</v>
          </cell>
          <cell r="Z2224" t="str">
            <v>RTF Derived</v>
          </cell>
          <cell r="AA2224" t="str">
            <v>10</v>
          </cell>
          <cell r="AC2224" t="str">
            <v>40</v>
          </cell>
          <cell r="AD2224" t="str">
            <v>13.67</v>
          </cell>
          <cell r="AE2224" t="str">
            <v>per unit</v>
          </cell>
          <cell r="AF2224" t="str">
            <v>Therm</v>
          </cell>
        </row>
        <row r="2225">
          <cell r="A2225" t="str">
            <v>10036 - 2</v>
          </cell>
          <cell r="B2225" t="str">
            <v>10036</v>
          </cell>
          <cell r="C2225" t="str">
            <v>Water Heating</v>
          </cell>
          <cell r="D2225" t="str">
            <v>Showerhead</v>
          </cell>
          <cell r="E2225" t="str">
            <v>Residential Use Showerhead</v>
          </cell>
          <cell r="F2225" t="str">
            <v>RETSH: Showerhead - ShowerStart - GO - 1.5 gpm</v>
          </cell>
          <cell r="G2225" t="str">
            <v>1.5 gpm ShowerStart showerhead: natural gas-only territory</v>
          </cell>
          <cell r="H2225">
            <v>2</v>
          </cell>
          <cell r="I2225" t="str">
            <v>Active</v>
          </cell>
          <cell r="J2225">
            <v>42736</v>
          </cell>
          <cell r="L2225" t="str">
            <v>Res Water Heat</v>
          </cell>
          <cell r="N2225" t="str">
            <v>5500</v>
          </cell>
          <cell r="O2225" t="str">
            <v>1.5 gpm</v>
          </cell>
          <cell r="U2225" t="str">
            <v>Incremental</v>
          </cell>
          <cell r="V2225" t="str">
            <v>10</v>
          </cell>
          <cell r="X2225" t="str">
            <v>26</v>
          </cell>
          <cell r="Y2225" t="str">
            <v>RTF-deemed</v>
          </cell>
          <cell r="Z2225" t="str">
            <v>PSE Regional</v>
          </cell>
          <cell r="AA2225" t="str">
            <v>10</v>
          </cell>
          <cell r="AC2225" t="str">
            <v>18.87</v>
          </cell>
          <cell r="AD2225" t="str">
            <v>10.86</v>
          </cell>
          <cell r="AE2225" t="str">
            <v>per unit</v>
          </cell>
          <cell r="AF2225" t="str">
            <v>Therm</v>
          </cell>
        </row>
        <row r="2226">
          <cell r="A2226" t="str">
            <v>10949 - 1</v>
          </cell>
          <cell r="B2226" t="str">
            <v>10949</v>
          </cell>
          <cell r="C2226" t="str">
            <v>Water Heating</v>
          </cell>
          <cell r="D2226" t="str">
            <v>Aerator</v>
          </cell>
          <cell r="E2226" t="str">
            <v>Commercial Use Aerator</v>
          </cell>
          <cell r="F2226" t="str">
            <v>SBDI: Aerator - EWH</v>
          </cell>
          <cell r="G2226" t="str">
            <v>Aerator: electric water heating</v>
          </cell>
          <cell r="H2226">
            <v>1</v>
          </cell>
          <cell r="I2226" t="str">
            <v>Active</v>
          </cell>
          <cell r="J2226">
            <v>42370</v>
          </cell>
          <cell r="K2226">
            <v>42735</v>
          </cell>
          <cell r="L2226" t="str">
            <v>Comm Water Heat</v>
          </cell>
          <cell r="M2226" t="str">
            <v>E AER SBDI</v>
          </cell>
          <cell r="N2226" t="str">
            <v>2470</v>
          </cell>
          <cell r="Q2226" t="str">
            <v>13.09</v>
          </cell>
          <cell r="S2226" t="str">
            <v>13.09</v>
          </cell>
          <cell r="T2226" t="str">
            <v>712</v>
          </cell>
          <cell r="U2226" t="str">
            <v>Full</v>
          </cell>
          <cell r="V2226" t="str">
            <v>5</v>
          </cell>
          <cell r="Y2226" t="str">
            <v>PSE-deemed</v>
          </cell>
          <cell r="Z2226" t="str">
            <v>Engineering</v>
          </cell>
          <cell r="AE2226" t="str">
            <v>per unit</v>
          </cell>
          <cell r="AF2226" t="str">
            <v>kWh</v>
          </cell>
        </row>
        <row r="2227">
          <cell r="A2227" t="str">
            <v>11315 - 1</v>
          </cell>
          <cell r="B2227" t="str">
            <v>11315</v>
          </cell>
          <cell r="C2227" t="str">
            <v>Water Heating</v>
          </cell>
          <cell r="D2227" t="str">
            <v>Aerator</v>
          </cell>
          <cell r="E2227" t="str">
            <v>Commercial Use Aerator</v>
          </cell>
          <cell r="F2227" t="str">
            <v>SBDI: Aerator - EWH - All Others</v>
          </cell>
          <cell r="G2227" t="str">
            <v>Aerator: electric water heating; all other business types</v>
          </cell>
          <cell r="H2227">
            <v>1</v>
          </cell>
          <cell r="I2227" t="str">
            <v>Active</v>
          </cell>
          <cell r="J2227">
            <v>42370</v>
          </cell>
          <cell r="K2227">
            <v>42735</v>
          </cell>
          <cell r="L2227" t="str">
            <v>Comm Water Heat</v>
          </cell>
          <cell r="M2227" t="str">
            <v>E AER OTHER</v>
          </cell>
          <cell r="N2227" t="str">
            <v>3804</v>
          </cell>
          <cell r="Q2227" t="str">
            <v>13.09</v>
          </cell>
          <cell r="S2227" t="str">
            <v>13.09</v>
          </cell>
          <cell r="T2227" t="str">
            <v>152.6</v>
          </cell>
          <cell r="U2227" t="str">
            <v>Full</v>
          </cell>
          <cell r="V2227" t="str">
            <v>10</v>
          </cell>
          <cell r="X2227" t="str">
            <v>132.69</v>
          </cell>
          <cell r="Y2227" t="str">
            <v>PSE-deemed</v>
          </cell>
          <cell r="Z2227" t="str">
            <v>Engineering</v>
          </cell>
          <cell r="AE2227" t="str">
            <v>per unit</v>
          </cell>
          <cell r="AF2227" t="str">
            <v>kWh</v>
          </cell>
        </row>
        <row r="2228">
          <cell r="A2228" t="str">
            <v>11315 - 2</v>
          </cell>
          <cell r="B2228" t="str">
            <v>11315</v>
          </cell>
          <cell r="C2228" t="str">
            <v>Water Heating</v>
          </cell>
          <cell r="D2228" t="str">
            <v>Aerator</v>
          </cell>
          <cell r="E2228" t="str">
            <v>Commercial Use Aerator</v>
          </cell>
          <cell r="F2228" t="str">
            <v>SBDI: Aerator - EWH - All Others</v>
          </cell>
          <cell r="G2228" t="str">
            <v>Aerator: electric water heating; all other business types</v>
          </cell>
          <cell r="H2228">
            <v>2</v>
          </cell>
          <cell r="I2228" t="str">
            <v>Active</v>
          </cell>
          <cell r="J2228">
            <v>41640</v>
          </cell>
          <cell r="K2228">
            <v>42369</v>
          </cell>
          <cell r="L2228" t="str">
            <v>Comm Water Heat</v>
          </cell>
          <cell r="M2228" t="str">
            <v>E AER SBDI</v>
          </cell>
          <cell r="N2228" t="str">
            <v>1379</v>
          </cell>
          <cell r="Q2228" t="str">
            <v>8</v>
          </cell>
          <cell r="S2228" t="str">
            <v>8</v>
          </cell>
          <cell r="T2228" t="str">
            <v>712</v>
          </cell>
          <cell r="V2228" t="str">
            <v>5</v>
          </cell>
          <cell r="W2228" t="str">
            <v>3967</v>
          </cell>
          <cell r="AE2228" t="str">
            <v>per unit</v>
          </cell>
          <cell r="AF2228" t="str">
            <v>kWh</v>
          </cell>
        </row>
        <row r="2229">
          <cell r="A2229" t="str">
            <v>11315 - 3</v>
          </cell>
          <cell r="B2229" t="str">
            <v>11315</v>
          </cell>
          <cell r="C2229" t="str">
            <v>Water Heating</v>
          </cell>
          <cell r="D2229" t="str">
            <v>Aerator</v>
          </cell>
          <cell r="E2229" t="str">
            <v>Commercial Use Aerator</v>
          </cell>
          <cell r="F2229" t="str">
            <v>SBDI: Aerator - EWH - All Others</v>
          </cell>
          <cell r="G2229" t="str">
            <v>Aerator: electric water heating; all other business types</v>
          </cell>
          <cell r="H2229">
            <v>3</v>
          </cell>
          <cell r="I2229" t="str">
            <v>Active</v>
          </cell>
          <cell r="J2229">
            <v>42736</v>
          </cell>
          <cell r="L2229" t="str">
            <v>Comm Water Heat</v>
          </cell>
          <cell r="N2229" t="str">
            <v>5100</v>
          </cell>
          <cell r="Q2229" t="str">
            <v>13.09</v>
          </cell>
          <cell r="S2229" t="str">
            <v>13.09</v>
          </cell>
          <cell r="T2229" t="str">
            <v>151.6</v>
          </cell>
          <cell r="U2229" t="str">
            <v>Full</v>
          </cell>
          <cell r="V2229" t="str">
            <v>10</v>
          </cell>
          <cell r="X2229" t="str">
            <v>132.69</v>
          </cell>
          <cell r="Y2229" t="str">
            <v>PSE-deemed</v>
          </cell>
          <cell r="Z2229" t="str">
            <v>Engineering</v>
          </cell>
          <cell r="AE2229" t="str">
            <v>per unit</v>
          </cell>
          <cell r="AF2229" t="str">
            <v>kWh</v>
          </cell>
        </row>
        <row r="2230">
          <cell r="A2230" t="str">
            <v>11986 - 1</v>
          </cell>
          <cell r="B2230" t="str">
            <v>11986</v>
          </cell>
          <cell r="C2230" t="str">
            <v>Water Heating</v>
          </cell>
          <cell r="D2230" t="str">
            <v>Aerator</v>
          </cell>
          <cell r="E2230" t="str">
            <v>Commercial Use Aerator</v>
          </cell>
          <cell r="F2230" t="str">
            <v>SBDI: Aerator - EWH - Commercial Kitchen - 1.0 gpm</v>
          </cell>
          <cell r="G2230" t="str">
            <v>1.0 gpm aerator: commercial kitchen use; electric water heating</v>
          </cell>
          <cell r="H2230">
            <v>1</v>
          </cell>
          <cell r="I2230" t="str">
            <v>Active</v>
          </cell>
          <cell r="J2230">
            <v>42736</v>
          </cell>
          <cell r="L2230" t="str">
            <v>Comm Space Heat</v>
          </cell>
          <cell r="N2230" t="str">
            <v>5094</v>
          </cell>
          <cell r="O2230" t="str">
            <v>1.0 gpm</v>
          </cell>
          <cell r="Q2230" t="str">
            <v>13.09</v>
          </cell>
          <cell r="S2230" t="str">
            <v>13.09</v>
          </cell>
          <cell r="T2230" t="str">
            <v>270.5</v>
          </cell>
          <cell r="U2230" t="str">
            <v>Full</v>
          </cell>
          <cell r="V2230" t="str">
            <v>10</v>
          </cell>
          <cell r="X2230" t="str">
            <v>192.66</v>
          </cell>
          <cell r="Y2230" t="str">
            <v>PSE-deemed</v>
          </cell>
          <cell r="Z2230" t="str">
            <v>Engineering</v>
          </cell>
          <cell r="AE2230" t="str">
            <v>per unit</v>
          </cell>
          <cell r="AF2230" t="str">
            <v>kWh</v>
          </cell>
        </row>
        <row r="2231">
          <cell r="A2231" t="str">
            <v>11319 - 1</v>
          </cell>
          <cell r="B2231" t="str">
            <v>11319</v>
          </cell>
          <cell r="C2231" t="str">
            <v>Water Heating</v>
          </cell>
          <cell r="D2231" t="str">
            <v>Aerator</v>
          </cell>
          <cell r="E2231" t="str">
            <v>Commercial Use Aerator</v>
          </cell>
          <cell r="F2231" t="str">
            <v>SBDI: Aerator - EWH - Restaurant</v>
          </cell>
          <cell r="G2231" t="str">
            <v>Aerator: electric water heating; restaurant</v>
          </cell>
          <cell r="H2231">
            <v>1</v>
          </cell>
          <cell r="I2231" t="str">
            <v>Active</v>
          </cell>
          <cell r="J2231">
            <v>42370</v>
          </cell>
          <cell r="K2231">
            <v>42735</v>
          </cell>
          <cell r="L2231" t="str">
            <v>Comm Water Heat</v>
          </cell>
          <cell r="M2231" t="str">
            <v>E AER REST</v>
          </cell>
          <cell r="N2231" t="str">
            <v>3801</v>
          </cell>
          <cell r="Q2231" t="str">
            <v>13.09</v>
          </cell>
          <cell r="S2231" t="str">
            <v>13.09</v>
          </cell>
          <cell r="T2231" t="str">
            <v>94</v>
          </cell>
          <cell r="U2231" t="str">
            <v>Full</v>
          </cell>
          <cell r="V2231" t="str">
            <v>10</v>
          </cell>
          <cell r="X2231" t="str">
            <v>82.28</v>
          </cell>
          <cell r="Y2231" t="str">
            <v>PSE-deemed</v>
          </cell>
          <cell r="Z2231" t="str">
            <v>Engineering</v>
          </cell>
          <cell r="AE2231" t="str">
            <v>per unit</v>
          </cell>
          <cell r="AF2231" t="str">
            <v>kWh</v>
          </cell>
        </row>
        <row r="2232">
          <cell r="A2232" t="str">
            <v>11319 - 2</v>
          </cell>
          <cell r="B2232" t="str">
            <v>11319</v>
          </cell>
          <cell r="C2232" t="str">
            <v>Water Heating</v>
          </cell>
          <cell r="D2232" t="str">
            <v>Aerator</v>
          </cell>
          <cell r="E2232" t="str">
            <v>Commercial Use Aerator</v>
          </cell>
          <cell r="F2232" t="str">
            <v>SBDI: Aerator - EWH - Restaurant</v>
          </cell>
          <cell r="G2232" t="str">
            <v>Aerator: electric water heating; restaurant</v>
          </cell>
          <cell r="H2232">
            <v>2</v>
          </cell>
          <cell r="I2232" t="str">
            <v>Active</v>
          </cell>
          <cell r="J2232">
            <v>42005</v>
          </cell>
          <cell r="K2232">
            <v>42369</v>
          </cell>
          <cell r="L2232" t="str">
            <v>Comm Water Heat</v>
          </cell>
          <cell r="M2232" t="str">
            <v>E AER SBDI</v>
          </cell>
          <cell r="N2232" t="str">
            <v>1379</v>
          </cell>
          <cell r="Q2232" t="str">
            <v>8</v>
          </cell>
          <cell r="S2232" t="str">
            <v>8</v>
          </cell>
          <cell r="T2232" t="str">
            <v>712</v>
          </cell>
          <cell r="V2232" t="str">
            <v>5</v>
          </cell>
          <cell r="W2232" t="str">
            <v>3967</v>
          </cell>
          <cell r="AE2232" t="str">
            <v>per unit</v>
          </cell>
          <cell r="AF2232" t="str">
            <v>kWh</v>
          </cell>
        </row>
        <row r="2233">
          <cell r="A2233" t="str">
            <v>11319 - 3</v>
          </cell>
          <cell r="B2233" t="str">
            <v>11319</v>
          </cell>
          <cell r="C2233" t="str">
            <v>Water Heating</v>
          </cell>
          <cell r="D2233" t="str">
            <v>Aerator</v>
          </cell>
          <cell r="E2233" t="str">
            <v>Commercial Use Aerator</v>
          </cell>
          <cell r="F2233" t="str">
            <v>SBDI: Aerator - EWH - Restaurant</v>
          </cell>
          <cell r="G2233" t="str">
            <v>Aerator: electric water heating; restaurant</v>
          </cell>
          <cell r="H2233">
            <v>3</v>
          </cell>
          <cell r="I2233" t="str">
            <v>Active</v>
          </cell>
          <cell r="J2233">
            <v>42736</v>
          </cell>
          <cell r="L2233" t="str">
            <v>Comm Water Heat</v>
          </cell>
          <cell r="N2233" t="str">
            <v>5101</v>
          </cell>
          <cell r="Q2233" t="str">
            <v>13.09</v>
          </cell>
          <cell r="S2233" t="str">
            <v>13.09</v>
          </cell>
          <cell r="T2233" t="str">
            <v>215.1</v>
          </cell>
          <cell r="U2233" t="str">
            <v>Full</v>
          </cell>
          <cell r="V2233" t="str">
            <v>10</v>
          </cell>
          <cell r="X2233" t="str">
            <v>188.3</v>
          </cell>
          <cell r="Y2233" t="str">
            <v>PSE-deemed</v>
          </cell>
          <cell r="Z2233" t="str">
            <v>Engineering</v>
          </cell>
          <cell r="AE2233" t="str">
            <v>per unit</v>
          </cell>
          <cell r="AF2233" t="str">
            <v>kWh</v>
          </cell>
        </row>
        <row r="2234">
          <cell r="A2234" t="str">
            <v>11321 - 1</v>
          </cell>
          <cell r="B2234" t="str">
            <v>11321</v>
          </cell>
          <cell r="C2234" t="str">
            <v>Water Heating</v>
          </cell>
          <cell r="D2234" t="str">
            <v>Aerator</v>
          </cell>
          <cell r="E2234" t="str">
            <v>Commercial Use Aerator</v>
          </cell>
          <cell r="F2234" t="str">
            <v>SBDI: Aerator - EWH - Retail</v>
          </cell>
          <cell r="G2234" t="str">
            <v>Aerator: electric water heating; retail</v>
          </cell>
          <cell r="H2234">
            <v>1</v>
          </cell>
          <cell r="I2234" t="str">
            <v>Active</v>
          </cell>
          <cell r="J2234">
            <v>42370</v>
          </cell>
          <cell r="K2234">
            <v>42735</v>
          </cell>
          <cell r="L2234" t="str">
            <v>Comm Water Heat</v>
          </cell>
          <cell r="M2234" t="str">
            <v>E AER RETL</v>
          </cell>
          <cell r="N2234" t="str">
            <v>3802</v>
          </cell>
          <cell r="Q2234" t="str">
            <v>13.09</v>
          </cell>
          <cell r="S2234" t="str">
            <v>13.09</v>
          </cell>
          <cell r="T2234" t="str">
            <v>151</v>
          </cell>
          <cell r="U2234" t="str">
            <v>Full</v>
          </cell>
          <cell r="V2234" t="str">
            <v>10</v>
          </cell>
          <cell r="X2234" t="str">
            <v>132.69</v>
          </cell>
          <cell r="Y2234" t="str">
            <v>PSE-deemed</v>
          </cell>
          <cell r="Z2234" t="str">
            <v>Engineering</v>
          </cell>
          <cell r="AE2234" t="str">
            <v>per unit</v>
          </cell>
          <cell r="AF2234" t="str">
            <v>kWh</v>
          </cell>
        </row>
        <row r="2235">
          <cell r="A2235" t="str">
            <v>11321 - 2</v>
          </cell>
          <cell r="B2235" t="str">
            <v>11321</v>
          </cell>
          <cell r="C2235" t="str">
            <v>Water Heating</v>
          </cell>
          <cell r="D2235" t="str">
            <v>Aerator</v>
          </cell>
          <cell r="E2235" t="str">
            <v>Commercial Use Aerator</v>
          </cell>
          <cell r="F2235" t="str">
            <v>SBDI: Aerator - EWH - Retail</v>
          </cell>
          <cell r="G2235" t="str">
            <v>Aerator: electric water heating; retail</v>
          </cell>
          <cell r="H2235">
            <v>2</v>
          </cell>
          <cell r="I2235" t="str">
            <v>Active</v>
          </cell>
          <cell r="J2235">
            <v>41640</v>
          </cell>
          <cell r="K2235">
            <v>42369</v>
          </cell>
          <cell r="L2235" t="str">
            <v>Comm Water Heat</v>
          </cell>
          <cell r="M2235" t="str">
            <v>E AER SBDI</v>
          </cell>
          <cell r="N2235" t="str">
            <v>1379</v>
          </cell>
          <cell r="Q2235" t="str">
            <v>8</v>
          </cell>
          <cell r="S2235" t="str">
            <v>8</v>
          </cell>
          <cell r="T2235" t="str">
            <v>712</v>
          </cell>
          <cell r="V2235" t="str">
            <v>5</v>
          </cell>
          <cell r="W2235" t="str">
            <v>3967</v>
          </cell>
          <cell r="AE2235" t="str">
            <v>per unit</v>
          </cell>
          <cell r="AF2235" t="str">
            <v>kWh</v>
          </cell>
        </row>
        <row r="2236">
          <cell r="A2236" t="str">
            <v>11321 - 3</v>
          </cell>
          <cell r="B2236" t="str">
            <v>11321</v>
          </cell>
          <cell r="C2236" t="str">
            <v>Water Heating</v>
          </cell>
          <cell r="D2236" t="str">
            <v>Aerator</v>
          </cell>
          <cell r="E2236" t="str">
            <v>Commercial Use Aerator</v>
          </cell>
          <cell r="F2236" t="str">
            <v>SBDI: Aerator - EWH - Retail</v>
          </cell>
          <cell r="G2236" t="str">
            <v>Aerator: electric water heating; retail</v>
          </cell>
          <cell r="H2236">
            <v>3</v>
          </cell>
          <cell r="I2236" t="str">
            <v>Active</v>
          </cell>
          <cell r="J2236">
            <v>42736</v>
          </cell>
          <cell r="L2236" t="str">
            <v>Comm Water Heat</v>
          </cell>
          <cell r="N2236" t="str">
            <v>5103</v>
          </cell>
          <cell r="Q2236" t="str">
            <v>13.09</v>
          </cell>
          <cell r="S2236" t="str">
            <v>13.09</v>
          </cell>
          <cell r="T2236" t="str">
            <v>151.6</v>
          </cell>
          <cell r="U2236" t="str">
            <v>Full</v>
          </cell>
          <cell r="V2236" t="str">
            <v>10</v>
          </cell>
          <cell r="X2236" t="str">
            <v>132.69</v>
          </cell>
          <cell r="Y2236" t="str">
            <v>PSE-deemed</v>
          </cell>
          <cell r="Z2236" t="str">
            <v>Engineering</v>
          </cell>
          <cell r="AE2236" t="str">
            <v>per unit</v>
          </cell>
          <cell r="AF2236" t="str">
            <v>kWh</v>
          </cell>
        </row>
        <row r="2237">
          <cell r="A2237" t="str">
            <v>11323 - 1</v>
          </cell>
          <cell r="B2237" t="str">
            <v>11323</v>
          </cell>
          <cell r="C2237" t="str">
            <v>Water Heating</v>
          </cell>
          <cell r="D2237" t="str">
            <v>Aerator</v>
          </cell>
          <cell r="E2237" t="str">
            <v>Commercial Use Aerator</v>
          </cell>
          <cell r="F2237" t="str">
            <v>SBDI: Aerator - EWH - School</v>
          </cell>
          <cell r="G2237" t="str">
            <v>Aerator: electric water heating; school</v>
          </cell>
          <cell r="H2237">
            <v>1</v>
          </cell>
          <cell r="I2237" t="str">
            <v>Active</v>
          </cell>
          <cell r="J2237">
            <v>42370</v>
          </cell>
          <cell r="L2237" t="str">
            <v>Comm Water Heat</v>
          </cell>
          <cell r="M2237" t="str">
            <v>E AER SCH</v>
          </cell>
          <cell r="N2237" t="str">
            <v>3803</v>
          </cell>
          <cell r="Q2237" t="str">
            <v>13.09</v>
          </cell>
          <cell r="S2237" t="str">
            <v>13.09</v>
          </cell>
          <cell r="T2237" t="str">
            <v>189.5</v>
          </cell>
          <cell r="U2237" t="str">
            <v>Full</v>
          </cell>
          <cell r="V2237" t="str">
            <v>10</v>
          </cell>
          <cell r="X2237" t="str">
            <v>160.12</v>
          </cell>
          <cell r="Y2237" t="str">
            <v>PSE-deemed</v>
          </cell>
          <cell r="Z2237" t="str">
            <v>Engineering</v>
          </cell>
          <cell r="AE2237" t="str">
            <v>per unit</v>
          </cell>
          <cell r="AF2237" t="str">
            <v>kWh</v>
          </cell>
        </row>
        <row r="2238">
          <cell r="A2238" t="str">
            <v>11317 - 1</v>
          </cell>
          <cell r="B2238" t="str">
            <v>11317</v>
          </cell>
          <cell r="C2238" t="str">
            <v>Water Heating</v>
          </cell>
          <cell r="D2238" t="str">
            <v>Aerator</v>
          </cell>
          <cell r="E2238" t="str">
            <v>Commercial Use Aerator</v>
          </cell>
          <cell r="F2238" t="str">
            <v>SBDI: Aerator - EWH - Small Office</v>
          </cell>
          <cell r="G2238" t="str">
            <v>Aerator: electric water heating; small office</v>
          </cell>
          <cell r="H2238">
            <v>1</v>
          </cell>
          <cell r="I2238" t="str">
            <v>Active</v>
          </cell>
          <cell r="J2238">
            <v>42370</v>
          </cell>
          <cell r="L2238" t="str">
            <v>Comm Water Heat</v>
          </cell>
          <cell r="M2238" t="str">
            <v>E AER OFC</v>
          </cell>
          <cell r="N2238" t="str">
            <v>3800</v>
          </cell>
          <cell r="Q2238" t="str">
            <v>13.09</v>
          </cell>
          <cell r="S2238" t="str">
            <v>13.09</v>
          </cell>
          <cell r="T2238" t="str">
            <v>46.6</v>
          </cell>
          <cell r="U2238" t="str">
            <v>Full</v>
          </cell>
          <cell r="V2238" t="str">
            <v>10</v>
          </cell>
          <cell r="X2238" t="str">
            <v>40.8</v>
          </cell>
          <cell r="Y2238" t="str">
            <v>PSE-deemed</v>
          </cell>
          <cell r="Z2238" t="str">
            <v>Engineering</v>
          </cell>
          <cell r="AE2238" t="str">
            <v>per unit</v>
          </cell>
          <cell r="AF2238" t="str">
            <v>kWh</v>
          </cell>
        </row>
        <row r="2239">
          <cell r="A2239" t="str">
            <v>11317 - 2</v>
          </cell>
          <cell r="B2239" t="str">
            <v>11317</v>
          </cell>
          <cell r="C2239" t="str">
            <v>Water Heating</v>
          </cell>
          <cell r="D2239" t="str">
            <v>Aerator</v>
          </cell>
          <cell r="E2239" t="str">
            <v>Commercial Use Aerator</v>
          </cell>
          <cell r="F2239" t="str">
            <v>SBDI: Aerator - EWH - Small Office</v>
          </cell>
          <cell r="G2239" t="str">
            <v>Aerator: electric water heating; small office</v>
          </cell>
          <cell r="H2239">
            <v>2</v>
          </cell>
          <cell r="I2239" t="str">
            <v>Active</v>
          </cell>
          <cell r="J2239">
            <v>42005</v>
          </cell>
          <cell r="K2239">
            <v>42369</v>
          </cell>
          <cell r="L2239" t="str">
            <v>Comm Water Heat</v>
          </cell>
          <cell r="M2239" t="str">
            <v>E AER SBDI</v>
          </cell>
          <cell r="N2239" t="str">
            <v>1379</v>
          </cell>
          <cell r="Q2239" t="str">
            <v>8</v>
          </cell>
          <cell r="S2239" t="str">
            <v>8</v>
          </cell>
          <cell r="T2239" t="str">
            <v>712</v>
          </cell>
          <cell r="V2239" t="str">
            <v>5</v>
          </cell>
          <cell r="W2239" t="str">
            <v>3967</v>
          </cell>
          <cell r="AE2239" t="str">
            <v>per unit</v>
          </cell>
          <cell r="AF2239" t="str">
            <v>kWh</v>
          </cell>
        </row>
        <row r="2240">
          <cell r="A2240" t="str">
            <v>10950 - 1</v>
          </cell>
          <cell r="B2240" t="str">
            <v>10950</v>
          </cell>
          <cell r="C2240" t="str">
            <v>Water Heating</v>
          </cell>
          <cell r="D2240" t="str">
            <v>Aerator</v>
          </cell>
          <cell r="E2240" t="str">
            <v>Commercial Use Aerator</v>
          </cell>
          <cell r="F2240" t="str">
            <v>SBDI: Aerator - GWH</v>
          </cell>
          <cell r="G2240" t="str">
            <v>Aerator: natural gas water heating</v>
          </cell>
          <cell r="H2240">
            <v>1</v>
          </cell>
          <cell r="I2240" t="str">
            <v>Active</v>
          </cell>
          <cell r="J2240">
            <v>42370</v>
          </cell>
          <cell r="K2240">
            <v>42735</v>
          </cell>
          <cell r="L2240" t="str">
            <v>Comm Water Heat</v>
          </cell>
          <cell r="M2240" t="str">
            <v>G AER SBDI</v>
          </cell>
          <cell r="N2240" t="str">
            <v>1504</v>
          </cell>
          <cell r="U2240" t="str">
            <v>Full</v>
          </cell>
          <cell r="V2240" t="str">
            <v>5</v>
          </cell>
          <cell r="W2240" t="str">
            <v>3965</v>
          </cell>
          <cell r="Y2240" t="str">
            <v>PSE-deemed</v>
          </cell>
          <cell r="Z2240" t="str">
            <v>Engineering</v>
          </cell>
          <cell r="AA2240" t="str">
            <v>8</v>
          </cell>
          <cell r="AC2240" t="str">
            <v>8</v>
          </cell>
          <cell r="AD2240" t="str">
            <v>32</v>
          </cell>
          <cell r="AE2240" t="str">
            <v>per unit</v>
          </cell>
          <cell r="AF2240" t="str">
            <v>Therm</v>
          </cell>
        </row>
        <row r="2241">
          <cell r="A2241" t="str">
            <v>11316 - 1</v>
          </cell>
          <cell r="B2241" t="str">
            <v>11316</v>
          </cell>
          <cell r="C2241" t="str">
            <v>Water Heating</v>
          </cell>
          <cell r="D2241" t="str">
            <v>Aerator</v>
          </cell>
          <cell r="E2241" t="str">
            <v>Commercial Use Aerator</v>
          </cell>
          <cell r="F2241" t="str">
            <v>SBDI: Aerator - GWH - All Others</v>
          </cell>
          <cell r="G2241" t="str">
            <v>Aerator: natural gas water heating; all other business types</v>
          </cell>
          <cell r="H2241">
            <v>1</v>
          </cell>
          <cell r="I2241" t="str">
            <v>Active</v>
          </cell>
          <cell r="J2241">
            <v>42370</v>
          </cell>
          <cell r="L2241" t="str">
            <v>Comm Water Heat</v>
          </cell>
          <cell r="M2241" t="str">
            <v>G AER OTHER</v>
          </cell>
          <cell r="N2241" t="str">
            <v>3799</v>
          </cell>
          <cell r="U2241" t="str">
            <v>Full</v>
          </cell>
          <cell r="V2241" t="str">
            <v>10</v>
          </cell>
          <cell r="X2241" t="str">
            <v>132.69</v>
          </cell>
          <cell r="Y2241" t="str">
            <v>PSE-deemed</v>
          </cell>
          <cell r="Z2241" t="str">
            <v>Engineering</v>
          </cell>
          <cell r="AA2241" t="str">
            <v>13.09</v>
          </cell>
          <cell r="AC2241" t="str">
            <v>13.09</v>
          </cell>
          <cell r="AD2241" t="str">
            <v>6.5</v>
          </cell>
          <cell r="AE2241" t="str">
            <v>per unit</v>
          </cell>
          <cell r="AF2241" t="str">
            <v>Therm</v>
          </cell>
        </row>
        <row r="2242">
          <cell r="A2242" t="str">
            <v>11987 - 1</v>
          </cell>
          <cell r="B2242" t="str">
            <v>11987</v>
          </cell>
          <cell r="C2242" t="str">
            <v>Water Heating</v>
          </cell>
          <cell r="D2242" t="str">
            <v>Aerator</v>
          </cell>
          <cell r="E2242" t="str">
            <v>Commercial Use Aerator</v>
          </cell>
          <cell r="F2242" t="str">
            <v>SBDI: Aerator - GWH - Commercial Kitchen - 1.0 gpm</v>
          </cell>
          <cell r="G2242" t="str">
            <v>1.0 gpm aerator: commercial kitchen use; natural gas water heating</v>
          </cell>
          <cell r="H2242">
            <v>1</v>
          </cell>
          <cell r="I2242" t="str">
            <v>Active</v>
          </cell>
          <cell r="J2242">
            <v>42736</v>
          </cell>
          <cell r="L2242" t="str">
            <v>Comm Space Heat</v>
          </cell>
          <cell r="N2242" t="str">
            <v>5095</v>
          </cell>
          <cell r="O2242" t="str">
            <v>1.0 gpm</v>
          </cell>
          <cell r="U2242" t="str">
            <v>Full</v>
          </cell>
          <cell r="V2242" t="str">
            <v>10</v>
          </cell>
          <cell r="X2242" t="str">
            <v>192.66</v>
          </cell>
          <cell r="Y2242" t="str">
            <v>PSE-deemed</v>
          </cell>
          <cell r="Z2242" t="str">
            <v>Engineering</v>
          </cell>
          <cell r="AA2242" t="str">
            <v>13.09</v>
          </cell>
          <cell r="AC2242" t="str">
            <v>13.09</v>
          </cell>
          <cell r="AD2242" t="str">
            <v>11.7</v>
          </cell>
          <cell r="AE2242" t="str">
            <v>per unit</v>
          </cell>
          <cell r="AF2242" t="str">
            <v>Therm</v>
          </cell>
        </row>
        <row r="2243">
          <cell r="A2243" t="str">
            <v>11320 - 1</v>
          </cell>
          <cell r="B2243" t="str">
            <v>11320</v>
          </cell>
          <cell r="C2243" t="str">
            <v>Water Heating</v>
          </cell>
          <cell r="D2243" t="str">
            <v>Aerator</v>
          </cell>
          <cell r="E2243" t="str">
            <v>Commercial Use Aerator</v>
          </cell>
          <cell r="F2243" t="str">
            <v>SBDI: Aerator - GWH - Restaurant</v>
          </cell>
          <cell r="G2243" t="str">
            <v>Aerator: natural gas water heating; restaurant</v>
          </cell>
          <cell r="H2243">
            <v>1</v>
          </cell>
          <cell r="I2243" t="str">
            <v>Active</v>
          </cell>
          <cell r="J2243">
            <v>42370</v>
          </cell>
          <cell r="K2243">
            <v>42735</v>
          </cell>
          <cell r="L2243" t="str">
            <v>Comm Water Heat</v>
          </cell>
          <cell r="M2243" t="str">
            <v>G AER REST</v>
          </cell>
          <cell r="N2243" t="str">
            <v>3796</v>
          </cell>
          <cell r="U2243" t="str">
            <v>Full</v>
          </cell>
          <cell r="V2243" t="str">
            <v>10</v>
          </cell>
          <cell r="X2243" t="str">
            <v>82.28</v>
          </cell>
          <cell r="Y2243" t="str">
            <v>PSE-deemed</v>
          </cell>
          <cell r="Z2243" t="str">
            <v>Engineering</v>
          </cell>
          <cell r="AA2243" t="str">
            <v>13.09</v>
          </cell>
          <cell r="AC2243" t="str">
            <v>13.09</v>
          </cell>
          <cell r="AD2243" t="str">
            <v>4.1</v>
          </cell>
          <cell r="AE2243" t="str">
            <v>per unit</v>
          </cell>
          <cell r="AF2243" t="str">
            <v>Therm</v>
          </cell>
        </row>
        <row r="2244">
          <cell r="A2244" t="str">
            <v>11320 - 2</v>
          </cell>
          <cell r="B2244" t="str">
            <v>11320</v>
          </cell>
          <cell r="C2244" t="str">
            <v>Water Heating</v>
          </cell>
          <cell r="D2244" t="str">
            <v>Aerator</v>
          </cell>
          <cell r="E2244" t="str">
            <v>Commercial Use Aerator</v>
          </cell>
          <cell r="F2244" t="str">
            <v>SBDI: Aerator - GWH - Restaurant</v>
          </cell>
          <cell r="G2244" t="str">
            <v>Aerator: natural gas water heating; restaurant</v>
          </cell>
          <cell r="H2244">
            <v>2</v>
          </cell>
          <cell r="I2244" t="str">
            <v>Active</v>
          </cell>
          <cell r="J2244">
            <v>42736</v>
          </cell>
          <cell r="L2244" t="str">
            <v>Comm Water Heat</v>
          </cell>
          <cell r="N2244" t="str">
            <v>5102</v>
          </cell>
          <cell r="U2244" t="str">
            <v>Full</v>
          </cell>
          <cell r="V2244" t="str">
            <v>10</v>
          </cell>
          <cell r="X2244" t="str">
            <v>188.3</v>
          </cell>
          <cell r="Y2244" t="str">
            <v>PSE-deemed</v>
          </cell>
          <cell r="Z2244" t="str">
            <v>Engineering</v>
          </cell>
          <cell r="AA2244" t="str">
            <v>13.09</v>
          </cell>
          <cell r="AC2244" t="str">
            <v>13.09</v>
          </cell>
          <cell r="AD2244" t="str">
            <v>9.3</v>
          </cell>
          <cell r="AE2244" t="str">
            <v>per unit</v>
          </cell>
          <cell r="AF2244" t="str">
            <v>Therm</v>
          </cell>
        </row>
        <row r="2245">
          <cell r="A2245" t="str">
            <v>11322 - 1</v>
          </cell>
          <cell r="B2245" t="str">
            <v>11322</v>
          </cell>
          <cell r="C2245" t="str">
            <v>Water Heating</v>
          </cell>
          <cell r="D2245" t="str">
            <v>Aerator</v>
          </cell>
          <cell r="E2245" t="str">
            <v>Commercial Use Aerator</v>
          </cell>
          <cell r="F2245" t="str">
            <v>SBDI: Aerator - GWH - Retail</v>
          </cell>
          <cell r="G2245" t="str">
            <v>Aerator: natural gas water heating; retail</v>
          </cell>
          <cell r="H2245">
            <v>1</v>
          </cell>
          <cell r="I2245" t="str">
            <v>Active</v>
          </cell>
          <cell r="J2245">
            <v>42370</v>
          </cell>
          <cell r="L2245" t="str">
            <v>Comm Water Heat</v>
          </cell>
          <cell r="M2245" t="str">
            <v>G AER RETL</v>
          </cell>
          <cell r="N2245" t="str">
            <v>3797</v>
          </cell>
          <cell r="U2245" t="str">
            <v>Full</v>
          </cell>
          <cell r="V2245" t="str">
            <v>10</v>
          </cell>
          <cell r="X2245" t="str">
            <v>132.69</v>
          </cell>
          <cell r="Y2245" t="str">
            <v>PSE-deemed</v>
          </cell>
          <cell r="Z2245" t="str">
            <v>Engineering</v>
          </cell>
          <cell r="AA2245" t="str">
            <v>13.09</v>
          </cell>
          <cell r="AC2245" t="str">
            <v>13.09</v>
          </cell>
          <cell r="AD2245" t="str">
            <v>6.5</v>
          </cell>
          <cell r="AE2245" t="str">
            <v>per unit</v>
          </cell>
          <cell r="AF2245" t="str">
            <v>Therm</v>
          </cell>
        </row>
        <row r="2246">
          <cell r="A2246" t="str">
            <v>11324 - 1</v>
          </cell>
          <cell r="B2246" t="str">
            <v>11324</v>
          </cell>
          <cell r="C2246" t="str">
            <v>Water Heating</v>
          </cell>
          <cell r="D2246" t="str">
            <v>Aerator</v>
          </cell>
          <cell r="E2246" t="str">
            <v>Commercial Use Aerator</v>
          </cell>
          <cell r="F2246" t="str">
            <v>SBDI: Aerator - GWH - School</v>
          </cell>
          <cell r="G2246" t="str">
            <v>Aerator: natural gas water heating; school</v>
          </cell>
          <cell r="H2246">
            <v>1</v>
          </cell>
          <cell r="I2246" t="str">
            <v>Active</v>
          </cell>
          <cell r="J2246">
            <v>42370</v>
          </cell>
          <cell r="L2246" t="str">
            <v>Comm Water Heat</v>
          </cell>
          <cell r="M2246" t="str">
            <v>G AER SCH</v>
          </cell>
          <cell r="N2246" t="str">
            <v>3798</v>
          </cell>
          <cell r="U2246" t="str">
            <v>Full</v>
          </cell>
          <cell r="V2246" t="str">
            <v>10</v>
          </cell>
          <cell r="X2246" t="str">
            <v>160.12</v>
          </cell>
          <cell r="Y2246" t="str">
            <v>PSE-deemed</v>
          </cell>
          <cell r="Z2246" t="str">
            <v>Engineering</v>
          </cell>
          <cell r="AA2246" t="str">
            <v>13.09</v>
          </cell>
          <cell r="AC2246" t="str">
            <v>13.09</v>
          </cell>
          <cell r="AD2246" t="str">
            <v>8.2</v>
          </cell>
          <cell r="AE2246" t="str">
            <v>per unit</v>
          </cell>
          <cell r="AF2246" t="str">
            <v>Therm</v>
          </cell>
        </row>
        <row r="2247">
          <cell r="A2247" t="str">
            <v>11318 - 1</v>
          </cell>
          <cell r="B2247" t="str">
            <v>11318</v>
          </cell>
          <cell r="C2247" t="str">
            <v>Water Heating</v>
          </cell>
          <cell r="D2247" t="str">
            <v>Aerator</v>
          </cell>
          <cell r="E2247" t="str">
            <v>Commercial Use Aerator</v>
          </cell>
          <cell r="F2247" t="str">
            <v>SBDI: Aerator - GWH - Small</v>
          </cell>
          <cell r="G2247" t="str">
            <v>Aerator: natural gas water heating; small office</v>
          </cell>
          <cell r="H2247">
            <v>1</v>
          </cell>
          <cell r="I2247" t="str">
            <v>Active</v>
          </cell>
          <cell r="J2247">
            <v>42370</v>
          </cell>
          <cell r="L2247" t="str">
            <v>Comm Water Heat</v>
          </cell>
          <cell r="M2247" t="str">
            <v>G AER OFC</v>
          </cell>
          <cell r="N2247" t="str">
            <v>3795</v>
          </cell>
          <cell r="U2247" t="str">
            <v>Full</v>
          </cell>
          <cell r="V2247" t="str">
            <v>10</v>
          </cell>
          <cell r="X2247" t="str">
            <v>40.8</v>
          </cell>
          <cell r="Y2247" t="str">
            <v>PSE-deemed</v>
          </cell>
          <cell r="Z2247" t="str">
            <v>Engineering</v>
          </cell>
          <cell r="AA2247" t="str">
            <v>13.09</v>
          </cell>
          <cell r="AC2247" t="str">
            <v>13.09</v>
          </cell>
          <cell r="AD2247" t="str">
            <v>2</v>
          </cell>
          <cell r="AE2247" t="str">
            <v>per unit</v>
          </cell>
          <cell r="AF2247" t="str">
            <v>Therm</v>
          </cell>
        </row>
        <row r="2248">
          <cell r="A2248" t="str">
            <v>10951 - 1</v>
          </cell>
          <cell r="B2248" t="str">
            <v>10951</v>
          </cell>
          <cell r="C2248" t="str">
            <v>Refrigeration</v>
          </cell>
          <cell r="D2248" t="str">
            <v>Sealing</v>
          </cell>
          <cell r="E2248" t="str">
            <v>Auto Closer</v>
          </cell>
          <cell r="F2248" t="str">
            <v>SBDI: Auto Closer - Reach In Glass Doors - Low Temp - E</v>
          </cell>
          <cell r="G2248" t="str">
            <v>Auto closer: reach-in glass doors; low temperature; electric heating</v>
          </cell>
          <cell r="H2248">
            <v>1</v>
          </cell>
          <cell r="I2248" t="str">
            <v>Active</v>
          </cell>
          <cell r="J2248">
            <v>42370</v>
          </cell>
          <cell r="L2248" t="str">
            <v>Comm Refrigeration</v>
          </cell>
          <cell r="M2248" t="str">
            <v>RI AC Low EH</v>
          </cell>
          <cell r="N2248" t="str">
            <v>3380</v>
          </cell>
          <cell r="Q2248" t="str">
            <v>133.28</v>
          </cell>
          <cell r="S2248" t="str">
            <v>190.4</v>
          </cell>
          <cell r="T2248" t="str">
            <v>343</v>
          </cell>
          <cell r="U2248" t="str">
            <v>Full</v>
          </cell>
          <cell r="V2248" t="str">
            <v>8</v>
          </cell>
          <cell r="Y2248" t="str">
            <v>RTF-deemed</v>
          </cell>
          <cell r="AE2248" t="str">
            <v>per unit</v>
          </cell>
          <cell r="AF2248" t="str">
            <v>kWh</v>
          </cell>
        </row>
        <row r="2249">
          <cell r="A2249" t="str">
            <v>11940 - 1</v>
          </cell>
          <cell r="B2249" t="str">
            <v>11940</v>
          </cell>
          <cell r="C2249" t="str">
            <v>Lighting</v>
          </cell>
          <cell r="D2249" t="str">
            <v>Ballast</v>
          </cell>
          <cell r="E2249" t="str">
            <v>Ballast Retrofit</v>
          </cell>
          <cell r="F2249" t="str">
            <v>SBDI: Ballast - T8 - 4 ft - 6x - HBF- from 400w</v>
          </cell>
          <cell r="G2249" t="str">
            <v>6-Lamp 4' HBF T8 Ballast: from 400w</v>
          </cell>
          <cell r="H2249">
            <v>1</v>
          </cell>
          <cell r="I2249" t="str">
            <v>Active</v>
          </cell>
          <cell r="J2249">
            <v>42005</v>
          </cell>
          <cell r="K2249">
            <v>42369</v>
          </cell>
          <cell r="L2249" t="str">
            <v>Comm Lighting</v>
          </cell>
          <cell r="M2249" t="str">
            <v>400WHID-4FT6LT8 2015</v>
          </cell>
          <cell r="N2249" t="str">
            <v>2184</v>
          </cell>
          <cell r="Q2249" t="str">
            <v>236.54</v>
          </cell>
          <cell r="S2249" t="str">
            <v>236.54</v>
          </cell>
          <cell r="T2249" t="str">
            <v>1107</v>
          </cell>
          <cell r="V2249" t="str">
            <v>12</v>
          </cell>
          <cell r="AE2249" t="str">
            <v>per unit</v>
          </cell>
          <cell r="AF2249" t="str">
            <v>kWh</v>
          </cell>
        </row>
        <row r="2250">
          <cell r="A2250" t="str">
            <v>11982 - 1</v>
          </cell>
          <cell r="B2250" t="str">
            <v>11982</v>
          </cell>
          <cell r="C2250" t="str">
            <v>Water Heating</v>
          </cell>
          <cell r="D2250" t="str">
            <v>Water Heater</v>
          </cell>
          <cell r="E2250" t="str">
            <v>Commercial Water Heater</v>
          </cell>
          <cell r="F2250" t="str">
            <v>SBDI: Boiler - Education - NG</v>
          </cell>
          <cell r="G2250" t="str">
            <v>Natural gas boiler: education</v>
          </cell>
          <cell r="H2250">
            <v>1</v>
          </cell>
          <cell r="I2250" t="str">
            <v>Active</v>
          </cell>
          <cell r="J2250">
            <v>42736</v>
          </cell>
          <cell r="L2250" t="str">
            <v>Comm Water Heat</v>
          </cell>
          <cell r="N2250" t="str">
            <v>5090</v>
          </cell>
          <cell r="U2250" t="str">
            <v>Incremental</v>
          </cell>
          <cell r="V2250" t="str">
            <v>15</v>
          </cell>
          <cell r="X2250" t="str">
            <v>0</v>
          </cell>
          <cell r="Y2250" t="str">
            <v>PSE-deemed</v>
          </cell>
          <cell r="Z2250" t="str">
            <v>Engineering</v>
          </cell>
          <cell r="AA2250" t="str">
            <v>1500</v>
          </cell>
          <cell r="AC2250" t="str">
            <v>3191</v>
          </cell>
          <cell r="AD2250" t="str">
            <v>470</v>
          </cell>
          <cell r="AE2250" t="str">
            <v>per unit</v>
          </cell>
          <cell r="AF2250" t="str">
            <v>Therm</v>
          </cell>
        </row>
        <row r="2251">
          <cell r="A2251" t="str">
            <v>11980 - 1</v>
          </cell>
          <cell r="B2251" t="str">
            <v>11980</v>
          </cell>
          <cell r="C2251" t="str">
            <v>Water Heating</v>
          </cell>
          <cell r="D2251" t="str">
            <v>Water Heater</v>
          </cell>
          <cell r="E2251" t="str">
            <v>Commercial Water Heater</v>
          </cell>
          <cell r="F2251" t="str">
            <v>SBDI: Boiler - Kitchen - NG</v>
          </cell>
          <cell r="G2251" t="str">
            <v>Natural gas boiler: commercial kitchen use</v>
          </cell>
          <cell r="H2251">
            <v>1</v>
          </cell>
          <cell r="I2251" t="str">
            <v>Active</v>
          </cell>
          <cell r="J2251">
            <v>42736</v>
          </cell>
          <cell r="L2251" t="str">
            <v>Comm Water Heat</v>
          </cell>
          <cell r="N2251" t="str">
            <v>5088</v>
          </cell>
          <cell r="U2251" t="str">
            <v>Incremental</v>
          </cell>
          <cell r="V2251" t="str">
            <v>15</v>
          </cell>
          <cell r="X2251" t="str">
            <v>0</v>
          </cell>
          <cell r="Y2251" t="str">
            <v>PSE-deemed</v>
          </cell>
          <cell r="Z2251" t="str">
            <v>Engineering</v>
          </cell>
          <cell r="AA2251" t="str">
            <v>1500</v>
          </cell>
          <cell r="AC2251" t="str">
            <v>3191</v>
          </cell>
          <cell r="AD2251" t="str">
            <v>800</v>
          </cell>
          <cell r="AE2251" t="str">
            <v>per unit</v>
          </cell>
          <cell r="AF2251" t="str">
            <v>Therm</v>
          </cell>
        </row>
        <row r="2252">
          <cell r="A2252" t="str">
            <v>11981 - 1</v>
          </cell>
          <cell r="B2252" t="str">
            <v>11981</v>
          </cell>
          <cell r="C2252" t="str">
            <v>Water Heating</v>
          </cell>
          <cell r="D2252" t="str">
            <v>Water Heater</v>
          </cell>
          <cell r="E2252" t="str">
            <v>Commercial Water Heater</v>
          </cell>
          <cell r="F2252" t="str">
            <v>SBDI: Boiler - Laundry - NG</v>
          </cell>
          <cell r="G2252" t="str">
            <v>Natural gas boiler: commercial laundry use</v>
          </cell>
          <cell r="H2252">
            <v>1</v>
          </cell>
          <cell r="I2252" t="str">
            <v>Active</v>
          </cell>
          <cell r="J2252">
            <v>42736</v>
          </cell>
          <cell r="L2252" t="str">
            <v>Comm Water Heat</v>
          </cell>
          <cell r="N2252" t="str">
            <v>5089</v>
          </cell>
          <cell r="U2252" t="str">
            <v>Incremental</v>
          </cell>
          <cell r="V2252" t="str">
            <v>15</v>
          </cell>
          <cell r="X2252" t="str">
            <v>0</v>
          </cell>
          <cell r="Y2252" t="str">
            <v>PSE-deemed</v>
          </cell>
          <cell r="Z2252" t="str">
            <v>Engineering</v>
          </cell>
          <cell r="AA2252" t="str">
            <v>1500</v>
          </cell>
          <cell r="AC2252" t="str">
            <v>3191</v>
          </cell>
          <cell r="AD2252" t="str">
            <v>597</v>
          </cell>
          <cell r="AE2252" t="str">
            <v>per unit</v>
          </cell>
          <cell r="AF2252" t="str">
            <v>Therm</v>
          </cell>
        </row>
        <row r="2253">
          <cell r="A2253" t="str">
            <v>10952 - 1</v>
          </cell>
          <cell r="B2253" t="str">
            <v>10952</v>
          </cell>
          <cell r="C2253" t="str">
            <v>Controls</v>
          </cell>
          <cell r="D2253" t="str">
            <v>Refrigeration Control</v>
          </cell>
          <cell r="E2253" t="str">
            <v>Refrigeration Control</v>
          </cell>
          <cell r="F2253" t="str">
            <v>SBDI: Controls - ASH - Compressor - Low Temp</v>
          </cell>
          <cell r="G2253" t="str">
            <v>Anti-sweat heater control: controlling compressors; low temperature</v>
          </cell>
          <cell r="H2253">
            <v>1</v>
          </cell>
          <cell r="I2253" t="str">
            <v>Active</v>
          </cell>
          <cell r="J2253">
            <v>42370</v>
          </cell>
          <cell r="L2253" t="str">
            <v>Comm Refrigeration</v>
          </cell>
          <cell r="M2253" t="str">
            <v>RI ASH Low</v>
          </cell>
          <cell r="N2253" t="str">
            <v>3384</v>
          </cell>
          <cell r="Q2253" t="str">
            <v>42.4</v>
          </cell>
          <cell r="S2253" t="str">
            <v>42.4</v>
          </cell>
          <cell r="T2253" t="str">
            <v>369</v>
          </cell>
          <cell r="U2253" t="str">
            <v>Full</v>
          </cell>
          <cell r="V2253" t="str">
            <v>8</v>
          </cell>
          <cell r="Y2253" t="str">
            <v>RTF-deemed</v>
          </cell>
          <cell r="AE2253" t="str">
            <v>per unit</v>
          </cell>
          <cell r="AF2253" t="str">
            <v>kWh</v>
          </cell>
        </row>
        <row r="2254">
          <cell r="A2254" t="str">
            <v>10953 - 1</v>
          </cell>
          <cell r="B2254" t="str">
            <v>10953</v>
          </cell>
          <cell r="C2254" t="str">
            <v>Controls</v>
          </cell>
          <cell r="D2254" t="str">
            <v>Refrigeration Control</v>
          </cell>
          <cell r="E2254" t="str">
            <v>Refrigeration Control</v>
          </cell>
          <cell r="F2254" t="str">
            <v>SBDI: Controls - ASH - Compressor - Mid Temp</v>
          </cell>
          <cell r="G2254" t="str">
            <v>Anti-sweat heater control: controlling compressors; mid temperature</v>
          </cell>
          <cell r="H2254">
            <v>1</v>
          </cell>
          <cell r="I2254" t="str">
            <v>Active</v>
          </cell>
          <cell r="J2254">
            <v>42370</v>
          </cell>
          <cell r="L2254" t="str">
            <v>Comm Refrigeration</v>
          </cell>
          <cell r="M2254" t="str">
            <v>RI ASH Med</v>
          </cell>
          <cell r="N2254" t="str">
            <v>3385</v>
          </cell>
          <cell r="Q2254" t="str">
            <v>42.4</v>
          </cell>
          <cell r="S2254" t="str">
            <v>42.4</v>
          </cell>
          <cell r="T2254" t="str">
            <v>230</v>
          </cell>
          <cell r="U2254" t="str">
            <v>Full</v>
          </cell>
          <cell r="V2254" t="str">
            <v>8</v>
          </cell>
          <cell r="Y2254" t="str">
            <v>RTF-deemed</v>
          </cell>
          <cell r="AE2254" t="str">
            <v>per unit</v>
          </cell>
          <cell r="AF2254" t="str">
            <v>kWh</v>
          </cell>
        </row>
        <row r="2255">
          <cell r="A2255" t="str">
            <v>10954 - 1</v>
          </cell>
          <cell r="B2255" t="str">
            <v>10954</v>
          </cell>
          <cell r="C2255" t="str">
            <v>Motors</v>
          </cell>
          <cell r="D2255" t="str">
            <v>Motor</v>
          </cell>
          <cell r="E2255" t="str">
            <v>Electronically Commutated Motor</v>
          </cell>
          <cell r="F2255" t="str">
            <v>SBDI: ECM - Display Case</v>
          </cell>
          <cell r="G2255" t="str">
            <v>Electronically commutated motors: display case</v>
          </cell>
          <cell r="H2255">
            <v>1</v>
          </cell>
          <cell r="I2255" t="str">
            <v>Active</v>
          </cell>
          <cell r="J2255">
            <v>42370</v>
          </cell>
          <cell r="L2255" t="str">
            <v>Comm Refrigeration</v>
          </cell>
          <cell r="M2255" t="str">
            <v>DC ECM</v>
          </cell>
          <cell r="N2255" t="str">
            <v>3232</v>
          </cell>
          <cell r="Q2255" t="str">
            <v>133.28</v>
          </cell>
          <cell r="S2255" t="str">
            <v>190.4</v>
          </cell>
          <cell r="T2255" t="str">
            <v>685</v>
          </cell>
          <cell r="U2255" t="str">
            <v>Full</v>
          </cell>
          <cell r="V2255" t="str">
            <v>15</v>
          </cell>
          <cell r="Y2255" t="str">
            <v>RTF-deemed</v>
          </cell>
          <cell r="AE2255" t="str">
            <v>per unit</v>
          </cell>
          <cell r="AF2255" t="str">
            <v>kWh</v>
          </cell>
        </row>
        <row r="2256">
          <cell r="A2256" t="str">
            <v>10955 - 1</v>
          </cell>
          <cell r="B2256" t="str">
            <v>10955</v>
          </cell>
          <cell r="C2256" t="str">
            <v>Motors</v>
          </cell>
          <cell r="D2256" t="str">
            <v>Motor</v>
          </cell>
          <cell r="E2256" t="str">
            <v>Electronically Commutated Motor</v>
          </cell>
          <cell r="F2256" t="str">
            <v>SBDI: ECM - Walk In - 23w</v>
          </cell>
          <cell r="G2256" t="str">
            <v>Electronically commutated motors: walk-in refrigerator; 23 watts or less</v>
          </cell>
          <cell r="H2256">
            <v>1</v>
          </cell>
          <cell r="I2256" t="str">
            <v>Active</v>
          </cell>
          <cell r="J2256">
            <v>42370</v>
          </cell>
          <cell r="L2256" t="str">
            <v>Comm Refrigeration</v>
          </cell>
          <cell r="M2256" t="str">
            <v>WI ECM B23W</v>
          </cell>
          <cell r="N2256" t="str">
            <v>3394</v>
          </cell>
          <cell r="Q2256" t="str">
            <v>225.4</v>
          </cell>
          <cell r="S2256" t="str">
            <v>259.6</v>
          </cell>
          <cell r="T2256" t="str">
            <v>1458</v>
          </cell>
          <cell r="U2256" t="str">
            <v>Full</v>
          </cell>
          <cell r="V2256" t="str">
            <v>15</v>
          </cell>
          <cell r="Y2256" t="str">
            <v>RTF-deemed</v>
          </cell>
          <cell r="AE2256" t="str">
            <v>per unit</v>
          </cell>
          <cell r="AF2256" t="str">
            <v>kWh</v>
          </cell>
        </row>
        <row r="2257">
          <cell r="A2257" t="str">
            <v>10956 - 1</v>
          </cell>
          <cell r="B2257" t="str">
            <v>10956</v>
          </cell>
          <cell r="C2257" t="str">
            <v>Motors</v>
          </cell>
          <cell r="D2257" t="str">
            <v>Motor</v>
          </cell>
          <cell r="E2257" t="str">
            <v>Electronically Commutated Motor</v>
          </cell>
          <cell r="F2257" t="str">
            <v>SBDI: ECM - Walk In - More than 23w</v>
          </cell>
          <cell r="G2257" t="str">
            <v>Electronically commutated motors: walk-in refrigerator; more than 23 watts</v>
          </cell>
          <cell r="H2257">
            <v>1</v>
          </cell>
          <cell r="I2257" t="str">
            <v>Active</v>
          </cell>
          <cell r="J2257">
            <v>42370</v>
          </cell>
          <cell r="L2257" t="str">
            <v>Comm Refrigeration</v>
          </cell>
          <cell r="M2257" t="str">
            <v>WI ECM A23W</v>
          </cell>
          <cell r="N2257" t="str">
            <v>3393</v>
          </cell>
          <cell r="Q2257" t="str">
            <v>225.4</v>
          </cell>
          <cell r="S2257" t="str">
            <v>259.6</v>
          </cell>
          <cell r="T2257" t="str">
            <v>592</v>
          </cell>
          <cell r="U2257" t="str">
            <v>Full</v>
          </cell>
          <cell r="V2257" t="str">
            <v>15</v>
          </cell>
          <cell r="Y2257" t="str">
            <v>RTF-deemed</v>
          </cell>
          <cell r="AE2257" t="str">
            <v>per unit</v>
          </cell>
          <cell r="AF2257" t="str">
            <v>kWh</v>
          </cell>
        </row>
        <row r="2258">
          <cell r="A2258" t="str">
            <v>10957 - 1</v>
          </cell>
          <cell r="B2258" t="str">
            <v>10957</v>
          </cell>
          <cell r="C2258" t="str">
            <v>Lighting</v>
          </cell>
          <cell r="D2258" t="str">
            <v>Fixture</v>
          </cell>
          <cell r="E2258" t="str">
            <v>LED Fixture</v>
          </cell>
          <cell r="F2258" t="str">
            <v>SBDI: Fixture - LED - Area - Photocell - 35w</v>
          </cell>
          <cell r="G2258" t="str">
            <v>35 watt LED area fixture with photocell</v>
          </cell>
          <cell r="H2258">
            <v>1</v>
          </cell>
          <cell r="I2258" t="str">
            <v>Active</v>
          </cell>
          <cell r="J2258">
            <v>42370</v>
          </cell>
          <cell r="L2258" t="str">
            <v>Comm Lighting</v>
          </cell>
          <cell r="M2258" t="str">
            <v>HID TO 35W LED</v>
          </cell>
          <cell r="N2258" t="str">
            <v>2498</v>
          </cell>
          <cell r="Q2258" t="str">
            <v>153.17</v>
          </cell>
          <cell r="S2258" t="str">
            <v>218.82</v>
          </cell>
          <cell r="T2258" t="str">
            <v>685</v>
          </cell>
          <cell r="U2258" t="str">
            <v>Full</v>
          </cell>
          <cell r="V2258" t="str">
            <v>12</v>
          </cell>
          <cell r="Y2258" t="str">
            <v>PSE-deemed</v>
          </cell>
          <cell r="Z2258" t="str">
            <v>Engineering</v>
          </cell>
          <cell r="AE2258" t="str">
            <v>per unit</v>
          </cell>
          <cell r="AF2258" t="str">
            <v>kWh</v>
          </cell>
        </row>
        <row r="2259">
          <cell r="A2259" t="str">
            <v>10958 - 1</v>
          </cell>
          <cell r="B2259" t="str">
            <v>10958</v>
          </cell>
          <cell r="C2259" t="str">
            <v>Lighting</v>
          </cell>
          <cell r="D2259" t="str">
            <v>Fixture</v>
          </cell>
          <cell r="E2259" t="str">
            <v>LED Fixture</v>
          </cell>
          <cell r="F2259" t="str">
            <v>SBDI: Fixture - LED - Recessed Can - Assembly Church</v>
          </cell>
          <cell r="G2259" t="str">
            <v>Recessed can LED: assembly or church</v>
          </cell>
          <cell r="H2259">
            <v>1</v>
          </cell>
          <cell r="I2259" t="str">
            <v>Active</v>
          </cell>
          <cell r="J2259">
            <v>42370</v>
          </cell>
          <cell r="K2259">
            <v>42735</v>
          </cell>
          <cell r="L2259" t="str">
            <v>Comm Lighting</v>
          </cell>
          <cell r="M2259" t="str">
            <v>LED DIR-REC 2016 ASM</v>
          </cell>
          <cell r="N2259" t="str">
            <v>3295</v>
          </cell>
          <cell r="Q2259" t="str">
            <v>106.68</v>
          </cell>
          <cell r="S2259" t="str">
            <v>106.68</v>
          </cell>
          <cell r="T2259" t="str">
            <v>62</v>
          </cell>
          <cell r="U2259" t="str">
            <v>Full</v>
          </cell>
          <cell r="V2259" t="str">
            <v>12</v>
          </cell>
          <cell r="Y2259" t="str">
            <v>PSE-deemed</v>
          </cell>
          <cell r="Z2259" t="str">
            <v>Engineering</v>
          </cell>
          <cell r="AE2259" t="str">
            <v>per unit</v>
          </cell>
          <cell r="AF2259" t="str">
            <v>kWh</v>
          </cell>
        </row>
        <row r="2260">
          <cell r="A2260" t="str">
            <v>10958 - 2</v>
          </cell>
          <cell r="B2260" t="str">
            <v>10958</v>
          </cell>
          <cell r="C2260" t="str">
            <v>Lighting</v>
          </cell>
          <cell r="D2260" t="str">
            <v>Fixture</v>
          </cell>
          <cell r="E2260" t="str">
            <v>LED Fixture</v>
          </cell>
          <cell r="F2260" t="str">
            <v>SBDI: Fixture - LED - Recessed Can - Assembly Church</v>
          </cell>
          <cell r="G2260" t="str">
            <v>Recessed can LED: assembly or church</v>
          </cell>
          <cell r="H2260">
            <v>2</v>
          </cell>
          <cell r="I2260" t="str">
            <v>Active</v>
          </cell>
          <cell r="J2260">
            <v>42736</v>
          </cell>
          <cell r="L2260" t="str">
            <v>Comm Lighting</v>
          </cell>
          <cell r="N2260" t="str">
            <v>4941</v>
          </cell>
          <cell r="Q2260" t="str">
            <v>70</v>
          </cell>
          <cell r="S2260" t="str">
            <v>106.68</v>
          </cell>
          <cell r="T2260" t="str">
            <v>62</v>
          </cell>
          <cell r="U2260" t="str">
            <v>Full</v>
          </cell>
          <cell r="V2260" t="str">
            <v>12</v>
          </cell>
          <cell r="X2260" t="str">
            <v>0</v>
          </cell>
          <cell r="Y2260" t="str">
            <v>PSE-deemed</v>
          </cell>
          <cell r="Z2260" t="str">
            <v>Engineering</v>
          </cell>
          <cell r="AE2260" t="str">
            <v>per unit</v>
          </cell>
          <cell r="AF2260" t="str">
            <v>kWh</v>
          </cell>
        </row>
        <row r="2261">
          <cell r="A2261" t="str">
            <v>10959 - 1</v>
          </cell>
          <cell r="B2261" t="str">
            <v>10959</v>
          </cell>
          <cell r="C2261" t="str">
            <v>Lighting</v>
          </cell>
          <cell r="D2261" t="str">
            <v>Fixture</v>
          </cell>
          <cell r="E2261" t="str">
            <v>LED Fixture</v>
          </cell>
          <cell r="F2261" t="str">
            <v>SBDI: Fixture - LED - Recessed Can - Exterior</v>
          </cell>
          <cell r="G2261" t="str">
            <v>Recessed can LED: exterior</v>
          </cell>
          <cell r="H2261">
            <v>1</v>
          </cell>
          <cell r="I2261" t="str">
            <v>Active</v>
          </cell>
          <cell r="J2261">
            <v>42370</v>
          </cell>
          <cell r="K2261">
            <v>42735</v>
          </cell>
          <cell r="L2261" t="str">
            <v>Comm Lighting</v>
          </cell>
          <cell r="M2261" t="str">
            <v>LED DIR-REC 2016 EXT</v>
          </cell>
          <cell r="N2261" t="str">
            <v>3296</v>
          </cell>
          <cell r="Q2261" t="str">
            <v>106.68</v>
          </cell>
          <cell r="S2261" t="str">
            <v>106.68</v>
          </cell>
          <cell r="T2261" t="str">
            <v>138</v>
          </cell>
          <cell r="U2261" t="str">
            <v>Full</v>
          </cell>
          <cell r="V2261" t="str">
            <v>12</v>
          </cell>
          <cell r="Y2261" t="str">
            <v>PSE-deemed</v>
          </cell>
          <cell r="Z2261" t="str">
            <v>Engineering</v>
          </cell>
          <cell r="AE2261" t="str">
            <v>per unit</v>
          </cell>
          <cell r="AF2261" t="str">
            <v>kWh</v>
          </cell>
        </row>
        <row r="2262">
          <cell r="A2262" t="str">
            <v>10959 - 2</v>
          </cell>
          <cell r="B2262" t="str">
            <v>10959</v>
          </cell>
          <cell r="C2262" t="str">
            <v>Lighting</v>
          </cell>
          <cell r="D2262" t="str">
            <v>Fixture</v>
          </cell>
          <cell r="E2262" t="str">
            <v>LED Fixture</v>
          </cell>
          <cell r="F2262" t="str">
            <v>SBDI: Fixture - LED - Recessed Can - Exterior</v>
          </cell>
          <cell r="G2262" t="str">
            <v>Recessed can LED: exterior</v>
          </cell>
          <cell r="H2262">
            <v>2</v>
          </cell>
          <cell r="I2262" t="str">
            <v>Active</v>
          </cell>
          <cell r="J2262">
            <v>42736</v>
          </cell>
          <cell r="L2262" t="str">
            <v>Comm Lighting</v>
          </cell>
          <cell r="N2262" t="str">
            <v>4942</v>
          </cell>
          <cell r="Q2262" t="str">
            <v>70</v>
          </cell>
          <cell r="S2262" t="str">
            <v>106.68</v>
          </cell>
          <cell r="T2262" t="str">
            <v>138</v>
          </cell>
          <cell r="U2262" t="str">
            <v>Full</v>
          </cell>
          <cell r="V2262" t="str">
            <v>12</v>
          </cell>
          <cell r="X2262" t="str">
            <v>0</v>
          </cell>
          <cell r="Y2262" t="str">
            <v>PSE-deemed</v>
          </cell>
          <cell r="Z2262" t="str">
            <v>Engineering</v>
          </cell>
          <cell r="AE2262" t="str">
            <v>per unit</v>
          </cell>
          <cell r="AF2262" t="str">
            <v>kWh</v>
          </cell>
        </row>
        <row r="2263">
          <cell r="A2263" t="str">
            <v>10960 - 1</v>
          </cell>
          <cell r="B2263" t="str">
            <v>10960</v>
          </cell>
          <cell r="C2263" t="str">
            <v>Lighting</v>
          </cell>
          <cell r="D2263" t="str">
            <v>Fixture</v>
          </cell>
          <cell r="E2263" t="str">
            <v>LED Fixture</v>
          </cell>
          <cell r="F2263" t="str">
            <v>SBDI: Fixture - LED - Recessed Can - Grocery</v>
          </cell>
          <cell r="G2263" t="str">
            <v>Recessed can LED: grocery</v>
          </cell>
          <cell r="H2263">
            <v>1</v>
          </cell>
          <cell r="I2263" t="str">
            <v>Active</v>
          </cell>
          <cell r="J2263">
            <v>42370</v>
          </cell>
          <cell r="K2263">
            <v>42735</v>
          </cell>
          <cell r="L2263" t="str">
            <v>Comm Lighting</v>
          </cell>
          <cell r="M2263" t="str">
            <v>LED DIR-REC 2016 GRO</v>
          </cell>
          <cell r="N2263" t="str">
            <v>3297</v>
          </cell>
          <cell r="Q2263" t="str">
            <v>106.68</v>
          </cell>
          <cell r="S2263" t="str">
            <v>106.68</v>
          </cell>
          <cell r="T2263" t="str">
            <v>180</v>
          </cell>
          <cell r="U2263" t="str">
            <v>Full</v>
          </cell>
          <cell r="V2263" t="str">
            <v>12</v>
          </cell>
          <cell r="Y2263" t="str">
            <v>PSE-deemed</v>
          </cell>
          <cell r="Z2263" t="str">
            <v>Engineering</v>
          </cell>
          <cell r="AE2263" t="str">
            <v>per unit</v>
          </cell>
          <cell r="AF2263" t="str">
            <v>kWh</v>
          </cell>
        </row>
        <row r="2264">
          <cell r="A2264" t="str">
            <v>10960 - 2</v>
          </cell>
          <cell r="B2264" t="str">
            <v>10960</v>
          </cell>
          <cell r="C2264" t="str">
            <v>Lighting</v>
          </cell>
          <cell r="D2264" t="str">
            <v>Fixture</v>
          </cell>
          <cell r="E2264" t="str">
            <v>LED Fixture</v>
          </cell>
          <cell r="F2264" t="str">
            <v>SBDI: Fixture - LED - Recessed Can - Grocery</v>
          </cell>
          <cell r="G2264" t="str">
            <v>Recessed can LED: grocery</v>
          </cell>
          <cell r="H2264">
            <v>2</v>
          </cell>
          <cell r="I2264" t="str">
            <v>Active</v>
          </cell>
          <cell r="J2264">
            <v>42736</v>
          </cell>
          <cell r="L2264" t="str">
            <v>Comm Lighting</v>
          </cell>
          <cell r="N2264" t="str">
            <v>4943</v>
          </cell>
          <cell r="Q2264" t="str">
            <v>70</v>
          </cell>
          <cell r="S2264" t="str">
            <v>106.68</v>
          </cell>
          <cell r="T2264" t="str">
            <v>180</v>
          </cell>
          <cell r="U2264" t="str">
            <v>Full</v>
          </cell>
          <cell r="V2264" t="str">
            <v>12</v>
          </cell>
          <cell r="X2264" t="str">
            <v>0</v>
          </cell>
          <cell r="Y2264" t="str">
            <v>PSE-deemed</v>
          </cell>
          <cell r="Z2264" t="str">
            <v>Engineering</v>
          </cell>
          <cell r="AE2264" t="str">
            <v>per unit</v>
          </cell>
          <cell r="AF2264" t="str">
            <v>kWh</v>
          </cell>
        </row>
        <row r="2265">
          <cell r="A2265" t="str">
            <v>10961 - 1</v>
          </cell>
          <cell r="B2265" t="str">
            <v>10961</v>
          </cell>
          <cell r="C2265" t="str">
            <v>Lighting</v>
          </cell>
          <cell r="D2265" t="str">
            <v>Fixture</v>
          </cell>
          <cell r="E2265" t="str">
            <v>LED Fixture</v>
          </cell>
          <cell r="F2265" t="str">
            <v>SBDI: Fixture - LED - Recessed Can - Office</v>
          </cell>
          <cell r="G2265" t="str">
            <v>Recessed can LED: office</v>
          </cell>
          <cell r="H2265">
            <v>1</v>
          </cell>
          <cell r="I2265" t="str">
            <v>Active</v>
          </cell>
          <cell r="J2265">
            <v>42370</v>
          </cell>
          <cell r="K2265">
            <v>42735</v>
          </cell>
          <cell r="L2265" t="str">
            <v>Comm Lighting</v>
          </cell>
          <cell r="M2265" t="str">
            <v>LED DIR-REC 2016 OFC</v>
          </cell>
          <cell r="N2265" t="str">
            <v>3298</v>
          </cell>
          <cell r="Q2265" t="str">
            <v>106.68</v>
          </cell>
          <cell r="S2265" t="str">
            <v>106.68</v>
          </cell>
          <cell r="T2265" t="str">
            <v>103</v>
          </cell>
          <cell r="U2265" t="str">
            <v>Full</v>
          </cell>
          <cell r="V2265" t="str">
            <v>12</v>
          </cell>
          <cell r="Y2265" t="str">
            <v>PSE-deemed</v>
          </cell>
          <cell r="Z2265" t="str">
            <v>Engineering</v>
          </cell>
          <cell r="AE2265" t="str">
            <v>per unit</v>
          </cell>
          <cell r="AF2265" t="str">
            <v>kWh</v>
          </cell>
        </row>
        <row r="2266">
          <cell r="A2266" t="str">
            <v>10961 - 2</v>
          </cell>
          <cell r="B2266" t="str">
            <v>10961</v>
          </cell>
          <cell r="C2266" t="str">
            <v>Lighting</v>
          </cell>
          <cell r="D2266" t="str">
            <v>Fixture</v>
          </cell>
          <cell r="E2266" t="str">
            <v>LED Fixture</v>
          </cell>
          <cell r="F2266" t="str">
            <v>SBDI: Fixture - LED - Recessed Can - Office</v>
          </cell>
          <cell r="G2266" t="str">
            <v>Recessed can LED: office</v>
          </cell>
          <cell r="H2266">
            <v>2</v>
          </cell>
          <cell r="I2266" t="str">
            <v>Active</v>
          </cell>
          <cell r="J2266">
            <v>42736</v>
          </cell>
          <cell r="L2266" t="str">
            <v>Comm Lighting</v>
          </cell>
          <cell r="N2266" t="str">
            <v>4944</v>
          </cell>
          <cell r="Q2266" t="str">
            <v>70</v>
          </cell>
          <cell r="S2266" t="str">
            <v>106.68</v>
          </cell>
          <cell r="T2266" t="str">
            <v>103</v>
          </cell>
          <cell r="U2266" t="str">
            <v>Full</v>
          </cell>
          <cell r="V2266" t="str">
            <v>12</v>
          </cell>
          <cell r="X2266" t="str">
            <v>0</v>
          </cell>
          <cell r="Y2266" t="str">
            <v>PSE-deemed</v>
          </cell>
          <cell r="Z2266" t="str">
            <v>Engineering</v>
          </cell>
          <cell r="AE2266" t="str">
            <v>per unit</v>
          </cell>
          <cell r="AF2266" t="str">
            <v>kWh</v>
          </cell>
        </row>
        <row r="2267">
          <cell r="A2267" t="str">
            <v>10962 - 1</v>
          </cell>
          <cell r="B2267" t="str">
            <v>10962</v>
          </cell>
          <cell r="C2267" t="str">
            <v>Lighting</v>
          </cell>
          <cell r="D2267" t="str">
            <v>Fixture</v>
          </cell>
          <cell r="E2267" t="str">
            <v>LED Fixture</v>
          </cell>
          <cell r="F2267" t="str">
            <v>SBDI: Fixture - LED - Recessed Can - Other</v>
          </cell>
          <cell r="G2267" t="str">
            <v>Recessed can LED: other</v>
          </cell>
          <cell r="H2267">
            <v>1</v>
          </cell>
          <cell r="I2267" t="str">
            <v>Active</v>
          </cell>
          <cell r="J2267">
            <v>42370</v>
          </cell>
          <cell r="K2267">
            <v>42735</v>
          </cell>
          <cell r="L2267" t="str">
            <v>Comm Lighting</v>
          </cell>
          <cell r="M2267" t="str">
            <v>LED DIR-REC 2016 OTR</v>
          </cell>
          <cell r="N2267" t="str">
            <v>3300</v>
          </cell>
          <cell r="Q2267" t="str">
            <v>106.68</v>
          </cell>
          <cell r="S2267" t="str">
            <v>106.68</v>
          </cell>
          <cell r="T2267" t="str">
            <v>77</v>
          </cell>
          <cell r="U2267" t="str">
            <v>Full</v>
          </cell>
          <cell r="V2267" t="str">
            <v>12</v>
          </cell>
          <cell r="Y2267" t="str">
            <v>PSE-deemed</v>
          </cell>
          <cell r="Z2267" t="str">
            <v>Engineering</v>
          </cell>
          <cell r="AE2267" t="str">
            <v>per unit</v>
          </cell>
          <cell r="AF2267" t="str">
            <v>kWh</v>
          </cell>
        </row>
        <row r="2268">
          <cell r="A2268" t="str">
            <v>10962 - 2</v>
          </cell>
          <cell r="B2268" t="str">
            <v>10962</v>
          </cell>
          <cell r="C2268" t="str">
            <v>Lighting</v>
          </cell>
          <cell r="D2268" t="str">
            <v>Fixture</v>
          </cell>
          <cell r="E2268" t="str">
            <v>LED Fixture</v>
          </cell>
          <cell r="F2268" t="str">
            <v>SBDI: Fixture - LED - Recessed Can - Other</v>
          </cell>
          <cell r="G2268" t="str">
            <v>Recessed can LED: other</v>
          </cell>
          <cell r="H2268">
            <v>2</v>
          </cell>
          <cell r="I2268" t="str">
            <v>Active</v>
          </cell>
          <cell r="J2268">
            <v>42736</v>
          </cell>
          <cell r="L2268" t="str">
            <v>Comm Lighting</v>
          </cell>
          <cell r="N2268" t="str">
            <v>4945</v>
          </cell>
          <cell r="Q2268" t="str">
            <v>70</v>
          </cell>
          <cell r="S2268" t="str">
            <v>106.68</v>
          </cell>
          <cell r="T2268" t="str">
            <v>77</v>
          </cell>
          <cell r="U2268" t="str">
            <v>Full</v>
          </cell>
          <cell r="V2268" t="str">
            <v>12</v>
          </cell>
          <cell r="X2268" t="str">
            <v>0</v>
          </cell>
          <cell r="Y2268" t="str">
            <v>PSE-deemed</v>
          </cell>
          <cell r="Z2268" t="str">
            <v>Engineering</v>
          </cell>
          <cell r="AE2268" t="str">
            <v>per unit</v>
          </cell>
          <cell r="AF2268" t="str">
            <v>kWh</v>
          </cell>
        </row>
        <row r="2269">
          <cell r="A2269" t="str">
            <v>10963 - 1</v>
          </cell>
          <cell r="B2269" t="str">
            <v>10963</v>
          </cell>
          <cell r="C2269" t="str">
            <v>Lighting</v>
          </cell>
          <cell r="D2269" t="str">
            <v>Fixture</v>
          </cell>
          <cell r="E2269" t="str">
            <v>LED Fixture</v>
          </cell>
          <cell r="F2269" t="str">
            <v>SBDI: Fixture - LED - Recessed Can - Other Health</v>
          </cell>
          <cell r="G2269" t="str">
            <v>Recessed can LED: other health</v>
          </cell>
          <cell r="H2269">
            <v>1</v>
          </cell>
          <cell r="I2269" t="str">
            <v>Active</v>
          </cell>
          <cell r="J2269">
            <v>42370</v>
          </cell>
          <cell r="K2269">
            <v>42735</v>
          </cell>
          <cell r="L2269" t="str">
            <v>Comm Lighting</v>
          </cell>
          <cell r="M2269" t="str">
            <v>LED DIR-REC 2016 OTH</v>
          </cell>
          <cell r="N2269" t="str">
            <v>3299</v>
          </cell>
          <cell r="Q2269" t="str">
            <v>106.68</v>
          </cell>
          <cell r="S2269" t="str">
            <v>106.68</v>
          </cell>
          <cell r="T2269" t="str">
            <v>151</v>
          </cell>
          <cell r="U2269" t="str">
            <v>Full</v>
          </cell>
          <cell r="V2269" t="str">
            <v>12</v>
          </cell>
          <cell r="Y2269" t="str">
            <v>PSE-deemed</v>
          </cell>
          <cell r="Z2269" t="str">
            <v>Engineering</v>
          </cell>
          <cell r="AE2269" t="str">
            <v>per unit</v>
          </cell>
          <cell r="AF2269" t="str">
            <v>kWh</v>
          </cell>
        </row>
        <row r="2270">
          <cell r="A2270" t="str">
            <v>10963 - 2</v>
          </cell>
          <cell r="B2270" t="str">
            <v>10963</v>
          </cell>
          <cell r="C2270" t="str">
            <v>Lighting</v>
          </cell>
          <cell r="D2270" t="str">
            <v>Fixture</v>
          </cell>
          <cell r="E2270" t="str">
            <v>LED Fixture</v>
          </cell>
          <cell r="F2270" t="str">
            <v>SBDI: Fixture - LED - Recessed Can - Other Health</v>
          </cell>
          <cell r="G2270" t="str">
            <v>Recessed can LED: other health</v>
          </cell>
          <cell r="H2270">
            <v>2</v>
          </cell>
          <cell r="I2270" t="str">
            <v>Active</v>
          </cell>
          <cell r="J2270">
            <v>42736</v>
          </cell>
          <cell r="L2270" t="str">
            <v>Comm Lighting</v>
          </cell>
          <cell r="N2270" t="str">
            <v>4946</v>
          </cell>
          <cell r="Q2270" t="str">
            <v>70</v>
          </cell>
          <cell r="S2270" t="str">
            <v>106.68</v>
          </cell>
          <cell r="T2270" t="str">
            <v>151</v>
          </cell>
          <cell r="U2270" t="str">
            <v>Full</v>
          </cell>
          <cell r="V2270" t="str">
            <v>12</v>
          </cell>
          <cell r="X2270" t="str">
            <v>0</v>
          </cell>
          <cell r="Y2270" t="str">
            <v>PSE-deemed</v>
          </cell>
          <cell r="Z2270" t="str">
            <v>Engineering</v>
          </cell>
          <cell r="AE2270" t="str">
            <v>per unit</v>
          </cell>
          <cell r="AF2270" t="str">
            <v>kWh</v>
          </cell>
        </row>
        <row r="2271">
          <cell r="A2271" t="str">
            <v>10964 - 1</v>
          </cell>
          <cell r="B2271" t="str">
            <v>10964</v>
          </cell>
          <cell r="C2271" t="str">
            <v>Lighting</v>
          </cell>
          <cell r="D2271" t="str">
            <v>Fixture</v>
          </cell>
          <cell r="E2271" t="str">
            <v>LED Fixture</v>
          </cell>
          <cell r="F2271" t="str">
            <v>SBDI: Fixture - LED - Recessed Can - Restaurant</v>
          </cell>
          <cell r="G2271" t="str">
            <v>Recessed can LED: restaurant</v>
          </cell>
          <cell r="H2271">
            <v>1</v>
          </cell>
          <cell r="I2271" t="str">
            <v>Active</v>
          </cell>
          <cell r="J2271">
            <v>42370</v>
          </cell>
          <cell r="K2271">
            <v>42735</v>
          </cell>
          <cell r="L2271" t="str">
            <v>Comm Lighting</v>
          </cell>
          <cell r="M2271" t="str">
            <v>LED DIR-REC 2016 RES</v>
          </cell>
          <cell r="N2271" t="str">
            <v>3301</v>
          </cell>
          <cell r="Q2271" t="str">
            <v>106.68</v>
          </cell>
          <cell r="S2271" t="str">
            <v>106.68</v>
          </cell>
          <cell r="T2271" t="str">
            <v>123</v>
          </cell>
          <cell r="U2271" t="str">
            <v>Full</v>
          </cell>
          <cell r="V2271" t="str">
            <v>12</v>
          </cell>
          <cell r="Y2271" t="str">
            <v>PSE-deemed</v>
          </cell>
          <cell r="Z2271" t="str">
            <v>Engineering</v>
          </cell>
          <cell r="AE2271" t="str">
            <v>per unit</v>
          </cell>
          <cell r="AF2271" t="str">
            <v>kWh</v>
          </cell>
        </row>
        <row r="2272">
          <cell r="A2272" t="str">
            <v>10964 - 2</v>
          </cell>
          <cell r="B2272" t="str">
            <v>10964</v>
          </cell>
          <cell r="C2272" t="str">
            <v>Lighting</v>
          </cell>
          <cell r="D2272" t="str">
            <v>Fixture</v>
          </cell>
          <cell r="E2272" t="str">
            <v>LED Fixture</v>
          </cell>
          <cell r="F2272" t="str">
            <v>SBDI: Fixture - LED - Recessed Can - Restaurant</v>
          </cell>
          <cell r="G2272" t="str">
            <v>Recessed can LED: restaurant</v>
          </cell>
          <cell r="H2272">
            <v>2</v>
          </cell>
          <cell r="I2272" t="str">
            <v>Active</v>
          </cell>
          <cell r="J2272">
            <v>42736</v>
          </cell>
          <cell r="L2272" t="str">
            <v>Comm Lighting</v>
          </cell>
          <cell r="N2272" t="str">
            <v>4947</v>
          </cell>
          <cell r="Q2272" t="str">
            <v>70</v>
          </cell>
          <cell r="S2272" t="str">
            <v>106.68</v>
          </cell>
          <cell r="T2272" t="str">
            <v>123</v>
          </cell>
          <cell r="U2272" t="str">
            <v>Full</v>
          </cell>
          <cell r="V2272" t="str">
            <v>12</v>
          </cell>
          <cell r="X2272" t="str">
            <v>0</v>
          </cell>
          <cell r="Y2272" t="str">
            <v>PSE-deemed</v>
          </cell>
          <cell r="Z2272" t="str">
            <v>Engineering</v>
          </cell>
          <cell r="AE2272" t="str">
            <v>per unit</v>
          </cell>
          <cell r="AF2272" t="str">
            <v>kWh</v>
          </cell>
        </row>
        <row r="2273">
          <cell r="A2273" t="str">
            <v>10965 - 1</v>
          </cell>
          <cell r="B2273" t="str">
            <v>10965</v>
          </cell>
          <cell r="C2273" t="str">
            <v>Lighting</v>
          </cell>
          <cell r="D2273" t="str">
            <v>Fixture</v>
          </cell>
          <cell r="E2273" t="str">
            <v>LED Fixture</v>
          </cell>
          <cell r="F2273" t="str">
            <v>SBDI: Fixture - LED - Recessed Can - Retail</v>
          </cell>
          <cell r="G2273" t="str">
            <v>Recessed can LED: retail</v>
          </cell>
          <cell r="H2273">
            <v>1</v>
          </cell>
          <cell r="I2273" t="str">
            <v>Active</v>
          </cell>
          <cell r="J2273">
            <v>42370</v>
          </cell>
          <cell r="K2273">
            <v>42735</v>
          </cell>
          <cell r="L2273" t="str">
            <v>Comm Lighting</v>
          </cell>
          <cell r="M2273" t="str">
            <v>LED DIR-REC 2016 RTL</v>
          </cell>
          <cell r="N2273" t="str">
            <v>3302</v>
          </cell>
          <cell r="Q2273" t="str">
            <v>106.68</v>
          </cell>
          <cell r="S2273" t="str">
            <v>106.68</v>
          </cell>
          <cell r="T2273" t="str">
            <v>113</v>
          </cell>
          <cell r="U2273" t="str">
            <v>Full</v>
          </cell>
          <cell r="V2273" t="str">
            <v>12</v>
          </cell>
          <cell r="Y2273" t="str">
            <v>PSE-deemed</v>
          </cell>
          <cell r="Z2273" t="str">
            <v>Engineering</v>
          </cell>
          <cell r="AE2273" t="str">
            <v>per unit</v>
          </cell>
          <cell r="AF2273" t="str">
            <v>kWh</v>
          </cell>
        </row>
        <row r="2274">
          <cell r="A2274" t="str">
            <v>10965 - 2</v>
          </cell>
          <cell r="B2274" t="str">
            <v>10965</v>
          </cell>
          <cell r="C2274" t="str">
            <v>Lighting</v>
          </cell>
          <cell r="D2274" t="str">
            <v>Fixture</v>
          </cell>
          <cell r="E2274" t="str">
            <v>LED Fixture</v>
          </cell>
          <cell r="F2274" t="str">
            <v>SBDI: Fixture - LED - Recessed Can - Retail</v>
          </cell>
          <cell r="G2274" t="str">
            <v>Recessed can LED: retail</v>
          </cell>
          <cell r="H2274">
            <v>2</v>
          </cell>
          <cell r="I2274" t="str">
            <v>Active</v>
          </cell>
          <cell r="J2274">
            <v>42736</v>
          </cell>
          <cell r="L2274" t="str">
            <v>Comm Lighting</v>
          </cell>
          <cell r="N2274" t="str">
            <v>4948</v>
          </cell>
          <cell r="Q2274" t="str">
            <v>70</v>
          </cell>
          <cell r="S2274" t="str">
            <v>106.68</v>
          </cell>
          <cell r="T2274" t="str">
            <v>113</v>
          </cell>
          <cell r="U2274" t="str">
            <v>Full</v>
          </cell>
          <cell r="V2274" t="str">
            <v>12</v>
          </cell>
          <cell r="X2274" t="str">
            <v>0</v>
          </cell>
          <cell r="Y2274" t="str">
            <v>PSE-deemed</v>
          </cell>
          <cell r="Z2274" t="str">
            <v>Engineering</v>
          </cell>
          <cell r="AE2274" t="str">
            <v>per unit</v>
          </cell>
          <cell r="AF2274" t="str">
            <v>kWh</v>
          </cell>
        </row>
        <row r="2275">
          <cell r="A2275" t="str">
            <v>10966 - 1</v>
          </cell>
          <cell r="B2275" t="str">
            <v>10966</v>
          </cell>
          <cell r="C2275" t="str">
            <v>Lighting</v>
          </cell>
          <cell r="D2275" t="str">
            <v>Fixture</v>
          </cell>
          <cell r="E2275" t="str">
            <v>LED Fixture</v>
          </cell>
          <cell r="F2275" t="str">
            <v>SBDI: Fixture - LED - Recessed Can - School K12</v>
          </cell>
          <cell r="G2275" t="str">
            <v>Recessed can LED: school K-12</v>
          </cell>
          <cell r="H2275">
            <v>1</v>
          </cell>
          <cell r="I2275" t="str">
            <v>Active</v>
          </cell>
          <cell r="J2275">
            <v>42370</v>
          </cell>
          <cell r="K2275">
            <v>42735</v>
          </cell>
          <cell r="L2275" t="str">
            <v>Comm Lighting</v>
          </cell>
          <cell r="M2275" t="str">
            <v>LED DIR-REC 2016 SCH</v>
          </cell>
          <cell r="N2275" t="str">
            <v>3303</v>
          </cell>
          <cell r="Q2275" t="str">
            <v>106.68</v>
          </cell>
          <cell r="S2275" t="str">
            <v>106.68</v>
          </cell>
          <cell r="T2275" t="str">
            <v>78</v>
          </cell>
          <cell r="U2275" t="str">
            <v>Full</v>
          </cell>
          <cell r="V2275" t="str">
            <v>12</v>
          </cell>
          <cell r="Y2275" t="str">
            <v>PSE-deemed</v>
          </cell>
          <cell r="Z2275" t="str">
            <v>Engineering</v>
          </cell>
          <cell r="AE2275" t="str">
            <v>per unit</v>
          </cell>
          <cell r="AF2275" t="str">
            <v>kWh</v>
          </cell>
        </row>
        <row r="2276">
          <cell r="A2276" t="str">
            <v>10966 - 2</v>
          </cell>
          <cell r="B2276" t="str">
            <v>10966</v>
          </cell>
          <cell r="C2276" t="str">
            <v>Lighting</v>
          </cell>
          <cell r="D2276" t="str">
            <v>Fixture</v>
          </cell>
          <cell r="E2276" t="str">
            <v>LED Fixture</v>
          </cell>
          <cell r="F2276" t="str">
            <v>SBDI: Fixture - LED - Recessed Can - School K12</v>
          </cell>
          <cell r="G2276" t="str">
            <v>Recessed can LED: school K-12</v>
          </cell>
          <cell r="H2276">
            <v>2</v>
          </cell>
          <cell r="I2276" t="str">
            <v>Active</v>
          </cell>
          <cell r="J2276">
            <v>42736</v>
          </cell>
          <cell r="L2276" t="str">
            <v>Comm Lighting</v>
          </cell>
          <cell r="N2276" t="str">
            <v>4949</v>
          </cell>
          <cell r="Q2276" t="str">
            <v>70</v>
          </cell>
          <cell r="S2276" t="str">
            <v>106.68</v>
          </cell>
          <cell r="T2276" t="str">
            <v>78</v>
          </cell>
          <cell r="U2276" t="str">
            <v>Full</v>
          </cell>
          <cell r="V2276" t="str">
            <v>12</v>
          </cell>
          <cell r="X2276" t="str">
            <v>0</v>
          </cell>
          <cell r="Y2276" t="str">
            <v>PSE-deemed</v>
          </cell>
          <cell r="Z2276" t="str">
            <v>Engineering</v>
          </cell>
          <cell r="AE2276" t="str">
            <v>per unit</v>
          </cell>
          <cell r="AF2276" t="str">
            <v>kWh</v>
          </cell>
        </row>
        <row r="2277">
          <cell r="A2277" t="str">
            <v>10967 - 1</v>
          </cell>
          <cell r="B2277" t="str">
            <v>10967</v>
          </cell>
          <cell r="C2277" t="str">
            <v>Lighting</v>
          </cell>
          <cell r="D2277" t="str">
            <v>Fixture</v>
          </cell>
          <cell r="E2277" t="str">
            <v>LED Fixture</v>
          </cell>
          <cell r="F2277" t="str">
            <v>SBDI: Fixture - LED - Recessed Can - Warehouse</v>
          </cell>
          <cell r="G2277" t="str">
            <v>Recessed can LED: warehouse</v>
          </cell>
          <cell r="H2277">
            <v>1</v>
          </cell>
          <cell r="I2277" t="str">
            <v>Active</v>
          </cell>
          <cell r="J2277">
            <v>42370</v>
          </cell>
          <cell r="K2277">
            <v>42735</v>
          </cell>
          <cell r="L2277" t="str">
            <v>Comm Lighting</v>
          </cell>
          <cell r="M2277" t="str">
            <v>LED DIR-REC 2016 WHS</v>
          </cell>
          <cell r="N2277" t="str">
            <v>3304</v>
          </cell>
          <cell r="Q2277" t="str">
            <v>106.68</v>
          </cell>
          <cell r="S2277" t="str">
            <v>106.68</v>
          </cell>
          <cell r="T2277" t="str">
            <v>81</v>
          </cell>
          <cell r="U2277" t="str">
            <v>Full</v>
          </cell>
          <cell r="V2277" t="str">
            <v>12</v>
          </cell>
          <cell r="Y2277" t="str">
            <v>PSE-deemed</v>
          </cell>
          <cell r="Z2277" t="str">
            <v>Engineering</v>
          </cell>
          <cell r="AE2277" t="str">
            <v>per unit</v>
          </cell>
          <cell r="AF2277" t="str">
            <v>kWh</v>
          </cell>
        </row>
        <row r="2278">
          <cell r="A2278" t="str">
            <v>10967 - 2</v>
          </cell>
          <cell r="B2278" t="str">
            <v>10967</v>
          </cell>
          <cell r="C2278" t="str">
            <v>Lighting</v>
          </cell>
          <cell r="D2278" t="str">
            <v>Fixture</v>
          </cell>
          <cell r="E2278" t="str">
            <v>LED Fixture</v>
          </cell>
          <cell r="F2278" t="str">
            <v>SBDI: Fixture - LED - Recessed Can - Warehouse</v>
          </cell>
          <cell r="G2278" t="str">
            <v>Recessed can LED: warehouse</v>
          </cell>
          <cell r="H2278">
            <v>2</v>
          </cell>
          <cell r="I2278" t="str">
            <v>Active</v>
          </cell>
          <cell r="J2278">
            <v>42736</v>
          </cell>
          <cell r="L2278" t="str">
            <v>Comm Lighting</v>
          </cell>
          <cell r="N2278" t="str">
            <v>4950</v>
          </cell>
          <cell r="Q2278" t="str">
            <v>70</v>
          </cell>
          <cell r="S2278" t="str">
            <v>106.68</v>
          </cell>
          <cell r="T2278" t="str">
            <v>81</v>
          </cell>
          <cell r="U2278" t="str">
            <v>Full</v>
          </cell>
          <cell r="V2278" t="str">
            <v>12</v>
          </cell>
          <cell r="X2278" t="str">
            <v>0</v>
          </cell>
          <cell r="Y2278" t="str">
            <v>PSE-deemed</v>
          </cell>
          <cell r="Z2278" t="str">
            <v>Engineering</v>
          </cell>
          <cell r="AE2278" t="str">
            <v>per unit</v>
          </cell>
          <cell r="AF2278" t="str">
            <v>kWh</v>
          </cell>
        </row>
        <row r="2279">
          <cell r="A2279" t="str">
            <v>10968 - 1</v>
          </cell>
          <cell r="B2279" t="str">
            <v>10968</v>
          </cell>
          <cell r="C2279" t="str">
            <v>Lighting</v>
          </cell>
          <cell r="D2279" t="str">
            <v>Fixture</v>
          </cell>
          <cell r="E2279" t="str">
            <v>LED Fixture</v>
          </cell>
          <cell r="F2279" t="str">
            <v>SBDI: Fixture - LED - Wall Pack - Photocell - 60w</v>
          </cell>
          <cell r="G2279" t="str">
            <v>60 watt LED area fixture with photocell</v>
          </cell>
          <cell r="H2279">
            <v>1</v>
          </cell>
          <cell r="I2279" t="str">
            <v>Active</v>
          </cell>
          <cell r="J2279">
            <v>42370</v>
          </cell>
          <cell r="L2279" t="str">
            <v>Comm Lighting</v>
          </cell>
          <cell r="M2279" t="str">
            <v>HID TO 60W LED</v>
          </cell>
          <cell r="N2279" t="str">
            <v>2499</v>
          </cell>
          <cell r="Q2279" t="str">
            <v>209.03</v>
          </cell>
          <cell r="S2279" t="str">
            <v>298.62</v>
          </cell>
          <cell r="T2279" t="str">
            <v>937</v>
          </cell>
          <cell r="U2279" t="str">
            <v>Full</v>
          </cell>
          <cell r="V2279" t="str">
            <v>12</v>
          </cell>
          <cell r="Y2279" t="str">
            <v>PSE-deemed</v>
          </cell>
          <cell r="Z2279" t="str">
            <v>Engineering</v>
          </cell>
          <cell r="AE2279" t="str">
            <v>per unit</v>
          </cell>
          <cell r="AF2279" t="str">
            <v>kWh</v>
          </cell>
        </row>
        <row r="2280">
          <cell r="A2280" t="str">
            <v>10969 - 1</v>
          </cell>
          <cell r="B2280" t="str">
            <v>10969</v>
          </cell>
          <cell r="C2280" t="str">
            <v>Lighting</v>
          </cell>
          <cell r="D2280" t="str">
            <v>Fixture</v>
          </cell>
          <cell r="E2280" t="str">
            <v>LED Fixture</v>
          </cell>
          <cell r="F2280" t="str">
            <v>SBDI: Fixture - LED - Wall Pack - Photocell - Less than 19w</v>
          </cell>
          <cell r="G2280" t="str">
            <v>Less than 19 watt LED wall pack with photocell</v>
          </cell>
          <cell r="H2280">
            <v>1</v>
          </cell>
          <cell r="I2280" t="str">
            <v>Active</v>
          </cell>
          <cell r="J2280">
            <v>42370</v>
          </cell>
          <cell r="L2280" t="str">
            <v>Comm Lighting</v>
          </cell>
          <cell r="M2280" t="str">
            <v>HID TO 19W</v>
          </cell>
          <cell r="N2280" t="str">
            <v>2558</v>
          </cell>
          <cell r="Q2280" t="str">
            <v>70.73</v>
          </cell>
          <cell r="S2280" t="str">
            <v>176.82</v>
          </cell>
          <cell r="T2280" t="str">
            <v>181</v>
          </cell>
          <cell r="U2280" t="str">
            <v>Full</v>
          </cell>
          <cell r="V2280" t="str">
            <v>12</v>
          </cell>
          <cell r="Y2280" t="str">
            <v>PSE-deemed</v>
          </cell>
          <cell r="Z2280" t="str">
            <v>Engineering</v>
          </cell>
          <cell r="AE2280" t="str">
            <v>per unit</v>
          </cell>
          <cell r="AF2280" t="str">
            <v>kWh</v>
          </cell>
        </row>
        <row r="2281">
          <cell r="A2281" t="str">
            <v>10970 - 1</v>
          </cell>
          <cell r="B2281" t="str">
            <v>10970</v>
          </cell>
          <cell r="C2281" t="str">
            <v>Lighting</v>
          </cell>
          <cell r="D2281" t="str">
            <v>Fixture</v>
          </cell>
          <cell r="E2281" t="str">
            <v>LED Fixture</v>
          </cell>
          <cell r="F2281" t="str">
            <v>SBDI: Fixture - LED - Wall Pack - Photocell - Less than 30w</v>
          </cell>
          <cell r="G2281" t="str">
            <v>Less than 30 watt LED wall pack with photocell</v>
          </cell>
          <cell r="H2281">
            <v>1</v>
          </cell>
          <cell r="I2281" t="str">
            <v>Active</v>
          </cell>
          <cell r="J2281">
            <v>42370</v>
          </cell>
          <cell r="L2281" t="str">
            <v>Comm Lighting</v>
          </cell>
          <cell r="M2281" t="str">
            <v>HID TO 30W</v>
          </cell>
          <cell r="N2281" t="str">
            <v>2559</v>
          </cell>
          <cell r="Q2281" t="str">
            <v>153.17</v>
          </cell>
          <cell r="S2281" t="str">
            <v>218.82</v>
          </cell>
          <cell r="T2281" t="str">
            <v>601</v>
          </cell>
          <cell r="U2281" t="str">
            <v>Full</v>
          </cell>
          <cell r="V2281" t="str">
            <v>12</v>
          </cell>
          <cell r="Y2281" t="str">
            <v>PSE-deemed</v>
          </cell>
          <cell r="Z2281" t="str">
            <v>Engineering</v>
          </cell>
          <cell r="AE2281" t="str">
            <v>per unit</v>
          </cell>
          <cell r="AF2281" t="str">
            <v>kWh</v>
          </cell>
        </row>
        <row r="2282">
          <cell r="A2282" t="str">
            <v>10971 - 1</v>
          </cell>
          <cell r="B2282" t="str">
            <v>10971</v>
          </cell>
          <cell r="C2282" t="str">
            <v>Lighting</v>
          </cell>
          <cell r="D2282" t="str">
            <v>Fixture</v>
          </cell>
          <cell r="E2282" t="str">
            <v>Tubular Fixture</v>
          </cell>
          <cell r="F2282" t="str">
            <v>SBDI: Fixture - T8 - 17w - 2x - from Multi-Lamp Fixture 80w NBF</v>
          </cell>
          <cell r="G2282" t="str">
            <v>2-lamp 17w T8 fixture: replace multi-lamp normal ballast factor 80 watt fixture</v>
          </cell>
          <cell r="H2282">
            <v>1</v>
          </cell>
          <cell r="I2282" t="str">
            <v>Active</v>
          </cell>
          <cell r="J2282">
            <v>42370</v>
          </cell>
          <cell r="K2282">
            <v>42735</v>
          </cell>
          <cell r="L2282" t="str">
            <v>Comm Lighting</v>
          </cell>
          <cell r="M2282" t="str">
            <v>80W-2LF17T8 2016</v>
          </cell>
          <cell r="N2282" t="str">
            <v>3224</v>
          </cell>
          <cell r="Q2282" t="str">
            <v>127.54</v>
          </cell>
          <cell r="S2282" t="str">
            <v>127.54</v>
          </cell>
          <cell r="T2282" t="str">
            <v>153</v>
          </cell>
          <cell r="U2282" t="str">
            <v>Full</v>
          </cell>
          <cell r="V2282" t="str">
            <v>12</v>
          </cell>
          <cell r="Y2282" t="str">
            <v>PSE-deemed</v>
          </cell>
          <cell r="Z2282" t="str">
            <v>Engineering</v>
          </cell>
          <cell r="AE2282" t="str">
            <v>per unit</v>
          </cell>
          <cell r="AF2282" t="str">
            <v>kWh</v>
          </cell>
        </row>
        <row r="2283">
          <cell r="A2283" t="str">
            <v>10971 - 2</v>
          </cell>
          <cell r="B2283" t="str">
            <v>10971</v>
          </cell>
          <cell r="C2283" t="str">
            <v>Lighting</v>
          </cell>
          <cell r="D2283" t="str">
            <v>Fixture</v>
          </cell>
          <cell r="E2283" t="str">
            <v>Tubular Fixture</v>
          </cell>
          <cell r="F2283" t="str">
            <v>SBDI: Fixture - T8 - 17w - 2x - from Multi-Lamp Fixture 80w NBF</v>
          </cell>
          <cell r="G2283" t="str">
            <v>2-lamp 17w T8 fixture: replace multi-lamp normal ballast factor 80 watt fixture</v>
          </cell>
          <cell r="H2283">
            <v>2</v>
          </cell>
          <cell r="I2283" t="str">
            <v>Active</v>
          </cell>
          <cell r="J2283">
            <v>42736</v>
          </cell>
          <cell r="L2283" t="str">
            <v>Comm Lighting</v>
          </cell>
          <cell r="N2283" t="str">
            <v>4951</v>
          </cell>
          <cell r="Q2283" t="str">
            <v>127.54</v>
          </cell>
          <cell r="S2283" t="str">
            <v>127.54</v>
          </cell>
          <cell r="T2283" t="str">
            <v>152</v>
          </cell>
          <cell r="U2283" t="str">
            <v>Full</v>
          </cell>
          <cell r="V2283" t="str">
            <v>12</v>
          </cell>
          <cell r="X2283" t="str">
            <v>0</v>
          </cell>
          <cell r="Y2283" t="str">
            <v>PSE-deemed</v>
          </cell>
          <cell r="Z2283" t="str">
            <v>Engineering</v>
          </cell>
          <cell r="AE2283" t="str">
            <v>per unit</v>
          </cell>
          <cell r="AF2283" t="str">
            <v>kWh</v>
          </cell>
        </row>
        <row r="2284">
          <cell r="A2284" t="str">
            <v>10972 - 1</v>
          </cell>
          <cell r="B2284" t="str">
            <v>10972</v>
          </cell>
          <cell r="C2284" t="str">
            <v>Lighting</v>
          </cell>
          <cell r="D2284" t="str">
            <v>Fixture</v>
          </cell>
          <cell r="E2284" t="str">
            <v>Tubular Fixture</v>
          </cell>
          <cell r="F2284" t="str">
            <v>SBDI: Fixture - T8 - 17w - 2x - NBF - from 120w Multi Lamp</v>
          </cell>
          <cell r="G2284" t="str">
            <v>2-lamp 17 watt T8 fixture; normal ballast factor: replace 120 watt multi-lamp fixture</v>
          </cell>
          <cell r="H2284">
            <v>1</v>
          </cell>
          <cell r="I2284" t="str">
            <v>Active</v>
          </cell>
          <cell r="J2284">
            <v>42370</v>
          </cell>
          <cell r="K2284">
            <v>42735</v>
          </cell>
          <cell r="L2284" t="str">
            <v>Comm Lighting</v>
          </cell>
          <cell r="M2284" t="str">
            <v>120W-2LF17T8 2016</v>
          </cell>
          <cell r="N2284" t="str">
            <v>3207</v>
          </cell>
          <cell r="Q2284" t="str">
            <v>127.54</v>
          </cell>
          <cell r="S2284" t="str">
            <v>127.54</v>
          </cell>
          <cell r="T2284" t="str">
            <v>285</v>
          </cell>
          <cell r="U2284" t="str">
            <v>Full</v>
          </cell>
          <cell r="V2284" t="str">
            <v>12</v>
          </cell>
          <cell r="Y2284" t="str">
            <v>PSE-deemed</v>
          </cell>
          <cell r="Z2284" t="str">
            <v>Engineering</v>
          </cell>
          <cell r="AE2284" t="str">
            <v>per unit</v>
          </cell>
          <cell r="AF2284" t="str">
            <v>kWh</v>
          </cell>
        </row>
        <row r="2285">
          <cell r="A2285" t="str">
            <v>10972 - 2</v>
          </cell>
          <cell r="B2285" t="str">
            <v>10972</v>
          </cell>
          <cell r="C2285" t="str">
            <v>Lighting</v>
          </cell>
          <cell r="D2285" t="str">
            <v>Fixture</v>
          </cell>
          <cell r="E2285" t="str">
            <v>Tubular Fixture</v>
          </cell>
          <cell r="F2285" t="str">
            <v>SBDI: Fixture - T8 - 17w - 2x - NBF - from 120w Multi Lamp</v>
          </cell>
          <cell r="G2285" t="str">
            <v>2-lamp 17 watt T8 fixture; normal ballast factor: replace 120 watt multi-lamp fixture</v>
          </cell>
          <cell r="H2285">
            <v>2</v>
          </cell>
          <cell r="I2285" t="str">
            <v>Active</v>
          </cell>
          <cell r="J2285">
            <v>42736</v>
          </cell>
          <cell r="L2285" t="str">
            <v>Comm Lighting</v>
          </cell>
          <cell r="N2285" t="str">
            <v>4952</v>
          </cell>
          <cell r="Q2285" t="str">
            <v>127.54</v>
          </cell>
          <cell r="S2285" t="str">
            <v>127.54</v>
          </cell>
          <cell r="T2285" t="str">
            <v>284</v>
          </cell>
          <cell r="U2285" t="str">
            <v>Full</v>
          </cell>
          <cell r="V2285" t="str">
            <v>12</v>
          </cell>
          <cell r="X2285" t="str">
            <v>0</v>
          </cell>
          <cell r="Y2285" t="str">
            <v>PSE-deemed</v>
          </cell>
          <cell r="Z2285" t="str">
            <v>Engineering</v>
          </cell>
          <cell r="AE2285" t="str">
            <v>per unit</v>
          </cell>
          <cell r="AF2285" t="str">
            <v>kWh</v>
          </cell>
        </row>
        <row r="2286">
          <cell r="A2286" t="str">
            <v>10973 - 1</v>
          </cell>
          <cell r="B2286" t="str">
            <v>10973</v>
          </cell>
          <cell r="C2286" t="str">
            <v>Lighting</v>
          </cell>
          <cell r="D2286" t="str">
            <v>Fixture</v>
          </cell>
          <cell r="E2286" t="str">
            <v>Tubular Fixture</v>
          </cell>
          <cell r="F2286" t="str">
            <v>SBDI: Fixture - T8 - 25w - 2x - NBF - from 160w Multi Lamp</v>
          </cell>
          <cell r="G2286" t="str">
            <v>2-lamp 17 watt T8 fixture; normal ballast factor: replace 160 watt multi-lamp fixture</v>
          </cell>
          <cell r="H2286">
            <v>1</v>
          </cell>
          <cell r="I2286" t="str">
            <v>Active</v>
          </cell>
          <cell r="J2286">
            <v>42370</v>
          </cell>
          <cell r="K2286">
            <v>42735</v>
          </cell>
          <cell r="L2286" t="str">
            <v>Comm Lighting</v>
          </cell>
          <cell r="M2286" t="str">
            <v>160W-2LF17T8 2016</v>
          </cell>
          <cell r="N2286" t="str">
            <v>3208</v>
          </cell>
          <cell r="Q2286" t="str">
            <v>149.94</v>
          </cell>
          <cell r="S2286" t="str">
            <v>149.94</v>
          </cell>
          <cell r="T2286" t="str">
            <v>358</v>
          </cell>
          <cell r="U2286" t="str">
            <v>Full</v>
          </cell>
          <cell r="V2286" t="str">
            <v>12</v>
          </cell>
          <cell r="Y2286" t="str">
            <v>PSE-deemed</v>
          </cell>
          <cell r="Z2286" t="str">
            <v>Engineering</v>
          </cell>
          <cell r="AE2286" t="str">
            <v>per unit</v>
          </cell>
          <cell r="AF2286" t="str">
            <v>kWh</v>
          </cell>
        </row>
        <row r="2287">
          <cell r="A2287" t="str">
            <v>10973 - 2</v>
          </cell>
          <cell r="B2287" t="str">
            <v>10973</v>
          </cell>
          <cell r="C2287" t="str">
            <v>Lighting</v>
          </cell>
          <cell r="D2287" t="str">
            <v>Fixture</v>
          </cell>
          <cell r="E2287" t="str">
            <v>Tubular Fixture</v>
          </cell>
          <cell r="F2287" t="str">
            <v>SBDI: Fixture - T8 - 25w - 2x - NBF - from 160w Multi Lamp</v>
          </cell>
          <cell r="G2287" t="str">
            <v>2-lamp 17 watt T8 fixture; normal ballast factor: replace 160 watt multi-lamp fixture</v>
          </cell>
          <cell r="H2287">
            <v>2</v>
          </cell>
          <cell r="I2287" t="str">
            <v>Active</v>
          </cell>
          <cell r="J2287">
            <v>42736</v>
          </cell>
          <cell r="L2287" t="str">
            <v>Comm Lighting</v>
          </cell>
          <cell r="N2287" t="str">
            <v>4953</v>
          </cell>
          <cell r="Q2287" t="str">
            <v>149.94</v>
          </cell>
          <cell r="S2287" t="str">
            <v>149.94</v>
          </cell>
          <cell r="T2287" t="str">
            <v>356</v>
          </cell>
          <cell r="U2287" t="str">
            <v>Full</v>
          </cell>
          <cell r="V2287" t="str">
            <v>12</v>
          </cell>
          <cell r="X2287" t="str">
            <v>0</v>
          </cell>
          <cell r="Y2287" t="str">
            <v>PSE-deemed</v>
          </cell>
          <cell r="Z2287" t="str">
            <v>Engineering</v>
          </cell>
          <cell r="AE2287" t="str">
            <v>per unit</v>
          </cell>
          <cell r="AF2287" t="str">
            <v>kWh</v>
          </cell>
        </row>
        <row r="2288">
          <cell r="A2288" t="str">
            <v>10974 - 1</v>
          </cell>
          <cell r="B2288" t="str">
            <v>10974</v>
          </cell>
          <cell r="C2288" t="str">
            <v>Lighting</v>
          </cell>
          <cell r="D2288" t="str">
            <v>Fixture</v>
          </cell>
          <cell r="E2288" t="str">
            <v>Tubular Fixture</v>
          </cell>
          <cell r="F2288" t="str">
            <v>SBDI: Fixture - T8 - 28w - 2x - NBF - from 240w Multi Lamp</v>
          </cell>
          <cell r="G2288" t="str">
            <v>2-lamp 28 watt T8 fixture; normal ballast factor: replace 240 watt multi-lamp fixture</v>
          </cell>
          <cell r="H2288">
            <v>1</v>
          </cell>
          <cell r="I2288" t="str">
            <v>Active</v>
          </cell>
          <cell r="J2288">
            <v>42370</v>
          </cell>
          <cell r="K2288">
            <v>42735</v>
          </cell>
          <cell r="L2288" t="str">
            <v>Comm Lighting</v>
          </cell>
          <cell r="M2288" t="str">
            <v>240W-2LF28T8 2016</v>
          </cell>
          <cell r="N2288" t="str">
            <v>3209</v>
          </cell>
          <cell r="Q2288" t="str">
            <v>179.34</v>
          </cell>
          <cell r="S2288" t="str">
            <v>179.34</v>
          </cell>
          <cell r="T2288" t="str">
            <v>637</v>
          </cell>
          <cell r="U2288" t="str">
            <v>Full</v>
          </cell>
          <cell r="V2288" t="str">
            <v>12</v>
          </cell>
          <cell r="Y2288" t="str">
            <v>PSE-deemed</v>
          </cell>
          <cell r="Z2288" t="str">
            <v>Engineering</v>
          </cell>
          <cell r="AE2288" t="str">
            <v>per unit</v>
          </cell>
          <cell r="AF2288" t="str">
            <v>kWh</v>
          </cell>
        </row>
        <row r="2289">
          <cell r="A2289" t="str">
            <v>10974 - 2</v>
          </cell>
          <cell r="B2289" t="str">
            <v>10974</v>
          </cell>
          <cell r="C2289" t="str">
            <v>Lighting</v>
          </cell>
          <cell r="D2289" t="str">
            <v>Fixture</v>
          </cell>
          <cell r="E2289" t="str">
            <v>Tubular Fixture</v>
          </cell>
          <cell r="F2289" t="str">
            <v>SBDI: Fixture - T8 - 28w - 2x - NBF - from 240w Multi Lamp</v>
          </cell>
          <cell r="G2289" t="str">
            <v>2-lamp 28 watt T8 fixture; normal ballast factor: replace 240 watt multi-lamp fixture</v>
          </cell>
          <cell r="H2289">
            <v>2</v>
          </cell>
          <cell r="I2289" t="str">
            <v>Active</v>
          </cell>
          <cell r="J2289">
            <v>42736</v>
          </cell>
          <cell r="L2289" t="str">
            <v>Comm Lighting</v>
          </cell>
          <cell r="N2289" t="str">
            <v>4954</v>
          </cell>
          <cell r="Q2289" t="str">
            <v>179.34</v>
          </cell>
          <cell r="S2289" t="str">
            <v>179.34</v>
          </cell>
          <cell r="T2289" t="str">
            <v>634</v>
          </cell>
          <cell r="U2289" t="str">
            <v>Full</v>
          </cell>
          <cell r="V2289" t="str">
            <v>12</v>
          </cell>
          <cell r="X2289" t="str">
            <v>0</v>
          </cell>
          <cell r="Y2289" t="str">
            <v>PSE-deemed</v>
          </cell>
          <cell r="Z2289" t="str">
            <v>Engineering</v>
          </cell>
          <cell r="AE2289" t="str">
            <v>per unit</v>
          </cell>
          <cell r="AF2289" t="str">
            <v>kWh</v>
          </cell>
        </row>
        <row r="2290">
          <cell r="A2290" t="str">
            <v>10975 - 1</v>
          </cell>
          <cell r="B2290" t="str">
            <v>10975</v>
          </cell>
          <cell r="C2290" t="str">
            <v>Lighting</v>
          </cell>
          <cell r="D2290" t="str">
            <v>Fixture</v>
          </cell>
          <cell r="E2290" t="str">
            <v>Tubular Fixture</v>
          </cell>
          <cell r="F2290" t="str">
            <v>SBDI: Fixture - T8 - 4 ft - 2x - 28w - from 8 ft T8 F96 1x</v>
          </cell>
          <cell r="G2290" t="str">
            <v>2-lamp 4' 28 watt T8 fixture: replace 1-lamp 8' F96 T8</v>
          </cell>
          <cell r="H2290">
            <v>1</v>
          </cell>
          <cell r="I2290" t="str">
            <v>Active</v>
          </cell>
          <cell r="J2290">
            <v>42370</v>
          </cell>
          <cell r="L2290" t="str">
            <v>Comm Lighting</v>
          </cell>
          <cell r="M2290" t="str">
            <v>8FT1L-4FT2LT8 2016</v>
          </cell>
          <cell r="N2290" t="str">
            <v>3225</v>
          </cell>
          <cell r="Q2290" t="str">
            <v>127.2</v>
          </cell>
          <cell r="S2290" t="str">
            <v>127.2</v>
          </cell>
          <cell r="T2290" t="str">
            <v>20</v>
          </cell>
          <cell r="U2290" t="str">
            <v>Full</v>
          </cell>
          <cell r="V2290" t="str">
            <v>12</v>
          </cell>
          <cell r="Y2290" t="str">
            <v>PSE-deemed</v>
          </cell>
          <cell r="Z2290" t="str">
            <v>Engineering</v>
          </cell>
          <cell r="AE2290" t="str">
            <v>per unit</v>
          </cell>
          <cell r="AF2290" t="str">
            <v>kWh</v>
          </cell>
        </row>
        <row r="2291">
          <cell r="A2291" t="str">
            <v>10975 - 2</v>
          </cell>
          <cell r="B2291" t="str">
            <v>10975</v>
          </cell>
          <cell r="C2291" t="str">
            <v>Lighting</v>
          </cell>
          <cell r="D2291" t="str">
            <v>Fixture</v>
          </cell>
          <cell r="E2291" t="str">
            <v>Tubular Fixture</v>
          </cell>
          <cell r="F2291" t="str">
            <v>SBDI: Fixture - T8 - 4 ft - 2x - 28w - from 8 ft T8 F96 1x</v>
          </cell>
          <cell r="G2291" t="str">
            <v>2-lamp 4' 28 watt T8 fixture: replace 1-lamp 8' F96 T8</v>
          </cell>
          <cell r="H2291">
            <v>2</v>
          </cell>
          <cell r="I2291" t="str">
            <v>Active</v>
          </cell>
          <cell r="J2291">
            <v>41640</v>
          </cell>
          <cell r="K2291">
            <v>42369</v>
          </cell>
          <cell r="L2291" t="str">
            <v>Comm Lighting</v>
          </cell>
          <cell r="M2291" t="str">
            <v>8FT1L-4FT2L RETRO</v>
          </cell>
          <cell r="N2291" t="str">
            <v>1404</v>
          </cell>
          <cell r="Q2291" t="str">
            <v>78</v>
          </cell>
          <cell r="S2291" t="str">
            <v>78</v>
          </cell>
          <cell r="T2291" t="str">
            <v>50</v>
          </cell>
          <cell r="V2291" t="str">
            <v>12</v>
          </cell>
          <cell r="W2291" t="str">
            <v>4371</v>
          </cell>
          <cell r="AE2291" t="str">
            <v>per unit</v>
          </cell>
          <cell r="AF2291" t="str">
            <v>kWh</v>
          </cell>
        </row>
        <row r="2292">
          <cell r="A2292" t="str">
            <v>10976 - 1</v>
          </cell>
          <cell r="B2292" t="str">
            <v>10976</v>
          </cell>
          <cell r="C2292" t="str">
            <v>Lighting</v>
          </cell>
          <cell r="D2292" t="str">
            <v>Fixture</v>
          </cell>
          <cell r="E2292" t="str">
            <v>Tubular Fixture</v>
          </cell>
          <cell r="F2292" t="str">
            <v>SBDI: Fixture - T8 - 4 ft - 2x - from 8 ft T12 HO F96 1x</v>
          </cell>
          <cell r="G2292" t="str">
            <v>2-lamp 4' T8 fixture: replace 1-lamp 8' high output F96 T12</v>
          </cell>
          <cell r="H2292">
            <v>1</v>
          </cell>
          <cell r="I2292" t="str">
            <v>Active</v>
          </cell>
          <cell r="J2292">
            <v>42370</v>
          </cell>
          <cell r="K2292">
            <v>42735</v>
          </cell>
          <cell r="L2292" t="str">
            <v>Comm Lighting</v>
          </cell>
          <cell r="M2292" t="str">
            <v>HO8F1LT124F2LT8 2016</v>
          </cell>
          <cell r="N2292" t="str">
            <v>3253</v>
          </cell>
          <cell r="Q2292" t="str">
            <v>127.2</v>
          </cell>
          <cell r="S2292" t="str">
            <v>127.2</v>
          </cell>
          <cell r="T2292" t="str">
            <v>189</v>
          </cell>
          <cell r="U2292" t="str">
            <v>Full</v>
          </cell>
          <cell r="V2292" t="str">
            <v>12</v>
          </cell>
          <cell r="Y2292" t="str">
            <v>PSE-deemed</v>
          </cell>
          <cell r="Z2292" t="str">
            <v>Engineering</v>
          </cell>
          <cell r="AE2292" t="str">
            <v>per unit</v>
          </cell>
          <cell r="AF2292" t="str">
            <v>kWh</v>
          </cell>
        </row>
        <row r="2293">
          <cell r="A2293" t="str">
            <v>10976 - 2</v>
          </cell>
          <cell r="B2293" t="str">
            <v>10976</v>
          </cell>
          <cell r="C2293" t="str">
            <v>Lighting</v>
          </cell>
          <cell r="D2293" t="str">
            <v>Fixture</v>
          </cell>
          <cell r="E2293" t="str">
            <v>Tubular Fixture</v>
          </cell>
          <cell r="F2293" t="str">
            <v>SBDI: Fixture - T8 - 4 ft - 2x - from 8 ft T12 HO F96 1x</v>
          </cell>
          <cell r="G2293" t="str">
            <v>2-lamp 4' T8 fixture: replace 1-lamp 8' high output F96 T12</v>
          </cell>
          <cell r="H2293">
            <v>2</v>
          </cell>
          <cell r="I2293" t="str">
            <v>Active</v>
          </cell>
          <cell r="J2293">
            <v>42736</v>
          </cell>
          <cell r="L2293" t="str">
            <v>Comm Lighting</v>
          </cell>
          <cell r="N2293" t="str">
            <v>4955</v>
          </cell>
          <cell r="Q2293" t="str">
            <v>127.2</v>
          </cell>
          <cell r="S2293" t="str">
            <v>127.2</v>
          </cell>
          <cell r="T2293" t="str">
            <v>188</v>
          </cell>
          <cell r="U2293" t="str">
            <v>Full</v>
          </cell>
          <cell r="V2293" t="str">
            <v>12</v>
          </cell>
          <cell r="X2293" t="str">
            <v>0</v>
          </cell>
          <cell r="Y2293" t="str">
            <v>PSE-deemed</v>
          </cell>
          <cell r="Z2293" t="str">
            <v>Engineering</v>
          </cell>
          <cell r="AE2293" t="str">
            <v>per unit</v>
          </cell>
          <cell r="AF2293" t="str">
            <v>kWh</v>
          </cell>
        </row>
        <row r="2294">
          <cell r="A2294" t="str">
            <v>10978 - 1</v>
          </cell>
          <cell r="B2294" t="str">
            <v>10978</v>
          </cell>
          <cell r="C2294" t="str">
            <v>Lighting</v>
          </cell>
          <cell r="D2294" t="str">
            <v>Fixture</v>
          </cell>
          <cell r="E2294" t="str">
            <v>Tubular Fixture</v>
          </cell>
          <cell r="F2294" t="str">
            <v>SBDI: Fixture - T8 - 4 ft - 4x - from 8 ft T12 F96 2x</v>
          </cell>
          <cell r="G2294" t="str">
            <v>4-lamp 4' T8 fixture: replace 2-lamp 8' F96 T12</v>
          </cell>
          <cell r="H2294">
            <v>1</v>
          </cell>
          <cell r="I2294" t="str">
            <v>Active</v>
          </cell>
          <cell r="J2294">
            <v>42370</v>
          </cell>
          <cell r="L2294" t="str">
            <v>Comm Lighting</v>
          </cell>
          <cell r="M2294" t="str">
            <v>8FT2LT124FT4LT8 2016</v>
          </cell>
          <cell r="N2294" t="str">
            <v>3227</v>
          </cell>
          <cell r="Q2294" t="str">
            <v>74.79</v>
          </cell>
          <cell r="S2294" t="str">
            <v>74.79</v>
          </cell>
          <cell r="T2294" t="str">
            <v>40</v>
          </cell>
          <cell r="U2294" t="str">
            <v>Full</v>
          </cell>
          <cell r="V2294" t="str">
            <v>12</v>
          </cell>
          <cell r="Y2294" t="str">
            <v>PSE-deemed</v>
          </cell>
          <cell r="Z2294" t="str">
            <v>Engineering</v>
          </cell>
          <cell r="AE2294" t="str">
            <v>per unit</v>
          </cell>
          <cell r="AF2294" t="str">
            <v>kWh</v>
          </cell>
        </row>
        <row r="2295">
          <cell r="A2295" t="str">
            <v>10977 - 1</v>
          </cell>
          <cell r="B2295" t="str">
            <v>10977</v>
          </cell>
          <cell r="C2295" t="str">
            <v>Lighting</v>
          </cell>
          <cell r="D2295" t="str">
            <v>Fixture</v>
          </cell>
          <cell r="E2295" t="str">
            <v>Tubular Fixture</v>
          </cell>
          <cell r="F2295" t="str">
            <v>SBDI: Fixture - T8 - 4 ft - 4x - from 8 ft T12 HO F96 2x</v>
          </cell>
          <cell r="G2295" t="str">
            <v>4-lamp 4' T8 fixture: replace 2-lamp 8' high output F96 T12</v>
          </cell>
          <cell r="H2295">
            <v>1</v>
          </cell>
          <cell r="I2295" t="str">
            <v>Active</v>
          </cell>
          <cell r="J2295">
            <v>42370</v>
          </cell>
          <cell r="K2295">
            <v>42735</v>
          </cell>
          <cell r="L2295" t="str">
            <v>Comm Lighting</v>
          </cell>
          <cell r="M2295" t="str">
            <v>HO8F2LT124F4LT8 2016</v>
          </cell>
          <cell r="N2295" t="str">
            <v>3254</v>
          </cell>
          <cell r="Q2295" t="str">
            <v>74.79</v>
          </cell>
          <cell r="S2295" t="str">
            <v>74.79</v>
          </cell>
          <cell r="T2295" t="str">
            <v>378</v>
          </cell>
          <cell r="U2295" t="str">
            <v>Full</v>
          </cell>
          <cell r="V2295" t="str">
            <v>12</v>
          </cell>
          <cell r="Y2295" t="str">
            <v>PSE-deemed</v>
          </cell>
          <cell r="Z2295" t="str">
            <v>Engineering</v>
          </cell>
          <cell r="AE2295" t="str">
            <v>per unit</v>
          </cell>
          <cell r="AF2295" t="str">
            <v>kWh</v>
          </cell>
        </row>
        <row r="2296">
          <cell r="A2296" t="str">
            <v>10977 - 2</v>
          </cell>
          <cell r="B2296" t="str">
            <v>10977</v>
          </cell>
          <cell r="C2296" t="str">
            <v>Lighting</v>
          </cell>
          <cell r="D2296" t="str">
            <v>Fixture</v>
          </cell>
          <cell r="E2296" t="str">
            <v>Tubular Fixture</v>
          </cell>
          <cell r="F2296" t="str">
            <v>SBDI: Fixture - T8 - 4 ft - 4x - from 8 ft T12 HO F96 2x</v>
          </cell>
          <cell r="G2296" t="str">
            <v>4-lamp 4' T8 fixture: replace 2-lamp 8' high output F96 T12</v>
          </cell>
          <cell r="H2296">
            <v>2</v>
          </cell>
          <cell r="I2296" t="str">
            <v>Active</v>
          </cell>
          <cell r="J2296">
            <v>42736</v>
          </cell>
          <cell r="L2296" t="str">
            <v>Comm Lighting</v>
          </cell>
          <cell r="N2296" t="str">
            <v>4956</v>
          </cell>
          <cell r="Q2296" t="str">
            <v>74.79</v>
          </cell>
          <cell r="S2296" t="str">
            <v>74.79</v>
          </cell>
          <cell r="T2296" t="str">
            <v>376</v>
          </cell>
          <cell r="U2296" t="str">
            <v>Full</v>
          </cell>
          <cell r="V2296" t="str">
            <v>12</v>
          </cell>
          <cell r="X2296" t="str">
            <v>0</v>
          </cell>
          <cell r="Y2296" t="str">
            <v>PSE-deemed</v>
          </cell>
          <cell r="Z2296" t="str">
            <v>Engineering</v>
          </cell>
          <cell r="AE2296" t="str">
            <v>per unit</v>
          </cell>
          <cell r="AF2296" t="str">
            <v>kWh</v>
          </cell>
        </row>
        <row r="2297">
          <cell r="A2297" t="str">
            <v>10979 - 1</v>
          </cell>
          <cell r="B2297" t="str">
            <v>10979</v>
          </cell>
          <cell r="C2297" t="str">
            <v>Lighting</v>
          </cell>
          <cell r="D2297" t="str">
            <v>Fixture</v>
          </cell>
          <cell r="E2297" t="str">
            <v>Tubular Fixture</v>
          </cell>
          <cell r="F2297" t="str">
            <v>SBDI: Fixture - T8 - DLR - 4 ft - 2x - from 4 ft T12 3x</v>
          </cell>
          <cell r="G2297" t="str">
            <v>2-lamp 4' T8 fixture; delamp and reflector: replace 3-lamp 4' T12</v>
          </cell>
          <cell r="H2297">
            <v>1</v>
          </cell>
          <cell r="I2297" t="str">
            <v>Active</v>
          </cell>
          <cell r="J2297">
            <v>42370</v>
          </cell>
          <cell r="K2297">
            <v>42735</v>
          </cell>
          <cell r="L2297" t="str">
            <v>Comm Lighting</v>
          </cell>
          <cell r="M2297" t="str">
            <v>3L4FT2LT12T8 2016</v>
          </cell>
          <cell r="N2297" t="str">
            <v>3214</v>
          </cell>
          <cell r="Q2297" t="str">
            <v>61.56</v>
          </cell>
          <cell r="S2297" t="str">
            <v>61.56</v>
          </cell>
          <cell r="T2297" t="str">
            <v>209</v>
          </cell>
          <cell r="U2297" t="str">
            <v>Full</v>
          </cell>
          <cell r="V2297" t="str">
            <v>12</v>
          </cell>
          <cell r="Y2297" t="str">
            <v>PSE-deemed</v>
          </cell>
          <cell r="Z2297" t="str">
            <v>Engineering</v>
          </cell>
          <cell r="AE2297" t="str">
            <v>per unit</v>
          </cell>
          <cell r="AF2297" t="str">
            <v>kWh</v>
          </cell>
        </row>
        <row r="2298">
          <cell r="A2298" t="str">
            <v>10979 - 2</v>
          </cell>
          <cell r="B2298" t="str">
            <v>10979</v>
          </cell>
          <cell r="C2298" t="str">
            <v>Lighting</v>
          </cell>
          <cell r="D2298" t="str">
            <v>Fixture</v>
          </cell>
          <cell r="E2298" t="str">
            <v>Tubular Fixture</v>
          </cell>
          <cell r="F2298" t="str">
            <v>SBDI: Fixture - T8 - DLR - 4 ft - 2x - from 4 ft T12 3x</v>
          </cell>
          <cell r="G2298" t="str">
            <v>2-lamp 4' T8 fixture; delamp and reflector: replace 3-lamp 4' T12</v>
          </cell>
          <cell r="H2298">
            <v>2</v>
          </cell>
          <cell r="I2298" t="str">
            <v>Active</v>
          </cell>
          <cell r="J2298">
            <v>42005</v>
          </cell>
          <cell r="K2298">
            <v>42369</v>
          </cell>
          <cell r="L2298" t="str">
            <v>Comm Lighting</v>
          </cell>
          <cell r="M2298" t="str">
            <v>3L-4FT2LT8 DL&amp;R</v>
          </cell>
          <cell r="N2298" t="str">
            <v>1880</v>
          </cell>
          <cell r="Q2298" t="str">
            <v>91</v>
          </cell>
          <cell r="S2298" t="str">
            <v>91</v>
          </cell>
          <cell r="T2298" t="str">
            <v>289</v>
          </cell>
          <cell r="V2298" t="str">
            <v>12</v>
          </cell>
          <cell r="AE2298" t="str">
            <v>per unit</v>
          </cell>
          <cell r="AF2298" t="str">
            <v>kWh</v>
          </cell>
        </row>
        <row r="2299">
          <cell r="A2299" t="str">
            <v>10979 - 3</v>
          </cell>
          <cell r="B2299" t="str">
            <v>10979</v>
          </cell>
          <cell r="C2299" t="str">
            <v>Lighting</v>
          </cell>
          <cell r="D2299" t="str">
            <v>Fixture</v>
          </cell>
          <cell r="E2299" t="str">
            <v>Tubular Fixture</v>
          </cell>
          <cell r="F2299" t="str">
            <v>SBDI: Fixture - T8 - DLR - 4 ft - 2x - from 4 ft T12 3x</v>
          </cell>
          <cell r="G2299" t="str">
            <v>2-lamp 4' T8 fixture; delamp and reflector: replace 3-lamp 4' T12</v>
          </cell>
          <cell r="H2299">
            <v>3</v>
          </cell>
          <cell r="I2299" t="str">
            <v>Active</v>
          </cell>
          <cell r="J2299">
            <v>42736</v>
          </cell>
          <cell r="L2299" t="str">
            <v>Comm Lighting</v>
          </cell>
          <cell r="N2299" t="str">
            <v>4957</v>
          </cell>
          <cell r="Q2299" t="str">
            <v>61.56</v>
          </cell>
          <cell r="S2299" t="str">
            <v>61.56</v>
          </cell>
          <cell r="T2299" t="str">
            <v>208</v>
          </cell>
          <cell r="U2299" t="str">
            <v>Full</v>
          </cell>
          <cell r="V2299" t="str">
            <v>12</v>
          </cell>
          <cell r="X2299" t="str">
            <v>0</v>
          </cell>
          <cell r="Y2299" t="str">
            <v>PSE-deemed</v>
          </cell>
          <cell r="Z2299" t="str">
            <v>Engineering</v>
          </cell>
          <cell r="AE2299" t="str">
            <v>per unit</v>
          </cell>
          <cell r="AF2299" t="str">
            <v>kWh</v>
          </cell>
        </row>
        <row r="2300">
          <cell r="A2300" t="str">
            <v>10980 - 1</v>
          </cell>
          <cell r="B2300" t="str">
            <v>10980</v>
          </cell>
          <cell r="C2300" t="str">
            <v>Lighting</v>
          </cell>
          <cell r="D2300" t="str">
            <v>Fixture</v>
          </cell>
          <cell r="E2300" t="str">
            <v>Tubular Fixture</v>
          </cell>
          <cell r="F2300" t="str">
            <v>SBDI: Fixture - T8 - DLR - 4 ft - 2x - from 4 ft T12 4x</v>
          </cell>
          <cell r="G2300" t="str">
            <v>2-lamp 4' T8 fixture; delamp and reflector: replace 4-lamp 4' T12</v>
          </cell>
          <cell r="H2300">
            <v>1</v>
          </cell>
          <cell r="I2300" t="str">
            <v>Active</v>
          </cell>
          <cell r="J2300">
            <v>42370</v>
          </cell>
          <cell r="K2300">
            <v>42735</v>
          </cell>
          <cell r="L2300" t="str">
            <v>Comm Lighting</v>
          </cell>
          <cell r="M2300" t="str">
            <v>4L4FT2LT12T8 2016</v>
          </cell>
          <cell r="N2300" t="str">
            <v>3223</v>
          </cell>
          <cell r="Q2300" t="str">
            <v>62.01</v>
          </cell>
          <cell r="S2300" t="str">
            <v>62.01</v>
          </cell>
          <cell r="T2300" t="str">
            <v>332</v>
          </cell>
          <cell r="U2300" t="str">
            <v>Full</v>
          </cell>
          <cell r="V2300" t="str">
            <v>12</v>
          </cell>
          <cell r="Y2300" t="str">
            <v>PSE-deemed</v>
          </cell>
          <cell r="Z2300" t="str">
            <v>Engineering</v>
          </cell>
          <cell r="AE2300" t="str">
            <v>per unit</v>
          </cell>
          <cell r="AF2300" t="str">
            <v>kWh</v>
          </cell>
        </row>
        <row r="2301">
          <cell r="A2301" t="str">
            <v>10980 - 2</v>
          </cell>
          <cell r="B2301" t="str">
            <v>10980</v>
          </cell>
          <cell r="C2301" t="str">
            <v>Lighting</v>
          </cell>
          <cell r="D2301" t="str">
            <v>Fixture</v>
          </cell>
          <cell r="E2301" t="str">
            <v>Tubular Fixture</v>
          </cell>
          <cell r="F2301" t="str">
            <v>SBDI: Fixture - T8 - DLR - 4 ft - 2x - from 4 ft T12 4x</v>
          </cell>
          <cell r="G2301" t="str">
            <v>2-lamp 4' T8 fixture; delamp and reflector: replace 4-lamp 4' T12</v>
          </cell>
          <cell r="H2301">
            <v>2</v>
          </cell>
          <cell r="I2301" t="str">
            <v>Active</v>
          </cell>
          <cell r="J2301">
            <v>42005</v>
          </cell>
          <cell r="K2301">
            <v>42369</v>
          </cell>
          <cell r="L2301" t="str">
            <v>Comm Lighting</v>
          </cell>
          <cell r="M2301" t="str">
            <v>4L-4FT2LT8 DL&amp;R</v>
          </cell>
          <cell r="N2301" t="str">
            <v>1399</v>
          </cell>
          <cell r="Q2301" t="str">
            <v>88.83</v>
          </cell>
          <cell r="S2301" t="str">
            <v>88.83</v>
          </cell>
          <cell r="T2301" t="str">
            <v>446</v>
          </cell>
          <cell r="V2301" t="str">
            <v>12</v>
          </cell>
          <cell r="W2301" t="str">
            <v>4382</v>
          </cell>
          <cell r="AE2301" t="str">
            <v>per unit</v>
          </cell>
          <cell r="AF2301" t="str">
            <v>kWh</v>
          </cell>
        </row>
        <row r="2302">
          <cell r="A2302" t="str">
            <v>10980 - 3</v>
          </cell>
          <cell r="B2302" t="str">
            <v>10980</v>
          </cell>
          <cell r="C2302" t="str">
            <v>Lighting</v>
          </cell>
          <cell r="D2302" t="str">
            <v>Fixture</v>
          </cell>
          <cell r="E2302" t="str">
            <v>Tubular Fixture</v>
          </cell>
          <cell r="F2302" t="str">
            <v>SBDI: Fixture - T8 - DLR - 4 ft - 2x - from 4 ft T12 4x</v>
          </cell>
          <cell r="G2302" t="str">
            <v>2-lamp 4' T8 fixture; delamp and reflector: replace 4-lamp 4' T12</v>
          </cell>
          <cell r="H2302">
            <v>3</v>
          </cell>
          <cell r="I2302" t="str">
            <v>Active</v>
          </cell>
          <cell r="J2302">
            <v>42736</v>
          </cell>
          <cell r="L2302" t="str">
            <v>Comm Lighting</v>
          </cell>
          <cell r="N2302" t="str">
            <v>4958</v>
          </cell>
          <cell r="Q2302" t="str">
            <v>62.01</v>
          </cell>
          <cell r="S2302" t="str">
            <v>62.01</v>
          </cell>
          <cell r="T2302" t="str">
            <v>330</v>
          </cell>
          <cell r="U2302" t="str">
            <v>Full</v>
          </cell>
          <cell r="V2302" t="str">
            <v>12</v>
          </cell>
          <cell r="X2302" t="str">
            <v>0</v>
          </cell>
          <cell r="Y2302" t="str">
            <v>PSE-deemed</v>
          </cell>
          <cell r="Z2302" t="str">
            <v>Engineering</v>
          </cell>
          <cell r="AE2302" t="str">
            <v>per unit</v>
          </cell>
          <cell r="AF2302" t="str">
            <v>kWh</v>
          </cell>
        </row>
        <row r="2303">
          <cell r="A2303" t="str">
            <v>10981 - 1</v>
          </cell>
          <cell r="B2303" t="str">
            <v>10981</v>
          </cell>
          <cell r="C2303" t="str">
            <v>Lighting</v>
          </cell>
          <cell r="D2303" t="str">
            <v>Fixture</v>
          </cell>
          <cell r="E2303" t="str">
            <v>Tubular Fixture</v>
          </cell>
          <cell r="F2303" t="str">
            <v>SBDI: Fixture - T8 - DLR - 4 ft - 2x - from 8 ft T12 delamp 2x</v>
          </cell>
          <cell r="G2303" t="str">
            <v>2-lamp 4' T8 fixture; delamp and reflector: replace 2-lamp 8' T12 delamp</v>
          </cell>
          <cell r="H2303">
            <v>1</v>
          </cell>
          <cell r="I2303" t="str">
            <v>Active</v>
          </cell>
          <cell r="J2303">
            <v>42370</v>
          </cell>
          <cell r="K2303">
            <v>42735</v>
          </cell>
          <cell r="L2303" t="str">
            <v>Comm Lighting</v>
          </cell>
          <cell r="M2303" t="str">
            <v>8FT2LT124FT2LT8 2016</v>
          </cell>
          <cell r="N2303" t="str">
            <v>3226</v>
          </cell>
          <cell r="Q2303" t="str">
            <v>62.01</v>
          </cell>
          <cell r="S2303" t="str">
            <v>62.01</v>
          </cell>
          <cell r="T2303" t="str">
            <v>299</v>
          </cell>
          <cell r="U2303" t="str">
            <v>Full</v>
          </cell>
          <cell r="V2303" t="str">
            <v>12</v>
          </cell>
          <cell r="Y2303" t="str">
            <v>PSE-deemed</v>
          </cell>
          <cell r="Z2303" t="str">
            <v>Engineering</v>
          </cell>
          <cell r="AE2303" t="str">
            <v>per unit</v>
          </cell>
          <cell r="AF2303" t="str">
            <v>kWh</v>
          </cell>
        </row>
        <row r="2304">
          <cell r="A2304" t="str">
            <v>10981 - 2</v>
          </cell>
          <cell r="B2304" t="str">
            <v>10981</v>
          </cell>
          <cell r="C2304" t="str">
            <v>Lighting</v>
          </cell>
          <cell r="D2304" t="str">
            <v>Fixture</v>
          </cell>
          <cell r="E2304" t="str">
            <v>Tubular Fixture</v>
          </cell>
          <cell r="F2304" t="str">
            <v>SBDI: Fixture - T8 - DLR - 4 ft - 2x - from 8 ft T12 delamp 2x</v>
          </cell>
          <cell r="G2304" t="str">
            <v>2-lamp 4' T8 fixture; delamp and reflector: replace 2-lamp 8' T12 delamp</v>
          </cell>
          <cell r="H2304">
            <v>2</v>
          </cell>
          <cell r="I2304" t="str">
            <v>Active</v>
          </cell>
          <cell r="J2304">
            <v>42005</v>
          </cell>
          <cell r="K2304">
            <v>42369</v>
          </cell>
          <cell r="L2304" t="str">
            <v>Comm Lighting</v>
          </cell>
          <cell r="M2304" t="str">
            <v>8FT2L-4FT2L DL</v>
          </cell>
          <cell r="N2304" t="str">
            <v>1405</v>
          </cell>
          <cell r="Q2304" t="str">
            <v>114</v>
          </cell>
          <cell r="S2304" t="str">
            <v>114</v>
          </cell>
          <cell r="T2304" t="str">
            <v>397</v>
          </cell>
          <cell r="V2304" t="str">
            <v>12</v>
          </cell>
          <cell r="W2304" t="str">
            <v>4383</v>
          </cell>
          <cell r="AE2304" t="str">
            <v>per unit</v>
          </cell>
          <cell r="AF2304" t="str">
            <v>kWh</v>
          </cell>
        </row>
        <row r="2305">
          <cell r="A2305" t="str">
            <v>10981 - 3</v>
          </cell>
          <cell r="B2305" t="str">
            <v>10981</v>
          </cell>
          <cell r="C2305" t="str">
            <v>Lighting</v>
          </cell>
          <cell r="D2305" t="str">
            <v>Fixture</v>
          </cell>
          <cell r="E2305" t="str">
            <v>Tubular Fixture</v>
          </cell>
          <cell r="F2305" t="str">
            <v>SBDI: Fixture - T8 - DLR - 4 ft - 2x - from 8 ft T12 delamp 2x</v>
          </cell>
          <cell r="G2305" t="str">
            <v>2-lamp 4' T8 fixture; delamp and reflector: replace 2-lamp 8' T12 delamp</v>
          </cell>
          <cell r="H2305">
            <v>3</v>
          </cell>
          <cell r="I2305" t="str">
            <v>Active</v>
          </cell>
          <cell r="J2305">
            <v>42736</v>
          </cell>
          <cell r="L2305" t="str">
            <v>Comm Lighting</v>
          </cell>
          <cell r="N2305" t="str">
            <v>4959</v>
          </cell>
          <cell r="Q2305" t="str">
            <v>62.01</v>
          </cell>
          <cell r="S2305" t="str">
            <v>62.01</v>
          </cell>
          <cell r="T2305" t="str">
            <v>297</v>
          </cell>
          <cell r="U2305" t="str">
            <v>Full</v>
          </cell>
          <cell r="V2305" t="str">
            <v>12</v>
          </cell>
          <cell r="X2305" t="str">
            <v>0</v>
          </cell>
          <cell r="Y2305" t="str">
            <v>PSE-deemed</v>
          </cell>
          <cell r="Z2305" t="str">
            <v>Engineering</v>
          </cell>
          <cell r="AE2305" t="str">
            <v>per unit</v>
          </cell>
          <cell r="AF2305" t="str">
            <v>kWh</v>
          </cell>
        </row>
        <row r="2306">
          <cell r="A2306" t="str">
            <v>10982 - 1</v>
          </cell>
          <cell r="B2306" t="str">
            <v>10982</v>
          </cell>
          <cell r="C2306" t="str">
            <v>Lighting</v>
          </cell>
          <cell r="D2306" t="str">
            <v>Fixture</v>
          </cell>
          <cell r="E2306" t="str">
            <v>Tubular Fixture</v>
          </cell>
          <cell r="F2306" t="str">
            <v>SBDI: Fixture - T8 - DLR - 4 ft - 3x - from 4 ft T12 4x</v>
          </cell>
          <cell r="G2306" t="str">
            <v>3-lamp 4' T8 fixture; delamp and reflector: replace 4-lamp 4' T12</v>
          </cell>
          <cell r="H2306">
            <v>1</v>
          </cell>
          <cell r="I2306" t="str">
            <v>Active</v>
          </cell>
          <cell r="J2306">
            <v>42370</v>
          </cell>
          <cell r="K2306">
            <v>42735</v>
          </cell>
          <cell r="L2306" t="str">
            <v>Comm Lighting</v>
          </cell>
          <cell r="M2306" t="str">
            <v>4FT3LT12T8 2016</v>
          </cell>
          <cell r="N2306" t="str">
            <v>3220</v>
          </cell>
          <cell r="Q2306" t="str">
            <v>48.55</v>
          </cell>
          <cell r="S2306" t="str">
            <v>48.55</v>
          </cell>
          <cell r="T2306" t="str">
            <v>252</v>
          </cell>
          <cell r="U2306" t="str">
            <v>Full</v>
          </cell>
          <cell r="V2306" t="str">
            <v>12</v>
          </cell>
          <cell r="Y2306" t="str">
            <v>PSE-deemed</v>
          </cell>
          <cell r="Z2306" t="str">
            <v>Engineering</v>
          </cell>
          <cell r="AE2306" t="str">
            <v>per unit</v>
          </cell>
          <cell r="AF2306" t="str">
            <v>kWh</v>
          </cell>
        </row>
        <row r="2307">
          <cell r="A2307" t="str">
            <v>10982 - 2</v>
          </cell>
          <cell r="B2307" t="str">
            <v>10982</v>
          </cell>
          <cell r="C2307" t="str">
            <v>Lighting</v>
          </cell>
          <cell r="D2307" t="str">
            <v>Fixture</v>
          </cell>
          <cell r="E2307" t="str">
            <v>Tubular Fixture</v>
          </cell>
          <cell r="F2307" t="str">
            <v>SBDI: Fixture - T8 - DLR - 4 ft - 3x - from 4 ft T12 4x</v>
          </cell>
          <cell r="G2307" t="str">
            <v>3-lamp 4' T8 fixture; delamp and reflector: replace 4-lamp 4' T12</v>
          </cell>
          <cell r="H2307">
            <v>2</v>
          </cell>
          <cell r="I2307" t="str">
            <v>Active</v>
          </cell>
          <cell r="J2307">
            <v>42736</v>
          </cell>
          <cell r="L2307" t="str">
            <v>Comm Lighting</v>
          </cell>
          <cell r="N2307" t="str">
            <v>4960</v>
          </cell>
          <cell r="Q2307" t="str">
            <v>48.55</v>
          </cell>
          <cell r="S2307" t="str">
            <v>48.55</v>
          </cell>
          <cell r="T2307" t="str">
            <v>251</v>
          </cell>
          <cell r="U2307" t="str">
            <v>Full</v>
          </cell>
          <cell r="V2307" t="str">
            <v>12</v>
          </cell>
          <cell r="X2307" t="str">
            <v>0</v>
          </cell>
          <cell r="Y2307" t="str">
            <v>PSE-deemed</v>
          </cell>
          <cell r="Z2307" t="str">
            <v>Engineering</v>
          </cell>
          <cell r="AE2307" t="str">
            <v>per unit</v>
          </cell>
          <cell r="AF2307" t="str">
            <v>kWh</v>
          </cell>
        </row>
        <row r="2308">
          <cell r="A2308" t="str">
            <v>10983 - 1</v>
          </cell>
          <cell r="B2308" t="str">
            <v>10983</v>
          </cell>
          <cell r="C2308" t="str">
            <v>Lighting</v>
          </cell>
          <cell r="D2308" t="str">
            <v>Fixture</v>
          </cell>
          <cell r="E2308" t="str">
            <v>Tubular Fixture</v>
          </cell>
          <cell r="F2308" t="str">
            <v>SBDI: Fixture - T8 - DLR - 4 ft - 3x - from 4 ft T12 HO 4x</v>
          </cell>
          <cell r="G2308" t="str">
            <v>3-lamp 4' T8 fixture: replace 4-lamp 4' high output T12</v>
          </cell>
          <cell r="H2308">
            <v>1</v>
          </cell>
          <cell r="I2308" t="str">
            <v>Active</v>
          </cell>
          <cell r="J2308">
            <v>42370</v>
          </cell>
          <cell r="K2308">
            <v>42735</v>
          </cell>
          <cell r="L2308" t="str">
            <v>Comm Lighting</v>
          </cell>
          <cell r="M2308" t="str">
            <v>HO4L4FT3LT12T8 2016</v>
          </cell>
          <cell r="N2308" t="str">
            <v>3252</v>
          </cell>
          <cell r="Q2308" t="str">
            <v>48.55</v>
          </cell>
          <cell r="S2308" t="str">
            <v>48.55</v>
          </cell>
          <cell r="T2308" t="str">
            <v>717</v>
          </cell>
          <cell r="U2308" t="str">
            <v>Full</v>
          </cell>
          <cell r="V2308" t="str">
            <v>12</v>
          </cell>
          <cell r="Y2308" t="str">
            <v>PSE-deemed</v>
          </cell>
          <cell r="Z2308" t="str">
            <v>Engineering</v>
          </cell>
          <cell r="AE2308" t="str">
            <v>per unit</v>
          </cell>
          <cell r="AF2308" t="str">
            <v>kWh</v>
          </cell>
        </row>
        <row r="2309">
          <cell r="A2309" t="str">
            <v>10983 - 2</v>
          </cell>
          <cell r="B2309" t="str">
            <v>10983</v>
          </cell>
          <cell r="C2309" t="str">
            <v>Lighting</v>
          </cell>
          <cell r="D2309" t="str">
            <v>Fixture</v>
          </cell>
          <cell r="E2309" t="str">
            <v>Tubular Fixture</v>
          </cell>
          <cell r="F2309" t="str">
            <v>SBDI: Fixture - T8 - DLR - 4 ft - 3x - from 4 ft T12 HO 4x</v>
          </cell>
          <cell r="G2309" t="str">
            <v>3-lamp 4' T8 fixture: replace 4-lamp 4' high output T12</v>
          </cell>
          <cell r="H2309">
            <v>2</v>
          </cell>
          <cell r="I2309" t="str">
            <v>Active</v>
          </cell>
          <cell r="J2309">
            <v>42736</v>
          </cell>
          <cell r="L2309" t="str">
            <v>Comm Lighting</v>
          </cell>
          <cell r="N2309" t="str">
            <v>4961</v>
          </cell>
          <cell r="Q2309" t="str">
            <v>48.55</v>
          </cell>
          <cell r="S2309" t="str">
            <v>48.55</v>
          </cell>
          <cell r="T2309" t="str">
            <v>713</v>
          </cell>
          <cell r="U2309" t="str">
            <v>Full</v>
          </cell>
          <cell r="V2309" t="str">
            <v>12</v>
          </cell>
          <cell r="X2309" t="str">
            <v>0</v>
          </cell>
          <cell r="Y2309" t="str">
            <v>PSE-deemed</v>
          </cell>
          <cell r="Z2309" t="str">
            <v>Engineering</v>
          </cell>
          <cell r="AE2309" t="str">
            <v>per unit</v>
          </cell>
          <cell r="AF2309" t="str">
            <v>kWh</v>
          </cell>
        </row>
        <row r="2310">
          <cell r="A2310" t="str">
            <v>11988 - 1</v>
          </cell>
          <cell r="B2310" t="str">
            <v>11988</v>
          </cell>
          <cell r="C2310" t="str">
            <v>Lighting</v>
          </cell>
          <cell r="D2310" t="str">
            <v>Fixture</v>
          </cell>
          <cell r="E2310" t="str">
            <v>Tubular Fixture</v>
          </cell>
          <cell r="F2310" t="str">
            <v>SBDI: Fixture - T8 - Split 17w 28w - 2x - LBF - Bi Level Stair</v>
          </cell>
          <cell r="G2310" t="str">
            <v>2-lamp split 17 and 28 watt T8 fixture: low ballast factor; installed in bi-level stair corridor</v>
          </cell>
          <cell r="H2310">
            <v>1</v>
          </cell>
          <cell r="I2310" t="str">
            <v>Active</v>
          </cell>
          <cell r="J2310">
            <v>42736</v>
          </cell>
          <cell r="L2310" t="str">
            <v>Comm Flat</v>
          </cell>
          <cell r="N2310" t="str">
            <v>5096</v>
          </cell>
          <cell r="Q2310" t="str">
            <v>174.5</v>
          </cell>
          <cell r="S2310" t="str">
            <v>174.5</v>
          </cell>
          <cell r="T2310" t="str">
            <v>457</v>
          </cell>
          <cell r="U2310" t="str">
            <v>Full</v>
          </cell>
          <cell r="V2310" t="str">
            <v>10</v>
          </cell>
          <cell r="X2310" t="str">
            <v>0</v>
          </cell>
          <cell r="Y2310" t="str">
            <v>PSE-deemed</v>
          </cell>
          <cell r="Z2310" t="str">
            <v>Engineering</v>
          </cell>
          <cell r="AE2310" t="str">
            <v>per unit</v>
          </cell>
          <cell r="AF2310" t="str">
            <v>kWh</v>
          </cell>
        </row>
        <row r="2311">
          <cell r="A2311" t="str">
            <v>10984 - 1</v>
          </cell>
          <cell r="B2311" t="str">
            <v>10984</v>
          </cell>
          <cell r="C2311" t="str">
            <v>Lighting</v>
          </cell>
          <cell r="D2311" t="str">
            <v>Fixture</v>
          </cell>
          <cell r="E2311" t="str">
            <v>Tubular Fixture</v>
          </cell>
          <cell r="F2311" t="str">
            <v>SBDI: Fixture - T8 Retro Kit - 2 ft - 1x - from 2 ft T12 1x</v>
          </cell>
          <cell r="G2311" t="str">
            <v>1-lamp 3' T8 fixture: replace 2'; 1 lamp T12 fixture</v>
          </cell>
          <cell r="H2311">
            <v>1</v>
          </cell>
          <cell r="I2311" t="str">
            <v>Active</v>
          </cell>
          <cell r="J2311">
            <v>42370</v>
          </cell>
          <cell r="L2311" t="str">
            <v>Comm Lighting</v>
          </cell>
          <cell r="M2311" t="str">
            <v>2FT1LT12-T8 2016</v>
          </cell>
          <cell r="N2311" t="str">
            <v>3212</v>
          </cell>
          <cell r="Q2311" t="str">
            <v>38.14</v>
          </cell>
          <cell r="S2311" t="str">
            <v>38.14</v>
          </cell>
          <cell r="T2311" t="str">
            <v>33</v>
          </cell>
          <cell r="U2311" t="str">
            <v>Full</v>
          </cell>
          <cell r="V2311" t="str">
            <v>12</v>
          </cell>
          <cell r="Y2311" t="str">
            <v>PSE-deemed</v>
          </cell>
          <cell r="Z2311" t="str">
            <v>Engineering</v>
          </cell>
          <cell r="AE2311" t="str">
            <v>per unit</v>
          </cell>
          <cell r="AF2311" t="str">
            <v>kWh</v>
          </cell>
        </row>
        <row r="2312">
          <cell r="A2312" t="str">
            <v>10984 - 2</v>
          </cell>
          <cell r="B2312" t="str">
            <v>10984</v>
          </cell>
          <cell r="C2312" t="str">
            <v>Lighting</v>
          </cell>
          <cell r="D2312" t="str">
            <v>Fixture</v>
          </cell>
          <cell r="E2312" t="str">
            <v>Tubular Fixture</v>
          </cell>
          <cell r="F2312" t="str">
            <v>SBDI: Fixture - T8 Retro Kit - 2 ft - 1x - from 2 ft T12 1x</v>
          </cell>
          <cell r="G2312" t="str">
            <v>1-lamp 3' T8 fixture: replace 2'; 1 lamp T12 fixture</v>
          </cell>
          <cell r="H2312">
            <v>2</v>
          </cell>
          <cell r="I2312" t="str">
            <v>Active</v>
          </cell>
          <cell r="J2312">
            <v>42005</v>
          </cell>
          <cell r="K2312">
            <v>42369</v>
          </cell>
          <cell r="L2312" t="str">
            <v>Comm Lighting</v>
          </cell>
          <cell r="M2312" t="str">
            <v>2FT1LT8 2015</v>
          </cell>
          <cell r="N2312" t="str">
            <v>2175</v>
          </cell>
          <cell r="Q2312" t="str">
            <v>52.23</v>
          </cell>
          <cell r="S2312" t="str">
            <v>52.23</v>
          </cell>
          <cell r="T2312" t="str">
            <v>41</v>
          </cell>
          <cell r="V2312" t="str">
            <v>12</v>
          </cell>
          <cell r="AE2312" t="str">
            <v>per unit</v>
          </cell>
          <cell r="AF2312" t="str">
            <v>kWh</v>
          </cell>
        </row>
        <row r="2313">
          <cell r="A2313" t="str">
            <v>10985 - 1</v>
          </cell>
          <cell r="B2313" t="str">
            <v>10985</v>
          </cell>
          <cell r="C2313" t="str">
            <v>Lighting</v>
          </cell>
          <cell r="D2313" t="str">
            <v>Fixture</v>
          </cell>
          <cell r="E2313" t="str">
            <v>Tubular Fixture</v>
          </cell>
          <cell r="F2313" t="str">
            <v>SBDI: Fixture - T8 Retro Kit - 2 ft - 1x - from 2 ft T12 HO 1x</v>
          </cell>
          <cell r="G2313" t="str">
            <v>1-lamp 2'; T8 fixture: replace 2'; 1 lamp high output T12 fixture</v>
          </cell>
          <cell r="H2313">
            <v>1</v>
          </cell>
          <cell r="I2313" t="str">
            <v>Active</v>
          </cell>
          <cell r="J2313">
            <v>42370</v>
          </cell>
          <cell r="K2313">
            <v>42735</v>
          </cell>
          <cell r="L2313" t="str">
            <v>Comm Lighting</v>
          </cell>
          <cell r="M2313" t="str">
            <v>HO-2FT1LT12-T8 2016</v>
          </cell>
          <cell r="N2313" t="str">
            <v>3246</v>
          </cell>
          <cell r="Q2313" t="str">
            <v>38.14</v>
          </cell>
          <cell r="S2313" t="str">
            <v>38.14</v>
          </cell>
          <cell r="T2313" t="str">
            <v>159</v>
          </cell>
          <cell r="U2313" t="str">
            <v>Full</v>
          </cell>
          <cell r="V2313" t="str">
            <v>12</v>
          </cell>
          <cell r="Y2313" t="str">
            <v>PSE-deemed</v>
          </cell>
          <cell r="Z2313" t="str">
            <v>Engineering</v>
          </cell>
          <cell r="AE2313" t="str">
            <v>per unit</v>
          </cell>
          <cell r="AF2313" t="str">
            <v>kWh</v>
          </cell>
        </row>
        <row r="2314">
          <cell r="A2314" t="str">
            <v>10985 - 2</v>
          </cell>
          <cell r="B2314" t="str">
            <v>10985</v>
          </cell>
          <cell r="C2314" t="str">
            <v>Lighting</v>
          </cell>
          <cell r="D2314" t="str">
            <v>Fixture</v>
          </cell>
          <cell r="E2314" t="str">
            <v>Tubular Fixture</v>
          </cell>
          <cell r="F2314" t="str">
            <v>SBDI: Fixture - T8 Retro Kit - 2 ft - 1x - from 2 ft T12 HO 1x</v>
          </cell>
          <cell r="G2314" t="str">
            <v>1-lamp 2'; T8 fixture: replace 2'; 1 lamp high output T12 fixture</v>
          </cell>
          <cell r="H2314">
            <v>2</v>
          </cell>
          <cell r="I2314" t="str">
            <v>Active</v>
          </cell>
          <cell r="J2314">
            <v>42736</v>
          </cell>
          <cell r="L2314" t="str">
            <v>Comm Lighting</v>
          </cell>
          <cell r="N2314" t="str">
            <v>4962</v>
          </cell>
          <cell r="Q2314" t="str">
            <v>38.14</v>
          </cell>
          <cell r="S2314" t="str">
            <v>38.14</v>
          </cell>
          <cell r="T2314" t="str">
            <v>158</v>
          </cell>
          <cell r="U2314" t="str">
            <v>Full</v>
          </cell>
          <cell r="V2314" t="str">
            <v>12</v>
          </cell>
          <cell r="X2314" t="str">
            <v>0</v>
          </cell>
          <cell r="Y2314" t="str">
            <v>PSE-deemed</v>
          </cell>
          <cell r="Z2314" t="str">
            <v>Engineering</v>
          </cell>
          <cell r="AE2314" t="str">
            <v>per unit</v>
          </cell>
          <cell r="AF2314" t="str">
            <v>kWh</v>
          </cell>
        </row>
        <row r="2315">
          <cell r="A2315" t="str">
            <v>10986 - 1</v>
          </cell>
          <cell r="B2315" t="str">
            <v>10986</v>
          </cell>
          <cell r="C2315" t="str">
            <v>Lighting</v>
          </cell>
          <cell r="D2315" t="str">
            <v>Fixture</v>
          </cell>
          <cell r="E2315" t="str">
            <v>Tubular Fixture</v>
          </cell>
          <cell r="F2315" t="str">
            <v>SBDI: Fixture - T8 Retro Kit - 3 ft - 1x - from 3 ft T12 1x</v>
          </cell>
          <cell r="G2315" t="str">
            <v>1-lamp 3'; T8 fixture: replace 3' 1-lamp T12 fixture</v>
          </cell>
          <cell r="H2315">
            <v>1</v>
          </cell>
          <cell r="I2315" t="str">
            <v>Active</v>
          </cell>
          <cell r="J2315">
            <v>42370</v>
          </cell>
          <cell r="K2315">
            <v>42735</v>
          </cell>
          <cell r="L2315" t="str">
            <v>Comm Lighting</v>
          </cell>
          <cell r="M2315" t="str">
            <v>3FT1LT12-T8 2016</v>
          </cell>
          <cell r="N2315" t="str">
            <v>3213</v>
          </cell>
          <cell r="Q2315" t="str">
            <v>38.14</v>
          </cell>
          <cell r="S2315" t="str">
            <v>38.14</v>
          </cell>
          <cell r="T2315" t="str">
            <v>80</v>
          </cell>
          <cell r="U2315" t="str">
            <v>Full</v>
          </cell>
          <cell r="V2315" t="str">
            <v>12</v>
          </cell>
          <cell r="Y2315" t="str">
            <v>PSE-deemed</v>
          </cell>
          <cell r="Z2315" t="str">
            <v>Engineering</v>
          </cell>
          <cell r="AE2315" t="str">
            <v>per unit</v>
          </cell>
          <cell r="AF2315" t="str">
            <v>kWh</v>
          </cell>
        </row>
        <row r="2316">
          <cell r="A2316" t="str">
            <v>10986 - 2</v>
          </cell>
          <cell r="B2316" t="str">
            <v>10986</v>
          </cell>
          <cell r="C2316" t="str">
            <v>Lighting</v>
          </cell>
          <cell r="D2316" t="str">
            <v>Fixture</v>
          </cell>
          <cell r="E2316" t="str">
            <v>Tubular Fixture</v>
          </cell>
          <cell r="F2316" t="str">
            <v>SBDI: Fixture - T8 Retro Kit - 3 ft - 1x - from 3 ft T12 1x</v>
          </cell>
          <cell r="G2316" t="str">
            <v>1-lamp 3'; T8 fixture: replace 3' 1-lamp T12 fixture</v>
          </cell>
          <cell r="H2316">
            <v>2</v>
          </cell>
          <cell r="I2316" t="str">
            <v>Active</v>
          </cell>
          <cell r="J2316">
            <v>42005</v>
          </cell>
          <cell r="K2316">
            <v>42369</v>
          </cell>
          <cell r="L2316" t="str">
            <v>Comm Lighting</v>
          </cell>
          <cell r="M2316" t="str">
            <v>3FT1LT8 2015</v>
          </cell>
          <cell r="N2316" t="str">
            <v>2177</v>
          </cell>
          <cell r="Q2316" t="str">
            <v>53.23</v>
          </cell>
          <cell r="S2316" t="str">
            <v>53.23</v>
          </cell>
          <cell r="T2316" t="str">
            <v>70</v>
          </cell>
          <cell r="V2316" t="str">
            <v>12</v>
          </cell>
          <cell r="AE2316" t="str">
            <v>per unit</v>
          </cell>
          <cell r="AF2316" t="str">
            <v>kWh</v>
          </cell>
        </row>
        <row r="2317">
          <cell r="A2317" t="str">
            <v>10986 - 3</v>
          </cell>
          <cell r="B2317" t="str">
            <v>10986</v>
          </cell>
          <cell r="C2317" t="str">
            <v>Lighting</v>
          </cell>
          <cell r="D2317" t="str">
            <v>Fixture</v>
          </cell>
          <cell r="E2317" t="str">
            <v>Tubular Fixture</v>
          </cell>
          <cell r="F2317" t="str">
            <v>SBDI: Fixture - T8 Retro Kit - 3 ft - 1x - from 3 ft T12 1x</v>
          </cell>
          <cell r="G2317" t="str">
            <v>1-lamp 3'; T8 fixture: replace 3' 1-lamp T12 fixture</v>
          </cell>
          <cell r="H2317">
            <v>3</v>
          </cell>
          <cell r="I2317" t="str">
            <v>Active</v>
          </cell>
          <cell r="J2317">
            <v>42736</v>
          </cell>
          <cell r="L2317" t="str">
            <v>Comm Lighting</v>
          </cell>
          <cell r="N2317" t="str">
            <v>4963</v>
          </cell>
          <cell r="Q2317" t="str">
            <v>38.14</v>
          </cell>
          <cell r="S2317" t="str">
            <v>38.14</v>
          </cell>
          <cell r="T2317" t="str">
            <v>79</v>
          </cell>
          <cell r="U2317" t="str">
            <v>Full</v>
          </cell>
          <cell r="V2317" t="str">
            <v>12</v>
          </cell>
          <cell r="X2317" t="str">
            <v>0</v>
          </cell>
          <cell r="Y2317" t="str">
            <v>PSE-deemed</v>
          </cell>
          <cell r="Z2317" t="str">
            <v>Engineering</v>
          </cell>
          <cell r="AE2317" t="str">
            <v>per unit</v>
          </cell>
          <cell r="AF2317" t="str">
            <v>kWh</v>
          </cell>
        </row>
        <row r="2318">
          <cell r="A2318" t="str">
            <v>10987 - 1</v>
          </cell>
          <cell r="B2318" t="str">
            <v>10987</v>
          </cell>
          <cell r="C2318" t="str">
            <v>Lighting</v>
          </cell>
          <cell r="D2318" t="str">
            <v>Fixture</v>
          </cell>
          <cell r="E2318" t="str">
            <v>Tubular Fixture</v>
          </cell>
          <cell r="F2318" t="str">
            <v>SBDI: Fixture - T8 Retro Kit - 4 ft - 1x - from 4 ft T12 1x</v>
          </cell>
          <cell r="G2318" t="str">
            <v>1-lamp 4' T8 fixture: replace 1-lamp 4' T12 fixture</v>
          </cell>
          <cell r="H2318">
            <v>1</v>
          </cell>
          <cell r="I2318" t="str">
            <v>Active</v>
          </cell>
          <cell r="J2318">
            <v>42370</v>
          </cell>
          <cell r="L2318" t="str">
            <v>Comm Lighting</v>
          </cell>
          <cell r="M2318" t="str">
            <v>4FT1LT12-T8 2016</v>
          </cell>
          <cell r="N2318" t="str">
            <v>3218</v>
          </cell>
          <cell r="Q2318" t="str">
            <v>38.14</v>
          </cell>
          <cell r="S2318" t="str">
            <v>38.14</v>
          </cell>
          <cell r="T2318" t="str">
            <v>43</v>
          </cell>
          <cell r="U2318" t="str">
            <v>Full</v>
          </cell>
          <cell r="V2318" t="str">
            <v>12</v>
          </cell>
          <cell r="Y2318" t="str">
            <v>PSE-deemed</v>
          </cell>
          <cell r="Z2318" t="str">
            <v>Engineering</v>
          </cell>
          <cell r="AE2318" t="str">
            <v>per unit</v>
          </cell>
          <cell r="AF2318" t="str">
            <v>kWh</v>
          </cell>
        </row>
        <row r="2319">
          <cell r="A2319" t="str">
            <v>10987 - 2</v>
          </cell>
          <cell r="B2319" t="str">
            <v>10987</v>
          </cell>
          <cell r="C2319" t="str">
            <v>Lighting</v>
          </cell>
          <cell r="D2319" t="str">
            <v>Fixture</v>
          </cell>
          <cell r="E2319" t="str">
            <v>Tubular Fixture</v>
          </cell>
          <cell r="F2319" t="str">
            <v>SBDI: Fixture - T8 Retro Kit - 4 ft - 1x - from 4 ft T12 1x</v>
          </cell>
          <cell r="G2319" t="str">
            <v>1-lamp 4' T8 fixture: replace 1-lamp 4' T12 fixture</v>
          </cell>
          <cell r="H2319">
            <v>2</v>
          </cell>
          <cell r="I2319" t="str">
            <v>Active</v>
          </cell>
          <cell r="J2319">
            <v>41640</v>
          </cell>
          <cell r="K2319">
            <v>42369</v>
          </cell>
          <cell r="L2319" t="str">
            <v>Comm Lighting</v>
          </cell>
          <cell r="M2319" t="str">
            <v>4FT1LT8 2015</v>
          </cell>
          <cell r="N2319" t="str">
            <v>2178</v>
          </cell>
          <cell r="Q2319" t="str">
            <v>54.75</v>
          </cell>
          <cell r="S2319" t="str">
            <v>54.75</v>
          </cell>
          <cell r="T2319" t="str">
            <v>66</v>
          </cell>
          <cell r="V2319" t="str">
            <v>12</v>
          </cell>
          <cell r="AE2319" t="str">
            <v>per unit</v>
          </cell>
          <cell r="AF2319" t="str">
            <v>kWh</v>
          </cell>
        </row>
        <row r="2320">
          <cell r="A2320" t="str">
            <v>10988 - 1</v>
          </cell>
          <cell r="B2320" t="str">
            <v>10988</v>
          </cell>
          <cell r="C2320" t="str">
            <v>Lighting</v>
          </cell>
          <cell r="D2320" t="str">
            <v>Fixture</v>
          </cell>
          <cell r="E2320" t="str">
            <v>Tubular Fixture</v>
          </cell>
          <cell r="F2320" t="str">
            <v>SBDI: Fixture - T8 Retro Kit - 4 ft - 2x - from 4 ft T12 2x</v>
          </cell>
          <cell r="G2320" t="str">
            <v>2-lamp 4' T8 fixture: replace 2-lamp; 4' T12 fixture</v>
          </cell>
          <cell r="H2320">
            <v>1</v>
          </cell>
          <cell r="I2320" t="str">
            <v>Active</v>
          </cell>
          <cell r="J2320">
            <v>42370</v>
          </cell>
          <cell r="L2320" t="str">
            <v>Comm Lighting</v>
          </cell>
          <cell r="M2320" t="str">
            <v>4FT2LT12-T8 2016</v>
          </cell>
          <cell r="N2320" t="str">
            <v>3219</v>
          </cell>
          <cell r="Q2320" t="str">
            <v>39.33</v>
          </cell>
          <cell r="S2320" t="str">
            <v>39.33</v>
          </cell>
          <cell r="T2320" t="str">
            <v>86</v>
          </cell>
          <cell r="U2320" t="str">
            <v>Full</v>
          </cell>
          <cell r="V2320" t="str">
            <v>12</v>
          </cell>
          <cell r="Y2320" t="str">
            <v>PSE-deemed</v>
          </cell>
          <cell r="Z2320" t="str">
            <v>Engineering</v>
          </cell>
          <cell r="AE2320" t="str">
            <v>per unit</v>
          </cell>
          <cell r="AF2320" t="str">
            <v>kWh</v>
          </cell>
        </row>
        <row r="2321">
          <cell r="A2321" t="str">
            <v>10988 - 2</v>
          </cell>
          <cell r="B2321" t="str">
            <v>10988</v>
          </cell>
          <cell r="C2321" t="str">
            <v>Lighting</v>
          </cell>
          <cell r="D2321" t="str">
            <v>Fixture</v>
          </cell>
          <cell r="E2321" t="str">
            <v>Tubular Fixture</v>
          </cell>
          <cell r="F2321" t="str">
            <v>SBDI: Fixture - T8 Retro Kit - 4 ft - 2x - from 4 ft T12 2x</v>
          </cell>
          <cell r="G2321" t="str">
            <v>2-lamp 4' T8 fixture: replace 2-lamp; 4' T12 fixture</v>
          </cell>
          <cell r="H2321">
            <v>2</v>
          </cell>
          <cell r="I2321" t="str">
            <v>Active</v>
          </cell>
          <cell r="J2321">
            <v>41640</v>
          </cell>
          <cell r="K2321">
            <v>42369</v>
          </cell>
          <cell r="L2321" t="str">
            <v>Comm Lighting</v>
          </cell>
          <cell r="M2321" t="str">
            <v>4FT2LT8 2015</v>
          </cell>
          <cell r="N2321" t="str">
            <v>2180</v>
          </cell>
          <cell r="Q2321" t="str">
            <v>57.23</v>
          </cell>
          <cell r="S2321" t="str">
            <v>57.23</v>
          </cell>
          <cell r="T2321" t="str">
            <v>136</v>
          </cell>
          <cell r="V2321" t="str">
            <v>12</v>
          </cell>
          <cell r="AE2321" t="str">
            <v>per unit</v>
          </cell>
          <cell r="AF2321" t="str">
            <v>kWh</v>
          </cell>
        </row>
        <row r="2322">
          <cell r="A2322" t="str">
            <v>10989 - 1</v>
          </cell>
          <cell r="B2322" t="str">
            <v>10989</v>
          </cell>
          <cell r="C2322" t="str">
            <v>Lighting</v>
          </cell>
          <cell r="D2322" t="str">
            <v>Fixture</v>
          </cell>
          <cell r="E2322" t="str">
            <v>Tubular Fixture</v>
          </cell>
          <cell r="F2322" t="str">
            <v>SBDI: Fixture - T8 Retro Kit - 4 ft - 2x - from 4 ft T12 HO 2x</v>
          </cell>
          <cell r="G2322" t="str">
            <v>2-lamp 4' T8 fixture: replace 2-lamp; 4' high output T12 fixture</v>
          </cell>
          <cell r="H2322">
            <v>1</v>
          </cell>
          <cell r="I2322" t="str">
            <v>Active</v>
          </cell>
          <cell r="J2322">
            <v>42370</v>
          </cell>
          <cell r="K2322">
            <v>42735</v>
          </cell>
          <cell r="L2322" t="str">
            <v>Comm Lighting</v>
          </cell>
          <cell r="M2322" t="str">
            <v>HO-4FT2LT12-T8 2016</v>
          </cell>
          <cell r="N2322" t="str">
            <v>3248</v>
          </cell>
          <cell r="Q2322" t="str">
            <v>39.33</v>
          </cell>
          <cell r="S2322" t="str">
            <v>39.33</v>
          </cell>
          <cell r="T2322" t="str">
            <v>318</v>
          </cell>
          <cell r="U2322" t="str">
            <v>Full</v>
          </cell>
          <cell r="V2322" t="str">
            <v>12</v>
          </cell>
          <cell r="Y2322" t="str">
            <v>PSE-deemed</v>
          </cell>
          <cell r="Z2322" t="str">
            <v>Engineering</v>
          </cell>
          <cell r="AE2322" t="str">
            <v>per unit</v>
          </cell>
          <cell r="AF2322" t="str">
            <v>kWh</v>
          </cell>
        </row>
        <row r="2323">
          <cell r="A2323" t="str">
            <v>10989 - 2</v>
          </cell>
          <cell r="B2323" t="str">
            <v>10989</v>
          </cell>
          <cell r="C2323" t="str">
            <v>Lighting</v>
          </cell>
          <cell r="D2323" t="str">
            <v>Fixture</v>
          </cell>
          <cell r="E2323" t="str">
            <v>Tubular Fixture</v>
          </cell>
          <cell r="F2323" t="str">
            <v>SBDI: Fixture - T8 Retro Kit - 4 ft - 2x - from 4 ft T12 HO 2x</v>
          </cell>
          <cell r="G2323" t="str">
            <v>2-lamp 4' T8 fixture: replace 2-lamp; 4' high output T12 fixture</v>
          </cell>
          <cell r="H2323">
            <v>2</v>
          </cell>
          <cell r="I2323" t="str">
            <v>Active</v>
          </cell>
          <cell r="J2323">
            <v>42736</v>
          </cell>
          <cell r="L2323" t="str">
            <v>Comm Lighting</v>
          </cell>
          <cell r="N2323" t="str">
            <v>4964</v>
          </cell>
          <cell r="Q2323" t="str">
            <v>39.33</v>
          </cell>
          <cell r="S2323" t="str">
            <v>39.33</v>
          </cell>
          <cell r="T2323" t="str">
            <v>317</v>
          </cell>
          <cell r="U2323" t="str">
            <v>Full</v>
          </cell>
          <cell r="V2323" t="str">
            <v>12</v>
          </cell>
          <cell r="X2323" t="str">
            <v>0</v>
          </cell>
          <cell r="Y2323" t="str">
            <v>PSE-deemed</v>
          </cell>
          <cell r="Z2323" t="str">
            <v>Engineering</v>
          </cell>
          <cell r="AE2323" t="str">
            <v>per unit</v>
          </cell>
          <cell r="AF2323" t="str">
            <v>kWh</v>
          </cell>
        </row>
        <row r="2324">
          <cell r="A2324" t="str">
            <v>10990 - 1</v>
          </cell>
          <cell r="B2324" t="str">
            <v>10990</v>
          </cell>
          <cell r="C2324" t="str">
            <v>Lighting</v>
          </cell>
          <cell r="D2324" t="str">
            <v>Fixture</v>
          </cell>
          <cell r="E2324" t="str">
            <v>Tubular Fixture</v>
          </cell>
          <cell r="F2324" t="str">
            <v>SBDI: Fixture - T8 Retro Kit - 4 ft - 3x - from 4 ft T12 HO 3x</v>
          </cell>
          <cell r="G2324" t="str">
            <v>3-lamp 4' T8 retrofit fixture: replace 3-lamp 4' high output T12 fixture</v>
          </cell>
          <cell r="H2324">
            <v>1</v>
          </cell>
          <cell r="I2324" t="str">
            <v>Active</v>
          </cell>
          <cell r="J2324">
            <v>42370</v>
          </cell>
          <cell r="K2324">
            <v>42735</v>
          </cell>
          <cell r="L2324" t="str">
            <v>Comm Lighting</v>
          </cell>
          <cell r="M2324" t="str">
            <v>HO-4FT3LT12-T8 2016</v>
          </cell>
          <cell r="N2324" t="str">
            <v>3249</v>
          </cell>
          <cell r="Q2324" t="str">
            <v>44.25</v>
          </cell>
          <cell r="S2324" t="str">
            <v>44.25</v>
          </cell>
          <cell r="T2324" t="str">
            <v>478</v>
          </cell>
          <cell r="U2324" t="str">
            <v>Full</v>
          </cell>
          <cell r="V2324" t="str">
            <v>12</v>
          </cell>
          <cell r="Y2324" t="str">
            <v>PSE-deemed</v>
          </cell>
          <cell r="Z2324" t="str">
            <v>Engineering</v>
          </cell>
          <cell r="AE2324" t="str">
            <v>per unit</v>
          </cell>
          <cell r="AF2324" t="str">
            <v>kWh</v>
          </cell>
        </row>
        <row r="2325">
          <cell r="A2325" t="str">
            <v>10990 - 2</v>
          </cell>
          <cell r="B2325" t="str">
            <v>10990</v>
          </cell>
          <cell r="C2325" t="str">
            <v>Lighting</v>
          </cell>
          <cell r="D2325" t="str">
            <v>Fixture</v>
          </cell>
          <cell r="E2325" t="str">
            <v>Tubular Fixture</v>
          </cell>
          <cell r="F2325" t="str">
            <v>SBDI: Fixture - T8 Retro Kit - 4 ft - 3x - from 4 ft T12 HO 3x</v>
          </cell>
          <cell r="G2325" t="str">
            <v>3-lamp 4' T8 retrofit fixture: replace 3-lamp 4' high output T12 fixture</v>
          </cell>
          <cell r="H2325">
            <v>2</v>
          </cell>
          <cell r="I2325" t="str">
            <v>Active</v>
          </cell>
          <cell r="J2325">
            <v>42736</v>
          </cell>
          <cell r="L2325" t="str">
            <v>Comm Lighting</v>
          </cell>
          <cell r="N2325" t="str">
            <v>4965</v>
          </cell>
          <cell r="Q2325" t="str">
            <v>44.25</v>
          </cell>
          <cell r="S2325" t="str">
            <v>44.25</v>
          </cell>
          <cell r="T2325" t="str">
            <v>475</v>
          </cell>
          <cell r="U2325" t="str">
            <v>Full</v>
          </cell>
          <cell r="V2325" t="str">
            <v>12</v>
          </cell>
          <cell r="X2325" t="str">
            <v>0</v>
          </cell>
          <cell r="Y2325" t="str">
            <v>PSE-deemed</v>
          </cell>
          <cell r="Z2325" t="str">
            <v>Engineering</v>
          </cell>
          <cell r="AE2325" t="str">
            <v>per unit</v>
          </cell>
          <cell r="AF2325" t="str">
            <v>kWh</v>
          </cell>
        </row>
        <row r="2326">
          <cell r="A2326" t="str">
            <v>11941 - 1</v>
          </cell>
          <cell r="B2326" t="str">
            <v>11941</v>
          </cell>
          <cell r="C2326" t="str">
            <v>Lighting</v>
          </cell>
          <cell r="D2326" t="str">
            <v>Fixture</v>
          </cell>
          <cell r="E2326" t="str">
            <v>Tubular Fixture</v>
          </cell>
          <cell r="F2326" t="str">
            <v>SBDI: Fixture - T8 Retro Kit - 8 ft 4x NBF - 4 ft 4x 28w - from 8 ft 2x T12 HO F96</v>
          </cell>
          <cell r="G2326" t="str">
            <v>4-Lamp 8' Retrofit Kit: normal ballast, 4' 28w lamp, replace 8' 2-lamp high output T12 F96</v>
          </cell>
          <cell r="H2326">
            <v>1</v>
          </cell>
          <cell r="I2326" t="str">
            <v>Active</v>
          </cell>
          <cell r="J2326">
            <v>41640</v>
          </cell>
          <cell r="K2326">
            <v>42369</v>
          </cell>
          <cell r="L2326" t="str">
            <v>Comm Lighting</v>
          </cell>
          <cell r="M2326" t="str">
            <v>HO-8FT2L-4FT4L RETRO</v>
          </cell>
          <cell r="N2326" t="str">
            <v>1883</v>
          </cell>
          <cell r="Q2326" t="str">
            <v>98</v>
          </cell>
          <cell r="S2326" t="str">
            <v>98</v>
          </cell>
          <cell r="T2326" t="str">
            <v>516</v>
          </cell>
          <cell r="V2326" t="str">
            <v>12</v>
          </cell>
          <cell r="AE2326" t="str">
            <v>per unit</v>
          </cell>
          <cell r="AF2326" t="str">
            <v>kWh</v>
          </cell>
        </row>
        <row r="2327">
          <cell r="A2327" t="str">
            <v>10991 - 1</v>
          </cell>
          <cell r="B2327" t="str">
            <v>10991</v>
          </cell>
          <cell r="C2327" t="str">
            <v>Lighting</v>
          </cell>
          <cell r="D2327" t="str">
            <v>Fixture</v>
          </cell>
          <cell r="E2327" t="str">
            <v>Tubular Fixture</v>
          </cell>
          <cell r="F2327" t="str">
            <v>SBDI: Fixture - T8 Retro Kit - DLR - 4 ft - 2x - from 4 ft T12 HO 3x</v>
          </cell>
          <cell r="G2327" t="str">
            <v>2-lamp 4' T8 fixture retrofit kit; delamp and reflector: replace 3-lamp; 4' high output T12</v>
          </cell>
          <cell r="H2327">
            <v>1</v>
          </cell>
          <cell r="I2327" t="str">
            <v>Active</v>
          </cell>
          <cell r="J2327">
            <v>42370</v>
          </cell>
          <cell r="K2327">
            <v>42735</v>
          </cell>
          <cell r="L2327" t="str">
            <v>Comm Lighting</v>
          </cell>
          <cell r="M2327" t="str">
            <v>HO3L4FT2LT12T8 2016</v>
          </cell>
          <cell r="N2327" t="str">
            <v>3247</v>
          </cell>
          <cell r="Q2327" t="str">
            <v>61.56</v>
          </cell>
          <cell r="S2327" t="str">
            <v>61.56</v>
          </cell>
          <cell r="T2327" t="str">
            <v>557</v>
          </cell>
          <cell r="U2327" t="str">
            <v>Full</v>
          </cell>
          <cell r="V2327" t="str">
            <v>12</v>
          </cell>
          <cell r="Y2327" t="str">
            <v>PSE-deemed</v>
          </cell>
          <cell r="Z2327" t="str">
            <v>Engineering</v>
          </cell>
          <cell r="AE2327" t="str">
            <v>per unit</v>
          </cell>
          <cell r="AF2327" t="str">
            <v>kWh</v>
          </cell>
        </row>
        <row r="2328">
          <cell r="A2328" t="str">
            <v>10991 - 2</v>
          </cell>
          <cell r="B2328" t="str">
            <v>10991</v>
          </cell>
          <cell r="C2328" t="str">
            <v>Lighting</v>
          </cell>
          <cell r="D2328" t="str">
            <v>Fixture</v>
          </cell>
          <cell r="E2328" t="str">
            <v>Tubular Fixture</v>
          </cell>
          <cell r="F2328" t="str">
            <v>SBDI: Fixture - T8 Retro Kit - DLR - 4 ft - 2x - from 4 ft T12 HO 3x</v>
          </cell>
          <cell r="G2328" t="str">
            <v>2-lamp 4' T8 fixture retrofit kit; delamp and reflector: replace 3-lamp; 4' high output T12</v>
          </cell>
          <cell r="H2328">
            <v>2</v>
          </cell>
          <cell r="I2328" t="str">
            <v>Active</v>
          </cell>
          <cell r="J2328">
            <v>42736</v>
          </cell>
          <cell r="L2328" t="str">
            <v>Comm Lighting</v>
          </cell>
          <cell r="N2328" t="str">
            <v>4966</v>
          </cell>
          <cell r="Q2328" t="str">
            <v>61.56</v>
          </cell>
          <cell r="S2328" t="str">
            <v>61.56</v>
          </cell>
          <cell r="T2328" t="str">
            <v>554</v>
          </cell>
          <cell r="U2328" t="str">
            <v>Full</v>
          </cell>
          <cell r="V2328" t="str">
            <v>12</v>
          </cell>
          <cell r="X2328" t="str">
            <v>0</v>
          </cell>
          <cell r="Y2328" t="str">
            <v>PSE-deemed</v>
          </cell>
          <cell r="Z2328" t="str">
            <v>Engineering</v>
          </cell>
          <cell r="AE2328" t="str">
            <v>per unit</v>
          </cell>
          <cell r="AF2328" t="str">
            <v>kWh</v>
          </cell>
        </row>
        <row r="2329">
          <cell r="A2329" t="str">
            <v>10995 - 1</v>
          </cell>
          <cell r="B2329" t="str">
            <v>10995</v>
          </cell>
          <cell r="C2329" t="str">
            <v>Lighting</v>
          </cell>
          <cell r="D2329" t="str">
            <v>Fixture</v>
          </cell>
          <cell r="E2329" t="str">
            <v>LED Fixture</v>
          </cell>
          <cell r="F2329" t="str">
            <v>SBDI: Fixture - TLED - 4 ft - 2x - from 8 ft T12 F96 1x</v>
          </cell>
          <cell r="G2329" t="str">
            <v>2-lamp 4' tubular LED fixture: replace 1-lamp 8' F96 T12</v>
          </cell>
          <cell r="H2329">
            <v>1</v>
          </cell>
          <cell r="I2329" t="str">
            <v>Active</v>
          </cell>
          <cell r="J2329">
            <v>42370</v>
          </cell>
          <cell r="K2329">
            <v>42735</v>
          </cell>
          <cell r="L2329" t="str">
            <v>Comm Lighting</v>
          </cell>
          <cell r="M2329" t="str">
            <v>8FT1L-4FT2LTLED 2016</v>
          </cell>
          <cell r="N2329" t="str">
            <v>3444</v>
          </cell>
          <cell r="Q2329" t="str">
            <v>64.9</v>
          </cell>
          <cell r="S2329" t="str">
            <v>92.72</v>
          </cell>
          <cell r="T2329" t="str">
            <v>143</v>
          </cell>
          <cell r="U2329" t="str">
            <v>Full</v>
          </cell>
          <cell r="V2329" t="str">
            <v>12</v>
          </cell>
          <cell r="Y2329" t="str">
            <v>PSE-deemed</v>
          </cell>
          <cell r="Z2329" t="str">
            <v>Engineering</v>
          </cell>
          <cell r="AE2329" t="str">
            <v>per unit</v>
          </cell>
          <cell r="AF2329" t="str">
            <v>kWh</v>
          </cell>
        </row>
        <row r="2330">
          <cell r="A2330" t="str">
            <v>10995 - 2</v>
          </cell>
          <cell r="B2330" t="str">
            <v>10995</v>
          </cell>
          <cell r="C2330" t="str">
            <v>Lighting</v>
          </cell>
          <cell r="D2330" t="str">
            <v>Fixture</v>
          </cell>
          <cell r="E2330" t="str">
            <v>LED Fixture</v>
          </cell>
          <cell r="F2330" t="str">
            <v>SBDI: Fixture - TLED - 4 ft - 2x - from 8 ft T12 F96 1x</v>
          </cell>
          <cell r="G2330" t="str">
            <v>2-lamp 4' tubular LED fixture: replace 1-lamp 8' F96 T12</v>
          </cell>
          <cell r="H2330">
            <v>2</v>
          </cell>
          <cell r="I2330" t="str">
            <v>Active</v>
          </cell>
          <cell r="J2330">
            <v>42736</v>
          </cell>
          <cell r="L2330" t="str">
            <v>Comm Lighting</v>
          </cell>
          <cell r="N2330" t="str">
            <v>4970</v>
          </cell>
          <cell r="Q2330" t="str">
            <v>64.9</v>
          </cell>
          <cell r="S2330" t="str">
            <v>92.72</v>
          </cell>
          <cell r="T2330" t="str">
            <v>142</v>
          </cell>
          <cell r="U2330" t="str">
            <v>Full</v>
          </cell>
          <cell r="V2330" t="str">
            <v>12</v>
          </cell>
          <cell r="X2330" t="str">
            <v>0</v>
          </cell>
          <cell r="Y2330" t="str">
            <v>PSE-deemed</v>
          </cell>
          <cell r="Z2330" t="str">
            <v>Engineering</v>
          </cell>
          <cell r="AE2330" t="str">
            <v>per unit</v>
          </cell>
          <cell r="AF2330" t="str">
            <v>kWh</v>
          </cell>
        </row>
        <row r="2331">
          <cell r="A2331" t="str">
            <v>10996 - 1</v>
          </cell>
          <cell r="B2331" t="str">
            <v>10996</v>
          </cell>
          <cell r="C2331" t="str">
            <v>Lighting</v>
          </cell>
          <cell r="D2331" t="str">
            <v>Fixture</v>
          </cell>
          <cell r="E2331" t="str">
            <v>LED Fixture</v>
          </cell>
          <cell r="F2331" t="str">
            <v>SBDI: Fixture - TLED - 4 ft - 2x - from 8 ft T12 HO F96 1x</v>
          </cell>
          <cell r="G2331" t="str">
            <v>2-lamp 4' tubular LED fixture: replace 1-lamp 8' high output F96 T12</v>
          </cell>
          <cell r="H2331">
            <v>1</v>
          </cell>
          <cell r="I2331" t="str">
            <v>Active</v>
          </cell>
          <cell r="J2331">
            <v>42370</v>
          </cell>
          <cell r="K2331">
            <v>42735</v>
          </cell>
          <cell r="L2331" t="str">
            <v>Comm Lighting</v>
          </cell>
          <cell r="M2331" t="str">
            <v>HO-8FT1LT12-4FT2LTLED 2016</v>
          </cell>
          <cell r="N2331" t="str">
            <v>3445</v>
          </cell>
          <cell r="Q2331" t="str">
            <v>65.48</v>
          </cell>
          <cell r="S2331" t="str">
            <v>93.55</v>
          </cell>
          <cell r="T2331" t="str">
            <v>262</v>
          </cell>
          <cell r="U2331" t="str">
            <v>Full</v>
          </cell>
          <cell r="V2331" t="str">
            <v>12</v>
          </cell>
          <cell r="Y2331" t="str">
            <v>PSE-deemed</v>
          </cell>
          <cell r="Z2331" t="str">
            <v>Engineering</v>
          </cell>
          <cell r="AE2331" t="str">
            <v>per unit</v>
          </cell>
          <cell r="AF2331" t="str">
            <v>kWh</v>
          </cell>
        </row>
        <row r="2332">
          <cell r="A2332" t="str">
            <v>10996 - 2</v>
          </cell>
          <cell r="B2332" t="str">
            <v>10996</v>
          </cell>
          <cell r="C2332" t="str">
            <v>Lighting</v>
          </cell>
          <cell r="D2332" t="str">
            <v>Fixture</v>
          </cell>
          <cell r="E2332" t="str">
            <v>LED Fixture</v>
          </cell>
          <cell r="F2332" t="str">
            <v>SBDI: Fixture - TLED - 4 ft - 2x - from 8 ft T12 HO F96 1x</v>
          </cell>
          <cell r="G2332" t="str">
            <v>2-lamp 4' tubular LED fixture: replace 1-lamp 8' high output F96 T12</v>
          </cell>
          <cell r="H2332">
            <v>2</v>
          </cell>
          <cell r="I2332" t="str">
            <v>Active</v>
          </cell>
          <cell r="J2332">
            <v>42736</v>
          </cell>
          <cell r="L2332" t="str">
            <v>Comm Lighting</v>
          </cell>
          <cell r="N2332" t="str">
            <v>4971</v>
          </cell>
          <cell r="Q2332" t="str">
            <v>65.48</v>
          </cell>
          <cell r="S2332" t="str">
            <v>93.55</v>
          </cell>
          <cell r="T2332" t="str">
            <v>261</v>
          </cell>
          <cell r="U2332" t="str">
            <v>Full</v>
          </cell>
          <cell r="V2332" t="str">
            <v>12</v>
          </cell>
          <cell r="X2332" t="str">
            <v>0</v>
          </cell>
          <cell r="Y2332" t="str">
            <v>PSE-deemed</v>
          </cell>
          <cell r="Z2332" t="str">
            <v>Engineering</v>
          </cell>
          <cell r="AE2332" t="str">
            <v>per unit</v>
          </cell>
          <cell r="AF2332" t="str">
            <v>kWh</v>
          </cell>
        </row>
        <row r="2333">
          <cell r="A2333" t="str">
            <v>10997 - 1</v>
          </cell>
          <cell r="B2333" t="str">
            <v>10997</v>
          </cell>
          <cell r="C2333" t="str">
            <v>Lighting</v>
          </cell>
          <cell r="D2333" t="str">
            <v>Fixture</v>
          </cell>
          <cell r="E2333" t="str">
            <v>LED Fixture</v>
          </cell>
          <cell r="F2333" t="str">
            <v>SBDI: Fixture - TLED - 4 ft - 4x - from 8 ft T12 F96 2x</v>
          </cell>
          <cell r="G2333" t="str">
            <v>4-lamp 4' tubular LED fixture: replace 2-lamp 8' F96 T12</v>
          </cell>
          <cell r="H2333">
            <v>1</v>
          </cell>
          <cell r="I2333" t="str">
            <v>Active</v>
          </cell>
          <cell r="J2333">
            <v>42370</v>
          </cell>
          <cell r="K2333">
            <v>42735</v>
          </cell>
          <cell r="L2333" t="str">
            <v>Comm Lighting</v>
          </cell>
          <cell r="M2333" t="str">
            <v>8FT2LT12-4FT4LTLED 2016</v>
          </cell>
          <cell r="N2333" t="str">
            <v>3447</v>
          </cell>
          <cell r="Q2333" t="str">
            <v>84.3</v>
          </cell>
          <cell r="S2333" t="str">
            <v>120.43</v>
          </cell>
          <cell r="T2333" t="str">
            <v>285</v>
          </cell>
          <cell r="U2333" t="str">
            <v>Full</v>
          </cell>
          <cell r="V2333" t="str">
            <v>12</v>
          </cell>
          <cell r="Y2333" t="str">
            <v>PSE-deemed</v>
          </cell>
          <cell r="Z2333" t="str">
            <v>Engineering</v>
          </cell>
          <cell r="AE2333" t="str">
            <v>per unit</v>
          </cell>
          <cell r="AF2333" t="str">
            <v>kWh</v>
          </cell>
        </row>
        <row r="2334">
          <cell r="A2334" t="str">
            <v>10997 - 2</v>
          </cell>
          <cell r="B2334" t="str">
            <v>10997</v>
          </cell>
          <cell r="C2334" t="str">
            <v>Lighting</v>
          </cell>
          <cell r="D2334" t="str">
            <v>Fixture</v>
          </cell>
          <cell r="E2334" t="str">
            <v>LED Fixture</v>
          </cell>
          <cell r="F2334" t="str">
            <v>SBDI: Fixture - TLED - 4 ft - 4x - from 8 ft T12 F96 2x</v>
          </cell>
          <cell r="G2334" t="str">
            <v>4-lamp 4' tubular LED fixture: replace 2-lamp 8' F96 T12</v>
          </cell>
          <cell r="H2334">
            <v>2</v>
          </cell>
          <cell r="I2334" t="str">
            <v>Active</v>
          </cell>
          <cell r="J2334">
            <v>42736</v>
          </cell>
          <cell r="L2334" t="str">
            <v>Comm Lighting</v>
          </cell>
          <cell r="N2334" t="str">
            <v>4972</v>
          </cell>
          <cell r="Q2334" t="str">
            <v>84.3</v>
          </cell>
          <cell r="S2334" t="str">
            <v>120.43</v>
          </cell>
          <cell r="T2334" t="str">
            <v>284</v>
          </cell>
          <cell r="U2334" t="str">
            <v>Full</v>
          </cell>
          <cell r="V2334" t="str">
            <v>12</v>
          </cell>
          <cell r="X2334" t="str">
            <v>0</v>
          </cell>
          <cell r="Y2334" t="str">
            <v>PSE-deemed</v>
          </cell>
          <cell r="Z2334" t="str">
            <v>Engineering</v>
          </cell>
          <cell r="AE2334" t="str">
            <v>per unit</v>
          </cell>
          <cell r="AF2334" t="str">
            <v>kWh</v>
          </cell>
        </row>
        <row r="2335">
          <cell r="A2335" t="str">
            <v>10998 - 1</v>
          </cell>
          <cell r="B2335" t="str">
            <v>10998</v>
          </cell>
          <cell r="C2335" t="str">
            <v>Lighting</v>
          </cell>
          <cell r="D2335" t="str">
            <v>Fixture</v>
          </cell>
          <cell r="E2335" t="str">
            <v>LED Fixture</v>
          </cell>
          <cell r="F2335" t="str">
            <v>SBDI: Fixture - TLED - 4 ft - 4x - from 8 ft T12 HO F96 2x</v>
          </cell>
          <cell r="G2335" t="str">
            <v>4-lamp 4' tubular LED fixture: replace 2-lamp 8' high output F96 T12</v>
          </cell>
          <cell r="H2335">
            <v>1</v>
          </cell>
          <cell r="I2335" t="str">
            <v>Active</v>
          </cell>
          <cell r="J2335">
            <v>42370</v>
          </cell>
          <cell r="K2335">
            <v>42735</v>
          </cell>
          <cell r="L2335" t="str">
            <v>Comm Lighting</v>
          </cell>
          <cell r="M2335" t="str">
            <v>HO-8FT2LT12-4FT4LTLED 2016</v>
          </cell>
          <cell r="N2335" t="str">
            <v>3448</v>
          </cell>
          <cell r="Q2335" t="str">
            <v>54.05</v>
          </cell>
          <cell r="S2335" t="str">
            <v>77.21</v>
          </cell>
          <cell r="T2335" t="str">
            <v>524</v>
          </cell>
          <cell r="U2335" t="str">
            <v>Full</v>
          </cell>
          <cell r="V2335" t="str">
            <v>12</v>
          </cell>
          <cell r="Y2335" t="str">
            <v>PSE-deemed</v>
          </cell>
          <cell r="Z2335" t="str">
            <v>Engineering</v>
          </cell>
          <cell r="AE2335" t="str">
            <v>per unit</v>
          </cell>
          <cell r="AF2335" t="str">
            <v>kWh</v>
          </cell>
        </row>
        <row r="2336">
          <cell r="A2336" t="str">
            <v>10998 - 2</v>
          </cell>
          <cell r="B2336" t="str">
            <v>10998</v>
          </cell>
          <cell r="C2336" t="str">
            <v>Lighting</v>
          </cell>
          <cell r="D2336" t="str">
            <v>Fixture</v>
          </cell>
          <cell r="E2336" t="str">
            <v>LED Fixture</v>
          </cell>
          <cell r="F2336" t="str">
            <v>SBDI: Fixture - TLED - 4 ft - 4x - from 8 ft T12 HO F96 2x</v>
          </cell>
          <cell r="G2336" t="str">
            <v>4-lamp 4' tubular LED fixture: replace 2-lamp 8' high output F96 T12</v>
          </cell>
          <cell r="H2336">
            <v>2</v>
          </cell>
          <cell r="I2336" t="str">
            <v>Active</v>
          </cell>
          <cell r="J2336">
            <v>42736</v>
          </cell>
          <cell r="L2336" t="str">
            <v>Comm Lighting</v>
          </cell>
          <cell r="N2336" t="str">
            <v>4973</v>
          </cell>
          <cell r="Q2336" t="str">
            <v>54.05</v>
          </cell>
          <cell r="S2336" t="str">
            <v>77.21</v>
          </cell>
          <cell r="T2336" t="str">
            <v>521</v>
          </cell>
          <cell r="U2336" t="str">
            <v>Full</v>
          </cell>
          <cell r="V2336" t="str">
            <v>12</v>
          </cell>
          <cell r="X2336" t="str">
            <v>0</v>
          </cell>
          <cell r="Y2336" t="str">
            <v>PSE-deemed</v>
          </cell>
          <cell r="Z2336" t="str">
            <v>Engineering</v>
          </cell>
          <cell r="AE2336" t="str">
            <v>per unit</v>
          </cell>
          <cell r="AF2336" t="str">
            <v>kWh</v>
          </cell>
        </row>
        <row r="2337">
          <cell r="A2337" t="str">
            <v>10999 - 1</v>
          </cell>
          <cell r="B2337" t="str">
            <v>10999</v>
          </cell>
          <cell r="C2337" t="str">
            <v>Lighting</v>
          </cell>
          <cell r="D2337" t="str">
            <v>Fixture</v>
          </cell>
          <cell r="E2337" t="str">
            <v>LED Fixture</v>
          </cell>
          <cell r="F2337" t="str">
            <v>SBDI: Fixture - TLED - DLR - 4 ft - 2x - from 4 ft T12 3x</v>
          </cell>
          <cell r="G2337" t="str">
            <v>2-lamp 4' tubular LED fixture; delamp and reflector: replace 3-lamp 4' T12</v>
          </cell>
          <cell r="H2337">
            <v>1</v>
          </cell>
          <cell r="I2337" t="str">
            <v>Active</v>
          </cell>
          <cell r="J2337">
            <v>42370</v>
          </cell>
          <cell r="K2337">
            <v>42735</v>
          </cell>
          <cell r="L2337" t="str">
            <v>Comm Lighting</v>
          </cell>
          <cell r="M2337" t="str">
            <v>3L-4FT2LT12-TLED DL&amp;R 2016</v>
          </cell>
          <cell r="N2337" t="str">
            <v>3418</v>
          </cell>
          <cell r="Q2337" t="str">
            <v>60.93</v>
          </cell>
          <cell r="S2337" t="str">
            <v>87.05</v>
          </cell>
          <cell r="T2337" t="str">
            <v>282</v>
          </cell>
          <cell r="U2337" t="str">
            <v>Full</v>
          </cell>
          <cell r="V2337" t="str">
            <v>12</v>
          </cell>
          <cell r="Y2337" t="str">
            <v>PSE-deemed</v>
          </cell>
          <cell r="Z2337" t="str">
            <v>Engineering</v>
          </cell>
          <cell r="AE2337" t="str">
            <v>per unit</v>
          </cell>
          <cell r="AF2337" t="str">
            <v>kWh</v>
          </cell>
        </row>
        <row r="2338">
          <cell r="A2338" t="str">
            <v>10999 - 2</v>
          </cell>
          <cell r="B2338" t="str">
            <v>10999</v>
          </cell>
          <cell r="C2338" t="str">
            <v>Lighting</v>
          </cell>
          <cell r="D2338" t="str">
            <v>Fixture</v>
          </cell>
          <cell r="E2338" t="str">
            <v>LED Fixture</v>
          </cell>
          <cell r="F2338" t="str">
            <v>SBDI: Fixture - TLED - DLR - 4 ft - 2x - from 4 ft T12 3x</v>
          </cell>
          <cell r="G2338" t="str">
            <v>2-lamp 4' tubular LED fixture; delamp and reflector: replace 3-lamp 4' T12</v>
          </cell>
          <cell r="H2338">
            <v>2</v>
          </cell>
          <cell r="I2338" t="str">
            <v>Active</v>
          </cell>
          <cell r="J2338">
            <v>42736</v>
          </cell>
          <cell r="L2338" t="str">
            <v>Comm Lighting</v>
          </cell>
          <cell r="N2338" t="str">
            <v>4974</v>
          </cell>
          <cell r="Q2338" t="str">
            <v>60.93</v>
          </cell>
          <cell r="S2338" t="str">
            <v>87.05</v>
          </cell>
          <cell r="T2338" t="str">
            <v>281</v>
          </cell>
          <cell r="U2338" t="str">
            <v>Full</v>
          </cell>
          <cell r="V2338" t="str">
            <v>12</v>
          </cell>
          <cell r="X2338" t="str">
            <v>0</v>
          </cell>
          <cell r="Y2338" t="str">
            <v>PSE-deemed</v>
          </cell>
          <cell r="Z2338" t="str">
            <v>Engineering</v>
          </cell>
          <cell r="AE2338" t="str">
            <v>per unit</v>
          </cell>
          <cell r="AF2338" t="str">
            <v>kWh</v>
          </cell>
        </row>
        <row r="2339">
          <cell r="A2339" t="str">
            <v>11000 - 1</v>
          </cell>
          <cell r="B2339" t="str">
            <v>11000</v>
          </cell>
          <cell r="C2339" t="str">
            <v>Lighting</v>
          </cell>
          <cell r="D2339" t="str">
            <v>Fixture</v>
          </cell>
          <cell r="E2339" t="str">
            <v>LED Fixture</v>
          </cell>
          <cell r="F2339" t="str">
            <v>SBDI: Fixture - TLED - DLR - 4 ft - 2x - from 4 ft T12 4x</v>
          </cell>
          <cell r="G2339" t="str">
            <v>2-lamp 4' tubular LED fixture; delamp and reflector: replace 4-lamp 4' T12</v>
          </cell>
          <cell r="H2339">
            <v>1</v>
          </cell>
          <cell r="I2339" t="str">
            <v>Active</v>
          </cell>
          <cell r="J2339">
            <v>42370</v>
          </cell>
          <cell r="K2339">
            <v>42735</v>
          </cell>
          <cell r="L2339" t="str">
            <v>Comm Lighting</v>
          </cell>
          <cell r="M2339" t="str">
            <v>4L-4FT2LT12-TLED DL&amp;R 2016</v>
          </cell>
          <cell r="N2339" t="str">
            <v>3431</v>
          </cell>
          <cell r="Q2339" t="str">
            <v>61.22</v>
          </cell>
          <cell r="S2339" t="str">
            <v>87.46</v>
          </cell>
          <cell r="T2339" t="str">
            <v>405</v>
          </cell>
          <cell r="U2339" t="str">
            <v>Full</v>
          </cell>
          <cell r="V2339" t="str">
            <v>12</v>
          </cell>
          <cell r="Y2339" t="str">
            <v>PSE-deemed</v>
          </cell>
          <cell r="Z2339" t="str">
            <v>Engineering</v>
          </cell>
          <cell r="AE2339" t="str">
            <v>per unit</v>
          </cell>
          <cell r="AF2339" t="str">
            <v>kWh</v>
          </cell>
        </row>
        <row r="2340">
          <cell r="A2340" t="str">
            <v>11000 - 2</v>
          </cell>
          <cell r="B2340" t="str">
            <v>11000</v>
          </cell>
          <cell r="C2340" t="str">
            <v>Lighting</v>
          </cell>
          <cell r="D2340" t="str">
            <v>Fixture</v>
          </cell>
          <cell r="E2340" t="str">
            <v>LED Fixture</v>
          </cell>
          <cell r="F2340" t="str">
            <v>SBDI: Fixture - TLED - DLR - 4 ft - 2x - from 4 ft T12 4x</v>
          </cell>
          <cell r="G2340" t="str">
            <v>2-lamp 4' tubular LED fixture; delamp and reflector: replace 4-lamp 4' T12</v>
          </cell>
          <cell r="H2340">
            <v>2</v>
          </cell>
          <cell r="I2340" t="str">
            <v>Active</v>
          </cell>
          <cell r="J2340">
            <v>42736</v>
          </cell>
          <cell r="L2340" t="str">
            <v>Comm Lighting</v>
          </cell>
          <cell r="N2340" t="str">
            <v>4975</v>
          </cell>
          <cell r="Q2340" t="str">
            <v>61.22</v>
          </cell>
          <cell r="S2340" t="str">
            <v>87.46</v>
          </cell>
          <cell r="T2340" t="str">
            <v>403</v>
          </cell>
          <cell r="U2340" t="str">
            <v>Full</v>
          </cell>
          <cell r="V2340" t="str">
            <v>12</v>
          </cell>
          <cell r="X2340" t="str">
            <v>0</v>
          </cell>
          <cell r="Y2340" t="str">
            <v>PSE-deemed</v>
          </cell>
          <cell r="Z2340" t="str">
            <v>Engineering</v>
          </cell>
          <cell r="AE2340" t="str">
            <v>per unit</v>
          </cell>
          <cell r="AF2340" t="str">
            <v>kWh</v>
          </cell>
        </row>
        <row r="2341">
          <cell r="A2341" t="str">
            <v>11001 - 1</v>
          </cell>
          <cell r="B2341" t="str">
            <v>11001</v>
          </cell>
          <cell r="C2341" t="str">
            <v>Lighting</v>
          </cell>
          <cell r="D2341" t="str">
            <v>Fixture</v>
          </cell>
          <cell r="E2341" t="str">
            <v>LED Fixture</v>
          </cell>
          <cell r="F2341" t="str">
            <v>SBDI: Fixture - TLED - DLR - 4 ft - 2x - from 4 ft T12 HO 3x</v>
          </cell>
          <cell r="G2341" t="str">
            <v>2-lamp 4' tubular LED fixture; delamp and reflector: replace 3-lamp; 4' high output T12</v>
          </cell>
          <cell r="H2341">
            <v>1</v>
          </cell>
          <cell r="I2341" t="str">
            <v>Active</v>
          </cell>
          <cell r="J2341">
            <v>42370</v>
          </cell>
          <cell r="K2341">
            <v>42735</v>
          </cell>
          <cell r="L2341" t="str">
            <v>Comm Lighting</v>
          </cell>
          <cell r="M2341" t="str">
            <v>HO-3L-4FT2LT12-TLED DL&amp;R 2016</v>
          </cell>
          <cell r="N2341" t="str">
            <v>3416</v>
          </cell>
          <cell r="Q2341" t="str">
            <v>43.73</v>
          </cell>
          <cell r="S2341" t="str">
            <v>87.46</v>
          </cell>
          <cell r="T2341" t="str">
            <v>630</v>
          </cell>
          <cell r="U2341" t="str">
            <v>Full</v>
          </cell>
          <cell r="V2341" t="str">
            <v>12</v>
          </cell>
          <cell r="Y2341" t="str">
            <v>PSE-deemed</v>
          </cell>
          <cell r="Z2341" t="str">
            <v>Engineering</v>
          </cell>
          <cell r="AE2341" t="str">
            <v>per unit</v>
          </cell>
          <cell r="AF2341" t="str">
            <v>kWh</v>
          </cell>
        </row>
        <row r="2342">
          <cell r="A2342" t="str">
            <v>11001 - 2</v>
          </cell>
          <cell r="B2342" t="str">
            <v>11001</v>
          </cell>
          <cell r="C2342" t="str">
            <v>Lighting</v>
          </cell>
          <cell r="D2342" t="str">
            <v>Fixture</v>
          </cell>
          <cell r="E2342" t="str">
            <v>LED Fixture</v>
          </cell>
          <cell r="F2342" t="str">
            <v>SBDI: Fixture - TLED - DLR - 4 ft - 2x - from 4 ft T12 HO 3x</v>
          </cell>
          <cell r="G2342" t="str">
            <v xml:space="preserve">2-lamp 4' tubular LED fixture; delamp and reflector: replace 3-lamp; 4' high output T12 </v>
          </cell>
          <cell r="H2342">
            <v>2</v>
          </cell>
          <cell r="I2342" t="str">
            <v>Active</v>
          </cell>
          <cell r="J2342">
            <v>42736</v>
          </cell>
          <cell r="L2342" t="str">
            <v>Comm Lighting</v>
          </cell>
          <cell r="N2342" t="str">
            <v>4976</v>
          </cell>
          <cell r="Q2342" t="str">
            <v>43.73</v>
          </cell>
          <cell r="S2342" t="str">
            <v>87.46</v>
          </cell>
          <cell r="T2342" t="str">
            <v>627</v>
          </cell>
          <cell r="U2342" t="str">
            <v>Full</v>
          </cell>
          <cell r="V2342" t="str">
            <v>12</v>
          </cell>
          <cell r="X2342" t="str">
            <v>0</v>
          </cell>
          <cell r="Y2342" t="str">
            <v>PSE-deemed</v>
          </cell>
          <cell r="Z2342" t="str">
            <v>Engineering</v>
          </cell>
          <cell r="AE2342" t="str">
            <v>per unit</v>
          </cell>
          <cell r="AF2342" t="str">
            <v>kWh</v>
          </cell>
        </row>
        <row r="2343">
          <cell r="A2343" t="str">
            <v>11002 - 1</v>
          </cell>
          <cell r="B2343" t="str">
            <v>11002</v>
          </cell>
          <cell r="C2343" t="str">
            <v>Lighting</v>
          </cell>
          <cell r="D2343" t="str">
            <v>Fixture</v>
          </cell>
          <cell r="E2343" t="str">
            <v>LED Fixture</v>
          </cell>
          <cell r="F2343" t="str">
            <v>SBDI: Fixture - TLED - DLR - 4 ft - 2x - from 4 ft T12 HO 4x</v>
          </cell>
          <cell r="G2343" t="str">
            <v>2-lamp 4' tubular LED: replace 4-lamp 4' high output T12</v>
          </cell>
          <cell r="H2343">
            <v>1</v>
          </cell>
          <cell r="I2343" t="str">
            <v>Active</v>
          </cell>
          <cell r="J2343">
            <v>42370</v>
          </cell>
          <cell r="K2343">
            <v>42735</v>
          </cell>
          <cell r="L2343" t="str">
            <v>Comm Lighting</v>
          </cell>
          <cell r="M2343" t="str">
            <v>HO-4L-4FT2LT12-TLED DL&amp;R 2016</v>
          </cell>
          <cell r="N2343" t="str">
            <v>3428</v>
          </cell>
          <cell r="Q2343" t="str">
            <v>43.73</v>
          </cell>
          <cell r="S2343" t="str">
            <v>87.46</v>
          </cell>
          <cell r="T2343" t="str">
            <v>869</v>
          </cell>
          <cell r="U2343" t="str">
            <v>Full</v>
          </cell>
          <cell r="V2343" t="str">
            <v>12</v>
          </cell>
          <cell r="Y2343" t="str">
            <v>PSE-deemed</v>
          </cell>
          <cell r="Z2343" t="str">
            <v>Engineering</v>
          </cell>
          <cell r="AE2343" t="str">
            <v>per unit</v>
          </cell>
          <cell r="AF2343" t="str">
            <v>kWh</v>
          </cell>
        </row>
        <row r="2344">
          <cell r="A2344" t="str">
            <v>11002 - 2</v>
          </cell>
          <cell r="B2344" t="str">
            <v>11002</v>
          </cell>
          <cell r="C2344" t="str">
            <v>Lighting</v>
          </cell>
          <cell r="D2344" t="str">
            <v>Fixture</v>
          </cell>
          <cell r="E2344" t="str">
            <v>LED Fixture</v>
          </cell>
          <cell r="F2344" t="str">
            <v>SBDI: Fixture - TLED - DLR - 4 ft - 2x - from 4 ft T12 HO 4x</v>
          </cell>
          <cell r="G2344" t="str">
            <v>2-lamp 4' tubular LED: replace 4-lamp 4' high output T12</v>
          </cell>
          <cell r="H2344">
            <v>2</v>
          </cell>
          <cell r="I2344" t="str">
            <v>Active</v>
          </cell>
          <cell r="J2344">
            <v>42736</v>
          </cell>
          <cell r="L2344" t="str">
            <v>Comm Lighting</v>
          </cell>
          <cell r="N2344" t="str">
            <v>4977</v>
          </cell>
          <cell r="Q2344" t="str">
            <v>43.73</v>
          </cell>
          <cell r="S2344" t="str">
            <v>87.46</v>
          </cell>
          <cell r="T2344" t="str">
            <v>865</v>
          </cell>
          <cell r="U2344" t="str">
            <v>Full</v>
          </cell>
          <cell r="V2344" t="str">
            <v>12</v>
          </cell>
          <cell r="X2344" t="str">
            <v>0</v>
          </cell>
          <cell r="Y2344" t="str">
            <v>PSE-deemed</v>
          </cell>
          <cell r="Z2344" t="str">
            <v>Engineering</v>
          </cell>
          <cell r="AE2344" t="str">
            <v>per unit</v>
          </cell>
          <cell r="AF2344" t="str">
            <v>kWh</v>
          </cell>
        </row>
        <row r="2345">
          <cell r="A2345" t="str">
            <v>11003 - 1</v>
          </cell>
          <cell r="B2345" t="str">
            <v>11003</v>
          </cell>
          <cell r="C2345" t="str">
            <v>Lighting</v>
          </cell>
          <cell r="D2345" t="str">
            <v>Fixture</v>
          </cell>
          <cell r="E2345" t="str">
            <v>LED Fixture</v>
          </cell>
          <cell r="F2345" t="str">
            <v>SBDI: Fixture - TLED - DLR - 4 ft - 2x - from 4 ft T8 28w NLO 4x</v>
          </cell>
          <cell r="G2345" t="str">
            <v>2-lamp 4' Tubular LED fixture; delamp and reflector: replace 4-lamp 4' 28 watt normal light output T8</v>
          </cell>
          <cell r="H2345">
            <v>1</v>
          </cell>
          <cell r="I2345" t="str">
            <v>Active</v>
          </cell>
          <cell r="J2345">
            <v>42370</v>
          </cell>
          <cell r="K2345">
            <v>42735</v>
          </cell>
          <cell r="L2345" t="str">
            <v>Comm Lighting</v>
          </cell>
          <cell r="M2345" t="str">
            <v>4L-4FT2LT8-28NLO-TLED DL&amp;R 2016</v>
          </cell>
          <cell r="N2345" t="str">
            <v>3436</v>
          </cell>
          <cell r="Q2345" t="str">
            <v>68.87</v>
          </cell>
          <cell r="S2345" t="str">
            <v>98.39</v>
          </cell>
          <cell r="T2345" t="str">
            <v>232</v>
          </cell>
          <cell r="U2345" t="str">
            <v>Full</v>
          </cell>
          <cell r="V2345" t="str">
            <v>12</v>
          </cell>
          <cell r="Y2345" t="str">
            <v>PSE-deemed</v>
          </cell>
          <cell r="Z2345" t="str">
            <v>Engineering</v>
          </cell>
          <cell r="AE2345" t="str">
            <v>per unit</v>
          </cell>
          <cell r="AF2345" t="str">
            <v>kWh</v>
          </cell>
        </row>
        <row r="2346">
          <cell r="A2346" t="str">
            <v>11003 - 2</v>
          </cell>
          <cell r="B2346" t="str">
            <v>11003</v>
          </cell>
          <cell r="C2346" t="str">
            <v>Lighting</v>
          </cell>
          <cell r="D2346" t="str">
            <v>Fixture</v>
          </cell>
          <cell r="E2346" t="str">
            <v>LED Fixture</v>
          </cell>
          <cell r="F2346" t="str">
            <v>SBDI: Fixture - TLED - DLR - 4 ft - 2x - from 4 ft T8 28w NLO 4x</v>
          </cell>
          <cell r="G2346" t="str">
            <v>2-lamp 4' Tubular LED fixture; delamp and reflector: replace 4-lamp 4' 28 watt normal light output T8</v>
          </cell>
          <cell r="H2346">
            <v>2</v>
          </cell>
          <cell r="I2346" t="str">
            <v>Active</v>
          </cell>
          <cell r="J2346">
            <v>42736</v>
          </cell>
          <cell r="L2346" t="str">
            <v>Comm Lighting</v>
          </cell>
          <cell r="N2346" t="str">
            <v>4978</v>
          </cell>
          <cell r="Q2346" t="str">
            <v>68.87</v>
          </cell>
          <cell r="S2346" t="str">
            <v>98.39</v>
          </cell>
          <cell r="T2346" t="str">
            <v>231</v>
          </cell>
          <cell r="U2346" t="str">
            <v>Full</v>
          </cell>
          <cell r="V2346" t="str">
            <v>12</v>
          </cell>
          <cell r="X2346" t="str">
            <v>0</v>
          </cell>
          <cell r="Y2346" t="str">
            <v>PSE-deemed</v>
          </cell>
          <cell r="Z2346" t="str">
            <v>Engineering</v>
          </cell>
          <cell r="AE2346" t="str">
            <v>per unit</v>
          </cell>
          <cell r="AF2346" t="str">
            <v>kWh</v>
          </cell>
        </row>
        <row r="2347">
          <cell r="A2347" t="str">
            <v>10993 - 1</v>
          </cell>
          <cell r="B2347" t="str">
            <v>10993</v>
          </cell>
          <cell r="C2347" t="str">
            <v>Lighting</v>
          </cell>
          <cell r="D2347" t="str">
            <v>Fixture</v>
          </cell>
          <cell r="E2347" t="str">
            <v>LED Fixture</v>
          </cell>
          <cell r="F2347" t="str">
            <v>SBDI: Fixture - TLED - DLR - 4 ft - 2x - from 4 ft T8 32w HLO 3x</v>
          </cell>
          <cell r="G2347" t="str">
            <v>2-lamp 4' tubular LED fixture; delamp and reflector: replace 3-lamp 4' 32 watt high light output T8</v>
          </cell>
          <cell r="H2347">
            <v>1</v>
          </cell>
          <cell r="I2347" t="str">
            <v>Active</v>
          </cell>
          <cell r="J2347">
            <v>42370</v>
          </cell>
          <cell r="K2347">
            <v>42735</v>
          </cell>
          <cell r="L2347" t="str">
            <v>Comm Lighting</v>
          </cell>
          <cell r="M2347" t="str">
            <v>3L4FT2LT832HLOTLEDDR</v>
          </cell>
          <cell r="N2347" t="str">
            <v>3424</v>
          </cell>
          <cell r="Q2347" t="str">
            <v>60.93</v>
          </cell>
          <cell r="S2347" t="str">
            <v>87.05</v>
          </cell>
          <cell r="T2347" t="str">
            <v>272</v>
          </cell>
          <cell r="U2347" t="str">
            <v>Full</v>
          </cell>
          <cell r="V2347" t="str">
            <v>12</v>
          </cell>
          <cell r="Y2347" t="str">
            <v>PSE-deemed</v>
          </cell>
          <cell r="Z2347" t="str">
            <v>Engineering</v>
          </cell>
          <cell r="AE2347" t="str">
            <v>per unit</v>
          </cell>
          <cell r="AF2347" t="str">
            <v>kWh</v>
          </cell>
        </row>
        <row r="2348">
          <cell r="A2348" t="str">
            <v>10993 - 2</v>
          </cell>
          <cell r="B2348" t="str">
            <v>10993</v>
          </cell>
          <cell r="C2348" t="str">
            <v>Lighting</v>
          </cell>
          <cell r="D2348" t="str">
            <v>Fixture</v>
          </cell>
          <cell r="E2348" t="str">
            <v>LED Fixture</v>
          </cell>
          <cell r="F2348" t="str">
            <v>SBDI: Fixture - TLED - DLR - 4 ft - 2x - from 4 ft T8 32w HLO 3x</v>
          </cell>
          <cell r="G2348" t="str">
            <v>2-lamp 4' tubular LED fixture; delamp and reflector: replace 3-lamp 4' 32 watt high light output T8</v>
          </cell>
          <cell r="H2348">
            <v>2</v>
          </cell>
          <cell r="I2348" t="str">
            <v>Active</v>
          </cell>
          <cell r="J2348">
            <v>42736</v>
          </cell>
          <cell r="L2348" t="str">
            <v>Comm Lighting</v>
          </cell>
          <cell r="N2348" t="str">
            <v>4968</v>
          </cell>
          <cell r="Q2348" t="str">
            <v>60.93</v>
          </cell>
          <cell r="S2348" t="str">
            <v>87.05</v>
          </cell>
          <cell r="T2348" t="str">
            <v>271</v>
          </cell>
          <cell r="U2348" t="str">
            <v>Full</v>
          </cell>
          <cell r="V2348" t="str">
            <v>12</v>
          </cell>
          <cell r="X2348" t="str">
            <v>0</v>
          </cell>
          <cell r="Y2348" t="str">
            <v>PSE-deemed</v>
          </cell>
          <cell r="Z2348" t="str">
            <v>Engineering</v>
          </cell>
          <cell r="AE2348" t="str">
            <v>per unit</v>
          </cell>
          <cell r="AF2348" t="str">
            <v>kWh</v>
          </cell>
        </row>
        <row r="2349">
          <cell r="A2349" t="str">
            <v>11004 - 1</v>
          </cell>
          <cell r="B2349" t="str">
            <v>11004</v>
          </cell>
          <cell r="C2349" t="str">
            <v>Lighting</v>
          </cell>
          <cell r="D2349" t="str">
            <v>Fixture</v>
          </cell>
          <cell r="E2349" t="str">
            <v>LED Fixture</v>
          </cell>
          <cell r="F2349" t="str">
            <v>SBDI: Fixture - TLED - DLR - 4 ft - 2x - from 4 ft T8 32w HLO 4x</v>
          </cell>
          <cell r="G2349" t="str">
            <v>2-lamp 4' tubular LED fixture; delamp and reflector: replace 4-lamp 4' 32 watt high light output T8</v>
          </cell>
          <cell r="H2349">
            <v>1</v>
          </cell>
          <cell r="I2349" t="str">
            <v>Active</v>
          </cell>
          <cell r="J2349">
            <v>42370</v>
          </cell>
          <cell r="K2349">
            <v>42735</v>
          </cell>
          <cell r="L2349" t="str">
            <v>Comm Lighting</v>
          </cell>
          <cell r="M2349" t="str">
            <v>4L-4FT2LT8-32HLO-TLED DL&amp;R 2016</v>
          </cell>
          <cell r="N2349" t="str">
            <v>3438</v>
          </cell>
          <cell r="Q2349" t="str">
            <v>68.87</v>
          </cell>
          <cell r="S2349" t="str">
            <v>98.39</v>
          </cell>
          <cell r="T2349" t="str">
            <v>391</v>
          </cell>
          <cell r="U2349" t="str">
            <v>Full</v>
          </cell>
          <cell r="V2349" t="str">
            <v>12</v>
          </cell>
          <cell r="Y2349" t="str">
            <v>PSE-deemed</v>
          </cell>
          <cell r="Z2349" t="str">
            <v>Engineering</v>
          </cell>
          <cell r="AE2349" t="str">
            <v>per unit</v>
          </cell>
          <cell r="AF2349" t="str">
            <v>kWh</v>
          </cell>
        </row>
        <row r="2350">
          <cell r="A2350" t="str">
            <v>11004 - 2</v>
          </cell>
          <cell r="B2350" t="str">
            <v>11004</v>
          </cell>
          <cell r="C2350" t="str">
            <v>Lighting</v>
          </cell>
          <cell r="D2350" t="str">
            <v>Fixture</v>
          </cell>
          <cell r="E2350" t="str">
            <v>LED Fixture</v>
          </cell>
          <cell r="F2350" t="str">
            <v>SBDI: Fixture - TLED - DLR - 4 ft - 2x - from 4 ft T8 32w HLO 4x</v>
          </cell>
          <cell r="G2350" t="str">
            <v>2-lamp 4' tubular LED fixture; delamp and reflector: replace 4-lamp 4' 32 watt high light output T8</v>
          </cell>
          <cell r="H2350">
            <v>2</v>
          </cell>
          <cell r="I2350" t="str">
            <v>Active</v>
          </cell>
          <cell r="J2350">
            <v>42736</v>
          </cell>
          <cell r="L2350" t="str">
            <v>Comm Lighting</v>
          </cell>
          <cell r="N2350" t="str">
            <v>4979</v>
          </cell>
          <cell r="Q2350" t="str">
            <v>68.87</v>
          </cell>
          <cell r="S2350" t="str">
            <v>98.39</v>
          </cell>
          <cell r="T2350" t="str">
            <v>389</v>
          </cell>
          <cell r="U2350" t="str">
            <v>Full</v>
          </cell>
          <cell r="V2350" t="str">
            <v>12</v>
          </cell>
          <cell r="X2350" t="str">
            <v>0</v>
          </cell>
          <cell r="Y2350" t="str">
            <v>PSE-deemed</v>
          </cell>
          <cell r="Z2350" t="str">
            <v>Engineering</v>
          </cell>
          <cell r="AE2350" t="str">
            <v>per unit</v>
          </cell>
          <cell r="AF2350" t="str">
            <v>kWh</v>
          </cell>
        </row>
        <row r="2351">
          <cell r="A2351" t="str">
            <v>10992 - 1</v>
          </cell>
          <cell r="B2351" t="str">
            <v>10992</v>
          </cell>
          <cell r="C2351" t="str">
            <v>Lighting</v>
          </cell>
          <cell r="D2351" t="str">
            <v>Fixture</v>
          </cell>
          <cell r="E2351" t="str">
            <v>LED Fixture</v>
          </cell>
          <cell r="F2351" t="str">
            <v>SBDI: Fixture - TLED - DLR - 4 ft - 2x - from 4 ft T8 32w LLO 3x</v>
          </cell>
          <cell r="G2351" t="str">
            <v>2-lamp 4' tubular LED fixture; delamp and reflector: replace 3-lamp 4' 32 watt low light output T8</v>
          </cell>
          <cell r="H2351">
            <v>1</v>
          </cell>
          <cell r="I2351" t="str">
            <v>Active</v>
          </cell>
          <cell r="J2351">
            <v>42370</v>
          </cell>
          <cell r="K2351">
            <v>42735</v>
          </cell>
          <cell r="L2351" t="str">
            <v>Comm Lighting</v>
          </cell>
          <cell r="M2351" t="str">
            <v>3L4FT2LT832LLOTLEDDR</v>
          </cell>
          <cell r="N2351" t="str">
            <v>3422</v>
          </cell>
          <cell r="Q2351" t="str">
            <v>60.93</v>
          </cell>
          <cell r="S2351" t="str">
            <v>87.05</v>
          </cell>
          <cell r="T2351" t="str">
            <v>153</v>
          </cell>
          <cell r="U2351" t="str">
            <v>Full</v>
          </cell>
          <cell r="V2351" t="str">
            <v>12</v>
          </cell>
          <cell r="Y2351" t="str">
            <v>PSE-deemed</v>
          </cell>
          <cell r="Z2351" t="str">
            <v>Engineering</v>
          </cell>
          <cell r="AE2351" t="str">
            <v>per unit</v>
          </cell>
          <cell r="AF2351" t="str">
            <v>kWh</v>
          </cell>
        </row>
        <row r="2352">
          <cell r="A2352" t="str">
            <v>10992 - 2</v>
          </cell>
          <cell r="B2352" t="str">
            <v>10992</v>
          </cell>
          <cell r="C2352" t="str">
            <v>Lighting</v>
          </cell>
          <cell r="D2352" t="str">
            <v>Fixture</v>
          </cell>
          <cell r="E2352" t="str">
            <v>LED Fixture</v>
          </cell>
          <cell r="F2352" t="str">
            <v>SBDI: Fixture - TLED - DLR - 4 ft - 2x - from 4 ft T8 32w LLO 3x</v>
          </cell>
          <cell r="G2352" t="str">
            <v>2-lamp 4' tubular LED fixture; delamp and reflector: replace 3-lamp 4' 32 watt low light output T8</v>
          </cell>
          <cell r="H2352">
            <v>2</v>
          </cell>
          <cell r="I2352" t="str">
            <v>Active</v>
          </cell>
          <cell r="J2352">
            <v>42736</v>
          </cell>
          <cell r="L2352" t="str">
            <v>Comm Lighting</v>
          </cell>
          <cell r="N2352" t="str">
            <v>4967</v>
          </cell>
          <cell r="Q2352" t="str">
            <v>60.93</v>
          </cell>
          <cell r="S2352" t="str">
            <v>87.05</v>
          </cell>
          <cell r="T2352" t="str">
            <v>152</v>
          </cell>
          <cell r="U2352" t="str">
            <v>Full</v>
          </cell>
          <cell r="V2352" t="str">
            <v>12</v>
          </cell>
          <cell r="X2352" t="str">
            <v>0</v>
          </cell>
          <cell r="Y2352" t="str">
            <v>PSE-deemed</v>
          </cell>
          <cell r="Z2352" t="str">
            <v>Engineering</v>
          </cell>
          <cell r="AE2352" t="str">
            <v>per unit</v>
          </cell>
          <cell r="AF2352" t="str">
            <v>kWh</v>
          </cell>
        </row>
        <row r="2353">
          <cell r="A2353" t="str">
            <v>11125 - 1</v>
          </cell>
          <cell r="B2353" t="str">
            <v>11125</v>
          </cell>
          <cell r="C2353" t="str">
            <v>Lighting</v>
          </cell>
          <cell r="D2353" t="str">
            <v>Fixture</v>
          </cell>
          <cell r="E2353" t="str">
            <v>LED Fixture</v>
          </cell>
          <cell r="F2353" t="str">
            <v>SBDI: Fixture - TLED - DLR - 4 ft - 2x - from 4 ft T8 32w NLO 3x</v>
          </cell>
          <cell r="G2353" t="str">
            <v>2-lamp 4' tubular LED fixture: delamp and reflector; replace 3-lamp 4' 32 watt normal light output T8</v>
          </cell>
          <cell r="H2353">
            <v>1</v>
          </cell>
          <cell r="I2353" t="str">
            <v>Active</v>
          </cell>
          <cell r="J2353">
            <v>42370</v>
          </cell>
          <cell r="L2353" t="str">
            <v>Comm Lighting</v>
          </cell>
          <cell r="M2353" t="str">
            <v>3L4FT2LT832NLOTLEDDR</v>
          </cell>
          <cell r="N2353" t="str">
            <v>3425</v>
          </cell>
          <cell r="Q2353" t="str">
            <v>60.93</v>
          </cell>
          <cell r="S2353" t="str">
            <v>87.05</v>
          </cell>
          <cell r="T2353" t="str">
            <v>182</v>
          </cell>
          <cell r="U2353" t="str">
            <v>Full</v>
          </cell>
          <cell r="V2353" t="str">
            <v>12</v>
          </cell>
          <cell r="Y2353" t="str">
            <v>PSE-deemed</v>
          </cell>
          <cell r="Z2353" t="str">
            <v>Engineering</v>
          </cell>
          <cell r="AE2353" t="str">
            <v>per unit</v>
          </cell>
          <cell r="AF2353" t="str">
            <v>kWh</v>
          </cell>
        </row>
        <row r="2354">
          <cell r="A2354" t="str">
            <v>11005 - 1</v>
          </cell>
          <cell r="B2354" t="str">
            <v>11005</v>
          </cell>
          <cell r="C2354" t="str">
            <v>Lighting</v>
          </cell>
          <cell r="D2354" t="str">
            <v>Fixture</v>
          </cell>
          <cell r="E2354" t="str">
            <v>LED Fixture</v>
          </cell>
          <cell r="F2354" t="str">
            <v>SBDI: Fixture - TLED - DLR - 4 ft - 2x - from 4 ft T8 32w NLO 4x</v>
          </cell>
          <cell r="G2354" t="str">
            <v>2-lamp 4' tubular LED fixture; delamp and reflector: replace 4-lamp 4' 32 watt normal light output T8</v>
          </cell>
          <cell r="H2354">
            <v>1</v>
          </cell>
          <cell r="I2354" t="str">
            <v>Active</v>
          </cell>
          <cell r="J2354">
            <v>42370</v>
          </cell>
          <cell r="K2354">
            <v>42735</v>
          </cell>
          <cell r="L2354" t="str">
            <v>Comm Lighting</v>
          </cell>
          <cell r="M2354" t="str">
            <v>4L-4FT2LT8-32NLO-TLED DL&amp;R 2016</v>
          </cell>
          <cell r="N2354" t="str">
            <v>3442</v>
          </cell>
          <cell r="Q2354" t="str">
            <v>68.87</v>
          </cell>
          <cell r="S2354" t="str">
            <v>98.39</v>
          </cell>
          <cell r="T2354" t="str">
            <v>272</v>
          </cell>
          <cell r="U2354" t="str">
            <v>Full</v>
          </cell>
          <cell r="V2354" t="str">
            <v>12</v>
          </cell>
          <cell r="Y2354" t="str">
            <v>PSE-deemed</v>
          </cell>
          <cell r="Z2354" t="str">
            <v>Engineering</v>
          </cell>
          <cell r="AE2354" t="str">
            <v>per unit</v>
          </cell>
          <cell r="AF2354" t="str">
            <v>kWh</v>
          </cell>
        </row>
        <row r="2355">
          <cell r="A2355" t="str">
            <v>11005 - 2</v>
          </cell>
          <cell r="B2355" t="str">
            <v>11005</v>
          </cell>
          <cell r="C2355" t="str">
            <v>Lighting</v>
          </cell>
          <cell r="D2355" t="str">
            <v>Fixture</v>
          </cell>
          <cell r="E2355" t="str">
            <v>LED Fixture</v>
          </cell>
          <cell r="F2355" t="str">
            <v>SBDI: Fixture - TLED - DLR - 4 ft - 2x - from 4 ft T8 32w NLO 4x</v>
          </cell>
          <cell r="G2355" t="str">
            <v>2-lamp 4' tubular LED fixture; delamp and reflector: replace 4-lamp 4' 32 watt normal light output T8</v>
          </cell>
          <cell r="H2355">
            <v>2</v>
          </cell>
          <cell r="I2355" t="str">
            <v>Active</v>
          </cell>
          <cell r="J2355">
            <v>42736</v>
          </cell>
          <cell r="L2355" t="str">
            <v>Comm Lighting</v>
          </cell>
          <cell r="N2355" t="str">
            <v>4980</v>
          </cell>
          <cell r="Q2355" t="str">
            <v>68.87</v>
          </cell>
          <cell r="S2355" t="str">
            <v>98.39</v>
          </cell>
          <cell r="T2355" t="str">
            <v>271</v>
          </cell>
          <cell r="U2355" t="str">
            <v>Full</v>
          </cell>
          <cell r="V2355" t="str">
            <v>12</v>
          </cell>
          <cell r="X2355" t="str">
            <v>0</v>
          </cell>
          <cell r="Y2355" t="str">
            <v>PSE-deemed</v>
          </cell>
          <cell r="Z2355" t="str">
            <v>Engineering</v>
          </cell>
          <cell r="AE2355" t="str">
            <v>per unit</v>
          </cell>
          <cell r="AF2355" t="str">
            <v>kWh</v>
          </cell>
        </row>
        <row r="2356">
          <cell r="A2356" t="str">
            <v>11006 - 1</v>
          </cell>
          <cell r="B2356" t="str">
            <v>11006</v>
          </cell>
          <cell r="C2356" t="str">
            <v>Lighting</v>
          </cell>
          <cell r="D2356" t="str">
            <v>Fixture</v>
          </cell>
          <cell r="E2356" t="str">
            <v>LED Fixture</v>
          </cell>
          <cell r="F2356" t="str">
            <v>SBDI: Fixture - TLED - DLR - 4 ft - 2x - from 8 ft T12 F96 2x</v>
          </cell>
          <cell r="G2356" t="str">
            <v>2-lamp 4' tubular LED fixture: delamp and reflector: replace 2-lamp 8' F96 T12</v>
          </cell>
          <cell r="H2356">
            <v>1</v>
          </cell>
          <cell r="I2356" t="str">
            <v>Active</v>
          </cell>
          <cell r="J2356">
            <v>42370</v>
          </cell>
          <cell r="K2356">
            <v>42735</v>
          </cell>
          <cell r="L2356" t="str">
            <v>Comm Lighting</v>
          </cell>
          <cell r="M2356" t="str">
            <v>8FT2LT12-4FT2LTLED DL&amp;R 2016</v>
          </cell>
          <cell r="N2356" t="str">
            <v>3446</v>
          </cell>
          <cell r="Q2356" t="str">
            <v>65.93</v>
          </cell>
          <cell r="S2356" t="str">
            <v>94.19</v>
          </cell>
          <cell r="T2356" t="str">
            <v>372</v>
          </cell>
          <cell r="U2356" t="str">
            <v>Full</v>
          </cell>
          <cell r="V2356" t="str">
            <v>12</v>
          </cell>
          <cell r="Y2356" t="str">
            <v>PSE-deemed</v>
          </cell>
          <cell r="Z2356" t="str">
            <v>Engineering</v>
          </cell>
          <cell r="AE2356" t="str">
            <v>per unit</v>
          </cell>
          <cell r="AF2356" t="str">
            <v>kWh</v>
          </cell>
        </row>
        <row r="2357">
          <cell r="A2357" t="str">
            <v>11006 - 2</v>
          </cell>
          <cell r="B2357" t="str">
            <v>11006</v>
          </cell>
          <cell r="C2357" t="str">
            <v>Lighting</v>
          </cell>
          <cell r="D2357" t="str">
            <v>Fixture</v>
          </cell>
          <cell r="E2357" t="str">
            <v>LED Fixture</v>
          </cell>
          <cell r="F2357" t="str">
            <v>SBDI: Fixture - TLED - DLR - 4 ft - 2x - from 8 ft T12 F96 2x</v>
          </cell>
          <cell r="G2357" t="str">
            <v>2-lamp 4' tubular LED fixture: delamp and reflector: replace 2-lamp 8' F96 T12</v>
          </cell>
          <cell r="H2357">
            <v>2</v>
          </cell>
          <cell r="I2357" t="str">
            <v>Active</v>
          </cell>
          <cell r="J2357">
            <v>42736</v>
          </cell>
          <cell r="L2357" t="str">
            <v>Comm Lighting</v>
          </cell>
          <cell r="N2357" t="str">
            <v>4981</v>
          </cell>
          <cell r="Q2357" t="str">
            <v>65.93</v>
          </cell>
          <cell r="S2357" t="str">
            <v>94.19</v>
          </cell>
          <cell r="T2357" t="str">
            <v>370</v>
          </cell>
          <cell r="U2357" t="str">
            <v>Full</v>
          </cell>
          <cell r="V2357" t="str">
            <v>12</v>
          </cell>
          <cell r="X2357" t="str">
            <v>0</v>
          </cell>
          <cell r="Y2357" t="str">
            <v>PSE-deemed</v>
          </cell>
          <cell r="Z2357" t="str">
            <v>Engineering</v>
          </cell>
          <cell r="AE2357" t="str">
            <v>per unit</v>
          </cell>
          <cell r="AF2357" t="str">
            <v>kWh</v>
          </cell>
        </row>
        <row r="2358">
          <cell r="A2358" t="str">
            <v>11007 - 1</v>
          </cell>
          <cell r="B2358" t="str">
            <v>11007</v>
          </cell>
          <cell r="C2358" t="str">
            <v>Lighting</v>
          </cell>
          <cell r="D2358" t="str">
            <v>Fixture</v>
          </cell>
          <cell r="E2358" t="str">
            <v>LED Fixture</v>
          </cell>
          <cell r="F2358" t="str">
            <v>SBDI: Fixture - TLED - DLR - 4 ft - 3x - from 4 ft T12 4x</v>
          </cell>
          <cell r="G2358" t="str">
            <v>3-lamp 4' tubular LED fixture; delamp and reflector: replace 4-lamp 4' T12</v>
          </cell>
          <cell r="H2358">
            <v>1</v>
          </cell>
          <cell r="I2358" t="str">
            <v>Active</v>
          </cell>
          <cell r="J2358">
            <v>42370</v>
          </cell>
          <cell r="K2358">
            <v>42735</v>
          </cell>
          <cell r="L2358" t="str">
            <v>Comm Lighting</v>
          </cell>
          <cell r="M2358" t="str">
            <v>4L-4FT3LT12-TLED DL&amp;R 2016</v>
          </cell>
          <cell r="N2358" t="str">
            <v>3432</v>
          </cell>
          <cell r="Q2358" t="str">
            <v>55.31</v>
          </cell>
          <cell r="S2358" t="str">
            <v>79.01</v>
          </cell>
          <cell r="T2358" t="str">
            <v>362</v>
          </cell>
          <cell r="U2358" t="str">
            <v>Full</v>
          </cell>
          <cell r="V2358" t="str">
            <v>12</v>
          </cell>
          <cell r="Y2358" t="str">
            <v>PSE-deemed</v>
          </cell>
          <cell r="Z2358" t="str">
            <v>Engineering</v>
          </cell>
          <cell r="AE2358" t="str">
            <v>per unit</v>
          </cell>
          <cell r="AF2358" t="str">
            <v>kWh</v>
          </cell>
        </row>
        <row r="2359">
          <cell r="A2359" t="str">
            <v>11007 - 2</v>
          </cell>
          <cell r="B2359" t="str">
            <v>11007</v>
          </cell>
          <cell r="C2359" t="str">
            <v>Lighting</v>
          </cell>
          <cell r="D2359" t="str">
            <v>Fixture</v>
          </cell>
          <cell r="E2359" t="str">
            <v>LED Fixture</v>
          </cell>
          <cell r="F2359" t="str">
            <v>SBDI: Fixture - TLED - DLR - 4 ft - 3x - from 4 ft T12 4x</v>
          </cell>
          <cell r="G2359" t="str">
            <v>3-lamp 4' tubular LED fixture; delamp and reflector: replace 4-lamp 4' T12</v>
          </cell>
          <cell r="H2359">
            <v>2</v>
          </cell>
          <cell r="I2359" t="str">
            <v>Active</v>
          </cell>
          <cell r="J2359">
            <v>42736</v>
          </cell>
          <cell r="L2359" t="str">
            <v>Comm Lighting</v>
          </cell>
          <cell r="N2359" t="str">
            <v>4982</v>
          </cell>
          <cell r="Q2359" t="str">
            <v>55.31</v>
          </cell>
          <cell r="S2359" t="str">
            <v>79.01</v>
          </cell>
          <cell r="T2359" t="str">
            <v>360</v>
          </cell>
          <cell r="U2359" t="str">
            <v>Full</v>
          </cell>
          <cell r="V2359" t="str">
            <v>12</v>
          </cell>
          <cell r="X2359" t="str">
            <v>0</v>
          </cell>
          <cell r="Y2359" t="str">
            <v>PSE-deemed</v>
          </cell>
          <cell r="Z2359" t="str">
            <v>Engineering</v>
          </cell>
          <cell r="AE2359" t="str">
            <v>per unit</v>
          </cell>
          <cell r="AF2359" t="str">
            <v>kWh</v>
          </cell>
        </row>
        <row r="2360">
          <cell r="A2360" t="str">
            <v>11008 - 1</v>
          </cell>
          <cell r="B2360" t="str">
            <v>11008</v>
          </cell>
          <cell r="C2360" t="str">
            <v>Lighting</v>
          </cell>
          <cell r="D2360" t="str">
            <v>Fixture</v>
          </cell>
          <cell r="E2360" t="str">
            <v>LED Fixture</v>
          </cell>
          <cell r="F2360" t="str">
            <v>SBDI: Fixture - TLED - DLR - 4 ft - 3x - from 4 ft T12 HO 4x</v>
          </cell>
          <cell r="G2360" t="str">
            <v>3-lamp 4' tubular LED fixture; delamp and reflector: replace 4-lamp 4' high output T12</v>
          </cell>
          <cell r="H2360">
            <v>1</v>
          </cell>
          <cell r="I2360" t="str">
            <v>Active</v>
          </cell>
          <cell r="J2360">
            <v>42370</v>
          </cell>
          <cell r="K2360">
            <v>42735</v>
          </cell>
          <cell r="L2360" t="str">
            <v>Comm Lighting</v>
          </cell>
          <cell r="M2360" t="str">
            <v>HO-4L-4FT3LT12-TLED DL&amp;R 2016</v>
          </cell>
          <cell r="N2360" t="str">
            <v>3429</v>
          </cell>
          <cell r="Q2360" t="str">
            <v>37.51</v>
          </cell>
          <cell r="S2360" t="str">
            <v>75.02</v>
          </cell>
          <cell r="T2360" t="str">
            <v>826</v>
          </cell>
          <cell r="U2360" t="str">
            <v>Full</v>
          </cell>
          <cell r="V2360" t="str">
            <v>12</v>
          </cell>
          <cell r="Y2360" t="str">
            <v>PSE-deemed</v>
          </cell>
          <cell r="Z2360" t="str">
            <v>Engineering</v>
          </cell>
          <cell r="AE2360" t="str">
            <v>per unit</v>
          </cell>
          <cell r="AF2360" t="str">
            <v>kWh</v>
          </cell>
        </row>
        <row r="2361">
          <cell r="A2361" t="str">
            <v>11008 - 2</v>
          </cell>
          <cell r="B2361" t="str">
            <v>11008</v>
          </cell>
          <cell r="C2361" t="str">
            <v>Lighting</v>
          </cell>
          <cell r="D2361" t="str">
            <v>Fixture</v>
          </cell>
          <cell r="E2361" t="str">
            <v>LED Fixture</v>
          </cell>
          <cell r="F2361" t="str">
            <v>SBDI: Fixture - TLED - DLR - 4 ft - 3x - from 4 ft T12 HO 4x</v>
          </cell>
          <cell r="G2361" t="str">
            <v>3-lamp 4' tubular LED fixture; delamp and reflector: replace 4-lamp 4' high output T12</v>
          </cell>
          <cell r="H2361">
            <v>2</v>
          </cell>
          <cell r="I2361" t="str">
            <v>Active</v>
          </cell>
          <cell r="J2361">
            <v>42736</v>
          </cell>
          <cell r="L2361" t="str">
            <v>Comm Lighting</v>
          </cell>
          <cell r="N2361" t="str">
            <v>4983</v>
          </cell>
          <cell r="Q2361" t="str">
            <v>37.51</v>
          </cell>
          <cell r="S2361" t="str">
            <v>75.02</v>
          </cell>
          <cell r="T2361" t="str">
            <v>822</v>
          </cell>
          <cell r="U2361" t="str">
            <v>Full</v>
          </cell>
          <cell r="V2361" t="str">
            <v>12</v>
          </cell>
          <cell r="X2361" t="str">
            <v>0</v>
          </cell>
          <cell r="Y2361" t="str">
            <v>PSE-deemed</v>
          </cell>
          <cell r="Z2361" t="str">
            <v>Engineering</v>
          </cell>
          <cell r="AE2361" t="str">
            <v>per unit</v>
          </cell>
          <cell r="AF2361" t="str">
            <v>kWh</v>
          </cell>
        </row>
        <row r="2362">
          <cell r="A2362" t="str">
            <v>11009 - 1</v>
          </cell>
          <cell r="B2362" t="str">
            <v>11009</v>
          </cell>
          <cell r="C2362" t="str">
            <v>Lighting</v>
          </cell>
          <cell r="D2362" t="str">
            <v>Fixture</v>
          </cell>
          <cell r="E2362" t="str">
            <v>LED Fixture</v>
          </cell>
          <cell r="F2362" t="str">
            <v>SBDI: Fixture - TLED - DLR - 4 ft - 3x - from 4 ft T8 28w LLO 4x</v>
          </cell>
          <cell r="G2362" t="str">
            <v>3-lamp 4' tubular LED fixture; delamp and reflector: replace 4-lamp 4' 28 watt low light output T8</v>
          </cell>
          <cell r="H2362">
            <v>1</v>
          </cell>
          <cell r="I2362" t="str">
            <v>Active</v>
          </cell>
          <cell r="J2362">
            <v>42370</v>
          </cell>
          <cell r="L2362" t="str">
            <v>Comm Lighting</v>
          </cell>
          <cell r="M2362" t="str">
            <v>4L-4FT3LT8-28LLO-TLED DL&amp;R 2016</v>
          </cell>
          <cell r="N2362" t="str">
            <v>3434</v>
          </cell>
          <cell r="Q2362" t="str">
            <v>51.61</v>
          </cell>
          <cell r="S2362" t="str">
            <v>73.72</v>
          </cell>
          <cell r="T2362" t="str">
            <v>149</v>
          </cell>
          <cell r="U2362" t="str">
            <v>Full</v>
          </cell>
          <cell r="V2362" t="str">
            <v>12</v>
          </cell>
          <cell r="Y2362" t="str">
            <v>PSE-deemed</v>
          </cell>
          <cell r="Z2362" t="str">
            <v>Engineering</v>
          </cell>
          <cell r="AE2362" t="str">
            <v>per unit</v>
          </cell>
          <cell r="AF2362" t="str">
            <v>kWh</v>
          </cell>
        </row>
        <row r="2363">
          <cell r="A2363" t="str">
            <v>11010 - 1</v>
          </cell>
          <cell r="B2363" t="str">
            <v>11010</v>
          </cell>
          <cell r="C2363" t="str">
            <v>Lighting</v>
          </cell>
          <cell r="D2363" t="str">
            <v>Fixture</v>
          </cell>
          <cell r="E2363" t="str">
            <v>LED Fixture</v>
          </cell>
          <cell r="F2363" t="str">
            <v>SBDI: Fixture - TLED - DLR - 4 ft - 3x - from 4 ft T8 32w LLO 4x</v>
          </cell>
          <cell r="G2363" t="str">
            <v>3-lamp 4' tubular LED fixture; delamp and reflector: replace 4-lamp 4' 32 watt low light output T8</v>
          </cell>
          <cell r="H2363">
            <v>1</v>
          </cell>
          <cell r="I2363" t="str">
            <v>Active</v>
          </cell>
          <cell r="J2363">
            <v>42370</v>
          </cell>
          <cell r="K2363">
            <v>42735</v>
          </cell>
          <cell r="L2363" t="str">
            <v>Comm Lighting</v>
          </cell>
          <cell r="M2363" t="str">
            <v>4L-4FT3LT8-32LLO-TLED DL&amp;R 2016</v>
          </cell>
          <cell r="N2363" t="str">
            <v>3440</v>
          </cell>
          <cell r="Q2363" t="str">
            <v>51.61</v>
          </cell>
          <cell r="S2363" t="str">
            <v>73.72</v>
          </cell>
          <cell r="T2363" t="str">
            <v>189</v>
          </cell>
          <cell r="U2363" t="str">
            <v>Full</v>
          </cell>
          <cell r="V2363" t="str">
            <v>12</v>
          </cell>
          <cell r="Y2363" t="str">
            <v>PSE-deemed</v>
          </cell>
          <cell r="Z2363" t="str">
            <v>Engineering</v>
          </cell>
          <cell r="AE2363" t="str">
            <v>per unit</v>
          </cell>
          <cell r="AF2363" t="str">
            <v>kWh</v>
          </cell>
        </row>
        <row r="2364">
          <cell r="A2364" t="str">
            <v>11010 - 2</v>
          </cell>
          <cell r="B2364" t="str">
            <v>11010</v>
          </cell>
          <cell r="C2364" t="str">
            <v>Lighting</v>
          </cell>
          <cell r="D2364" t="str">
            <v>Fixture</v>
          </cell>
          <cell r="E2364" t="str">
            <v>LED Fixture</v>
          </cell>
          <cell r="F2364" t="str">
            <v>SBDI: Fixture - TLED - DLR - 4 ft - 3x - from 4 ft T8 32w LLO 4x</v>
          </cell>
          <cell r="G2364" t="str">
            <v>3-lamp 4' tubular LED fixture; delamp and reflector: replace 4-lamp 4' 32 watt low light output T8</v>
          </cell>
          <cell r="H2364">
            <v>2</v>
          </cell>
          <cell r="I2364" t="str">
            <v>Active</v>
          </cell>
          <cell r="J2364">
            <v>42736</v>
          </cell>
          <cell r="L2364" t="str">
            <v>Comm Lighting</v>
          </cell>
          <cell r="N2364" t="str">
            <v>4984</v>
          </cell>
          <cell r="Q2364" t="str">
            <v>51.61</v>
          </cell>
          <cell r="S2364" t="str">
            <v>73.72</v>
          </cell>
          <cell r="T2364" t="str">
            <v>188</v>
          </cell>
          <cell r="U2364" t="str">
            <v>Full</v>
          </cell>
          <cell r="V2364" t="str">
            <v>12</v>
          </cell>
          <cell r="X2364" t="str">
            <v>0</v>
          </cell>
          <cell r="Y2364" t="str">
            <v>PSE-deemed</v>
          </cell>
          <cell r="Z2364" t="str">
            <v>Engineering</v>
          </cell>
          <cell r="AE2364" t="str">
            <v>per unit</v>
          </cell>
          <cell r="AF2364" t="str">
            <v>kWh</v>
          </cell>
        </row>
        <row r="2365">
          <cell r="A2365" t="str">
            <v>11011 - 1</v>
          </cell>
          <cell r="B2365" t="str">
            <v>11011</v>
          </cell>
          <cell r="C2365" t="str">
            <v>Lighting</v>
          </cell>
          <cell r="D2365" t="str">
            <v>Lamp</v>
          </cell>
          <cell r="E2365" t="str">
            <v>LED Lamp</v>
          </cell>
          <cell r="F2365" t="str">
            <v>SBDI: Lamp - LED - 20w - from 100w HID</v>
          </cell>
          <cell r="G2365" t="str">
            <v>20 watt LED lamp: replace 100 watt high intensity discharge lamp</v>
          </cell>
          <cell r="H2365">
            <v>1</v>
          </cell>
          <cell r="I2365" t="str">
            <v>Active</v>
          </cell>
          <cell r="J2365">
            <v>42370</v>
          </cell>
          <cell r="L2365" t="str">
            <v>Comm Lighting</v>
          </cell>
          <cell r="M2365" t="str">
            <v>100W HID to 20W LED</v>
          </cell>
          <cell r="N2365" t="str">
            <v>3206</v>
          </cell>
          <cell r="Q2365" t="str">
            <v>91.65</v>
          </cell>
          <cell r="S2365" t="str">
            <v>176.82</v>
          </cell>
          <cell r="T2365" t="str">
            <v>458</v>
          </cell>
          <cell r="U2365" t="str">
            <v>Full</v>
          </cell>
          <cell r="V2365" t="str">
            <v>12</v>
          </cell>
          <cell r="Y2365" t="str">
            <v>PSE-deemed</v>
          </cell>
          <cell r="Z2365" t="str">
            <v>Engineering</v>
          </cell>
          <cell r="AE2365" t="str">
            <v>per unit</v>
          </cell>
          <cell r="AF2365" t="str">
            <v>kWh</v>
          </cell>
        </row>
        <row r="2366">
          <cell r="A2366" t="str">
            <v>11012 - 1</v>
          </cell>
          <cell r="B2366" t="str">
            <v>11012</v>
          </cell>
          <cell r="C2366" t="str">
            <v>Lighting</v>
          </cell>
          <cell r="D2366" t="str">
            <v>Lamp</v>
          </cell>
          <cell r="E2366" t="str">
            <v>LED Lamp</v>
          </cell>
          <cell r="F2366" t="str">
            <v>SBDI: Lamp - LED - 35w - from 175w HID</v>
          </cell>
          <cell r="G2366" t="str">
            <v>35 watt LED lamp: replace 175 watt high intensity discharge lamp</v>
          </cell>
          <cell r="H2366">
            <v>1</v>
          </cell>
          <cell r="I2366" t="str">
            <v>Active</v>
          </cell>
          <cell r="J2366">
            <v>42370</v>
          </cell>
          <cell r="L2366" t="str">
            <v>Comm Lighting</v>
          </cell>
          <cell r="M2366" t="str">
            <v>175W HID to 35W LED</v>
          </cell>
          <cell r="N2366" t="str">
            <v>3462</v>
          </cell>
          <cell r="Q2366" t="str">
            <v>153.17</v>
          </cell>
          <cell r="S2366" t="str">
            <v>218.82</v>
          </cell>
          <cell r="T2366" t="str">
            <v>735</v>
          </cell>
          <cell r="U2366" t="str">
            <v>Full</v>
          </cell>
          <cell r="V2366" t="str">
            <v>12</v>
          </cell>
          <cell r="Y2366" t="str">
            <v>PSE-deemed</v>
          </cell>
          <cell r="Z2366" t="str">
            <v>Engineering</v>
          </cell>
          <cell r="AE2366" t="str">
            <v>per unit</v>
          </cell>
          <cell r="AF2366" t="str">
            <v>kWh</v>
          </cell>
        </row>
        <row r="2367">
          <cell r="A2367" t="str">
            <v>11013 - 1</v>
          </cell>
          <cell r="B2367" t="str">
            <v>11013</v>
          </cell>
          <cell r="C2367" t="str">
            <v>Lighting</v>
          </cell>
          <cell r="D2367" t="str">
            <v>Lamp</v>
          </cell>
          <cell r="E2367" t="str">
            <v>LED Lamp</v>
          </cell>
          <cell r="F2367" t="str">
            <v>SBDI: Lamp - LED - 35w - from 250w HID</v>
          </cell>
          <cell r="G2367" t="str">
            <v>35 watt LED: replace 250 watt high intensity discharge lamp</v>
          </cell>
          <cell r="H2367">
            <v>1</v>
          </cell>
          <cell r="I2367" t="str">
            <v>Active</v>
          </cell>
          <cell r="J2367">
            <v>42370</v>
          </cell>
          <cell r="L2367" t="str">
            <v>Comm Lighting</v>
          </cell>
          <cell r="M2367" t="str">
            <v>250W HID to 35W LED</v>
          </cell>
          <cell r="N2367" t="str">
            <v>3210</v>
          </cell>
          <cell r="Q2367" t="str">
            <v>153.17</v>
          </cell>
          <cell r="S2367" t="str">
            <v>218.82</v>
          </cell>
          <cell r="T2367" t="str">
            <v>1075</v>
          </cell>
          <cell r="U2367" t="str">
            <v>Full</v>
          </cell>
          <cell r="V2367" t="str">
            <v>12</v>
          </cell>
          <cell r="Y2367" t="str">
            <v>PSE-deemed</v>
          </cell>
          <cell r="Z2367" t="str">
            <v>Engineering</v>
          </cell>
          <cell r="AE2367" t="str">
            <v>per unit</v>
          </cell>
          <cell r="AF2367" t="str">
            <v>kWh</v>
          </cell>
        </row>
        <row r="2368">
          <cell r="A2368" t="str">
            <v>11938 - 1</v>
          </cell>
          <cell r="B2368" t="str">
            <v>11938</v>
          </cell>
          <cell r="C2368" t="str">
            <v>Lighting</v>
          </cell>
          <cell r="D2368" t="str">
            <v>Lamp</v>
          </cell>
          <cell r="E2368" t="str">
            <v>LED Lamp</v>
          </cell>
          <cell r="F2368" t="str">
            <v>SBDI: Lamp - LED - 60W  - Wall Pack with Photocell</v>
          </cell>
          <cell r="G2368" t="str">
            <v>60w LED Wall Pack with Photocell</v>
          </cell>
          <cell r="H2368">
            <v>1</v>
          </cell>
          <cell r="I2368" t="str">
            <v>Active</v>
          </cell>
          <cell r="J2368">
            <v>42005</v>
          </cell>
          <cell r="K2368">
            <v>42369</v>
          </cell>
          <cell r="L2368" t="str">
            <v>Comm Lighting</v>
          </cell>
          <cell r="M2368" t="str">
            <v>HID TO 60W LED</v>
          </cell>
          <cell r="N2368" t="str">
            <v>1410</v>
          </cell>
          <cell r="Q2368" t="str">
            <v>222.5</v>
          </cell>
          <cell r="S2368" t="str">
            <v>222.5</v>
          </cell>
          <cell r="T2368" t="str">
            <v>890</v>
          </cell>
          <cell r="V2368" t="str">
            <v>12</v>
          </cell>
          <cell r="W2368" t="str">
            <v>4556</v>
          </cell>
          <cell r="AE2368" t="str">
            <v>per unit</v>
          </cell>
          <cell r="AF2368" t="str">
            <v>kWh</v>
          </cell>
        </row>
        <row r="2369">
          <cell r="A2369" t="str">
            <v>11014 - 1</v>
          </cell>
          <cell r="B2369" t="str">
            <v>11014</v>
          </cell>
          <cell r="C2369" t="str">
            <v>Lighting</v>
          </cell>
          <cell r="D2369" t="str">
            <v>Lamp</v>
          </cell>
          <cell r="E2369" t="str">
            <v>LED Lamp</v>
          </cell>
          <cell r="F2369" t="str">
            <v>SBDI: Lamp - LED - 60w - from 250w HID</v>
          </cell>
          <cell r="G2369" t="str">
            <v>60 watt LED: replace 250 watt high intensity discharge lamp</v>
          </cell>
          <cell r="H2369">
            <v>1</v>
          </cell>
          <cell r="I2369" t="str">
            <v>Active</v>
          </cell>
          <cell r="J2369">
            <v>42370</v>
          </cell>
          <cell r="L2369" t="str">
            <v>Comm Lighting</v>
          </cell>
          <cell r="M2369" t="str">
            <v>250W HID to 60W LED</v>
          </cell>
          <cell r="N2369" t="str">
            <v>3211</v>
          </cell>
          <cell r="Q2369" t="str">
            <v>194.04</v>
          </cell>
          <cell r="S2369" t="str">
            <v>298.62</v>
          </cell>
          <cell r="T2369" t="str">
            <v>970</v>
          </cell>
          <cell r="U2369" t="str">
            <v>Full</v>
          </cell>
          <cell r="V2369" t="str">
            <v>12</v>
          </cell>
          <cell r="Y2369" t="str">
            <v>PSE-deemed</v>
          </cell>
          <cell r="Z2369" t="str">
            <v>Engineering</v>
          </cell>
          <cell r="AE2369" t="str">
            <v>per unit</v>
          </cell>
          <cell r="AF2369" t="str">
            <v>kWh</v>
          </cell>
        </row>
        <row r="2370">
          <cell r="A2370" t="str">
            <v>11015 - 1</v>
          </cell>
          <cell r="B2370" t="str">
            <v>11015</v>
          </cell>
          <cell r="C2370" t="str">
            <v>Lighting</v>
          </cell>
          <cell r="D2370" t="str">
            <v>Lamp</v>
          </cell>
          <cell r="E2370" t="str">
            <v>LED Lamp</v>
          </cell>
          <cell r="F2370" t="str">
            <v>SBDI: Lamp - LED - 60w - from 400w HID</v>
          </cell>
          <cell r="G2370" t="str">
            <v>60w LED lamp: replace 400 watt high intensity discharge lamp</v>
          </cell>
          <cell r="H2370">
            <v>1</v>
          </cell>
          <cell r="I2370" t="str">
            <v>Active</v>
          </cell>
          <cell r="J2370">
            <v>42370</v>
          </cell>
          <cell r="L2370" t="str">
            <v>Comm Lighting</v>
          </cell>
          <cell r="M2370" t="str">
            <v>400W HID to 60W LED</v>
          </cell>
          <cell r="N2370" t="str">
            <v>3215</v>
          </cell>
          <cell r="Q2370" t="str">
            <v>329.75</v>
          </cell>
          <cell r="S2370" t="str">
            <v>471.07</v>
          </cell>
          <cell r="T2370" t="str">
            <v>1672</v>
          </cell>
          <cell r="U2370" t="str">
            <v>Full</v>
          </cell>
          <cell r="V2370" t="str">
            <v>12</v>
          </cell>
          <cell r="Y2370" t="str">
            <v>PSE-deemed</v>
          </cell>
          <cell r="Z2370" t="str">
            <v>Engineering</v>
          </cell>
          <cell r="AE2370" t="str">
            <v>per unit</v>
          </cell>
          <cell r="AF2370" t="str">
            <v>kWh</v>
          </cell>
        </row>
        <row r="2371">
          <cell r="A2371" t="str">
            <v>11016 - 1</v>
          </cell>
          <cell r="B2371" t="str">
            <v>11016</v>
          </cell>
          <cell r="C2371" t="str">
            <v>Lighting</v>
          </cell>
          <cell r="D2371" t="str">
            <v>Lamp</v>
          </cell>
          <cell r="E2371" t="str">
            <v>LED Lamp</v>
          </cell>
          <cell r="F2371" t="str">
            <v>SBDI: Lamp - LED - 80w - from 400w HID</v>
          </cell>
          <cell r="G2371" t="str">
            <v>80w LED lamp: replace 400 watt high intensity discharge lamp</v>
          </cell>
          <cell r="H2371">
            <v>1</v>
          </cell>
          <cell r="I2371" t="str">
            <v>Active</v>
          </cell>
          <cell r="J2371">
            <v>42370</v>
          </cell>
          <cell r="L2371" t="str">
            <v>Comm Lighting</v>
          </cell>
          <cell r="M2371" t="str">
            <v>400W HID to 80W LED</v>
          </cell>
          <cell r="N2371" t="str">
            <v>3216</v>
          </cell>
          <cell r="Q2371" t="str">
            <v>317.52</v>
          </cell>
          <cell r="S2371" t="str">
            <v>471.07</v>
          </cell>
          <cell r="T2371" t="str">
            <v>1588</v>
          </cell>
          <cell r="U2371" t="str">
            <v>Full</v>
          </cell>
          <cell r="V2371" t="str">
            <v>12</v>
          </cell>
          <cell r="Y2371" t="str">
            <v>PSE-deemed</v>
          </cell>
          <cell r="Z2371" t="str">
            <v>Engineering</v>
          </cell>
          <cell r="AE2371" t="str">
            <v>per unit</v>
          </cell>
          <cell r="AF2371" t="str">
            <v>kWh</v>
          </cell>
        </row>
        <row r="2372">
          <cell r="A2372" t="str">
            <v>11017 - 1</v>
          </cell>
          <cell r="B2372" t="str">
            <v>11017</v>
          </cell>
          <cell r="C2372" t="str">
            <v>Lighting</v>
          </cell>
          <cell r="D2372" t="str">
            <v>Lamp</v>
          </cell>
          <cell r="E2372" t="str">
            <v>LED Lamp</v>
          </cell>
          <cell r="F2372" t="str">
            <v>SBDI: Lamp - LED - Decorative - Assembly Church</v>
          </cell>
          <cell r="G2372" t="str">
            <v>Decorative LED lamp: assembly or church</v>
          </cell>
          <cell r="H2372">
            <v>1</v>
          </cell>
          <cell r="I2372" t="str">
            <v>Active</v>
          </cell>
          <cell r="J2372">
            <v>42370</v>
          </cell>
          <cell r="K2372">
            <v>42735</v>
          </cell>
          <cell r="L2372" t="str">
            <v>Comm Lighting</v>
          </cell>
          <cell r="M2372" t="str">
            <v>LED DEC 2016 ASM</v>
          </cell>
          <cell r="N2372" t="str">
            <v>3255</v>
          </cell>
          <cell r="Q2372" t="str">
            <v>27.69</v>
          </cell>
          <cell r="S2372" t="str">
            <v>27.69</v>
          </cell>
          <cell r="T2372" t="str">
            <v>35</v>
          </cell>
          <cell r="U2372" t="str">
            <v>Full</v>
          </cell>
          <cell r="V2372" t="str">
            <v>3</v>
          </cell>
          <cell r="Y2372" t="str">
            <v>PSE-deemed</v>
          </cell>
          <cell r="Z2372" t="str">
            <v>Engineering</v>
          </cell>
          <cell r="AE2372" t="str">
            <v>per unit</v>
          </cell>
          <cell r="AF2372" t="str">
            <v>kWh</v>
          </cell>
        </row>
        <row r="2373">
          <cell r="A2373" t="str">
            <v>11017 - 2</v>
          </cell>
          <cell r="B2373" t="str">
            <v>11017</v>
          </cell>
          <cell r="C2373" t="str">
            <v>Lighting</v>
          </cell>
          <cell r="D2373" t="str">
            <v>Lamp</v>
          </cell>
          <cell r="E2373" t="str">
            <v>LED Lamp</v>
          </cell>
          <cell r="F2373" t="str">
            <v>SBDI: Lamp - LED - Decorative - Assembly Church</v>
          </cell>
          <cell r="G2373" t="str">
            <v>Decorative LED lamp: assembly or church</v>
          </cell>
          <cell r="H2373">
            <v>2</v>
          </cell>
          <cell r="I2373" t="str">
            <v>Active</v>
          </cell>
          <cell r="J2373">
            <v>42736</v>
          </cell>
          <cell r="L2373" t="str">
            <v>Comm Lighting</v>
          </cell>
          <cell r="N2373" t="str">
            <v>4985</v>
          </cell>
          <cell r="Q2373" t="str">
            <v>10.82</v>
          </cell>
          <cell r="S2373" t="str">
            <v>10.82</v>
          </cell>
          <cell r="T2373" t="str">
            <v>35</v>
          </cell>
          <cell r="U2373" t="str">
            <v>Full</v>
          </cell>
          <cell r="V2373" t="str">
            <v>3</v>
          </cell>
          <cell r="X2373" t="str">
            <v>0</v>
          </cell>
          <cell r="Y2373" t="str">
            <v>PSE-deemed</v>
          </cell>
          <cell r="Z2373" t="str">
            <v>Engineering</v>
          </cell>
          <cell r="AE2373" t="str">
            <v>per unit</v>
          </cell>
          <cell r="AF2373" t="str">
            <v>kWh</v>
          </cell>
        </row>
        <row r="2374">
          <cell r="A2374" t="str">
            <v>11018 - 1</v>
          </cell>
          <cell r="B2374" t="str">
            <v>11018</v>
          </cell>
          <cell r="C2374" t="str">
            <v>Lighting</v>
          </cell>
          <cell r="D2374" t="str">
            <v>Lamp</v>
          </cell>
          <cell r="E2374" t="str">
            <v>LED Lamp</v>
          </cell>
          <cell r="F2374" t="str">
            <v>SBDI: Lamp - LED - Decorative - Exterior</v>
          </cell>
          <cell r="G2374" t="str">
            <v>Decorative LED lamp: exterior</v>
          </cell>
          <cell r="H2374">
            <v>1</v>
          </cell>
          <cell r="I2374" t="str">
            <v>Active</v>
          </cell>
          <cell r="J2374">
            <v>42370</v>
          </cell>
          <cell r="K2374">
            <v>42735</v>
          </cell>
          <cell r="L2374" t="str">
            <v>Comm Lighting</v>
          </cell>
          <cell r="M2374" t="str">
            <v>LED DEC 2016 EXT</v>
          </cell>
          <cell r="N2374" t="str">
            <v>3256</v>
          </cell>
          <cell r="Q2374" t="str">
            <v>27.69</v>
          </cell>
          <cell r="S2374" t="str">
            <v>27.69</v>
          </cell>
          <cell r="T2374" t="str">
            <v>79</v>
          </cell>
          <cell r="U2374" t="str">
            <v>Full</v>
          </cell>
          <cell r="V2374" t="str">
            <v>3</v>
          </cell>
          <cell r="Y2374" t="str">
            <v>PSE-deemed</v>
          </cell>
          <cell r="Z2374" t="str">
            <v>Engineering</v>
          </cell>
          <cell r="AE2374" t="str">
            <v>per unit</v>
          </cell>
          <cell r="AF2374" t="str">
            <v>kWh</v>
          </cell>
        </row>
        <row r="2375">
          <cell r="A2375" t="str">
            <v>11018 - 2</v>
          </cell>
          <cell r="B2375" t="str">
            <v>11018</v>
          </cell>
          <cell r="C2375" t="str">
            <v>Lighting</v>
          </cell>
          <cell r="D2375" t="str">
            <v>Lamp</v>
          </cell>
          <cell r="E2375" t="str">
            <v>LED Lamp</v>
          </cell>
          <cell r="F2375" t="str">
            <v>SBDI: Lamp - LED - Decorative - Exterior</v>
          </cell>
          <cell r="G2375" t="str">
            <v>Decorative LED lamp: exterior</v>
          </cell>
          <cell r="H2375">
            <v>2</v>
          </cell>
          <cell r="I2375" t="str">
            <v>Active</v>
          </cell>
          <cell r="J2375">
            <v>42736</v>
          </cell>
          <cell r="L2375" t="str">
            <v>Comm Lighting</v>
          </cell>
          <cell r="N2375" t="str">
            <v>4986</v>
          </cell>
          <cell r="Q2375" t="str">
            <v>10.82</v>
          </cell>
          <cell r="S2375" t="str">
            <v>10.82</v>
          </cell>
          <cell r="T2375" t="str">
            <v>79</v>
          </cell>
          <cell r="U2375" t="str">
            <v>Full</v>
          </cell>
          <cell r="V2375" t="str">
            <v>3</v>
          </cell>
          <cell r="X2375" t="str">
            <v>0</v>
          </cell>
          <cell r="Y2375" t="str">
            <v>PSE-deemed</v>
          </cell>
          <cell r="Z2375" t="str">
            <v>Engineering</v>
          </cell>
          <cell r="AE2375" t="str">
            <v>per unit</v>
          </cell>
          <cell r="AF2375" t="str">
            <v>kWh</v>
          </cell>
        </row>
        <row r="2376">
          <cell r="A2376" t="str">
            <v>11019 - 1</v>
          </cell>
          <cell r="B2376" t="str">
            <v>11019</v>
          </cell>
          <cell r="C2376" t="str">
            <v>Lighting</v>
          </cell>
          <cell r="D2376" t="str">
            <v>Lamp</v>
          </cell>
          <cell r="E2376" t="str">
            <v>LED Lamp</v>
          </cell>
          <cell r="F2376" t="str">
            <v>SBDI: Lamp - LED - Decorative - Grocery</v>
          </cell>
          <cell r="G2376" t="str">
            <v>Decorative LED lamp: grocery</v>
          </cell>
          <cell r="H2376">
            <v>1</v>
          </cell>
          <cell r="I2376" t="str">
            <v>Active</v>
          </cell>
          <cell r="J2376">
            <v>42370</v>
          </cell>
          <cell r="K2376">
            <v>42735</v>
          </cell>
          <cell r="L2376" t="str">
            <v>Comm Lighting</v>
          </cell>
          <cell r="M2376" t="str">
            <v>LED DEC 2016 GRO</v>
          </cell>
          <cell r="N2376" t="str">
            <v>3257</v>
          </cell>
          <cell r="Q2376" t="str">
            <v>27.69</v>
          </cell>
          <cell r="S2376" t="str">
            <v>27.69</v>
          </cell>
          <cell r="T2376" t="str">
            <v>102</v>
          </cell>
          <cell r="U2376" t="str">
            <v>Full</v>
          </cell>
          <cell r="V2376" t="str">
            <v>3</v>
          </cell>
          <cell r="Y2376" t="str">
            <v>PSE-deemed</v>
          </cell>
          <cell r="Z2376" t="str">
            <v>Engineering</v>
          </cell>
          <cell r="AE2376" t="str">
            <v>per unit</v>
          </cell>
          <cell r="AF2376" t="str">
            <v>kWh</v>
          </cell>
        </row>
        <row r="2377">
          <cell r="A2377" t="str">
            <v>11019 - 2</v>
          </cell>
          <cell r="B2377" t="str">
            <v>11019</v>
          </cell>
          <cell r="C2377" t="str">
            <v>Lighting</v>
          </cell>
          <cell r="D2377" t="str">
            <v>Lamp</v>
          </cell>
          <cell r="E2377" t="str">
            <v>LED Lamp</v>
          </cell>
          <cell r="F2377" t="str">
            <v>SBDI: Lamp - LED - Decorative - Grocery</v>
          </cell>
          <cell r="G2377" t="str">
            <v>Decorative LED lamp: grocery</v>
          </cell>
          <cell r="H2377">
            <v>2</v>
          </cell>
          <cell r="I2377" t="str">
            <v>Active</v>
          </cell>
          <cell r="J2377">
            <v>42736</v>
          </cell>
          <cell r="L2377" t="str">
            <v>Comm Lighting</v>
          </cell>
          <cell r="N2377" t="str">
            <v>4987</v>
          </cell>
          <cell r="Q2377" t="str">
            <v>10.82</v>
          </cell>
          <cell r="S2377" t="str">
            <v>10.82</v>
          </cell>
          <cell r="T2377" t="str">
            <v>102</v>
          </cell>
          <cell r="U2377" t="str">
            <v>Full</v>
          </cell>
          <cell r="V2377" t="str">
            <v>3</v>
          </cell>
          <cell r="X2377" t="str">
            <v>0</v>
          </cell>
          <cell r="Y2377" t="str">
            <v>PSE-deemed</v>
          </cell>
          <cell r="Z2377" t="str">
            <v>Engineering</v>
          </cell>
          <cell r="AE2377" t="str">
            <v>per unit</v>
          </cell>
          <cell r="AF2377" t="str">
            <v>kWh</v>
          </cell>
        </row>
        <row r="2378">
          <cell r="A2378" t="str">
            <v>11020 - 1</v>
          </cell>
          <cell r="B2378" t="str">
            <v>11020</v>
          </cell>
          <cell r="C2378" t="str">
            <v>Lighting</v>
          </cell>
          <cell r="D2378" t="str">
            <v>Lamp</v>
          </cell>
          <cell r="E2378" t="str">
            <v>LED Lamp</v>
          </cell>
          <cell r="F2378" t="str">
            <v>SBDI: Lamp - LED - Decorative - Office</v>
          </cell>
          <cell r="G2378" t="str">
            <v>Decorative LED lamp: office</v>
          </cell>
          <cell r="H2378">
            <v>1</v>
          </cell>
          <cell r="I2378" t="str">
            <v>Active</v>
          </cell>
          <cell r="J2378">
            <v>41640</v>
          </cell>
          <cell r="K2378">
            <v>42735</v>
          </cell>
          <cell r="L2378" t="str">
            <v>Comm Lighting</v>
          </cell>
          <cell r="M2378" t="str">
            <v>LED DEC 2016 OFC</v>
          </cell>
          <cell r="N2378" t="str">
            <v>3258</v>
          </cell>
          <cell r="Q2378" t="str">
            <v>27.69</v>
          </cell>
          <cell r="S2378" t="str">
            <v>27.69</v>
          </cell>
          <cell r="T2378" t="str">
            <v>58</v>
          </cell>
          <cell r="U2378" t="str">
            <v>Full</v>
          </cell>
          <cell r="V2378" t="str">
            <v>3</v>
          </cell>
          <cell r="Y2378" t="str">
            <v>PSE-deemed</v>
          </cell>
          <cell r="Z2378" t="str">
            <v>Engineering</v>
          </cell>
          <cell r="AE2378" t="str">
            <v>per unit</v>
          </cell>
          <cell r="AF2378" t="str">
            <v>kWh</v>
          </cell>
        </row>
        <row r="2379">
          <cell r="A2379" t="str">
            <v>11020 - 2</v>
          </cell>
          <cell r="B2379" t="str">
            <v>11020</v>
          </cell>
          <cell r="C2379" t="str">
            <v>Lighting</v>
          </cell>
          <cell r="D2379" t="str">
            <v>Lamp</v>
          </cell>
          <cell r="E2379" t="str">
            <v>LED Lamp</v>
          </cell>
          <cell r="F2379" t="str">
            <v>SBDI: Lamp - LED - Decorative - Office</v>
          </cell>
          <cell r="G2379" t="str">
            <v>Decorative LED lamp: office</v>
          </cell>
          <cell r="H2379">
            <v>2</v>
          </cell>
          <cell r="I2379" t="str">
            <v>Active</v>
          </cell>
          <cell r="J2379">
            <v>42736</v>
          </cell>
          <cell r="L2379" t="str">
            <v>Comm Lighting</v>
          </cell>
          <cell r="N2379" t="str">
            <v>4988</v>
          </cell>
          <cell r="Q2379" t="str">
            <v>10.82</v>
          </cell>
          <cell r="S2379" t="str">
            <v>10.82</v>
          </cell>
          <cell r="T2379" t="str">
            <v>58</v>
          </cell>
          <cell r="U2379" t="str">
            <v>Full</v>
          </cell>
          <cell r="V2379" t="str">
            <v>3</v>
          </cell>
          <cell r="X2379" t="str">
            <v>0</v>
          </cell>
          <cell r="Y2379" t="str">
            <v>PSE-deemed</v>
          </cell>
          <cell r="Z2379" t="str">
            <v>Engineering</v>
          </cell>
          <cell r="AE2379" t="str">
            <v>per unit</v>
          </cell>
          <cell r="AF2379" t="str">
            <v>kWh</v>
          </cell>
        </row>
        <row r="2380">
          <cell r="A2380" t="str">
            <v>11021 - 1</v>
          </cell>
          <cell r="B2380" t="str">
            <v>11021</v>
          </cell>
          <cell r="C2380" t="str">
            <v>Lighting</v>
          </cell>
          <cell r="D2380" t="str">
            <v>Lamp</v>
          </cell>
          <cell r="E2380" t="str">
            <v>LED Lamp</v>
          </cell>
          <cell r="F2380" t="str">
            <v>SBDI: Lamp - LED - Decorative - Other</v>
          </cell>
          <cell r="G2380" t="str">
            <v>Decorative LED lamp: other</v>
          </cell>
          <cell r="H2380">
            <v>1</v>
          </cell>
          <cell r="I2380" t="str">
            <v>Active</v>
          </cell>
          <cell r="J2380">
            <v>42370</v>
          </cell>
          <cell r="K2380">
            <v>42735</v>
          </cell>
          <cell r="L2380" t="str">
            <v>Comm Lighting</v>
          </cell>
          <cell r="M2380" t="str">
            <v>LED DEC 2016 OTR</v>
          </cell>
          <cell r="N2380" t="str">
            <v>3260</v>
          </cell>
          <cell r="Q2380" t="str">
            <v>27.69</v>
          </cell>
          <cell r="S2380" t="str">
            <v>27.69</v>
          </cell>
          <cell r="T2380" t="str">
            <v>44</v>
          </cell>
          <cell r="U2380" t="str">
            <v>Full</v>
          </cell>
          <cell r="V2380" t="str">
            <v>3</v>
          </cell>
          <cell r="Y2380" t="str">
            <v>PSE-deemed</v>
          </cell>
          <cell r="Z2380" t="str">
            <v>Engineering</v>
          </cell>
          <cell r="AE2380" t="str">
            <v>per unit</v>
          </cell>
          <cell r="AF2380" t="str">
            <v>kWh</v>
          </cell>
        </row>
        <row r="2381">
          <cell r="A2381" t="str">
            <v>11021 - 2</v>
          </cell>
          <cell r="B2381" t="str">
            <v>11021</v>
          </cell>
          <cell r="C2381" t="str">
            <v>Lighting</v>
          </cell>
          <cell r="D2381" t="str">
            <v>Lamp</v>
          </cell>
          <cell r="E2381" t="str">
            <v>LED Lamp</v>
          </cell>
          <cell r="F2381" t="str">
            <v>SBDI: Lamp - LED - Decorative - Other</v>
          </cell>
          <cell r="G2381" t="str">
            <v>Decorative LED lamp: other</v>
          </cell>
          <cell r="H2381">
            <v>2</v>
          </cell>
          <cell r="I2381" t="str">
            <v>Active</v>
          </cell>
          <cell r="J2381">
            <v>42736</v>
          </cell>
          <cell r="L2381" t="str">
            <v>Comm Lighting</v>
          </cell>
          <cell r="N2381" t="str">
            <v>4989</v>
          </cell>
          <cell r="Q2381" t="str">
            <v>10.82</v>
          </cell>
          <cell r="S2381" t="str">
            <v>10.82</v>
          </cell>
          <cell r="T2381" t="str">
            <v>44</v>
          </cell>
          <cell r="U2381" t="str">
            <v>Full</v>
          </cell>
          <cell r="V2381" t="str">
            <v>3</v>
          </cell>
          <cell r="X2381" t="str">
            <v>0</v>
          </cell>
          <cell r="Y2381" t="str">
            <v>PSE-deemed</v>
          </cell>
          <cell r="Z2381" t="str">
            <v>Engineering</v>
          </cell>
          <cell r="AE2381" t="str">
            <v>per unit</v>
          </cell>
          <cell r="AF2381" t="str">
            <v>kWh</v>
          </cell>
        </row>
        <row r="2382">
          <cell r="A2382" t="str">
            <v>11022 - 1</v>
          </cell>
          <cell r="B2382" t="str">
            <v>11022</v>
          </cell>
          <cell r="C2382" t="str">
            <v>Lighting</v>
          </cell>
          <cell r="D2382" t="str">
            <v>Lamp</v>
          </cell>
          <cell r="E2382" t="str">
            <v>LED Lamp</v>
          </cell>
          <cell r="F2382" t="str">
            <v>SBDI: Lamp - LED - Decorative - Other Health</v>
          </cell>
          <cell r="G2382" t="str">
            <v>Decorative LED lamp: other healt</v>
          </cell>
          <cell r="H2382">
            <v>1</v>
          </cell>
          <cell r="I2382" t="str">
            <v>Active</v>
          </cell>
          <cell r="J2382">
            <v>42005</v>
          </cell>
          <cell r="K2382">
            <v>42735</v>
          </cell>
          <cell r="L2382" t="str">
            <v>Comm Lighting</v>
          </cell>
          <cell r="M2382" t="str">
            <v>LED DEC 2016 OTH</v>
          </cell>
          <cell r="N2382" t="str">
            <v>3259</v>
          </cell>
          <cell r="Q2382" t="str">
            <v>27.69</v>
          </cell>
          <cell r="S2382" t="str">
            <v>27.69</v>
          </cell>
          <cell r="T2382" t="str">
            <v>86</v>
          </cell>
          <cell r="U2382" t="str">
            <v>Full</v>
          </cell>
          <cell r="V2382" t="str">
            <v>3</v>
          </cell>
          <cell r="Y2382" t="str">
            <v>PSE-deemed</v>
          </cell>
          <cell r="Z2382" t="str">
            <v>Engineering</v>
          </cell>
          <cell r="AE2382" t="str">
            <v>per unit</v>
          </cell>
          <cell r="AF2382" t="str">
            <v>kWh</v>
          </cell>
        </row>
        <row r="2383">
          <cell r="A2383" t="str">
            <v>11022 - 2</v>
          </cell>
          <cell r="B2383" t="str">
            <v>11022</v>
          </cell>
          <cell r="C2383" t="str">
            <v>Lighting</v>
          </cell>
          <cell r="D2383" t="str">
            <v>Lamp</v>
          </cell>
          <cell r="E2383" t="str">
            <v>LED Lamp</v>
          </cell>
          <cell r="F2383" t="str">
            <v>SBDI: Lamp - LED - Decorative - Other Health</v>
          </cell>
          <cell r="G2383" t="str">
            <v>Decorative LED lamp: other healt</v>
          </cell>
          <cell r="H2383">
            <v>2</v>
          </cell>
          <cell r="I2383" t="str">
            <v>Active</v>
          </cell>
          <cell r="J2383">
            <v>42736</v>
          </cell>
          <cell r="L2383" t="str">
            <v>Comm Lighting</v>
          </cell>
          <cell r="N2383" t="str">
            <v>4990</v>
          </cell>
          <cell r="Q2383" t="str">
            <v>10.82</v>
          </cell>
          <cell r="S2383" t="str">
            <v>10.82</v>
          </cell>
          <cell r="T2383" t="str">
            <v>86</v>
          </cell>
          <cell r="U2383" t="str">
            <v>Full</v>
          </cell>
          <cell r="V2383" t="str">
            <v>3</v>
          </cell>
          <cell r="X2383" t="str">
            <v>0</v>
          </cell>
          <cell r="Y2383" t="str">
            <v>PSE-deemed</v>
          </cell>
          <cell r="Z2383" t="str">
            <v>Engineering</v>
          </cell>
          <cell r="AE2383" t="str">
            <v>per unit</v>
          </cell>
          <cell r="AF2383" t="str">
            <v>kWh</v>
          </cell>
        </row>
        <row r="2384">
          <cell r="A2384" t="str">
            <v>11023 - 1</v>
          </cell>
          <cell r="B2384" t="str">
            <v>11023</v>
          </cell>
          <cell r="C2384" t="str">
            <v>Lighting</v>
          </cell>
          <cell r="D2384" t="str">
            <v>Lamp</v>
          </cell>
          <cell r="E2384" t="str">
            <v>LED Lamp</v>
          </cell>
          <cell r="F2384" t="str">
            <v>SBDI: Lamp - LED - Decorative - Restaurant</v>
          </cell>
          <cell r="G2384" t="str">
            <v>Decorative LED lamp: restaurant</v>
          </cell>
          <cell r="H2384">
            <v>1</v>
          </cell>
          <cell r="I2384" t="str">
            <v>Active</v>
          </cell>
          <cell r="J2384">
            <v>42005</v>
          </cell>
          <cell r="K2384">
            <v>42735</v>
          </cell>
          <cell r="L2384" t="str">
            <v>Comm Lighting</v>
          </cell>
          <cell r="M2384" t="str">
            <v>LED DEC 2016 RES</v>
          </cell>
          <cell r="N2384" t="str">
            <v>3261</v>
          </cell>
          <cell r="Q2384" t="str">
            <v>27.69</v>
          </cell>
          <cell r="S2384" t="str">
            <v>27.69</v>
          </cell>
          <cell r="T2384" t="str">
            <v>70</v>
          </cell>
          <cell r="U2384" t="str">
            <v>Full</v>
          </cell>
          <cell r="V2384" t="str">
            <v>3</v>
          </cell>
          <cell r="Y2384" t="str">
            <v>PSE-deemed</v>
          </cell>
          <cell r="Z2384" t="str">
            <v>Engineering</v>
          </cell>
          <cell r="AE2384" t="str">
            <v>per unit</v>
          </cell>
          <cell r="AF2384" t="str">
            <v>kWh</v>
          </cell>
        </row>
        <row r="2385">
          <cell r="A2385" t="str">
            <v>11023 - 2</v>
          </cell>
          <cell r="B2385" t="str">
            <v>11023</v>
          </cell>
          <cell r="C2385" t="str">
            <v>Lighting</v>
          </cell>
          <cell r="D2385" t="str">
            <v>Lamp</v>
          </cell>
          <cell r="E2385" t="str">
            <v>LED Lamp</v>
          </cell>
          <cell r="F2385" t="str">
            <v>SBDI: Lamp - LED - Decorative - Restaurant</v>
          </cell>
          <cell r="G2385" t="str">
            <v>Decorative LED lamp: restaurant</v>
          </cell>
          <cell r="H2385">
            <v>2</v>
          </cell>
          <cell r="I2385" t="str">
            <v>Active</v>
          </cell>
          <cell r="J2385">
            <v>42736</v>
          </cell>
          <cell r="L2385" t="str">
            <v>Comm Lighting</v>
          </cell>
          <cell r="N2385" t="str">
            <v>4991</v>
          </cell>
          <cell r="Q2385" t="str">
            <v>10.82</v>
          </cell>
          <cell r="S2385" t="str">
            <v>10.82</v>
          </cell>
          <cell r="T2385" t="str">
            <v>70</v>
          </cell>
          <cell r="U2385" t="str">
            <v>Full</v>
          </cell>
          <cell r="V2385" t="str">
            <v>3</v>
          </cell>
          <cell r="X2385" t="str">
            <v>0</v>
          </cell>
          <cell r="Y2385" t="str">
            <v>PSE-deemed</v>
          </cell>
          <cell r="Z2385" t="str">
            <v>Engineering</v>
          </cell>
          <cell r="AE2385" t="str">
            <v>per unit</v>
          </cell>
          <cell r="AF2385" t="str">
            <v>kWh</v>
          </cell>
        </row>
        <row r="2386">
          <cell r="A2386" t="str">
            <v>11024 - 1</v>
          </cell>
          <cell r="B2386" t="str">
            <v>11024</v>
          </cell>
          <cell r="C2386" t="str">
            <v>Lighting</v>
          </cell>
          <cell r="D2386" t="str">
            <v>Lamp</v>
          </cell>
          <cell r="E2386" t="str">
            <v>LED Lamp</v>
          </cell>
          <cell r="F2386" t="str">
            <v>SBDI: Lamp - LED - Decorative - Retail</v>
          </cell>
          <cell r="G2386" t="str">
            <v>Decorative LED lamp: retail</v>
          </cell>
          <cell r="H2386">
            <v>1</v>
          </cell>
          <cell r="I2386" t="str">
            <v>Active</v>
          </cell>
          <cell r="J2386">
            <v>41640</v>
          </cell>
          <cell r="K2386">
            <v>42735</v>
          </cell>
          <cell r="L2386" t="str">
            <v>Comm Lighting</v>
          </cell>
          <cell r="M2386" t="str">
            <v>LED DEC 2016 RTL</v>
          </cell>
          <cell r="N2386" t="str">
            <v>3262</v>
          </cell>
          <cell r="Q2386" t="str">
            <v>27.69</v>
          </cell>
          <cell r="S2386" t="str">
            <v>27.69</v>
          </cell>
          <cell r="T2386" t="str">
            <v>64</v>
          </cell>
          <cell r="U2386" t="str">
            <v>Full</v>
          </cell>
          <cell r="V2386" t="str">
            <v>3</v>
          </cell>
          <cell r="Y2386" t="str">
            <v>PSE-deemed</v>
          </cell>
          <cell r="Z2386" t="str">
            <v>Engineering</v>
          </cell>
          <cell r="AE2386" t="str">
            <v>per unit</v>
          </cell>
          <cell r="AF2386" t="str">
            <v>kWh</v>
          </cell>
        </row>
        <row r="2387">
          <cell r="A2387" t="str">
            <v>11024 - 2</v>
          </cell>
          <cell r="B2387" t="str">
            <v>11024</v>
          </cell>
          <cell r="C2387" t="str">
            <v>Lighting</v>
          </cell>
          <cell r="D2387" t="str">
            <v>Lamp</v>
          </cell>
          <cell r="E2387" t="str">
            <v>LED Lamp</v>
          </cell>
          <cell r="F2387" t="str">
            <v>SBDI: Lamp - LED - Decorative - Retail</v>
          </cell>
          <cell r="G2387" t="str">
            <v>Decorative LED lamp: retail</v>
          </cell>
          <cell r="H2387">
            <v>2</v>
          </cell>
          <cell r="I2387" t="str">
            <v>Active</v>
          </cell>
          <cell r="J2387">
            <v>42736</v>
          </cell>
          <cell r="L2387" t="str">
            <v>Comm Lighting</v>
          </cell>
          <cell r="N2387" t="str">
            <v>4992</v>
          </cell>
          <cell r="Q2387" t="str">
            <v>10.82</v>
          </cell>
          <cell r="S2387" t="str">
            <v>10.82</v>
          </cell>
          <cell r="T2387" t="str">
            <v>64</v>
          </cell>
          <cell r="U2387" t="str">
            <v>Full</v>
          </cell>
          <cell r="V2387" t="str">
            <v>3</v>
          </cell>
          <cell r="X2387" t="str">
            <v>0</v>
          </cell>
          <cell r="Y2387" t="str">
            <v>PSE-deemed</v>
          </cell>
          <cell r="Z2387" t="str">
            <v>Engineering</v>
          </cell>
          <cell r="AE2387" t="str">
            <v>per unit</v>
          </cell>
          <cell r="AF2387" t="str">
            <v>kWh</v>
          </cell>
        </row>
        <row r="2388">
          <cell r="A2388" t="str">
            <v>11025 - 1</v>
          </cell>
          <cell r="B2388" t="str">
            <v>11025</v>
          </cell>
          <cell r="C2388" t="str">
            <v>Lighting</v>
          </cell>
          <cell r="D2388" t="str">
            <v>Lamp</v>
          </cell>
          <cell r="E2388" t="str">
            <v>LED Lamp</v>
          </cell>
          <cell r="F2388" t="str">
            <v>SBDI: Lamp - LED - Decorative - School K12</v>
          </cell>
          <cell r="G2388" t="str">
            <v>Decorative LED lamp: school K-12</v>
          </cell>
          <cell r="H2388">
            <v>1</v>
          </cell>
          <cell r="I2388" t="str">
            <v>Active</v>
          </cell>
          <cell r="J2388">
            <v>42370</v>
          </cell>
          <cell r="K2388">
            <v>42735</v>
          </cell>
          <cell r="L2388" t="str">
            <v>Comm Lighting</v>
          </cell>
          <cell r="M2388" t="str">
            <v>LED DEC 2016 SCH</v>
          </cell>
          <cell r="N2388" t="str">
            <v>3263</v>
          </cell>
          <cell r="Q2388" t="str">
            <v>27.69</v>
          </cell>
          <cell r="S2388" t="str">
            <v>27.69</v>
          </cell>
          <cell r="T2388" t="str">
            <v>45</v>
          </cell>
          <cell r="U2388" t="str">
            <v>Full</v>
          </cell>
          <cell r="V2388" t="str">
            <v>3</v>
          </cell>
          <cell r="Y2388" t="str">
            <v>PSE-deemed</v>
          </cell>
          <cell r="Z2388" t="str">
            <v>Engineering</v>
          </cell>
          <cell r="AE2388" t="str">
            <v>per unit</v>
          </cell>
          <cell r="AF2388" t="str">
            <v>kWh</v>
          </cell>
        </row>
        <row r="2389">
          <cell r="A2389" t="str">
            <v>11025 - 2</v>
          </cell>
          <cell r="B2389" t="str">
            <v>11025</v>
          </cell>
          <cell r="C2389" t="str">
            <v>Lighting</v>
          </cell>
          <cell r="D2389" t="str">
            <v>Lamp</v>
          </cell>
          <cell r="E2389" t="str">
            <v>LED Lamp</v>
          </cell>
          <cell r="F2389" t="str">
            <v>SBDI: Lamp - LED - Decorative - School K12</v>
          </cell>
          <cell r="G2389" t="str">
            <v>Decorative LED lamp: school K-12</v>
          </cell>
          <cell r="H2389">
            <v>2</v>
          </cell>
          <cell r="I2389" t="str">
            <v>Active</v>
          </cell>
          <cell r="J2389">
            <v>42736</v>
          </cell>
          <cell r="L2389" t="str">
            <v>Comm Lighting</v>
          </cell>
          <cell r="N2389" t="str">
            <v>4993</v>
          </cell>
          <cell r="Q2389" t="str">
            <v>10.82</v>
          </cell>
          <cell r="S2389" t="str">
            <v>10.82</v>
          </cell>
          <cell r="T2389" t="str">
            <v>45</v>
          </cell>
          <cell r="U2389" t="str">
            <v>Full</v>
          </cell>
          <cell r="V2389" t="str">
            <v>3</v>
          </cell>
          <cell r="X2389" t="str">
            <v>0</v>
          </cell>
          <cell r="Y2389" t="str">
            <v>PSE-deemed</v>
          </cell>
          <cell r="Z2389" t="str">
            <v>Engineering</v>
          </cell>
          <cell r="AE2389" t="str">
            <v>per unit</v>
          </cell>
          <cell r="AF2389" t="str">
            <v>kWh</v>
          </cell>
        </row>
        <row r="2390">
          <cell r="A2390" t="str">
            <v>11026 - 1</v>
          </cell>
          <cell r="B2390" t="str">
            <v>11026</v>
          </cell>
          <cell r="C2390" t="str">
            <v>Lighting</v>
          </cell>
          <cell r="D2390" t="str">
            <v>Lamp</v>
          </cell>
          <cell r="E2390" t="str">
            <v>LED Lamp</v>
          </cell>
          <cell r="F2390" t="str">
            <v>SBDI: Lamp - LED - Decorative - Warehouse</v>
          </cell>
          <cell r="G2390" t="str">
            <v>Decorative LED lamp: warehouse</v>
          </cell>
          <cell r="H2390">
            <v>1</v>
          </cell>
          <cell r="I2390" t="str">
            <v>Active</v>
          </cell>
          <cell r="J2390">
            <v>42370</v>
          </cell>
          <cell r="K2390">
            <v>42735</v>
          </cell>
          <cell r="L2390" t="str">
            <v>Comm Lighting</v>
          </cell>
          <cell r="M2390" t="str">
            <v>LED DEC 2016 WHS</v>
          </cell>
          <cell r="N2390" t="str">
            <v>3264</v>
          </cell>
          <cell r="Q2390" t="str">
            <v>27.69</v>
          </cell>
          <cell r="S2390" t="str">
            <v>27.69</v>
          </cell>
          <cell r="T2390" t="str">
            <v>46</v>
          </cell>
          <cell r="U2390" t="str">
            <v>Full</v>
          </cell>
          <cell r="V2390" t="str">
            <v>3</v>
          </cell>
          <cell r="Y2390" t="str">
            <v>PSE-deemed</v>
          </cell>
          <cell r="Z2390" t="str">
            <v>Engineering</v>
          </cell>
          <cell r="AE2390" t="str">
            <v>per unit</v>
          </cell>
          <cell r="AF2390" t="str">
            <v>kWh</v>
          </cell>
        </row>
        <row r="2391">
          <cell r="A2391" t="str">
            <v>11026 - 2</v>
          </cell>
          <cell r="B2391" t="str">
            <v>11026</v>
          </cell>
          <cell r="C2391" t="str">
            <v>Lighting</v>
          </cell>
          <cell r="D2391" t="str">
            <v>Lamp</v>
          </cell>
          <cell r="E2391" t="str">
            <v>LED Lamp</v>
          </cell>
          <cell r="F2391" t="str">
            <v>SBDI: Lamp - LED - Decorative - Warehouse</v>
          </cell>
          <cell r="G2391" t="str">
            <v>Decorative LED lamp: warehouse</v>
          </cell>
          <cell r="H2391">
            <v>2</v>
          </cell>
          <cell r="I2391" t="str">
            <v>Active</v>
          </cell>
          <cell r="J2391">
            <v>42736</v>
          </cell>
          <cell r="L2391" t="str">
            <v>Comm Lighting</v>
          </cell>
          <cell r="N2391" t="str">
            <v>4994</v>
          </cell>
          <cell r="Q2391" t="str">
            <v>10.82</v>
          </cell>
          <cell r="S2391" t="str">
            <v>10.82</v>
          </cell>
          <cell r="T2391" t="str">
            <v>46</v>
          </cell>
          <cell r="U2391" t="str">
            <v>Full</v>
          </cell>
          <cell r="V2391" t="str">
            <v>3</v>
          </cell>
          <cell r="X2391" t="str">
            <v>0</v>
          </cell>
          <cell r="Y2391" t="str">
            <v>PSE-deemed</v>
          </cell>
          <cell r="Z2391" t="str">
            <v>Engineering</v>
          </cell>
          <cell r="AE2391" t="str">
            <v>per unit</v>
          </cell>
          <cell r="AF2391" t="str">
            <v>kWh</v>
          </cell>
        </row>
        <row r="2392">
          <cell r="A2392" t="str">
            <v>11027 - 1</v>
          </cell>
          <cell r="B2392" t="str">
            <v>11027</v>
          </cell>
          <cell r="C2392" t="str">
            <v>Lighting</v>
          </cell>
          <cell r="D2392" t="str">
            <v>Lamp</v>
          </cell>
          <cell r="E2392" t="str">
            <v>LED Lamp</v>
          </cell>
          <cell r="F2392" t="str">
            <v>SBDI: Lamp - LED - Globe - 5w - Assembly Church</v>
          </cell>
          <cell r="G2392" t="str">
            <v>5 watt globe LED: assembly or church</v>
          </cell>
          <cell r="H2392">
            <v>1</v>
          </cell>
          <cell r="I2392" t="str">
            <v>Active</v>
          </cell>
          <cell r="J2392">
            <v>42370</v>
          </cell>
          <cell r="K2392">
            <v>42735</v>
          </cell>
          <cell r="L2392" t="str">
            <v>Comm Lighting</v>
          </cell>
          <cell r="M2392" t="str">
            <v>LED OMNI 5 2016 ASM</v>
          </cell>
          <cell r="N2392" t="str">
            <v>3325</v>
          </cell>
          <cell r="Q2392" t="str">
            <v>21.07</v>
          </cell>
          <cell r="S2392" t="str">
            <v>21.07</v>
          </cell>
          <cell r="T2392" t="str">
            <v>25</v>
          </cell>
          <cell r="U2392" t="str">
            <v>Full</v>
          </cell>
          <cell r="V2392" t="str">
            <v>5</v>
          </cell>
          <cell r="Y2392" t="str">
            <v>PSE-deemed</v>
          </cell>
          <cell r="Z2392" t="str">
            <v>Engineering</v>
          </cell>
          <cell r="AE2392" t="str">
            <v>per unit</v>
          </cell>
          <cell r="AF2392" t="str">
            <v>kWh</v>
          </cell>
        </row>
        <row r="2393">
          <cell r="A2393" t="str">
            <v>11027 - 2</v>
          </cell>
          <cell r="B2393" t="str">
            <v>11027</v>
          </cell>
          <cell r="C2393" t="str">
            <v>Lighting</v>
          </cell>
          <cell r="D2393" t="str">
            <v>Lamp</v>
          </cell>
          <cell r="E2393" t="str">
            <v>LED Lamp</v>
          </cell>
          <cell r="F2393" t="str">
            <v>SBDI: Lamp - LED - Globe - 5w - Assembly Church</v>
          </cell>
          <cell r="G2393" t="str">
            <v>5 watt globe LED: assembly or church</v>
          </cell>
          <cell r="H2393">
            <v>2</v>
          </cell>
          <cell r="I2393" t="str">
            <v>Active</v>
          </cell>
          <cell r="J2393">
            <v>42736</v>
          </cell>
          <cell r="L2393" t="str">
            <v>Comm Lighting</v>
          </cell>
          <cell r="N2393" t="str">
            <v>4995</v>
          </cell>
          <cell r="Q2393" t="str">
            <v>14.89</v>
          </cell>
          <cell r="S2393" t="str">
            <v>14.89</v>
          </cell>
          <cell r="T2393" t="str">
            <v>25</v>
          </cell>
          <cell r="U2393" t="str">
            <v>Full</v>
          </cell>
          <cell r="V2393" t="str">
            <v>5</v>
          </cell>
          <cell r="X2393" t="str">
            <v>0</v>
          </cell>
          <cell r="Y2393" t="str">
            <v>PSE-deemed</v>
          </cell>
          <cell r="Z2393" t="str">
            <v>Engineering</v>
          </cell>
          <cell r="AE2393" t="str">
            <v>per unit</v>
          </cell>
          <cell r="AF2393" t="str">
            <v>kWh</v>
          </cell>
        </row>
        <row r="2394">
          <cell r="A2394" t="str">
            <v>11028 - 1</v>
          </cell>
          <cell r="B2394" t="str">
            <v>11028</v>
          </cell>
          <cell r="C2394" t="str">
            <v>Lighting</v>
          </cell>
          <cell r="D2394" t="str">
            <v>Lamp</v>
          </cell>
          <cell r="E2394" t="str">
            <v>LED Lamp</v>
          </cell>
          <cell r="F2394" t="str">
            <v>SBDI: Lamp - LED - Globe - 5w - Exterior</v>
          </cell>
          <cell r="G2394" t="str">
            <v>5 watt globe LED: exterior</v>
          </cell>
          <cell r="H2394">
            <v>1</v>
          </cell>
          <cell r="I2394" t="str">
            <v>Active</v>
          </cell>
          <cell r="J2394">
            <v>42370</v>
          </cell>
          <cell r="K2394">
            <v>42735</v>
          </cell>
          <cell r="L2394" t="str">
            <v>Comm Lighting</v>
          </cell>
          <cell r="M2394" t="str">
            <v>LED OMNI 5 2016 EXT</v>
          </cell>
          <cell r="N2394" t="str">
            <v>3326</v>
          </cell>
          <cell r="Q2394" t="str">
            <v>21.07</v>
          </cell>
          <cell r="S2394" t="str">
            <v>21.07</v>
          </cell>
          <cell r="T2394" t="str">
            <v>56</v>
          </cell>
          <cell r="U2394" t="str">
            <v>Full</v>
          </cell>
          <cell r="V2394" t="str">
            <v>5</v>
          </cell>
          <cell r="Y2394" t="str">
            <v>PSE-deemed</v>
          </cell>
          <cell r="Z2394" t="str">
            <v>Engineering</v>
          </cell>
          <cell r="AE2394" t="str">
            <v>per unit</v>
          </cell>
          <cell r="AF2394" t="str">
            <v>kWh</v>
          </cell>
        </row>
        <row r="2395">
          <cell r="A2395" t="str">
            <v>11028 - 2</v>
          </cell>
          <cell r="B2395" t="str">
            <v>11028</v>
          </cell>
          <cell r="C2395" t="str">
            <v>Lighting</v>
          </cell>
          <cell r="D2395" t="str">
            <v>Lamp</v>
          </cell>
          <cell r="E2395" t="str">
            <v>LED Lamp</v>
          </cell>
          <cell r="F2395" t="str">
            <v>SBDI: Lamp - LED - Globe - 5w - Exterior</v>
          </cell>
          <cell r="G2395" t="str">
            <v>5 watt globe LED: exterior</v>
          </cell>
          <cell r="H2395">
            <v>2</v>
          </cell>
          <cell r="I2395" t="str">
            <v>Active</v>
          </cell>
          <cell r="J2395">
            <v>42736</v>
          </cell>
          <cell r="L2395" t="str">
            <v>Comm Lighting</v>
          </cell>
          <cell r="N2395" t="str">
            <v>4996</v>
          </cell>
          <cell r="Q2395" t="str">
            <v>14.89</v>
          </cell>
          <cell r="S2395" t="str">
            <v>14.89</v>
          </cell>
          <cell r="T2395" t="str">
            <v>56</v>
          </cell>
          <cell r="U2395" t="str">
            <v>Full</v>
          </cell>
          <cell r="V2395" t="str">
            <v>5</v>
          </cell>
          <cell r="X2395" t="str">
            <v>0</v>
          </cell>
          <cell r="Y2395" t="str">
            <v>PSE-deemed</v>
          </cell>
          <cell r="Z2395" t="str">
            <v>Engineering</v>
          </cell>
          <cell r="AE2395" t="str">
            <v>per unit</v>
          </cell>
          <cell r="AF2395" t="str">
            <v>kWh</v>
          </cell>
        </row>
        <row r="2396">
          <cell r="A2396" t="str">
            <v>11029 - 1</v>
          </cell>
          <cell r="B2396" t="str">
            <v>11029</v>
          </cell>
          <cell r="C2396" t="str">
            <v>Lighting</v>
          </cell>
          <cell r="D2396" t="str">
            <v>Lamp</v>
          </cell>
          <cell r="E2396" t="str">
            <v>LED Lamp</v>
          </cell>
          <cell r="F2396" t="str">
            <v>SBDI: Lamp - LED - Globe - 5w - Grocery</v>
          </cell>
          <cell r="G2396" t="str">
            <v>5 watt globe LED: grocery</v>
          </cell>
          <cell r="H2396">
            <v>1</v>
          </cell>
          <cell r="I2396" t="str">
            <v>Active</v>
          </cell>
          <cell r="J2396">
            <v>42370</v>
          </cell>
          <cell r="K2396">
            <v>42735</v>
          </cell>
          <cell r="L2396" t="str">
            <v>Comm Lighting</v>
          </cell>
          <cell r="M2396" t="str">
            <v>LED OMNI 5 2016 GRO</v>
          </cell>
          <cell r="N2396" t="str">
            <v>3327</v>
          </cell>
          <cell r="Q2396" t="str">
            <v>21.07</v>
          </cell>
          <cell r="S2396" t="str">
            <v>21.07</v>
          </cell>
          <cell r="T2396" t="str">
            <v>73</v>
          </cell>
          <cell r="U2396" t="str">
            <v>Full</v>
          </cell>
          <cell r="V2396" t="str">
            <v>5</v>
          </cell>
          <cell r="Y2396" t="str">
            <v>PSE-deemed</v>
          </cell>
          <cell r="Z2396" t="str">
            <v>Engineering</v>
          </cell>
          <cell r="AE2396" t="str">
            <v>per unit</v>
          </cell>
          <cell r="AF2396" t="str">
            <v>kWh</v>
          </cell>
        </row>
        <row r="2397">
          <cell r="A2397" t="str">
            <v>11029 - 2</v>
          </cell>
          <cell r="B2397" t="str">
            <v>11029</v>
          </cell>
          <cell r="C2397" t="str">
            <v>Lighting</v>
          </cell>
          <cell r="D2397" t="str">
            <v>Lamp</v>
          </cell>
          <cell r="E2397" t="str">
            <v>LED Lamp</v>
          </cell>
          <cell r="F2397" t="str">
            <v>SBDI: Lamp - LED - Globe - 5w - Grocery</v>
          </cell>
          <cell r="G2397" t="str">
            <v>5 watt globe LED: grocery</v>
          </cell>
          <cell r="H2397">
            <v>2</v>
          </cell>
          <cell r="I2397" t="str">
            <v>Active</v>
          </cell>
          <cell r="J2397">
            <v>42736</v>
          </cell>
          <cell r="L2397" t="str">
            <v>Comm Lighting</v>
          </cell>
          <cell r="N2397" t="str">
            <v>4997</v>
          </cell>
          <cell r="Q2397" t="str">
            <v>14.89</v>
          </cell>
          <cell r="S2397" t="str">
            <v>14.89</v>
          </cell>
          <cell r="T2397" t="str">
            <v>73</v>
          </cell>
          <cell r="U2397" t="str">
            <v>Full</v>
          </cell>
          <cell r="V2397" t="str">
            <v>5</v>
          </cell>
          <cell r="X2397" t="str">
            <v>0</v>
          </cell>
          <cell r="Y2397" t="str">
            <v>PSE-deemed</v>
          </cell>
          <cell r="Z2397" t="str">
            <v>Engineering</v>
          </cell>
          <cell r="AE2397" t="str">
            <v>per unit</v>
          </cell>
          <cell r="AF2397" t="str">
            <v>kWh</v>
          </cell>
        </row>
        <row r="2398">
          <cell r="A2398" t="str">
            <v>11030 - 1</v>
          </cell>
          <cell r="B2398" t="str">
            <v>11030</v>
          </cell>
          <cell r="C2398" t="str">
            <v>Lighting</v>
          </cell>
          <cell r="D2398" t="str">
            <v>Lamp</v>
          </cell>
          <cell r="E2398" t="str">
            <v>LED Lamp</v>
          </cell>
          <cell r="F2398" t="str">
            <v>SBDI: Lamp - LED - Globe - 5w - Office</v>
          </cell>
          <cell r="G2398" t="str">
            <v>5 watt globe LED: office</v>
          </cell>
          <cell r="H2398">
            <v>1</v>
          </cell>
          <cell r="I2398" t="str">
            <v>Active</v>
          </cell>
          <cell r="J2398">
            <v>42005</v>
          </cell>
          <cell r="K2398">
            <v>42735</v>
          </cell>
          <cell r="L2398" t="str">
            <v>Comm Lighting</v>
          </cell>
          <cell r="M2398" t="str">
            <v>LED OMNI 5 2016 OFC</v>
          </cell>
          <cell r="N2398" t="str">
            <v>3328</v>
          </cell>
          <cell r="Q2398" t="str">
            <v>21.07</v>
          </cell>
          <cell r="S2398" t="str">
            <v>21.07</v>
          </cell>
          <cell r="T2398" t="str">
            <v>41</v>
          </cell>
          <cell r="U2398" t="str">
            <v>Full</v>
          </cell>
          <cell r="V2398" t="str">
            <v>5</v>
          </cell>
          <cell r="Y2398" t="str">
            <v>PSE-deemed</v>
          </cell>
          <cell r="Z2398" t="str">
            <v>Engineering</v>
          </cell>
          <cell r="AE2398" t="str">
            <v>per unit</v>
          </cell>
          <cell r="AF2398" t="str">
            <v>kWh</v>
          </cell>
        </row>
        <row r="2399">
          <cell r="A2399" t="str">
            <v>11030 - 2</v>
          </cell>
          <cell r="B2399" t="str">
            <v>11030</v>
          </cell>
          <cell r="C2399" t="str">
            <v>Lighting</v>
          </cell>
          <cell r="D2399" t="str">
            <v>Lamp</v>
          </cell>
          <cell r="E2399" t="str">
            <v>LED Lamp</v>
          </cell>
          <cell r="F2399" t="str">
            <v>SBDI: Lamp - LED - Globe - 5w - Office</v>
          </cell>
          <cell r="G2399" t="str">
            <v>5 watt globe LED: office</v>
          </cell>
          <cell r="H2399">
            <v>2</v>
          </cell>
          <cell r="I2399" t="str">
            <v>Active</v>
          </cell>
          <cell r="J2399">
            <v>42736</v>
          </cell>
          <cell r="L2399" t="str">
            <v>Comm Lighting</v>
          </cell>
          <cell r="N2399" t="str">
            <v>4998</v>
          </cell>
          <cell r="Q2399" t="str">
            <v>14.89</v>
          </cell>
          <cell r="S2399" t="str">
            <v>14.89</v>
          </cell>
          <cell r="T2399" t="str">
            <v>41</v>
          </cell>
          <cell r="U2399" t="str">
            <v>Full</v>
          </cell>
          <cell r="V2399" t="str">
            <v>5</v>
          </cell>
          <cell r="X2399" t="str">
            <v>0</v>
          </cell>
          <cell r="Y2399" t="str">
            <v>PSE-deemed</v>
          </cell>
          <cell r="Z2399" t="str">
            <v>Engineering</v>
          </cell>
          <cell r="AE2399" t="str">
            <v>per unit</v>
          </cell>
          <cell r="AF2399" t="str">
            <v>kWh</v>
          </cell>
        </row>
        <row r="2400">
          <cell r="A2400" t="str">
            <v>11031 - 1</v>
          </cell>
          <cell r="B2400" t="str">
            <v>11031</v>
          </cell>
          <cell r="C2400" t="str">
            <v>Lighting</v>
          </cell>
          <cell r="D2400" t="str">
            <v>Lamp</v>
          </cell>
          <cell r="E2400" t="str">
            <v>LED Lamp</v>
          </cell>
          <cell r="F2400" t="str">
            <v>SBDI: Lamp - LED - Globe - 5w - Other</v>
          </cell>
          <cell r="G2400" t="str">
            <v>5 watt globe LED: other</v>
          </cell>
          <cell r="H2400">
            <v>1</v>
          </cell>
          <cell r="I2400" t="str">
            <v>Active</v>
          </cell>
          <cell r="J2400">
            <v>42370</v>
          </cell>
          <cell r="K2400">
            <v>42735</v>
          </cell>
          <cell r="L2400" t="str">
            <v>Comm Lighting</v>
          </cell>
          <cell r="M2400" t="str">
            <v>LED OMNI 5 2016 OTR</v>
          </cell>
          <cell r="N2400" t="str">
            <v>3330</v>
          </cell>
          <cell r="Q2400" t="str">
            <v>21.07</v>
          </cell>
          <cell r="S2400" t="str">
            <v>21.07</v>
          </cell>
          <cell r="T2400" t="str">
            <v>31</v>
          </cell>
          <cell r="U2400" t="str">
            <v>Full</v>
          </cell>
          <cell r="V2400" t="str">
            <v>5</v>
          </cell>
          <cell r="Y2400" t="str">
            <v>PSE-deemed</v>
          </cell>
          <cell r="Z2400" t="str">
            <v>Engineering</v>
          </cell>
          <cell r="AE2400" t="str">
            <v>per unit</v>
          </cell>
          <cell r="AF2400" t="str">
            <v>kWh</v>
          </cell>
        </row>
        <row r="2401">
          <cell r="A2401" t="str">
            <v>11031 - 2</v>
          </cell>
          <cell r="B2401" t="str">
            <v>11031</v>
          </cell>
          <cell r="C2401" t="str">
            <v>Lighting</v>
          </cell>
          <cell r="D2401" t="str">
            <v>Lamp</v>
          </cell>
          <cell r="E2401" t="str">
            <v>LED Lamp</v>
          </cell>
          <cell r="F2401" t="str">
            <v>SBDI: Lamp - LED - Globe - 5w - Other</v>
          </cell>
          <cell r="G2401" t="str">
            <v>5 watt globe LED: other</v>
          </cell>
          <cell r="H2401">
            <v>2</v>
          </cell>
          <cell r="I2401" t="str">
            <v>Active</v>
          </cell>
          <cell r="J2401">
            <v>42736</v>
          </cell>
          <cell r="L2401" t="str">
            <v>Comm Lighting</v>
          </cell>
          <cell r="N2401" t="str">
            <v>4999</v>
          </cell>
          <cell r="Q2401" t="str">
            <v>14.89</v>
          </cell>
          <cell r="S2401" t="str">
            <v>14.89</v>
          </cell>
          <cell r="T2401" t="str">
            <v>31</v>
          </cell>
          <cell r="U2401" t="str">
            <v>Full</v>
          </cell>
          <cell r="V2401" t="str">
            <v>5</v>
          </cell>
          <cell r="X2401" t="str">
            <v>0</v>
          </cell>
          <cell r="Y2401" t="str">
            <v>PSE-deemed</v>
          </cell>
          <cell r="Z2401" t="str">
            <v>Engineering</v>
          </cell>
          <cell r="AE2401" t="str">
            <v>per unit</v>
          </cell>
          <cell r="AF2401" t="str">
            <v>kWh</v>
          </cell>
        </row>
        <row r="2402">
          <cell r="A2402" t="str">
            <v>11032 - 1</v>
          </cell>
          <cell r="B2402" t="str">
            <v>11032</v>
          </cell>
          <cell r="C2402" t="str">
            <v>Lighting</v>
          </cell>
          <cell r="D2402" t="str">
            <v>Lamp</v>
          </cell>
          <cell r="E2402" t="str">
            <v>LED Lamp</v>
          </cell>
          <cell r="F2402" t="str">
            <v>SBDI: Lamp - LED - Globe - 5w - Other Health</v>
          </cell>
          <cell r="G2402" t="str">
            <v>5 watt globe LED: other health</v>
          </cell>
          <cell r="H2402">
            <v>1</v>
          </cell>
          <cell r="I2402" t="str">
            <v>Active</v>
          </cell>
          <cell r="J2402">
            <v>42370</v>
          </cell>
          <cell r="K2402">
            <v>42735</v>
          </cell>
          <cell r="L2402" t="str">
            <v>Comm Lighting</v>
          </cell>
          <cell r="M2402" t="str">
            <v>LED OMNI 5 2016 OTH</v>
          </cell>
          <cell r="N2402" t="str">
            <v>3329</v>
          </cell>
          <cell r="Q2402" t="str">
            <v>21.07</v>
          </cell>
          <cell r="S2402" t="str">
            <v>21.07</v>
          </cell>
          <cell r="T2402" t="str">
            <v>61</v>
          </cell>
          <cell r="U2402" t="str">
            <v>Full</v>
          </cell>
          <cell r="V2402" t="str">
            <v>5</v>
          </cell>
          <cell r="Y2402" t="str">
            <v>PSE-deemed</v>
          </cell>
          <cell r="Z2402" t="str">
            <v>Engineering</v>
          </cell>
          <cell r="AE2402" t="str">
            <v>per unit</v>
          </cell>
          <cell r="AF2402" t="str">
            <v>kWh</v>
          </cell>
        </row>
        <row r="2403">
          <cell r="A2403" t="str">
            <v>11032 - 2</v>
          </cell>
          <cell r="B2403" t="str">
            <v>11032</v>
          </cell>
          <cell r="C2403" t="str">
            <v>Lighting</v>
          </cell>
          <cell r="D2403" t="str">
            <v>Lamp</v>
          </cell>
          <cell r="E2403" t="str">
            <v>LED Lamp</v>
          </cell>
          <cell r="F2403" t="str">
            <v>SBDI: Lamp - LED - Globe - 5w - Other Health</v>
          </cell>
          <cell r="G2403" t="str">
            <v>5 watt globe LED: other health</v>
          </cell>
          <cell r="H2403">
            <v>2</v>
          </cell>
          <cell r="I2403" t="str">
            <v>Active</v>
          </cell>
          <cell r="J2403">
            <v>42736</v>
          </cell>
          <cell r="L2403" t="str">
            <v>Comm Lighting</v>
          </cell>
          <cell r="N2403" t="str">
            <v>5000</v>
          </cell>
          <cell r="Q2403" t="str">
            <v>14.89</v>
          </cell>
          <cell r="S2403" t="str">
            <v>14.89</v>
          </cell>
          <cell r="T2403" t="str">
            <v>61</v>
          </cell>
          <cell r="U2403" t="str">
            <v>Full</v>
          </cell>
          <cell r="V2403" t="str">
            <v>5</v>
          </cell>
          <cell r="X2403" t="str">
            <v>0</v>
          </cell>
          <cell r="Y2403" t="str">
            <v>PSE-deemed</v>
          </cell>
          <cell r="Z2403" t="str">
            <v>Engineering</v>
          </cell>
          <cell r="AE2403" t="str">
            <v>per unit</v>
          </cell>
          <cell r="AF2403" t="str">
            <v>kWh</v>
          </cell>
        </row>
        <row r="2404">
          <cell r="A2404" t="str">
            <v>11033 - 1</v>
          </cell>
          <cell r="B2404" t="str">
            <v>11033</v>
          </cell>
          <cell r="C2404" t="str">
            <v>Lighting</v>
          </cell>
          <cell r="D2404" t="str">
            <v>Lamp</v>
          </cell>
          <cell r="E2404" t="str">
            <v>LED Lamp</v>
          </cell>
          <cell r="F2404" t="str">
            <v>SBDI: Lamp - LED - Globe - 5w - Restaurant</v>
          </cell>
          <cell r="G2404" t="str">
            <v>5 watt globe LED: restaurant</v>
          </cell>
          <cell r="H2404">
            <v>1</v>
          </cell>
          <cell r="I2404" t="str">
            <v>Active</v>
          </cell>
          <cell r="J2404">
            <v>42370</v>
          </cell>
          <cell r="K2404">
            <v>42735</v>
          </cell>
          <cell r="L2404" t="str">
            <v>Comm Lighting</v>
          </cell>
          <cell r="M2404" t="str">
            <v>LED OMNI 5 2016 RES</v>
          </cell>
          <cell r="N2404" t="str">
            <v>3331</v>
          </cell>
          <cell r="Q2404" t="str">
            <v>21.07</v>
          </cell>
          <cell r="S2404" t="str">
            <v>21.07</v>
          </cell>
          <cell r="T2404" t="str">
            <v>50</v>
          </cell>
          <cell r="U2404" t="str">
            <v>Full</v>
          </cell>
          <cell r="V2404" t="str">
            <v>5</v>
          </cell>
          <cell r="Y2404" t="str">
            <v>PSE-deemed</v>
          </cell>
          <cell r="Z2404" t="str">
            <v>Engineering</v>
          </cell>
          <cell r="AE2404" t="str">
            <v>per unit</v>
          </cell>
          <cell r="AF2404" t="str">
            <v>kWh</v>
          </cell>
        </row>
        <row r="2405">
          <cell r="A2405" t="str">
            <v>11033 - 2</v>
          </cell>
          <cell r="B2405" t="str">
            <v>11033</v>
          </cell>
          <cell r="C2405" t="str">
            <v>Lighting</v>
          </cell>
          <cell r="D2405" t="str">
            <v>Lamp</v>
          </cell>
          <cell r="E2405" t="str">
            <v>LED Lamp</v>
          </cell>
          <cell r="F2405" t="str">
            <v>SBDI: Lamp - LED - Globe - 5w - Restaurant</v>
          </cell>
          <cell r="G2405" t="str">
            <v>5 watt globe LED: restaurant</v>
          </cell>
          <cell r="H2405">
            <v>2</v>
          </cell>
          <cell r="I2405" t="str">
            <v>Active</v>
          </cell>
          <cell r="J2405">
            <v>42005</v>
          </cell>
          <cell r="K2405">
            <v>42369</v>
          </cell>
          <cell r="L2405" t="str">
            <v>Comm Lighting</v>
          </cell>
          <cell r="M2405" t="str">
            <v>LED OMNI 5 2015</v>
          </cell>
          <cell r="N2405" t="str">
            <v>2120</v>
          </cell>
          <cell r="Q2405" t="str">
            <v>21.07</v>
          </cell>
          <cell r="S2405" t="str">
            <v>21.07</v>
          </cell>
          <cell r="T2405" t="str">
            <v>49</v>
          </cell>
          <cell r="V2405" t="str">
            <v>7</v>
          </cell>
          <cell r="W2405" t="str">
            <v>5018</v>
          </cell>
          <cell r="AE2405" t="str">
            <v>per unit</v>
          </cell>
          <cell r="AF2405" t="str">
            <v>kWh</v>
          </cell>
        </row>
        <row r="2406">
          <cell r="A2406" t="str">
            <v>11033 - 3</v>
          </cell>
          <cell r="B2406" t="str">
            <v>11033</v>
          </cell>
          <cell r="C2406" t="str">
            <v>Lighting</v>
          </cell>
          <cell r="D2406" t="str">
            <v>Lamp</v>
          </cell>
          <cell r="E2406" t="str">
            <v>LED Lamp</v>
          </cell>
          <cell r="F2406" t="str">
            <v>SBDI: Lamp - LED - Globe - 5w - Restaurant</v>
          </cell>
          <cell r="G2406" t="str">
            <v>5 watt globe LED: restaurant</v>
          </cell>
          <cell r="H2406">
            <v>3</v>
          </cell>
          <cell r="I2406" t="str">
            <v>Active</v>
          </cell>
          <cell r="J2406">
            <v>42736</v>
          </cell>
          <cell r="L2406" t="str">
            <v>Comm Lighting</v>
          </cell>
          <cell r="N2406" t="str">
            <v>5001</v>
          </cell>
          <cell r="Q2406" t="str">
            <v>14.89</v>
          </cell>
          <cell r="S2406" t="str">
            <v>14.89</v>
          </cell>
          <cell r="T2406" t="str">
            <v>50</v>
          </cell>
          <cell r="U2406" t="str">
            <v>Full</v>
          </cell>
          <cell r="V2406" t="str">
            <v>5</v>
          </cell>
          <cell r="X2406" t="str">
            <v>0</v>
          </cell>
          <cell r="Y2406" t="str">
            <v>PSE-deemed</v>
          </cell>
          <cell r="Z2406" t="str">
            <v>Engineering</v>
          </cell>
          <cell r="AE2406" t="str">
            <v>per unit</v>
          </cell>
          <cell r="AF2406" t="str">
            <v>kWh</v>
          </cell>
        </row>
        <row r="2407">
          <cell r="A2407" t="str">
            <v>11034 - 1</v>
          </cell>
          <cell r="B2407" t="str">
            <v>11034</v>
          </cell>
          <cell r="C2407" t="str">
            <v>Lighting</v>
          </cell>
          <cell r="D2407" t="str">
            <v>Lamp</v>
          </cell>
          <cell r="E2407" t="str">
            <v>LED Lamp</v>
          </cell>
          <cell r="F2407" t="str">
            <v>SBDI: Lamp - LED - Globe - 5w - Retail</v>
          </cell>
          <cell r="G2407" t="str">
            <v>5 watt globe LED: retail</v>
          </cell>
          <cell r="H2407">
            <v>1</v>
          </cell>
          <cell r="I2407" t="str">
            <v>Active</v>
          </cell>
          <cell r="J2407">
            <v>42370</v>
          </cell>
          <cell r="K2407">
            <v>42735</v>
          </cell>
          <cell r="L2407" t="str">
            <v>Comm Lighting</v>
          </cell>
          <cell r="M2407" t="str">
            <v>LED OMNI 5 2016 RTL</v>
          </cell>
          <cell r="N2407" t="str">
            <v>3332</v>
          </cell>
          <cell r="Q2407" t="str">
            <v>21.07</v>
          </cell>
          <cell r="S2407" t="str">
            <v>21.07</v>
          </cell>
          <cell r="T2407" t="str">
            <v>46</v>
          </cell>
          <cell r="U2407" t="str">
            <v>Full</v>
          </cell>
          <cell r="V2407" t="str">
            <v>5</v>
          </cell>
          <cell r="Y2407" t="str">
            <v>PSE-deemed</v>
          </cell>
          <cell r="Z2407" t="str">
            <v>Engineering</v>
          </cell>
          <cell r="AE2407" t="str">
            <v>per unit</v>
          </cell>
          <cell r="AF2407" t="str">
            <v>kWh</v>
          </cell>
        </row>
        <row r="2408">
          <cell r="A2408" t="str">
            <v>11034 - 2</v>
          </cell>
          <cell r="B2408" t="str">
            <v>11034</v>
          </cell>
          <cell r="C2408" t="str">
            <v>Lighting</v>
          </cell>
          <cell r="D2408" t="str">
            <v>Lamp</v>
          </cell>
          <cell r="E2408" t="str">
            <v>LED Lamp</v>
          </cell>
          <cell r="F2408" t="str">
            <v>SBDI: Lamp - LED - Globe - 5w - Retail</v>
          </cell>
          <cell r="G2408" t="str">
            <v>5 watt globe LED: retail</v>
          </cell>
          <cell r="H2408">
            <v>2</v>
          </cell>
          <cell r="I2408" t="str">
            <v>Active</v>
          </cell>
          <cell r="J2408">
            <v>42005</v>
          </cell>
          <cell r="K2408">
            <v>42369</v>
          </cell>
          <cell r="L2408" t="str">
            <v>Comm Lighting</v>
          </cell>
          <cell r="M2408" t="str">
            <v>LED OMNI 5 2015</v>
          </cell>
          <cell r="N2408" t="str">
            <v>2121</v>
          </cell>
          <cell r="Q2408" t="str">
            <v>21.07</v>
          </cell>
          <cell r="S2408" t="str">
            <v>21.07</v>
          </cell>
          <cell r="T2408" t="str">
            <v>45</v>
          </cell>
          <cell r="V2408" t="str">
            <v>9</v>
          </cell>
          <cell r="W2408" t="str">
            <v>5026</v>
          </cell>
          <cell r="AE2408" t="str">
            <v>per unit</v>
          </cell>
          <cell r="AF2408" t="str">
            <v>kWh</v>
          </cell>
        </row>
        <row r="2409">
          <cell r="A2409" t="str">
            <v>11034 - 3</v>
          </cell>
          <cell r="B2409" t="str">
            <v>11034</v>
          </cell>
          <cell r="C2409" t="str">
            <v>Lighting</v>
          </cell>
          <cell r="D2409" t="str">
            <v>Lamp</v>
          </cell>
          <cell r="E2409" t="str">
            <v>LED Lamp</v>
          </cell>
          <cell r="F2409" t="str">
            <v>SBDI: Lamp - LED - Globe - 5w - Retail</v>
          </cell>
          <cell r="G2409" t="str">
            <v>5 watt globe LED: retail</v>
          </cell>
          <cell r="H2409">
            <v>3</v>
          </cell>
          <cell r="I2409" t="str">
            <v>Active</v>
          </cell>
          <cell r="J2409">
            <v>42736</v>
          </cell>
          <cell r="L2409" t="str">
            <v>Comm Lighting</v>
          </cell>
          <cell r="N2409" t="str">
            <v>5002</v>
          </cell>
          <cell r="Q2409" t="str">
            <v>14.89</v>
          </cell>
          <cell r="S2409" t="str">
            <v>14.89</v>
          </cell>
          <cell r="T2409" t="str">
            <v>46</v>
          </cell>
          <cell r="U2409" t="str">
            <v>Full</v>
          </cell>
          <cell r="V2409" t="str">
            <v>5</v>
          </cell>
          <cell r="X2409" t="str">
            <v>0</v>
          </cell>
          <cell r="Y2409" t="str">
            <v>PSE-deemed</v>
          </cell>
          <cell r="Z2409" t="str">
            <v>Engineering</v>
          </cell>
          <cell r="AE2409" t="str">
            <v>per unit</v>
          </cell>
          <cell r="AF2409" t="str">
            <v>kWh</v>
          </cell>
        </row>
        <row r="2410">
          <cell r="A2410" t="str">
            <v>11035 - 1</v>
          </cell>
          <cell r="B2410" t="str">
            <v>11035</v>
          </cell>
          <cell r="C2410" t="str">
            <v>Lighting</v>
          </cell>
          <cell r="D2410" t="str">
            <v>Lamp</v>
          </cell>
          <cell r="E2410" t="str">
            <v>LED Lamp</v>
          </cell>
          <cell r="F2410" t="str">
            <v>SBDI: Lamp - LED - Globe - 5w - School K12</v>
          </cell>
          <cell r="G2410" t="str">
            <v>5 watt globe LED: school K-12</v>
          </cell>
          <cell r="H2410">
            <v>1</v>
          </cell>
          <cell r="I2410" t="str">
            <v>Active</v>
          </cell>
          <cell r="J2410">
            <v>42370</v>
          </cell>
          <cell r="K2410">
            <v>42735</v>
          </cell>
          <cell r="L2410" t="str">
            <v>Comm Lighting</v>
          </cell>
          <cell r="M2410" t="str">
            <v>LED OMNI 5 2016 SCH</v>
          </cell>
          <cell r="N2410" t="str">
            <v>3333</v>
          </cell>
          <cell r="Q2410" t="str">
            <v>21.07</v>
          </cell>
          <cell r="S2410" t="str">
            <v>21.07</v>
          </cell>
          <cell r="T2410" t="str">
            <v>32</v>
          </cell>
          <cell r="U2410" t="str">
            <v>Full</v>
          </cell>
          <cell r="V2410" t="str">
            <v>5</v>
          </cell>
          <cell r="Y2410" t="str">
            <v>PSE-deemed</v>
          </cell>
          <cell r="Z2410" t="str">
            <v>Engineering</v>
          </cell>
          <cell r="AE2410" t="str">
            <v>per unit</v>
          </cell>
          <cell r="AF2410" t="str">
            <v>kWh</v>
          </cell>
        </row>
        <row r="2411">
          <cell r="A2411" t="str">
            <v>11035 - 2</v>
          </cell>
          <cell r="B2411" t="str">
            <v>11035</v>
          </cell>
          <cell r="C2411" t="str">
            <v>Lighting</v>
          </cell>
          <cell r="D2411" t="str">
            <v>Lamp</v>
          </cell>
          <cell r="E2411" t="str">
            <v>LED Lamp</v>
          </cell>
          <cell r="F2411" t="str">
            <v>SBDI: Lamp - LED - Globe - 5w - School K12</v>
          </cell>
          <cell r="G2411" t="str">
            <v>5 watt globe LED: school K-12</v>
          </cell>
          <cell r="H2411">
            <v>2</v>
          </cell>
          <cell r="I2411" t="str">
            <v>Active</v>
          </cell>
          <cell r="J2411">
            <v>42736</v>
          </cell>
          <cell r="L2411" t="str">
            <v>Comm Lighting</v>
          </cell>
          <cell r="N2411" t="str">
            <v>5003</v>
          </cell>
          <cell r="Q2411" t="str">
            <v>14.89</v>
          </cell>
          <cell r="S2411" t="str">
            <v>14.89</v>
          </cell>
          <cell r="T2411" t="str">
            <v>32</v>
          </cell>
          <cell r="U2411" t="str">
            <v>Full</v>
          </cell>
          <cell r="V2411" t="str">
            <v>5</v>
          </cell>
          <cell r="X2411" t="str">
            <v>0</v>
          </cell>
          <cell r="Y2411" t="str">
            <v>PSE-deemed</v>
          </cell>
          <cell r="Z2411" t="str">
            <v>Engineering</v>
          </cell>
          <cell r="AE2411" t="str">
            <v>per unit</v>
          </cell>
          <cell r="AF2411" t="str">
            <v>kWh</v>
          </cell>
        </row>
        <row r="2412">
          <cell r="A2412" t="str">
            <v>11036 - 1</v>
          </cell>
          <cell r="B2412" t="str">
            <v>11036</v>
          </cell>
          <cell r="C2412" t="str">
            <v>Lighting</v>
          </cell>
          <cell r="D2412" t="str">
            <v>Lamp</v>
          </cell>
          <cell r="E2412" t="str">
            <v>LED Lamp</v>
          </cell>
          <cell r="F2412" t="str">
            <v>SBDI: Lamp - LED - Globe - 5w - Warehouse</v>
          </cell>
          <cell r="G2412" t="str">
            <v>5 watt globe LED: warehouse</v>
          </cell>
          <cell r="H2412">
            <v>1</v>
          </cell>
          <cell r="I2412" t="str">
            <v>Active</v>
          </cell>
          <cell r="J2412">
            <v>42005</v>
          </cell>
          <cell r="K2412">
            <v>42735</v>
          </cell>
          <cell r="L2412" t="str">
            <v>Comm Lighting</v>
          </cell>
          <cell r="M2412" t="str">
            <v>LED OMNI 5 2016 WHS</v>
          </cell>
          <cell r="N2412" t="str">
            <v>3334</v>
          </cell>
          <cell r="Q2412" t="str">
            <v>21.07</v>
          </cell>
          <cell r="S2412" t="str">
            <v>21.07</v>
          </cell>
          <cell r="T2412" t="str">
            <v>33</v>
          </cell>
          <cell r="U2412" t="str">
            <v>Full</v>
          </cell>
          <cell r="V2412" t="str">
            <v>5</v>
          </cell>
          <cell r="Y2412" t="str">
            <v>PSE-deemed</v>
          </cell>
          <cell r="Z2412" t="str">
            <v>Engineering</v>
          </cell>
          <cell r="AE2412" t="str">
            <v>per unit</v>
          </cell>
          <cell r="AF2412" t="str">
            <v>kWh</v>
          </cell>
        </row>
        <row r="2413">
          <cell r="A2413" t="str">
            <v>11036 - 2</v>
          </cell>
          <cell r="B2413" t="str">
            <v>11036</v>
          </cell>
          <cell r="C2413" t="str">
            <v>Lighting</v>
          </cell>
          <cell r="D2413" t="str">
            <v>Lamp</v>
          </cell>
          <cell r="E2413" t="str">
            <v>LED Lamp</v>
          </cell>
          <cell r="F2413" t="str">
            <v>SBDI: Lamp - LED - Globe - 5w - Warehouse</v>
          </cell>
          <cell r="G2413" t="str">
            <v>5 watt globe LED: warehouse</v>
          </cell>
          <cell r="H2413">
            <v>2</v>
          </cell>
          <cell r="I2413" t="str">
            <v>Active</v>
          </cell>
          <cell r="J2413">
            <v>42736</v>
          </cell>
          <cell r="L2413" t="str">
            <v>Comm Lighting</v>
          </cell>
          <cell r="N2413" t="str">
            <v>5004</v>
          </cell>
          <cell r="Q2413" t="str">
            <v>14.89</v>
          </cell>
          <cell r="S2413" t="str">
            <v>14.89</v>
          </cell>
          <cell r="T2413" t="str">
            <v>33</v>
          </cell>
          <cell r="U2413" t="str">
            <v>Full</v>
          </cell>
          <cell r="V2413" t="str">
            <v>5</v>
          </cell>
          <cell r="X2413" t="str">
            <v>0</v>
          </cell>
          <cell r="Y2413" t="str">
            <v>PSE-deemed</v>
          </cell>
          <cell r="Z2413" t="str">
            <v>Engineering</v>
          </cell>
          <cell r="AE2413" t="str">
            <v>per unit</v>
          </cell>
          <cell r="AF2413" t="str">
            <v>kWh</v>
          </cell>
        </row>
        <row r="2414">
          <cell r="A2414" t="str">
            <v>11037 - 1</v>
          </cell>
          <cell r="B2414" t="str">
            <v>11037</v>
          </cell>
          <cell r="C2414" t="str">
            <v>Lighting</v>
          </cell>
          <cell r="D2414" t="str">
            <v>Lamp</v>
          </cell>
          <cell r="E2414" t="str">
            <v>LED Lamp</v>
          </cell>
          <cell r="F2414" t="str">
            <v>SBDI: Lamp - LED - High Output - from 320w HID</v>
          </cell>
          <cell r="G2414" t="str">
            <v>High output LED lamp: replace 320 watt high intensity discharge lamp</v>
          </cell>
          <cell r="H2414">
            <v>1</v>
          </cell>
          <cell r="I2414" t="str">
            <v>Active</v>
          </cell>
          <cell r="J2414">
            <v>42370</v>
          </cell>
          <cell r="L2414" t="str">
            <v>Comm Lighting</v>
          </cell>
          <cell r="M2414" t="str">
            <v>CAN 320HID-LED(HLO)</v>
          </cell>
          <cell r="N2414" t="str">
            <v>3228</v>
          </cell>
          <cell r="Q2414" t="str">
            <v>329.75</v>
          </cell>
          <cell r="S2414" t="str">
            <v>417.07</v>
          </cell>
          <cell r="T2414" t="str">
            <v>928</v>
          </cell>
          <cell r="U2414" t="str">
            <v>Full</v>
          </cell>
          <cell r="V2414" t="str">
            <v>12</v>
          </cell>
          <cell r="Y2414" t="str">
            <v>PSE-deemed</v>
          </cell>
          <cell r="Z2414" t="str">
            <v>Engineering</v>
          </cell>
          <cell r="AE2414" t="str">
            <v>per unit</v>
          </cell>
          <cell r="AF2414" t="str">
            <v>kWh</v>
          </cell>
        </row>
        <row r="2415">
          <cell r="A2415" t="str">
            <v>11038 - 1</v>
          </cell>
          <cell r="B2415" t="str">
            <v>11038</v>
          </cell>
          <cell r="C2415" t="str">
            <v>Lighting</v>
          </cell>
          <cell r="D2415" t="str">
            <v>Lamp</v>
          </cell>
          <cell r="E2415" t="str">
            <v>LED Lamp</v>
          </cell>
          <cell r="F2415" t="str">
            <v>SBDI: Lamp - LED - High Output - from 400w HID</v>
          </cell>
          <cell r="G2415" t="str">
            <v>High output LED lamp: replace 400 watt high intensity discharge lamp</v>
          </cell>
          <cell r="H2415">
            <v>1</v>
          </cell>
          <cell r="I2415" t="str">
            <v>Active</v>
          </cell>
          <cell r="J2415">
            <v>42370</v>
          </cell>
          <cell r="L2415" t="str">
            <v>Comm Lighting</v>
          </cell>
          <cell r="M2415" t="str">
            <v>CAN 400HID-LED(HLO)</v>
          </cell>
          <cell r="N2415" t="str">
            <v>3230</v>
          </cell>
          <cell r="Q2415" t="str">
            <v>329.75</v>
          </cell>
          <cell r="S2415" t="str">
            <v>417.07</v>
          </cell>
          <cell r="T2415" t="str">
            <v>1306</v>
          </cell>
          <cell r="U2415" t="str">
            <v>Full</v>
          </cell>
          <cell r="V2415" t="str">
            <v>12</v>
          </cell>
          <cell r="Y2415" t="str">
            <v>PSE-deemed</v>
          </cell>
          <cell r="Z2415" t="str">
            <v>Engineering</v>
          </cell>
          <cell r="AE2415" t="str">
            <v>per unit</v>
          </cell>
          <cell r="AF2415" t="str">
            <v>kWh</v>
          </cell>
        </row>
        <row r="2416">
          <cell r="A2416" t="str">
            <v>11039 - 1</v>
          </cell>
          <cell r="B2416" t="str">
            <v>11039</v>
          </cell>
          <cell r="C2416" t="str">
            <v>Lighting</v>
          </cell>
          <cell r="D2416" t="str">
            <v>Lamp</v>
          </cell>
          <cell r="E2416" t="str">
            <v>LED Lamp</v>
          </cell>
          <cell r="F2416" t="str">
            <v>SBDI: Lamp - LED - Low to Med Output - from 320w HID</v>
          </cell>
          <cell r="G2416" t="str">
            <v>Low to medium output LED lamp: replace 320 watt high intensity discharge lamp</v>
          </cell>
          <cell r="H2416">
            <v>1</v>
          </cell>
          <cell r="I2416" t="str">
            <v>Active</v>
          </cell>
          <cell r="J2416">
            <v>42370</v>
          </cell>
          <cell r="L2416" t="str">
            <v>Comm Lighting</v>
          </cell>
          <cell r="M2416" t="str">
            <v>CAN 320HID-LED(LMLO)</v>
          </cell>
          <cell r="N2416" t="str">
            <v>3229</v>
          </cell>
          <cell r="Q2416" t="str">
            <v>329.75</v>
          </cell>
          <cell r="S2416" t="str">
            <v>417.07</v>
          </cell>
          <cell r="T2416" t="str">
            <v>1298</v>
          </cell>
          <cell r="U2416" t="str">
            <v>Full</v>
          </cell>
          <cell r="V2416" t="str">
            <v>12</v>
          </cell>
          <cell r="Y2416" t="str">
            <v>PSE-deemed</v>
          </cell>
          <cell r="Z2416" t="str">
            <v>Engineering</v>
          </cell>
          <cell r="AE2416" t="str">
            <v>per unit</v>
          </cell>
          <cell r="AF2416" t="str">
            <v>kWh</v>
          </cell>
        </row>
        <row r="2417">
          <cell r="A2417" t="str">
            <v>11040 - 1</v>
          </cell>
          <cell r="B2417" t="str">
            <v>11040</v>
          </cell>
          <cell r="C2417" t="str">
            <v>Lighting</v>
          </cell>
          <cell r="D2417" t="str">
            <v>Lamp</v>
          </cell>
          <cell r="E2417" t="str">
            <v>LED Lamp</v>
          </cell>
          <cell r="F2417" t="str">
            <v>SBDI: Lamp - LED - Low to Med Output - from 400w HID</v>
          </cell>
          <cell r="G2417" t="str">
            <v>Low to medium output LED lamp: replace 400 watt high intensity discharge lamp</v>
          </cell>
          <cell r="H2417">
            <v>1</v>
          </cell>
          <cell r="I2417" t="str">
            <v>Active</v>
          </cell>
          <cell r="J2417">
            <v>42370</v>
          </cell>
          <cell r="L2417" t="str">
            <v>Comm Lighting</v>
          </cell>
          <cell r="M2417" t="str">
            <v>CAN 400HID-LED(LMLO)</v>
          </cell>
          <cell r="N2417" t="str">
            <v>3231</v>
          </cell>
          <cell r="Q2417" t="str">
            <v>329.75</v>
          </cell>
          <cell r="S2417" t="str">
            <v>417.07</v>
          </cell>
          <cell r="T2417" t="str">
            <v>1676</v>
          </cell>
          <cell r="U2417" t="str">
            <v>Full</v>
          </cell>
          <cell r="V2417" t="str">
            <v>12</v>
          </cell>
          <cell r="Y2417" t="str">
            <v>PSE-deemed</v>
          </cell>
          <cell r="Z2417" t="str">
            <v>Engineering</v>
          </cell>
          <cell r="AE2417" t="str">
            <v>per unit</v>
          </cell>
          <cell r="AF2417" t="str">
            <v>kWh</v>
          </cell>
        </row>
        <row r="2418">
          <cell r="A2418" t="str">
            <v>11041 - 1</v>
          </cell>
          <cell r="B2418" t="str">
            <v>11041</v>
          </cell>
          <cell r="C2418" t="str">
            <v>Lighting</v>
          </cell>
          <cell r="D2418" t="str">
            <v>Lamp</v>
          </cell>
          <cell r="E2418" t="str">
            <v>LED Lamp</v>
          </cell>
          <cell r="F2418" t="str">
            <v>SBDI: Lamp - LED - MR 16 - Assembly Church</v>
          </cell>
          <cell r="G2418" t="str">
            <v>LED MR16: assembly or church</v>
          </cell>
          <cell r="H2418">
            <v>1</v>
          </cell>
          <cell r="I2418" t="str">
            <v>Active</v>
          </cell>
          <cell r="J2418">
            <v>42370</v>
          </cell>
          <cell r="K2418">
            <v>42735</v>
          </cell>
          <cell r="L2418" t="str">
            <v>Comm Lighting</v>
          </cell>
          <cell r="M2418" t="str">
            <v>LED MR16 2016 ASM</v>
          </cell>
          <cell r="N2418" t="str">
            <v>3305</v>
          </cell>
          <cell r="Q2418" t="str">
            <v>32.41</v>
          </cell>
          <cell r="S2418" t="str">
            <v>32.41</v>
          </cell>
          <cell r="T2418" t="str">
            <v>47</v>
          </cell>
          <cell r="U2418" t="str">
            <v>Full</v>
          </cell>
          <cell r="V2418" t="str">
            <v>5</v>
          </cell>
          <cell r="Y2418" t="str">
            <v>PSE-deemed</v>
          </cell>
          <cell r="Z2418" t="str">
            <v>Engineering</v>
          </cell>
          <cell r="AE2418" t="str">
            <v>per unit</v>
          </cell>
          <cell r="AF2418" t="str">
            <v>kWh</v>
          </cell>
        </row>
        <row r="2419">
          <cell r="A2419" t="str">
            <v>11041 - 2</v>
          </cell>
          <cell r="B2419" t="str">
            <v>11041</v>
          </cell>
          <cell r="C2419" t="str">
            <v>Lighting</v>
          </cell>
          <cell r="D2419" t="str">
            <v>Lamp</v>
          </cell>
          <cell r="E2419" t="str">
            <v>LED Lamp</v>
          </cell>
          <cell r="F2419" t="str">
            <v>SBDI: Lamp - LED - MR 16 - Assembly Church</v>
          </cell>
          <cell r="G2419" t="str">
            <v>LED MR16: assembly or church</v>
          </cell>
          <cell r="H2419">
            <v>2</v>
          </cell>
          <cell r="I2419" t="str">
            <v>Active</v>
          </cell>
          <cell r="J2419">
            <v>42736</v>
          </cell>
          <cell r="L2419" t="str">
            <v>Comm Lighting</v>
          </cell>
          <cell r="N2419" t="str">
            <v>5005</v>
          </cell>
          <cell r="Q2419" t="str">
            <v>19</v>
          </cell>
          <cell r="S2419" t="str">
            <v>19</v>
          </cell>
          <cell r="T2419" t="str">
            <v>47</v>
          </cell>
          <cell r="U2419" t="str">
            <v>Full</v>
          </cell>
          <cell r="V2419" t="str">
            <v>5</v>
          </cell>
          <cell r="X2419" t="str">
            <v>0</v>
          </cell>
          <cell r="Y2419" t="str">
            <v>PSE-deemed</v>
          </cell>
          <cell r="Z2419" t="str">
            <v>Engineering</v>
          </cell>
          <cell r="AE2419" t="str">
            <v>per unit</v>
          </cell>
          <cell r="AF2419" t="str">
            <v>kWh</v>
          </cell>
        </row>
        <row r="2420">
          <cell r="A2420" t="str">
            <v>11042 - 1</v>
          </cell>
          <cell r="B2420" t="str">
            <v>11042</v>
          </cell>
          <cell r="C2420" t="str">
            <v>Lighting</v>
          </cell>
          <cell r="D2420" t="str">
            <v>Lamp</v>
          </cell>
          <cell r="E2420" t="str">
            <v>LED Lamp</v>
          </cell>
          <cell r="F2420" t="str">
            <v>SBDI: Lamp - LED - MR 16 - Exterior</v>
          </cell>
          <cell r="G2420" t="str">
            <v>LED MR16: exterior</v>
          </cell>
          <cell r="H2420">
            <v>1</v>
          </cell>
          <cell r="I2420" t="str">
            <v>Active</v>
          </cell>
          <cell r="J2420">
            <v>42370</v>
          </cell>
          <cell r="K2420">
            <v>42735</v>
          </cell>
          <cell r="L2420" t="str">
            <v>Comm Lighting</v>
          </cell>
          <cell r="M2420" t="str">
            <v>LED MR16 2016 EXT</v>
          </cell>
          <cell r="N2420" t="str">
            <v>3306</v>
          </cell>
          <cell r="Q2420" t="str">
            <v>32.41</v>
          </cell>
          <cell r="S2420" t="str">
            <v>32.41</v>
          </cell>
          <cell r="T2420" t="str">
            <v>103</v>
          </cell>
          <cell r="U2420" t="str">
            <v>Full</v>
          </cell>
          <cell r="V2420" t="str">
            <v>5</v>
          </cell>
          <cell r="Y2420" t="str">
            <v>PSE-deemed</v>
          </cell>
          <cell r="Z2420" t="str">
            <v>Engineering</v>
          </cell>
          <cell r="AE2420" t="str">
            <v>per unit</v>
          </cell>
          <cell r="AF2420" t="str">
            <v>kWh</v>
          </cell>
        </row>
        <row r="2421">
          <cell r="A2421" t="str">
            <v>11042 - 2</v>
          </cell>
          <cell r="B2421" t="str">
            <v>11042</v>
          </cell>
          <cell r="C2421" t="str">
            <v>Lighting</v>
          </cell>
          <cell r="D2421" t="str">
            <v>Lamp</v>
          </cell>
          <cell r="E2421" t="str">
            <v>LED Lamp</v>
          </cell>
          <cell r="F2421" t="str">
            <v>SBDI: Lamp - LED - MR 16 - Exterior</v>
          </cell>
          <cell r="G2421" t="str">
            <v>LED MR16: exterior</v>
          </cell>
          <cell r="H2421">
            <v>2</v>
          </cell>
          <cell r="I2421" t="str">
            <v>Active</v>
          </cell>
          <cell r="J2421">
            <v>42736</v>
          </cell>
          <cell r="L2421" t="str">
            <v>Comm Lighting</v>
          </cell>
          <cell r="N2421" t="str">
            <v>5006</v>
          </cell>
          <cell r="Q2421" t="str">
            <v>19</v>
          </cell>
          <cell r="S2421" t="str">
            <v>19</v>
          </cell>
          <cell r="T2421" t="str">
            <v>103</v>
          </cell>
          <cell r="U2421" t="str">
            <v>Full</v>
          </cell>
          <cell r="V2421" t="str">
            <v>5</v>
          </cell>
          <cell r="X2421" t="str">
            <v>0</v>
          </cell>
          <cell r="Y2421" t="str">
            <v>PSE-deemed</v>
          </cell>
          <cell r="Z2421" t="str">
            <v>Engineering</v>
          </cell>
          <cell r="AE2421" t="str">
            <v>per unit</v>
          </cell>
          <cell r="AF2421" t="str">
            <v>kWh</v>
          </cell>
        </row>
        <row r="2422">
          <cell r="A2422" t="str">
            <v>11043 - 1</v>
          </cell>
          <cell r="B2422" t="str">
            <v>11043</v>
          </cell>
          <cell r="C2422" t="str">
            <v>Lighting</v>
          </cell>
          <cell r="D2422" t="str">
            <v>Lamp</v>
          </cell>
          <cell r="E2422" t="str">
            <v>LED Lamp</v>
          </cell>
          <cell r="F2422" t="str">
            <v>SBDI: Lamp - LED - MR 16 - Grocery</v>
          </cell>
          <cell r="G2422" t="str">
            <v>LED MR16: grocery</v>
          </cell>
          <cell r="H2422">
            <v>1</v>
          </cell>
          <cell r="I2422" t="str">
            <v>Active</v>
          </cell>
          <cell r="J2422">
            <v>42370</v>
          </cell>
          <cell r="K2422">
            <v>42735</v>
          </cell>
          <cell r="L2422" t="str">
            <v>Comm Lighting</v>
          </cell>
          <cell r="M2422" t="str">
            <v>LED MR16 2016 GRO</v>
          </cell>
          <cell r="N2422" t="str">
            <v>3307</v>
          </cell>
          <cell r="Q2422" t="str">
            <v>32.41</v>
          </cell>
          <cell r="S2422" t="str">
            <v>32.41</v>
          </cell>
          <cell r="T2422" t="str">
            <v>134</v>
          </cell>
          <cell r="U2422" t="str">
            <v>Full</v>
          </cell>
          <cell r="V2422" t="str">
            <v>5</v>
          </cell>
          <cell r="Y2422" t="str">
            <v>PSE-deemed</v>
          </cell>
          <cell r="Z2422" t="str">
            <v>Engineering</v>
          </cell>
          <cell r="AE2422" t="str">
            <v>per unit</v>
          </cell>
          <cell r="AF2422" t="str">
            <v>kWh</v>
          </cell>
        </row>
        <row r="2423">
          <cell r="A2423" t="str">
            <v>11043 - 2</v>
          </cell>
          <cell r="B2423" t="str">
            <v>11043</v>
          </cell>
          <cell r="C2423" t="str">
            <v>Lighting</v>
          </cell>
          <cell r="D2423" t="str">
            <v>Lamp</v>
          </cell>
          <cell r="E2423" t="str">
            <v>LED Lamp</v>
          </cell>
          <cell r="F2423" t="str">
            <v>SBDI: Lamp - LED - MR 16 - Grocery</v>
          </cell>
          <cell r="G2423" t="str">
            <v>LED MR16: grocery</v>
          </cell>
          <cell r="H2423">
            <v>2</v>
          </cell>
          <cell r="I2423" t="str">
            <v>Active</v>
          </cell>
          <cell r="J2423">
            <v>42736</v>
          </cell>
          <cell r="L2423" t="str">
            <v>Comm Lighting</v>
          </cell>
          <cell r="N2423" t="str">
            <v>5007</v>
          </cell>
          <cell r="Q2423" t="str">
            <v>19</v>
          </cell>
          <cell r="S2423" t="str">
            <v>19</v>
          </cell>
          <cell r="T2423" t="str">
            <v>134</v>
          </cell>
          <cell r="U2423" t="str">
            <v>Full</v>
          </cell>
          <cell r="V2423" t="str">
            <v>5</v>
          </cell>
          <cell r="X2423" t="str">
            <v>0</v>
          </cell>
          <cell r="Y2423" t="str">
            <v>PSE-deemed</v>
          </cell>
          <cell r="Z2423" t="str">
            <v>Engineering</v>
          </cell>
          <cell r="AE2423" t="str">
            <v>per unit</v>
          </cell>
          <cell r="AF2423" t="str">
            <v>kWh</v>
          </cell>
        </row>
        <row r="2424">
          <cell r="A2424" t="str">
            <v>11044 - 1</v>
          </cell>
          <cell r="B2424" t="str">
            <v>11044</v>
          </cell>
          <cell r="C2424" t="str">
            <v>Lighting</v>
          </cell>
          <cell r="D2424" t="str">
            <v>Lamp</v>
          </cell>
          <cell r="E2424" t="str">
            <v>LED Lamp</v>
          </cell>
          <cell r="F2424" t="str">
            <v>SBDI: Lamp - LED - MR 16 - Office</v>
          </cell>
          <cell r="G2424" t="str">
            <v>LED MR16: office</v>
          </cell>
          <cell r="H2424">
            <v>1</v>
          </cell>
          <cell r="I2424" t="str">
            <v>Active</v>
          </cell>
          <cell r="J2424">
            <v>42005</v>
          </cell>
          <cell r="K2424">
            <v>42735</v>
          </cell>
          <cell r="L2424" t="str">
            <v>Comm Lighting</v>
          </cell>
          <cell r="M2424" t="str">
            <v>LED MR16 2016 OFC</v>
          </cell>
          <cell r="N2424" t="str">
            <v>3308</v>
          </cell>
          <cell r="Q2424" t="str">
            <v>32.41</v>
          </cell>
          <cell r="S2424" t="str">
            <v>32.41</v>
          </cell>
          <cell r="T2424" t="str">
            <v>77</v>
          </cell>
          <cell r="U2424" t="str">
            <v>Full</v>
          </cell>
          <cell r="V2424" t="str">
            <v>5</v>
          </cell>
          <cell r="Y2424" t="str">
            <v>PSE-deemed</v>
          </cell>
          <cell r="Z2424" t="str">
            <v>Engineering</v>
          </cell>
          <cell r="AE2424" t="str">
            <v>per unit</v>
          </cell>
          <cell r="AF2424" t="str">
            <v>kWh</v>
          </cell>
        </row>
        <row r="2425">
          <cell r="A2425" t="str">
            <v>11044 - 2</v>
          </cell>
          <cell r="B2425" t="str">
            <v>11044</v>
          </cell>
          <cell r="C2425" t="str">
            <v>Lighting</v>
          </cell>
          <cell r="D2425" t="str">
            <v>Lamp</v>
          </cell>
          <cell r="E2425" t="str">
            <v>LED Lamp</v>
          </cell>
          <cell r="F2425" t="str">
            <v>SBDI: Lamp - LED - MR 16 - Office</v>
          </cell>
          <cell r="G2425" t="str">
            <v>LED MR16: office</v>
          </cell>
          <cell r="H2425">
            <v>2</v>
          </cell>
          <cell r="I2425" t="str">
            <v>Active</v>
          </cell>
          <cell r="J2425">
            <v>42736</v>
          </cell>
          <cell r="L2425" t="str">
            <v>Comm Lighting</v>
          </cell>
          <cell r="N2425" t="str">
            <v>5008</v>
          </cell>
          <cell r="Q2425" t="str">
            <v>19</v>
          </cell>
          <cell r="S2425" t="str">
            <v>19</v>
          </cell>
          <cell r="T2425" t="str">
            <v>77</v>
          </cell>
          <cell r="U2425" t="str">
            <v>Full</v>
          </cell>
          <cell r="V2425" t="str">
            <v>5</v>
          </cell>
          <cell r="X2425" t="str">
            <v>0</v>
          </cell>
          <cell r="Y2425" t="str">
            <v>PSE-deemed</v>
          </cell>
          <cell r="Z2425" t="str">
            <v>Engineering</v>
          </cell>
          <cell r="AE2425" t="str">
            <v>per unit</v>
          </cell>
          <cell r="AF2425" t="str">
            <v>kWh</v>
          </cell>
        </row>
        <row r="2426">
          <cell r="A2426" t="str">
            <v>11045 - 1</v>
          </cell>
          <cell r="B2426" t="str">
            <v>11045</v>
          </cell>
          <cell r="C2426" t="str">
            <v>Lighting</v>
          </cell>
          <cell r="D2426" t="str">
            <v>Lamp</v>
          </cell>
          <cell r="E2426" t="str">
            <v>LED Lamp</v>
          </cell>
          <cell r="F2426" t="str">
            <v>SBDI: Lamp - LED - MR 16 - Other</v>
          </cell>
          <cell r="G2426" t="str">
            <v>LED MR16: other</v>
          </cell>
          <cell r="H2426">
            <v>1</v>
          </cell>
          <cell r="I2426" t="str">
            <v>Active</v>
          </cell>
          <cell r="J2426">
            <v>42370</v>
          </cell>
          <cell r="K2426">
            <v>42735</v>
          </cell>
          <cell r="L2426" t="str">
            <v>Comm Lighting</v>
          </cell>
          <cell r="M2426" t="str">
            <v>LED MR16 2016 OTR</v>
          </cell>
          <cell r="N2426" t="str">
            <v>3310</v>
          </cell>
          <cell r="Q2426" t="str">
            <v>32.41</v>
          </cell>
          <cell r="S2426" t="str">
            <v>32.41</v>
          </cell>
          <cell r="T2426" t="str">
            <v>58</v>
          </cell>
          <cell r="U2426" t="str">
            <v>Full</v>
          </cell>
          <cell r="V2426" t="str">
            <v>5</v>
          </cell>
          <cell r="Y2426" t="str">
            <v>PSE-deemed</v>
          </cell>
          <cell r="Z2426" t="str">
            <v>Engineering</v>
          </cell>
          <cell r="AE2426" t="str">
            <v>per unit</v>
          </cell>
          <cell r="AF2426" t="str">
            <v>kWh</v>
          </cell>
        </row>
        <row r="2427">
          <cell r="A2427" t="str">
            <v>11045 - 2</v>
          </cell>
          <cell r="B2427" t="str">
            <v>11045</v>
          </cell>
          <cell r="C2427" t="str">
            <v>Lighting</v>
          </cell>
          <cell r="D2427" t="str">
            <v>Lamp</v>
          </cell>
          <cell r="E2427" t="str">
            <v>LED Lamp</v>
          </cell>
          <cell r="F2427" t="str">
            <v>SBDI: Lamp - LED - MR 16 - Other</v>
          </cell>
          <cell r="G2427" t="str">
            <v>LED MR16: other</v>
          </cell>
          <cell r="H2427">
            <v>2</v>
          </cell>
          <cell r="I2427" t="str">
            <v>Active</v>
          </cell>
          <cell r="J2427">
            <v>42736</v>
          </cell>
          <cell r="L2427" t="str">
            <v>Comm Lighting</v>
          </cell>
          <cell r="N2427" t="str">
            <v>5009</v>
          </cell>
          <cell r="Q2427" t="str">
            <v>19</v>
          </cell>
          <cell r="S2427" t="str">
            <v>19</v>
          </cell>
          <cell r="T2427" t="str">
            <v>58</v>
          </cell>
          <cell r="U2427" t="str">
            <v>Full</v>
          </cell>
          <cell r="V2427" t="str">
            <v>5</v>
          </cell>
          <cell r="X2427" t="str">
            <v>0</v>
          </cell>
          <cell r="Y2427" t="str">
            <v>PSE-deemed</v>
          </cell>
          <cell r="Z2427" t="str">
            <v>Engineering</v>
          </cell>
          <cell r="AE2427" t="str">
            <v>per unit</v>
          </cell>
          <cell r="AF2427" t="str">
            <v>kWh</v>
          </cell>
        </row>
        <row r="2428">
          <cell r="A2428" t="str">
            <v>11046 - 1</v>
          </cell>
          <cell r="B2428" t="str">
            <v>11046</v>
          </cell>
          <cell r="C2428" t="str">
            <v>Lighting</v>
          </cell>
          <cell r="D2428" t="str">
            <v>Lamp</v>
          </cell>
          <cell r="E2428" t="str">
            <v>LED Lamp</v>
          </cell>
          <cell r="F2428" t="str">
            <v>SBDI: Lamp - LED - MR 16 - Other Health</v>
          </cell>
          <cell r="G2428" t="str">
            <v>LED MR16: other health</v>
          </cell>
          <cell r="H2428">
            <v>1</v>
          </cell>
          <cell r="I2428" t="str">
            <v>Active</v>
          </cell>
          <cell r="J2428">
            <v>42005</v>
          </cell>
          <cell r="K2428">
            <v>42735</v>
          </cell>
          <cell r="L2428" t="str">
            <v>Comm Lighting</v>
          </cell>
          <cell r="M2428" t="str">
            <v>LED MR16 2016 OTH</v>
          </cell>
          <cell r="N2428" t="str">
            <v>3309</v>
          </cell>
          <cell r="Q2428" t="str">
            <v>32.41</v>
          </cell>
          <cell r="S2428" t="str">
            <v>32.41</v>
          </cell>
          <cell r="T2428" t="str">
            <v>113</v>
          </cell>
          <cell r="U2428" t="str">
            <v>Full</v>
          </cell>
          <cell r="V2428" t="str">
            <v>5</v>
          </cell>
          <cell r="Y2428" t="str">
            <v>PSE-deemed</v>
          </cell>
          <cell r="Z2428" t="str">
            <v>Engineering</v>
          </cell>
          <cell r="AE2428" t="str">
            <v>per unit</v>
          </cell>
          <cell r="AF2428" t="str">
            <v>kWh</v>
          </cell>
        </row>
        <row r="2429">
          <cell r="A2429" t="str">
            <v>11046 - 2</v>
          </cell>
          <cell r="B2429" t="str">
            <v>11046</v>
          </cell>
          <cell r="C2429" t="str">
            <v>Lighting</v>
          </cell>
          <cell r="D2429" t="str">
            <v>Lamp</v>
          </cell>
          <cell r="E2429" t="str">
            <v>LED Lamp</v>
          </cell>
          <cell r="F2429" t="str">
            <v>SBDI: Lamp - LED - MR 16 - Other Health</v>
          </cell>
          <cell r="G2429" t="str">
            <v>LED MR16: other health</v>
          </cell>
          <cell r="H2429">
            <v>2</v>
          </cell>
          <cell r="I2429" t="str">
            <v>Active</v>
          </cell>
          <cell r="J2429">
            <v>42736</v>
          </cell>
          <cell r="L2429" t="str">
            <v>Comm Lighting</v>
          </cell>
          <cell r="N2429" t="str">
            <v>5010</v>
          </cell>
          <cell r="Q2429" t="str">
            <v>19</v>
          </cell>
          <cell r="S2429" t="str">
            <v>19</v>
          </cell>
          <cell r="T2429" t="str">
            <v>113</v>
          </cell>
          <cell r="U2429" t="str">
            <v>Full</v>
          </cell>
          <cell r="V2429" t="str">
            <v>5</v>
          </cell>
          <cell r="X2429" t="str">
            <v>0</v>
          </cell>
          <cell r="Y2429" t="str">
            <v>PSE-deemed</v>
          </cell>
          <cell r="Z2429" t="str">
            <v>Engineering</v>
          </cell>
          <cell r="AE2429" t="str">
            <v>per unit</v>
          </cell>
          <cell r="AF2429" t="str">
            <v>kWh</v>
          </cell>
        </row>
        <row r="2430">
          <cell r="A2430" t="str">
            <v>11047 - 1</v>
          </cell>
          <cell r="B2430" t="str">
            <v>11047</v>
          </cell>
          <cell r="C2430" t="str">
            <v>Lighting</v>
          </cell>
          <cell r="D2430" t="str">
            <v>Lamp</v>
          </cell>
          <cell r="E2430" t="str">
            <v>LED Lamp</v>
          </cell>
          <cell r="F2430" t="str">
            <v>SBDI: Lamp - LED - MR 16 - Restaurant</v>
          </cell>
          <cell r="G2430" t="str">
            <v>LED MR16: restaurant</v>
          </cell>
          <cell r="H2430">
            <v>1</v>
          </cell>
          <cell r="I2430" t="str">
            <v>Active</v>
          </cell>
          <cell r="J2430">
            <v>41275</v>
          </cell>
          <cell r="K2430">
            <v>42735</v>
          </cell>
          <cell r="L2430" t="str">
            <v>Comm Lighting</v>
          </cell>
          <cell r="M2430" t="str">
            <v>LED MR16 2016 RES</v>
          </cell>
          <cell r="N2430" t="str">
            <v>3311</v>
          </cell>
          <cell r="Q2430" t="str">
            <v>32.41</v>
          </cell>
          <cell r="S2430" t="str">
            <v>32.41</v>
          </cell>
          <cell r="T2430" t="str">
            <v>92</v>
          </cell>
          <cell r="U2430" t="str">
            <v>Full</v>
          </cell>
          <cell r="V2430" t="str">
            <v>5</v>
          </cell>
          <cell r="Y2430" t="str">
            <v>PSE-deemed</v>
          </cell>
          <cell r="Z2430" t="str">
            <v>Engineering</v>
          </cell>
          <cell r="AE2430" t="str">
            <v>per unit</v>
          </cell>
          <cell r="AF2430" t="str">
            <v>kWh</v>
          </cell>
        </row>
        <row r="2431">
          <cell r="A2431" t="str">
            <v>11047 - 2</v>
          </cell>
          <cell r="B2431" t="str">
            <v>11047</v>
          </cell>
          <cell r="C2431" t="str">
            <v>Lighting</v>
          </cell>
          <cell r="D2431" t="str">
            <v>Lamp</v>
          </cell>
          <cell r="E2431" t="str">
            <v>LED Lamp</v>
          </cell>
          <cell r="F2431" t="str">
            <v>SBDI: Lamp - LED - MR 16 - Restaurant</v>
          </cell>
          <cell r="G2431" t="str">
            <v>LED MR16: restaurant</v>
          </cell>
          <cell r="H2431">
            <v>2</v>
          </cell>
          <cell r="I2431" t="str">
            <v>Active</v>
          </cell>
          <cell r="J2431">
            <v>42736</v>
          </cell>
          <cell r="L2431" t="str">
            <v>Comm Lighting</v>
          </cell>
          <cell r="N2431" t="str">
            <v>5011</v>
          </cell>
          <cell r="Q2431" t="str">
            <v>19</v>
          </cell>
          <cell r="S2431" t="str">
            <v>19</v>
          </cell>
          <cell r="T2431" t="str">
            <v>92</v>
          </cell>
          <cell r="U2431" t="str">
            <v>Full</v>
          </cell>
          <cell r="V2431" t="str">
            <v>5</v>
          </cell>
          <cell r="X2431" t="str">
            <v>0</v>
          </cell>
          <cell r="Y2431" t="str">
            <v>PSE-deemed</v>
          </cell>
          <cell r="Z2431" t="str">
            <v>Engineering</v>
          </cell>
          <cell r="AE2431" t="str">
            <v>per unit</v>
          </cell>
          <cell r="AF2431" t="str">
            <v>kWh</v>
          </cell>
        </row>
        <row r="2432">
          <cell r="A2432" t="str">
            <v>11048 - 1</v>
          </cell>
          <cell r="B2432" t="str">
            <v>11048</v>
          </cell>
          <cell r="C2432" t="str">
            <v>Lighting</v>
          </cell>
          <cell r="D2432" t="str">
            <v>Lamp</v>
          </cell>
          <cell r="E2432" t="str">
            <v>LED Lamp</v>
          </cell>
          <cell r="F2432" t="str">
            <v>SBDI: Lamp - LED - MR 16 - Retail</v>
          </cell>
          <cell r="G2432" t="str">
            <v>LED MR16: retail</v>
          </cell>
          <cell r="H2432">
            <v>1</v>
          </cell>
          <cell r="I2432" t="str">
            <v>Active</v>
          </cell>
          <cell r="J2432">
            <v>41640</v>
          </cell>
          <cell r="K2432">
            <v>42735</v>
          </cell>
          <cell r="L2432" t="str">
            <v>Comm Lighting</v>
          </cell>
          <cell r="M2432" t="str">
            <v>LED MR16 2016 RTL</v>
          </cell>
          <cell r="N2432" t="str">
            <v>3312</v>
          </cell>
          <cell r="Q2432" t="str">
            <v>32.41</v>
          </cell>
          <cell r="S2432" t="str">
            <v>32.41</v>
          </cell>
          <cell r="T2432" t="str">
            <v>84</v>
          </cell>
          <cell r="U2432" t="str">
            <v>Full</v>
          </cell>
          <cell r="V2432" t="str">
            <v>5</v>
          </cell>
          <cell r="Y2432" t="str">
            <v>PSE-deemed</v>
          </cell>
          <cell r="Z2432" t="str">
            <v>Engineering</v>
          </cell>
          <cell r="AE2432" t="str">
            <v>per unit</v>
          </cell>
          <cell r="AF2432" t="str">
            <v>kWh</v>
          </cell>
        </row>
        <row r="2433">
          <cell r="A2433" t="str">
            <v>11048 - 2</v>
          </cell>
          <cell r="B2433" t="str">
            <v>11048</v>
          </cell>
          <cell r="C2433" t="str">
            <v>Lighting</v>
          </cell>
          <cell r="D2433" t="str">
            <v>Lamp</v>
          </cell>
          <cell r="E2433" t="str">
            <v>LED Lamp</v>
          </cell>
          <cell r="F2433" t="str">
            <v>SBDI: Lamp - LED - MR 16 - Retail</v>
          </cell>
          <cell r="G2433" t="str">
            <v>LED MR16: retail</v>
          </cell>
          <cell r="H2433">
            <v>2</v>
          </cell>
          <cell r="I2433" t="str">
            <v>Active</v>
          </cell>
          <cell r="J2433">
            <v>42736</v>
          </cell>
          <cell r="L2433" t="str">
            <v>Comm Lighting</v>
          </cell>
          <cell r="N2433" t="str">
            <v>5012</v>
          </cell>
          <cell r="Q2433" t="str">
            <v>19</v>
          </cell>
          <cell r="S2433" t="str">
            <v>19</v>
          </cell>
          <cell r="T2433" t="str">
            <v>84</v>
          </cell>
          <cell r="U2433" t="str">
            <v>Full</v>
          </cell>
          <cell r="V2433" t="str">
            <v>5</v>
          </cell>
          <cell r="X2433" t="str">
            <v>0</v>
          </cell>
          <cell r="Y2433" t="str">
            <v>PSE-deemed</v>
          </cell>
          <cell r="Z2433" t="str">
            <v>Engineering</v>
          </cell>
          <cell r="AE2433" t="str">
            <v>per unit</v>
          </cell>
          <cell r="AF2433" t="str">
            <v>kWh</v>
          </cell>
        </row>
        <row r="2434">
          <cell r="A2434" t="str">
            <v>11049 - 1</v>
          </cell>
          <cell r="B2434" t="str">
            <v>11049</v>
          </cell>
          <cell r="C2434" t="str">
            <v>Lighting</v>
          </cell>
          <cell r="D2434" t="str">
            <v>Lamp</v>
          </cell>
          <cell r="E2434" t="str">
            <v>LED Lamp</v>
          </cell>
          <cell r="F2434" t="str">
            <v>SBDI: Lamp - LED - MR 16 - School K12</v>
          </cell>
          <cell r="G2434" t="str">
            <v>LED MR16: school K-12</v>
          </cell>
          <cell r="H2434">
            <v>1</v>
          </cell>
          <cell r="I2434" t="str">
            <v>Active</v>
          </cell>
          <cell r="J2434">
            <v>42370</v>
          </cell>
          <cell r="K2434">
            <v>42735</v>
          </cell>
          <cell r="L2434" t="str">
            <v>Comm Lighting</v>
          </cell>
          <cell r="M2434" t="str">
            <v>LED MR16 2016 SCH</v>
          </cell>
          <cell r="N2434" t="str">
            <v>3313</v>
          </cell>
          <cell r="Q2434" t="str">
            <v>32.41</v>
          </cell>
          <cell r="S2434" t="str">
            <v>32.41</v>
          </cell>
          <cell r="T2434" t="str">
            <v>59</v>
          </cell>
          <cell r="U2434" t="str">
            <v>Full</v>
          </cell>
          <cell r="V2434" t="str">
            <v>5</v>
          </cell>
          <cell r="Y2434" t="str">
            <v>PSE-deemed</v>
          </cell>
          <cell r="Z2434" t="str">
            <v>Engineering</v>
          </cell>
          <cell r="AE2434" t="str">
            <v>per unit</v>
          </cell>
          <cell r="AF2434" t="str">
            <v>kWh</v>
          </cell>
        </row>
        <row r="2435">
          <cell r="A2435" t="str">
            <v>11049 - 2</v>
          </cell>
          <cell r="B2435" t="str">
            <v>11049</v>
          </cell>
          <cell r="C2435" t="str">
            <v>Lighting</v>
          </cell>
          <cell r="D2435" t="str">
            <v>Lamp</v>
          </cell>
          <cell r="E2435" t="str">
            <v>LED Lamp</v>
          </cell>
          <cell r="F2435" t="str">
            <v>SBDI: Lamp - LED - MR 16 - School K12</v>
          </cell>
          <cell r="G2435" t="str">
            <v>LED MR16: school K-12</v>
          </cell>
          <cell r="H2435">
            <v>2</v>
          </cell>
          <cell r="I2435" t="str">
            <v>Active</v>
          </cell>
          <cell r="J2435">
            <v>42736</v>
          </cell>
          <cell r="L2435" t="str">
            <v>Comm Lighting</v>
          </cell>
          <cell r="N2435" t="str">
            <v>5013</v>
          </cell>
          <cell r="Q2435" t="str">
            <v>19</v>
          </cell>
          <cell r="S2435" t="str">
            <v>19</v>
          </cell>
          <cell r="T2435" t="str">
            <v>59</v>
          </cell>
          <cell r="U2435" t="str">
            <v>Full</v>
          </cell>
          <cell r="V2435" t="str">
            <v>5</v>
          </cell>
          <cell r="X2435" t="str">
            <v>0</v>
          </cell>
          <cell r="Y2435" t="str">
            <v>PSE-deemed</v>
          </cell>
          <cell r="Z2435" t="str">
            <v>Engineering</v>
          </cell>
          <cell r="AE2435" t="str">
            <v>per unit</v>
          </cell>
          <cell r="AF2435" t="str">
            <v>kWh</v>
          </cell>
        </row>
        <row r="2436">
          <cell r="A2436" t="str">
            <v>11050 - 1</v>
          </cell>
          <cell r="B2436" t="str">
            <v>11050</v>
          </cell>
          <cell r="C2436" t="str">
            <v>Lighting</v>
          </cell>
          <cell r="D2436" t="str">
            <v>Lamp</v>
          </cell>
          <cell r="E2436" t="str">
            <v>LED Lamp</v>
          </cell>
          <cell r="F2436" t="str">
            <v>SBDI: Lamp - LED - MR 16 - Warehouse</v>
          </cell>
          <cell r="G2436" t="str">
            <v>LED MR16: warehouse</v>
          </cell>
          <cell r="H2436">
            <v>1</v>
          </cell>
          <cell r="I2436" t="str">
            <v>Active</v>
          </cell>
          <cell r="J2436">
            <v>42370</v>
          </cell>
          <cell r="K2436">
            <v>42735</v>
          </cell>
          <cell r="L2436" t="str">
            <v>Comm Lighting</v>
          </cell>
          <cell r="M2436" t="str">
            <v>LED MR16 2016 WHS</v>
          </cell>
          <cell r="N2436" t="str">
            <v>3314</v>
          </cell>
          <cell r="Q2436" t="str">
            <v>32.41</v>
          </cell>
          <cell r="S2436" t="str">
            <v>32.41</v>
          </cell>
          <cell r="T2436" t="str">
            <v>61</v>
          </cell>
          <cell r="U2436" t="str">
            <v>Full</v>
          </cell>
          <cell r="V2436" t="str">
            <v>5</v>
          </cell>
          <cell r="Y2436" t="str">
            <v>PSE-deemed</v>
          </cell>
          <cell r="Z2436" t="str">
            <v>Engineering</v>
          </cell>
          <cell r="AE2436" t="str">
            <v>per unit</v>
          </cell>
          <cell r="AF2436" t="str">
            <v>kWh</v>
          </cell>
        </row>
        <row r="2437">
          <cell r="A2437" t="str">
            <v>11050 - 2</v>
          </cell>
          <cell r="B2437" t="str">
            <v>11050</v>
          </cell>
          <cell r="C2437" t="str">
            <v>Lighting</v>
          </cell>
          <cell r="D2437" t="str">
            <v>Lamp</v>
          </cell>
          <cell r="E2437" t="str">
            <v>LED Lamp</v>
          </cell>
          <cell r="F2437" t="str">
            <v>SBDI: Lamp - LED - MR 16 - Warehouse</v>
          </cell>
          <cell r="G2437" t="str">
            <v>LED MR16: warehouse</v>
          </cell>
          <cell r="H2437">
            <v>2</v>
          </cell>
          <cell r="I2437" t="str">
            <v>Active</v>
          </cell>
          <cell r="J2437">
            <v>42736</v>
          </cell>
          <cell r="L2437" t="str">
            <v>Comm Lighting</v>
          </cell>
          <cell r="N2437" t="str">
            <v>5014</v>
          </cell>
          <cell r="Q2437" t="str">
            <v>19</v>
          </cell>
          <cell r="S2437" t="str">
            <v>19</v>
          </cell>
          <cell r="T2437" t="str">
            <v>61</v>
          </cell>
          <cell r="U2437" t="str">
            <v>Full</v>
          </cell>
          <cell r="V2437" t="str">
            <v>5</v>
          </cell>
          <cell r="X2437" t="str">
            <v>0</v>
          </cell>
          <cell r="Y2437" t="str">
            <v>PSE-deemed</v>
          </cell>
          <cell r="Z2437" t="str">
            <v>Engineering</v>
          </cell>
          <cell r="AE2437" t="str">
            <v>per unit</v>
          </cell>
          <cell r="AF2437" t="str">
            <v>kWh</v>
          </cell>
        </row>
        <row r="2438">
          <cell r="A2438" t="str">
            <v>11051 - 1</v>
          </cell>
          <cell r="B2438" t="str">
            <v>11051</v>
          </cell>
          <cell r="C2438" t="str">
            <v>Lighting</v>
          </cell>
          <cell r="D2438" t="str">
            <v>Lamp</v>
          </cell>
          <cell r="E2438" t="str">
            <v>LED Lamp</v>
          </cell>
          <cell r="F2438" t="str">
            <v>SBDI: Lamp - LED - Omni - 11w - Assembly Church</v>
          </cell>
          <cell r="G2438" t="str">
            <v>11 watt omnidirectional LED: assembly or church</v>
          </cell>
          <cell r="H2438">
            <v>1</v>
          </cell>
          <cell r="I2438" t="str">
            <v>Active</v>
          </cell>
          <cell r="J2438">
            <v>42370</v>
          </cell>
          <cell r="K2438">
            <v>42735</v>
          </cell>
          <cell r="L2438" t="str">
            <v>Comm Lighting</v>
          </cell>
          <cell r="M2438" t="str">
            <v>LED OMNI 11 2016 ASM</v>
          </cell>
          <cell r="N2438" t="str">
            <v>3315</v>
          </cell>
          <cell r="Q2438" t="str">
            <v>19.68</v>
          </cell>
          <cell r="S2438" t="str">
            <v>19.68</v>
          </cell>
          <cell r="T2438" t="str">
            <v>55</v>
          </cell>
          <cell r="U2438" t="str">
            <v>Full</v>
          </cell>
          <cell r="V2438" t="str">
            <v>5</v>
          </cell>
          <cell r="Y2438" t="str">
            <v>PSE-deemed</v>
          </cell>
          <cell r="Z2438" t="str">
            <v>Engineering</v>
          </cell>
          <cell r="AE2438" t="str">
            <v>per unit</v>
          </cell>
          <cell r="AF2438" t="str">
            <v>kWh</v>
          </cell>
        </row>
        <row r="2439">
          <cell r="A2439" t="str">
            <v>11051 - 2</v>
          </cell>
          <cell r="B2439" t="str">
            <v>11051</v>
          </cell>
          <cell r="C2439" t="str">
            <v>Lighting</v>
          </cell>
          <cell r="D2439" t="str">
            <v>Lamp</v>
          </cell>
          <cell r="E2439" t="str">
            <v>LED Lamp</v>
          </cell>
          <cell r="F2439" t="str">
            <v>SBDI: Lamp - LED - Omni - 11w - Assembly Church</v>
          </cell>
          <cell r="G2439" t="str">
            <v>11 watt omnidirectional LED: assembly or church</v>
          </cell>
          <cell r="H2439">
            <v>2</v>
          </cell>
          <cell r="I2439" t="str">
            <v>Active</v>
          </cell>
          <cell r="J2439">
            <v>42736</v>
          </cell>
          <cell r="L2439" t="str">
            <v>Comm Lighting</v>
          </cell>
          <cell r="N2439" t="str">
            <v>5015</v>
          </cell>
          <cell r="Q2439" t="str">
            <v>13.78</v>
          </cell>
          <cell r="S2439" t="str">
            <v>13.78</v>
          </cell>
          <cell r="T2439" t="str">
            <v>55</v>
          </cell>
          <cell r="U2439" t="str">
            <v>Full</v>
          </cell>
          <cell r="V2439" t="str">
            <v>5</v>
          </cell>
          <cell r="X2439" t="str">
            <v>0</v>
          </cell>
          <cell r="Y2439" t="str">
            <v>PSE-deemed</v>
          </cell>
          <cell r="Z2439" t="str">
            <v>Engineering</v>
          </cell>
          <cell r="AE2439" t="str">
            <v>per unit</v>
          </cell>
          <cell r="AF2439" t="str">
            <v>kWh</v>
          </cell>
        </row>
        <row r="2440">
          <cell r="A2440" t="str">
            <v>11052 - 1</v>
          </cell>
          <cell r="B2440" t="str">
            <v>11052</v>
          </cell>
          <cell r="C2440" t="str">
            <v>Lighting</v>
          </cell>
          <cell r="D2440" t="str">
            <v>Lamp</v>
          </cell>
          <cell r="E2440" t="str">
            <v>LED Lamp</v>
          </cell>
          <cell r="F2440" t="str">
            <v>SBDI: Lamp - LED - Omni - 11w - Exterior</v>
          </cell>
          <cell r="G2440" t="str">
            <v>11 watt omnidirectional LED: exterior</v>
          </cell>
          <cell r="H2440">
            <v>1</v>
          </cell>
          <cell r="I2440" t="str">
            <v>Active</v>
          </cell>
          <cell r="J2440">
            <v>42370</v>
          </cell>
          <cell r="K2440">
            <v>42735</v>
          </cell>
          <cell r="L2440" t="str">
            <v>Comm Lighting</v>
          </cell>
          <cell r="M2440" t="str">
            <v>LED OMNI 11 2016 EXT</v>
          </cell>
          <cell r="N2440" t="str">
            <v>3316</v>
          </cell>
          <cell r="Q2440" t="str">
            <v>19.68</v>
          </cell>
          <cell r="S2440" t="str">
            <v>19.68</v>
          </cell>
          <cell r="T2440" t="str">
            <v>123</v>
          </cell>
          <cell r="U2440" t="str">
            <v>Full</v>
          </cell>
          <cell r="V2440" t="str">
            <v>5</v>
          </cell>
          <cell r="Y2440" t="str">
            <v>PSE-deemed</v>
          </cell>
          <cell r="Z2440" t="str">
            <v>Engineering</v>
          </cell>
          <cell r="AE2440" t="str">
            <v>per unit</v>
          </cell>
          <cell r="AF2440" t="str">
            <v>kWh</v>
          </cell>
        </row>
        <row r="2441">
          <cell r="A2441" t="str">
            <v>11052 - 2</v>
          </cell>
          <cell r="B2441" t="str">
            <v>11052</v>
          </cell>
          <cell r="C2441" t="str">
            <v>Lighting</v>
          </cell>
          <cell r="D2441" t="str">
            <v>Lamp</v>
          </cell>
          <cell r="E2441" t="str">
            <v>LED Lamp</v>
          </cell>
          <cell r="F2441" t="str">
            <v>SBDI: Lamp - LED - Omni - 11w - Exterior</v>
          </cell>
          <cell r="G2441" t="str">
            <v>11 watt omnidirectional LED: exterior</v>
          </cell>
          <cell r="H2441">
            <v>2</v>
          </cell>
          <cell r="I2441" t="str">
            <v>Active</v>
          </cell>
          <cell r="J2441">
            <v>42736</v>
          </cell>
          <cell r="L2441" t="str">
            <v>Comm Lighting</v>
          </cell>
          <cell r="N2441" t="str">
            <v>5016</v>
          </cell>
          <cell r="Q2441" t="str">
            <v>13.78</v>
          </cell>
          <cell r="S2441" t="str">
            <v>13.78</v>
          </cell>
          <cell r="T2441" t="str">
            <v>123</v>
          </cell>
          <cell r="U2441" t="str">
            <v>Full</v>
          </cell>
          <cell r="V2441" t="str">
            <v>5</v>
          </cell>
          <cell r="X2441" t="str">
            <v>0</v>
          </cell>
          <cell r="Y2441" t="str">
            <v>PSE-deemed</v>
          </cell>
          <cell r="Z2441" t="str">
            <v>Engineering</v>
          </cell>
          <cell r="AE2441" t="str">
            <v>per unit</v>
          </cell>
          <cell r="AF2441" t="str">
            <v>kWh</v>
          </cell>
        </row>
        <row r="2442">
          <cell r="A2442" t="str">
            <v>11053 - 1</v>
          </cell>
          <cell r="B2442" t="str">
            <v>11053</v>
          </cell>
          <cell r="C2442" t="str">
            <v>Lighting</v>
          </cell>
          <cell r="D2442" t="str">
            <v>Lamp</v>
          </cell>
          <cell r="E2442" t="str">
            <v>LED Lamp</v>
          </cell>
          <cell r="F2442" t="str">
            <v>SBDI: Lamp - LED - Omni - 11w - Grocery</v>
          </cell>
          <cell r="G2442" t="str">
            <v>11 watt omnidirectional LED: grocery</v>
          </cell>
          <cell r="H2442">
            <v>1</v>
          </cell>
          <cell r="I2442" t="str">
            <v>Active</v>
          </cell>
          <cell r="J2442">
            <v>42370</v>
          </cell>
          <cell r="K2442">
            <v>42735</v>
          </cell>
          <cell r="L2442" t="str">
            <v>Comm Lighting</v>
          </cell>
          <cell r="M2442" t="str">
            <v>LED OMNI 11 2016 GRO</v>
          </cell>
          <cell r="N2442" t="str">
            <v>3317</v>
          </cell>
          <cell r="Q2442" t="str">
            <v>19.68</v>
          </cell>
          <cell r="S2442" t="str">
            <v>19.68</v>
          </cell>
          <cell r="T2442" t="str">
            <v>159</v>
          </cell>
          <cell r="U2442" t="str">
            <v>Full</v>
          </cell>
          <cell r="V2442" t="str">
            <v>5</v>
          </cell>
          <cell r="Y2442" t="str">
            <v>PSE-deemed</v>
          </cell>
          <cell r="Z2442" t="str">
            <v>Engineering</v>
          </cell>
          <cell r="AE2442" t="str">
            <v>per unit</v>
          </cell>
          <cell r="AF2442" t="str">
            <v>kWh</v>
          </cell>
        </row>
        <row r="2443">
          <cell r="A2443" t="str">
            <v>11053 - 2</v>
          </cell>
          <cell r="B2443" t="str">
            <v>11053</v>
          </cell>
          <cell r="C2443" t="str">
            <v>Lighting</v>
          </cell>
          <cell r="D2443" t="str">
            <v>Lamp</v>
          </cell>
          <cell r="E2443" t="str">
            <v>LED Lamp</v>
          </cell>
          <cell r="F2443" t="str">
            <v>SBDI: Lamp - LED - Omni - 11w - Grocery</v>
          </cell>
          <cell r="G2443" t="str">
            <v>11 watt omnidirectional LED: grocery</v>
          </cell>
          <cell r="H2443">
            <v>2</v>
          </cell>
          <cell r="I2443" t="str">
            <v>Active</v>
          </cell>
          <cell r="J2443">
            <v>42736</v>
          </cell>
          <cell r="L2443" t="str">
            <v>Comm Lighting</v>
          </cell>
          <cell r="N2443" t="str">
            <v>5017</v>
          </cell>
          <cell r="Q2443" t="str">
            <v>13.78</v>
          </cell>
          <cell r="S2443" t="str">
            <v>13.78</v>
          </cell>
          <cell r="T2443" t="str">
            <v>159</v>
          </cell>
          <cell r="U2443" t="str">
            <v>Full</v>
          </cell>
          <cell r="V2443" t="str">
            <v>5</v>
          </cell>
          <cell r="X2443" t="str">
            <v>0</v>
          </cell>
          <cell r="Y2443" t="str">
            <v>PSE-deemed</v>
          </cell>
          <cell r="Z2443" t="str">
            <v>Engineering</v>
          </cell>
          <cell r="AE2443" t="str">
            <v>per unit</v>
          </cell>
          <cell r="AF2443" t="str">
            <v>kWh</v>
          </cell>
        </row>
        <row r="2444">
          <cell r="A2444" t="str">
            <v>11054 - 1</v>
          </cell>
          <cell r="B2444" t="str">
            <v>11054</v>
          </cell>
          <cell r="C2444" t="str">
            <v>Lighting</v>
          </cell>
          <cell r="D2444" t="str">
            <v>Lamp</v>
          </cell>
          <cell r="E2444" t="str">
            <v>LED Lamp</v>
          </cell>
          <cell r="F2444" t="str">
            <v>SBDI: Lamp - LED - Omni - 11w - Office</v>
          </cell>
          <cell r="G2444" t="str">
            <v>11 watt omnidirectional LED: office</v>
          </cell>
          <cell r="H2444">
            <v>1</v>
          </cell>
          <cell r="I2444" t="str">
            <v>Active</v>
          </cell>
          <cell r="J2444">
            <v>42370</v>
          </cell>
          <cell r="K2444">
            <v>42735</v>
          </cell>
          <cell r="L2444" t="str">
            <v>Comm Lighting</v>
          </cell>
          <cell r="M2444" t="str">
            <v>LED OMNI 11 2016 OFC</v>
          </cell>
          <cell r="N2444" t="str">
            <v>3318</v>
          </cell>
          <cell r="Q2444" t="str">
            <v>19.68</v>
          </cell>
          <cell r="S2444" t="str">
            <v>19.68</v>
          </cell>
          <cell r="T2444" t="str">
            <v>91</v>
          </cell>
          <cell r="U2444" t="str">
            <v>Full</v>
          </cell>
          <cell r="V2444" t="str">
            <v>5</v>
          </cell>
          <cell r="Y2444" t="str">
            <v>PSE-deemed</v>
          </cell>
          <cell r="Z2444" t="str">
            <v>Engineering</v>
          </cell>
          <cell r="AE2444" t="str">
            <v>per unit</v>
          </cell>
          <cell r="AF2444" t="str">
            <v>kWh</v>
          </cell>
        </row>
        <row r="2445">
          <cell r="A2445" t="str">
            <v>11054 - 2</v>
          </cell>
          <cell r="B2445" t="str">
            <v>11054</v>
          </cell>
          <cell r="C2445" t="str">
            <v>Lighting</v>
          </cell>
          <cell r="D2445" t="str">
            <v>Lamp</v>
          </cell>
          <cell r="E2445" t="str">
            <v>LED Lamp</v>
          </cell>
          <cell r="F2445" t="str">
            <v>SBDI: Lamp - LED - Omni - 11w - Office</v>
          </cell>
          <cell r="G2445" t="str">
            <v>11 watt omnidirectional LED: office</v>
          </cell>
          <cell r="H2445">
            <v>2</v>
          </cell>
          <cell r="I2445" t="str">
            <v>Active</v>
          </cell>
          <cell r="J2445">
            <v>42005</v>
          </cell>
          <cell r="K2445">
            <v>42369</v>
          </cell>
          <cell r="L2445" t="str">
            <v>Comm Lighting</v>
          </cell>
          <cell r="M2445" t="str">
            <v>LED OMNI 11 2015</v>
          </cell>
          <cell r="N2445" t="str">
            <v>2109</v>
          </cell>
          <cell r="Q2445" t="str">
            <v>19.68</v>
          </cell>
          <cell r="S2445" t="str">
            <v>19.68</v>
          </cell>
          <cell r="T2445" t="str">
            <v>90</v>
          </cell>
          <cell r="V2445" t="str">
            <v>8</v>
          </cell>
          <cell r="W2445" t="str">
            <v>4993</v>
          </cell>
          <cell r="AE2445" t="str">
            <v>per unit</v>
          </cell>
          <cell r="AF2445" t="str">
            <v>kWh</v>
          </cell>
        </row>
        <row r="2446">
          <cell r="A2446" t="str">
            <v>11054 - 3</v>
          </cell>
          <cell r="B2446" t="str">
            <v>11054</v>
          </cell>
          <cell r="C2446" t="str">
            <v>Lighting</v>
          </cell>
          <cell r="D2446" t="str">
            <v>Lamp</v>
          </cell>
          <cell r="E2446" t="str">
            <v>LED Lamp</v>
          </cell>
          <cell r="F2446" t="str">
            <v>SBDI: Lamp - LED - Omni - 11w - Office</v>
          </cell>
          <cell r="G2446" t="str">
            <v>11 watt omnidirectional LED: office</v>
          </cell>
          <cell r="H2446">
            <v>3</v>
          </cell>
          <cell r="I2446" t="str">
            <v>Active</v>
          </cell>
          <cell r="J2446">
            <v>42736</v>
          </cell>
          <cell r="L2446" t="str">
            <v>Comm Lighting</v>
          </cell>
          <cell r="N2446" t="str">
            <v>5018</v>
          </cell>
          <cell r="Q2446" t="str">
            <v>13.78</v>
          </cell>
          <cell r="S2446" t="str">
            <v>13.78</v>
          </cell>
          <cell r="T2446" t="str">
            <v>91</v>
          </cell>
          <cell r="U2446" t="str">
            <v>Full</v>
          </cell>
          <cell r="V2446" t="str">
            <v>5</v>
          </cell>
          <cell r="X2446" t="str">
            <v>0</v>
          </cell>
          <cell r="Y2446" t="str">
            <v>PSE-deemed</v>
          </cell>
          <cell r="Z2446" t="str">
            <v>Engineering</v>
          </cell>
          <cell r="AE2446" t="str">
            <v>per unit</v>
          </cell>
          <cell r="AF2446" t="str">
            <v>kWh</v>
          </cell>
        </row>
        <row r="2447">
          <cell r="A2447" t="str">
            <v>11055 - 1</v>
          </cell>
          <cell r="B2447" t="str">
            <v>11055</v>
          </cell>
          <cell r="C2447" t="str">
            <v>Lighting</v>
          </cell>
          <cell r="D2447" t="str">
            <v>Lamp</v>
          </cell>
          <cell r="E2447" t="str">
            <v>LED Lamp</v>
          </cell>
          <cell r="F2447" t="str">
            <v>SBDI: Lamp - LED - Omni - 11w - Other</v>
          </cell>
          <cell r="G2447" t="str">
            <v>11 watt omnidirectional LED: other</v>
          </cell>
          <cell r="H2447">
            <v>1</v>
          </cell>
          <cell r="I2447" t="str">
            <v>Active</v>
          </cell>
          <cell r="J2447">
            <v>42005</v>
          </cell>
          <cell r="K2447">
            <v>42735</v>
          </cell>
          <cell r="L2447" t="str">
            <v>Comm Lighting</v>
          </cell>
          <cell r="M2447" t="str">
            <v>LED OMNI 11 2016 OTR</v>
          </cell>
          <cell r="N2447" t="str">
            <v>3320</v>
          </cell>
          <cell r="Q2447" t="str">
            <v>19.68</v>
          </cell>
          <cell r="S2447" t="str">
            <v>19.68</v>
          </cell>
          <cell r="T2447" t="str">
            <v>68</v>
          </cell>
          <cell r="U2447" t="str">
            <v>Full</v>
          </cell>
          <cell r="V2447" t="str">
            <v>5</v>
          </cell>
          <cell r="Y2447" t="str">
            <v>PSE-deemed</v>
          </cell>
          <cell r="Z2447" t="str">
            <v>Engineering</v>
          </cell>
          <cell r="AE2447" t="str">
            <v>per unit</v>
          </cell>
          <cell r="AF2447" t="str">
            <v>kWh</v>
          </cell>
        </row>
        <row r="2448">
          <cell r="A2448" t="str">
            <v>11055 - 2</v>
          </cell>
          <cell r="B2448" t="str">
            <v>11055</v>
          </cell>
          <cell r="C2448" t="str">
            <v>Lighting</v>
          </cell>
          <cell r="D2448" t="str">
            <v>Lamp</v>
          </cell>
          <cell r="E2448" t="str">
            <v>LED Lamp</v>
          </cell>
          <cell r="F2448" t="str">
            <v>SBDI: Lamp - LED - Omni - 11w - Other</v>
          </cell>
          <cell r="G2448" t="str">
            <v>11 watt omnidirectional LED: other</v>
          </cell>
          <cell r="H2448">
            <v>2</v>
          </cell>
          <cell r="I2448" t="str">
            <v>Active</v>
          </cell>
          <cell r="J2448">
            <v>42736</v>
          </cell>
          <cell r="L2448" t="str">
            <v>Comm Lighting</v>
          </cell>
          <cell r="N2448" t="str">
            <v>5019</v>
          </cell>
          <cell r="Q2448" t="str">
            <v>13.78</v>
          </cell>
          <cell r="S2448" t="str">
            <v>13.78</v>
          </cell>
          <cell r="T2448" t="str">
            <v>68</v>
          </cell>
          <cell r="U2448" t="str">
            <v>Full</v>
          </cell>
          <cell r="V2448" t="str">
            <v>5</v>
          </cell>
          <cell r="X2448" t="str">
            <v>0</v>
          </cell>
          <cell r="Y2448" t="str">
            <v>PSE-deemed</v>
          </cell>
          <cell r="Z2448" t="str">
            <v>Engineering</v>
          </cell>
          <cell r="AE2448" t="str">
            <v>per unit</v>
          </cell>
          <cell r="AF2448" t="str">
            <v>kWh</v>
          </cell>
        </row>
        <row r="2449">
          <cell r="A2449" t="str">
            <v>11056 - 1</v>
          </cell>
          <cell r="B2449" t="str">
            <v>11056</v>
          </cell>
          <cell r="C2449" t="str">
            <v>Lighting</v>
          </cell>
          <cell r="D2449" t="str">
            <v>Lamp</v>
          </cell>
          <cell r="E2449" t="str">
            <v>LED Lamp</v>
          </cell>
          <cell r="F2449" t="str">
            <v>SBDI: Lamp - LED - Omni - 11w - Other Health</v>
          </cell>
          <cell r="G2449" t="str">
            <v>11 watt omnidirectional LED: other health</v>
          </cell>
          <cell r="H2449">
            <v>1</v>
          </cell>
          <cell r="I2449" t="str">
            <v>Active</v>
          </cell>
          <cell r="J2449">
            <v>42370</v>
          </cell>
          <cell r="K2449">
            <v>42735</v>
          </cell>
          <cell r="L2449" t="str">
            <v>Comm Lighting</v>
          </cell>
          <cell r="M2449" t="str">
            <v>LED OMNI 11 2016 OTH</v>
          </cell>
          <cell r="N2449" t="str">
            <v>3319</v>
          </cell>
          <cell r="Q2449" t="str">
            <v>19.68</v>
          </cell>
          <cell r="S2449" t="str">
            <v>19.68</v>
          </cell>
          <cell r="T2449" t="str">
            <v>134</v>
          </cell>
          <cell r="U2449" t="str">
            <v>Full</v>
          </cell>
          <cell r="V2449" t="str">
            <v>5</v>
          </cell>
          <cell r="Y2449" t="str">
            <v>PSE-deemed</v>
          </cell>
          <cell r="Z2449" t="str">
            <v>Engineering</v>
          </cell>
          <cell r="AE2449" t="str">
            <v>per unit</v>
          </cell>
          <cell r="AF2449" t="str">
            <v>kWh</v>
          </cell>
        </row>
        <row r="2450">
          <cell r="A2450" t="str">
            <v>11056 - 2</v>
          </cell>
          <cell r="B2450" t="str">
            <v>11056</v>
          </cell>
          <cell r="C2450" t="str">
            <v>Lighting</v>
          </cell>
          <cell r="D2450" t="str">
            <v>Lamp</v>
          </cell>
          <cell r="E2450" t="str">
            <v>LED Lamp</v>
          </cell>
          <cell r="F2450" t="str">
            <v>SBDI: Lamp - LED - Omni - 11w - Other Health</v>
          </cell>
          <cell r="G2450" t="str">
            <v>11 watt omnidirectional LED: other health</v>
          </cell>
          <cell r="H2450">
            <v>2</v>
          </cell>
          <cell r="I2450" t="str">
            <v>Active</v>
          </cell>
          <cell r="J2450">
            <v>42005</v>
          </cell>
          <cell r="K2450">
            <v>42369</v>
          </cell>
          <cell r="L2450" t="str">
            <v>Comm Lighting</v>
          </cell>
          <cell r="M2450" t="str">
            <v>LED OMNI 11 2015</v>
          </cell>
          <cell r="N2450" t="str">
            <v>2111</v>
          </cell>
          <cell r="Q2450" t="str">
            <v>19.68</v>
          </cell>
          <cell r="S2450" t="str">
            <v>19.68</v>
          </cell>
          <cell r="T2450" t="str">
            <v>133</v>
          </cell>
          <cell r="V2450" t="str">
            <v>5</v>
          </cell>
          <cell r="W2450" t="str">
            <v>5009</v>
          </cell>
          <cell r="AE2450" t="str">
            <v>per unit</v>
          </cell>
          <cell r="AF2450" t="str">
            <v>kWh</v>
          </cell>
        </row>
        <row r="2451">
          <cell r="A2451" t="str">
            <v>11056 - 3</v>
          </cell>
          <cell r="B2451" t="str">
            <v>11056</v>
          </cell>
          <cell r="C2451" t="str">
            <v>Lighting</v>
          </cell>
          <cell r="D2451" t="str">
            <v>Lamp</v>
          </cell>
          <cell r="E2451" t="str">
            <v>LED Lamp</v>
          </cell>
          <cell r="F2451" t="str">
            <v>SBDI: Lamp - LED - Omni - 11w - Other Health</v>
          </cell>
          <cell r="G2451" t="str">
            <v>11 watt omnidirectional LED: other health</v>
          </cell>
          <cell r="H2451">
            <v>3</v>
          </cell>
          <cell r="I2451" t="str">
            <v>Active</v>
          </cell>
          <cell r="J2451">
            <v>42736</v>
          </cell>
          <cell r="L2451" t="str">
            <v>Comm Lighting</v>
          </cell>
          <cell r="N2451" t="str">
            <v>5020</v>
          </cell>
          <cell r="Q2451" t="str">
            <v>13.78</v>
          </cell>
          <cell r="S2451" t="str">
            <v>13.78</v>
          </cell>
          <cell r="T2451" t="str">
            <v>134</v>
          </cell>
          <cell r="U2451" t="str">
            <v>Full</v>
          </cell>
          <cell r="V2451" t="str">
            <v>5</v>
          </cell>
          <cell r="X2451" t="str">
            <v>0</v>
          </cell>
          <cell r="Y2451" t="str">
            <v>PSE-deemed</v>
          </cell>
          <cell r="Z2451" t="str">
            <v>Engineering</v>
          </cell>
          <cell r="AE2451" t="str">
            <v>per unit</v>
          </cell>
          <cell r="AF2451" t="str">
            <v>kWh</v>
          </cell>
        </row>
        <row r="2452">
          <cell r="A2452" t="str">
            <v>11057 - 1</v>
          </cell>
          <cell r="B2452" t="str">
            <v>11057</v>
          </cell>
          <cell r="C2452" t="str">
            <v>Lighting</v>
          </cell>
          <cell r="D2452" t="str">
            <v>Lamp</v>
          </cell>
          <cell r="E2452" t="str">
            <v>LED Lamp</v>
          </cell>
          <cell r="F2452" t="str">
            <v>SBDI: Lamp - LED - Omni - 11w - Restaurant</v>
          </cell>
          <cell r="G2452" t="str">
            <v>11 watt omnidirectional LED: restaurant</v>
          </cell>
          <cell r="H2452">
            <v>1</v>
          </cell>
          <cell r="I2452" t="str">
            <v>Active</v>
          </cell>
          <cell r="J2452">
            <v>42370</v>
          </cell>
          <cell r="K2452">
            <v>42735</v>
          </cell>
          <cell r="L2452" t="str">
            <v>Comm Lighting</v>
          </cell>
          <cell r="M2452" t="str">
            <v>LED OMNI 11 2016 RES</v>
          </cell>
          <cell r="N2452" t="str">
            <v>3321</v>
          </cell>
          <cell r="Q2452" t="str">
            <v>19.68</v>
          </cell>
          <cell r="S2452" t="str">
            <v>19.68</v>
          </cell>
          <cell r="T2452" t="str">
            <v>109</v>
          </cell>
          <cell r="U2452" t="str">
            <v>Full</v>
          </cell>
          <cell r="V2452" t="str">
            <v>5</v>
          </cell>
          <cell r="Y2452" t="str">
            <v>PSE-deemed</v>
          </cell>
          <cell r="Z2452" t="str">
            <v>Engineering</v>
          </cell>
          <cell r="AE2452" t="str">
            <v>per unit</v>
          </cell>
          <cell r="AF2452" t="str">
            <v>kWh</v>
          </cell>
        </row>
        <row r="2453">
          <cell r="A2453" t="str">
            <v>11057 - 2</v>
          </cell>
          <cell r="B2453" t="str">
            <v>11057</v>
          </cell>
          <cell r="C2453" t="str">
            <v>Lighting</v>
          </cell>
          <cell r="D2453" t="str">
            <v>Lamp</v>
          </cell>
          <cell r="E2453" t="str">
            <v>LED Lamp</v>
          </cell>
          <cell r="F2453" t="str">
            <v>SBDI: Lamp - LED - Omni - 11w - Restaurant</v>
          </cell>
          <cell r="G2453" t="str">
            <v>11 watt omnidirectional LED: restaurant</v>
          </cell>
          <cell r="H2453">
            <v>2</v>
          </cell>
          <cell r="I2453" t="str">
            <v>Active</v>
          </cell>
          <cell r="J2453">
            <v>42005</v>
          </cell>
          <cell r="K2453">
            <v>42369</v>
          </cell>
          <cell r="L2453" t="str">
            <v>Comm Lighting</v>
          </cell>
          <cell r="M2453" t="str">
            <v>LED OMNI 11 2015</v>
          </cell>
          <cell r="N2453" t="str">
            <v>2112</v>
          </cell>
          <cell r="Q2453" t="str">
            <v>19.68</v>
          </cell>
          <cell r="S2453" t="str">
            <v>19.68</v>
          </cell>
          <cell r="T2453" t="str">
            <v>108</v>
          </cell>
          <cell r="V2453" t="str">
            <v>7</v>
          </cell>
          <cell r="W2453" t="str">
            <v>5017</v>
          </cell>
          <cell r="AE2453" t="str">
            <v>per unit</v>
          </cell>
          <cell r="AF2453" t="str">
            <v>kWh</v>
          </cell>
        </row>
        <row r="2454">
          <cell r="A2454" t="str">
            <v>11057 - 3</v>
          </cell>
          <cell r="B2454" t="str">
            <v>11057</v>
          </cell>
          <cell r="C2454" t="str">
            <v>Lighting</v>
          </cell>
          <cell r="D2454" t="str">
            <v>Lamp</v>
          </cell>
          <cell r="E2454" t="str">
            <v>LED Lamp</v>
          </cell>
          <cell r="F2454" t="str">
            <v>SBDI: Lamp - LED - Omni - 11w - Restaurant</v>
          </cell>
          <cell r="G2454" t="str">
            <v>11 watt omnidirectional LED: restaurant</v>
          </cell>
          <cell r="H2454">
            <v>3</v>
          </cell>
          <cell r="I2454" t="str">
            <v>Active</v>
          </cell>
          <cell r="J2454">
            <v>42736</v>
          </cell>
          <cell r="L2454" t="str">
            <v>Comm Lighting</v>
          </cell>
          <cell r="N2454" t="str">
            <v>5021</v>
          </cell>
          <cell r="Q2454" t="str">
            <v>13.78</v>
          </cell>
          <cell r="S2454" t="str">
            <v>13.78</v>
          </cell>
          <cell r="T2454" t="str">
            <v>109</v>
          </cell>
          <cell r="U2454" t="str">
            <v>Full</v>
          </cell>
          <cell r="V2454" t="str">
            <v>5</v>
          </cell>
          <cell r="X2454" t="str">
            <v>0</v>
          </cell>
          <cell r="Y2454" t="str">
            <v>PSE-deemed</v>
          </cell>
          <cell r="Z2454" t="str">
            <v>Engineering</v>
          </cell>
          <cell r="AE2454" t="str">
            <v>per unit</v>
          </cell>
          <cell r="AF2454" t="str">
            <v>kWh</v>
          </cell>
        </row>
        <row r="2455">
          <cell r="A2455" t="str">
            <v>11058 - 1</v>
          </cell>
          <cell r="B2455" t="str">
            <v>11058</v>
          </cell>
          <cell r="C2455" t="str">
            <v>Lighting</v>
          </cell>
          <cell r="D2455" t="str">
            <v>Lamp</v>
          </cell>
          <cell r="E2455" t="str">
            <v>LED Lamp</v>
          </cell>
          <cell r="F2455" t="str">
            <v>SBDI: Lamp - LED - Omni - 11w - Retail</v>
          </cell>
          <cell r="G2455" t="str">
            <v>11 watt omnidirectional LED: retail</v>
          </cell>
          <cell r="H2455">
            <v>1</v>
          </cell>
          <cell r="I2455" t="str">
            <v>Active</v>
          </cell>
          <cell r="J2455">
            <v>42370</v>
          </cell>
          <cell r="K2455">
            <v>42735</v>
          </cell>
          <cell r="L2455" t="str">
            <v>Comm Lighting</v>
          </cell>
          <cell r="M2455" t="str">
            <v>LED OMNI 11 2016 RTL</v>
          </cell>
          <cell r="N2455" t="str">
            <v>3322</v>
          </cell>
          <cell r="Q2455" t="str">
            <v>19.68</v>
          </cell>
          <cell r="S2455" t="str">
            <v>19.68</v>
          </cell>
          <cell r="T2455" t="str">
            <v>100</v>
          </cell>
          <cell r="U2455" t="str">
            <v>Full</v>
          </cell>
          <cell r="V2455" t="str">
            <v>5</v>
          </cell>
          <cell r="Y2455" t="str">
            <v>PSE-deemed</v>
          </cell>
          <cell r="Z2455" t="str">
            <v>Engineering</v>
          </cell>
          <cell r="AE2455" t="str">
            <v>per unit</v>
          </cell>
          <cell r="AF2455" t="str">
            <v>kWh</v>
          </cell>
        </row>
        <row r="2456">
          <cell r="A2456" t="str">
            <v>11058 - 2</v>
          </cell>
          <cell r="B2456" t="str">
            <v>11058</v>
          </cell>
          <cell r="C2456" t="str">
            <v>Lighting</v>
          </cell>
          <cell r="D2456" t="str">
            <v>Lamp</v>
          </cell>
          <cell r="E2456" t="str">
            <v>LED Lamp</v>
          </cell>
          <cell r="F2456" t="str">
            <v>SBDI: Lamp - LED - Omni - 11w - Retail</v>
          </cell>
          <cell r="G2456" t="str">
            <v>11 watt omnidirectional LED: retail</v>
          </cell>
          <cell r="H2456">
            <v>2</v>
          </cell>
          <cell r="I2456" t="str">
            <v>Active</v>
          </cell>
          <cell r="J2456">
            <v>42005</v>
          </cell>
          <cell r="K2456">
            <v>42369</v>
          </cell>
          <cell r="L2456" t="str">
            <v>Comm Lighting</v>
          </cell>
          <cell r="M2456" t="str">
            <v>LED OMNI 11 2015</v>
          </cell>
          <cell r="N2456" t="str">
            <v>2113</v>
          </cell>
          <cell r="Q2456" t="str">
            <v>19.68</v>
          </cell>
          <cell r="S2456" t="str">
            <v>19.68</v>
          </cell>
          <cell r="T2456" t="str">
            <v>99</v>
          </cell>
          <cell r="V2456" t="str">
            <v>9</v>
          </cell>
          <cell r="W2456" t="str">
            <v>5025</v>
          </cell>
          <cell r="AE2456" t="str">
            <v>per unit</v>
          </cell>
          <cell r="AF2456" t="str">
            <v>kWh</v>
          </cell>
        </row>
        <row r="2457">
          <cell r="A2457" t="str">
            <v>11058 - 3</v>
          </cell>
          <cell r="B2457" t="str">
            <v>11058</v>
          </cell>
          <cell r="C2457" t="str">
            <v>Lighting</v>
          </cell>
          <cell r="D2457" t="str">
            <v>Lamp</v>
          </cell>
          <cell r="E2457" t="str">
            <v>LED Lamp</v>
          </cell>
          <cell r="F2457" t="str">
            <v>SBDI: Lamp - LED - Omni - 11w - Retail</v>
          </cell>
          <cell r="G2457" t="str">
            <v>11 watt omnidirectional LED: retail</v>
          </cell>
          <cell r="H2457">
            <v>3</v>
          </cell>
          <cell r="I2457" t="str">
            <v>Active</v>
          </cell>
          <cell r="J2457">
            <v>42736</v>
          </cell>
          <cell r="L2457" t="str">
            <v>Comm Lighting</v>
          </cell>
          <cell r="N2457" t="str">
            <v>5022</v>
          </cell>
          <cell r="Q2457" t="str">
            <v>13.78</v>
          </cell>
          <cell r="S2457" t="str">
            <v>13.78</v>
          </cell>
          <cell r="T2457" t="str">
            <v>100</v>
          </cell>
          <cell r="U2457" t="str">
            <v>Full</v>
          </cell>
          <cell r="V2457" t="str">
            <v>5</v>
          </cell>
          <cell r="X2457" t="str">
            <v>0</v>
          </cell>
          <cell r="Y2457" t="str">
            <v>PSE-deemed</v>
          </cell>
          <cell r="Z2457" t="str">
            <v>Engineering</v>
          </cell>
          <cell r="AE2457" t="str">
            <v>per unit</v>
          </cell>
          <cell r="AF2457" t="str">
            <v>kWh</v>
          </cell>
        </row>
        <row r="2458">
          <cell r="A2458" t="str">
            <v>11059 - 1</v>
          </cell>
          <cell r="B2458" t="str">
            <v>11059</v>
          </cell>
          <cell r="C2458" t="str">
            <v>Lighting</v>
          </cell>
          <cell r="D2458" t="str">
            <v>Lamp</v>
          </cell>
          <cell r="E2458" t="str">
            <v>LED Lamp</v>
          </cell>
          <cell r="F2458" t="str">
            <v>SBDI: Lamp - LED - Omni - 11w - School K12</v>
          </cell>
          <cell r="G2458" t="str">
            <v>11 wattomnidirectional LED: school K-12</v>
          </cell>
          <cell r="H2458">
            <v>1</v>
          </cell>
          <cell r="I2458" t="str">
            <v>Active</v>
          </cell>
          <cell r="J2458">
            <v>42370</v>
          </cell>
          <cell r="K2458">
            <v>42735</v>
          </cell>
          <cell r="L2458" t="str">
            <v>Comm Lighting</v>
          </cell>
          <cell r="M2458" t="str">
            <v>LED OMNI 11 2016 SCH</v>
          </cell>
          <cell r="N2458" t="str">
            <v>3323</v>
          </cell>
          <cell r="Q2458" t="str">
            <v>19.68</v>
          </cell>
          <cell r="S2458" t="str">
            <v>19.68</v>
          </cell>
          <cell r="T2458" t="str">
            <v>70</v>
          </cell>
          <cell r="U2458" t="str">
            <v>Full</v>
          </cell>
          <cell r="V2458" t="str">
            <v>5</v>
          </cell>
          <cell r="Y2458" t="str">
            <v>PSE-deemed</v>
          </cell>
          <cell r="Z2458" t="str">
            <v>Engineering</v>
          </cell>
          <cell r="AE2458" t="str">
            <v>per unit</v>
          </cell>
          <cell r="AF2458" t="str">
            <v>kWh</v>
          </cell>
        </row>
        <row r="2459">
          <cell r="A2459" t="str">
            <v>11059 - 2</v>
          </cell>
          <cell r="B2459" t="str">
            <v>11059</v>
          </cell>
          <cell r="C2459" t="str">
            <v>Lighting</v>
          </cell>
          <cell r="D2459" t="str">
            <v>Lamp</v>
          </cell>
          <cell r="E2459" t="str">
            <v>LED Lamp</v>
          </cell>
          <cell r="F2459" t="str">
            <v>SBDI: Lamp - LED - Omni - 11w - School K12</v>
          </cell>
          <cell r="G2459" t="str">
            <v>11 wattomnidirectional LED: school K-12</v>
          </cell>
          <cell r="H2459">
            <v>2</v>
          </cell>
          <cell r="I2459" t="str">
            <v>Active</v>
          </cell>
          <cell r="J2459">
            <v>42736</v>
          </cell>
          <cell r="L2459" t="str">
            <v>Comm Lighting</v>
          </cell>
          <cell r="N2459" t="str">
            <v>5023</v>
          </cell>
          <cell r="Q2459" t="str">
            <v>13.78</v>
          </cell>
          <cell r="S2459" t="str">
            <v>13.78</v>
          </cell>
          <cell r="T2459" t="str">
            <v>70</v>
          </cell>
          <cell r="U2459" t="str">
            <v>Full</v>
          </cell>
          <cell r="V2459" t="str">
            <v>5</v>
          </cell>
          <cell r="X2459" t="str">
            <v>0</v>
          </cell>
          <cell r="Y2459" t="str">
            <v>PSE-deemed</v>
          </cell>
          <cell r="Z2459" t="str">
            <v>Engineering</v>
          </cell>
          <cell r="AE2459" t="str">
            <v>per unit</v>
          </cell>
          <cell r="AF2459" t="str">
            <v>kWh</v>
          </cell>
        </row>
        <row r="2460">
          <cell r="A2460" t="str">
            <v>11060 - 1</v>
          </cell>
          <cell r="B2460" t="str">
            <v>11060</v>
          </cell>
          <cell r="C2460" t="str">
            <v>Lighting</v>
          </cell>
          <cell r="D2460" t="str">
            <v>Lamp</v>
          </cell>
          <cell r="E2460" t="str">
            <v>LED Lamp</v>
          </cell>
          <cell r="F2460" t="str">
            <v>SBDI: Lamp - LED - Omni - 11w - Warehouse</v>
          </cell>
          <cell r="G2460" t="str">
            <v>11 watt omnidirectional LED: warehouse</v>
          </cell>
          <cell r="H2460">
            <v>1</v>
          </cell>
          <cell r="I2460" t="str">
            <v>Active</v>
          </cell>
          <cell r="J2460">
            <v>42370</v>
          </cell>
          <cell r="K2460">
            <v>42735</v>
          </cell>
          <cell r="L2460" t="str">
            <v>Comm Lighting</v>
          </cell>
          <cell r="M2460" t="str">
            <v>LED OMNI 11 2016 WHS</v>
          </cell>
          <cell r="N2460" t="str">
            <v>3324</v>
          </cell>
          <cell r="Q2460" t="str">
            <v>19.68</v>
          </cell>
          <cell r="S2460" t="str">
            <v>19.68</v>
          </cell>
          <cell r="T2460" t="str">
            <v>72</v>
          </cell>
          <cell r="U2460" t="str">
            <v>Full</v>
          </cell>
          <cell r="V2460" t="str">
            <v>5</v>
          </cell>
          <cell r="Y2460" t="str">
            <v>PSE-deemed</v>
          </cell>
          <cell r="Z2460" t="str">
            <v>Engineering</v>
          </cell>
          <cell r="AE2460" t="str">
            <v>per unit</v>
          </cell>
          <cell r="AF2460" t="str">
            <v>kWh</v>
          </cell>
        </row>
        <row r="2461">
          <cell r="A2461" t="str">
            <v>11060 - 2</v>
          </cell>
          <cell r="B2461" t="str">
            <v>11060</v>
          </cell>
          <cell r="C2461" t="str">
            <v>Lighting</v>
          </cell>
          <cell r="D2461" t="str">
            <v>Lamp</v>
          </cell>
          <cell r="E2461" t="str">
            <v>LED Lamp</v>
          </cell>
          <cell r="F2461" t="str">
            <v>SBDI: Lamp - LED - Omni - 11w - Warehouse</v>
          </cell>
          <cell r="G2461" t="str">
            <v>11 watt omnidirectional LED: warehouse</v>
          </cell>
          <cell r="H2461">
            <v>2</v>
          </cell>
          <cell r="I2461" t="str">
            <v>Active</v>
          </cell>
          <cell r="J2461">
            <v>42736</v>
          </cell>
          <cell r="L2461" t="str">
            <v>Comm Lighting</v>
          </cell>
          <cell r="N2461" t="str">
            <v>5024</v>
          </cell>
          <cell r="Q2461" t="str">
            <v>13.78</v>
          </cell>
          <cell r="S2461" t="str">
            <v>13.78</v>
          </cell>
          <cell r="T2461" t="str">
            <v>72</v>
          </cell>
          <cell r="U2461" t="str">
            <v>Full</v>
          </cell>
          <cell r="V2461" t="str">
            <v>5</v>
          </cell>
          <cell r="X2461" t="str">
            <v>0</v>
          </cell>
          <cell r="Y2461" t="str">
            <v>PSE-deemed</v>
          </cell>
          <cell r="Z2461" t="str">
            <v>Engineering</v>
          </cell>
          <cell r="AE2461" t="str">
            <v>per unit</v>
          </cell>
          <cell r="AF2461" t="str">
            <v>kWh</v>
          </cell>
        </row>
        <row r="2462">
          <cell r="A2462" t="str">
            <v>11061 - 1</v>
          </cell>
          <cell r="B2462" t="str">
            <v>11061</v>
          </cell>
          <cell r="C2462" t="str">
            <v>Lighting</v>
          </cell>
          <cell r="D2462" t="str">
            <v>Lamp</v>
          </cell>
          <cell r="E2462" t="str">
            <v>LED Lamp</v>
          </cell>
          <cell r="F2462" t="str">
            <v>SBDI: Lamp - LED - Omni - 7w - Assembly Church</v>
          </cell>
          <cell r="G2462" t="str">
            <v>7 watt omnidirectional LED: assembly or church</v>
          </cell>
          <cell r="H2462">
            <v>1</v>
          </cell>
          <cell r="I2462" t="str">
            <v>Active</v>
          </cell>
          <cell r="J2462">
            <v>42370</v>
          </cell>
          <cell r="K2462">
            <v>42735</v>
          </cell>
          <cell r="L2462" t="str">
            <v>Comm Lighting</v>
          </cell>
          <cell r="M2462" t="str">
            <v>LED OMNI 7 2016 ASM</v>
          </cell>
          <cell r="N2462" t="str">
            <v>3335</v>
          </cell>
          <cell r="Q2462" t="str">
            <v>18.7</v>
          </cell>
          <cell r="S2462" t="str">
            <v>18.7</v>
          </cell>
          <cell r="T2462" t="str">
            <v>35</v>
          </cell>
          <cell r="U2462" t="str">
            <v>Full</v>
          </cell>
          <cell r="V2462" t="str">
            <v>5</v>
          </cell>
          <cell r="Y2462" t="str">
            <v>PSE-deemed</v>
          </cell>
          <cell r="Z2462" t="str">
            <v>Engineering</v>
          </cell>
          <cell r="AE2462" t="str">
            <v>per unit</v>
          </cell>
          <cell r="AF2462" t="str">
            <v>kWh</v>
          </cell>
        </row>
        <row r="2463">
          <cell r="A2463" t="str">
            <v>11061 - 2</v>
          </cell>
          <cell r="B2463" t="str">
            <v>11061</v>
          </cell>
          <cell r="C2463" t="str">
            <v>Lighting</v>
          </cell>
          <cell r="D2463" t="str">
            <v>Lamp</v>
          </cell>
          <cell r="E2463" t="str">
            <v>LED Lamp</v>
          </cell>
          <cell r="F2463" t="str">
            <v>SBDI: Lamp - LED - Omni - 7w - Assembly Church</v>
          </cell>
          <cell r="G2463" t="str">
            <v>7 watt omnidirectional LED: assembly or church</v>
          </cell>
          <cell r="H2463">
            <v>2</v>
          </cell>
          <cell r="I2463" t="str">
            <v>Active</v>
          </cell>
          <cell r="J2463">
            <v>42736</v>
          </cell>
          <cell r="L2463" t="str">
            <v>Comm Lighting</v>
          </cell>
          <cell r="N2463" t="str">
            <v>5025</v>
          </cell>
          <cell r="Q2463" t="str">
            <v>13.78</v>
          </cell>
          <cell r="S2463" t="str">
            <v>13.78</v>
          </cell>
          <cell r="T2463" t="str">
            <v>35</v>
          </cell>
          <cell r="U2463" t="str">
            <v>Full</v>
          </cell>
          <cell r="V2463" t="str">
            <v>5</v>
          </cell>
          <cell r="X2463" t="str">
            <v>0</v>
          </cell>
          <cell r="Y2463" t="str">
            <v>PSE-deemed</v>
          </cell>
          <cell r="Z2463" t="str">
            <v>Engineering</v>
          </cell>
          <cell r="AE2463" t="str">
            <v>per unit</v>
          </cell>
          <cell r="AF2463" t="str">
            <v>kWh</v>
          </cell>
        </row>
        <row r="2464">
          <cell r="A2464" t="str">
            <v>11062 - 1</v>
          </cell>
          <cell r="B2464" t="str">
            <v>11062</v>
          </cell>
          <cell r="C2464" t="str">
            <v>Lighting</v>
          </cell>
          <cell r="D2464" t="str">
            <v>Lamp</v>
          </cell>
          <cell r="E2464" t="str">
            <v>LED Lamp</v>
          </cell>
          <cell r="F2464" t="str">
            <v>SBDI: Lamp - LED - Omni - 7w - Exterior</v>
          </cell>
          <cell r="G2464" t="str">
            <v>7 watt omnidirectional LED: exterior</v>
          </cell>
          <cell r="H2464">
            <v>1</v>
          </cell>
          <cell r="I2464" t="str">
            <v>Active</v>
          </cell>
          <cell r="J2464">
            <v>42370</v>
          </cell>
          <cell r="K2464">
            <v>42735</v>
          </cell>
          <cell r="L2464" t="str">
            <v>Comm Lighting</v>
          </cell>
          <cell r="M2464" t="str">
            <v>LED OMNI 7 2016 EXT</v>
          </cell>
          <cell r="N2464" t="str">
            <v>3336</v>
          </cell>
          <cell r="Q2464" t="str">
            <v>18.7</v>
          </cell>
          <cell r="S2464" t="str">
            <v>18.7</v>
          </cell>
          <cell r="T2464" t="str">
            <v>78</v>
          </cell>
          <cell r="U2464" t="str">
            <v>Full</v>
          </cell>
          <cell r="V2464" t="str">
            <v>5</v>
          </cell>
          <cell r="Y2464" t="str">
            <v>PSE-deemed</v>
          </cell>
          <cell r="Z2464" t="str">
            <v>Engineering</v>
          </cell>
          <cell r="AE2464" t="str">
            <v>per unit</v>
          </cell>
          <cell r="AF2464" t="str">
            <v>kWh</v>
          </cell>
        </row>
        <row r="2465">
          <cell r="A2465" t="str">
            <v>11062 - 2</v>
          </cell>
          <cell r="B2465" t="str">
            <v>11062</v>
          </cell>
          <cell r="C2465" t="str">
            <v>Lighting</v>
          </cell>
          <cell r="D2465" t="str">
            <v>Lamp</v>
          </cell>
          <cell r="E2465" t="str">
            <v>LED Lamp</v>
          </cell>
          <cell r="F2465" t="str">
            <v>SBDI: Lamp - LED - Omni - 7w - Exterior</v>
          </cell>
          <cell r="G2465" t="str">
            <v>7 watt omnidirectional LED: exterior</v>
          </cell>
          <cell r="H2465">
            <v>2</v>
          </cell>
          <cell r="I2465" t="str">
            <v>Active</v>
          </cell>
          <cell r="J2465">
            <v>42736</v>
          </cell>
          <cell r="L2465" t="str">
            <v>Comm Lighting</v>
          </cell>
          <cell r="N2465" t="str">
            <v>5026</v>
          </cell>
          <cell r="Q2465" t="str">
            <v>13.78</v>
          </cell>
          <cell r="S2465" t="str">
            <v>13.78</v>
          </cell>
          <cell r="T2465" t="str">
            <v>78</v>
          </cell>
          <cell r="U2465" t="str">
            <v>Full</v>
          </cell>
          <cell r="V2465" t="str">
            <v>5</v>
          </cell>
          <cell r="X2465" t="str">
            <v>0</v>
          </cell>
          <cell r="Y2465" t="str">
            <v>PSE-deemed</v>
          </cell>
          <cell r="Z2465" t="str">
            <v>Engineering</v>
          </cell>
          <cell r="AE2465" t="str">
            <v>per unit</v>
          </cell>
          <cell r="AF2465" t="str">
            <v>kWh</v>
          </cell>
        </row>
        <row r="2466">
          <cell r="A2466" t="str">
            <v>11063 - 1</v>
          </cell>
          <cell r="B2466" t="str">
            <v>11063</v>
          </cell>
          <cell r="C2466" t="str">
            <v>Lighting</v>
          </cell>
          <cell r="D2466" t="str">
            <v>Lamp</v>
          </cell>
          <cell r="E2466" t="str">
            <v>LED Lamp</v>
          </cell>
          <cell r="F2466" t="str">
            <v>SBDI: Lamp - LED - Omni - 7w - Grocery</v>
          </cell>
          <cell r="G2466" t="str">
            <v>7 watt omnidirectional LED: grocery</v>
          </cell>
          <cell r="H2466">
            <v>1</v>
          </cell>
          <cell r="I2466" t="str">
            <v>Active</v>
          </cell>
          <cell r="J2466">
            <v>42370</v>
          </cell>
          <cell r="K2466">
            <v>42735</v>
          </cell>
          <cell r="L2466" t="str">
            <v>Comm Lighting</v>
          </cell>
          <cell r="M2466" t="str">
            <v>LED OMNI 7 2016 GRO</v>
          </cell>
          <cell r="N2466" t="str">
            <v>3337</v>
          </cell>
          <cell r="Q2466" t="str">
            <v>18.7</v>
          </cell>
          <cell r="S2466" t="str">
            <v>18.7</v>
          </cell>
          <cell r="T2466" t="str">
            <v>101</v>
          </cell>
          <cell r="U2466" t="str">
            <v>Full</v>
          </cell>
          <cell r="V2466" t="str">
            <v>5</v>
          </cell>
          <cell r="Y2466" t="str">
            <v>PSE-deemed</v>
          </cell>
          <cell r="Z2466" t="str">
            <v>Engineering</v>
          </cell>
          <cell r="AE2466" t="str">
            <v>per unit</v>
          </cell>
          <cell r="AF2466" t="str">
            <v>kWh</v>
          </cell>
        </row>
        <row r="2467">
          <cell r="A2467" t="str">
            <v>11063 - 2</v>
          </cell>
          <cell r="B2467" t="str">
            <v>11063</v>
          </cell>
          <cell r="C2467" t="str">
            <v>Lighting</v>
          </cell>
          <cell r="D2467" t="str">
            <v>Lamp</v>
          </cell>
          <cell r="E2467" t="str">
            <v>LED Lamp</v>
          </cell>
          <cell r="F2467" t="str">
            <v>SBDI: Lamp - LED - Omni - 7w - Grocery</v>
          </cell>
          <cell r="G2467" t="str">
            <v>7 watt omnidirectional LED: grocery</v>
          </cell>
          <cell r="H2467">
            <v>2</v>
          </cell>
          <cell r="I2467" t="str">
            <v>Active</v>
          </cell>
          <cell r="J2467">
            <v>42736</v>
          </cell>
          <cell r="L2467" t="str">
            <v>Comm Lighting</v>
          </cell>
          <cell r="N2467" t="str">
            <v>5027</v>
          </cell>
          <cell r="Q2467" t="str">
            <v>13.78</v>
          </cell>
          <cell r="S2467" t="str">
            <v>13.78</v>
          </cell>
          <cell r="T2467" t="str">
            <v>101</v>
          </cell>
          <cell r="U2467" t="str">
            <v>Full</v>
          </cell>
          <cell r="V2467" t="str">
            <v>5</v>
          </cell>
          <cell r="X2467" t="str">
            <v>0</v>
          </cell>
          <cell r="Y2467" t="str">
            <v>PSE-deemed</v>
          </cell>
          <cell r="Z2467" t="str">
            <v>Engineering</v>
          </cell>
          <cell r="AE2467" t="str">
            <v>per unit</v>
          </cell>
          <cell r="AF2467" t="str">
            <v>kWh</v>
          </cell>
        </row>
        <row r="2468">
          <cell r="A2468" t="str">
            <v>11064 - 1</v>
          </cell>
          <cell r="B2468" t="str">
            <v>11064</v>
          </cell>
          <cell r="C2468" t="str">
            <v>Lighting</v>
          </cell>
          <cell r="D2468" t="str">
            <v>Lamp</v>
          </cell>
          <cell r="E2468" t="str">
            <v>LED Lamp</v>
          </cell>
          <cell r="F2468" t="str">
            <v>SBDI: Lamp - LED - Omni - 7w - Office</v>
          </cell>
          <cell r="G2468" t="str">
            <v>7 watt omnidirectional LED: office</v>
          </cell>
          <cell r="H2468">
            <v>1</v>
          </cell>
          <cell r="I2468" t="str">
            <v>Active</v>
          </cell>
          <cell r="J2468">
            <v>41640</v>
          </cell>
          <cell r="K2468">
            <v>42735</v>
          </cell>
          <cell r="L2468" t="str">
            <v>Comm Lighting</v>
          </cell>
          <cell r="M2468" t="str">
            <v>LED OMNI 7 2016 OFC</v>
          </cell>
          <cell r="N2468" t="str">
            <v>3338</v>
          </cell>
          <cell r="Q2468" t="str">
            <v>18.7</v>
          </cell>
          <cell r="S2468" t="str">
            <v>18.7</v>
          </cell>
          <cell r="T2468" t="str">
            <v>58</v>
          </cell>
          <cell r="U2468" t="str">
            <v>Full</v>
          </cell>
          <cell r="V2468" t="str">
            <v>5</v>
          </cell>
          <cell r="Y2468" t="str">
            <v>PSE-deemed</v>
          </cell>
          <cell r="Z2468" t="str">
            <v>Engineering</v>
          </cell>
          <cell r="AE2468" t="str">
            <v>per unit</v>
          </cell>
          <cell r="AF2468" t="str">
            <v>kWh</v>
          </cell>
        </row>
        <row r="2469">
          <cell r="A2469" t="str">
            <v>11064 - 2</v>
          </cell>
          <cell r="B2469" t="str">
            <v>11064</v>
          </cell>
          <cell r="C2469" t="str">
            <v>Lighting</v>
          </cell>
          <cell r="D2469" t="str">
            <v>Lamp</v>
          </cell>
          <cell r="E2469" t="str">
            <v>LED Lamp</v>
          </cell>
          <cell r="F2469" t="str">
            <v>SBDI: Lamp - LED - Omni - 7w - Office</v>
          </cell>
          <cell r="G2469" t="str">
            <v>7 watt omnidirectional LED: office</v>
          </cell>
          <cell r="H2469">
            <v>2</v>
          </cell>
          <cell r="I2469" t="str">
            <v>Active</v>
          </cell>
          <cell r="J2469">
            <v>42736</v>
          </cell>
          <cell r="L2469" t="str">
            <v>Comm Lighting</v>
          </cell>
          <cell r="N2469" t="str">
            <v>5028</v>
          </cell>
          <cell r="Q2469" t="str">
            <v>13.78</v>
          </cell>
          <cell r="S2469" t="str">
            <v>13.78</v>
          </cell>
          <cell r="T2469" t="str">
            <v>58</v>
          </cell>
          <cell r="U2469" t="str">
            <v>Full</v>
          </cell>
          <cell r="V2469" t="str">
            <v>5</v>
          </cell>
          <cell r="X2469" t="str">
            <v>0</v>
          </cell>
          <cell r="Y2469" t="str">
            <v>PSE-deemed</v>
          </cell>
          <cell r="Z2469" t="str">
            <v>Engineering</v>
          </cell>
          <cell r="AE2469" t="str">
            <v>per unit</v>
          </cell>
          <cell r="AF2469" t="str">
            <v>kWh</v>
          </cell>
        </row>
        <row r="2470">
          <cell r="A2470" t="str">
            <v>11065 - 1</v>
          </cell>
          <cell r="B2470" t="str">
            <v>11065</v>
          </cell>
          <cell r="C2470" t="str">
            <v>Lighting</v>
          </cell>
          <cell r="D2470" t="str">
            <v>Lamp</v>
          </cell>
          <cell r="E2470" t="str">
            <v>LED Lamp</v>
          </cell>
          <cell r="F2470" t="str">
            <v>SBDI: Lamp - LED - Omni - 7w - Other</v>
          </cell>
          <cell r="G2470" t="str">
            <v>7 watt omnidirectional LED: other</v>
          </cell>
          <cell r="H2470">
            <v>1</v>
          </cell>
          <cell r="I2470" t="str">
            <v>Active</v>
          </cell>
          <cell r="J2470">
            <v>41640</v>
          </cell>
          <cell r="K2470">
            <v>42735</v>
          </cell>
          <cell r="L2470" t="str">
            <v>Comm Lighting</v>
          </cell>
          <cell r="M2470" t="str">
            <v>LED OMNI 7 2016 OTR</v>
          </cell>
          <cell r="N2470" t="str">
            <v>3340</v>
          </cell>
          <cell r="Q2470" t="str">
            <v>18.7</v>
          </cell>
          <cell r="S2470" t="str">
            <v>18.7</v>
          </cell>
          <cell r="T2470" t="str">
            <v>43</v>
          </cell>
          <cell r="U2470" t="str">
            <v>Full</v>
          </cell>
          <cell r="V2470" t="str">
            <v>5</v>
          </cell>
          <cell r="Y2470" t="str">
            <v>PSE-deemed</v>
          </cell>
          <cell r="Z2470" t="str">
            <v>Engineering</v>
          </cell>
          <cell r="AE2470" t="str">
            <v>per unit</v>
          </cell>
          <cell r="AF2470" t="str">
            <v>kWh</v>
          </cell>
        </row>
        <row r="2471">
          <cell r="A2471" t="str">
            <v>11065 - 2</v>
          </cell>
          <cell r="B2471" t="str">
            <v>11065</v>
          </cell>
          <cell r="C2471" t="str">
            <v>Lighting</v>
          </cell>
          <cell r="D2471" t="str">
            <v>Lamp</v>
          </cell>
          <cell r="E2471" t="str">
            <v>LED Lamp</v>
          </cell>
          <cell r="F2471" t="str">
            <v>SBDI: Lamp - LED - Omni - 7w - Other</v>
          </cell>
          <cell r="G2471" t="str">
            <v>7 watt omnidirectional LED: other</v>
          </cell>
          <cell r="H2471">
            <v>2</v>
          </cell>
          <cell r="I2471" t="str">
            <v>Active</v>
          </cell>
          <cell r="J2471">
            <v>42736</v>
          </cell>
          <cell r="L2471" t="str">
            <v>Comm Lighting</v>
          </cell>
          <cell r="N2471" t="str">
            <v>5029</v>
          </cell>
          <cell r="Q2471" t="str">
            <v>13.78</v>
          </cell>
          <cell r="S2471" t="str">
            <v>13.78</v>
          </cell>
          <cell r="T2471" t="str">
            <v>43</v>
          </cell>
          <cell r="U2471" t="str">
            <v>Full</v>
          </cell>
          <cell r="V2471" t="str">
            <v>5</v>
          </cell>
          <cell r="X2471" t="str">
            <v>0</v>
          </cell>
          <cell r="Y2471" t="str">
            <v>PSE-deemed</v>
          </cell>
          <cell r="Z2471" t="str">
            <v>Engineering</v>
          </cell>
          <cell r="AE2471" t="str">
            <v>per unit</v>
          </cell>
          <cell r="AF2471" t="str">
            <v>kWh</v>
          </cell>
        </row>
        <row r="2472">
          <cell r="A2472" t="str">
            <v>11066 - 1</v>
          </cell>
          <cell r="B2472" t="str">
            <v>11066</v>
          </cell>
          <cell r="C2472" t="str">
            <v>Lighting</v>
          </cell>
          <cell r="D2472" t="str">
            <v>Lamp</v>
          </cell>
          <cell r="E2472" t="str">
            <v>LED Lamp</v>
          </cell>
          <cell r="F2472" t="str">
            <v>SBDI: Lamp - LED - Omni - 7w - Other Health</v>
          </cell>
          <cell r="G2472" t="str">
            <v>7 watt omnidirectional LED: other health</v>
          </cell>
          <cell r="H2472">
            <v>1</v>
          </cell>
          <cell r="I2472" t="str">
            <v>Active</v>
          </cell>
          <cell r="J2472">
            <v>42370</v>
          </cell>
          <cell r="K2472">
            <v>42735</v>
          </cell>
          <cell r="L2472" t="str">
            <v>Comm Lighting</v>
          </cell>
          <cell r="M2472" t="str">
            <v>LED OMNI 7 2016 OTH</v>
          </cell>
          <cell r="N2472" t="str">
            <v>3339</v>
          </cell>
          <cell r="Q2472" t="str">
            <v>18.7</v>
          </cell>
          <cell r="S2472" t="str">
            <v>18.7</v>
          </cell>
          <cell r="T2472" t="str">
            <v>85</v>
          </cell>
          <cell r="U2472" t="str">
            <v>Full</v>
          </cell>
          <cell r="V2472" t="str">
            <v>5</v>
          </cell>
          <cell r="Y2472" t="str">
            <v>PSE-deemed</v>
          </cell>
          <cell r="Z2472" t="str">
            <v>Engineering</v>
          </cell>
          <cell r="AE2472" t="str">
            <v>per unit</v>
          </cell>
          <cell r="AF2472" t="str">
            <v>kWh</v>
          </cell>
        </row>
        <row r="2473">
          <cell r="A2473" t="str">
            <v>11066 - 2</v>
          </cell>
          <cell r="B2473" t="str">
            <v>11066</v>
          </cell>
          <cell r="C2473" t="str">
            <v>Lighting</v>
          </cell>
          <cell r="D2473" t="str">
            <v>Lamp</v>
          </cell>
          <cell r="E2473" t="str">
            <v>LED Lamp</v>
          </cell>
          <cell r="F2473" t="str">
            <v>SBDI: Lamp - LED - Omni - 7w - Other Health</v>
          </cell>
          <cell r="G2473" t="str">
            <v>7 watt omnidirectional LED: other health</v>
          </cell>
          <cell r="H2473">
            <v>2</v>
          </cell>
          <cell r="I2473" t="str">
            <v>Active</v>
          </cell>
          <cell r="J2473">
            <v>42005</v>
          </cell>
          <cell r="K2473">
            <v>42369</v>
          </cell>
          <cell r="L2473" t="str">
            <v>Comm Lighting</v>
          </cell>
          <cell r="M2473" t="str">
            <v>LED OMNI 7 2015</v>
          </cell>
          <cell r="N2473" t="str">
            <v>2127</v>
          </cell>
          <cell r="Q2473" t="str">
            <v>18.7</v>
          </cell>
          <cell r="S2473" t="str">
            <v>18.7</v>
          </cell>
          <cell r="T2473" t="str">
            <v>84</v>
          </cell>
          <cell r="V2473" t="str">
            <v>5</v>
          </cell>
          <cell r="W2473" t="str">
            <v>5008</v>
          </cell>
          <cell r="AE2473" t="str">
            <v>per unit</v>
          </cell>
          <cell r="AF2473" t="str">
            <v>kWh</v>
          </cell>
        </row>
        <row r="2474">
          <cell r="A2474" t="str">
            <v>11066 - 3</v>
          </cell>
          <cell r="B2474" t="str">
            <v>11066</v>
          </cell>
          <cell r="C2474" t="str">
            <v>Lighting</v>
          </cell>
          <cell r="D2474" t="str">
            <v>Lamp</v>
          </cell>
          <cell r="E2474" t="str">
            <v>LED Lamp</v>
          </cell>
          <cell r="F2474" t="str">
            <v>SBDI: Lamp - LED - Omni - 7w - Other Health</v>
          </cell>
          <cell r="G2474" t="str">
            <v>7 watt omnidirectional LED: other health</v>
          </cell>
          <cell r="H2474">
            <v>3</v>
          </cell>
          <cell r="I2474" t="str">
            <v>Active</v>
          </cell>
          <cell r="J2474">
            <v>42736</v>
          </cell>
          <cell r="L2474" t="str">
            <v>Comm Lighting</v>
          </cell>
          <cell r="N2474" t="str">
            <v>5030</v>
          </cell>
          <cell r="Q2474" t="str">
            <v>13.78</v>
          </cell>
          <cell r="S2474" t="str">
            <v>13.78</v>
          </cell>
          <cell r="T2474" t="str">
            <v>85</v>
          </cell>
          <cell r="U2474" t="str">
            <v>Full</v>
          </cell>
          <cell r="V2474" t="str">
            <v>5</v>
          </cell>
          <cell r="X2474" t="str">
            <v>0</v>
          </cell>
          <cell r="Y2474" t="str">
            <v>PSE-deemed</v>
          </cell>
          <cell r="Z2474" t="str">
            <v>Engineering</v>
          </cell>
          <cell r="AE2474" t="str">
            <v>per unit</v>
          </cell>
          <cell r="AF2474" t="str">
            <v>kWh</v>
          </cell>
        </row>
        <row r="2475">
          <cell r="A2475" t="str">
            <v>11067 - 1</v>
          </cell>
          <cell r="B2475" t="str">
            <v>11067</v>
          </cell>
          <cell r="C2475" t="str">
            <v>Lighting</v>
          </cell>
          <cell r="D2475" t="str">
            <v>Lamp</v>
          </cell>
          <cell r="E2475" t="str">
            <v>LED Lamp</v>
          </cell>
          <cell r="F2475" t="str">
            <v>SBDI: Lamp - LED - Omni - 7w - Restaurant</v>
          </cell>
          <cell r="G2475" t="str">
            <v>5 watt omnidirectional LED: restaurant</v>
          </cell>
          <cell r="H2475">
            <v>1</v>
          </cell>
          <cell r="I2475" t="str">
            <v>Active</v>
          </cell>
          <cell r="J2475">
            <v>42370</v>
          </cell>
          <cell r="K2475">
            <v>42735</v>
          </cell>
          <cell r="L2475" t="str">
            <v>Comm Lighting</v>
          </cell>
          <cell r="M2475" t="str">
            <v>LED OMNI 7 2016 RES</v>
          </cell>
          <cell r="N2475" t="str">
            <v>3341</v>
          </cell>
          <cell r="Q2475" t="str">
            <v>18.7</v>
          </cell>
          <cell r="S2475" t="str">
            <v>18.7</v>
          </cell>
          <cell r="T2475" t="str">
            <v>70</v>
          </cell>
          <cell r="U2475" t="str">
            <v>Full</v>
          </cell>
          <cell r="V2475" t="str">
            <v>5</v>
          </cell>
          <cell r="Y2475" t="str">
            <v>PSE-deemed</v>
          </cell>
          <cell r="Z2475" t="str">
            <v>Engineering</v>
          </cell>
          <cell r="AE2475" t="str">
            <v>per unit</v>
          </cell>
          <cell r="AF2475" t="str">
            <v>kWh</v>
          </cell>
        </row>
        <row r="2476">
          <cell r="A2476" t="str">
            <v>11067 - 2</v>
          </cell>
          <cell r="B2476" t="str">
            <v>11067</v>
          </cell>
          <cell r="C2476" t="str">
            <v>Lighting</v>
          </cell>
          <cell r="D2476" t="str">
            <v>Lamp</v>
          </cell>
          <cell r="E2476" t="str">
            <v>LED Lamp</v>
          </cell>
          <cell r="F2476" t="str">
            <v>SBDI: Lamp - LED - Omni - 7w - Restaurant</v>
          </cell>
          <cell r="G2476" t="str">
            <v>5 watt omnidirectional LED: restaurant</v>
          </cell>
          <cell r="H2476">
            <v>2</v>
          </cell>
          <cell r="I2476" t="str">
            <v>Active</v>
          </cell>
          <cell r="J2476">
            <v>41275</v>
          </cell>
          <cell r="K2476">
            <v>42369</v>
          </cell>
          <cell r="L2476" t="str">
            <v>Comm Lighting</v>
          </cell>
          <cell r="M2476" t="str">
            <v>LED OMNI 7 2015</v>
          </cell>
          <cell r="N2476" t="str">
            <v>2128</v>
          </cell>
          <cell r="Q2476" t="str">
            <v>18.7</v>
          </cell>
          <cell r="S2476" t="str">
            <v>18.7</v>
          </cell>
          <cell r="T2476" t="str">
            <v>69</v>
          </cell>
          <cell r="V2476" t="str">
            <v>7</v>
          </cell>
          <cell r="W2476" t="str">
            <v>5016</v>
          </cell>
          <cell r="AE2476" t="str">
            <v>per unit</v>
          </cell>
          <cell r="AF2476" t="str">
            <v>kWh</v>
          </cell>
        </row>
        <row r="2477">
          <cell r="A2477" t="str">
            <v>11067 - 3</v>
          </cell>
          <cell r="B2477" t="str">
            <v>11067</v>
          </cell>
          <cell r="C2477" t="str">
            <v>Lighting</v>
          </cell>
          <cell r="D2477" t="str">
            <v>Lamp</v>
          </cell>
          <cell r="E2477" t="str">
            <v>LED Lamp</v>
          </cell>
          <cell r="F2477" t="str">
            <v>SBDI: Lamp - LED - Omni - 7w - Restaurant</v>
          </cell>
          <cell r="G2477" t="str">
            <v>5 watt omnidirectional LED: restaurant</v>
          </cell>
          <cell r="H2477">
            <v>3</v>
          </cell>
          <cell r="I2477" t="str">
            <v>Active</v>
          </cell>
          <cell r="J2477">
            <v>42736</v>
          </cell>
          <cell r="L2477" t="str">
            <v>Comm Lighting</v>
          </cell>
          <cell r="N2477" t="str">
            <v>5031</v>
          </cell>
          <cell r="Q2477" t="str">
            <v>13.78</v>
          </cell>
          <cell r="S2477" t="str">
            <v>13.78</v>
          </cell>
          <cell r="T2477" t="str">
            <v>70</v>
          </cell>
          <cell r="U2477" t="str">
            <v>Full</v>
          </cell>
          <cell r="V2477" t="str">
            <v>5</v>
          </cell>
          <cell r="X2477" t="str">
            <v>0</v>
          </cell>
          <cell r="Y2477" t="str">
            <v>PSE-deemed</v>
          </cell>
          <cell r="Z2477" t="str">
            <v>Engineering</v>
          </cell>
          <cell r="AE2477" t="str">
            <v>per unit</v>
          </cell>
          <cell r="AF2477" t="str">
            <v>kWh</v>
          </cell>
        </row>
        <row r="2478">
          <cell r="A2478" t="str">
            <v>11068 - 1</v>
          </cell>
          <cell r="B2478" t="str">
            <v>11068</v>
          </cell>
          <cell r="C2478" t="str">
            <v>Lighting</v>
          </cell>
          <cell r="D2478" t="str">
            <v>Lamp</v>
          </cell>
          <cell r="E2478" t="str">
            <v>LED Lamp</v>
          </cell>
          <cell r="F2478" t="str">
            <v>SBDI: Lamp - LED - Omni - 7w - Retail</v>
          </cell>
          <cell r="G2478" t="str">
            <v>7 watt omnidirectional LED: retail</v>
          </cell>
          <cell r="H2478">
            <v>1</v>
          </cell>
          <cell r="I2478" t="str">
            <v>Active</v>
          </cell>
          <cell r="J2478">
            <v>42370</v>
          </cell>
          <cell r="K2478">
            <v>42735</v>
          </cell>
          <cell r="L2478" t="str">
            <v>Comm Lighting</v>
          </cell>
          <cell r="M2478" t="str">
            <v>LED OMNI 7 2016 RTL</v>
          </cell>
          <cell r="N2478" t="str">
            <v>3342</v>
          </cell>
          <cell r="Q2478" t="str">
            <v>18.7</v>
          </cell>
          <cell r="S2478" t="str">
            <v>18.7</v>
          </cell>
          <cell r="T2478" t="str">
            <v>64</v>
          </cell>
          <cell r="U2478" t="str">
            <v>Full</v>
          </cell>
          <cell r="V2478" t="str">
            <v>5</v>
          </cell>
          <cell r="Y2478" t="str">
            <v>PSE-deemed</v>
          </cell>
          <cell r="Z2478" t="str">
            <v>Engineering</v>
          </cell>
          <cell r="AE2478" t="str">
            <v>per unit</v>
          </cell>
          <cell r="AF2478" t="str">
            <v>kWh</v>
          </cell>
        </row>
        <row r="2479">
          <cell r="A2479" t="str">
            <v>11068 - 2</v>
          </cell>
          <cell r="B2479" t="str">
            <v>11068</v>
          </cell>
          <cell r="C2479" t="str">
            <v>Lighting</v>
          </cell>
          <cell r="D2479" t="str">
            <v>Lamp</v>
          </cell>
          <cell r="E2479" t="str">
            <v>LED Lamp</v>
          </cell>
          <cell r="F2479" t="str">
            <v>SBDI: Lamp - LED - Omni - 7w - Retail</v>
          </cell>
          <cell r="G2479" t="str">
            <v>7 watt omnidirectional LED: retail</v>
          </cell>
          <cell r="H2479">
            <v>2</v>
          </cell>
          <cell r="I2479" t="str">
            <v>Active</v>
          </cell>
          <cell r="J2479">
            <v>41640</v>
          </cell>
          <cell r="K2479">
            <v>42369</v>
          </cell>
          <cell r="L2479" t="str">
            <v>Comm Lighting</v>
          </cell>
          <cell r="M2479" t="str">
            <v>LED OMNI 7 2015</v>
          </cell>
          <cell r="N2479" t="str">
            <v>2129</v>
          </cell>
          <cell r="Q2479" t="str">
            <v>18.7</v>
          </cell>
          <cell r="S2479" t="str">
            <v>18.7</v>
          </cell>
          <cell r="T2479" t="str">
            <v>63</v>
          </cell>
          <cell r="V2479" t="str">
            <v>9</v>
          </cell>
          <cell r="W2479" t="str">
            <v>5024</v>
          </cell>
          <cell r="AE2479" t="str">
            <v>per unit</v>
          </cell>
          <cell r="AF2479" t="str">
            <v>kWh</v>
          </cell>
        </row>
        <row r="2480">
          <cell r="A2480" t="str">
            <v>11068 - 3</v>
          </cell>
          <cell r="B2480" t="str">
            <v>11068</v>
          </cell>
          <cell r="C2480" t="str">
            <v>Lighting</v>
          </cell>
          <cell r="D2480" t="str">
            <v>Lamp</v>
          </cell>
          <cell r="E2480" t="str">
            <v>LED Lamp</v>
          </cell>
          <cell r="F2480" t="str">
            <v>SBDI: Lamp - LED - Omni - 7w - Retail</v>
          </cell>
          <cell r="G2480" t="str">
            <v>7 watt omnidirectional LED: retail</v>
          </cell>
          <cell r="H2480">
            <v>3</v>
          </cell>
          <cell r="I2480" t="str">
            <v>Active</v>
          </cell>
          <cell r="J2480">
            <v>42736</v>
          </cell>
          <cell r="L2480" t="str">
            <v>Comm Lighting</v>
          </cell>
          <cell r="N2480" t="str">
            <v>5032</v>
          </cell>
          <cell r="Q2480" t="str">
            <v>13.78</v>
          </cell>
          <cell r="S2480" t="str">
            <v>13.78</v>
          </cell>
          <cell r="T2480" t="str">
            <v>64</v>
          </cell>
          <cell r="U2480" t="str">
            <v>Full</v>
          </cell>
          <cell r="V2480" t="str">
            <v>5</v>
          </cell>
          <cell r="X2480" t="str">
            <v>0</v>
          </cell>
          <cell r="Y2480" t="str">
            <v>PSE-deemed</v>
          </cell>
          <cell r="Z2480" t="str">
            <v>Engineering</v>
          </cell>
          <cell r="AE2480" t="str">
            <v>per unit</v>
          </cell>
          <cell r="AF2480" t="str">
            <v>kWh</v>
          </cell>
        </row>
        <row r="2481">
          <cell r="A2481" t="str">
            <v>11069 - 1</v>
          </cell>
          <cell r="B2481" t="str">
            <v>11069</v>
          </cell>
          <cell r="C2481" t="str">
            <v>Lighting</v>
          </cell>
          <cell r="D2481" t="str">
            <v>Lamp</v>
          </cell>
          <cell r="E2481" t="str">
            <v>LED Lamp</v>
          </cell>
          <cell r="F2481" t="str">
            <v>SBDI: Lamp - LED - Omni - 7w - School K12</v>
          </cell>
          <cell r="G2481" t="str">
            <v>7 watt omnidirectional LED: school K-12</v>
          </cell>
          <cell r="H2481">
            <v>1</v>
          </cell>
          <cell r="I2481" t="str">
            <v>Active</v>
          </cell>
          <cell r="J2481">
            <v>42005</v>
          </cell>
          <cell r="K2481">
            <v>42735</v>
          </cell>
          <cell r="L2481" t="str">
            <v>Comm Lighting</v>
          </cell>
          <cell r="M2481" t="str">
            <v>LED OMNI 7 2016 SCH</v>
          </cell>
          <cell r="N2481" t="str">
            <v>3343</v>
          </cell>
          <cell r="Q2481" t="str">
            <v>18.7</v>
          </cell>
          <cell r="S2481" t="str">
            <v>18.7</v>
          </cell>
          <cell r="T2481" t="str">
            <v>44</v>
          </cell>
          <cell r="U2481" t="str">
            <v>Full</v>
          </cell>
          <cell r="V2481" t="str">
            <v>5</v>
          </cell>
          <cell r="Y2481" t="str">
            <v>PSE-deemed</v>
          </cell>
          <cell r="Z2481" t="str">
            <v>Engineering</v>
          </cell>
          <cell r="AE2481" t="str">
            <v>per unit</v>
          </cell>
          <cell r="AF2481" t="str">
            <v>kWh</v>
          </cell>
        </row>
        <row r="2482">
          <cell r="A2482" t="str">
            <v>11069 - 2</v>
          </cell>
          <cell r="B2482" t="str">
            <v>11069</v>
          </cell>
          <cell r="C2482" t="str">
            <v>Lighting</v>
          </cell>
          <cell r="D2482" t="str">
            <v>Lamp</v>
          </cell>
          <cell r="E2482" t="str">
            <v>LED Lamp</v>
          </cell>
          <cell r="F2482" t="str">
            <v>SBDI: Lamp - LED - Omni - 7w - School K12</v>
          </cell>
          <cell r="G2482" t="str">
            <v>7 watt omnidirectional LED: school K-12</v>
          </cell>
          <cell r="H2482">
            <v>2</v>
          </cell>
          <cell r="I2482" t="str">
            <v>Active</v>
          </cell>
          <cell r="J2482">
            <v>42736</v>
          </cell>
          <cell r="L2482" t="str">
            <v>Comm Lighting</v>
          </cell>
          <cell r="N2482" t="str">
            <v>5033</v>
          </cell>
          <cell r="Q2482" t="str">
            <v>13.78</v>
          </cell>
          <cell r="S2482" t="str">
            <v>13.78</v>
          </cell>
          <cell r="T2482" t="str">
            <v>44</v>
          </cell>
          <cell r="U2482" t="str">
            <v>Full</v>
          </cell>
          <cell r="V2482" t="str">
            <v>5</v>
          </cell>
          <cell r="X2482" t="str">
            <v>0</v>
          </cell>
          <cell r="Y2482" t="str">
            <v>PSE-deemed</v>
          </cell>
          <cell r="Z2482" t="str">
            <v>Engineering</v>
          </cell>
          <cell r="AE2482" t="str">
            <v>per unit</v>
          </cell>
          <cell r="AF2482" t="str">
            <v>kWh</v>
          </cell>
        </row>
        <row r="2483">
          <cell r="A2483" t="str">
            <v>11070 - 1</v>
          </cell>
          <cell r="B2483" t="str">
            <v>11070</v>
          </cell>
          <cell r="C2483" t="str">
            <v>Lighting</v>
          </cell>
          <cell r="D2483" t="str">
            <v>Lamp</v>
          </cell>
          <cell r="E2483" t="str">
            <v>LED Lamp</v>
          </cell>
          <cell r="F2483" t="str">
            <v>SBDI: Lamp - LED - Omni - 7w - Warehouse</v>
          </cell>
          <cell r="G2483" t="str">
            <v>7 watt omnidirectional LED: warehouse</v>
          </cell>
          <cell r="H2483">
            <v>1</v>
          </cell>
          <cell r="I2483" t="str">
            <v>Active</v>
          </cell>
          <cell r="J2483">
            <v>42005</v>
          </cell>
          <cell r="K2483">
            <v>42735</v>
          </cell>
          <cell r="L2483" t="str">
            <v>Comm Lighting</v>
          </cell>
          <cell r="M2483" t="str">
            <v>LED OMNI 7 2016 WHS</v>
          </cell>
          <cell r="N2483" t="str">
            <v>3344</v>
          </cell>
          <cell r="Q2483" t="str">
            <v>18.7</v>
          </cell>
          <cell r="S2483" t="str">
            <v>18.7</v>
          </cell>
          <cell r="T2483" t="str">
            <v>46</v>
          </cell>
          <cell r="U2483" t="str">
            <v>Full</v>
          </cell>
          <cell r="V2483" t="str">
            <v>5</v>
          </cell>
          <cell r="Y2483" t="str">
            <v>PSE-deemed</v>
          </cell>
          <cell r="Z2483" t="str">
            <v>Engineering</v>
          </cell>
          <cell r="AE2483" t="str">
            <v>per unit</v>
          </cell>
          <cell r="AF2483" t="str">
            <v>kWh</v>
          </cell>
        </row>
        <row r="2484">
          <cell r="A2484" t="str">
            <v>11070 - 2</v>
          </cell>
          <cell r="B2484" t="str">
            <v>11070</v>
          </cell>
          <cell r="C2484" t="str">
            <v>Lighting</v>
          </cell>
          <cell r="D2484" t="str">
            <v>Lamp</v>
          </cell>
          <cell r="E2484" t="str">
            <v>LED Lamp</v>
          </cell>
          <cell r="F2484" t="str">
            <v>SBDI: Lamp - LED - Omni - 7w - Warehouse</v>
          </cell>
          <cell r="G2484" t="str">
            <v>7 watt omnidirectional LED: warehouse</v>
          </cell>
          <cell r="H2484">
            <v>2</v>
          </cell>
          <cell r="I2484" t="str">
            <v>Active</v>
          </cell>
          <cell r="J2484">
            <v>42736</v>
          </cell>
          <cell r="L2484" t="str">
            <v>Comm Lighting</v>
          </cell>
          <cell r="N2484" t="str">
            <v>5034</v>
          </cell>
          <cell r="Q2484" t="str">
            <v>13.78</v>
          </cell>
          <cell r="S2484" t="str">
            <v>13.78</v>
          </cell>
          <cell r="T2484" t="str">
            <v>46</v>
          </cell>
          <cell r="U2484" t="str">
            <v>Full</v>
          </cell>
          <cell r="V2484" t="str">
            <v>5</v>
          </cell>
          <cell r="X2484" t="str">
            <v>0</v>
          </cell>
          <cell r="Y2484" t="str">
            <v>PSE-deemed</v>
          </cell>
          <cell r="Z2484" t="str">
            <v>Engineering</v>
          </cell>
          <cell r="AE2484" t="str">
            <v>per unit</v>
          </cell>
          <cell r="AF2484" t="str">
            <v>kWh</v>
          </cell>
        </row>
        <row r="2485">
          <cell r="A2485" t="str">
            <v>11071 - 1</v>
          </cell>
          <cell r="B2485" t="str">
            <v>11071</v>
          </cell>
          <cell r="C2485" t="str">
            <v>Lighting</v>
          </cell>
          <cell r="D2485" t="str">
            <v>Lamp</v>
          </cell>
          <cell r="E2485" t="str">
            <v>LED Lamp</v>
          </cell>
          <cell r="F2485" t="str">
            <v>SBDI: Lamp - LED - Par 20 - Assembly Church</v>
          </cell>
          <cell r="G2485" t="str">
            <v>Par 20 LED lamp: assembly or church</v>
          </cell>
          <cell r="H2485">
            <v>1</v>
          </cell>
          <cell r="I2485" t="str">
            <v>Active</v>
          </cell>
          <cell r="J2485">
            <v>42370</v>
          </cell>
          <cell r="K2485">
            <v>42735</v>
          </cell>
          <cell r="L2485" t="str">
            <v>Comm Lighting</v>
          </cell>
          <cell r="M2485" t="str">
            <v>LED DIR20 2016 ASM</v>
          </cell>
          <cell r="N2485" t="str">
            <v>3265</v>
          </cell>
          <cell r="Q2485" t="str">
            <v>36.68</v>
          </cell>
          <cell r="S2485" t="str">
            <v>36.68</v>
          </cell>
          <cell r="T2485" t="str">
            <v>66</v>
          </cell>
          <cell r="U2485" t="str">
            <v>Full</v>
          </cell>
          <cell r="V2485" t="str">
            <v>5</v>
          </cell>
          <cell r="Y2485" t="str">
            <v>PSE-deemed</v>
          </cell>
          <cell r="Z2485" t="str">
            <v>Engineering</v>
          </cell>
          <cell r="AE2485" t="str">
            <v>per unit</v>
          </cell>
          <cell r="AF2485" t="str">
            <v>kWh</v>
          </cell>
        </row>
        <row r="2486">
          <cell r="A2486" t="str">
            <v>11071 - 2</v>
          </cell>
          <cell r="B2486" t="str">
            <v>11071</v>
          </cell>
          <cell r="C2486" t="str">
            <v>Lighting</v>
          </cell>
          <cell r="D2486" t="str">
            <v>Lamp</v>
          </cell>
          <cell r="E2486" t="str">
            <v>LED Lamp</v>
          </cell>
          <cell r="F2486" t="str">
            <v>SBDI: Lamp - LED - Par 20 - Assembly Church</v>
          </cell>
          <cell r="G2486" t="str">
            <v>Par 20 LED lamp: assembly or church</v>
          </cell>
          <cell r="H2486">
            <v>2</v>
          </cell>
          <cell r="I2486" t="str">
            <v>Active</v>
          </cell>
          <cell r="J2486">
            <v>42736</v>
          </cell>
          <cell r="L2486" t="str">
            <v>Comm Lighting</v>
          </cell>
          <cell r="N2486" t="str">
            <v>5035</v>
          </cell>
          <cell r="Q2486" t="str">
            <v>20.07</v>
          </cell>
          <cell r="S2486" t="str">
            <v>20.07</v>
          </cell>
          <cell r="T2486" t="str">
            <v>66</v>
          </cell>
          <cell r="U2486" t="str">
            <v>Full</v>
          </cell>
          <cell r="V2486" t="str">
            <v>5</v>
          </cell>
          <cell r="X2486" t="str">
            <v>0</v>
          </cell>
          <cell r="Y2486" t="str">
            <v>PSE-deemed</v>
          </cell>
          <cell r="Z2486" t="str">
            <v>Engineering</v>
          </cell>
          <cell r="AE2486" t="str">
            <v>per unit</v>
          </cell>
          <cell r="AF2486" t="str">
            <v>kWh</v>
          </cell>
        </row>
        <row r="2487">
          <cell r="A2487" t="str">
            <v>11072 - 1</v>
          </cell>
          <cell r="B2487" t="str">
            <v>11072</v>
          </cell>
          <cell r="C2487" t="str">
            <v>Lighting</v>
          </cell>
          <cell r="D2487" t="str">
            <v>Lamp</v>
          </cell>
          <cell r="E2487" t="str">
            <v>LED Lamp</v>
          </cell>
          <cell r="F2487" t="str">
            <v>SBDI: Lamp - LED - Par 20 - Exterior</v>
          </cell>
          <cell r="G2487" t="str">
            <v>Par 20 LED lamp: exterior</v>
          </cell>
          <cell r="H2487">
            <v>1</v>
          </cell>
          <cell r="I2487" t="str">
            <v>Active</v>
          </cell>
          <cell r="J2487">
            <v>42370</v>
          </cell>
          <cell r="K2487">
            <v>42735</v>
          </cell>
          <cell r="L2487" t="str">
            <v>Comm Lighting</v>
          </cell>
          <cell r="M2487" t="str">
            <v>LED DIR20 2016 EXT</v>
          </cell>
          <cell r="N2487" t="str">
            <v>3266</v>
          </cell>
          <cell r="Q2487" t="str">
            <v>36.68</v>
          </cell>
          <cell r="S2487" t="str">
            <v>36.68</v>
          </cell>
          <cell r="T2487" t="str">
            <v>147</v>
          </cell>
          <cell r="U2487" t="str">
            <v>Full</v>
          </cell>
          <cell r="V2487" t="str">
            <v>5</v>
          </cell>
          <cell r="Y2487" t="str">
            <v>PSE-deemed</v>
          </cell>
          <cell r="Z2487" t="str">
            <v>Engineering</v>
          </cell>
          <cell r="AE2487" t="str">
            <v>per unit</v>
          </cell>
          <cell r="AF2487" t="str">
            <v>kWh</v>
          </cell>
        </row>
        <row r="2488">
          <cell r="A2488" t="str">
            <v>11072 - 2</v>
          </cell>
          <cell r="B2488" t="str">
            <v>11072</v>
          </cell>
          <cell r="C2488" t="str">
            <v>Lighting</v>
          </cell>
          <cell r="D2488" t="str">
            <v>Lamp</v>
          </cell>
          <cell r="E2488" t="str">
            <v>LED Lamp</v>
          </cell>
          <cell r="F2488" t="str">
            <v>SBDI: Lamp - LED - Par 20 - Exterior</v>
          </cell>
          <cell r="G2488" t="str">
            <v>Par 20 LED lamp: exterior</v>
          </cell>
          <cell r="H2488">
            <v>2</v>
          </cell>
          <cell r="I2488" t="str">
            <v>Active</v>
          </cell>
          <cell r="J2488">
            <v>42736</v>
          </cell>
          <cell r="L2488" t="str">
            <v>Comm Lighting</v>
          </cell>
          <cell r="N2488" t="str">
            <v>5036</v>
          </cell>
          <cell r="Q2488" t="str">
            <v>20.07</v>
          </cell>
          <cell r="S2488" t="str">
            <v>20.07</v>
          </cell>
          <cell r="T2488" t="str">
            <v>147</v>
          </cell>
          <cell r="U2488" t="str">
            <v>Full</v>
          </cell>
          <cell r="V2488" t="str">
            <v>5</v>
          </cell>
          <cell r="X2488" t="str">
            <v>0</v>
          </cell>
          <cell r="Y2488" t="str">
            <v>PSE-deemed</v>
          </cell>
          <cell r="Z2488" t="str">
            <v>Engineering</v>
          </cell>
          <cell r="AE2488" t="str">
            <v>per unit</v>
          </cell>
          <cell r="AF2488" t="str">
            <v>kWh</v>
          </cell>
        </row>
        <row r="2489">
          <cell r="A2489" t="str">
            <v>11073 - 1</v>
          </cell>
          <cell r="B2489" t="str">
            <v>11073</v>
          </cell>
          <cell r="C2489" t="str">
            <v>Lighting</v>
          </cell>
          <cell r="D2489" t="str">
            <v>Lamp</v>
          </cell>
          <cell r="E2489" t="str">
            <v>LED Lamp</v>
          </cell>
          <cell r="F2489" t="str">
            <v>SBDI: Lamp - LED - Par 20 - Grocery</v>
          </cell>
          <cell r="G2489" t="str">
            <v>Par 20 LED lamp: grocery</v>
          </cell>
          <cell r="H2489">
            <v>1</v>
          </cell>
          <cell r="I2489" t="str">
            <v>Active</v>
          </cell>
          <cell r="J2489">
            <v>42370</v>
          </cell>
          <cell r="K2489">
            <v>42735</v>
          </cell>
          <cell r="L2489" t="str">
            <v>Comm Lighting</v>
          </cell>
          <cell r="M2489" t="str">
            <v>LED DIR20 2016 GRO</v>
          </cell>
          <cell r="N2489" t="str">
            <v>3267</v>
          </cell>
          <cell r="Q2489" t="str">
            <v>36.68</v>
          </cell>
          <cell r="S2489" t="str">
            <v>36.68</v>
          </cell>
          <cell r="T2489" t="str">
            <v>192</v>
          </cell>
          <cell r="U2489" t="str">
            <v>Full</v>
          </cell>
          <cell r="V2489" t="str">
            <v>5</v>
          </cell>
          <cell r="Y2489" t="str">
            <v>PSE-deemed</v>
          </cell>
          <cell r="Z2489" t="str">
            <v>Engineering</v>
          </cell>
          <cell r="AE2489" t="str">
            <v>per unit</v>
          </cell>
          <cell r="AF2489" t="str">
            <v>kWh</v>
          </cell>
        </row>
        <row r="2490">
          <cell r="A2490" t="str">
            <v>11073 - 2</v>
          </cell>
          <cell r="B2490" t="str">
            <v>11073</v>
          </cell>
          <cell r="C2490" t="str">
            <v>Lighting</v>
          </cell>
          <cell r="D2490" t="str">
            <v>Lamp</v>
          </cell>
          <cell r="E2490" t="str">
            <v>LED Lamp</v>
          </cell>
          <cell r="F2490" t="str">
            <v>SBDI: Lamp - LED - Par 20 - Grocery</v>
          </cell>
          <cell r="G2490" t="str">
            <v>Par 20 LED lamp: grocery</v>
          </cell>
          <cell r="H2490">
            <v>2</v>
          </cell>
          <cell r="I2490" t="str">
            <v>Active</v>
          </cell>
          <cell r="J2490">
            <v>42736</v>
          </cell>
          <cell r="L2490" t="str">
            <v>Comm Lighting</v>
          </cell>
          <cell r="N2490" t="str">
            <v>5037</v>
          </cell>
          <cell r="Q2490" t="str">
            <v>20.07</v>
          </cell>
          <cell r="S2490" t="str">
            <v>20.07</v>
          </cell>
          <cell r="T2490" t="str">
            <v>192</v>
          </cell>
          <cell r="U2490" t="str">
            <v>Full</v>
          </cell>
          <cell r="V2490" t="str">
            <v>5</v>
          </cell>
          <cell r="X2490" t="str">
            <v>0</v>
          </cell>
          <cell r="Y2490" t="str">
            <v>PSE-deemed</v>
          </cell>
          <cell r="Z2490" t="str">
            <v>Engineering</v>
          </cell>
          <cell r="AE2490" t="str">
            <v>per unit</v>
          </cell>
          <cell r="AF2490" t="str">
            <v>kWh</v>
          </cell>
        </row>
        <row r="2491">
          <cell r="A2491" t="str">
            <v>11074 - 1</v>
          </cell>
          <cell r="B2491" t="str">
            <v>11074</v>
          </cell>
          <cell r="C2491" t="str">
            <v>Lighting</v>
          </cell>
          <cell r="D2491" t="str">
            <v>Lamp</v>
          </cell>
          <cell r="E2491" t="str">
            <v>LED Lamp</v>
          </cell>
          <cell r="F2491" t="str">
            <v>SBDI: Lamp - LED - Par 20 - Office</v>
          </cell>
          <cell r="G2491" t="str">
            <v>Par 20 LED lamp: office</v>
          </cell>
          <cell r="H2491">
            <v>1</v>
          </cell>
          <cell r="I2491" t="str">
            <v>Active</v>
          </cell>
          <cell r="J2491">
            <v>42005</v>
          </cell>
          <cell r="K2491">
            <v>42735</v>
          </cell>
          <cell r="L2491" t="str">
            <v>Comm Lighting</v>
          </cell>
          <cell r="M2491" t="str">
            <v>LED DIR20 2016 OFC</v>
          </cell>
          <cell r="N2491" t="str">
            <v>3268</v>
          </cell>
          <cell r="Q2491" t="str">
            <v>36.68</v>
          </cell>
          <cell r="S2491" t="str">
            <v>36.68</v>
          </cell>
          <cell r="T2491" t="str">
            <v>110</v>
          </cell>
          <cell r="U2491" t="str">
            <v>Full</v>
          </cell>
          <cell r="V2491" t="str">
            <v>5</v>
          </cell>
          <cell r="Y2491" t="str">
            <v>PSE-deemed</v>
          </cell>
          <cell r="Z2491" t="str">
            <v>Engineering</v>
          </cell>
          <cell r="AE2491" t="str">
            <v>per unit</v>
          </cell>
          <cell r="AF2491" t="str">
            <v>kWh</v>
          </cell>
        </row>
        <row r="2492">
          <cell r="A2492" t="str">
            <v>11074 - 2</v>
          </cell>
          <cell r="B2492" t="str">
            <v>11074</v>
          </cell>
          <cell r="C2492" t="str">
            <v>Lighting</v>
          </cell>
          <cell r="D2492" t="str">
            <v>Lamp</v>
          </cell>
          <cell r="E2492" t="str">
            <v>LED Lamp</v>
          </cell>
          <cell r="F2492" t="str">
            <v>SBDI: Lamp - LED - Par 20 - Office</v>
          </cell>
          <cell r="G2492" t="str">
            <v>Par 20 LED lamp: office</v>
          </cell>
          <cell r="H2492">
            <v>2</v>
          </cell>
          <cell r="I2492" t="str">
            <v>Active</v>
          </cell>
          <cell r="J2492">
            <v>42736</v>
          </cell>
          <cell r="L2492" t="str">
            <v>Comm Lighting</v>
          </cell>
          <cell r="N2492" t="str">
            <v>5038</v>
          </cell>
          <cell r="Q2492" t="str">
            <v>20.07</v>
          </cell>
          <cell r="S2492" t="str">
            <v>20.07</v>
          </cell>
          <cell r="T2492" t="str">
            <v>110</v>
          </cell>
          <cell r="U2492" t="str">
            <v>Full</v>
          </cell>
          <cell r="V2492" t="str">
            <v>5</v>
          </cell>
          <cell r="X2492" t="str">
            <v>0</v>
          </cell>
          <cell r="Y2492" t="str">
            <v>PSE-deemed</v>
          </cell>
          <cell r="Z2492" t="str">
            <v>Engineering</v>
          </cell>
          <cell r="AE2492" t="str">
            <v>per unit</v>
          </cell>
          <cell r="AF2492" t="str">
            <v>kWh</v>
          </cell>
        </row>
        <row r="2493">
          <cell r="A2493" t="str">
            <v>11075 - 1</v>
          </cell>
          <cell r="B2493" t="str">
            <v>11075</v>
          </cell>
          <cell r="C2493" t="str">
            <v>Lighting</v>
          </cell>
          <cell r="D2493" t="str">
            <v>Lamp</v>
          </cell>
          <cell r="E2493" t="str">
            <v>LED Lamp</v>
          </cell>
          <cell r="F2493" t="str">
            <v>SBDI: Lamp - LED - Par 20 - Other</v>
          </cell>
          <cell r="G2493" t="str">
            <v>Par 20 LED lamp: other</v>
          </cell>
          <cell r="H2493">
            <v>1</v>
          </cell>
          <cell r="I2493" t="str">
            <v>Active</v>
          </cell>
          <cell r="J2493">
            <v>42370</v>
          </cell>
          <cell r="K2493">
            <v>42735</v>
          </cell>
          <cell r="L2493" t="str">
            <v>Comm Lighting</v>
          </cell>
          <cell r="M2493" t="str">
            <v>LED DIR20 2016 OTR</v>
          </cell>
          <cell r="N2493" t="str">
            <v>3270</v>
          </cell>
          <cell r="Q2493" t="str">
            <v>36.68</v>
          </cell>
          <cell r="S2493" t="str">
            <v>36.68</v>
          </cell>
          <cell r="T2493" t="str">
            <v>82</v>
          </cell>
          <cell r="U2493" t="str">
            <v>Full</v>
          </cell>
          <cell r="V2493" t="str">
            <v>5</v>
          </cell>
          <cell r="Y2493" t="str">
            <v>PSE-deemed</v>
          </cell>
          <cell r="Z2493" t="str">
            <v>Engineering</v>
          </cell>
          <cell r="AE2493" t="str">
            <v>per unit</v>
          </cell>
          <cell r="AF2493" t="str">
            <v>kWh</v>
          </cell>
        </row>
        <row r="2494">
          <cell r="A2494" t="str">
            <v>11075 - 2</v>
          </cell>
          <cell r="B2494" t="str">
            <v>11075</v>
          </cell>
          <cell r="C2494" t="str">
            <v>Lighting</v>
          </cell>
          <cell r="D2494" t="str">
            <v>Lamp</v>
          </cell>
          <cell r="E2494" t="str">
            <v>LED Lamp</v>
          </cell>
          <cell r="F2494" t="str">
            <v>SBDI: Lamp - LED - Par 20 - Other</v>
          </cell>
          <cell r="G2494" t="str">
            <v>Par 20 LED lamp: other</v>
          </cell>
          <cell r="H2494">
            <v>2</v>
          </cell>
          <cell r="I2494" t="str">
            <v>Active</v>
          </cell>
          <cell r="J2494">
            <v>42736</v>
          </cell>
          <cell r="L2494" t="str">
            <v>Comm Lighting</v>
          </cell>
          <cell r="N2494" t="str">
            <v>5039</v>
          </cell>
          <cell r="Q2494" t="str">
            <v>20.07</v>
          </cell>
          <cell r="S2494" t="str">
            <v>20.07</v>
          </cell>
          <cell r="T2494" t="str">
            <v>82</v>
          </cell>
          <cell r="U2494" t="str">
            <v>Full</v>
          </cell>
          <cell r="V2494" t="str">
            <v>5</v>
          </cell>
          <cell r="X2494" t="str">
            <v>0</v>
          </cell>
          <cell r="Y2494" t="str">
            <v>PSE-deemed</v>
          </cell>
          <cell r="Z2494" t="str">
            <v>Engineering</v>
          </cell>
          <cell r="AE2494" t="str">
            <v>per unit</v>
          </cell>
          <cell r="AF2494" t="str">
            <v>kWh</v>
          </cell>
        </row>
        <row r="2495">
          <cell r="A2495" t="str">
            <v>11076 - 1</v>
          </cell>
          <cell r="B2495" t="str">
            <v>11076</v>
          </cell>
          <cell r="C2495" t="str">
            <v>Lighting</v>
          </cell>
          <cell r="D2495" t="str">
            <v>Lamp</v>
          </cell>
          <cell r="E2495" t="str">
            <v>LED Lamp</v>
          </cell>
          <cell r="F2495" t="str">
            <v>SBDI: Lamp - LED - Par 20 - Other Health</v>
          </cell>
          <cell r="G2495" t="str">
            <v>Par 20 LED lamp: other health</v>
          </cell>
          <cell r="H2495">
            <v>1</v>
          </cell>
          <cell r="I2495" t="str">
            <v>Active</v>
          </cell>
          <cell r="J2495">
            <v>42370</v>
          </cell>
          <cell r="K2495">
            <v>42735</v>
          </cell>
          <cell r="L2495" t="str">
            <v>Comm Lighting</v>
          </cell>
          <cell r="M2495" t="str">
            <v>LED DIR20 2016 OTH</v>
          </cell>
          <cell r="N2495" t="str">
            <v>3269</v>
          </cell>
          <cell r="Q2495" t="str">
            <v>36.68</v>
          </cell>
          <cell r="S2495" t="str">
            <v>36.68</v>
          </cell>
          <cell r="T2495" t="str">
            <v>161</v>
          </cell>
          <cell r="U2495" t="str">
            <v>Full</v>
          </cell>
          <cell r="V2495" t="str">
            <v>5</v>
          </cell>
          <cell r="Y2495" t="str">
            <v>PSE-deemed</v>
          </cell>
          <cell r="Z2495" t="str">
            <v>Engineering</v>
          </cell>
          <cell r="AE2495" t="str">
            <v>per unit</v>
          </cell>
          <cell r="AF2495" t="str">
            <v>kWh</v>
          </cell>
        </row>
        <row r="2496">
          <cell r="A2496" t="str">
            <v>11076 - 2</v>
          </cell>
          <cell r="B2496" t="str">
            <v>11076</v>
          </cell>
          <cell r="C2496" t="str">
            <v>Lighting</v>
          </cell>
          <cell r="D2496" t="str">
            <v>Lamp</v>
          </cell>
          <cell r="E2496" t="str">
            <v>LED Lamp</v>
          </cell>
          <cell r="F2496" t="str">
            <v>SBDI: Lamp - LED - Par 20 - Other Health</v>
          </cell>
          <cell r="G2496" t="str">
            <v>Par 20 LED lamp: other health</v>
          </cell>
          <cell r="H2496">
            <v>2</v>
          </cell>
          <cell r="I2496" t="str">
            <v>Active</v>
          </cell>
          <cell r="J2496">
            <v>42736</v>
          </cell>
          <cell r="L2496" t="str">
            <v>Comm Lighting</v>
          </cell>
          <cell r="N2496" t="str">
            <v>5040</v>
          </cell>
          <cell r="Q2496" t="str">
            <v>20.07</v>
          </cell>
          <cell r="S2496" t="str">
            <v>20.07</v>
          </cell>
          <cell r="T2496" t="str">
            <v>161</v>
          </cell>
          <cell r="U2496" t="str">
            <v>Full</v>
          </cell>
          <cell r="V2496" t="str">
            <v>5</v>
          </cell>
          <cell r="X2496" t="str">
            <v>0</v>
          </cell>
          <cell r="Y2496" t="str">
            <v>PSE-deemed</v>
          </cell>
          <cell r="Z2496" t="str">
            <v>Engineering</v>
          </cell>
          <cell r="AE2496" t="str">
            <v>per unit</v>
          </cell>
          <cell r="AF2496" t="str">
            <v>kWh</v>
          </cell>
        </row>
        <row r="2497">
          <cell r="A2497" t="str">
            <v>11077 - 1</v>
          </cell>
          <cell r="B2497" t="str">
            <v>11077</v>
          </cell>
          <cell r="C2497" t="str">
            <v>Lighting</v>
          </cell>
          <cell r="D2497" t="str">
            <v>Lamp</v>
          </cell>
          <cell r="E2497" t="str">
            <v>LED Lamp</v>
          </cell>
          <cell r="F2497" t="str">
            <v>SBDI: Lamp - LED - Par 20 - Restaurant</v>
          </cell>
          <cell r="G2497" t="str">
            <v>Par 20 LED lamp: restaurant</v>
          </cell>
          <cell r="H2497">
            <v>1</v>
          </cell>
          <cell r="I2497" t="str">
            <v>Active</v>
          </cell>
          <cell r="J2497">
            <v>41275</v>
          </cell>
          <cell r="K2497">
            <v>42735</v>
          </cell>
          <cell r="L2497" t="str">
            <v>Comm Lighting</v>
          </cell>
          <cell r="M2497" t="str">
            <v>LED DIR20 2016 RES</v>
          </cell>
          <cell r="N2497" t="str">
            <v>3271</v>
          </cell>
          <cell r="Q2497" t="str">
            <v>36.68</v>
          </cell>
          <cell r="S2497" t="str">
            <v>36.68</v>
          </cell>
          <cell r="T2497" t="str">
            <v>131</v>
          </cell>
          <cell r="U2497" t="str">
            <v>Full</v>
          </cell>
          <cell r="V2497" t="str">
            <v>5</v>
          </cell>
          <cell r="Y2497" t="str">
            <v>PSE-deemed</v>
          </cell>
          <cell r="Z2497" t="str">
            <v>Engineering</v>
          </cell>
          <cell r="AE2497" t="str">
            <v>per unit</v>
          </cell>
          <cell r="AF2497" t="str">
            <v>kWh</v>
          </cell>
        </row>
        <row r="2498">
          <cell r="A2498" t="str">
            <v>11077 - 2</v>
          </cell>
          <cell r="B2498" t="str">
            <v>11077</v>
          </cell>
          <cell r="C2498" t="str">
            <v>Lighting</v>
          </cell>
          <cell r="D2498" t="str">
            <v>Lamp</v>
          </cell>
          <cell r="E2498" t="str">
            <v>LED Lamp</v>
          </cell>
          <cell r="F2498" t="str">
            <v>SBDI: Lamp - LED - Par 20 - Restaurant</v>
          </cell>
          <cell r="G2498" t="str">
            <v>Par 20 LED lamp: restaurant</v>
          </cell>
          <cell r="H2498">
            <v>2</v>
          </cell>
          <cell r="I2498" t="str">
            <v>Active</v>
          </cell>
          <cell r="J2498">
            <v>42736</v>
          </cell>
          <cell r="L2498" t="str">
            <v>Comm Lighting</v>
          </cell>
          <cell r="N2498" t="str">
            <v>5041</v>
          </cell>
          <cell r="Q2498" t="str">
            <v>20.07</v>
          </cell>
          <cell r="S2498" t="str">
            <v>20.07</v>
          </cell>
          <cell r="T2498" t="str">
            <v>131</v>
          </cell>
          <cell r="U2498" t="str">
            <v>Full</v>
          </cell>
          <cell r="V2498" t="str">
            <v>5</v>
          </cell>
          <cell r="X2498" t="str">
            <v>0</v>
          </cell>
          <cell r="Y2498" t="str">
            <v>PSE-deemed</v>
          </cell>
          <cell r="Z2498" t="str">
            <v>Engineering</v>
          </cell>
          <cell r="AE2498" t="str">
            <v>per unit</v>
          </cell>
          <cell r="AF2498" t="str">
            <v>kWh</v>
          </cell>
        </row>
        <row r="2499">
          <cell r="A2499" t="str">
            <v>11078 - 1</v>
          </cell>
          <cell r="B2499" t="str">
            <v>11078</v>
          </cell>
          <cell r="C2499" t="str">
            <v>Lighting</v>
          </cell>
          <cell r="D2499" t="str">
            <v>Lamp</v>
          </cell>
          <cell r="E2499" t="str">
            <v>LED Lamp</v>
          </cell>
          <cell r="F2499" t="str">
            <v>SBDI: Lamp - LED - Par 20 - Retail</v>
          </cell>
          <cell r="G2499" t="str">
            <v>Par 20 LED lamp: retail</v>
          </cell>
          <cell r="H2499">
            <v>1</v>
          </cell>
          <cell r="I2499" t="str">
            <v>Active</v>
          </cell>
          <cell r="J2499">
            <v>41640</v>
          </cell>
          <cell r="K2499">
            <v>42735</v>
          </cell>
          <cell r="L2499" t="str">
            <v>Comm Lighting</v>
          </cell>
          <cell r="M2499" t="str">
            <v>LED DIR20 2016 RTL</v>
          </cell>
          <cell r="N2499" t="str">
            <v>3272</v>
          </cell>
          <cell r="Q2499" t="str">
            <v>36.68</v>
          </cell>
          <cell r="S2499" t="str">
            <v>36.68</v>
          </cell>
          <cell r="T2499" t="str">
            <v>120</v>
          </cell>
          <cell r="U2499" t="str">
            <v>Full</v>
          </cell>
          <cell r="V2499" t="str">
            <v>5</v>
          </cell>
          <cell r="Y2499" t="str">
            <v>PSE-deemed</v>
          </cell>
          <cell r="Z2499" t="str">
            <v>Engineering</v>
          </cell>
          <cell r="AE2499" t="str">
            <v>per unit</v>
          </cell>
          <cell r="AF2499" t="str">
            <v>kWh</v>
          </cell>
        </row>
        <row r="2500">
          <cell r="A2500" t="str">
            <v>11078 - 2</v>
          </cell>
          <cell r="B2500" t="str">
            <v>11078</v>
          </cell>
          <cell r="C2500" t="str">
            <v>Lighting</v>
          </cell>
          <cell r="D2500" t="str">
            <v>Lamp</v>
          </cell>
          <cell r="E2500" t="str">
            <v>LED Lamp</v>
          </cell>
          <cell r="F2500" t="str">
            <v>SBDI: Lamp - LED - Par 20 - Retail</v>
          </cell>
          <cell r="G2500" t="str">
            <v>Par 20 LED lamp: retail</v>
          </cell>
          <cell r="H2500">
            <v>2</v>
          </cell>
          <cell r="I2500" t="str">
            <v>Active</v>
          </cell>
          <cell r="J2500">
            <v>42736</v>
          </cell>
          <cell r="L2500" t="str">
            <v>Comm Lighting</v>
          </cell>
          <cell r="N2500" t="str">
            <v>5042</v>
          </cell>
          <cell r="Q2500" t="str">
            <v>20.07</v>
          </cell>
          <cell r="S2500" t="str">
            <v>20.07</v>
          </cell>
          <cell r="T2500" t="str">
            <v>120</v>
          </cell>
          <cell r="U2500" t="str">
            <v>Full</v>
          </cell>
          <cell r="V2500" t="str">
            <v>5</v>
          </cell>
          <cell r="X2500" t="str">
            <v>0</v>
          </cell>
          <cell r="Y2500" t="str">
            <v>PSE-deemed</v>
          </cell>
          <cell r="Z2500" t="str">
            <v>Engineering</v>
          </cell>
          <cell r="AE2500" t="str">
            <v>per unit</v>
          </cell>
          <cell r="AF2500" t="str">
            <v>kWh</v>
          </cell>
        </row>
        <row r="2501">
          <cell r="A2501" t="str">
            <v>11079 - 1</v>
          </cell>
          <cell r="B2501" t="str">
            <v>11079</v>
          </cell>
          <cell r="C2501" t="str">
            <v>Lighting</v>
          </cell>
          <cell r="D2501" t="str">
            <v>Lamp</v>
          </cell>
          <cell r="E2501" t="str">
            <v>LED Lamp</v>
          </cell>
          <cell r="F2501" t="str">
            <v>SBDI: Lamp - LED - Par 20 - School K12</v>
          </cell>
          <cell r="G2501" t="str">
            <v>Par 20 LED lamp: school K-12</v>
          </cell>
          <cell r="H2501">
            <v>1</v>
          </cell>
          <cell r="I2501" t="str">
            <v>Active</v>
          </cell>
          <cell r="J2501">
            <v>42370</v>
          </cell>
          <cell r="K2501">
            <v>42735</v>
          </cell>
          <cell r="L2501" t="str">
            <v>Comm Lighting</v>
          </cell>
          <cell r="M2501" t="str">
            <v>LED DIR20 2016 SCH</v>
          </cell>
          <cell r="N2501" t="str">
            <v>3273</v>
          </cell>
          <cell r="Q2501" t="str">
            <v>36.68</v>
          </cell>
          <cell r="S2501" t="str">
            <v>36.68</v>
          </cell>
          <cell r="T2501" t="str">
            <v>84</v>
          </cell>
          <cell r="U2501" t="str">
            <v>Full</v>
          </cell>
          <cell r="V2501" t="str">
            <v>5</v>
          </cell>
          <cell r="Y2501" t="str">
            <v>PSE-deemed</v>
          </cell>
          <cell r="Z2501" t="str">
            <v>Engineering</v>
          </cell>
          <cell r="AE2501" t="str">
            <v>per unit</v>
          </cell>
          <cell r="AF2501" t="str">
            <v>kWh</v>
          </cell>
        </row>
        <row r="2502">
          <cell r="A2502" t="str">
            <v>11079 - 2</v>
          </cell>
          <cell r="B2502" t="str">
            <v>11079</v>
          </cell>
          <cell r="C2502" t="str">
            <v>Lighting</v>
          </cell>
          <cell r="D2502" t="str">
            <v>Lamp</v>
          </cell>
          <cell r="E2502" t="str">
            <v>LED Lamp</v>
          </cell>
          <cell r="F2502" t="str">
            <v>SBDI: Lamp - LED - Par 20 - School K12</v>
          </cell>
          <cell r="G2502" t="str">
            <v>Par 20 LED lamp: school K-12</v>
          </cell>
          <cell r="H2502">
            <v>2</v>
          </cell>
          <cell r="I2502" t="str">
            <v>Active</v>
          </cell>
          <cell r="J2502">
            <v>42736</v>
          </cell>
          <cell r="L2502" t="str">
            <v>Comm Lighting</v>
          </cell>
          <cell r="N2502" t="str">
            <v>5043</v>
          </cell>
          <cell r="Q2502" t="str">
            <v>20.07</v>
          </cell>
          <cell r="S2502" t="str">
            <v>20.07</v>
          </cell>
          <cell r="T2502" t="str">
            <v>84</v>
          </cell>
          <cell r="U2502" t="str">
            <v>Full</v>
          </cell>
          <cell r="V2502" t="str">
            <v>5</v>
          </cell>
          <cell r="X2502" t="str">
            <v>0</v>
          </cell>
          <cell r="Y2502" t="str">
            <v>PSE-deemed</v>
          </cell>
          <cell r="Z2502" t="str">
            <v>Engineering</v>
          </cell>
          <cell r="AE2502" t="str">
            <v>per unit</v>
          </cell>
          <cell r="AF2502" t="str">
            <v>kWh</v>
          </cell>
        </row>
        <row r="2503">
          <cell r="A2503" t="str">
            <v>11080 - 1</v>
          </cell>
          <cell r="B2503" t="str">
            <v>11080</v>
          </cell>
          <cell r="C2503" t="str">
            <v>Lighting</v>
          </cell>
          <cell r="D2503" t="str">
            <v>Lamp</v>
          </cell>
          <cell r="E2503" t="str">
            <v>LED Lamp</v>
          </cell>
          <cell r="F2503" t="str">
            <v>SBDI: Lamp - LED - Par 20 - Warehouse</v>
          </cell>
          <cell r="G2503" t="str">
            <v>Par 20 LED lamp: warehouse</v>
          </cell>
          <cell r="H2503">
            <v>1</v>
          </cell>
          <cell r="I2503" t="str">
            <v>Active</v>
          </cell>
          <cell r="J2503">
            <v>42005</v>
          </cell>
          <cell r="K2503">
            <v>42735</v>
          </cell>
          <cell r="L2503" t="str">
            <v>Comm Lighting</v>
          </cell>
          <cell r="M2503" t="str">
            <v>LED DIR20 2016 WHS</v>
          </cell>
          <cell r="N2503" t="str">
            <v>3274</v>
          </cell>
          <cell r="Q2503" t="str">
            <v>36.68</v>
          </cell>
          <cell r="S2503" t="str">
            <v>36.68</v>
          </cell>
          <cell r="T2503" t="str">
            <v>87</v>
          </cell>
          <cell r="U2503" t="str">
            <v>Full</v>
          </cell>
          <cell r="V2503" t="str">
            <v>5</v>
          </cell>
          <cell r="Y2503" t="str">
            <v>PSE-deemed</v>
          </cell>
          <cell r="Z2503" t="str">
            <v>Engineering</v>
          </cell>
          <cell r="AE2503" t="str">
            <v>per unit</v>
          </cell>
          <cell r="AF2503" t="str">
            <v>kWh</v>
          </cell>
        </row>
        <row r="2504">
          <cell r="A2504" t="str">
            <v>11080 - 2</v>
          </cell>
          <cell r="B2504" t="str">
            <v>11080</v>
          </cell>
          <cell r="C2504" t="str">
            <v>Lighting</v>
          </cell>
          <cell r="D2504" t="str">
            <v>Lamp</v>
          </cell>
          <cell r="E2504" t="str">
            <v>LED Lamp</v>
          </cell>
          <cell r="F2504" t="str">
            <v>SBDI: Lamp - LED - Par 20 - Warehouse</v>
          </cell>
          <cell r="G2504" t="str">
            <v>Par 20 LED lamp: warehouse</v>
          </cell>
          <cell r="H2504">
            <v>2</v>
          </cell>
          <cell r="I2504" t="str">
            <v>Active</v>
          </cell>
          <cell r="J2504">
            <v>42736</v>
          </cell>
          <cell r="L2504" t="str">
            <v>Comm Lighting</v>
          </cell>
          <cell r="N2504" t="str">
            <v>5044</v>
          </cell>
          <cell r="Q2504" t="str">
            <v>20.07</v>
          </cell>
          <cell r="S2504" t="str">
            <v>20.07</v>
          </cell>
          <cell r="T2504" t="str">
            <v>87</v>
          </cell>
          <cell r="U2504" t="str">
            <v>Full</v>
          </cell>
          <cell r="V2504" t="str">
            <v>5</v>
          </cell>
          <cell r="X2504" t="str">
            <v>0</v>
          </cell>
          <cell r="Y2504" t="str">
            <v>PSE-deemed</v>
          </cell>
          <cell r="Z2504" t="str">
            <v>Engineering</v>
          </cell>
          <cell r="AE2504" t="str">
            <v>per unit</v>
          </cell>
          <cell r="AF2504" t="str">
            <v>kWh</v>
          </cell>
        </row>
        <row r="2505">
          <cell r="A2505" t="str">
            <v>11081 - 1</v>
          </cell>
          <cell r="B2505" t="str">
            <v>11081</v>
          </cell>
          <cell r="C2505" t="str">
            <v>Lighting</v>
          </cell>
          <cell r="D2505" t="str">
            <v>Lamp</v>
          </cell>
          <cell r="E2505" t="str">
            <v>LED Lamp</v>
          </cell>
          <cell r="F2505" t="str">
            <v>SBDI: Lamp - LED - Par 30 - Assembly Church</v>
          </cell>
          <cell r="G2505" t="str">
            <v>Par 30 LED lamp: assembly or church</v>
          </cell>
          <cell r="H2505">
            <v>1</v>
          </cell>
          <cell r="I2505" t="str">
            <v>Active</v>
          </cell>
          <cell r="J2505">
            <v>42370</v>
          </cell>
          <cell r="K2505">
            <v>42735</v>
          </cell>
          <cell r="L2505" t="str">
            <v>Comm Lighting</v>
          </cell>
          <cell r="M2505" t="str">
            <v>LED DIR30 2016 ASM</v>
          </cell>
          <cell r="N2505" t="str">
            <v>3275</v>
          </cell>
          <cell r="Q2505" t="str">
            <v>50.64</v>
          </cell>
          <cell r="S2505" t="str">
            <v>50.64</v>
          </cell>
          <cell r="T2505" t="str">
            <v>57</v>
          </cell>
          <cell r="U2505" t="str">
            <v>Full</v>
          </cell>
          <cell r="V2505" t="str">
            <v>5</v>
          </cell>
          <cell r="Y2505" t="str">
            <v>PSE-deemed</v>
          </cell>
          <cell r="Z2505" t="str">
            <v>Engineering</v>
          </cell>
          <cell r="AE2505" t="str">
            <v>per unit</v>
          </cell>
          <cell r="AF2505" t="str">
            <v>kWh</v>
          </cell>
        </row>
        <row r="2506">
          <cell r="A2506" t="str">
            <v>11081 - 2</v>
          </cell>
          <cell r="B2506" t="str">
            <v>11081</v>
          </cell>
          <cell r="C2506" t="str">
            <v>Lighting</v>
          </cell>
          <cell r="D2506" t="str">
            <v>Lamp</v>
          </cell>
          <cell r="E2506" t="str">
            <v>LED Lamp</v>
          </cell>
          <cell r="F2506" t="str">
            <v>SBDI: Lamp - LED - Par 30 - Assembly Church</v>
          </cell>
          <cell r="G2506" t="str">
            <v>Par 30 LED lamp: assembly or church</v>
          </cell>
          <cell r="H2506">
            <v>2</v>
          </cell>
          <cell r="I2506" t="str">
            <v>Active</v>
          </cell>
          <cell r="J2506">
            <v>42736</v>
          </cell>
          <cell r="L2506" t="str">
            <v>Comm Lighting</v>
          </cell>
          <cell r="N2506" t="str">
            <v>5045</v>
          </cell>
          <cell r="Q2506" t="str">
            <v>22.41</v>
          </cell>
          <cell r="S2506" t="str">
            <v>22.41</v>
          </cell>
          <cell r="T2506" t="str">
            <v>57</v>
          </cell>
          <cell r="U2506" t="str">
            <v>Full</v>
          </cell>
          <cell r="V2506" t="str">
            <v>5</v>
          </cell>
          <cell r="X2506" t="str">
            <v>0</v>
          </cell>
          <cell r="Y2506" t="str">
            <v>PSE-deemed</v>
          </cell>
          <cell r="Z2506" t="str">
            <v>Engineering</v>
          </cell>
          <cell r="AE2506" t="str">
            <v>per unit</v>
          </cell>
          <cell r="AF2506" t="str">
            <v>kWh</v>
          </cell>
        </row>
        <row r="2507">
          <cell r="A2507" t="str">
            <v>11082 - 1</v>
          </cell>
          <cell r="B2507" t="str">
            <v>11082</v>
          </cell>
          <cell r="C2507" t="str">
            <v>Lighting</v>
          </cell>
          <cell r="D2507" t="str">
            <v>Lamp</v>
          </cell>
          <cell r="E2507" t="str">
            <v>LED Lamp</v>
          </cell>
          <cell r="F2507" t="str">
            <v>SBDI: Lamp - LED - Par 30 - Exterior</v>
          </cell>
          <cell r="G2507" t="str">
            <v>Par 30 LED lamp: exterior</v>
          </cell>
          <cell r="H2507">
            <v>1</v>
          </cell>
          <cell r="I2507" t="str">
            <v>Active</v>
          </cell>
          <cell r="J2507">
            <v>42370</v>
          </cell>
          <cell r="K2507">
            <v>42735</v>
          </cell>
          <cell r="L2507" t="str">
            <v>Comm Lighting</v>
          </cell>
          <cell r="M2507" t="str">
            <v>LED DIR30 2016 EXT</v>
          </cell>
          <cell r="N2507" t="str">
            <v>3276</v>
          </cell>
          <cell r="Q2507" t="str">
            <v>50.64</v>
          </cell>
          <cell r="S2507" t="str">
            <v>50.64</v>
          </cell>
          <cell r="T2507" t="str">
            <v>126</v>
          </cell>
          <cell r="U2507" t="str">
            <v>Full</v>
          </cell>
          <cell r="V2507" t="str">
            <v>5</v>
          </cell>
          <cell r="Y2507" t="str">
            <v>PSE-deemed</v>
          </cell>
          <cell r="Z2507" t="str">
            <v>Engineering</v>
          </cell>
          <cell r="AE2507" t="str">
            <v>per unit</v>
          </cell>
          <cell r="AF2507" t="str">
            <v>kWh</v>
          </cell>
        </row>
        <row r="2508">
          <cell r="A2508" t="str">
            <v>11082 - 2</v>
          </cell>
          <cell r="B2508" t="str">
            <v>11082</v>
          </cell>
          <cell r="C2508" t="str">
            <v>Lighting</v>
          </cell>
          <cell r="D2508" t="str">
            <v>Lamp</v>
          </cell>
          <cell r="E2508" t="str">
            <v>LED Lamp</v>
          </cell>
          <cell r="F2508" t="str">
            <v>SBDI: Lamp - LED - Par 30 - Exterior</v>
          </cell>
          <cell r="G2508" t="str">
            <v>Par 30 LED lamp: exterior</v>
          </cell>
          <cell r="H2508">
            <v>2</v>
          </cell>
          <cell r="I2508" t="str">
            <v>Active</v>
          </cell>
          <cell r="J2508">
            <v>42736</v>
          </cell>
          <cell r="L2508" t="str">
            <v>Comm Lighting</v>
          </cell>
          <cell r="N2508" t="str">
            <v>5046</v>
          </cell>
          <cell r="Q2508" t="str">
            <v>22.41</v>
          </cell>
          <cell r="S2508" t="str">
            <v>22.41</v>
          </cell>
          <cell r="T2508" t="str">
            <v>126</v>
          </cell>
          <cell r="U2508" t="str">
            <v>Full</v>
          </cell>
          <cell r="V2508" t="str">
            <v>5</v>
          </cell>
          <cell r="X2508" t="str">
            <v>0</v>
          </cell>
          <cell r="Y2508" t="str">
            <v>PSE-deemed</v>
          </cell>
          <cell r="Z2508" t="str">
            <v>Engineering</v>
          </cell>
          <cell r="AE2508" t="str">
            <v>per unit</v>
          </cell>
          <cell r="AF2508" t="str">
            <v>kWh</v>
          </cell>
        </row>
        <row r="2509">
          <cell r="A2509" t="str">
            <v>11083 - 1</v>
          </cell>
          <cell r="B2509" t="str">
            <v>11083</v>
          </cell>
          <cell r="C2509" t="str">
            <v>Lighting</v>
          </cell>
          <cell r="D2509" t="str">
            <v>Lamp</v>
          </cell>
          <cell r="E2509" t="str">
            <v>LED Lamp</v>
          </cell>
          <cell r="F2509" t="str">
            <v>SBDI: Lamp - LED - Par 30 - Grocery</v>
          </cell>
          <cell r="G2509" t="str">
            <v>Par 30 LED lamp: grocery</v>
          </cell>
          <cell r="H2509">
            <v>1</v>
          </cell>
          <cell r="I2509" t="str">
            <v>Active</v>
          </cell>
          <cell r="J2509">
            <v>42370</v>
          </cell>
          <cell r="K2509">
            <v>42735</v>
          </cell>
          <cell r="L2509" t="str">
            <v>Comm Lighting</v>
          </cell>
          <cell r="M2509" t="str">
            <v>LED DIR30 2016 GRO</v>
          </cell>
          <cell r="N2509" t="str">
            <v>3277</v>
          </cell>
          <cell r="Q2509" t="str">
            <v>50.64</v>
          </cell>
          <cell r="S2509" t="str">
            <v>50.64</v>
          </cell>
          <cell r="T2509" t="str">
            <v>163</v>
          </cell>
          <cell r="U2509" t="str">
            <v>Full</v>
          </cell>
          <cell r="V2509" t="str">
            <v>5</v>
          </cell>
          <cell r="Y2509" t="str">
            <v>PSE-deemed</v>
          </cell>
          <cell r="Z2509" t="str">
            <v>Engineering</v>
          </cell>
          <cell r="AE2509" t="str">
            <v>per unit</v>
          </cell>
          <cell r="AF2509" t="str">
            <v>kWh</v>
          </cell>
        </row>
        <row r="2510">
          <cell r="A2510" t="str">
            <v>11083 - 2</v>
          </cell>
          <cell r="B2510" t="str">
            <v>11083</v>
          </cell>
          <cell r="C2510" t="str">
            <v>Lighting</v>
          </cell>
          <cell r="D2510" t="str">
            <v>Lamp</v>
          </cell>
          <cell r="E2510" t="str">
            <v>LED Lamp</v>
          </cell>
          <cell r="F2510" t="str">
            <v>SBDI: Lamp - LED - Par 30 - Grocery</v>
          </cell>
          <cell r="G2510" t="str">
            <v>Par 30 LED lamp: grocery</v>
          </cell>
          <cell r="H2510">
            <v>2</v>
          </cell>
          <cell r="I2510" t="str">
            <v>Active</v>
          </cell>
          <cell r="J2510">
            <v>42736</v>
          </cell>
          <cell r="L2510" t="str">
            <v>Comm Lighting</v>
          </cell>
          <cell r="N2510" t="str">
            <v>5047</v>
          </cell>
          <cell r="Q2510" t="str">
            <v>22.41</v>
          </cell>
          <cell r="S2510" t="str">
            <v>22.41</v>
          </cell>
          <cell r="T2510" t="str">
            <v>163</v>
          </cell>
          <cell r="U2510" t="str">
            <v>Full</v>
          </cell>
          <cell r="V2510" t="str">
            <v>5</v>
          </cell>
          <cell r="X2510" t="str">
            <v>0</v>
          </cell>
          <cell r="Y2510" t="str">
            <v>PSE-deemed</v>
          </cell>
          <cell r="Z2510" t="str">
            <v>Engineering</v>
          </cell>
          <cell r="AE2510" t="str">
            <v>per unit</v>
          </cell>
          <cell r="AF2510" t="str">
            <v>kWh</v>
          </cell>
        </row>
        <row r="2511">
          <cell r="A2511" t="str">
            <v>11084 - 1</v>
          </cell>
          <cell r="B2511" t="str">
            <v>11084</v>
          </cell>
          <cell r="C2511" t="str">
            <v>Lighting</v>
          </cell>
          <cell r="D2511" t="str">
            <v>Lamp</v>
          </cell>
          <cell r="E2511" t="str">
            <v>LED Lamp</v>
          </cell>
          <cell r="F2511" t="str">
            <v>SBDI: Lamp - LED - Par 30 - Office</v>
          </cell>
          <cell r="G2511" t="str">
            <v>Par 30 LED lamp: office</v>
          </cell>
          <cell r="H2511">
            <v>1</v>
          </cell>
          <cell r="I2511" t="str">
            <v>Active</v>
          </cell>
          <cell r="J2511">
            <v>42005</v>
          </cell>
          <cell r="K2511">
            <v>42735</v>
          </cell>
          <cell r="L2511" t="str">
            <v>Comm Lighting</v>
          </cell>
          <cell r="M2511" t="str">
            <v>LED DIR30 2016 OFC</v>
          </cell>
          <cell r="N2511" t="str">
            <v>3278</v>
          </cell>
          <cell r="Q2511" t="str">
            <v>50.64</v>
          </cell>
          <cell r="S2511" t="str">
            <v>50.64</v>
          </cell>
          <cell r="T2511" t="str">
            <v>93</v>
          </cell>
          <cell r="U2511" t="str">
            <v>Full</v>
          </cell>
          <cell r="V2511" t="str">
            <v>5</v>
          </cell>
          <cell r="Y2511" t="str">
            <v>PSE-deemed</v>
          </cell>
          <cell r="Z2511" t="str">
            <v>Engineering</v>
          </cell>
          <cell r="AE2511" t="str">
            <v>per unit</v>
          </cell>
          <cell r="AF2511" t="str">
            <v>kWh</v>
          </cell>
        </row>
        <row r="2512">
          <cell r="A2512" t="str">
            <v>11084 - 2</v>
          </cell>
          <cell r="B2512" t="str">
            <v>11084</v>
          </cell>
          <cell r="C2512" t="str">
            <v>Lighting</v>
          </cell>
          <cell r="D2512" t="str">
            <v>Lamp</v>
          </cell>
          <cell r="E2512" t="str">
            <v>LED Lamp</v>
          </cell>
          <cell r="F2512" t="str">
            <v>SBDI: Lamp - LED - Par 30 - Office</v>
          </cell>
          <cell r="G2512" t="str">
            <v>Par 30 LED lamp: office</v>
          </cell>
          <cell r="H2512">
            <v>2</v>
          </cell>
          <cell r="I2512" t="str">
            <v>Active</v>
          </cell>
          <cell r="J2512">
            <v>42736</v>
          </cell>
          <cell r="L2512" t="str">
            <v>Comm Lighting</v>
          </cell>
          <cell r="N2512" t="str">
            <v>5048</v>
          </cell>
          <cell r="Q2512" t="str">
            <v>22.41</v>
          </cell>
          <cell r="S2512" t="str">
            <v>22.41</v>
          </cell>
          <cell r="T2512" t="str">
            <v>93</v>
          </cell>
          <cell r="U2512" t="str">
            <v>Full</v>
          </cell>
          <cell r="V2512" t="str">
            <v>5</v>
          </cell>
          <cell r="X2512" t="str">
            <v>0</v>
          </cell>
          <cell r="Y2512" t="str">
            <v>PSE-deemed</v>
          </cell>
          <cell r="Z2512" t="str">
            <v>Engineering</v>
          </cell>
          <cell r="AE2512" t="str">
            <v>per unit</v>
          </cell>
          <cell r="AF2512" t="str">
            <v>kWh</v>
          </cell>
        </row>
        <row r="2513">
          <cell r="A2513" t="str">
            <v>11085 - 1</v>
          </cell>
          <cell r="B2513" t="str">
            <v>11085</v>
          </cell>
          <cell r="C2513" t="str">
            <v>Lighting</v>
          </cell>
          <cell r="D2513" t="str">
            <v>Lamp</v>
          </cell>
          <cell r="E2513" t="str">
            <v>LED Lamp</v>
          </cell>
          <cell r="F2513" t="str">
            <v>SBDI: Lamp - LED - Par 30 - Other</v>
          </cell>
          <cell r="G2513" t="str">
            <v>Par 30 LED lamp: other</v>
          </cell>
          <cell r="H2513">
            <v>1</v>
          </cell>
          <cell r="I2513" t="str">
            <v>Active</v>
          </cell>
          <cell r="J2513">
            <v>41640</v>
          </cell>
          <cell r="K2513">
            <v>42735</v>
          </cell>
          <cell r="L2513" t="str">
            <v>Comm Lighting</v>
          </cell>
          <cell r="M2513" t="str">
            <v>LED DIR30 2016 OTR</v>
          </cell>
          <cell r="N2513" t="str">
            <v>3280</v>
          </cell>
          <cell r="Q2513" t="str">
            <v>50.64</v>
          </cell>
          <cell r="S2513" t="str">
            <v>50.64</v>
          </cell>
          <cell r="T2513" t="str">
            <v>70</v>
          </cell>
          <cell r="U2513" t="str">
            <v>Full</v>
          </cell>
          <cell r="V2513" t="str">
            <v>5</v>
          </cell>
          <cell r="Y2513" t="str">
            <v>PSE-deemed</v>
          </cell>
          <cell r="Z2513" t="str">
            <v>Engineering</v>
          </cell>
          <cell r="AE2513" t="str">
            <v>per unit</v>
          </cell>
          <cell r="AF2513" t="str">
            <v>kWh</v>
          </cell>
        </row>
        <row r="2514">
          <cell r="A2514" t="str">
            <v>11085 - 2</v>
          </cell>
          <cell r="B2514" t="str">
            <v>11085</v>
          </cell>
          <cell r="C2514" t="str">
            <v>Lighting</v>
          </cell>
          <cell r="D2514" t="str">
            <v>Lamp</v>
          </cell>
          <cell r="E2514" t="str">
            <v>LED Lamp</v>
          </cell>
          <cell r="F2514" t="str">
            <v>SBDI: Lamp - LED - Par 30 - Other</v>
          </cell>
          <cell r="G2514" t="str">
            <v>Par 30 LED lamp: other</v>
          </cell>
          <cell r="H2514">
            <v>2</v>
          </cell>
          <cell r="I2514" t="str">
            <v>Active</v>
          </cell>
          <cell r="J2514">
            <v>42736</v>
          </cell>
          <cell r="L2514" t="str">
            <v>Comm Lighting</v>
          </cell>
          <cell r="N2514" t="str">
            <v>5049</v>
          </cell>
          <cell r="Q2514" t="str">
            <v>22.41</v>
          </cell>
          <cell r="S2514" t="str">
            <v>22.41</v>
          </cell>
          <cell r="T2514" t="str">
            <v>70</v>
          </cell>
          <cell r="U2514" t="str">
            <v>Full</v>
          </cell>
          <cell r="V2514" t="str">
            <v>5</v>
          </cell>
          <cell r="X2514" t="str">
            <v>0</v>
          </cell>
          <cell r="Y2514" t="str">
            <v>PSE-deemed</v>
          </cell>
          <cell r="Z2514" t="str">
            <v>Engineering</v>
          </cell>
          <cell r="AE2514" t="str">
            <v>per unit</v>
          </cell>
          <cell r="AF2514" t="str">
            <v>kWh</v>
          </cell>
        </row>
        <row r="2515">
          <cell r="A2515" t="str">
            <v>11086 - 1</v>
          </cell>
          <cell r="B2515" t="str">
            <v>11086</v>
          </cell>
          <cell r="C2515" t="str">
            <v>Lighting</v>
          </cell>
          <cell r="D2515" t="str">
            <v>Lamp</v>
          </cell>
          <cell r="E2515" t="str">
            <v>LED Lamp</v>
          </cell>
          <cell r="F2515" t="str">
            <v>SBDI: Lamp - LED - Par 30 - Other Health</v>
          </cell>
          <cell r="G2515" t="str">
            <v>Par 30 LED lamp: other health</v>
          </cell>
          <cell r="H2515">
            <v>1</v>
          </cell>
          <cell r="I2515" t="str">
            <v>Active</v>
          </cell>
          <cell r="J2515">
            <v>42005</v>
          </cell>
          <cell r="K2515">
            <v>42735</v>
          </cell>
          <cell r="L2515" t="str">
            <v>Comm Lighting</v>
          </cell>
          <cell r="M2515" t="str">
            <v>LED DIR30 2016 OTH</v>
          </cell>
          <cell r="N2515" t="str">
            <v>3279</v>
          </cell>
          <cell r="Q2515" t="str">
            <v>50.64</v>
          </cell>
          <cell r="S2515" t="str">
            <v>50.64</v>
          </cell>
          <cell r="T2515" t="str">
            <v>137</v>
          </cell>
          <cell r="U2515" t="str">
            <v>Full</v>
          </cell>
          <cell r="V2515" t="str">
            <v>5</v>
          </cell>
          <cell r="Y2515" t="str">
            <v>PSE-deemed</v>
          </cell>
          <cell r="Z2515" t="str">
            <v>Engineering</v>
          </cell>
          <cell r="AE2515" t="str">
            <v>per unit</v>
          </cell>
          <cell r="AF2515" t="str">
            <v>kWh</v>
          </cell>
        </row>
        <row r="2516">
          <cell r="A2516" t="str">
            <v>11086 - 2</v>
          </cell>
          <cell r="B2516" t="str">
            <v>11086</v>
          </cell>
          <cell r="C2516" t="str">
            <v>Lighting</v>
          </cell>
          <cell r="D2516" t="str">
            <v>Lamp</v>
          </cell>
          <cell r="E2516" t="str">
            <v>LED Lamp</v>
          </cell>
          <cell r="F2516" t="str">
            <v>SBDI: Lamp - LED - Par 30 - Other Health</v>
          </cell>
          <cell r="G2516" t="str">
            <v>Par 30 LED lamp: other health</v>
          </cell>
          <cell r="H2516">
            <v>2</v>
          </cell>
          <cell r="I2516" t="str">
            <v>Active</v>
          </cell>
          <cell r="J2516">
            <v>42736</v>
          </cell>
          <cell r="L2516" t="str">
            <v>Comm Lighting</v>
          </cell>
          <cell r="N2516" t="str">
            <v>5050</v>
          </cell>
          <cell r="Q2516" t="str">
            <v>22.41</v>
          </cell>
          <cell r="S2516" t="str">
            <v>22.41</v>
          </cell>
          <cell r="T2516" t="str">
            <v>137</v>
          </cell>
          <cell r="U2516" t="str">
            <v>Full</v>
          </cell>
          <cell r="V2516" t="str">
            <v>5</v>
          </cell>
          <cell r="X2516" t="str">
            <v>0</v>
          </cell>
          <cell r="Y2516" t="str">
            <v>PSE-deemed</v>
          </cell>
          <cell r="Z2516" t="str">
            <v>Engineering</v>
          </cell>
          <cell r="AE2516" t="str">
            <v>per unit</v>
          </cell>
          <cell r="AF2516" t="str">
            <v>kWh</v>
          </cell>
        </row>
        <row r="2517">
          <cell r="A2517" t="str">
            <v>11087 - 1</v>
          </cell>
          <cell r="B2517" t="str">
            <v>11087</v>
          </cell>
          <cell r="C2517" t="str">
            <v>Lighting</v>
          </cell>
          <cell r="D2517" t="str">
            <v>Lamp</v>
          </cell>
          <cell r="E2517" t="str">
            <v>LED Lamp</v>
          </cell>
          <cell r="F2517" t="str">
            <v>SBDI: Lamp - LED - Par 30 - Restaurant</v>
          </cell>
          <cell r="G2517" t="str">
            <v>Par 30 LED lamp: restaurant</v>
          </cell>
          <cell r="H2517">
            <v>1</v>
          </cell>
          <cell r="I2517" t="str">
            <v>Active</v>
          </cell>
          <cell r="J2517">
            <v>41640</v>
          </cell>
          <cell r="K2517">
            <v>42735</v>
          </cell>
          <cell r="L2517" t="str">
            <v>Comm Lighting</v>
          </cell>
          <cell r="M2517" t="str">
            <v>LED DIR30 2016 RES</v>
          </cell>
          <cell r="N2517" t="str">
            <v>3281</v>
          </cell>
          <cell r="Q2517" t="str">
            <v>50.64</v>
          </cell>
          <cell r="S2517" t="str">
            <v>50.64</v>
          </cell>
          <cell r="T2517" t="str">
            <v>112</v>
          </cell>
          <cell r="U2517" t="str">
            <v>Full</v>
          </cell>
          <cell r="V2517" t="str">
            <v>5</v>
          </cell>
          <cell r="Y2517" t="str">
            <v>PSE-deemed</v>
          </cell>
          <cell r="Z2517" t="str">
            <v>Engineering</v>
          </cell>
          <cell r="AE2517" t="str">
            <v>per unit</v>
          </cell>
          <cell r="AF2517" t="str">
            <v>kWh</v>
          </cell>
        </row>
        <row r="2518">
          <cell r="A2518" t="str">
            <v>11087 - 2</v>
          </cell>
          <cell r="B2518" t="str">
            <v>11087</v>
          </cell>
          <cell r="C2518" t="str">
            <v>Lighting</v>
          </cell>
          <cell r="D2518" t="str">
            <v>Lamp</v>
          </cell>
          <cell r="E2518" t="str">
            <v>LED Lamp</v>
          </cell>
          <cell r="F2518" t="str">
            <v>SBDI: Lamp - LED - Par 30 - Restaurant</v>
          </cell>
          <cell r="G2518" t="str">
            <v>Par 30 LED lamp: restaurant</v>
          </cell>
          <cell r="H2518">
            <v>2</v>
          </cell>
          <cell r="I2518" t="str">
            <v>Active</v>
          </cell>
          <cell r="J2518">
            <v>42736</v>
          </cell>
          <cell r="L2518" t="str">
            <v>Comm Lighting</v>
          </cell>
          <cell r="N2518" t="str">
            <v>5051</v>
          </cell>
          <cell r="Q2518" t="str">
            <v>22.41</v>
          </cell>
          <cell r="S2518" t="str">
            <v>22.41</v>
          </cell>
          <cell r="T2518" t="str">
            <v>112</v>
          </cell>
          <cell r="U2518" t="str">
            <v>Full</v>
          </cell>
          <cell r="V2518" t="str">
            <v>5</v>
          </cell>
          <cell r="X2518" t="str">
            <v>0</v>
          </cell>
          <cell r="Y2518" t="str">
            <v>PSE-deemed</v>
          </cell>
          <cell r="Z2518" t="str">
            <v>Engineering</v>
          </cell>
          <cell r="AE2518" t="str">
            <v>per unit</v>
          </cell>
          <cell r="AF2518" t="str">
            <v>kWh</v>
          </cell>
        </row>
        <row r="2519">
          <cell r="A2519" t="str">
            <v>11088 - 1</v>
          </cell>
          <cell r="B2519" t="str">
            <v>11088</v>
          </cell>
          <cell r="C2519" t="str">
            <v>Lighting</v>
          </cell>
          <cell r="D2519" t="str">
            <v>Lamp</v>
          </cell>
          <cell r="E2519" t="str">
            <v>LED Lamp</v>
          </cell>
          <cell r="F2519" t="str">
            <v>SBDI: Lamp - LED - Par 30 - Retail</v>
          </cell>
          <cell r="G2519" t="str">
            <v>Par 30 LED lamp: retail</v>
          </cell>
          <cell r="H2519">
            <v>1</v>
          </cell>
          <cell r="I2519" t="str">
            <v>Active</v>
          </cell>
          <cell r="J2519">
            <v>41640</v>
          </cell>
          <cell r="K2519">
            <v>42735</v>
          </cell>
          <cell r="L2519" t="str">
            <v>Comm Lighting</v>
          </cell>
          <cell r="M2519" t="str">
            <v>LED DIR30 2016 RTL</v>
          </cell>
          <cell r="N2519" t="str">
            <v>3282</v>
          </cell>
          <cell r="Q2519" t="str">
            <v>50.64</v>
          </cell>
          <cell r="S2519" t="str">
            <v>50.64</v>
          </cell>
          <cell r="T2519" t="str">
            <v>103</v>
          </cell>
          <cell r="U2519" t="str">
            <v>Full</v>
          </cell>
          <cell r="V2519" t="str">
            <v>5</v>
          </cell>
          <cell r="Y2519" t="str">
            <v>PSE-deemed</v>
          </cell>
          <cell r="Z2519" t="str">
            <v>Engineering</v>
          </cell>
          <cell r="AE2519" t="str">
            <v>per unit</v>
          </cell>
          <cell r="AF2519" t="str">
            <v>kWh</v>
          </cell>
        </row>
        <row r="2520">
          <cell r="A2520" t="str">
            <v>11088 - 2</v>
          </cell>
          <cell r="B2520" t="str">
            <v>11088</v>
          </cell>
          <cell r="C2520" t="str">
            <v>Lighting</v>
          </cell>
          <cell r="D2520" t="str">
            <v>Lamp</v>
          </cell>
          <cell r="E2520" t="str">
            <v>LED Lamp</v>
          </cell>
          <cell r="F2520" t="str">
            <v>SBDI: Lamp - LED - Par 30 - Retail</v>
          </cell>
          <cell r="G2520" t="str">
            <v>Par 30 LED lamp: retail</v>
          </cell>
          <cell r="H2520">
            <v>2</v>
          </cell>
          <cell r="I2520" t="str">
            <v>Active</v>
          </cell>
          <cell r="J2520">
            <v>42736</v>
          </cell>
          <cell r="L2520" t="str">
            <v>Comm Lighting</v>
          </cell>
          <cell r="N2520" t="str">
            <v>5052</v>
          </cell>
          <cell r="Q2520" t="str">
            <v>22.41</v>
          </cell>
          <cell r="S2520" t="str">
            <v>22.41</v>
          </cell>
          <cell r="T2520" t="str">
            <v>103</v>
          </cell>
          <cell r="U2520" t="str">
            <v>Full</v>
          </cell>
          <cell r="V2520" t="str">
            <v>5</v>
          </cell>
          <cell r="X2520" t="str">
            <v>0</v>
          </cell>
          <cell r="Y2520" t="str">
            <v>PSE-deemed</v>
          </cell>
          <cell r="Z2520" t="str">
            <v>Engineering</v>
          </cell>
          <cell r="AE2520" t="str">
            <v>per unit</v>
          </cell>
          <cell r="AF2520" t="str">
            <v>kWh</v>
          </cell>
        </row>
        <row r="2521">
          <cell r="A2521" t="str">
            <v>11089 - 1</v>
          </cell>
          <cell r="B2521" t="str">
            <v>11089</v>
          </cell>
          <cell r="C2521" t="str">
            <v>Lighting</v>
          </cell>
          <cell r="D2521" t="str">
            <v>Lamp</v>
          </cell>
          <cell r="E2521" t="str">
            <v>LED Lamp</v>
          </cell>
          <cell r="F2521" t="str">
            <v>SBDI: Lamp - LED - Par 30 - School K12</v>
          </cell>
          <cell r="G2521" t="str">
            <v>Par 30 LED lamp: school K-12</v>
          </cell>
          <cell r="H2521">
            <v>1</v>
          </cell>
          <cell r="I2521" t="str">
            <v>Active</v>
          </cell>
          <cell r="J2521">
            <v>42370</v>
          </cell>
          <cell r="K2521">
            <v>42735</v>
          </cell>
          <cell r="L2521" t="str">
            <v>Comm Lighting</v>
          </cell>
          <cell r="M2521" t="str">
            <v>LED DIR30 2016 SCH</v>
          </cell>
          <cell r="N2521" t="str">
            <v>3283</v>
          </cell>
          <cell r="Q2521" t="str">
            <v>50.64</v>
          </cell>
          <cell r="S2521" t="str">
            <v>50.64</v>
          </cell>
          <cell r="T2521" t="str">
            <v>71</v>
          </cell>
          <cell r="U2521" t="str">
            <v>Full</v>
          </cell>
          <cell r="V2521" t="str">
            <v>5</v>
          </cell>
          <cell r="Y2521" t="str">
            <v>PSE-deemed</v>
          </cell>
          <cell r="Z2521" t="str">
            <v>Engineering</v>
          </cell>
          <cell r="AE2521" t="str">
            <v>per unit</v>
          </cell>
          <cell r="AF2521" t="str">
            <v>kWh</v>
          </cell>
        </row>
        <row r="2522">
          <cell r="A2522" t="str">
            <v>11089 - 2</v>
          </cell>
          <cell r="B2522" t="str">
            <v>11089</v>
          </cell>
          <cell r="C2522" t="str">
            <v>Lighting</v>
          </cell>
          <cell r="D2522" t="str">
            <v>Lamp</v>
          </cell>
          <cell r="E2522" t="str">
            <v>LED Lamp</v>
          </cell>
          <cell r="F2522" t="str">
            <v>SBDI: Lamp - LED - Par 30 - School K12</v>
          </cell>
          <cell r="G2522" t="str">
            <v>Par 30 LED lamp: school K-12</v>
          </cell>
          <cell r="H2522">
            <v>2</v>
          </cell>
          <cell r="I2522" t="str">
            <v>Active</v>
          </cell>
          <cell r="J2522">
            <v>42736</v>
          </cell>
          <cell r="L2522" t="str">
            <v>Comm Lighting</v>
          </cell>
          <cell r="N2522" t="str">
            <v>5053</v>
          </cell>
          <cell r="Q2522" t="str">
            <v>22.41</v>
          </cell>
          <cell r="S2522" t="str">
            <v>22.41</v>
          </cell>
          <cell r="T2522" t="str">
            <v>71</v>
          </cell>
          <cell r="U2522" t="str">
            <v>Full</v>
          </cell>
          <cell r="V2522" t="str">
            <v>5</v>
          </cell>
          <cell r="X2522" t="str">
            <v>0</v>
          </cell>
          <cell r="Y2522" t="str">
            <v>PSE-deemed</v>
          </cell>
          <cell r="Z2522" t="str">
            <v>Engineering</v>
          </cell>
          <cell r="AE2522" t="str">
            <v>per unit</v>
          </cell>
          <cell r="AF2522" t="str">
            <v>kWh</v>
          </cell>
        </row>
        <row r="2523">
          <cell r="A2523" t="str">
            <v>11090 - 1</v>
          </cell>
          <cell r="B2523" t="str">
            <v>11090</v>
          </cell>
          <cell r="C2523" t="str">
            <v>Lighting</v>
          </cell>
          <cell r="D2523" t="str">
            <v>Lamp</v>
          </cell>
          <cell r="E2523" t="str">
            <v>LED Lamp</v>
          </cell>
          <cell r="F2523" t="str">
            <v>SBDI: Lamp - LED - Par 30 - Warehouse</v>
          </cell>
          <cell r="G2523" t="str">
            <v>Par 30 LED lamp: warehouse</v>
          </cell>
          <cell r="H2523">
            <v>1</v>
          </cell>
          <cell r="I2523" t="str">
            <v>Active</v>
          </cell>
          <cell r="J2523">
            <v>42005</v>
          </cell>
          <cell r="K2523">
            <v>42735</v>
          </cell>
          <cell r="L2523" t="str">
            <v>Comm Lighting</v>
          </cell>
          <cell r="M2523" t="str">
            <v>LED DIR30 2016 WHS</v>
          </cell>
          <cell r="N2523" t="str">
            <v>3284</v>
          </cell>
          <cell r="Q2523" t="str">
            <v>50.64</v>
          </cell>
          <cell r="S2523" t="str">
            <v>50.64</v>
          </cell>
          <cell r="T2523" t="str">
            <v>74</v>
          </cell>
          <cell r="U2523" t="str">
            <v>Full</v>
          </cell>
          <cell r="V2523" t="str">
            <v>5</v>
          </cell>
          <cell r="Y2523" t="str">
            <v>PSE-deemed</v>
          </cell>
          <cell r="Z2523" t="str">
            <v>Engineering</v>
          </cell>
          <cell r="AE2523" t="str">
            <v>per unit</v>
          </cell>
          <cell r="AF2523" t="str">
            <v>kWh</v>
          </cell>
        </row>
        <row r="2524">
          <cell r="A2524" t="str">
            <v>11090 - 2</v>
          </cell>
          <cell r="B2524" t="str">
            <v>11090</v>
          </cell>
          <cell r="C2524" t="str">
            <v>Lighting</v>
          </cell>
          <cell r="D2524" t="str">
            <v>Lamp</v>
          </cell>
          <cell r="E2524" t="str">
            <v>LED Lamp</v>
          </cell>
          <cell r="F2524" t="str">
            <v>SBDI: Lamp - LED - Par 30 - Warehouse</v>
          </cell>
          <cell r="G2524" t="str">
            <v>Par 30 LED lamp: warehouse</v>
          </cell>
          <cell r="H2524">
            <v>2</v>
          </cell>
          <cell r="I2524" t="str">
            <v>Active</v>
          </cell>
          <cell r="J2524">
            <v>42736</v>
          </cell>
          <cell r="L2524" t="str">
            <v>Comm Lighting</v>
          </cell>
          <cell r="N2524" t="str">
            <v>5054</v>
          </cell>
          <cell r="Q2524" t="str">
            <v>22.41</v>
          </cell>
          <cell r="S2524" t="str">
            <v>22.41</v>
          </cell>
          <cell r="T2524" t="str">
            <v>74</v>
          </cell>
          <cell r="U2524" t="str">
            <v>Full</v>
          </cell>
          <cell r="V2524" t="str">
            <v>5</v>
          </cell>
          <cell r="X2524" t="str">
            <v>0</v>
          </cell>
          <cell r="Y2524" t="str">
            <v>PSE-deemed</v>
          </cell>
          <cell r="Z2524" t="str">
            <v>Engineering</v>
          </cell>
          <cell r="AE2524" t="str">
            <v>per unit</v>
          </cell>
          <cell r="AF2524" t="str">
            <v>kWh</v>
          </cell>
        </row>
        <row r="2525">
          <cell r="A2525" t="str">
            <v>11091 - 1</v>
          </cell>
          <cell r="B2525" t="str">
            <v>11091</v>
          </cell>
          <cell r="C2525" t="str">
            <v>Lighting</v>
          </cell>
          <cell r="D2525" t="str">
            <v>Lamp</v>
          </cell>
          <cell r="E2525" t="str">
            <v>LED Lamp</v>
          </cell>
          <cell r="F2525" t="str">
            <v>SBDI: Lamp - LED - Par 38 or 40 - Assembly Church</v>
          </cell>
          <cell r="G2525" t="str">
            <v>Par 38 or 40 LED lamp: assembly or church</v>
          </cell>
          <cell r="H2525">
            <v>1</v>
          </cell>
          <cell r="I2525" t="str">
            <v>Active</v>
          </cell>
          <cell r="J2525">
            <v>42370</v>
          </cell>
          <cell r="K2525">
            <v>42735</v>
          </cell>
          <cell r="L2525" t="str">
            <v>Comm Lighting</v>
          </cell>
          <cell r="M2525" t="str">
            <v>LED DIR3840 2016 ASM</v>
          </cell>
          <cell r="N2525" t="str">
            <v>3285</v>
          </cell>
          <cell r="Q2525" t="str">
            <v>52.35</v>
          </cell>
          <cell r="S2525" t="str">
            <v>52.35</v>
          </cell>
          <cell r="T2525" t="str">
            <v>76</v>
          </cell>
          <cell r="U2525" t="str">
            <v>Full</v>
          </cell>
          <cell r="V2525" t="str">
            <v>5</v>
          </cell>
          <cell r="Y2525" t="str">
            <v>PSE-deemed</v>
          </cell>
          <cell r="Z2525" t="str">
            <v>Engineering</v>
          </cell>
          <cell r="AE2525" t="str">
            <v>per unit</v>
          </cell>
          <cell r="AF2525" t="str">
            <v>kWh</v>
          </cell>
        </row>
        <row r="2526">
          <cell r="A2526" t="str">
            <v>11091 - 2</v>
          </cell>
          <cell r="B2526" t="str">
            <v>11091</v>
          </cell>
          <cell r="C2526" t="str">
            <v>Lighting</v>
          </cell>
          <cell r="D2526" t="str">
            <v>Lamp</v>
          </cell>
          <cell r="E2526" t="str">
            <v>LED Lamp</v>
          </cell>
          <cell r="F2526" t="str">
            <v>SBDI: Lamp - LED - Par 38 or 40 - Assembly Church</v>
          </cell>
          <cell r="G2526" t="str">
            <v>Par 38 or 40 LED lamp: assembly or church</v>
          </cell>
          <cell r="H2526">
            <v>2</v>
          </cell>
          <cell r="I2526" t="str">
            <v>Active</v>
          </cell>
          <cell r="J2526">
            <v>42736</v>
          </cell>
          <cell r="L2526" t="str">
            <v>Comm Lighting</v>
          </cell>
          <cell r="N2526" t="str">
            <v>5055</v>
          </cell>
          <cell r="Q2526" t="str">
            <v>30.78</v>
          </cell>
          <cell r="S2526" t="str">
            <v>30.78</v>
          </cell>
          <cell r="T2526" t="str">
            <v>76</v>
          </cell>
          <cell r="U2526" t="str">
            <v>Full</v>
          </cell>
          <cell r="V2526" t="str">
            <v>5</v>
          </cell>
          <cell r="X2526" t="str">
            <v>0</v>
          </cell>
          <cell r="Y2526" t="str">
            <v>PSE-deemed</v>
          </cell>
          <cell r="Z2526" t="str">
            <v>Engineering</v>
          </cell>
          <cell r="AE2526" t="str">
            <v>per unit</v>
          </cell>
          <cell r="AF2526" t="str">
            <v>kWh</v>
          </cell>
        </row>
        <row r="2527">
          <cell r="A2527" t="str">
            <v>11092 - 1</v>
          </cell>
          <cell r="B2527" t="str">
            <v>11092</v>
          </cell>
          <cell r="C2527" t="str">
            <v>Lighting</v>
          </cell>
          <cell r="D2527" t="str">
            <v>Lamp</v>
          </cell>
          <cell r="E2527" t="str">
            <v>LED Lamp</v>
          </cell>
          <cell r="F2527" t="str">
            <v>SBDI: Lamp - LED - Par 38 or 40 - Exterior</v>
          </cell>
          <cell r="G2527" t="str">
            <v>Par 38 or 40 LED lamp: exterior</v>
          </cell>
          <cell r="H2527">
            <v>1</v>
          </cell>
          <cell r="I2527" t="str">
            <v>Active</v>
          </cell>
          <cell r="J2527">
            <v>42370</v>
          </cell>
          <cell r="K2527">
            <v>42735</v>
          </cell>
          <cell r="L2527" t="str">
            <v>Comm Lighting</v>
          </cell>
          <cell r="M2527" t="str">
            <v>LED DIR3840 2016 EXT</v>
          </cell>
          <cell r="N2527" t="str">
            <v>3286</v>
          </cell>
          <cell r="Q2527" t="str">
            <v>52.35</v>
          </cell>
          <cell r="S2527" t="str">
            <v>52.35</v>
          </cell>
          <cell r="T2527" t="str">
            <v>170</v>
          </cell>
          <cell r="U2527" t="str">
            <v>Full</v>
          </cell>
          <cell r="V2527" t="str">
            <v>5</v>
          </cell>
          <cell r="Y2527" t="str">
            <v>PSE-deemed</v>
          </cell>
          <cell r="Z2527" t="str">
            <v>Engineering</v>
          </cell>
          <cell r="AE2527" t="str">
            <v>per unit</v>
          </cell>
          <cell r="AF2527" t="str">
            <v>kWh</v>
          </cell>
        </row>
        <row r="2528">
          <cell r="A2528" t="str">
            <v>11092 - 2</v>
          </cell>
          <cell r="B2528" t="str">
            <v>11092</v>
          </cell>
          <cell r="C2528" t="str">
            <v>Lighting</v>
          </cell>
          <cell r="D2528" t="str">
            <v>Lamp</v>
          </cell>
          <cell r="E2528" t="str">
            <v>LED Lamp</v>
          </cell>
          <cell r="F2528" t="str">
            <v>SBDI: Lamp - LED - Par 38 or 40 - Exterior</v>
          </cell>
          <cell r="G2528" t="str">
            <v>Par 38 or 40 LED lamp: exterior</v>
          </cell>
          <cell r="H2528">
            <v>2</v>
          </cell>
          <cell r="I2528" t="str">
            <v>Active</v>
          </cell>
          <cell r="J2528">
            <v>42736</v>
          </cell>
          <cell r="L2528" t="str">
            <v>Comm Lighting</v>
          </cell>
          <cell r="N2528" t="str">
            <v>5056</v>
          </cell>
          <cell r="Q2528" t="str">
            <v>30.78</v>
          </cell>
          <cell r="S2528" t="str">
            <v>30.78</v>
          </cell>
          <cell r="T2528" t="str">
            <v>170</v>
          </cell>
          <cell r="U2528" t="str">
            <v>Full</v>
          </cell>
          <cell r="V2528" t="str">
            <v>5</v>
          </cell>
          <cell r="X2528" t="str">
            <v>0</v>
          </cell>
          <cell r="Y2528" t="str">
            <v>PSE-deemed</v>
          </cell>
          <cell r="Z2528" t="str">
            <v>Engineering</v>
          </cell>
          <cell r="AE2528" t="str">
            <v>per unit</v>
          </cell>
          <cell r="AF2528" t="str">
            <v>kWh</v>
          </cell>
        </row>
        <row r="2529">
          <cell r="A2529" t="str">
            <v>11093 - 1</v>
          </cell>
          <cell r="B2529" t="str">
            <v>11093</v>
          </cell>
          <cell r="C2529" t="str">
            <v>Lighting</v>
          </cell>
          <cell r="D2529" t="str">
            <v>Lamp</v>
          </cell>
          <cell r="E2529" t="str">
            <v>LED Lamp</v>
          </cell>
          <cell r="F2529" t="str">
            <v>SBDI: Lamp - LED - Par 38 or 40 - Grocery</v>
          </cell>
          <cell r="G2529" t="str">
            <v>Par 38 or 40 LED lamp: grocery</v>
          </cell>
          <cell r="H2529">
            <v>1</v>
          </cell>
          <cell r="I2529" t="str">
            <v>Active</v>
          </cell>
          <cell r="J2529">
            <v>42370</v>
          </cell>
          <cell r="K2529">
            <v>42735</v>
          </cell>
          <cell r="L2529" t="str">
            <v>Comm Lighting</v>
          </cell>
          <cell r="M2529" t="str">
            <v>LED DIR3840 2016 GRO</v>
          </cell>
          <cell r="N2529" t="str">
            <v>3287</v>
          </cell>
          <cell r="Q2529" t="str">
            <v>52.35</v>
          </cell>
          <cell r="S2529" t="str">
            <v>52.35</v>
          </cell>
          <cell r="T2529" t="str">
            <v>221</v>
          </cell>
          <cell r="U2529" t="str">
            <v>Full</v>
          </cell>
          <cell r="V2529" t="str">
            <v>5</v>
          </cell>
          <cell r="Y2529" t="str">
            <v>PSE-deemed</v>
          </cell>
          <cell r="Z2529" t="str">
            <v>Engineering</v>
          </cell>
          <cell r="AE2529" t="str">
            <v>per unit</v>
          </cell>
          <cell r="AF2529" t="str">
            <v>kWh</v>
          </cell>
        </row>
        <row r="2530">
          <cell r="A2530" t="str">
            <v>11093 - 2</v>
          </cell>
          <cell r="B2530" t="str">
            <v>11093</v>
          </cell>
          <cell r="C2530" t="str">
            <v>Lighting</v>
          </cell>
          <cell r="D2530" t="str">
            <v>Lamp</v>
          </cell>
          <cell r="E2530" t="str">
            <v>LED Lamp</v>
          </cell>
          <cell r="F2530" t="str">
            <v>SBDI: Lamp - LED - Par 38 or 40 - Grocery</v>
          </cell>
          <cell r="G2530" t="str">
            <v>Par 38 or 40 LED lamp: grocery</v>
          </cell>
          <cell r="H2530">
            <v>2</v>
          </cell>
          <cell r="I2530" t="str">
            <v>Active</v>
          </cell>
          <cell r="J2530">
            <v>42736</v>
          </cell>
          <cell r="L2530" t="str">
            <v>Comm Lighting</v>
          </cell>
          <cell r="N2530" t="str">
            <v>5057</v>
          </cell>
          <cell r="Q2530" t="str">
            <v>30.78</v>
          </cell>
          <cell r="S2530" t="str">
            <v>30.78</v>
          </cell>
          <cell r="T2530" t="str">
            <v>221</v>
          </cell>
          <cell r="U2530" t="str">
            <v>Full</v>
          </cell>
          <cell r="V2530" t="str">
            <v>5</v>
          </cell>
          <cell r="X2530" t="str">
            <v>0</v>
          </cell>
          <cell r="Y2530" t="str">
            <v>PSE-deemed</v>
          </cell>
          <cell r="Z2530" t="str">
            <v>Engineering</v>
          </cell>
          <cell r="AE2530" t="str">
            <v>per unit</v>
          </cell>
          <cell r="AF2530" t="str">
            <v>kWh</v>
          </cell>
        </row>
        <row r="2531">
          <cell r="A2531" t="str">
            <v>11094 - 1</v>
          </cell>
          <cell r="B2531" t="str">
            <v>11094</v>
          </cell>
          <cell r="C2531" t="str">
            <v>Lighting</v>
          </cell>
          <cell r="D2531" t="str">
            <v>Lamp</v>
          </cell>
          <cell r="E2531" t="str">
            <v>LED Lamp</v>
          </cell>
          <cell r="F2531" t="str">
            <v>SBDI: Lamp - LED - Par 38 or 40 - Office</v>
          </cell>
          <cell r="G2531" t="str">
            <v>Par 38 or 40 LED lamp: office</v>
          </cell>
          <cell r="H2531">
            <v>1</v>
          </cell>
          <cell r="I2531" t="str">
            <v>Active</v>
          </cell>
          <cell r="J2531">
            <v>42370</v>
          </cell>
          <cell r="K2531">
            <v>42735</v>
          </cell>
          <cell r="L2531" t="str">
            <v>Comm Lighting</v>
          </cell>
          <cell r="M2531" t="str">
            <v>LED DIR3840 2016 OFC</v>
          </cell>
          <cell r="N2531" t="str">
            <v>3288</v>
          </cell>
          <cell r="Q2531" t="str">
            <v>52.35</v>
          </cell>
          <cell r="S2531" t="str">
            <v>52.35</v>
          </cell>
          <cell r="T2531" t="str">
            <v>126</v>
          </cell>
          <cell r="U2531" t="str">
            <v>Full</v>
          </cell>
          <cell r="V2531" t="str">
            <v>5</v>
          </cell>
          <cell r="Y2531" t="str">
            <v>PSE-deemed</v>
          </cell>
          <cell r="Z2531" t="str">
            <v>Engineering</v>
          </cell>
          <cell r="AE2531" t="str">
            <v>per unit</v>
          </cell>
          <cell r="AF2531" t="str">
            <v>kWh</v>
          </cell>
        </row>
        <row r="2532">
          <cell r="A2532" t="str">
            <v>11094 - 2</v>
          </cell>
          <cell r="B2532" t="str">
            <v>11094</v>
          </cell>
          <cell r="C2532" t="str">
            <v>Lighting</v>
          </cell>
          <cell r="D2532" t="str">
            <v>Lamp</v>
          </cell>
          <cell r="E2532" t="str">
            <v>LED Lamp</v>
          </cell>
          <cell r="F2532" t="str">
            <v>SBDI: Lamp - LED - Par 38 or 40 - Office</v>
          </cell>
          <cell r="G2532" t="str">
            <v>Par 38 or 40 LED lamp: office</v>
          </cell>
          <cell r="H2532">
            <v>2</v>
          </cell>
          <cell r="I2532" t="str">
            <v>Active</v>
          </cell>
          <cell r="J2532">
            <v>42736</v>
          </cell>
          <cell r="L2532" t="str">
            <v>Comm Lighting</v>
          </cell>
          <cell r="N2532" t="str">
            <v>5058</v>
          </cell>
          <cell r="Q2532" t="str">
            <v>30.78</v>
          </cell>
          <cell r="S2532" t="str">
            <v>30.78</v>
          </cell>
          <cell r="T2532" t="str">
            <v>126</v>
          </cell>
          <cell r="U2532" t="str">
            <v>Full</v>
          </cell>
          <cell r="V2532" t="str">
            <v>5</v>
          </cell>
          <cell r="X2532" t="str">
            <v>0</v>
          </cell>
          <cell r="Y2532" t="str">
            <v>PSE-deemed</v>
          </cell>
          <cell r="Z2532" t="str">
            <v>Engineering</v>
          </cell>
          <cell r="AE2532" t="str">
            <v>per unit</v>
          </cell>
          <cell r="AF2532" t="str">
            <v>kWh</v>
          </cell>
        </row>
        <row r="2533">
          <cell r="A2533" t="str">
            <v>11095 - 1</v>
          </cell>
          <cell r="B2533" t="str">
            <v>11095</v>
          </cell>
          <cell r="C2533" t="str">
            <v>Lighting</v>
          </cell>
          <cell r="D2533" t="str">
            <v>Lamp</v>
          </cell>
          <cell r="E2533" t="str">
            <v>LED Lamp</v>
          </cell>
          <cell r="F2533" t="str">
            <v>SBDI: Lamp - LED - Par 38 or 40 - Other</v>
          </cell>
          <cell r="G2533" t="str">
            <v>Par 38 or 40 LED lamp: other</v>
          </cell>
          <cell r="H2533">
            <v>1</v>
          </cell>
          <cell r="I2533" t="str">
            <v>Active</v>
          </cell>
          <cell r="J2533">
            <v>42370</v>
          </cell>
          <cell r="K2533">
            <v>42735</v>
          </cell>
          <cell r="L2533" t="str">
            <v>Comm Lighting</v>
          </cell>
          <cell r="M2533" t="str">
            <v>LED DIR3840 2016 OTR</v>
          </cell>
          <cell r="N2533" t="str">
            <v>3290</v>
          </cell>
          <cell r="Q2533" t="str">
            <v>52.35</v>
          </cell>
          <cell r="S2533" t="str">
            <v>52.35</v>
          </cell>
          <cell r="T2533" t="str">
            <v>95</v>
          </cell>
          <cell r="U2533" t="str">
            <v>Full</v>
          </cell>
          <cell r="V2533" t="str">
            <v>5</v>
          </cell>
          <cell r="Y2533" t="str">
            <v>PSE-deemed</v>
          </cell>
          <cell r="Z2533" t="str">
            <v>Engineering</v>
          </cell>
          <cell r="AE2533" t="str">
            <v>per unit</v>
          </cell>
          <cell r="AF2533" t="str">
            <v>kWh</v>
          </cell>
        </row>
        <row r="2534">
          <cell r="A2534" t="str">
            <v>11095 - 2</v>
          </cell>
          <cell r="B2534" t="str">
            <v>11095</v>
          </cell>
          <cell r="C2534" t="str">
            <v>Lighting</v>
          </cell>
          <cell r="D2534" t="str">
            <v>Lamp</v>
          </cell>
          <cell r="E2534" t="str">
            <v>LED Lamp</v>
          </cell>
          <cell r="F2534" t="str">
            <v>SBDI: Lamp - LED - Par 38 or 40 - Other</v>
          </cell>
          <cell r="G2534" t="str">
            <v>Par 38 or 40 LED lamp: other</v>
          </cell>
          <cell r="H2534">
            <v>2</v>
          </cell>
          <cell r="I2534" t="str">
            <v>Active</v>
          </cell>
          <cell r="J2534">
            <v>42736</v>
          </cell>
          <cell r="L2534" t="str">
            <v>Comm Lighting</v>
          </cell>
          <cell r="N2534" t="str">
            <v>5059</v>
          </cell>
          <cell r="Q2534" t="str">
            <v>30.78</v>
          </cell>
          <cell r="S2534" t="str">
            <v>30.78</v>
          </cell>
          <cell r="T2534" t="str">
            <v>95</v>
          </cell>
          <cell r="U2534" t="str">
            <v>Full</v>
          </cell>
          <cell r="V2534" t="str">
            <v>5</v>
          </cell>
          <cell r="X2534" t="str">
            <v>0</v>
          </cell>
          <cell r="Y2534" t="str">
            <v>PSE-deemed</v>
          </cell>
          <cell r="Z2534" t="str">
            <v>Engineering</v>
          </cell>
          <cell r="AE2534" t="str">
            <v>per unit</v>
          </cell>
          <cell r="AF2534" t="str">
            <v>kWh</v>
          </cell>
        </row>
        <row r="2535">
          <cell r="A2535" t="str">
            <v>11096 - 1</v>
          </cell>
          <cell r="B2535" t="str">
            <v>11096</v>
          </cell>
          <cell r="C2535" t="str">
            <v>Lighting</v>
          </cell>
          <cell r="D2535" t="str">
            <v>Lamp</v>
          </cell>
          <cell r="E2535" t="str">
            <v>LED Lamp</v>
          </cell>
          <cell r="F2535" t="str">
            <v>SBDI: Lamp - LED - Par 38 or 40 - Other Health</v>
          </cell>
          <cell r="G2535" t="str">
            <v>Par 38 or 40 LED lamp: other health</v>
          </cell>
          <cell r="H2535">
            <v>1</v>
          </cell>
          <cell r="I2535" t="str">
            <v>Active</v>
          </cell>
          <cell r="J2535">
            <v>42370</v>
          </cell>
          <cell r="K2535">
            <v>42735</v>
          </cell>
          <cell r="L2535" t="str">
            <v>Comm Lighting</v>
          </cell>
          <cell r="M2535" t="str">
            <v>LED DIR3840 2016 OTH</v>
          </cell>
          <cell r="N2535" t="str">
            <v>3289</v>
          </cell>
          <cell r="Q2535" t="str">
            <v>52.35</v>
          </cell>
          <cell r="S2535" t="str">
            <v>52.35</v>
          </cell>
          <cell r="T2535" t="str">
            <v>185</v>
          </cell>
          <cell r="U2535" t="str">
            <v>Full</v>
          </cell>
          <cell r="V2535" t="str">
            <v>5</v>
          </cell>
          <cell r="Y2535" t="str">
            <v>PSE-deemed</v>
          </cell>
          <cell r="Z2535" t="str">
            <v>Engineering</v>
          </cell>
          <cell r="AE2535" t="str">
            <v>per unit</v>
          </cell>
          <cell r="AF2535" t="str">
            <v>kWh</v>
          </cell>
        </row>
        <row r="2536">
          <cell r="A2536" t="str">
            <v>11096 - 2</v>
          </cell>
          <cell r="B2536" t="str">
            <v>11096</v>
          </cell>
          <cell r="C2536" t="str">
            <v>Lighting</v>
          </cell>
          <cell r="D2536" t="str">
            <v>Lamp</v>
          </cell>
          <cell r="E2536" t="str">
            <v>LED Lamp</v>
          </cell>
          <cell r="F2536" t="str">
            <v>SBDI: Lamp - LED - Par 38 or 40 - Other Health</v>
          </cell>
          <cell r="G2536" t="str">
            <v>Par 38 or 40 LED lamp: other health</v>
          </cell>
          <cell r="H2536">
            <v>2</v>
          </cell>
          <cell r="I2536" t="str">
            <v>Active</v>
          </cell>
          <cell r="J2536">
            <v>42736</v>
          </cell>
          <cell r="L2536" t="str">
            <v>Comm Lighting</v>
          </cell>
          <cell r="N2536" t="str">
            <v>5060</v>
          </cell>
          <cell r="Q2536" t="str">
            <v>30.78</v>
          </cell>
          <cell r="S2536" t="str">
            <v>30.78</v>
          </cell>
          <cell r="T2536" t="str">
            <v>185</v>
          </cell>
          <cell r="U2536" t="str">
            <v>Full</v>
          </cell>
          <cell r="V2536" t="str">
            <v>5</v>
          </cell>
          <cell r="X2536" t="str">
            <v>0</v>
          </cell>
          <cell r="Y2536" t="str">
            <v>PSE-deemed</v>
          </cell>
          <cell r="Z2536" t="str">
            <v>Engineering</v>
          </cell>
          <cell r="AE2536" t="str">
            <v>per unit</v>
          </cell>
          <cell r="AF2536" t="str">
            <v>kWh</v>
          </cell>
        </row>
        <row r="2537">
          <cell r="A2537" t="str">
            <v>11097 - 1</v>
          </cell>
          <cell r="B2537" t="str">
            <v>11097</v>
          </cell>
          <cell r="C2537" t="str">
            <v>Lighting</v>
          </cell>
          <cell r="D2537" t="str">
            <v>Lamp</v>
          </cell>
          <cell r="E2537" t="str">
            <v>LED Lamp</v>
          </cell>
          <cell r="F2537" t="str">
            <v>SBDI: Lamp - LED - Par 38 or 40 - Restaurant</v>
          </cell>
          <cell r="G2537" t="str">
            <v>Par 38 or 40 LED lamp: restaurant</v>
          </cell>
          <cell r="H2537">
            <v>1</v>
          </cell>
          <cell r="I2537" t="str">
            <v>Active</v>
          </cell>
          <cell r="J2537">
            <v>42005</v>
          </cell>
          <cell r="K2537">
            <v>42735</v>
          </cell>
          <cell r="L2537" t="str">
            <v>Comm Lighting</v>
          </cell>
          <cell r="M2537" t="str">
            <v>LED DIR3840 2016 RES</v>
          </cell>
          <cell r="N2537" t="str">
            <v>3291</v>
          </cell>
          <cell r="Q2537" t="str">
            <v>52.35</v>
          </cell>
          <cell r="S2537" t="str">
            <v>52.35</v>
          </cell>
          <cell r="T2537" t="str">
            <v>151</v>
          </cell>
          <cell r="U2537" t="str">
            <v>Full</v>
          </cell>
          <cell r="V2537" t="str">
            <v>5</v>
          </cell>
          <cell r="Y2537" t="str">
            <v>PSE-deemed</v>
          </cell>
          <cell r="Z2537" t="str">
            <v>Engineering</v>
          </cell>
          <cell r="AE2537" t="str">
            <v>per unit</v>
          </cell>
          <cell r="AF2537" t="str">
            <v>kWh</v>
          </cell>
        </row>
        <row r="2538">
          <cell r="A2538" t="str">
            <v>11097 - 2</v>
          </cell>
          <cell r="B2538" t="str">
            <v>11097</v>
          </cell>
          <cell r="C2538" t="str">
            <v>Lighting</v>
          </cell>
          <cell r="D2538" t="str">
            <v>Lamp</v>
          </cell>
          <cell r="E2538" t="str">
            <v>LED Lamp</v>
          </cell>
          <cell r="F2538" t="str">
            <v>SBDI: Lamp - LED - Par 38 or 40 - Restaurant</v>
          </cell>
          <cell r="G2538" t="str">
            <v>Par 38 or 40 LED lamp: restaurant</v>
          </cell>
          <cell r="H2538">
            <v>2</v>
          </cell>
          <cell r="I2538" t="str">
            <v>Active</v>
          </cell>
          <cell r="J2538">
            <v>42736</v>
          </cell>
          <cell r="L2538" t="str">
            <v>Comm Lighting</v>
          </cell>
          <cell r="N2538" t="str">
            <v>5061</v>
          </cell>
          <cell r="Q2538" t="str">
            <v>30.78</v>
          </cell>
          <cell r="S2538" t="str">
            <v>30.78</v>
          </cell>
          <cell r="T2538" t="str">
            <v>151</v>
          </cell>
          <cell r="U2538" t="str">
            <v>Full</v>
          </cell>
          <cell r="V2538" t="str">
            <v>5</v>
          </cell>
          <cell r="X2538" t="str">
            <v>0</v>
          </cell>
          <cell r="Y2538" t="str">
            <v>PSE-deemed</v>
          </cell>
          <cell r="Z2538" t="str">
            <v>Engineering</v>
          </cell>
          <cell r="AE2538" t="str">
            <v>per unit</v>
          </cell>
          <cell r="AF2538" t="str">
            <v>kWh</v>
          </cell>
        </row>
        <row r="2539">
          <cell r="A2539" t="str">
            <v>11098 - 1</v>
          </cell>
          <cell r="B2539" t="str">
            <v>11098</v>
          </cell>
          <cell r="C2539" t="str">
            <v>Lighting</v>
          </cell>
          <cell r="D2539" t="str">
            <v>Lamp</v>
          </cell>
          <cell r="E2539" t="str">
            <v>LED Lamp</v>
          </cell>
          <cell r="F2539" t="str">
            <v>SBDI: Lamp - LED - Par 38 or 40 - Retail</v>
          </cell>
          <cell r="G2539" t="str">
            <v>Par 38 or 40 LED lamp: retail</v>
          </cell>
          <cell r="H2539">
            <v>1</v>
          </cell>
          <cell r="I2539" t="str">
            <v>Active</v>
          </cell>
          <cell r="J2539">
            <v>41640</v>
          </cell>
          <cell r="K2539">
            <v>42735</v>
          </cell>
          <cell r="L2539" t="str">
            <v>Comm Lighting</v>
          </cell>
          <cell r="M2539" t="str">
            <v>LED DIR3840 2016 RTL</v>
          </cell>
          <cell r="N2539" t="str">
            <v>3292</v>
          </cell>
          <cell r="Q2539" t="str">
            <v>52.35</v>
          </cell>
          <cell r="S2539" t="str">
            <v>52.35</v>
          </cell>
          <cell r="T2539" t="str">
            <v>139</v>
          </cell>
          <cell r="U2539" t="str">
            <v>Full</v>
          </cell>
          <cell r="V2539" t="str">
            <v>5</v>
          </cell>
          <cell r="Y2539" t="str">
            <v>PSE-deemed</v>
          </cell>
          <cell r="Z2539" t="str">
            <v>Engineering</v>
          </cell>
          <cell r="AE2539" t="str">
            <v>per unit</v>
          </cell>
          <cell r="AF2539" t="str">
            <v>kWh</v>
          </cell>
        </row>
        <row r="2540">
          <cell r="A2540" t="str">
            <v>11098 - 2</v>
          </cell>
          <cell r="B2540" t="str">
            <v>11098</v>
          </cell>
          <cell r="C2540" t="str">
            <v>Lighting</v>
          </cell>
          <cell r="D2540" t="str">
            <v>Lamp</v>
          </cell>
          <cell r="E2540" t="str">
            <v>LED Lamp</v>
          </cell>
          <cell r="F2540" t="str">
            <v>SBDI: Lamp - LED - Par 38 or 40 - Retail</v>
          </cell>
          <cell r="G2540" t="str">
            <v>Par 38 or 40 LED lamp: retail</v>
          </cell>
          <cell r="H2540">
            <v>2</v>
          </cell>
          <cell r="I2540" t="str">
            <v>Active</v>
          </cell>
          <cell r="J2540">
            <v>42736</v>
          </cell>
          <cell r="L2540" t="str">
            <v>Comm Lighting</v>
          </cell>
          <cell r="N2540" t="str">
            <v>5062</v>
          </cell>
          <cell r="Q2540" t="str">
            <v>30.78</v>
          </cell>
          <cell r="S2540" t="str">
            <v>30.78</v>
          </cell>
          <cell r="T2540" t="str">
            <v>139</v>
          </cell>
          <cell r="U2540" t="str">
            <v>Full</v>
          </cell>
          <cell r="V2540" t="str">
            <v>5</v>
          </cell>
          <cell r="X2540" t="str">
            <v>0</v>
          </cell>
          <cell r="Y2540" t="str">
            <v>PSE-deemed</v>
          </cell>
          <cell r="Z2540" t="str">
            <v>Engineering</v>
          </cell>
          <cell r="AE2540" t="str">
            <v>per unit</v>
          </cell>
          <cell r="AF2540" t="str">
            <v>kWh</v>
          </cell>
        </row>
        <row r="2541">
          <cell r="A2541" t="str">
            <v>11099 - 1</v>
          </cell>
          <cell r="B2541" t="str">
            <v>11099</v>
          </cell>
          <cell r="C2541" t="str">
            <v>Lighting</v>
          </cell>
          <cell r="D2541" t="str">
            <v>Lamp</v>
          </cell>
          <cell r="E2541" t="str">
            <v>LED Lamp</v>
          </cell>
          <cell r="F2541" t="str">
            <v>SBDI: Lamp - LED - Par 38 or 40 - School K12</v>
          </cell>
          <cell r="G2541" t="str">
            <v>Par 38 or 40 LED lamp: school K-12</v>
          </cell>
          <cell r="H2541">
            <v>1</v>
          </cell>
          <cell r="I2541" t="str">
            <v>Active</v>
          </cell>
          <cell r="J2541">
            <v>42370</v>
          </cell>
          <cell r="K2541">
            <v>42735</v>
          </cell>
          <cell r="L2541" t="str">
            <v>Comm Lighting</v>
          </cell>
          <cell r="M2541" t="str">
            <v>LED DIR3840 2016 SCH</v>
          </cell>
          <cell r="N2541" t="str">
            <v>3293</v>
          </cell>
          <cell r="Q2541" t="str">
            <v>52.35</v>
          </cell>
          <cell r="S2541" t="str">
            <v>52.35</v>
          </cell>
          <cell r="T2541" t="str">
            <v>96</v>
          </cell>
          <cell r="U2541" t="str">
            <v>Full</v>
          </cell>
          <cell r="V2541" t="str">
            <v>5</v>
          </cell>
          <cell r="Y2541" t="str">
            <v>PSE-deemed</v>
          </cell>
          <cell r="Z2541" t="str">
            <v>Engineering</v>
          </cell>
          <cell r="AE2541" t="str">
            <v>per unit</v>
          </cell>
          <cell r="AF2541" t="str">
            <v>kWh</v>
          </cell>
        </row>
        <row r="2542">
          <cell r="A2542" t="str">
            <v>11099 - 2</v>
          </cell>
          <cell r="B2542" t="str">
            <v>11099</v>
          </cell>
          <cell r="C2542" t="str">
            <v>Lighting</v>
          </cell>
          <cell r="D2542" t="str">
            <v>Lamp</v>
          </cell>
          <cell r="E2542" t="str">
            <v>LED Lamp</v>
          </cell>
          <cell r="F2542" t="str">
            <v>SBDI: Lamp - LED - Par 38 or 40 - School K12</v>
          </cell>
          <cell r="G2542" t="str">
            <v>Par 38 or 40 LED lamp: school K-12</v>
          </cell>
          <cell r="H2542">
            <v>2</v>
          </cell>
          <cell r="I2542" t="str">
            <v>Active</v>
          </cell>
          <cell r="J2542">
            <v>42736</v>
          </cell>
          <cell r="L2542" t="str">
            <v>Comm Lighting</v>
          </cell>
          <cell r="N2542" t="str">
            <v>5063</v>
          </cell>
          <cell r="Q2542" t="str">
            <v>30.78</v>
          </cell>
          <cell r="S2542" t="str">
            <v>30.78</v>
          </cell>
          <cell r="T2542" t="str">
            <v>96</v>
          </cell>
          <cell r="U2542" t="str">
            <v>Full</v>
          </cell>
          <cell r="V2542" t="str">
            <v>5</v>
          </cell>
          <cell r="X2542" t="str">
            <v>0</v>
          </cell>
          <cell r="Y2542" t="str">
            <v>PSE-deemed</v>
          </cell>
          <cell r="Z2542" t="str">
            <v>Engineering</v>
          </cell>
          <cell r="AE2542" t="str">
            <v>per unit</v>
          </cell>
          <cell r="AF2542" t="str">
            <v>kWh</v>
          </cell>
        </row>
        <row r="2543">
          <cell r="A2543" t="str">
            <v>11100 - 1</v>
          </cell>
          <cell r="B2543" t="str">
            <v>11100</v>
          </cell>
          <cell r="C2543" t="str">
            <v>Lighting</v>
          </cell>
          <cell r="D2543" t="str">
            <v>Lamp</v>
          </cell>
          <cell r="E2543" t="str">
            <v>LED Lamp</v>
          </cell>
          <cell r="F2543" t="str">
            <v>SBDI: Lamp - LED - Par 38 or 40 - Warehouse</v>
          </cell>
          <cell r="G2543" t="str">
            <v>Par 38 or 40 LED lamp: warehouse</v>
          </cell>
          <cell r="H2543">
            <v>1</v>
          </cell>
          <cell r="I2543" t="str">
            <v>Active</v>
          </cell>
          <cell r="J2543">
            <v>42005</v>
          </cell>
          <cell r="K2543">
            <v>42735</v>
          </cell>
          <cell r="L2543" t="str">
            <v>Comm Lighting</v>
          </cell>
          <cell r="M2543" t="str">
            <v>LED DIR3840 2016 WHS</v>
          </cell>
          <cell r="N2543" t="str">
            <v>3294</v>
          </cell>
          <cell r="Q2543" t="str">
            <v>52.35</v>
          </cell>
          <cell r="S2543" t="str">
            <v>52.35</v>
          </cell>
          <cell r="T2543" t="str">
            <v>100</v>
          </cell>
          <cell r="U2543" t="str">
            <v>Full</v>
          </cell>
          <cell r="V2543" t="str">
            <v>5</v>
          </cell>
          <cell r="Y2543" t="str">
            <v>PSE-deemed</v>
          </cell>
          <cell r="Z2543" t="str">
            <v>Engineering</v>
          </cell>
          <cell r="AE2543" t="str">
            <v>per unit</v>
          </cell>
          <cell r="AF2543" t="str">
            <v>kWh</v>
          </cell>
        </row>
        <row r="2544">
          <cell r="A2544" t="str">
            <v>11100 - 2</v>
          </cell>
          <cell r="B2544" t="str">
            <v>11100</v>
          </cell>
          <cell r="C2544" t="str">
            <v>Lighting</v>
          </cell>
          <cell r="D2544" t="str">
            <v>Lamp</v>
          </cell>
          <cell r="E2544" t="str">
            <v>LED Lamp</v>
          </cell>
          <cell r="F2544" t="str">
            <v>SBDI: Lamp - LED - Par 38 or 40 - Warehouse</v>
          </cell>
          <cell r="G2544" t="str">
            <v>Par 38 or 40 LED lamp: warehouse</v>
          </cell>
          <cell r="H2544">
            <v>2</v>
          </cell>
          <cell r="I2544" t="str">
            <v>Active</v>
          </cell>
          <cell r="J2544">
            <v>42736</v>
          </cell>
          <cell r="L2544" t="str">
            <v>Comm Lighting</v>
          </cell>
          <cell r="N2544" t="str">
            <v>5064</v>
          </cell>
          <cell r="Q2544" t="str">
            <v>30.78</v>
          </cell>
          <cell r="S2544" t="str">
            <v>30.78</v>
          </cell>
          <cell r="T2544" t="str">
            <v>100</v>
          </cell>
          <cell r="U2544" t="str">
            <v>Full</v>
          </cell>
          <cell r="V2544" t="str">
            <v>5</v>
          </cell>
          <cell r="X2544" t="str">
            <v>0</v>
          </cell>
          <cell r="Y2544" t="str">
            <v>PSE-deemed</v>
          </cell>
          <cell r="Z2544" t="str">
            <v>Engineering</v>
          </cell>
          <cell r="AE2544" t="str">
            <v>per unit</v>
          </cell>
          <cell r="AF2544" t="str">
            <v>kWh</v>
          </cell>
        </row>
        <row r="2545">
          <cell r="A2545" t="str">
            <v>11101 - 1</v>
          </cell>
          <cell r="B2545" t="str">
            <v>11101</v>
          </cell>
          <cell r="C2545" t="str">
            <v>Lighting</v>
          </cell>
          <cell r="D2545" t="str">
            <v>Lamp</v>
          </cell>
          <cell r="E2545" t="str">
            <v>T8 Lamp</v>
          </cell>
          <cell r="F2545" t="str">
            <v>SBDI: Lamp - T8 - 4 ft - 3x - from 4 ft T12 3x</v>
          </cell>
          <cell r="G2545" t="str">
            <v>3-lamp 4' T8: replace 3-lamp 4' T12</v>
          </cell>
          <cell r="H2545">
            <v>1</v>
          </cell>
          <cell r="I2545" t="str">
            <v>Active</v>
          </cell>
          <cell r="J2545">
            <v>42370</v>
          </cell>
          <cell r="L2545" t="str">
            <v>Comm Lighting</v>
          </cell>
          <cell r="M2545" t="str">
            <v>4FT3LT12-T8 2016</v>
          </cell>
          <cell r="N2545" t="str">
            <v>3221</v>
          </cell>
          <cell r="Q2545" t="str">
            <v>44.25</v>
          </cell>
          <cell r="S2545" t="str">
            <v>44.25</v>
          </cell>
          <cell r="T2545" t="str">
            <v>129</v>
          </cell>
          <cell r="U2545" t="str">
            <v>Full</v>
          </cell>
          <cell r="V2545" t="str">
            <v>12</v>
          </cell>
          <cell r="Y2545" t="str">
            <v>PSE-deemed</v>
          </cell>
          <cell r="Z2545" t="str">
            <v>Engineering</v>
          </cell>
          <cell r="AE2545" t="str">
            <v>per unit</v>
          </cell>
          <cell r="AF2545" t="str">
            <v>kWh</v>
          </cell>
        </row>
        <row r="2546">
          <cell r="A2546" t="str">
            <v>11101 - 2</v>
          </cell>
          <cell r="B2546" t="str">
            <v>11101</v>
          </cell>
          <cell r="C2546" t="str">
            <v>Lighting</v>
          </cell>
          <cell r="D2546" t="str">
            <v>Lamp</v>
          </cell>
          <cell r="E2546" t="str">
            <v>T8 Lamp</v>
          </cell>
          <cell r="F2546" t="str">
            <v>SBDI: Lamp - T8 - 4 ft - 3x - from 4 ft T12 3x</v>
          </cell>
          <cell r="G2546" t="str">
            <v>3-lamp 4' T8: replace 3-lamp 4' T12</v>
          </cell>
          <cell r="H2546">
            <v>2</v>
          </cell>
          <cell r="I2546" t="str">
            <v>Active</v>
          </cell>
          <cell r="J2546">
            <v>42005</v>
          </cell>
          <cell r="K2546">
            <v>42369</v>
          </cell>
          <cell r="L2546" t="str">
            <v>Comm Lighting</v>
          </cell>
          <cell r="M2546" t="str">
            <v>4FT3LT8</v>
          </cell>
          <cell r="N2546" t="str">
            <v>1881</v>
          </cell>
          <cell r="Q2546" t="str">
            <v>61.25</v>
          </cell>
          <cell r="S2546" t="str">
            <v>61.25</v>
          </cell>
          <cell r="T2546" t="str">
            <v>202</v>
          </cell>
          <cell r="V2546" t="str">
            <v>12</v>
          </cell>
          <cell r="AE2546" t="str">
            <v>per unit</v>
          </cell>
          <cell r="AF2546" t="str">
            <v>kWh</v>
          </cell>
        </row>
        <row r="2547">
          <cell r="A2547" t="str">
            <v>11102 - 1</v>
          </cell>
          <cell r="B2547" t="str">
            <v>11102</v>
          </cell>
          <cell r="C2547" t="str">
            <v>Lighting</v>
          </cell>
          <cell r="D2547" t="str">
            <v>Lamp</v>
          </cell>
          <cell r="E2547" t="str">
            <v>T8 Lamp</v>
          </cell>
          <cell r="F2547" t="str">
            <v>SBDI: Lamp - T8 - 4 ft - 4x - from 4 ft T12 4x</v>
          </cell>
          <cell r="G2547" t="str">
            <v>4-lamp 4' T8: replace 4-lamp 4' T12</v>
          </cell>
          <cell r="H2547">
            <v>1</v>
          </cell>
          <cell r="I2547" t="str">
            <v>Active</v>
          </cell>
          <cell r="J2547">
            <v>42370</v>
          </cell>
          <cell r="L2547" t="str">
            <v>Comm Lighting</v>
          </cell>
          <cell r="M2547" t="str">
            <v>4FT4LT12-T8 2016</v>
          </cell>
          <cell r="N2547" t="str">
            <v>3222</v>
          </cell>
          <cell r="Q2547" t="str">
            <v>52.82</v>
          </cell>
          <cell r="S2547" t="str">
            <v>52.82</v>
          </cell>
          <cell r="T2547" t="str">
            <v>172</v>
          </cell>
          <cell r="U2547" t="str">
            <v>Full</v>
          </cell>
          <cell r="V2547" t="str">
            <v>12</v>
          </cell>
          <cell r="Y2547" t="str">
            <v>PSE-deemed</v>
          </cell>
          <cell r="Z2547" t="str">
            <v>Engineering</v>
          </cell>
          <cell r="AE2547" t="str">
            <v>per unit</v>
          </cell>
          <cell r="AF2547" t="str">
            <v>kWh</v>
          </cell>
        </row>
        <row r="2548">
          <cell r="A2548" t="str">
            <v>11102 - 2</v>
          </cell>
          <cell r="B2548" t="str">
            <v>11102</v>
          </cell>
          <cell r="C2548" t="str">
            <v>Lighting</v>
          </cell>
          <cell r="D2548" t="str">
            <v>Lamp</v>
          </cell>
          <cell r="E2548" t="str">
            <v>T8 Lamp</v>
          </cell>
          <cell r="F2548" t="str">
            <v>SBDI: Lamp - T8 - 4 ft - 4x - from 4 ft T12 4x</v>
          </cell>
          <cell r="G2548" t="str">
            <v>4-lamp 4' T8: replace 4-lamp 4' T12</v>
          </cell>
          <cell r="H2548">
            <v>2</v>
          </cell>
          <cell r="I2548" t="str">
            <v>Active</v>
          </cell>
          <cell r="J2548">
            <v>41640</v>
          </cell>
          <cell r="K2548">
            <v>42369</v>
          </cell>
          <cell r="L2548" t="str">
            <v>Comm Lighting</v>
          </cell>
          <cell r="M2548" t="str">
            <v>4FT4LT8 2015</v>
          </cell>
          <cell r="N2548" t="str">
            <v>2183</v>
          </cell>
          <cell r="Q2548" t="str">
            <v>67.83</v>
          </cell>
          <cell r="S2548" t="str">
            <v>67.83</v>
          </cell>
          <cell r="T2548" t="str">
            <v>273</v>
          </cell>
          <cell r="V2548" t="str">
            <v>12</v>
          </cell>
          <cell r="AE2548" t="str">
            <v>per unit</v>
          </cell>
          <cell r="AF2548" t="str">
            <v>kWh</v>
          </cell>
        </row>
        <row r="2549">
          <cell r="A2549" t="str">
            <v>11103 - 1</v>
          </cell>
          <cell r="B2549" t="str">
            <v>11103</v>
          </cell>
          <cell r="C2549" t="str">
            <v>Lighting</v>
          </cell>
          <cell r="D2549" t="str">
            <v>Lamp</v>
          </cell>
          <cell r="E2549" t="str">
            <v>T8 Lamp</v>
          </cell>
          <cell r="F2549" t="str">
            <v>SBDI: Lamp - T8 - 4 ft - 4x - from 4 ft T12 HO 4x</v>
          </cell>
          <cell r="G2549" t="str">
            <v>4-lamp 4' T8: replace 4-lamp 4' high output T12</v>
          </cell>
          <cell r="H2549">
            <v>1</v>
          </cell>
          <cell r="I2549" t="str">
            <v>Active</v>
          </cell>
          <cell r="J2549">
            <v>42370</v>
          </cell>
          <cell r="K2549">
            <v>42735</v>
          </cell>
          <cell r="L2549" t="str">
            <v>Comm Lighting</v>
          </cell>
          <cell r="M2549" t="str">
            <v>HO-4FT4LT12-T8 2016</v>
          </cell>
          <cell r="N2549" t="str">
            <v>3250</v>
          </cell>
          <cell r="Q2549" t="str">
            <v>52.82</v>
          </cell>
          <cell r="S2549" t="str">
            <v>52.82</v>
          </cell>
          <cell r="T2549" t="str">
            <v>637</v>
          </cell>
          <cell r="U2549" t="str">
            <v>Full</v>
          </cell>
          <cell r="V2549" t="str">
            <v>12</v>
          </cell>
          <cell r="Y2549" t="str">
            <v>PSE-deemed</v>
          </cell>
          <cell r="Z2549" t="str">
            <v>Engineering</v>
          </cell>
          <cell r="AE2549" t="str">
            <v>per unit</v>
          </cell>
          <cell r="AF2549" t="str">
            <v>kWh</v>
          </cell>
        </row>
        <row r="2550">
          <cell r="A2550" t="str">
            <v>11103 - 2</v>
          </cell>
          <cell r="B2550" t="str">
            <v>11103</v>
          </cell>
          <cell r="C2550" t="str">
            <v>Lighting</v>
          </cell>
          <cell r="D2550" t="str">
            <v>Lamp</v>
          </cell>
          <cell r="E2550" t="str">
            <v>T8 Lamp</v>
          </cell>
          <cell r="F2550" t="str">
            <v>SBDI: Lamp - T8 - 4 ft - 4x - from 4 ft T12 HO 4x</v>
          </cell>
          <cell r="G2550" t="str">
            <v>4-lamp 4' T8: replace 4-lamp 4' high output T12</v>
          </cell>
          <cell r="H2550">
            <v>2</v>
          </cell>
          <cell r="I2550" t="str">
            <v>Active</v>
          </cell>
          <cell r="J2550">
            <v>42005</v>
          </cell>
          <cell r="K2550">
            <v>42369</v>
          </cell>
          <cell r="L2550" t="str">
            <v>Comm Lighting</v>
          </cell>
          <cell r="M2550" t="str">
            <v>HO-4FT4LT8 2015</v>
          </cell>
          <cell r="N2550" t="str">
            <v>2182</v>
          </cell>
          <cell r="Q2550" t="str">
            <v>67.83</v>
          </cell>
          <cell r="S2550" t="str">
            <v>67.83</v>
          </cell>
          <cell r="T2550" t="str">
            <v>843</v>
          </cell>
          <cell r="V2550" t="str">
            <v>12</v>
          </cell>
          <cell r="AE2550" t="str">
            <v>per unit</v>
          </cell>
          <cell r="AF2550" t="str">
            <v>kWh</v>
          </cell>
        </row>
        <row r="2551">
          <cell r="A2551" t="str">
            <v>11103 - 3</v>
          </cell>
          <cell r="B2551" t="str">
            <v>11103</v>
          </cell>
          <cell r="C2551" t="str">
            <v>Lighting</v>
          </cell>
          <cell r="D2551" t="str">
            <v>Lamp</v>
          </cell>
          <cell r="E2551" t="str">
            <v>T8 Lamp</v>
          </cell>
          <cell r="F2551" t="str">
            <v>SBDI: Lamp - T8 - 4 ft - 4x - from 4 ft T12 HO 4x</v>
          </cell>
          <cell r="G2551" t="str">
            <v>4-lamp 4' T8: replace 4-lamp 4' high output T12</v>
          </cell>
          <cell r="H2551">
            <v>3</v>
          </cell>
          <cell r="I2551" t="str">
            <v>Active</v>
          </cell>
          <cell r="J2551">
            <v>42736</v>
          </cell>
          <cell r="L2551" t="str">
            <v>Comm Lighting</v>
          </cell>
          <cell r="N2551" t="str">
            <v>5065</v>
          </cell>
          <cell r="Q2551" t="str">
            <v>52.82</v>
          </cell>
          <cell r="S2551" t="str">
            <v>52.82</v>
          </cell>
          <cell r="T2551" t="str">
            <v>634</v>
          </cell>
          <cell r="U2551" t="str">
            <v>Full</v>
          </cell>
          <cell r="V2551" t="str">
            <v>12</v>
          </cell>
          <cell r="X2551" t="str">
            <v>0</v>
          </cell>
          <cell r="Y2551" t="str">
            <v>PSE-deemed</v>
          </cell>
          <cell r="Z2551" t="str">
            <v>Engineering</v>
          </cell>
          <cell r="AE2551" t="str">
            <v>per unit</v>
          </cell>
          <cell r="AF2551" t="str">
            <v>kWh</v>
          </cell>
        </row>
        <row r="2552">
          <cell r="A2552" t="str">
            <v>11104 - 1</v>
          </cell>
          <cell r="B2552" t="str">
            <v>11104</v>
          </cell>
          <cell r="C2552" t="str">
            <v>Lighting</v>
          </cell>
          <cell r="D2552" t="str">
            <v>Fixture</v>
          </cell>
          <cell r="E2552" t="str">
            <v>Tubular Fixture</v>
          </cell>
          <cell r="F2552" t="str">
            <v>SBDI: Lamp - T8 - DLR - 4 ft - 2x - from 4 ft T12 HO 4x</v>
          </cell>
          <cell r="G2552" t="str">
            <v>2-lamp 4' T8: replace 4-lamp 4' high output T12</v>
          </cell>
          <cell r="H2552">
            <v>1</v>
          </cell>
          <cell r="I2552" t="str">
            <v>Active</v>
          </cell>
          <cell r="J2552">
            <v>42370</v>
          </cell>
          <cell r="K2552">
            <v>42735</v>
          </cell>
          <cell r="L2552" t="str">
            <v>Comm Lighting</v>
          </cell>
          <cell r="M2552" t="str">
            <v>HO4L4FT2LT12T82016</v>
          </cell>
          <cell r="N2552" t="str">
            <v>3251</v>
          </cell>
          <cell r="Q2552" t="str">
            <v>62.01</v>
          </cell>
          <cell r="S2552" t="str">
            <v>62.01</v>
          </cell>
          <cell r="T2552" t="str">
            <v>796</v>
          </cell>
          <cell r="U2552" t="str">
            <v>Full</v>
          </cell>
          <cell r="V2552" t="str">
            <v>12</v>
          </cell>
          <cell r="Y2552" t="str">
            <v>PSE-deemed</v>
          </cell>
          <cell r="Z2552" t="str">
            <v>Engineering</v>
          </cell>
          <cell r="AE2552" t="str">
            <v>per unit</v>
          </cell>
          <cell r="AF2552" t="str">
            <v>kWh</v>
          </cell>
        </row>
        <row r="2553">
          <cell r="A2553" t="str">
            <v>11104 - 2</v>
          </cell>
          <cell r="B2553" t="str">
            <v>11104</v>
          </cell>
          <cell r="C2553" t="str">
            <v>Lighting</v>
          </cell>
          <cell r="D2553" t="str">
            <v>Fixture</v>
          </cell>
          <cell r="E2553" t="str">
            <v>Tubular Fixture</v>
          </cell>
          <cell r="F2553" t="str">
            <v>SBDI: Lamp - T8 - DLR - 4 ft - 2x - from 4 ft T12 HO 4x</v>
          </cell>
          <cell r="G2553" t="str">
            <v>2-lamp 4' T8: replace 4-lamp 4' high output T12</v>
          </cell>
          <cell r="H2553">
            <v>2</v>
          </cell>
          <cell r="I2553" t="str">
            <v>Active</v>
          </cell>
          <cell r="J2553">
            <v>42736</v>
          </cell>
          <cell r="L2553" t="str">
            <v>Comm Lighting</v>
          </cell>
          <cell r="N2553" t="str">
            <v>5066</v>
          </cell>
          <cell r="Q2553" t="str">
            <v>62.01</v>
          </cell>
          <cell r="S2553" t="str">
            <v>62.01</v>
          </cell>
          <cell r="T2553" t="str">
            <v>792</v>
          </cell>
          <cell r="U2553" t="str">
            <v>Full</v>
          </cell>
          <cell r="V2553" t="str">
            <v>12</v>
          </cell>
          <cell r="X2553" t="str">
            <v>0</v>
          </cell>
          <cell r="Y2553" t="str">
            <v>PSE-deemed</v>
          </cell>
          <cell r="Z2553" t="str">
            <v>Engineering</v>
          </cell>
          <cell r="AE2553" t="str">
            <v>per unit</v>
          </cell>
          <cell r="AF2553" t="str">
            <v>kWh</v>
          </cell>
        </row>
        <row r="2554">
          <cell r="A2554" t="str">
            <v>11105 - 1</v>
          </cell>
          <cell r="B2554" t="str">
            <v>11105</v>
          </cell>
          <cell r="C2554" t="str">
            <v>Lighting</v>
          </cell>
          <cell r="D2554" t="str">
            <v>Lamp</v>
          </cell>
          <cell r="E2554" t="str">
            <v>T8 Lamp</v>
          </cell>
          <cell r="F2554" t="str">
            <v>SBDI: Lamp - T8 - HBF - 4 ft - 6x- from 400w HID</v>
          </cell>
          <cell r="G2554" t="str">
            <v>6-lamp 4' T8 high ballast factor: replace 400 watt high intensity discharge</v>
          </cell>
          <cell r="H2554">
            <v>1</v>
          </cell>
          <cell r="I2554" t="str">
            <v>Active</v>
          </cell>
          <cell r="J2554">
            <v>42370</v>
          </cell>
          <cell r="K2554">
            <v>42735</v>
          </cell>
          <cell r="L2554" t="str">
            <v>Comm Lighting</v>
          </cell>
          <cell r="M2554" t="str">
            <v>400WHID-4FT6LT8 2016</v>
          </cell>
          <cell r="N2554" t="str">
            <v>3217</v>
          </cell>
          <cell r="Q2554" t="str">
            <v>239.32</v>
          </cell>
          <cell r="S2554" t="str">
            <v>239.32</v>
          </cell>
          <cell r="T2554" t="str">
            <v>889</v>
          </cell>
          <cell r="U2554" t="str">
            <v>Full</v>
          </cell>
          <cell r="V2554" t="str">
            <v>12</v>
          </cell>
          <cell r="Y2554" t="str">
            <v>PSE-deemed</v>
          </cell>
          <cell r="Z2554" t="str">
            <v>Engineering</v>
          </cell>
          <cell r="AE2554" t="str">
            <v>per unit</v>
          </cell>
          <cell r="AF2554" t="str">
            <v>kWh</v>
          </cell>
        </row>
        <row r="2555">
          <cell r="A2555" t="str">
            <v>11105 - 2</v>
          </cell>
          <cell r="B2555" t="str">
            <v>11105</v>
          </cell>
          <cell r="C2555" t="str">
            <v>Lighting</v>
          </cell>
          <cell r="D2555" t="str">
            <v>Lamp</v>
          </cell>
          <cell r="E2555" t="str">
            <v>T8 Lamp</v>
          </cell>
          <cell r="F2555" t="str">
            <v>SBDI: Lamp - T8 - HBF - 4 ft - 6x- from 400w HID</v>
          </cell>
          <cell r="G2555" t="str">
            <v>6-lamp 4' T8 high ballast factor: replace 400 watt high intensity discharge</v>
          </cell>
          <cell r="H2555">
            <v>2</v>
          </cell>
          <cell r="I2555" t="str">
            <v>Active</v>
          </cell>
          <cell r="J2555">
            <v>42736</v>
          </cell>
          <cell r="L2555" t="str">
            <v>Comm Lighting</v>
          </cell>
          <cell r="N2555" t="str">
            <v>5067</v>
          </cell>
          <cell r="Q2555" t="str">
            <v>239.32</v>
          </cell>
          <cell r="S2555" t="str">
            <v>239.32</v>
          </cell>
          <cell r="T2555" t="str">
            <v>884</v>
          </cell>
          <cell r="U2555" t="str">
            <v>Full</v>
          </cell>
          <cell r="V2555" t="str">
            <v>12</v>
          </cell>
          <cell r="X2555" t="str">
            <v>0</v>
          </cell>
          <cell r="Y2555" t="str">
            <v>PSE-deemed</v>
          </cell>
          <cell r="Z2555" t="str">
            <v>Engineering</v>
          </cell>
          <cell r="AE2555" t="str">
            <v>per unit</v>
          </cell>
          <cell r="AF2555" t="str">
            <v>kWh</v>
          </cell>
        </row>
        <row r="2556">
          <cell r="A2556" t="str">
            <v>11106 - 1</v>
          </cell>
          <cell r="B2556" t="str">
            <v>11106</v>
          </cell>
          <cell r="C2556" t="str">
            <v>Lighting</v>
          </cell>
          <cell r="D2556" t="str">
            <v>Lamp</v>
          </cell>
          <cell r="E2556" t="str">
            <v>TLED Lamp</v>
          </cell>
          <cell r="F2556" t="str">
            <v>SBDI: Lamp - TLED - 3 ft - 1x - from 3 ft 1x T8 25w</v>
          </cell>
          <cell r="G2556" t="str">
            <v xml:space="preserve">1-lamp 3'; tubular LED:  replace 3' 1-lamp 25 watt T8 </v>
          </cell>
          <cell r="H2556">
            <v>1</v>
          </cell>
          <cell r="I2556" t="str">
            <v>Active</v>
          </cell>
          <cell r="J2556">
            <v>42370</v>
          </cell>
          <cell r="L2556" t="str">
            <v>Comm Lighting</v>
          </cell>
          <cell r="M2556" t="str">
            <v>3FT1LT8-TLED 2016</v>
          </cell>
          <cell r="N2556" t="str">
            <v>3402</v>
          </cell>
          <cell r="Q2556" t="str">
            <v>19.07</v>
          </cell>
          <cell r="S2556" t="str">
            <v>43.85</v>
          </cell>
          <cell r="T2556" t="str">
            <v>43</v>
          </cell>
          <cell r="U2556" t="str">
            <v>Full</v>
          </cell>
          <cell r="V2556" t="str">
            <v>12</v>
          </cell>
          <cell r="Y2556" t="str">
            <v>PSE-deemed</v>
          </cell>
          <cell r="Z2556" t="str">
            <v>Engineering</v>
          </cell>
          <cell r="AE2556" t="str">
            <v>per unit</v>
          </cell>
          <cell r="AF2556" t="str">
            <v>kWh</v>
          </cell>
        </row>
        <row r="2557">
          <cell r="A2557" t="str">
            <v>11107 - 1</v>
          </cell>
          <cell r="B2557" t="str">
            <v>11107</v>
          </cell>
          <cell r="C2557" t="str">
            <v>Lighting</v>
          </cell>
          <cell r="D2557" t="str">
            <v>Lamp</v>
          </cell>
          <cell r="E2557" t="str">
            <v>TLED Lamp</v>
          </cell>
          <cell r="F2557" t="str">
            <v>SBDI: Lamp - TLED - 3 ft - 1x - from 3 ft T12 1x</v>
          </cell>
          <cell r="G2557" t="str">
            <v>1-lamp 3'; tubular LED: replace 3' 1-lamp T12</v>
          </cell>
          <cell r="H2557">
            <v>1</v>
          </cell>
          <cell r="I2557" t="str">
            <v>Active</v>
          </cell>
          <cell r="J2557">
            <v>42370</v>
          </cell>
          <cell r="K2557">
            <v>42735</v>
          </cell>
          <cell r="L2557" t="str">
            <v>Comm Lighting</v>
          </cell>
          <cell r="M2557" t="str">
            <v>3FT1LT12-TLED 2016</v>
          </cell>
          <cell r="N2557" t="str">
            <v>3401</v>
          </cell>
          <cell r="Q2557" t="str">
            <v>19.07</v>
          </cell>
          <cell r="S2557" t="str">
            <v>43.85</v>
          </cell>
          <cell r="T2557" t="str">
            <v>93</v>
          </cell>
          <cell r="U2557" t="str">
            <v>Full</v>
          </cell>
          <cell r="V2557" t="str">
            <v>12</v>
          </cell>
          <cell r="Y2557" t="str">
            <v>PSE-deemed</v>
          </cell>
          <cell r="Z2557" t="str">
            <v>Engineering</v>
          </cell>
          <cell r="AE2557" t="str">
            <v>per unit</v>
          </cell>
          <cell r="AF2557" t="str">
            <v>kWh</v>
          </cell>
        </row>
        <row r="2558">
          <cell r="A2558" t="str">
            <v>11107 - 2</v>
          </cell>
          <cell r="B2558" t="str">
            <v>11107</v>
          </cell>
          <cell r="C2558" t="str">
            <v>Lighting</v>
          </cell>
          <cell r="D2558" t="str">
            <v>Lamp</v>
          </cell>
          <cell r="E2558" t="str">
            <v>TLED Lamp</v>
          </cell>
          <cell r="F2558" t="str">
            <v>SBDI: Lamp - TLED - 3 ft - 1x - from 3 ft T12 1x</v>
          </cell>
          <cell r="G2558" t="str">
            <v xml:space="preserve">1-lamp 3'; tubular LED: replace 3' 1-lamp T12 </v>
          </cell>
          <cell r="H2558">
            <v>2</v>
          </cell>
          <cell r="I2558" t="str">
            <v>Active</v>
          </cell>
          <cell r="J2558">
            <v>42736</v>
          </cell>
          <cell r="L2558" t="str">
            <v>Comm Lighting</v>
          </cell>
          <cell r="N2558" t="str">
            <v>5068</v>
          </cell>
          <cell r="Q2558" t="str">
            <v>19.07</v>
          </cell>
          <cell r="S2558" t="str">
            <v>43.85</v>
          </cell>
          <cell r="T2558" t="str">
            <v>92</v>
          </cell>
          <cell r="U2558" t="str">
            <v>Full</v>
          </cell>
          <cell r="V2558" t="str">
            <v>12</v>
          </cell>
          <cell r="X2558" t="str">
            <v>0</v>
          </cell>
          <cell r="Y2558" t="str">
            <v>PSE-deemed</v>
          </cell>
          <cell r="Z2558" t="str">
            <v>Engineering</v>
          </cell>
          <cell r="AE2558" t="str">
            <v>per unit</v>
          </cell>
          <cell r="AF2558" t="str">
            <v>kWh</v>
          </cell>
        </row>
        <row r="2559">
          <cell r="A2559" t="str">
            <v>11108 - 1</v>
          </cell>
          <cell r="B2559" t="str">
            <v>11108</v>
          </cell>
          <cell r="C2559" t="str">
            <v>Lighting</v>
          </cell>
          <cell r="D2559" t="str">
            <v>Lamp</v>
          </cell>
          <cell r="E2559" t="str">
            <v>TLED Lamp</v>
          </cell>
          <cell r="F2559" t="str">
            <v>SBDI: Lamp - TLED - 4 ft - 1x - from 4 ft T12 1x</v>
          </cell>
          <cell r="G2559" t="str">
            <v>1-lamp 4' tubular LED: replace 1-lamp 4' T12</v>
          </cell>
          <cell r="H2559">
            <v>1</v>
          </cell>
          <cell r="I2559" t="str">
            <v>Active</v>
          </cell>
          <cell r="J2559">
            <v>42370</v>
          </cell>
          <cell r="K2559">
            <v>42735</v>
          </cell>
          <cell r="L2559" t="str">
            <v>Comm Lighting</v>
          </cell>
          <cell r="M2559" t="str">
            <v>4FT1LT12-TLED 2016</v>
          </cell>
          <cell r="N2559" t="str">
            <v>3403</v>
          </cell>
          <cell r="Q2559" t="str">
            <v>29.3</v>
          </cell>
          <cell r="S2559" t="str">
            <v>58.59</v>
          </cell>
          <cell r="T2559" t="str">
            <v>80</v>
          </cell>
          <cell r="U2559" t="str">
            <v>Full</v>
          </cell>
          <cell r="V2559" t="str">
            <v>12</v>
          </cell>
          <cell r="Y2559" t="str">
            <v>PSE-deemed</v>
          </cell>
          <cell r="Z2559" t="str">
            <v>Engineering</v>
          </cell>
          <cell r="AE2559" t="str">
            <v>per unit</v>
          </cell>
          <cell r="AF2559" t="str">
            <v>kWh</v>
          </cell>
        </row>
        <row r="2560">
          <cell r="A2560" t="str">
            <v>11108 - 2</v>
          </cell>
          <cell r="B2560" t="str">
            <v>11108</v>
          </cell>
          <cell r="C2560" t="str">
            <v>Lighting</v>
          </cell>
          <cell r="D2560" t="str">
            <v>Lamp</v>
          </cell>
          <cell r="E2560" t="str">
            <v>TLED Lamp</v>
          </cell>
          <cell r="F2560" t="str">
            <v>SBDI: Lamp - TLED - 4 ft - 1x - from 4 ft T12 1x</v>
          </cell>
          <cell r="G2560" t="str">
            <v xml:space="preserve">1-lamp 4' tubular LED: replace 1-lamp 4' T12 </v>
          </cell>
          <cell r="H2560">
            <v>2</v>
          </cell>
          <cell r="I2560" t="str">
            <v>Active</v>
          </cell>
          <cell r="J2560">
            <v>42736</v>
          </cell>
          <cell r="L2560" t="str">
            <v>Comm Lighting</v>
          </cell>
          <cell r="N2560" t="str">
            <v>5069</v>
          </cell>
          <cell r="Q2560" t="str">
            <v>29.3</v>
          </cell>
          <cell r="S2560" t="str">
            <v>58.59</v>
          </cell>
          <cell r="T2560" t="str">
            <v>79</v>
          </cell>
          <cell r="U2560" t="str">
            <v>Full</v>
          </cell>
          <cell r="V2560" t="str">
            <v>12</v>
          </cell>
          <cell r="X2560" t="str">
            <v>0</v>
          </cell>
          <cell r="Y2560" t="str">
            <v>PSE-deemed</v>
          </cell>
          <cell r="Z2560" t="str">
            <v>Engineering</v>
          </cell>
          <cell r="AE2560" t="str">
            <v>per unit</v>
          </cell>
          <cell r="AF2560" t="str">
            <v>kWh</v>
          </cell>
        </row>
        <row r="2561">
          <cell r="A2561" t="str">
            <v>11109 - 1</v>
          </cell>
          <cell r="B2561" t="str">
            <v>11109</v>
          </cell>
          <cell r="C2561" t="str">
            <v>Lighting</v>
          </cell>
          <cell r="D2561" t="str">
            <v>Lamp</v>
          </cell>
          <cell r="E2561" t="str">
            <v>TLED Lamp</v>
          </cell>
          <cell r="F2561" t="str">
            <v>SBDI: Lamp - TLED - 4 ft - 1x - from 4 ft T8 28w LLO 1x</v>
          </cell>
          <cell r="G2561" t="str">
            <v>1-lamp 4' tubular LED: replace 1-lamp; low light output; 28 watt T8</v>
          </cell>
          <cell r="H2561">
            <v>1</v>
          </cell>
          <cell r="I2561" t="str">
            <v>Active</v>
          </cell>
          <cell r="J2561">
            <v>42370</v>
          </cell>
          <cell r="K2561">
            <v>42735</v>
          </cell>
          <cell r="L2561" t="str">
            <v>Comm Lighting</v>
          </cell>
          <cell r="M2561" t="str">
            <v>4FT1LT8-28LLO-TLED 2016</v>
          </cell>
          <cell r="N2561" t="str">
            <v>3404</v>
          </cell>
          <cell r="Q2561" t="str">
            <v>29.3</v>
          </cell>
          <cell r="S2561" t="str">
            <v>58.59</v>
          </cell>
          <cell r="T2561" t="str">
            <v>27</v>
          </cell>
          <cell r="U2561" t="str">
            <v>Full</v>
          </cell>
          <cell r="V2561" t="str">
            <v>12</v>
          </cell>
          <cell r="Y2561" t="str">
            <v>PSE-deemed</v>
          </cell>
          <cell r="Z2561" t="str">
            <v>Engineering</v>
          </cell>
          <cell r="AE2561" t="str">
            <v>per unit</v>
          </cell>
          <cell r="AF2561" t="str">
            <v>kWh</v>
          </cell>
        </row>
        <row r="2562">
          <cell r="A2562" t="str">
            <v>11109 - 2</v>
          </cell>
          <cell r="B2562" t="str">
            <v>11109</v>
          </cell>
          <cell r="C2562" t="str">
            <v>Lighting</v>
          </cell>
          <cell r="D2562" t="str">
            <v>Lamp</v>
          </cell>
          <cell r="E2562" t="str">
            <v>TLED Lamp</v>
          </cell>
          <cell r="F2562" t="str">
            <v>SBDI: Lamp - TLED - 4 ft - 1x - from 4 ft T8 28w LLO 1x</v>
          </cell>
          <cell r="G2562" t="str">
            <v xml:space="preserve">1-lamp 4' tubular LED: replace 1-lamp; low light output; 28 watt T8 </v>
          </cell>
          <cell r="H2562">
            <v>2</v>
          </cell>
          <cell r="I2562" t="str">
            <v>Active</v>
          </cell>
          <cell r="J2562">
            <v>42736</v>
          </cell>
          <cell r="L2562" t="str">
            <v>Comm Lighting</v>
          </cell>
          <cell r="N2562" t="str">
            <v>5070</v>
          </cell>
          <cell r="Q2562" t="str">
            <v>29.3</v>
          </cell>
          <cell r="S2562" t="str">
            <v>58.59</v>
          </cell>
          <cell r="T2562" t="str">
            <v>26</v>
          </cell>
          <cell r="U2562" t="str">
            <v>Full</v>
          </cell>
          <cell r="V2562" t="str">
            <v>12</v>
          </cell>
          <cell r="X2562" t="str">
            <v>0</v>
          </cell>
          <cell r="Y2562" t="str">
            <v>PSE-deemed</v>
          </cell>
          <cell r="Z2562" t="str">
            <v>Engineering</v>
          </cell>
          <cell r="AE2562" t="str">
            <v>per unit</v>
          </cell>
          <cell r="AF2562" t="str">
            <v>kWh</v>
          </cell>
        </row>
        <row r="2563">
          <cell r="A2563" t="str">
            <v>11110 - 1</v>
          </cell>
          <cell r="B2563" t="str">
            <v>11110</v>
          </cell>
          <cell r="C2563" t="str">
            <v>Lighting</v>
          </cell>
          <cell r="D2563" t="str">
            <v>Lamp</v>
          </cell>
          <cell r="E2563" t="str">
            <v>TLED Lamp</v>
          </cell>
          <cell r="F2563" t="str">
            <v>SBDI: Lamp - TLED - 4 ft - 1x - from 4 ft T8 28w NLO 1x</v>
          </cell>
          <cell r="G2563" t="str">
            <v xml:space="preserve">1-lamp 4' tubular LED: replace 1-lamp; normal light output; 28 watt T8 </v>
          </cell>
          <cell r="H2563">
            <v>1</v>
          </cell>
          <cell r="I2563" t="str">
            <v>Active</v>
          </cell>
          <cell r="J2563">
            <v>42370</v>
          </cell>
          <cell r="L2563" t="str">
            <v>Comm Lighting</v>
          </cell>
          <cell r="M2563" t="str">
            <v>4FT1LT8-28NLO-TLED 2016</v>
          </cell>
          <cell r="N2563" t="str">
            <v>3405</v>
          </cell>
          <cell r="Q2563" t="str">
            <v>29.3</v>
          </cell>
          <cell r="S2563" t="str">
            <v>58.59</v>
          </cell>
          <cell r="T2563" t="str">
            <v>36</v>
          </cell>
          <cell r="U2563" t="str">
            <v>Full</v>
          </cell>
          <cell r="V2563" t="str">
            <v>12</v>
          </cell>
          <cell r="Y2563" t="str">
            <v>PSE-deemed</v>
          </cell>
          <cell r="Z2563" t="str">
            <v>Engineering</v>
          </cell>
          <cell r="AE2563" t="str">
            <v>per unit</v>
          </cell>
          <cell r="AF2563" t="str">
            <v>kWh</v>
          </cell>
        </row>
        <row r="2564">
          <cell r="A2564" t="str">
            <v>11111 - 1</v>
          </cell>
          <cell r="B2564" t="str">
            <v>11111</v>
          </cell>
          <cell r="C2564" t="str">
            <v>Lighting</v>
          </cell>
          <cell r="D2564" t="str">
            <v>Lamp</v>
          </cell>
          <cell r="E2564" t="str">
            <v>TLED Lamp</v>
          </cell>
          <cell r="F2564" t="str">
            <v>SBDI: Lamp - TLED - 4 ft - 1x - from 4ft T8 32w HLO 1x</v>
          </cell>
          <cell r="G2564" t="str">
            <v xml:space="preserve">1-lamp 4' tubular LED: replace 1-lamp; high light output; 32 watt T8 </v>
          </cell>
          <cell r="H2564">
            <v>1</v>
          </cell>
          <cell r="I2564" t="str">
            <v>Active</v>
          </cell>
          <cell r="J2564">
            <v>42370</v>
          </cell>
          <cell r="L2564" t="str">
            <v>Comm Lighting</v>
          </cell>
          <cell r="M2564" t="str">
            <v>4FT1LT8-32HLO-TLED 2016</v>
          </cell>
          <cell r="N2564" t="str">
            <v>3406</v>
          </cell>
          <cell r="Q2564" t="str">
            <v>29.3</v>
          </cell>
          <cell r="S2564" t="str">
            <v>58.59</v>
          </cell>
          <cell r="T2564" t="str">
            <v>76</v>
          </cell>
          <cell r="U2564" t="str">
            <v>Full</v>
          </cell>
          <cell r="V2564" t="str">
            <v>12</v>
          </cell>
          <cell r="Y2564" t="str">
            <v>PSE-deemed</v>
          </cell>
          <cell r="Z2564" t="str">
            <v>Engineering</v>
          </cell>
          <cell r="AE2564" t="str">
            <v>per unit</v>
          </cell>
          <cell r="AF2564" t="str">
            <v>kWh</v>
          </cell>
        </row>
        <row r="2565">
          <cell r="A2565" t="str">
            <v>11112 - 1</v>
          </cell>
          <cell r="B2565" t="str">
            <v>11112</v>
          </cell>
          <cell r="C2565" t="str">
            <v>Lighting</v>
          </cell>
          <cell r="D2565" t="str">
            <v>Lamp</v>
          </cell>
          <cell r="E2565" t="str">
            <v>TLED Lamp</v>
          </cell>
          <cell r="F2565" t="str">
            <v>SBDI: Lamp - TLED - 4 ft - 1x - from 4ft T8 32w LLO 1x</v>
          </cell>
          <cell r="G2565" t="str">
            <v>1-lamp 4' tubular LED: replace 1-lamp; low light output; 32 watt T8</v>
          </cell>
          <cell r="H2565">
            <v>1</v>
          </cell>
          <cell r="I2565" t="str">
            <v>Active</v>
          </cell>
          <cell r="J2565">
            <v>42370</v>
          </cell>
          <cell r="L2565" t="str">
            <v>Comm Lighting</v>
          </cell>
          <cell r="M2565" t="str">
            <v>4FT1LT8-32LLO-TLED</v>
          </cell>
          <cell r="N2565" t="str">
            <v>3789</v>
          </cell>
          <cell r="Q2565" t="str">
            <v>29.3</v>
          </cell>
          <cell r="S2565" t="str">
            <v>58.95</v>
          </cell>
          <cell r="T2565" t="str">
            <v>36</v>
          </cell>
          <cell r="U2565" t="str">
            <v>Full</v>
          </cell>
          <cell r="V2565" t="str">
            <v>12</v>
          </cell>
          <cell r="Y2565" t="str">
            <v>PSE-deemed</v>
          </cell>
          <cell r="Z2565" t="str">
            <v>Engineering</v>
          </cell>
          <cell r="AE2565" t="str">
            <v>per unit</v>
          </cell>
          <cell r="AF2565" t="str">
            <v>kWh</v>
          </cell>
        </row>
        <row r="2566">
          <cell r="A2566" t="str">
            <v>11113 - 1</v>
          </cell>
          <cell r="B2566" t="str">
            <v>11113</v>
          </cell>
          <cell r="C2566" t="str">
            <v>Lighting</v>
          </cell>
          <cell r="D2566" t="str">
            <v>Lamp</v>
          </cell>
          <cell r="E2566" t="str">
            <v>TLED Lamp</v>
          </cell>
          <cell r="F2566" t="str">
            <v>SBDI: Lamp - TLED - 4 ft - 1x - from 4ft T8 32w NLO 1x</v>
          </cell>
          <cell r="G2566" t="str">
            <v>1-lamp 4' tubular LED: replace 1-lamp; normal light output; 32 watt T8</v>
          </cell>
          <cell r="H2566">
            <v>1</v>
          </cell>
          <cell r="I2566" t="str">
            <v>Active</v>
          </cell>
          <cell r="J2566">
            <v>42370</v>
          </cell>
          <cell r="L2566" t="str">
            <v>Comm Lighting</v>
          </cell>
          <cell r="M2566" t="str">
            <v>4FT1LT8-32NLO-TLED</v>
          </cell>
          <cell r="N2566" t="str">
            <v>3790</v>
          </cell>
          <cell r="Q2566" t="str">
            <v>29.3</v>
          </cell>
          <cell r="S2566" t="str">
            <v>58.59</v>
          </cell>
          <cell r="T2566" t="str">
            <v>46</v>
          </cell>
          <cell r="U2566" t="str">
            <v>Full</v>
          </cell>
          <cell r="V2566" t="str">
            <v>12</v>
          </cell>
          <cell r="Y2566" t="str">
            <v>PSE-deemed</v>
          </cell>
          <cell r="Z2566" t="str">
            <v>Engineering</v>
          </cell>
          <cell r="AE2566" t="str">
            <v>per unit</v>
          </cell>
          <cell r="AF2566" t="str">
            <v>kWh</v>
          </cell>
        </row>
        <row r="2567">
          <cell r="A2567" t="str">
            <v>11114 - 1</v>
          </cell>
          <cell r="B2567" t="str">
            <v>11114</v>
          </cell>
          <cell r="C2567" t="str">
            <v>Lighting</v>
          </cell>
          <cell r="D2567" t="str">
            <v>Lamp</v>
          </cell>
          <cell r="E2567" t="str">
            <v>TLED Lamp</v>
          </cell>
          <cell r="F2567" t="str">
            <v>SBDI: Lamp - TLED - 4 ft - 2x - from 4 ft T12 2x</v>
          </cell>
          <cell r="G2567" t="str">
            <v>2-lamp 4' tubular LED: replace 2-lamp; 4' T12</v>
          </cell>
          <cell r="H2567">
            <v>1</v>
          </cell>
          <cell r="I2567" t="str">
            <v>Active</v>
          </cell>
          <cell r="J2567">
            <v>42370</v>
          </cell>
          <cell r="K2567">
            <v>42735</v>
          </cell>
          <cell r="L2567" t="str">
            <v>Comm Lighting</v>
          </cell>
          <cell r="M2567" t="str">
            <v>4FT2LT12-TLED 2016</v>
          </cell>
          <cell r="N2567" t="str">
            <v>3410</v>
          </cell>
          <cell r="Q2567" t="str">
            <v>41.3</v>
          </cell>
          <cell r="S2567" t="str">
            <v>59.01</v>
          </cell>
          <cell r="T2567" t="str">
            <v>159</v>
          </cell>
          <cell r="U2567" t="str">
            <v>Full</v>
          </cell>
          <cell r="V2567" t="str">
            <v>12</v>
          </cell>
          <cell r="Y2567" t="str">
            <v>PSE-deemed</v>
          </cell>
          <cell r="Z2567" t="str">
            <v>Engineering</v>
          </cell>
          <cell r="AE2567" t="str">
            <v>per unit</v>
          </cell>
          <cell r="AF2567" t="str">
            <v>kWh</v>
          </cell>
        </row>
        <row r="2568">
          <cell r="A2568" t="str">
            <v>11114 - 2</v>
          </cell>
          <cell r="B2568" t="str">
            <v>11114</v>
          </cell>
          <cell r="C2568" t="str">
            <v>Lighting</v>
          </cell>
          <cell r="D2568" t="str">
            <v>Lamp</v>
          </cell>
          <cell r="E2568" t="str">
            <v>TLED Lamp</v>
          </cell>
          <cell r="F2568" t="str">
            <v>SBDI: Lamp - TLED - 4 ft - 2x - from 4 ft T12 2x</v>
          </cell>
          <cell r="G2568" t="str">
            <v xml:space="preserve">2-lamp 4' tubular LED: replace 2-lamp; 4' T12 </v>
          </cell>
          <cell r="H2568">
            <v>2</v>
          </cell>
          <cell r="I2568" t="str">
            <v>Active</v>
          </cell>
          <cell r="J2568">
            <v>42736</v>
          </cell>
          <cell r="L2568" t="str">
            <v>Comm Lighting</v>
          </cell>
          <cell r="N2568" t="str">
            <v>5071</v>
          </cell>
          <cell r="Q2568" t="str">
            <v>41.3</v>
          </cell>
          <cell r="S2568" t="str">
            <v>59.01</v>
          </cell>
          <cell r="T2568" t="str">
            <v>158</v>
          </cell>
          <cell r="U2568" t="str">
            <v>Full</v>
          </cell>
          <cell r="V2568" t="str">
            <v>12</v>
          </cell>
          <cell r="X2568" t="str">
            <v>0</v>
          </cell>
          <cell r="Y2568" t="str">
            <v>PSE-deemed</v>
          </cell>
          <cell r="Z2568" t="str">
            <v>Engineering</v>
          </cell>
          <cell r="AE2568" t="str">
            <v>per unit</v>
          </cell>
          <cell r="AF2568" t="str">
            <v>kWh</v>
          </cell>
        </row>
        <row r="2569">
          <cell r="A2569" t="str">
            <v>11115 - 1</v>
          </cell>
          <cell r="B2569" t="str">
            <v>11115</v>
          </cell>
          <cell r="C2569" t="str">
            <v>Lighting</v>
          </cell>
          <cell r="D2569" t="str">
            <v>Lamp</v>
          </cell>
          <cell r="E2569" t="str">
            <v>TLED Lamp</v>
          </cell>
          <cell r="F2569" t="str">
            <v>SBDI: Lamp - TLED - 4 ft - 2x - from 4 ft T12 HO 2x</v>
          </cell>
          <cell r="G2569" t="str">
            <v>2-lamp 4' tubular LED: replace 2-lamp; 4' high output T12</v>
          </cell>
          <cell r="H2569">
            <v>1</v>
          </cell>
          <cell r="I2569" t="str">
            <v>Active</v>
          </cell>
          <cell r="J2569">
            <v>42370</v>
          </cell>
          <cell r="K2569">
            <v>42735</v>
          </cell>
          <cell r="L2569" t="str">
            <v>Comm Lighting</v>
          </cell>
          <cell r="M2569" t="str">
            <v>HO-4FT2LT12-TLED 2016</v>
          </cell>
          <cell r="N2569" t="str">
            <v>3409</v>
          </cell>
          <cell r="Q2569" t="str">
            <v>33.17</v>
          </cell>
          <cell r="S2569" t="str">
            <v>66.35</v>
          </cell>
          <cell r="T2569" t="str">
            <v>391</v>
          </cell>
          <cell r="U2569" t="str">
            <v>Full</v>
          </cell>
          <cell r="V2569" t="str">
            <v>12</v>
          </cell>
          <cell r="Y2569" t="str">
            <v>PSE-deemed</v>
          </cell>
          <cell r="Z2569" t="str">
            <v>Engineering</v>
          </cell>
          <cell r="AE2569" t="str">
            <v>per unit</v>
          </cell>
          <cell r="AF2569" t="str">
            <v>kWh</v>
          </cell>
        </row>
        <row r="2570">
          <cell r="A2570" t="str">
            <v>11115 - 2</v>
          </cell>
          <cell r="B2570" t="str">
            <v>11115</v>
          </cell>
          <cell r="C2570" t="str">
            <v>Lighting</v>
          </cell>
          <cell r="D2570" t="str">
            <v>Lamp</v>
          </cell>
          <cell r="E2570" t="str">
            <v>TLED Lamp</v>
          </cell>
          <cell r="F2570" t="str">
            <v>SBDI: Lamp - TLED - 4 ft - 2x - from 4 ft T12 HO 2x</v>
          </cell>
          <cell r="G2570" t="str">
            <v xml:space="preserve">2-lamp 4' tubular LED: replace 2-lamp; 4' high output T12 </v>
          </cell>
          <cell r="H2570">
            <v>2</v>
          </cell>
          <cell r="I2570" t="str">
            <v>Active</v>
          </cell>
          <cell r="J2570">
            <v>42736</v>
          </cell>
          <cell r="L2570" t="str">
            <v>Comm Lighting</v>
          </cell>
          <cell r="N2570" t="str">
            <v>5072</v>
          </cell>
          <cell r="Q2570" t="str">
            <v>33.17</v>
          </cell>
          <cell r="S2570" t="str">
            <v>66.35</v>
          </cell>
          <cell r="T2570" t="str">
            <v>389</v>
          </cell>
          <cell r="U2570" t="str">
            <v>Full</v>
          </cell>
          <cell r="V2570" t="str">
            <v>12</v>
          </cell>
          <cell r="X2570" t="str">
            <v>0</v>
          </cell>
          <cell r="Y2570" t="str">
            <v>PSE-deemed</v>
          </cell>
          <cell r="Z2570" t="str">
            <v>Engineering</v>
          </cell>
          <cell r="AE2570" t="str">
            <v>per unit</v>
          </cell>
          <cell r="AF2570" t="str">
            <v>kWh</v>
          </cell>
        </row>
        <row r="2571">
          <cell r="A2571" t="str">
            <v>11116 - 1</v>
          </cell>
          <cell r="B2571" t="str">
            <v>11116</v>
          </cell>
          <cell r="C2571" t="str">
            <v>Lighting</v>
          </cell>
          <cell r="D2571" t="str">
            <v>Lamp</v>
          </cell>
          <cell r="E2571" t="str">
            <v>TLED Lamp</v>
          </cell>
          <cell r="F2571" t="str">
            <v>SBDI: Lamp - TLED - 4 ft - 2x - from 4 ft T8 28w LLO 2x</v>
          </cell>
          <cell r="G2571" t="str">
            <v xml:space="preserve">2-lamp 4' tubular LED: replace 2-lamp; 4' 28 watt low light output T8 </v>
          </cell>
          <cell r="H2571">
            <v>1</v>
          </cell>
          <cell r="I2571" t="str">
            <v>Active</v>
          </cell>
          <cell r="J2571">
            <v>42370</v>
          </cell>
          <cell r="L2571" t="str">
            <v>Comm Lighting</v>
          </cell>
          <cell r="M2571" t="str">
            <v>4FT2LT8-28LLO-TLED 2016</v>
          </cell>
          <cell r="N2571" t="str">
            <v>3411</v>
          </cell>
          <cell r="Q2571" t="str">
            <v>29.3</v>
          </cell>
          <cell r="S2571" t="str">
            <v>58.59</v>
          </cell>
          <cell r="T2571" t="str">
            <v>53</v>
          </cell>
          <cell r="U2571" t="str">
            <v>Full</v>
          </cell>
          <cell r="V2571" t="str">
            <v>12</v>
          </cell>
          <cell r="Y2571" t="str">
            <v>PSE-deemed</v>
          </cell>
          <cell r="Z2571" t="str">
            <v>Engineering</v>
          </cell>
          <cell r="AE2571" t="str">
            <v>per unit</v>
          </cell>
          <cell r="AF2571" t="str">
            <v>kWh</v>
          </cell>
        </row>
        <row r="2572">
          <cell r="A2572" t="str">
            <v>11117 - 1</v>
          </cell>
          <cell r="B2572" t="str">
            <v>11117</v>
          </cell>
          <cell r="C2572" t="str">
            <v>Lighting</v>
          </cell>
          <cell r="D2572" t="str">
            <v>Lamp</v>
          </cell>
          <cell r="E2572" t="str">
            <v>TLED Lamp</v>
          </cell>
          <cell r="F2572" t="str">
            <v>SBDI: Lamp - TLED - 4 ft - 2x - from 4 ft T8 28w NLO 2x</v>
          </cell>
          <cell r="G2572" t="str">
            <v xml:space="preserve">2-lamp 4' tubular LED: replace 2-lamp; 4' 28 watt normal light output T8 </v>
          </cell>
          <cell r="H2572">
            <v>1</v>
          </cell>
          <cell r="I2572" t="str">
            <v>Active</v>
          </cell>
          <cell r="J2572">
            <v>42370</v>
          </cell>
          <cell r="L2572" t="str">
            <v>Comm Lighting</v>
          </cell>
          <cell r="M2572" t="str">
            <v>4FT2LT8-28NLO-TLED 2016</v>
          </cell>
          <cell r="N2572" t="str">
            <v>3412</v>
          </cell>
          <cell r="Q2572" t="str">
            <v>29.3</v>
          </cell>
          <cell r="S2572" t="str">
            <v>58.59</v>
          </cell>
          <cell r="T2572" t="str">
            <v>73</v>
          </cell>
          <cell r="U2572" t="str">
            <v>Full</v>
          </cell>
          <cell r="V2572" t="str">
            <v>12</v>
          </cell>
          <cell r="Y2572" t="str">
            <v>PSE-deemed</v>
          </cell>
          <cell r="Z2572" t="str">
            <v>Engineering</v>
          </cell>
          <cell r="AE2572" t="str">
            <v>per unit</v>
          </cell>
          <cell r="AF2572" t="str">
            <v>kWh</v>
          </cell>
        </row>
        <row r="2573">
          <cell r="A2573" t="str">
            <v>11118 - 1</v>
          </cell>
          <cell r="B2573" t="str">
            <v>11118</v>
          </cell>
          <cell r="C2573" t="str">
            <v>Lighting</v>
          </cell>
          <cell r="D2573" t="str">
            <v>Lamp</v>
          </cell>
          <cell r="E2573" t="str">
            <v>TLED Lamp</v>
          </cell>
          <cell r="F2573" t="str">
            <v>SBDI: Lamp - TLED - 4 ft - 2x - from 4 ft T8 32w HLO 2x</v>
          </cell>
          <cell r="G2573" t="str">
            <v>2-lamp 4' tubular LED: replace 2-lamp; 4' 32 watt high light output T8</v>
          </cell>
          <cell r="H2573">
            <v>1</v>
          </cell>
          <cell r="I2573" t="str">
            <v>Active</v>
          </cell>
          <cell r="J2573">
            <v>42370</v>
          </cell>
          <cell r="K2573">
            <v>42735</v>
          </cell>
          <cell r="L2573" t="str">
            <v>Comm Lighting</v>
          </cell>
          <cell r="M2573" t="str">
            <v>4FT2LT8-32HLO-TLED 2016</v>
          </cell>
          <cell r="N2573" t="str">
            <v>3413</v>
          </cell>
          <cell r="Q2573" t="str">
            <v>42.83</v>
          </cell>
          <cell r="S2573" t="str">
            <v>61.19</v>
          </cell>
          <cell r="T2573" t="str">
            <v>153</v>
          </cell>
          <cell r="U2573" t="str">
            <v>Full</v>
          </cell>
          <cell r="V2573" t="str">
            <v>12</v>
          </cell>
          <cell r="Y2573" t="str">
            <v>PSE-deemed</v>
          </cell>
          <cell r="Z2573" t="str">
            <v>Engineering</v>
          </cell>
          <cell r="AE2573" t="str">
            <v>per unit</v>
          </cell>
          <cell r="AF2573" t="str">
            <v>kWh</v>
          </cell>
        </row>
        <row r="2574">
          <cell r="A2574" t="str">
            <v>11118 - 2</v>
          </cell>
          <cell r="B2574" t="str">
            <v>11118</v>
          </cell>
          <cell r="C2574" t="str">
            <v>Lighting</v>
          </cell>
          <cell r="D2574" t="str">
            <v>Lamp</v>
          </cell>
          <cell r="E2574" t="str">
            <v>TLED Lamp</v>
          </cell>
          <cell r="F2574" t="str">
            <v>SBDI: Lamp - TLED - 4 ft - 2x - from 4 ft T8 32w HLO 2x</v>
          </cell>
          <cell r="G2574" t="str">
            <v xml:space="preserve">2-lamp 4' tubular LED: replace 2-lamp; 4' 32 watt high light output T8 </v>
          </cell>
          <cell r="H2574">
            <v>2</v>
          </cell>
          <cell r="I2574" t="str">
            <v>Active</v>
          </cell>
          <cell r="J2574">
            <v>42736</v>
          </cell>
          <cell r="L2574" t="str">
            <v>Comm Lighting</v>
          </cell>
          <cell r="N2574" t="str">
            <v>5073</v>
          </cell>
          <cell r="Q2574" t="str">
            <v>42.83</v>
          </cell>
          <cell r="S2574" t="str">
            <v>61.19</v>
          </cell>
          <cell r="T2574" t="str">
            <v>152</v>
          </cell>
          <cell r="U2574" t="str">
            <v>Full</v>
          </cell>
          <cell r="V2574" t="str">
            <v>12</v>
          </cell>
          <cell r="X2574" t="str">
            <v>0</v>
          </cell>
          <cell r="Y2574" t="str">
            <v>PSE-deemed</v>
          </cell>
          <cell r="Z2574" t="str">
            <v>Engineering</v>
          </cell>
          <cell r="AE2574" t="str">
            <v>per unit</v>
          </cell>
          <cell r="AF2574" t="str">
            <v>kWh</v>
          </cell>
        </row>
        <row r="2575">
          <cell r="A2575" t="str">
            <v>11119 - 1</v>
          </cell>
          <cell r="B2575" t="str">
            <v>11119</v>
          </cell>
          <cell r="C2575" t="str">
            <v>Lighting</v>
          </cell>
          <cell r="D2575" t="str">
            <v>Lamp</v>
          </cell>
          <cell r="E2575" t="str">
            <v>TLED Lamp</v>
          </cell>
          <cell r="F2575" t="str">
            <v>SBDI: Lamp - TLED - 4 ft - 2x - from 4 ft T8 32w LLO 2x</v>
          </cell>
          <cell r="G2575" t="str">
            <v xml:space="preserve">2-lamp 4' tubular LED: replace 2-lamp; 4' 32 watt low light output T8 </v>
          </cell>
          <cell r="H2575">
            <v>1</v>
          </cell>
          <cell r="I2575" t="str">
            <v>Active</v>
          </cell>
          <cell r="J2575">
            <v>42370</v>
          </cell>
          <cell r="L2575" t="str">
            <v>Comm Lighting</v>
          </cell>
          <cell r="M2575" t="str">
            <v>4FT2LT8-32LLO-TLED</v>
          </cell>
          <cell r="N2575" t="str">
            <v>3791</v>
          </cell>
          <cell r="Q2575" t="str">
            <v>29.3</v>
          </cell>
          <cell r="S2575" t="str">
            <v>58.59</v>
          </cell>
          <cell r="T2575" t="str">
            <v>73</v>
          </cell>
          <cell r="U2575" t="str">
            <v>Full</v>
          </cell>
          <cell r="V2575" t="str">
            <v>12</v>
          </cell>
          <cell r="Y2575" t="str">
            <v>PSE-deemed</v>
          </cell>
          <cell r="Z2575" t="str">
            <v>Engineering</v>
          </cell>
          <cell r="AE2575" t="str">
            <v>per unit</v>
          </cell>
          <cell r="AF2575" t="str">
            <v>kWh</v>
          </cell>
        </row>
        <row r="2576">
          <cell r="A2576" t="str">
            <v>11120 - 1</v>
          </cell>
          <cell r="B2576" t="str">
            <v>11120</v>
          </cell>
          <cell r="C2576" t="str">
            <v>Lighting</v>
          </cell>
          <cell r="D2576" t="str">
            <v>Lamp</v>
          </cell>
          <cell r="E2576" t="str">
            <v>TLED Lamp</v>
          </cell>
          <cell r="F2576" t="str">
            <v>SBDI: Lamp - TLED - 4 ft - 2x - from 4 ft T8 32w NLO 2x</v>
          </cell>
          <cell r="G2576" t="str">
            <v>2-lamp 4' tubular LED: replace 2-lamp; 4' 32 watt normal light output T8</v>
          </cell>
          <cell r="H2576">
            <v>1</v>
          </cell>
          <cell r="I2576" t="str">
            <v>Active</v>
          </cell>
          <cell r="J2576">
            <v>42370</v>
          </cell>
          <cell r="K2576">
            <v>42735</v>
          </cell>
          <cell r="L2576" t="str">
            <v>Comm Lighting</v>
          </cell>
          <cell r="M2576" t="str">
            <v>4FT2LT8-32NLO-TLED</v>
          </cell>
          <cell r="N2576" t="str">
            <v>3792</v>
          </cell>
          <cell r="Q2576" t="str">
            <v>42.83</v>
          </cell>
          <cell r="S2576" t="str">
            <v>61.19</v>
          </cell>
          <cell r="T2576" t="str">
            <v>93</v>
          </cell>
          <cell r="U2576" t="str">
            <v>Full</v>
          </cell>
          <cell r="V2576" t="str">
            <v>12</v>
          </cell>
          <cell r="Y2576" t="str">
            <v>PSE-deemed</v>
          </cell>
          <cell r="Z2576" t="str">
            <v>Engineering</v>
          </cell>
          <cell r="AE2576" t="str">
            <v>per unit</v>
          </cell>
          <cell r="AF2576" t="str">
            <v>kWh</v>
          </cell>
        </row>
        <row r="2577">
          <cell r="A2577" t="str">
            <v>11120 - 2</v>
          </cell>
          <cell r="B2577" t="str">
            <v>11120</v>
          </cell>
          <cell r="C2577" t="str">
            <v>Lighting</v>
          </cell>
          <cell r="D2577" t="str">
            <v>Lamp</v>
          </cell>
          <cell r="E2577" t="str">
            <v>TLED Lamp</v>
          </cell>
          <cell r="F2577" t="str">
            <v>SBDI: Lamp - TLED - 4 ft - 2x - from 4 ft T8 32w NLO 2x</v>
          </cell>
          <cell r="G2577" t="str">
            <v>2-lamp 4' tubular LED: replace 2-lamp; 4' 32 watt normal light output T8</v>
          </cell>
          <cell r="H2577">
            <v>2</v>
          </cell>
          <cell r="I2577" t="str">
            <v>Active</v>
          </cell>
          <cell r="J2577">
            <v>42736</v>
          </cell>
          <cell r="L2577" t="str">
            <v>Comm Lighting</v>
          </cell>
          <cell r="N2577" t="str">
            <v>5074</v>
          </cell>
          <cell r="Q2577" t="str">
            <v>42.83</v>
          </cell>
          <cell r="S2577" t="str">
            <v>61.19</v>
          </cell>
          <cell r="T2577" t="str">
            <v>92</v>
          </cell>
          <cell r="U2577" t="str">
            <v>Full</v>
          </cell>
          <cell r="V2577" t="str">
            <v>12</v>
          </cell>
          <cell r="X2577" t="str">
            <v>0</v>
          </cell>
          <cell r="Y2577" t="str">
            <v>PSE-deemed</v>
          </cell>
          <cell r="Z2577" t="str">
            <v>Engineering</v>
          </cell>
          <cell r="AE2577" t="str">
            <v>per unit</v>
          </cell>
          <cell r="AF2577" t="str">
            <v>kWh</v>
          </cell>
        </row>
        <row r="2578">
          <cell r="A2578" t="str">
            <v>11121 - 1</v>
          </cell>
          <cell r="B2578" t="str">
            <v>11121</v>
          </cell>
          <cell r="C2578" t="str">
            <v>Lighting</v>
          </cell>
          <cell r="D2578" t="str">
            <v>Lamp</v>
          </cell>
          <cell r="E2578" t="str">
            <v>TLED Lamp</v>
          </cell>
          <cell r="F2578" t="str">
            <v>SBDI: Lamp - TLED - 4 ft - 3x - from 4 ft T12 HO 3x</v>
          </cell>
          <cell r="G2578" t="str">
            <v>3-lamp 4' tubular LED: replace 3-lamp 4' high output T12</v>
          </cell>
          <cell r="H2578">
            <v>1</v>
          </cell>
          <cell r="I2578" t="str">
            <v>Active</v>
          </cell>
          <cell r="J2578">
            <v>42370</v>
          </cell>
          <cell r="K2578">
            <v>42735</v>
          </cell>
          <cell r="L2578" t="str">
            <v>Comm Lighting</v>
          </cell>
          <cell r="M2578" t="str">
            <v>HO-4FT3LT12-TLED 2016</v>
          </cell>
          <cell r="N2578" t="str">
            <v>3417</v>
          </cell>
          <cell r="Q2578" t="str">
            <v>40.55</v>
          </cell>
          <cell r="S2578" t="str">
            <v>81.11</v>
          </cell>
          <cell r="T2578" t="str">
            <v>587</v>
          </cell>
          <cell r="U2578" t="str">
            <v>Full</v>
          </cell>
          <cell r="V2578" t="str">
            <v>12</v>
          </cell>
          <cell r="Y2578" t="str">
            <v>PSE-deemed</v>
          </cell>
          <cell r="Z2578" t="str">
            <v>Engineering</v>
          </cell>
          <cell r="AE2578" t="str">
            <v>per unit</v>
          </cell>
          <cell r="AF2578" t="str">
            <v>kWh</v>
          </cell>
        </row>
        <row r="2579">
          <cell r="A2579" t="str">
            <v>11121 - 2</v>
          </cell>
          <cell r="B2579" t="str">
            <v>11121</v>
          </cell>
          <cell r="C2579" t="str">
            <v>Lighting</v>
          </cell>
          <cell r="D2579" t="str">
            <v>Lamp</v>
          </cell>
          <cell r="E2579" t="str">
            <v>TLED Lamp</v>
          </cell>
          <cell r="F2579" t="str">
            <v>SBDI: Lamp - TLED - 4 ft - 3x - from 4 ft T12 HO 3x</v>
          </cell>
          <cell r="G2579" t="str">
            <v xml:space="preserve">3-lamp 4' tubular LED: replace 3-lamp 4' high output T12 </v>
          </cell>
          <cell r="H2579">
            <v>2</v>
          </cell>
          <cell r="I2579" t="str">
            <v>Active</v>
          </cell>
          <cell r="J2579">
            <v>42736</v>
          </cell>
          <cell r="L2579" t="str">
            <v>Comm Lighting</v>
          </cell>
          <cell r="N2579" t="str">
            <v>5075</v>
          </cell>
          <cell r="Q2579" t="str">
            <v>40.55</v>
          </cell>
          <cell r="S2579" t="str">
            <v>81.11</v>
          </cell>
          <cell r="T2579" t="str">
            <v>584</v>
          </cell>
          <cell r="U2579" t="str">
            <v>Full</v>
          </cell>
          <cell r="V2579" t="str">
            <v>12</v>
          </cell>
          <cell r="X2579" t="str">
            <v>0</v>
          </cell>
          <cell r="Y2579" t="str">
            <v>PSE-deemed</v>
          </cell>
          <cell r="Z2579" t="str">
            <v>Engineering</v>
          </cell>
          <cell r="AE2579" t="str">
            <v>per unit</v>
          </cell>
          <cell r="AF2579" t="str">
            <v>kWh</v>
          </cell>
        </row>
        <row r="2580">
          <cell r="A2580" t="str">
            <v>11122 - 1</v>
          </cell>
          <cell r="B2580" t="str">
            <v>11122</v>
          </cell>
          <cell r="C2580" t="str">
            <v>Lighting</v>
          </cell>
          <cell r="D2580" t="str">
            <v>Lamp</v>
          </cell>
          <cell r="E2580" t="str">
            <v>TLED Lamp</v>
          </cell>
          <cell r="F2580" t="str">
            <v>SBDI: Lamp - TLED - 4 ft - 3x - from 4 ft T8 28w LLO 3x</v>
          </cell>
          <cell r="G2580" t="str">
            <v>3-lamp 4' tubular LED: replace 3-lamp 4' 28 watt low light output T8</v>
          </cell>
          <cell r="H2580">
            <v>1</v>
          </cell>
          <cell r="I2580" t="str">
            <v>Active</v>
          </cell>
          <cell r="J2580">
            <v>42370</v>
          </cell>
          <cell r="K2580">
            <v>42735</v>
          </cell>
          <cell r="L2580" t="str">
            <v>Comm Lighting</v>
          </cell>
          <cell r="M2580" t="str">
            <v>4FT3LT8-28LLO-TLED 2016</v>
          </cell>
          <cell r="N2580" t="str">
            <v>3420</v>
          </cell>
          <cell r="Q2580" t="str">
            <v>37.51</v>
          </cell>
          <cell r="S2580" t="str">
            <v>75.02</v>
          </cell>
          <cell r="T2580" t="str">
            <v>80</v>
          </cell>
          <cell r="U2580" t="str">
            <v>Full</v>
          </cell>
          <cell r="V2580" t="str">
            <v>12</v>
          </cell>
          <cell r="Y2580" t="str">
            <v>PSE-deemed</v>
          </cell>
          <cell r="Z2580" t="str">
            <v>Engineering</v>
          </cell>
          <cell r="AE2580" t="str">
            <v>per unit</v>
          </cell>
          <cell r="AF2580" t="str">
            <v>kWh</v>
          </cell>
        </row>
        <row r="2581">
          <cell r="A2581" t="str">
            <v>11122 - 2</v>
          </cell>
          <cell r="B2581" t="str">
            <v>11122</v>
          </cell>
          <cell r="C2581" t="str">
            <v>Lighting</v>
          </cell>
          <cell r="D2581" t="str">
            <v>Lamp</v>
          </cell>
          <cell r="E2581" t="str">
            <v>TLED Lamp</v>
          </cell>
          <cell r="F2581" t="str">
            <v>SBDI: Lamp - TLED - 4 ft - 3x - from 4 ft T8 28w LLO 3x</v>
          </cell>
          <cell r="G2581" t="str">
            <v>3-lamp 4' tubular LED: replace 3-lamp 4' 28 watt low light output T8</v>
          </cell>
          <cell r="H2581">
            <v>2</v>
          </cell>
          <cell r="I2581" t="str">
            <v>Active</v>
          </cell>
          <cell r="J2581">
            <v>42736</v>
          </cell>
          <cell r="L2581" t="str">
            <v>Comm Lighting</v>
          </cell>
          <cell r="N2581" t="str">
            <v>5076</v>
          </cell>
          <cell r="Q2581" t="str">
            <v>37.51</v>
          </cell>
          <cell r="S2581" t="str">
            <v>75.02</v>
          </cell>
          <cell r="T2581" t="str">
            <v>79</v>
          </cell>
          <cell r="U2581" t="str">
            <v>Full</v>
          </cell>
          <cell r="V2581" t="str">
            <v>12</v>
          </cell>
          <cell r="X2581" t="str">
            <v>0</v>
          </cell>
          <cell r="Y2581" t="str">
            <v>PSE-deemed</v>
          </cell>
          <cell r="Z2581" t="str">
            <v>Engineering</v>
          </cell>
          <cell r="AE2581" t="str">
            <v>per unit</v>
          </cell>
          <cell r="AF2581" t="str">
            <v>kWh</v>
          </cell>
        </row>
        <row r="2582">
          <cell r="A2582" t="str">
            <v>11123 - 1</v>
          </cell>
          <cell r="B2582" t="str">
            <v>11123</v>
          </cell>
          <cell r="C2582" t="str">
            <v>Lighting</v>
          </cell>
          <cell r="D2582" t="str">
            <v>Lamp</v>
          </cell>
          <cell r="E2582" t="str">
            <v>TLED Lamp</v>
          </cell>
          <cell r="F2582" t="str">
            <v>SBDI: Lamp - TLED - 4 ft - 3x - from 4 ft T8 28w NLO 3x</v>
          </cell>
          <cell r="G2582" t="str">
            <v>3-lamp 4' tubular LED: replace 3-lamp 4' 28 watt normal light output T8</v>
          </cell>
          <cell r="H2582">
            <v>1</v>
          </cell>
          <cell r="I2582" t="str">
            <v>Active</v>
          </cell>
          <cell r="J2582">
            <v>42370</v>
          </cell>
          <cell r="L2582" t="str">
            <v>Comm Lighting</v>
          </cell>
          <cell r="M2582" t="str">
            <v>4FT3LT8-28NLO-TLED 2016</v>
          </cell>
          <cell r="N2582" t="str">
            <v>3421</v>
          </cell>
          <cell r="Q2582" t="str">
            <v>37.51</v>
          </cell>
          <cell r="S2582" t="str">
            <v>75.02</v>
          </cell>
          <cell r="T2582" t="str">
            <v>109</v>
          </cell>
          <cell r="U2582" t="str">
            <v>Full</v>
          </cell>
          <cell r="V2582" t="str">
            <v>12</v>
          </cell>
          <cell r="Y2582" t="str">
            <v>PSE-deemed</v>
          </cell>
          <cell r="Z2582" t="str">
            <v>Engineering</v>
          </cell>
          <cell r="AE2582" t="str">
            <v>per unit</v>
          </cell>
          <cell r="AF2582" t="str">
            <v>kWh</v>
          </cell>
        </row>
        <row r="2583">
          <cell r="A2583" t="str">
            <v>10994 - 1</v>
          </cell>
          <cell r="B2583" t="str">
            <v>10994</v>
          </cell>
          <cell r="C2583" t="str">
            <v>Lighting</v>
          </cell>
          <cell r="D2583" t="str">
            <v>Lamp</v>
          </cell>
          <cell r="E2583" t="str">
            <v>TLED Lamp</v>
          </cell>
          <cell r="F2583" t="str">
            <v>SBDI: Lamp - TLED - 4 ft - 3x - from 4 ft T8 32w HLO 3x</v>
          </cell>
          <cell r="G2583" t="str">
            <v>3-lamp 4' tubular LED: replace 3-lamp 4' 32 watt high light output T8</v>
          </cell>
          <cell r="H2583">
            <v>1</v>
          </cell>
          <cell r="I2583" t="str">
            <v>Active</v>
          </cell>
          <cell r="J2583">
            <v>42370</v>
          </cell>
          <cell r="K2583">
            <v>42735</v>
          </cell>
          <cell r="L2583" t="str">
            <v>Comm Lighting</v>
          </cell>
          <cell r="M2583" t="str">
            <v>4FT3LT832HLOTLED</v>
          </cell>
          <cell r="N2583" t="str">
            <v>3426</v>
          </cell>
          <cell r="Q2583" t="str">
            <v>51.6</v>
          </cell>
          <cell r="S2583" t="str">
            <v>73.72</v>
          </cell>
          <cell r="T2583" t="str">
            <v>229</v>
          </cell>
          <cell r="U2583" t="str">
            <v>Full</v>
          </cell>
          <cell r="V2583" t="str">
            <v>12</v>
          </cell>
          <cell r="Y2583" t="str">
            <v>PSE-deemed</v>
          </cell>
          <cell r="Z2583" t="str">
            <v>Engineering</v>
          </cell>
          <cell r="AE2583" t="str">
            <v>per unit</v>
          </cell>
          <cell r="AF2583" t="str">
            <v>kWh</v>
          </cell>
        </row>
        <row r="2584">
          <cell r="A2584" t="str">
            <v>10994 - 2</v>
          </cell>
          <cell r="B2584" t="str">
            <v>10994</v>
          </cell>
          <cell r="C2584" t="str">
            <v>Lighting</v>
          </cell>
          <cell r="D2584" t="str">
            <v>Lamp</v>
          </cell>
          <cell r="E2584" t="str">
            <v>TLED Lamp</v>
          </cell>
          <cell r="F2584" t="str">
            <v>SBDI: Lamp - TLED - 4 ft - 3x - from 4 ft T8 32w HLO 3x</v>
          </cell>
          <cell r="G2584" t="str">
            <v>3-lamp 4' tubular LED: replace 3-lamp 4' 32 watt high light output T8</v>
          </cell>
          <cell r="H2584">
            <v>2</v>
          </cell>
          <cell r="I2584" t="str">
            <v>Active</v>
          </cell>
          <cell r="J2584">
            <v>42736</v>
          </cell>
          <cell r="L2584" t="str">
            <v>Comm Lighting</v>
          </cell>
          <cell r="N2584" t="str">
            <v>4969</v>
          </cell>
          <cell r="Q2584" t="str">
            <v>51.6</v>
          </cell>
          <cell r="S2584" t="str">
            <v>73.72</v>
          </cell>
          <cell r="T2584" t="str">
            <v>228</v>
          </cell>
          <cell r="U2584" t="str">
            <v>Full</v>
          </cell>
          <cell r="V2584" t="str">
            <v>12</v>
          </cell>
          <cell r="X2584" t="str">
            <v>0</v>
          </cell>
          <cell r="Y2584" t="str">
            <v>PSE-deemed</v>
          </cell>
          <cell r="Z2584" t="str">
            <v>Engineering</v>
          </cell>
          <cell r="AE2584" t="str">
            <v>per unit</v>
          </cell>
          <cell r="AF2584" t="str">
            <v>kWh</v>
          </cell>
        </row>
        <row r="2585">
          <cell r="A2585" t="str">
            <v>11124 - 1</v>
          </cell>
          <cell r="B2585" t="str">
            <v>11124</v>
          </cell>
          <cell r="C2585" t="str">
            <v>Lighting</v>
          </cell>
          <cell r="D2585" t="str">
            <v>Lamp</v>
          </cell>
          <cell r="E2585" t="str">
            <v>TLED Lamp</v>
          </cell>
          <cell r="F2585" t="str">
            <v>SBDI: Lamp - TLED - 4 ft - 3x - from 4 ft T8 32w LLO 3x</v>
          </cell>
          <cell r="G2585" t="str">
            <v>3-lamp 4' tubular LED: replace 3-lamp 4' 32 watt low light output T8</v>
          </cell>
          <cell r="H2585">
            <v>1</v>
          </cell>
          <cell r="I2585" t="str">
            <v>Active</v>
          </cell>
          <cell r="J2585">
            <v>42370</v>
          </cell>
          <cell r="L2585" t="str">
            <v>Comm Lighting</v>
          </cell>
          <cell r="M2585" t="str">
            <v>4FT3LT832LLOTLED</v>
          </cell>
          <cell r="N2585" t="str">
            <v>3423</v>
          </cell>
          <cell r="Q2585" t="str">
            <v>51.60</v>
          </cell>
          <cell r="S2585" t="str">
            <v>73.72</v>
          </cell>
          <cell r="T2585" t="str">
            <v>109</v>
          </cell>
          <cell r="U2585" t="str">
            <v>Full</v>
          </cell>
          <cell r="V2585" t="str">
            <v>12</v>
          </cell>
          <cell r="Y2585" t="str">
            <v>PSE-deemed</v>
          </cell>
          <cell r="Z2585" t="str">
            <v>Engineering</v>
          </cell>
          <cell r="AE2585" t="str">
            <v>per unit</v>
          </cell>
          <cell r="AF2585" t="str">
            <v>kWh</v>
          </cell>
        </row>
        <row r="2586">
          <cell r="A2586" t="str">
            <v>11126 - 1</v>
          </cell>
          <cell r="B2586" t="str">
            <v>11126</v>
          </cell>
          <cell r="C2586" t="str">
            <v>Lighting</v>
          </cell>
          <cell r="D2586" t="str">
            <v>Lamp</v>
          </cell>
          <cell r="E2586" t="str">
            <v>TLED Lamp</v>
          </cell>
          <cell r="F2586" t="str">
            <v>SBDI: Lamp - TLED - 4 ft - 3x - from 4 ft T8 32w NLO 3x</v>
          </cell>
          <cell r="G2586" t="str">
            <v>3-lamp 4' tubular LED: replace 3-lamp 4' 32 watt normal light output T8</v>
          </cell>
          <cell r="H2586">
            <v>1</v>
          </cell>
          <cell r="I2586" t="str">
            <v>Active</v>
          </cell>
          <cell r="J2586">
            <v>42370</v>
          </cell>
          <cell r="L2586" t="str">
            <v>Comm Lighting</v>
          </cell>
          <cell r="M2586" t="str">
            <v>4FT3LT832NLOTLED</v>
          </cell>
          <cell r="N2586" t="str">
            <v>4342</v>
          </cell>
          <cell r="Q2586" t="str">
            <v>51.6</v>
          </cell>
          <cell r="S2586" t="str">
            <v>73.72</v>
          </cell>
          <cell r="T2586" t="str">
            <v>139</v>
          </cell>
          <cell r="U2586" t="str">
            <v>Full</v>
          </cell>
          <cell r="V2586" t="str">
            <v>12</v>
          </cell>
          <cell r="Y2586" t="str">
            <v>PSE-deemed</v>
          </cell>
          <cell r="Z2586" t="str">
            <v>Engineering</v>
          </cell>
          <cell r="AE2586" t="str">
            <v>per unit</v>
          </cell>
          <cell r="AF2586" t="str">
            <v>kWh</v>
          </cell>
        </row>
        <row r="2587">
          <cell r="A2587" t="str">
            <v>11127 - 1</v>
          </cell>
          <cell r="B2587" t="str">
            <v>11127</v>
          </cell>
          <cell r="C2587" t="str">
            <v>Lighting</v>
          </cell>
          <cell r="D2587" t="str">
            <v>Lamp</v>
          </cell>
          <cell r="E2587" t="str">
            <v>TLED Lamp</v>
          </cell>
          <cell r="F2587" t="str">
            <v>SBDI: Lamp - TLED - 4 ft - 3x from 4 ft T12 3x</v>
          </cell>
          <cell r="G2587" t="str">
            <v>3-lamp 4' tubular LED: replace 3-lamp 4' T12</v>
          </cell>
          <cell r="H2587">
            <v>1</v>
          </cell>
          <cell r="I2587" t="str">
            <v>Active</v>
          </cell>
          <cell r="J2587">
            <v>42370</v>
          </cell>
          <cell r="K2587">
            <v>42735</v>
          </cell>
          <cell r="L2587" t="str">
            <v>Comm Lighting</v>
          </cell>
          <cell r="M2587" t="str">
            <v>4FT3LT12-TLED 2016</v>
          </cell>
          <cell r="N2587" t="str">
            <v>3419</v>
          </cell>
          <cell r="Q2587" t="str">
            <v>56.56</v>
          </cell>
          <cell r="S2587" t="str">
            <v>80.79</v>
          </cell>
          <cell r="T2587" t="str">
            <v>239</v>
          </cell>
          <cell r="U2587" t="str">
            <v>Full</v>
          </cell>
          <cell r="V2587" t="str">
            <v>12</v>
          </cell>
          <cell r="Y2587" t="str">
            <v>PSE-deemed</v>
          </cell>
          <cell r="Z2587" t="str">
            <v>Engineering</v>
          </cell>
          <cell r="AE2587" t="str">
            <v>per unit</v>
          </cell>
          <cell r="AF2587" t="str">
            <v>kWh</v>
          </cell>
        </row>
        <row r="2588">
          <cell r="A2588" t="str">
            <v>11127 - 2</v>
          </cell>
          <cell r="B2588" t="str">
            <v>11127</v>
          </cell>
          <cell r="C2588" t="str">
            <v>Lighting</v>
          </cell>
          <cell r="D2588" t="str">
            <v>Lamp</v>
          </cell>
          <cell r="E2588" t="str">
            <v>TLED Lamp</v>
          </cell>
          <cell r="F2588" t="str">
            <v>SBDI: Lamp - TLED - 4 ft - 3x from 4 ft T12 3x</v>
          </cell>
          <cell r="G2588" t="str">
            <v xml:space="preserve">3-lamp 4' tubular LED: replace 3-lamp 4' T12 </v>
          </cell>
          <cell r="H2588">
            <v>2</v>
          </cell>
          <cell r="I2588" t="str">
            <v>Active</v>
          </cell>
          <cell r="J2588">
            <v>42736</v>
          </cell>
          <cell r="L2588" t="str">
            <v>Comm Lighting</v>
          </cell>
          <cell r="N2588" t="str">
            <v>5077</v>
          </cell>
          <cell r="Q2588" t="str">
            <v>56.56</v>
          </cell>
          <cell r="S2588" t="str">
            <v>80.79</v>
          </cell>
          <cell r="T2588" t="str">
            <v>238</v>
          </cell>
          <cell r="U2588" t="str">
            <v>Full</v>
          </cell>
          <cell r="V2588" t="str">
            <v>12</v>
          </cell>
          <cell r="X2588" t="str">
            <v>0</v>
          </cell>
          <cell r="Y2588" t="str">
            <v>PSE-deemed</v>
          </cell>
          <cell r="Z2588" t="str">
            <v>Engineering</v>
          </cell>
          <cell r="AE2588" t="str">
            <v>per unit</v>
          </cell>
          <cell r="AF2588" t="str">
            <v>kWh</v>
          </cell>
        </row>
        <row r="2589">
          <cell r="A2589" t="str">
            <v>11128 - 1</v>
          </cell>
          <cell r="B2589" t="str">
            <v>11128</v>
          </cell>
          <cell r="C2589" t="str">
            <v>Lighting</v>
          </cell>
          <cell r="D2589" t="str">
            <v>Lamp</v>
          </cell>
          <cell r="E2589" t="str">
            <v>TLED Lamp</v>
          </cell>
          <cell r="F2589" t="str">
            <v>SBDI: Lamp - TLED - 4 ft - 4x - from 4 ft T12 4x</v>
          </cell>
          <cell r="G2589" t="str">
            <v>4-lamp 4' tubular LED: replace 4-lamp 4' T12</v>
          </cell>
          <cell r="H2589">
            <v>1</v>
          </cell>
          <cell r="I2589" t="str">
            <v>Active</v>
          </cell>
          <cell r="J2589">
            <v>42370</v>
          </cell>
          <cell r="K2589">
            <v>42735</v>
          </cell>
          <cell r="L2589" t="str">
            <v>Comm Lighting</v>
          </cell>
          <cell r="M2589" t="str">
            <v>4FT4LT12-TLED 2016</v>
          </cell>
          <cell r="N2589" t="str">
            <v>3433</v>
          </cell>
          <cell r="Q2589" t="str">
            <v>65.32</v>
          </cell>
          <cell r="S2589" t="str">
            <v>93.31</v>
          </cell>
          <cell r="T2589" t="str">
            <v>318</v>
          </cell>
          <cell r="U2589" t="str">
            <v>Full</v>
          </cell>
          <cell r="V2589" t="str">
            <v>12</v>
          </cell>
          <cell r="Y2589" t="str">
            <v>PSE-deemed</v>
          </cell>
          <cell r="Z2589" t="str">
            <v>Engineering</v>
          </cell>
          <cell r="AE2589" t="str">
            <v>per unit</v>
          </cell>
          <cell r="AF2589" t="str">
            <v>kWh</v>
          </cell>
        </row>
        <row r="2590">
          <cell r="A2590" t="str">
            <v>11128 - 2</v>
          </cell>
          <cell r="B2590" t="str">
            <v>11128</v>
          </cell>
          <cell r="C2590" t="str">
            <v>Lighting</v>
          </cell>
          <cell r="D2590" t="str">
            <v>Lamp</v>
          </cell>
          <cell r="E2590" t="str">
            <v>TLED Lamp</v>
          </cell>
          <cell r="F2590" t="str">
            <v>SBDI: Lamp - TLED - 4 ft - 4x - from 4 ft T12 4x</v>
          </cell>
          <cell r="G2590" t="str">
            <v>4-lamp 4' tubular LED: replace 4-lamp 4' T12</v>
          </cell>
          <cell r="H2590">
            <v>2</v>
          </cell>
          <cell r="I2590" t="str">
            <v>Active</v>
          </cell>
          <cell r="J2590">
            <v>42736</v>
          </cell>
          <cell r="L2590" t="str">
            <v>Comm Lighting</v>
          </cell>
          <cell r="N2590" t="str">
            <v>5078</v>
          </cell>
          <cell r="Q2590" t="str">
            <v>65.32</v>
          </cell>
          <cell r="S2590" t="str">
            <v>93.31</v>
          </cell>
          <cell r="T2590" t="str">
            <v>317</v>
          </cell>
          <cell r="U2590" t="str">
            <v>Full</v>
          </cell>
          <cell r="V2590" t="str">
            <v>12</v>
          </cell>
          <cell r="X2590" t="str">
            <v>0</v>
          </cell>
          <cell r="Y2590" t="str">
            <v>PSE-deemed</v>
          </cell>
          <cell r="Z2590" t="str">
            <v>Engineering</v>
          </cell>
          <cell r="AE2590" t="str">
            <v>per unit</v>
          </cell>
          <cell r="AF2590" t="str">
            <v>kWh</v>
          </cell>
        </row>
        <row r="2591">
          <cell r="A2591" t="str">
            <v>11129 - 1</v>
          </cell>
          <cell r="B2591" t="str">
            <v>11129</v>
          </cell>
          <cell r="C2591" t="str">
            <v>Lighting</v>
          </cell>
          <cell r="D2591" t="str">
            <v>Lamp</v>
          </cell>
          <cell r="E2591" t="str">
            <v>TLED Lamp</v>
          </cell>
          <cell r="F2591" t="str">
            <v>SBDI: Lamp - TLED - 4 ft - 4x - from 4 ft T12 HO 4x</v>
          </cell>
          <cell r="G2591" t="str">
            <v>4-lamp 4' tubular LED: replace 4-lamp 4' high output T12</v>
          </cell>
          <cell r="H2591">
            <v>1</v>
          </cell>
          <cell r="I2591" t="str">
            <v>Active</v>
          </cell>
          <cell r="J2591">
            <v>42370</v>
          </cell>
          <cell r="K2591">
            <v>42735</v>
          </cell>
          <cell r="L2591" t="str">
            <v>Comm Lighting</v>
          </cell>
          <cell r="M2591" t="str">
            <v>HO-4FT4LT12-TLED 2016</v>
          </cell>
          <cell r="N2591" t="str">
            <v>3430</v>
          </cell>
          <cell r="Q2591" t="str">
            <v>44.66</v>
          </cell>
          <cell r="S2591" t="str">
            <v>89.32</v>
          </cell>
          <cell r="T2591" t="str">
            <v>783</v>
          </cell>
          <cell r="U2591" t="str">
            <v>Full</v>
          </cell>
          <cell r="V2591" t="str">
            <v>12</v>
          </cell>
          <cell r="Y2591" t="str">
            <v>PSE-deemed</v>
          </cell>
          <cell r="Z2591" t="str">
            <v>Engineering</v>
          </cell>
          <cell r="AE2591" t="str">
            <v>per unit</v>
          </cell>
          <cell r="AF2591" t="str">
            <v>kWh</v>
          </cell>
        </row>
        <row r="2592">
          <cell r="A2592" t="str">
            <v>11129 - 2</v>
          </cell>
          <cell r="B2592" t="str">
            <v>11129</v>
          </cell>
          <cell r="C2592" t="str">
            <v>Lighting</v>
          </cell>
          <cell r="D2592" t="str">
            <v>Lamp</v>
          </cell>
          <cell r="E2592" t="str">
            <v>TLED Lamp</v>
          </cell>
          <cell r="F2592" t="str">
            <v>SBDI: Lamp - TLED - 4 ft - 4x - from 4 ft T12 HO 4x</v>
          </cell>
          <cell r="G2592" t="str">
            <v>4-lamp 4' tubular LED: replace 4-lamp 4' high output T12</v>
          </cell>
          <cell r="H2592">
            <v>2</v>
          </cell>
          <cell r="I2592" t="str">
            <v>Active</v>
          </cell>
          <cell r="J2592">
            <v>42736</v>
          </cell>
          <cell r="L2592" t="str">
            <v>Comm Lighting</v>
          </cell>
          <cell r="N2592" t="str">
            <v>5079</v>
          </cell>
          <cell r="Q2592" t="str">
            <v>44.66</v>
          </cell>
          <cell r="S2592" t="str">
            <v>89.32</v>
          </cell>
          <cell r="T2592" t="str">
            <v>779</v>
          </cell>
          <cell r="U2592" t="str">
            <v>Full</v>
          </cell>
          <cell r="V2592" t="str">
            <v>12</v>
          </cell>
          <cell r="X2592" t="str">
            <v>0</v>
          </cell>
          <cell r="Y2592" t="str">
            <v>PSE-deemed</v>
          </cell>
          <cell r="Z2592" t="str">
            <v>Engineering</v>
          </cell>
          <cell r="AE2592" t="str">
            <v>per unit</v>
          </cell>
          <cell r="AF2592" t="str">
            <v>kWh</v>
          </cell>
        </row>
        <row r="2593">
          <cell r="A2593" t="str">
            <v>11130 - 1</v>
          </cell>
          <cell r="B2593" t="str">
            <v>11130</v>
          </cell>
          <cell r="C2593" t="str">
            <v>Lighting</v>
          </cell>
          <cell r="D2593" t="str">
            <v>Lamp</v>
          </cell>
          <cell r="E2593" t="str">
            <v>TLED Lamp</v>
          </cell>
          <cell r="F2593" t="str">
            <v>SBDI: Lamp - TLED - 4 ft - 4x - from 4 ft T8 28w LLO 4x</v>
          </cell>
          <cell r="G2593" t="str">
            <v>4-lamp 4' tubular LED: replace 4-lamp 4' 28 watt low light output T8</v>
          </cell>
          <cell r="H2593">
            <v>1</v>
          </cell>
          <cell r="I2593" t="str">
            <v>Active</v>
          </cell>
          <cell r="J2593">
            <v>42370</v>
          </cell>
          <cell r="L2593" t="str">
            <v>Comm Lighting</v>
          </cell>
          <cell r="M2593" t="str">
            <v>4FT4LT8-28LLO-TLED 2016</v>
          </cell>
          <cell r="N2593" t="str">
            <v>3435</v>
          </cell>
          <cell r="Q2593" t="str">
            <v>60.93</v>
          </cell>
          <cell r="S2593" t="str">
            <v>89.32</v>
          </cell>
          <cell r="T2593" t="str">
            <v>106</v>
          </cell>
          <cell r="U2593" t="str">
            <v>Full</v>
          </cell>
          <cell r="V2593" t="str">
            <v>12</v>
          </cell>
          <cell r="Y2593" t="str">
            <v>PSE-deemed</v>
          </cell>
          <cell r="Z2593" t="str">
            <v>Engineering</v>
          </cell>
          <cell r="AE2593" t="str">
            <v>per unit</v>
          </cell>
          <cell r="AF2593" t="str">
            <v>kWh</v>
          </cell>
        </row>
        <row r="2594">
          <cell r="A2594" t="str">
            <v>11131 - 1</v>
          </cell>
          <cell r="B2594" t="str">
            <v>11131</v>
          </cell>
          <cell r="C2594" t="str">
            <v>Lighting</v>
          </cell>
          <cell r="D2594" t="str">
            <v>Lamp</v>
          </cell>
          <cell r="E2594" t="str">
            <v>TLED Lamp</v>
          </cell>
          <cell r="F2594" t="str">
            <v>SBDI: Lamp - TLED - 4 ft - 4x - from 4 ft T8 28w NLO 4x</v>
          </cell>
          <cell r="G2594" t="str">
            <v>4-lamp 4' tubular LED: replace 4-lamp 4' 28 watt normal light output T8</v>
          </cell>
          <cell r="H2594">
            <v>1</v>
          </cell>
          <cell r="I2594" t="str">
            <v>Active</v>
          </cell>
          <cell r="J2594">
            <v>42370</v>
          </cell>
          <cell r="K2594">
            <v>42735</v>
          </cell>
          <cell r="L2594" t="str">
            <v>Comm Lighting</v>
          </cell>
          <cell r="M2594" t="str">
            <v>4FT4LT8-28NLO-TLED 2016</v>
          </cell>
          <cell r="N2594" t="str">
            <v>3437</v>
          </cell>
          <cell r="Q2594" t="str">
            <v>60.93</v>
          </cell>
          <cell r="S2594" t="str">
            <v>89.32</v>
          </cell>
          <cell r="T2594" t="str">
            <v>146</v>
          </cell>
          <cell r="U2594" t="str">
            <v>Full</v>
          </cell>
          <cell r="V2594" t="str">
            <v>12</v>
          </cell>
          <cell r="Y2594" t="str">
            <v>PSE-deemed</v>
          </cell>
          <cell r="Z2594" t="str">
            <v>Engineering</v>
          </cell>
          <cell r="AE2594" t="str">
            <v>per unit</v>
          </cell>
          <cell r="AF2594" t="str">
            <v>kWh</v>
          </cell>
        </row>
        <row r="2595">
          <cell r="A2595" t="str">
            <v>11131 - 2</v>
          </cell>
          <cell r="B2595" t="str">
            <v>11131</v>
          </cell>
          <cell r="C2595" t="str">
            <v>Lighting</v>
          </cell>
          <cell r="D2595" t="str">
            <v>Lamp</v>
          </cell>
          <cell r="E2595" t="str">
            <v>TLED Lamp</v>
          </cell>
          <cell r="F2595" t="str">
            <v>SBDI: Lamp - TLED - 4 ft - 4x - from 4 ft T8 28w NLO 4x</v>
          </cell>
          <cell r="G2595" t="str">
            <v>4-lamp 4' tubular LED: replace 4-lamp 4' 28 watt normal light output T8</v>
          </cell>
          <cell r="H2595">
            <v>2</v>
          </cell>
          <cell r="I2595" t="str">
            <v>Active</v>
          </cell>
          <cell r="J2595">
            <v>42736</v>
          </cell>
          <cell r="L2595" t="str">
            <v>Comm Lighting</v>
          </cell>
          <cell r="N2595" t="str">
            <v>5080</v>
          </cell>
          <cell r="Q2595" t="str">
            <v>60.93</v>
          </cell>
          <cell r="S2595" t="str">
            <v>89.32</v>
          </cell>
          <cell r="T2595" t="str">
            <v>145</v>
          </cell>
          <cell r="U2595" t="str">
            <v>Full</v>
          </cell>
          <cell r="V2595" t="str">
            <v>12</v>
          </cell>
          <cell r="X2595" t="str">
            <v>0</v>
          </cell>
          <cell r="Y2595" t="str">
            <v>PSE-deemed</v>
          </cell>
          <cell r="Z2595" t="str">
            <v>Engineering</v>
          </cell>
          <cell r="AE2595" t="str">
            <v>per unit</v>
          </cell>
          <cell r="AF2595" t="str">
            <v>kWh</v>
          </cell>
        </row>
        <row r="2596">
          <cell r="A2596" t="str">
            <v>11132 - 1</v>
          </cell>
          <cell r="B2596" t="str">
            <v>11132</v>
          </cell>
          <cell r="C2596" t="str">
            <v>Lighting</v>
          </cell>
          <cell r="D2596" t="str">
            <v>Lamp</v>
          </cell>
          <cell r="E2596" t="str">
            <v>TLED Lamp</v>
          </cell>
          <cell r="F2596" t="str">
            <v>SBDI: Lamp - TLED - 4 ft - 4x - from 4 ft T8 32w HLO 4x</v>
          </cell>
          <cell r="G2596" t="str">
            <v>4-lamp 4' tubular LED: replace 4-lamp 4' 32 watt high light output T8</v>
          </cell>
          <cell r="H2596">
            <v>1</v>
          </cell>
          <cell r="I2596" t="str">
            <v>Active</v>
          </cell>
          <cell r="J2596">
            <v>42370</v>
          </cell>
          <cell r="K2596">
            <v>42735</v>
          </cell>
          <cell r="L2596" t="str">
            <v>Comm Lighting</v>
          </cell>
          <cell r="M2596" t="str">
            <v>4FT4LT8-32HLO-TLED 2016</v>
          </cell>
          <cell r="N2596" t="str">
            <v>3439</v>
          </cell>
          <cell r="Q2596" t="str">
            <v>60.93</v>
          </cell>
          <cell r="S2596" t="str">
            <v>89.32</v>
          </cell>
          <cell r="T2596" t="str">
            <v>305</v>
          </cell>
          <cell r="U2596" t="str">
            <v>Full</v>
          </cell>
          <cell r="V2596" t="str">
            <v>12</v>
          </cell>
          <cell r="Y2596" t="str">
            <v>PSE-deemed</v>
          </cell>
          <cell r="Z2596" t="str">
            <v>Engineering</v>
          </cell>
          <cell r="AE2596" t="str">
            <v>per unit</v>
          </cell>
          <cell r="AF2596" t="str">
            <v>kWh</v>
          </cell>
        </row>
        <row r="2597">
          <cell r="A2597" t="str">
            <v>11132 - 2</v>
          </cell>
          <cell r="B2597" t="str">
            <v>11132</v>
          </cell>
          <cell r="C2597" t="str">
            <v>Lighting</v>
          </cell>
          <cell r="D2597" t="str">
            <v>Lamp</v>
          </cell>
          <cell r="E2597" t="str">
            <v>TLED Lamp</v>
          </cell>
          <cell r="F2597" t="str">
            <v>SBDI: Lamp - TLED - 4 ft - 4x - from 4 ft T8 32w HLO 4x</v>
          </cell>
          <cell r="G2597" t="str">
            <v>4-lamp 4' tubular LED: replace 4-lamp 4' 32 watt high light output T8</v>
          </cell>
          <cell r="H2597">
            <v>2</v>
          </cell>
          <cell r="I2597" t="str">
            <v>Active</v>
          </cell>
          <cell r="J2597">
            <v>42736</v>
          </cell>
          <cell r="L2597" t="str">
            <v>Comm Lighting</v>
          </cell>
          <cell r="N2597" t="str">
            <v>5081</v>
          </cell>
          <cell r="Q2597" t="str">
            <v>60.93</v>
          </cell>
          <cell r="S2597" t="str">
            <v>89.32</v>
          </cell>
          <cell r="T2597" t="str">
            <v>304</v>
          </cell>
          <cell r="U2597" t="str">
            <v>Full</v>
          </cell>
          <cell r="V2597" t="str">
            <v>12</v>
          </cell>
          <cell r="X2597" t="str">
            <v>0</v>
          </cell>
          <cell r="Y2597" t="str">
            <v>PSE-deemed</v>
          </cell>
          <cell r="Z2597" t="str">
            <v>Engineering</v>
          </cell>
          <cell r="AE2597" t="str">
            <v>per unit</v>
          </cell>
          <cell r="AF2597" t="str">
            <v>kWh</v>
          </cell>
        </row>
        <row r="2598">
          <cell r="A2598" t="str">
            <v>11133 - 1</v>
          </cell>
          <cell r="B2598" t="str">
            <v>11133</v>
          </cell>
          <cell r="C2598" t="str">
            <v>Lighting</v>
          </cell>
          <cell r="D2598" t="str">
            <v>Lamp</v>
          </cell>
          <cell r="E2598" t="str">
            <v>TLED Lamp</v>
          </cell>
          <cell r="F2598" t="str">
            <v>SBDI: Lamp - TLED - 4 ft - 4x - from 4 ft T8 32w LLO 4x</v>
          </cell>
          <cell r="G2598" t="str">
            <v>4-lamp 4' tubular LED: replace 4-lamp 4' 32 watt low light output T8</v>
          </cell>
          <cell r="H2598">
            <v>1</v>
          </cell>
          <cell r="I2598" t="str">
            <v>Active</v>
          </cell>
          <cell r="J2598">
            <v>42370</v>
          </cell>
          <cell r="K2598">
            <v>42735</v>
          </cell>
          <cell r="L2598" t="str">
            <v>Comm Lighting</v>
          </cell>
          <cell r="M2598" t="str">
            <v>4FT4LT8-32LLO-TLED 2016</v>
          </cell>
          <cell r="N2598" t="str">
            <v>3441</v>
          </cell>
          <cell r="Q2598" t="str">
            <v>60.93</v>
          </cell>
          <cell r="S2598" t="str">
            <v>89.32</v>
          </cell>
          <cell r="T2598" t="str">
            <v>146</v>
          </cell>
          <cell r="U2598" t="str">
            <v>Full</v>
          </cell>
          <cell r="V2598" t="str">
            <v>12</v>
          </cell>
          <cell r="Y2598" t="str">
            <v>PSE-deemed</v>
          </cell>
          <cell r="Z2598" t="str">
            <v>Engineering</v>
          </cell>
          <cell r="AE2598" t="str">
            <v>per unit</v>
          </cell>
          <cell r="AF2598" t="str">
            <v>kWh</v>
          </cell>
        </row>
        <row r="2599">
          <cell r="A2599" t="str">
            <v>11133 - 2</v>
          </cell>
          <cell r="B2599" t="str">
            <v>11133</v>
          </cell>
          <cell r="C2599" t="str">
            <v>Lighting</v>
          </cell>
          <cell r="D2599" t="str">
            <v>Lamp</v>
          </cell>
          <cell r="E2599" t="str">
            <v>TLED Lamp</v>
          </cell>
          <cell r="F2599" t="str">
            <v>SBDI: Lamp - TLED - 4 ft - 4x - from 4 ft T8 32w LLO 4x</v>
          </cell>
          <cell r="G2599" t="str">
            <v>4-lamp 4' tubular LED: replace 4-lamp 4' 32 watt low light output T8</v>
          </cell>
          <cell r="H2599">
            <v>2</v>
          </cell>
          <cell r="I2599" t="str">
            <v>Active</v>
          </cell>
          <cell r="J2599">
            <v>42736</v>
          </cell>
          <cell r="L2599" t="str">
            <v>Comm Lighting</v>
          </cell>
          <cell r="N2599" t="str">
            <v>5082</v>
          </cell>
          <cell r="Q2599" t="str">
            <v>60.93</v>
          </cell>
          <cell r="S2599" t="str">
            <v>89.32</v>
          </cell>
          <cell r="T2599" t="str">
            <v>145</v>
          </cell>
          <cell r="U2599" t="str">
            <v>Full</v>
          </cell>
          <cell r="V2599" t="str">
            <v>12</v>
          </cell>
          <cell r="X2599" t="str">
            <v>0</v>
          </cell>
          <cell r="Y2599" t="str">
            <v>PSE-deemed</v>
          </cell>
          <cell r="Z2599" t="str">
            <v>Engineering</v>
          </cell>
          <cell r="AE2599" t="str">
            <v>per unit</v>
          </cell>
          <cell r="AF2599" t="str">
            <v>kWh</v>
          </cell>
        </row>
        <row r="2600">
          <cell r="A2600" t="str">
            <v>11134 - 1</v>
          </cell>
          <cell r="B2600" t="str">
            <v>11134</v>
          </cell>
          <cell r="C2600" t="str">
            <v>Lighting</v>
          </cell>
          <cell r="D2600" t="str">
            <v>Lamp</v>
          </cell>
          <cell r="E2600" t="str">
            <v>TLED Lamp</v>
          </cell>
          <cell r="F2600" t="str">
            <v>SBDI: Lamp - TLED - 4 ft - 4x - from 4 ft T8 32w NLO 4x</v>
          </cell>
          <cell r="G2600" t="str">
            <v>4-lamp 4' tubular LED: replace 4-lamp 4' 32 watt normal light output T8</v>
          </cell>
          <cell r="H2600">
            <v>1</v>
          </cell>
          <cell r="I2600" t="str">
            <v>Active</v>
          </cell>
          <cell r="J2600">
            <v>42370</v>
          </cell>
          <cell r="K2600">
            <v>42735</v>
          </cell>
          <cell r="L2600" t="str">
            <v>Comm Lighting</v>
          </cell>
          <cell r="M2600" t="str">
            <v>4FT4LT8-32NLO-TLED 2016</v>
          </cell>
          <cell r="N2600" t="str">
            <v>3443</v>
          </cell>
          <cell r="Q2600" t="str">
            <v>60.93</v>
          </cell>
          <cell r="S2600" t="str">
            <v>89.32</v>
          </cell>
          <cell r="T2600" t="str">
            <v>186</v>
          </cell>
          <cell r="U2600" t="str">
            <v>Full</v>
          </cell>
          <cell r="V2600" t="str">
            <v>12</v>
          </cell>
          <cell r="Y2600" t="str">
            <v>PSE-deemed</v>
          </cell>
          <cell r="Z2600" t="str">
            <v>Engineering</v>
          </cell>
          <cell r="AE2600" t="str">
            <v>per unit</v>
          </cell>
          <cell r="AF2600" t="str">
            <v>kWh</v>
          </cell>
        </row>
        <row r="2601">
          <cell r="A2601" t="str">
            <v>11134 - 2</v>
          </cell>
          <cell r="B2601" t="str">
            <v>11134</v>
          </cell>
          <cell r="C2601" t="str">
            <v>Lighting</v>
          </cell>
          <cell r="D2601" t="str">
            <v>Lamp</v>
          </cell>
          <cell r="E2601" t="str">
            <v>TLED Lamp</v>
          </cell>
          <cell r="F2601" t="str">
            <v>SBDI: Lamp - TLED - 4 ft - 4x - from 4 ft T8 32w NLO 4x</v>
          </cell>
          <cell r="G2601" t="str">
            <v>4-lamp 4' tubular LED: replace 4-lamp 4' 32 watt normal light output T8</v>
          </cell>
          <cell r="H2601">
            <v>2</v>
          </cell>
          <cell r="I2601" t="str">
            <v>Active</v>
          </cell>
          <cell r="J2601">
            <v>42736</v>
          </cell>
          <cell r="L2601" t="str">
            <v>Comm Lighting</v>
          </cell>
          <cell r="N2601" t="str">
            <v>5083</v>
          </cell>
          <cell r="Q2601" t="str">
            <v>60.93</v>
          </cell>
          <cell r="S2601" t="str">
            <v>89.32</v>
          </cell>
          <cell r="T2601" t="str">
            <v>185</v>
          </cell>
          <cell r="U2601" t="str">
            <v>Full</v>
          </cell>
          <cell r="V2601" t="str">
            <v>12</v>
          </cell>
          <cell r="X2601" t="str">
            <v>0</v>
          </cell>
          <cell r="Y2601" t="str">
            <v>PSE-deemed</v>
          </cell>
          <cell r="Z2601" t="str">
            <v>Engineering</v>
          </cell>
          <cell r="AE2601" t="str">
            <v>per unit</v>
          </cell>
          <cell r="AF2601" t="str">
            <v>kWh</v>
          </cell>
        </row>
        <row r="2602">
          <cell r="A2602" t="str">
            <v>11937 - 1</v>
          </cell>
          <cell r="B2602" t="str">
            <v>11937</v>
          </cell>
          <cell r="C2602" t="str">
            <v>Lighting</v>
          </cell>
          <cell r="D2602" t="str">
            <v>Fixture</v>
          </cell>
          <cell r="E2602" t="str">
            <v>LED Fixture</v>
          </cell>
          <cell r="F2602" t="str">
            <v>SBDI: LED - 35W Area Fixture with Photocell</v>
          </cell>
          <cell r="G2602" t="str">
            <v>LED - 35W Area Fixture with Photocell</v>
          </cell>
          <cell r="H2602">
            <v>1</v>
          </cell>
          <cell r="I2602" t="str">
            <v>Active</v>
          </cell>
          <cell r="J2602">
            <v>42005</v>
          </cell>
          <cell r="K2602">
            <v>42369</v>
          </cell>
          <cell r="L2602" t="str">
            <v>Comm Lighting</v>
          </cell>
          <cell r="M2602" t="str">
            <v>HID TO 35W LED</v>
          </cell>
          <cell r="N2602" t="str">
            <v>1409</v>
          </cell>
          <cell r="Q2602" t="str">
            <v>211.25</v>
          </cell>
          <cell r="S2602" t="str">
            <v>211.25</v>
          </cell>
          <cell r="T2602" t="str">
            <v>685</v>
          </cell>
          <cell r="V2602" t="str">
            <v>12</v>
          </cell>
          <cell r="W2602" t="str">
            <v>4557</v>
          </cell>
          <cell r="AE2602" t="str">
            <v>per unit</v>
          </cell>
          <cell r="AF2602" t="str">
            <v>kWh</v>
          </cell>
        </row>
        <row r="2603">
          <cell r="A2603" t="str">
            <v>11135 - 1</v>
          </cell>
          <cell r="B2603" t="str">
            <v>11135</v>
          </cell>
          <cell r="C2603" t="str">
            <v>Lighting</v>
          </cell>
          <cell r="D2603" t="str">
            <v>Signage</v>
          </cell>
          <cell r="E2603" t="str">
            <v>LED Sign</v>
          </cell>
          <cell r="F2603" t="str">
            <v>SBDI: LED Exit Sign</v>
          </cell>
          <cell r="G2603" t="str">
            <v>LED exit sign</v>
          </cell>
          <cell r="H2603">
            <v>1</v>
          </cell>
          <cell r="I2603" t="str">
            <v>Active</v>
          </cell>
          <cell r="J2603">
            <v>42005</v>
          </cell>
          <cell r="L2603" t="str">
            <v>Comm Flat</v>
          </cell>
          <cell r="M2603" t="str">
            <v>EXIT</v>
          </cell>
          <cell r="N2603" t="str">
            <v>3239</v>
          </cell>
          <cell r="Q2603" t="str">
            <v>60</v>
          </cell>
          <cell r="S2603" t="str">
            <v>60</v>
          </cell>
          <cell r="T2603" t="str">
            <v>153.3</v>
          </cell>
          <cell r="U2603" t="str">
            <v>Full</v>
          </cell>
          <cell r="V2603" t="str">
            <v>9</v>
          </cell>
          <cell r="Y2603" t="str">
            <v>PSE-deemed</v>
          </cell>
          <cell r="Z2603" t="str">
            <v>Engineering</v>
          </cell>
          <cell r="AE2603" t="str">
            <v>per unit</v>
          </cell>
          <cell r="AF2603" t="str">
            <v>kWh</v>
          </cell>
        </row>
        <row r="2604">
          <cell r="A2604" t="str">
            <v>11136 - 1</v>
          </cell>
          <cell r="B2604" t="str">
            <v>11136</v>
          </cell>
          <cell r="C2604" t="str">
            <v>Lighting</v>
          </cell>
          <cell r="D2604" t="str">
            <v>Signage</v>
          </cell>
          <cell r="E2604" t="str">
            <v>LED Sign</v>
          </cell>
          <cell r="F2604" t="str">
            <v>SBDI: LED Open Sign</v>
          </cell>
          <cell r="G2604" t="str">
            <v>LED open sign</v>
          </cell>
          <cell r="H2604">
            <v>1</v>
          </cell>
          <cell r="I2604" t="str">
            <v>Active</v>
          </cell>
          <cell r="J2604">
            <v>42491</v>
          </cell>
          <cell r="K2604">
            <v>42735</v>
          </cell>
          <cell r="L2604" t="str">
            <v>Comm Lighting</v>
          </cell>
          <cell r="M2604" t="str">
            <v>OPEN SIGN</v>
          </cell>
          <cell r="N2604" t="str">
            <v>4224</v>
          </cell>
          <cell r="Q2604" t="str">
            <v>130.65</v>
          </cell>
          <cell r="S2604" t="str">
            <v>130.65</v>
          </cell>
          <cell r="T2604" t="str">
            <v>398</v>
          </cell>
          <cell r="U2604" t="str">
            <v>Full</v>
          </cell>
          <cell r="V2604" t="str">
            <v>16</v>
          </cell>
          <cell r="Y2604" t="str">
            <v>PSE-deemed</v>
          </cell>
          <cell r="Z2604" t="str">
            <v>Engineering</v>
          </cell>
          <cell r="AE2604" t="str">
            <v>per unit</v>
          </cell>
          <cell r="AF2604" t="str">
            <v>kWh</v>
          </cell>
        </row>
        <row r="2605">
          <cell r="A2605" t="str">
            <v>11136 - 2</v>
          </cell>
          <cell r="B2605" t="str">
            <v>11136</v>
          </cell>
          <cell r="C2605" t="str">
            <v>Lighting</v>
          </cell>
          <cell r="D2605" t="str">
            <v>Signage</v>
          </cell>
          <cell r="E2605" t="str">
            <v>LED Sign</v>
          </cell>
          <cell r="F2605" t="str">
            <v>SBDI: LED Open Sign</v>
          </cell>
          <cell r="G2605" t="str">
            <v>LED open sign</v>
          </cell>
          <cell r="H2605">
            <v>2</v>
          </cell>
          <cell r="I2605" t="str">
            <v>Active</v>
          </cell>
          <cell r="J2605">
            <v>42005</v>
          </cell>
          <cell r="K2605">
            <v>42369</v>
          </cell>
          <cell r="L2605" t="str">
            <v>Comm Lighting</v>
          </cell>
          <cell r="M2605" t="str">
            <v>OPEN SIGN SBDI</v>
          </cell>
          <cell r="N2605" t="str">
            <v>1468</v>
          </cell>
          <cell r="Q2605" t="str">
            <v>165</v>
          </cell>
          <cell r="S2605" t="str">
            <v>165</v>
          </cell>
          <cell r="T2605" t="str">
            <v>158</v>
          </cell>
          <cell r="V2605" t="str">
            <v>16</v>
          </cell>
          <cell r="W2605" t="str">
            <v>4367</v>
          </cell>
          <cell r="AE2605" t="str">
            <v>per unit</v>
          </cell>
          <cell r="AF2605" t="str">
            <v>kWh</v>
          </cell>
        </row>
        <row r="2606">
          <cell r="A2606" t="str">
            <v>11136 - 3</v>
          </cell>
          <cell r="B2606" t="str">
            <v>11136</v>
          </cell>
          <cell r="C2606" t="str">
            <v>Lighting</v>
          </cell>
          <cell r="D2606" t="str">
            <v>Signage</v>
          </cell>
          <cell r="E2606" t="str">
            <v>LED Sign</v>
          </cell>
          <cell r="F2606" t="str">
            <v>SBDI: LED Open Sign</v>
          </cell>
          <cell r="G2606" t="str">
            <v>LED open sign</v>
          </cell>
          <cell r="H2606">
            <v>3</v>
          </cell>
          <cell r="I2606" t="str">
            <v>Active</v>
          </cell>
          <cell r="J2606">
            <v>42370</v>
          </cell>
          <cell r="K2606">
            <v>42490</v>
          </cell>
          <cell r="L2606" t="str">
            <v>Comm Lighting</v>
          </cell>
          <cell r="M2606" t="str">
            <v>OPEN SIGN</v>
          </cell>
          <cell r="N2606" t="str">
            <v>2550</v>
          </cell>
          <cell r="Q2606" t="str">
            <v>130.65</v>
          </cell>
          <cell r="S2606" t="str">
            <v>130.65</v>
          </cell>
          <cell r="T2606" t="str">
            <v>137</v>
          </cell>
          <cell r="U2606" t="str">
            <v>Full</v>
          </cell>
          <cell r="V2606" t="str">
            <v>16</v>
          </cell>
          <cell r="Y2606" t="str">
            <v>PSE-deemed</v>
          </cell>
          <cell r="Z2606" t="str">
            <v>Engineering</v>
          </cell>
          <cell r="AE2606" t="str">
            <v>per unit</v>
          </cell>
          <cell r="AF2606" t="str">
            <v>kWh</v>
          </cell>
        </row>
        <row r="2607">
          <cell r="A2607" t="str">
            <v>11136 - 4</v>
          </cell>
          <cell r="B2607" t="str">
            <v>11136</v>
          </cell>
          <cell r="C2607" t="str">
            <v>Lighting</v>
          </cell>
          <cell r="D2607" t="str">
            <v>Signage</v>
          </cell>
          <cell r="E2607" t="str">
            <v>LED Sign</v>
          </cell>
          <cell r="F2607" t="str">
            <v>SBDI: LED Open Sign</v>
          </cell>
          <cell r="G2607" t="str">
            <v>LED open sign</v>
          </cell>
          <cell r="H2607">
            <v>4</v>
          </cell>
          <cell r="I2607" t="str">
            <v>Active</v>
          </cell>
          <cell r="J2607">
            <v>42736</v>
          </cell>
          <cell r="L2607" t="str">
            <v>Comm Lighting</v>
          </cell>
          <cell r="N2607" t="str">
            <v>5084</v>
          </cell>
          <cell r="Q2607" t="str">
            <v>130.65</v>
          </cell>
          <cell r="S2607" t="str">
            <v>130.65</v>
          </cell>
          <cell r="T2607" t="str">
            <v>396</v>
          </cell>
          <cell r="U2607" t="str">
            <v>Full</v>
          </cell>
          <cell r="V2607" t="str">
            <v>16</v>
          </cell>
          <cell r="X2607" t="str">
            <v>0</v>
          </cell>
          <cell r="Y2607" t="str">
            <v>PSE-deemed</v>
          </cell>
          <cell r="Z2607" t="str">
            <v>Engineering</v>
          </cell>
          <cell r="AE2607" t="str">
            <v>per unit</v>
          </cell>
          <cell r="AF2607" t="str">
            <v>kWh</v>
          </cell>
        </row>
        <row r="2608">
          <cell r="A2608" t="str">
            <v>11939 - 1</v>
          </cell>
          <cell r="B2608" t="str">
            <v>11939</v>
          </cell>
          <cell r="C2608" t="str">
            <v>Lighting</v>
          </cell>
          <cell r="D2608" t="str">
            <v>Fixture</v>
          </cell>
          <cell r="E2608" t="str">
            <v>LED Fixture</v>
          </cell>
          <cell r="F2608" t="str">
            <v>SBDI: LED Wall Pack with Photocell - Less than 30W</v>
          </cell>
          <cell r="G2608" t="str">
            <v>LED Wall Pack with Photocell - Less than 30W</v>
          </cell>
          <cell r="H2608">
            <v>1</v>
          </cell>
          <cell r="I2608" t="str">
            <v>Active</v>
          </cell>
          <cell r="J2608">
            <v>41640</v>
          </cell>
          <cell r="K2608">
            <v>42369</v>
          </cell>
          <cell r="L2608" t="str">
            <v>Comm Lighting</v>
          </cell>
          <cell r="M2608" t="str">
            <v>HID TO &lt;30W LED</v>
          </cell>
          <cell r="N2608" t="str">
            <v>1478</v>
          </cell>
          <cell r="Q2608" t="str">
            <v>156.25</v>
          </cell>
          <cell r="S2608" t="str">
            <v>156.25</v>
          </cell>
          <cell r="T2608" t="str">
            <v>601</v>
          </cell>
          <cell r="V2608" t="str">
            <v>12</v>
          </cell>
          <cell r="AE2608" t="str">
            <v>per unit</v>
          </cell>
          <cell r="AF2608" t="str">
            <v>kWh</v>
          </cell>
        </row>
        <row r="2609">
          <cell r="A2609" t="str">
            <v>11925 - 1</v>
          </cell>
          <cell r="B2609" t="str">
            <v>11925</v>
          </cell>
          <cell r="C2609" t="str">
            <v>Lighting</v>
          </cell>
          <cell r="D2609" t="str">
            <v>Area Lighting</v>
          </cell>
          <cell r="E2609" t="str">
            <v>General Lighting</v>
          </cell>
          <cell r="F2609" t="str">
            <v>SBDI: Lighting - Custom</v>
          </cell>
          <cell r="G2609" t="str">
            <v>Custom lighting measure</v>
          </cell>
          <cell r="H2609">
            <v>1</v>
          </cell>
          <cell r="I2609" t="str">
            <v>Active</v>
          </cell>
          <cell r="J2609">
            <v>42370</v>
          </cell>
          <cell r="N2609" t="str">
            <v>4339</v>
          </cell>
          <cell r="Y2609" t="str">
            <v>Custom</v>
          </cell>
          <cell r="AE2609" t="str">
            <v>custom</v>
          </cell>
          <cell r="AF2609" t="str">
            <v>kWh</v>
          </cell>
        </row>
        <row r="2610">
          <cell r="A2610" t="str">
            <v>11137 - 1</v>
          </cell>
          <cell r="B2610" t="str">
            <v>11137</v>
          </cell>
          <cell r="C2610" t="str">
            <v>Controls</v>
          </cell>
          <cell r="D2610" t="str">
            <v>Occupancy Sensor</v>
          </cell>
          <cell r="E2610" t="str">
            <v>Lighting Control</v>
          </cell>
          <cell r="F2610" t="str">
            <v>SBDI: Occupancy Sensor - 100w to 150w</v>
          </cell>
          <cell r="G2610" t="str">
            <v xml:space="preserve">Occupancy sensor: contolling 100 watt to 150 watt </v>
          </cell>
          <cell r="H2610">
            <v>1</v>
          </cell>
          <cell r="I2610" t="str">
            <v>Active</v>
          </cell>
          <cell r="J2610">
            <v>42370</v>
          </cell>
          <cell r="L2610" t="str">
            <v>Comm Lighting</v>
          </cell>
          <cell r="M2610" t="str">
            <v>OCC 100-150</v>
          </cell>
          <cell r="N2610" t="str">
            <v>3346</v>
          </cell>
          <cell r="Q2610" t="str">
            <v>68</v>
          </cell>
          <cell r="S2610" t="str">
            <v>68</v>
          </cell>
          <cell r="T2610" t="str">
            <v>120</v>
          </cell>
          <cell r="U2610" t="str">
            <v>Full</v>
          </cell>
          <cell r="V2610" t="str">
            <v>10</v>
          </cell>
          <cell r="Y2610" t="str">
            <v>PSE-deemed</v>
          </cell>
          <cell r="Z2610" t="str">
            <v>Engineering</v>
          </cell>
          <cell r="AE2610" t="str">
            <v>per unit</v>
          </cell>
          <cell r="AF2610" t="str">
            <v>kWh</v>
          </cell>
        </row>
        <row r="2611">
          <cell r="A2611" t="str">
            <v>11138 - 1</v>
          </cell>
          <cell r="B2611" t="str">
            <v>11138</v>
          </cell>
          <cell r="C2611" t="str">
            <v>Controls</v>
          </cell>
          <cell r="D2611" t="str">
            <v>Occupancy Sensor</v>
          </cell>
          <cell r="E2611" t="str">
            <v>Lighting Control</v>
          </cell>
          <cell r="F2611" t="str">
            <v>SBDI: Occupancy Sensor - 151w to 200w</v>
          </cell>
          <cell r="G2611" t="str">
            <v xml:space="preserve">Occupancy sensor: controlling 151 watt to 200 watt </v>
          </cell>
          <cell r="H2611">
            <v>1</v>
          </cell>
          <cell r="I2611" t="str">
            <v>Active</v>
          </cell>
          <cell r="J2611">
            <v>42370</v>
          </cell>
          <cell r="L2611" t="str">
            <v>Comm Lighting</v>
          </cell>
          <cell r="M2611" t="str">
            <v>OCC 150-200</v>
          </cell>
          <cell r="N2611" t="str">
            <v>3347</v>
          </cell>
          <cell r="Q2611" t="str">
            <v>68</v>
          </cell>
          <cell r="S2611" t="str">
            <v>68</v>
          </cell>
          <cell r="T2611" t="str">
            <v>167</v>
          </cell>
          <cell r="U2611" t="str">
            <v>Full</v>
          </cell>
          <cell r="V2611" t="str">
            <v>10</v>
          </cell>
          <cell r="Y2611" t="str">
            <v>PSE-deemed</v>
          </cell>
          <cell r="Z2611" t="str">
            <v>Engineering</v>
          </cell>
          <cell r="AE2611" t="str">
            <v>per unit</v>
          </cell>
          <cell r="AF2611" t="str">
            <v>kWh</v>
          </cell>
        </row>
        <row r="2612">
          <cell r="A2612" t="str">
            <v>11139 - 1</v>
          </cell>
          <cell r="B2612" t="str">
            <v>11139</v>
          </cell>
          <cell r="C2612" t="str">
            <v>Controls</v>
          </cell>
          <cell r="D2612" t="str">
            <v>Occupancy Sensor</v>
          </cell>
          <cell r="E2612" t="str">
            <v>Lighting Control</v>
          </cell>
          <cell r="F2612" t="str">
            <v>SBDI: Occupancy Sensor - 201w to 450w</v>
          </cell>
          <cell r="G2612" t="str">
            <v xml:space="preserve">Occupancy sensor: controlling 201 watt to 450 watt </v>
          </cell>
          <cell r="H2612">
            <v>1</v>
          </cell>
          <cell r="I2612" t="str">
            <v>Active</v>
          </cell>
          <cell r="J2612">
            <v>42370</v>
          </cell>
          <cell r="L2612" t="str">
            <v>Comm Lighting</v>
          </cell>
          <cell r="M2612" t="str">
            <v>OCC 200-450</v>
          </cell>
          <cell r="N2612" t="str">
            <v>3348</v>
          </cell>
          <cell r="Q2612" t="str">
            <v>68</v>
          </cell>
          <cell r="S2612" t="str">
            <v>68</v>
          </cell>
          <cell r="T2612" t="str">
            <v>311</v>
          </cell>
          <cell r="U2612" t="str">
            <v>Full</v>
          </cell>
          <cell r="V2612" t="str">
            <v>10</v>
          </cell>
          <cell r="Y2612" t="str">
            <v>PSE-deemed</v>
          </cell>
          <cell r="Z2612" t="str">
            <v>Engineering</v>
          </cell>
          <cell r="AE2612" t="str">
            <v>per unit</v>
          </cell>
          <cell r="AF2612" t="str">
            <v>kWh</v>
          </cell>
        </row>
        <row r="2613">
          <cell r="A2613" t="str">
            <v>11140 - 1</v>
          </cell>
          <cell r="B2613" t="str">
            <v>11140</v>
          </cell>
          <cell r="C2613" t="str">
            <v>Controls</v>
          </cell>
          <cell r="D2613" t="str">
            <v>Occupancy Sensor</v>
          </cell>
          <cell r="E2613" t="str">
            <v>Lighting Control</v>
          </cell>
          <cell r="F2613" t="str">
            <v>SBDI: Occupancy Sensor - Less than 100w</v>
          </cell>
          <cell r="G2613" t="str">
            <v xml:space="preserve">Occupancy sensor: controlling less than 100 watt </v>
          </cell>
          <cell r="H2613">
            <v>1</v>
          </cell>
          <cell r="I2613" t="str">
            <v>Active</v>
          </cell>
          <cell r="J2613">
            <v>42370</v>
          </cell>
          <cell r="L2613" t="str">
            <v>Comm Lighting</v>
          </cell>
          <cell r="M2613" t="str">
            <v>OCC 100</v>
          </cell>
          <cell r="N2613" t="str">
            <v>3345</v>
          </cell>
          <cell r="Q2613" t="str">
            <v>68</v>
          </cell>
          <cell r="S2613" t="str">
            <v>68</v>
          </cell>
          <cell r="T2613" t="str">
            <v>48</v>
          </cell>
          <cell r="U2613" t="str">
            <v>Full</v>
          </cell>
          <cell r="V2613" t="str">
            <v>10</v>
          </cell>
          <cell r="Y2613" t="str">
            <v>PSE-deemed</v>
          </cell>
          <cell r="Z2613" t="str">
            <v>Engineering</v>
          </cell>
          <cell r="AE2613" t="str">
            <v>per unit</v>
          </cell>
          <cell r="AF2613" t="str">
            <v>kWh</v>
          </cell>
        </row>
        <row r="2614">
          <cell r="A2614" t="str">
            <v>11140 - 2</v>
          </cell>
          <cell r="B2614" t="str">
            <v>11140</v>
          </cell>
          <cell r="C2614" t="str">
            <v>Controls</v>
          </cell>
          <cell r="D2614" t="str">
            <v>Occupancy Sensor</v>
          </cell>
          <cell r="E2614" t="str">
            <v>Lighting Control</v>
          </cell>
          <cell r="F2614" t="str">
            <v>SBDI: Occupancy Sensor - Less than 100w</v>
          </cell>
          <cell r="G2614" t="str">
            <v xml:space="preserve">Occupancy sensor: controlling less than 100 watt </v>
          </cell>
          <cell r="H2614">
            <v>2</v>
          </cell>
          <cell r="I2614" t="str">
            <v>Active</v>
          </cell>
          <cell r="J2614">
            <v>41640</v>
          </cell>
          <cell r="K2614">
            <v>42369</v>
          </cell>
          <cell r="L2614" t="str">
            <v>Comm Lighting</v>
          </cell>
          <cell r="M2614" t="str">
            <v>OCC 100 2015</v>
          </cell>
          <cell r="N2614" t="str">
            <v>2186</v>
          </cell>
          <cell r="Q2614" t="str">
            <v>82</v>
          </cell>
          <cell r="S2614" t="str">
            <v>82</v>
          </cell>
          <cell r="T2614" t="str">
            <v>46</v>
          </cell>
          <cell r="V2614" t="str">
            <v>10</v>
          </cell>
          <cell r="AE2614" t="str">
            <v>per unit</v>
          </cell>
          <cell r="AF2614" t="str">
            <v>kWh</v>
          </cell>
        </row>
        <row r="2615">
          <cell r="A2615" t="str">
            <v>11141 - 1</v>
          </cell>
          <cell r="B2615" t="str">
            <v>11141</v>
          </cell>
          <cell r="C2615" t="str">
            <v>Controls</v>
          </cell>
          <cell r="D2615" t="str">
            <v>Occupancy Sensor</v>
          </cell>
          <cell r="E2615" t="str">
            <v>Lighting Control</v>
          </cell>
          <cell r="F2615" t="str">
            <v>SBDI: Occupancy Sensor - over 450w</v>
          </cell>
          <cell r="G2615" t="str">
            <v xml:space="preserve">Occupancy sensor: controlling over 450 watt </v>
          </cell>
          <cell r="H2615">
            <v>1</v>
          </cell>
          <cell r="I2615" t="str">
            <v>Active</v>
          </cell>
          <cell r="J2615">
            <v>42370</v>
          </cell>
          <cell r="L2615" t="str">
            <v>Comm Lighting</v>
          </cell>
          <cell r="M2615" t="str">
            <v>OCC 450</v>
          </cell>
          <cell r="N2615" t="str">
            <v>3349</v>
          </cell>
          <cell r="Q2615" t="str">
            <v>68</v>
          </cell>
          <cell r="S2615" t="str">
            <v>68</v>
          </cell>
          <cell r="T2615" t="str">
            <v>478</v>
          </cell>
          <cell r="U2615" t="str">
            <v>Full</v>
          </cell>
          <cell r="V2615" t="str">
            <v>10</v>
          </cell>
          <cell r="Y2615" t="str">
            <v>PSE-deemed</v>
          </cell>
          <cell r="Z2615" t="str">
            <v>Engineering</v>
          </cell>
          <cell r="AE2615" t="str">
            <v>per unit</v>
          </cell>
          <cell r="AF2615" t="str">
            <v>kWh</v>
          </cell>
        </row>
        <row r="2616">
          <cell r="A2616" t="str">
            <v>11142 - 1</v>
          </cell>
          <cell r="B2616" t="str">
            <v>11142</v>
          </cell>
          <cell r="C2616" t="str">
            <v>Lighting</v>
          </cell>
          <cell r="D2616" t="str">
            <v>Display Lighting</v>
          </cell>
          <cell r="E2616" t="str">
            <v>Refrigeration Lighting</v>
          </cell>
          <cell r="F2616" t="str">
            <v>SBDI: Open Case Lighting - LED - High - from 4ft T12</v>
          </cell>
          <cell r="G2616" t="str">
            <v>High-power LED open case lighting: replace 4' T12</v>
          </cell>
          <cell r="H2616">
            <v>1</v>
          </cell>
          <cell r="I2616" t="str">
            <v>Active</v>
          </cell>
          <cell r="J2616">
            <v>42370</v>
          </cell>
          <cell r="L2616" t="str">
            <v>Comm Lighting</v>
          </cell>
          <cell r="M2616" t="str">
            <v>RDC Open-4-T12-HP</v>
          </cell>
          <cell r="N2616" t="str">
            <v>3351</v>
          </cell>
          <cell r="Q2616" t="str">
            <v>58.55</v>
          </cell>
          <cell r="S2616" t="str">
            <v>58.55</v>
          </cell>
          <cell r="T2616" t="str">
            <v>301</v>
          </cell>
          <cell r="U2616" t="str">
            <v>Full</v>
          </cell>
          <cell r="V2616" t="str">
            <v>11</v>
          </cell>
          <cell r="Y2616" t="str">
            <v>RTF-deemed</v>
          </cell>
          <cell r="AE2616" t="str">
            <v>per unit</v>
          </cell>
          <cell r="AF2616" t="str">
            <v>kWh</v>
          </cell>
        </row>
        <row r="2617">
          <cell r="A2617" t="str">
            <v>11143 - 1</v>
          </cell>
          <cell r="B2617" t="str">
            <v>11143</v>
          </cell>
          <cell r="C2617" t="str">
            <v>Lighting</v>
          </cell>
          <cell r="D2617" t="str">
            <v>Display Lighting</v>
          </cell>
          <cell r="E2617" t="str">
            <v>Refrigeration Lighting</v>
          </cell>
          <cell r="F2617" t="str">
            <v>SBDI: Open Case Lighting - LED - High - from 4ft T8</v>
          </cell>
          <cell r="G2617" t="str">
            <v>High-power LED open case lighting: replace 4' T8</v>
          </cell>
          <cell r="H2617">
            <v>1</v>
          </cell>
          <cell r="I2617" t="str">
            <v>Active</v>
          </cell>
          <cell r="J2617">
            <v>42370</v>
          </cell>
          <cell r="L2617" t="str">
            <v>Comm Lighting</v>
          </cell>
          <cell r="M2617" t="str">
            <v>RDC Open-4-T8-HP</v>
          </cell>
          <cell r="N2617" t="str">
            <v>3354</v>
          </cell>
          <cell r="Q2617" t="str">
            <v>41.82</v>
          </cell>
          <cell r="S2617" t="str">
            <v>41.82</v>
          </cell>
          <cell r="T2617" t="str">
            <v>179</v>
          </cell>
          <cell r="U2617" t="str">
            <v>Full</v>
          </cell>
          <cell r="V2617" t="str">
            <v>11</v>
          </cell>
          <cell r="Y2617" t="str">
            <v>RTF-deemed</v>
          </cell>
          <cell r="AE2617" t="str">
            <v>per unit</v>
          </cell>
          <cell r="AF2617" t="str">
            <v>kWh</v>
          </cell>
        </row>
        <row r="2618">
          <cell r="A2618" t="str">
            <v>11144 - 1</v>
          </cell>
          <cell r="B2618" t="str">
            <v>11144</v>
          </cell>
          <cell r="C2618" t="str">
            <v>Lighting</v>
          </cell>
          <cell r="D2618" t="str">
            <v>Display Lighting</v>
          </cell>
          <cell r="E2618" t="str">
            <v>Refrigeration Lighting</v>
          </cell>
          <cell r="F2618" t="str">
            <v>SBDI: Open Case Lighting - LED - High - from 5ft T12</v>
          </cell>
          <cell r="G2618" t="str">
            <v>High-power LED open case lighting: replace 5' T12</v>
          </cell>
          <cell r="H2618">
            <v>1</v>
          </cell>
          <cell r="I2618" t="str">
            <v>Active</v>
          </cell>
          <cell r="J2618">
            <v>42370</v>
          </cell>
          <cell r="L2618" t="str">
            <v>Comm Lighting</v>
          </cell>
          <cell r="M2618" t="str">
            <v>RDC Open-5-T12-HP</v>
          </cell>
          <cell r="N2618" t="str">
            <v>3357</v>
          </cell>
          <cell r="Q2618" t="str">
            <v>58.55</v>
          </cell>
          <cell r="S2618" t="str">
            <v>58.55</v>
          </cell>
          <cell r="T2618" t="str">
            <v>376</v>
          </cell>
          <cell r="U2618" t="str">
            <v>Full</v>
          </cell>
          <cell r="V2618" t="str">
            <v>11</v>
          </cell>
          <cell r="Y2618" t="str">
            <v>RTF-deemed</v>
          </cell>
          <cell r="AE2618" t="str">
            <v>per unit</v>
          </cell>
          <cell r="AF2618" t="str">
            <v>kWh</v>
          </cell>
        </row>
        <row r="2619">
          <cell r="A2619" t="str">
            <v>11145 - 1</v>
          </cell>
          <cell r="B2619" t="str">
            <v>11145</v>
          </cell>
          <cell r="C2619" t="str">
            <v>Lighting</v>
          </cell>
          <cell r="D2619" t="str">
            <v>Display Lighting</v>
          </cell>
          <cell r="E2619" t="str">
            <v>Refrigeration Lighting</v>
          </cell>
          <cell r="F2619" t="str">
            <v>SBDI: Open Case Lighting - LED - High - from 5ft T8</v>
          </cell>
          <cell r="G2619" t="str">
            <v>High-power LED open case lighting: replace 5' T8</v>
          </cell>
          <cell r="H2619">
            <v>1</v>
          </cell>
          <cell r="I2619" t="str">
            <v>Active</v>
          </cell>
          <cell r="J2619">
            <v>42370</v>
          </cell>
          <cell r="L2619" t="str">
            <v>Comm Lighting</v>
          </cell>
          <cell r="M2619" t="str">
            <v>RDC Open-5-T8-HP</v>
          </cell>
          <cell r="N2619" t="str">
            <v>3360</v>
          </cell>
          <cell r="Q2619" t="str">
            <v>41.82</v>
          </cell>
          <cell r="S2619" t="str">
            <v>41.82</v>
          </cell>
          <cell r="T2619" t="str">
            <v>223</v>
          </cell>
          <cell r="U2619" t="str">
            <v>Full</v>
          </cell>
          <cell r="V2619" t="str">
            <v>11</v>
          </cell>
          <cell r="Y2619" t="str">
            <v>RTF-deemed</v>
          </cell>
          <cell r="AE2619" t="str">
            <v>per unit</v>
          </cell>
          <cell r="AF2619" t="str">
            <v>kWh</v>
          </cell>
        </row>
        <row r="2620">
          <cell r="A2620" t="str">
            <v>11146 - 1</v>
          </cell>
          <cell r="B2620" t="str">
            <v>11146</v>
          </cell>
          <cell r="C2620" t="str">
            <v>Lighting</v>
          </cell>
          <cell r="D2620" t="str">
            <v>Display Lighting</v>
          </cell>
          <cell r="E2620" t="str">
            <v>Refrigeration Lighting</v>
          </cell>
          <cell r="F2620" t="str">
            <v>SBDI: Open Case Lighting - LED - High - from 6ft T12</v>
          </cell>
          <cell r="G2620" t="str">
            <v>High-power LED open case lighting: replace 6' T12</v>
          </cell>
          <cell r="H2620">
            <v>1</v>
          </cell>
          <cell r="I2620" t="str">
            <v>Active</v>
          </cell>
          <cell r="J2620">
            <v>42370</v>
          </cell>
          <cell r="L2620" t="str">
            <v>Comm Lighting</v>
          </cell>
          <cell r="M2620" t="str">
            <v>RDC Open-6-T12-HP</v>
          </cell>
          <cell r="N2620" t="str">
            <v>3363</v>
          </cell>
          <cell r="Q2620" t="str">
            <v>78.15</v>
          </cell>
          <cell r="S2620" t="str">
            <v>78.15</v>
          </cell>
          <cell r="T2620" t="str">
            <v>451</v>
          </cell>
          <cell r="U2620" t="str">
            <v>Full</v>
          </cell>
          <cell r="V2620" t="str">
            <v>11</v>
          </cell>
          <cell r="Y2620" t="str">
            <v>RTF-deemed</v>
          </cell>
          <cell r="AE2620" t="str">
            <v>per unit</v>
          </cell>
          <cell r="AF2620" t="str">
            <v>kWh</v>
          </cell>
        </row>
        <row r="2621">
          <cell r="A2621" t="str">
            <v>11147 - 1</v>
          </cell>
          <cell r="B2621" t="str">
            <v>11147</v>
          </cell>
          <cell r="C2621" t="str">
            <v>Lighting</v>
          </cell>
          <cell r="D2621" t="str">
            <v>Display Lighting</v>
          </cell>
          <cell r="E2621" t="str">
            <v>Refrigeration Lighting</v>
          </cell>
          <cell r="F2621" t="str">
            <v>SBDI: Open Case Lighting - LED - High - from 6ft T8</v>
          </cell>
          <cell r="G2621" t="str">
            <v>High-power LED open case lighting: replace 6' T8</v>
          </cell>
          <cell r="H2621">
            <v>1</v>
          </cell>
          <cell r="I2621" t="str">
            <v>Active</v>
          </cell>
          <cell r="J2621">
            <v>42370</v>
          </cell>
          <cell r="L2621" t="str">
            <v>Comm Lighting</v>
          </cell>
          <cell r="M2621" t="str">
            <v>RDC Open-6-T8-HP</v>
          </cell>
          <cell r="N2621" t="str">
            <v>3366</v>
          </cell>
          <cell r="Q2621" t="str">
            <v>55.82</v>
          </cell>
          <cell r="S2621" t="str">
            <v>55.82</v>
          </cell>
          <cell r="T2621" t="str">
            <v>268</v>
          </cell>
          <cell r="U2621" t="str">
            <v>Full</v>
          </cell>
          <cell r="V2621" t="str">
            <v>11</v>
          </cell>
          <cell r="Y2621" t="str">
            <v>RTF-deemed</v>
          </cell>
          <cell r="AE2621" t="str">
            <v>per unit</v>
          </cell>
          <cell r="AF2621" t="str">
            <v>kWh</v>
          </cell>
        </row>
        <row r="2622">
          <cell r="A2622" t="str">
            <v>11148 - 1</v>
          </cell>
          <cell r="B2622" t="str">
            <v>11148</v>
          </cell>
          <cell r="C2622" t="str">
            <v>Lighting</v>
          </cell>
          <cell r="D2622" t="str">
            <v>Display Lighting</v>
          </cell>
          <cell r="E2622" t="str">
            <v>Refrigeration Lighting</v>
          </cell>
          <cell r="F2622" t="str">
            <v>SBDI: Open Case Lighting - LED - Low - from 4ft T12</v>
          </cell>
          <cell r="G2622" t="str">
            <v>Low-power LED open case lighting: replace 4' T12</v>
          </cell>
          <cell r="H2622">
            <v>1</v>
          </cell>
          <cell r="I2622" t="str">
            <v>Active</v>
          </cell>
          <cell r="J2622">
            <v>42370</v>
          </cell>
          <cell r="L2622" t="str">
            <v>Comm Lighting</v>
          </cell>
          <cell r="M2622" t="str">
            <v>RDC Open-4-T12-LP</v>
          </cell>
          <cell r="N2622" t="str">
            <v>3352</v>
          </cell>
          <cell r="Q2622" t="str">
            <v>58.55</v>
          </cell>
          <cell r="S2622" t="str">
            <v>58.55</v>
          </cell>
          <cell r="T2622" t="str">
            <v>170</v>
          </cell>
          <cell r="U2622" t="str">
            <v>Full</v>
          </cell>
          <cell r="V2622" t="str">
            <v>11</v>
          </cell>
          <cell r="Y2622" t="str">
            <v>RTF-deemed</v>
          </cell>
          <cell r="AE2622" t="str">
            <v>per unit</v>
          </cell>
          <cell r="AF2622" t="str">
            <v>kWh</v>
          </cell>
        </row>
        <row r="2623">
          <cell r="A2623" t="str">
            <v>11149 - 1</v>
          </cell>
          <cell r="B2623" t="str">
            <v>11149</v>
          </cell>
          <cell r="C2623" t="str">
            <v>Lighting</v>
          </cell>
          <cell r="D2623" t="str">
            <v>Display Lighting</v>
          </cell>
          <cell r="E2623" t="str">
            <v>Refrigeration Lighting</v>
          </cell>
          <cell r="F2623" t="str">
            <v>SBDI: Open Case Lighting - LED - Low - from 4ft T8</v>
          </cell>
          <cell r="G2623" t="str">
            <v>Low-power LED open case lighting: replace 4' T8</v>
          </cell>
          <cell r="H2623">
            <v>1</v>
          </cell>
          <cell r="I2623" t="str">
            <v>Active</v>
          </cell>
          <cell r="J2623">
            <v>42370</v>
          </cell>
          <cell r="L2623" t="str">
            <v>Comm Lighting</v>
          </cell>
          <cell r="M2623" t="str">
            <v>RDC Open-4-T8-LP</v>
          </cell>
          <cell r="N2623" t="str">
            <v>3355</v>
          </cell>
          <cell r="Q2623" t="str">
            <v>41.82</v>
          </cell>
          <cell r="S2623" t="str">
            <v>41.82</v>
          </cell>
          <cell r="T2623" t="str">
            <v>98</v>
          </cell>
          <cell r="U2623" t="str">
            <v>Full</v>
          </cell>
          <cell r="V2623" t="str">
            <v>11</v>
          </cell>
          <cell r="Y2623" t="str">
            <v>RTF-deemed</v>
          </cell>
          <cell r="AE2623" t="str">
            <v>per unit</v>
          </cell>
          <cell r="AF2623" t="str">
            <v>kWh</v>
          </cell>
        </row>
        <row r="2624">
          <cell r="A2624" t="str">
            <v>11150 - 1</v>
          </cell>
          <cell r="B2624" t="str">
            <v>11150</v>
          </cell>
          <cell r="C2624" t="str">
            <v>Lighting</v>
          </cell>
          <cell r="D2624" t="str">
            <v>Display Lighting</v>
          </cell>
          <cell r="E2624" t="str">
            <v>Refrigeration Lighting</v>
          </cell>
          <cell r="F2624" t="str">
            <v>SBDI: Open Case Lighting - LED - Low - from 5ft T12</v>
          </cell>
          <cell r="G2624" t="str">
            <v>Low-power LED open case lighting: replace 5' T12</v>
          </cell>
          <cell r="H2624">
            <v>1</v>
          </cell>
          <cell r="I2624" t="str">
            <v>Active</v>
          </cell>
          <cell r="J2624">
            <v>42370</v>
          </cell>
          <cell r="L2624" t="str">
            <v>Comm Lighting</v>
          </cell>
          <cell r="M2624" t="str">
            <v>RDC Open-5-T12-LP</v>
          </cell>
          <cell r="N2624" t="str">
            <v>3358</v>
          </cell>
          <cell r="Q2624" t="str">
            <v>58.55</v>
          </cell>
          <cell r="S2624" t="str">
            <v>58.55</v>
          </cell>
          <cell r="T2624" t="str">
            <v>212</v>
          </cell>
          <cell r="U2624" t="str">
            <v>Full</v>
          </cell>
          <cell r="V2624" t="str">
            <v>11</v>
          </cell>
          <cell r="Y2624" t="str">
            <v>RTF-deemed</v>
          </cell>
          <cell r="AE2624" t="str">
            <v>per unit</v>
          </cell>
          <cell r="AF2624" t="str">
            <v>kWh</v>
          </cell>
        </row>
        <row r="2625">
          <cell r="A2625" t="str">
            <v>11151 - 1</v>
          </cell>
          <cell r="B2625" t="str">
            <v>11151</v>
          </cell>
          <cell r="C2625" t="str">
            <v>Lighting</v>
          </cell>
          <cell r="D2625" t="str">
            <v>Display Lighting</v>
          </cell>
          <cell r="E2625" t="str">
            <v>Refrigeration Lighting</v>
          </cell>
          <cell r="F2625" t="str">
            <v>SBDI: Open Case Lighting - LED - Low - from 5ft T8</v>
          </cell>
          <cell r="G2625" t="str">
            <v>Low-power LED open case lighting: replace 5' T8</v>
          </cell>
          <cell r="H2625">
            <v>1</v>
          </cell>
          <cell r="I2625" t="str">
            <v>Active</v>
          </cell>
          <cell r="J2625">
            <v>42370</v>
          </cell>
          <cell r="L2625" t="str">
            <v>Comm Lighting</v>
          </cell>
          <cell r="M2625" t="str">
            <v>RDC Open-5-T8-LP</v>
          </cell>
          <cell r="N2625" t="str">
            <v>3361</v>
          </cell>
          <cell r="Q2625" t="str">
            <v>41.82</v>
          </cell>
          <cell r="S2625" t="str">
            <v>41.82</v>
          </cell>
          <cell r="T2625" t="str">
            <v>122</v>
          </cell>
          <cell r="U2625" t="str">
            <v>Full</v>
          </cell>
          <cell r="V2625" t="str">
            <v>11</v>
          </cell>
          <cell r="Y2625" t="str">
            <v>RTF-deemed</v>
          </cell>
          <cell r="AE2625" t="str">
            <v>per unit</v>
          </cell>
          <cell r="AF2625" t="str">
            <v>kWh</v>
          </cell>
        </row>
        <row r="2626">
          <cell r="A2626" t="str">
            <v>11152 - 1</v>
          </cell>
          <cell r="B2626" t="str">
            <v>11152</v>
          </cell>
          <cell r="C2626" t="str">
            <v>Lighting</v>
          </cell>
          <cell r="D2626" t="str">
            <v>Display Lighting</v>
          </cell>
          <cell r="E2626" t="str">
            <v>Refrigeration Lighting</v>
          </cell>
          <cell r="F2626" t="str">
            <v>SBDI: Open Case Lighting - LED - Low - from 6ft T12</v>
          </cell>
          <cell r="G2626" t="str">
            <v>Low-power LED open case lighting: replace 6' T12</v>
          </cell>
          <cell r="H2626">
            <v>1</v>
          </cell>
          <cell r="I2626" t="str">
            <v>Active</v>
          </cell>
          <cell r="J2626">
            <v>42370</v>
          </cell>
          <cell r="L2626" t="str">
            <v>Comm Lighting</v>
          </cell>
          <cell r="M2626" t="str">
            <v>RDC Open-6-T12-LP</v>
          </cell>
          <cell r="N2626" t="str">
            <v>3364</v>
          </cell>
          <cell r="Q2626" t="str">
            <v>78.15</v>
          </cell>
          <cell r="S2626" t="str">
            <v>78.15</v>
          </cell>
          <cell r="T2626" t="str">
            <v>255</v>
          </cell>
          <cell r="U2626" t="str">
            <v>Full</v>
          </cell>
          <cell r="V2626" t="str">
            <v>11</v>
          </cell>
          <cell r="Y2626" t="str">
            <v>RTF-deemed</v>
          </cell>
          <cell r="AE2626" t="str">
            <v>per unit</v>
          </cell>
          <cell r="AF2626" t="str">
            <v>kWh</v>
          </cell>
        </row>
        <row r="2627">
          <cell r="A2627" t="str">
            <v>11153 - 1</v>
          </cell>
          <cell r="B2627" t="str">
            <v>11153</v>
          </cell>
          <cell r="C2627" t="str">
            <v>Lighting</v>
          </cell>
          <cell r="D2627" t="str">
            <v>Display Lighting</v>
          </cell>
          <cell r="E2627" t="str">
            <v>Refrigeration Lighting</v>
          </cell>
          <cell r="F2627" t="str">
            <v>SBDI: Open Case Lighting - LED - Low - from 6ft T8</v>
          </cell>
          <cell r="G2627" t="str">
            <v>Low-power LED open case lighting: replace 6' T8</v>
          </cell>
          <cell r="H2627">
            <v>1</v>
          </cell>
          <cell r="I2627" t="str">
            <v>Active</v>
          </cell>
          <cell r="J2627">
            <v>42370</v>
          </cell>
          <cell r="L2627" t="str">
            <v>Comm Lighting</v>
          </cell>
          <cell r="M2627" t="str">
            <v>RDC Open-6-T8-LP</v>
          </cell>
          <cell r="N2627" t="str">
            <v>3367</v>
          </cell>
          <cell r="Q2627" t="str">
            <v>55.82</v>
          </cell>
          <cell r="S2627" t="str">
            <v>55.82</v>
          </cell>
          <cell r="T2627" t="str">
            <v>147</v>
          </cell>
          <cell r="U2627" t="str">
            <v>Full</v>
          </cell>
          <cell r="V2627" t="str">
            <v>11</v>
          </cell>
          <cell r="Y2627" t="str">
            <v>RTF-deemed</v>
          </cell>
          <cell r="AE2627" t="str">
            <v>per unit</v>
          </cell>
          <cell r="AF2627" t="str">
            <v>kWh</v>
          </cell>
        </row>
        <row r="2628">
          <cell r="A2628" t="str">
            <v>11154 - 1</v>
          </cell>
          <cell r="B2628" t="str">
            <v>11154</v>
          </cell>
          <cell r="C2628" t="str">
            <v>Lighting</v>
          </cell>
          <cell r="D2628" t="str">
            <v>Display Lighting</v>
          </cell>
          <cell r="E2628" t="str">
            <v>Refrigeration Lighting</v>
          </cell>
          <cell r="F2628" t="str">
            <v>SBDI: Open Case Lighting - T12 - Delamp - 4 ft</v>
          </cell>
          <cell r="G2628" t="str">
            <v>4' T12 open case lighting delamp</v>
          </cell>
          <cell r="H2628">
            <v>1</v>
          </cell>
          <cell r="I2628" t="str">
            <v>Active</v>
          </cell>
          <cell r="J2628">
            <v>42370</v>
          </cell>
          <cell r="L2628" t="str">
            <v>Comm Lighting</v>
          </cell>
          <cell r="M2628" t="str">
            <v>RDC Open-4-T12-DL</v>
          </cell>
          <cell r="N2628" t="str">
            <v>3350</v>
          </cell>
          <cell r="Q2628" t="str">
            <v>58.55</v>
          </cell>
          <cell r="S2628" t="str">
            <v>58.55</v>
          </cell>
          <cell r="T2628" t="str">
            <v>226</v>
          </cell>
          <cell r="U2628" t="str">
            <v>Full</v>
          </cell>
          <cell r="V2628" t="str">
            <v>11</v>
          </cell>
          <cell r="Y2628" t="str">
            <v>RTF-deemed</v>
          </cell>
          <cell r="AE2628" t="str">
            <v>per unit</v>
          </cell>
          <cell r="AF2628" t="str">
            <v>kWh</v>
          </cell>
        </row>
        <row r="2629">
          <cell r="A2629" t="str">
            <v>11155 - 1</v>
          </cell>
          <cell r="B2629" t="str">
            <v>11155</v>
          </cell>
          <cell r="C2629" t="str">
            <v>Lighting</v>
          </cell>
          <cell r="D2629" t="str">
            <v>Display Lighting</v>
          </cell>
          <cell r="E2629" t="str">
            <v>Refrigeration Lighting</v>
          </cell>
          <cell r="F2629" t="str">
            <v>SBDI: Open Case Lighting - T12 - Delamp - 5 ft</v>
          </cell>
          <cell r="G2629" t="str">
            <v>5' T12 open case lighting delamp</v>
          </cell>
          <cell r="H2629">
            <v>1</v>
          </cell>
          <cell r="I2629" t="str">
            <v>Active</v>
          </cell>
          <cell r="J2629">
            <v>42370</v>
          </cell>
          <cell r="L2629" t="str">
            <v>Comm Lighting</v>
          </cell>
          <cell r="M2629" t="str">
            <v>RDC Open-5-T12-DL</v>
          </cell>
          <cell r="N2629" t="str">
            <v>3356</v>
          </cell>
          <cell r="Q2629" t="str">
            <v>58.55</v>
          </cell>
          <cell r="S2629" t="str">
            <v>58.55</v>
          </cell>
          <cell r="T2629" t="str">
            <v>282</v>
          </cell>
          <cell r="U2629" t="str">
            <v>Full</v>
          </cell>
          <cell r="V2629" t="str">
            <v>11</v>
          </cell>
          <cell r="Y2629" t="str">
            <v>RTF-deemed</v>
          </cell>
          <cell r="AE2629" t="str">
            <v>per unit</v>
          </cell>
          <cell r="AF2629" t="str">
            <v>kWh</v>
          </cell>
        </row>
        <row r="2630">
          <cell r="A2630" t="str">
            <v>11156 - 1</v>
          </cell>
          <cell r="B2630" t="str">
            <v>11156</v>
          </cell>
          <cell r="C2630" t="str">
            <v>Lighting</v>
          </cell>
          <cell r="D2630" t="str">
            <v>Display Lighting</v>
          </cell>
          <cell r="E2630" t="str">
            <v>Refrigeration Lighting</v>
          </cell>
          <cell r="F2630" t="str">
            <v>SBDI: Open Case Lighting - T12 - Delamp - 6 ft</v>
          </cell>
          <cell r="G2630" t="str">
            <v>6' T12 open case lighting delamp</v>
          </cell>
          <cell r="H2630">
            <v>1</v>
          </cell>
          <cell r="I2630" t="str">
            <v>Active</v>
          </cell>
          <cell r="J2630">
            <v>42370</v>
          </cell>
          <cell r="L2630" t="str">
            <v>Comm Lighting</v>
          </cell>
          <cell r="M2630" t="str">
            <v>RDC Open-6-T12-DL</v>
          </cell>
          <cell r="N2630" t="str">
            <v>3362</v>
          </cell>
          <cell r="Q2630" t="str">
            <v>78.15</v>
          </cell>
          <cell r="S2630" t="str">
            <v>78.15</v>
          </cell>
          <cell r="T2630" t="str">
            <v>339</v>
          </cell>
          <cell r="U2630" t="str">
            <v>Full</v>
          </cell>
          <cell r="V2630" t="str">
            <v>11</v>
          </cell>
          <cell r="Y2630" t="str">
            <v>RTF-deemed</v>
          </cell>
          <cell r="AE2630" t="str">
            <v>per unit</v>
          </cell>
          <cell r="AF2630" t="str">
            <v>kWh</v>
          </cell>
        </row>
        <row r="2631">
          <cell r="A2631" t="str">
            <v>11157 - 1</v>
          </cell>
          <cell r="B2631" t="str">
            <v>11157</v>
          </cell>
          <cell r="C2631" t="str">
            <v>Lighting</v>
          </cell>
          <cell r="D2631" t="str">
            <v>Display Lighting</v>
          </cell>
          <cell r="E2631" t="str">
            <v>Refrigeration Lighting</v>
          </cell>
          <cell r="F2631" t="str">
            <v>SBDI: Open Case Lighting - T8 - Delamp - 4 ft</v>
          </cell>
          <cell r="G2631" t="str">
            <v>4' T8 open case lighting delamp</v>
          </cell>
          <cell r="H2631">
            <v>1</v>
          </cell>
          <cell r="I2631" t="str">
            <v>Active</v>
          </cell>
          <cell r="J2631">
            <v>42370</v>
          </cell>
          <cell r="L2631" t="str">
            <v>Comm Lighting</v>
          </cell>
          <cell r="M2631" t="str">
            <v>RDC Open-4-T8-Delamp</v>
          </cell>
          <cell r="N2631" t="str">
            <v>3353</v>
          </cell>
          <cell r="Q2631" t="str">
            <v>41.82</v>
          </cell>
          <cell r="S2631" t="str">
            <v>41.82</v>
          </cell>
          <cell r="T2631" t="str">
            <v>165</v>
          </cell>
          <cell r="U2631" t="str">
            <v>Full</v>
          </cell>
          <cell r="V2631" t="str">
            <v>11</v>
          </cell>
          <cell r="Y2631" t="str">
            <v>RTF-deemed</v>
          </cell>
          <cell r="AE2631" t="str">
            <v>per unit</v>
          </cell>
          <cell r="AF2631" t="str">
            <v>kWh</v>
          </cell>
        </row>
        <row r="2632">
          <cell r="A2632" t="str">
            <v>11158 - 1</v>
          </cell>
          <cell r="B2632" t="str">
            <v>11158</v>
          </cell>
          <cell r="C2632" t="str">
            <v>Lighting</v>
          </cell>
          <cell r="D2632" t="str">
            <v>Display Lighting</v>
          </cell>
          <cell r="E2632" t="str">
            <v>Refrigeration Lighting</v>
          </cell>
          <cell r="F2632" t="str">
            <v>SBDI: Open Case Lighting - T8 - Delamp - 5 ft</v>
          </cell>
          <cell r="G2632" t="str">
            <v>5' T8 open case lighting delamp</v>
          </cell>
          <cell r="H2632">
            <v>1</v>
          </cell>
          <cell r="I2632" t="str">
            <v>Active</v>
          </cell>
          <cell r="J2632">
            <v>42370</v>
          </cell>
          <cell r="L2632" t="str">
            <v>Comm Lighting</v>
          </cell>
          <cell r="M2632" t="str">
            <v>RDC Open-5-T8-Delamp</v>
          </cell>
          <cell r="N2632" t="str">
            <v>3359</v>
          </cell>
          <cell r="Q2632" t="str">
            <v>41.82</v>
          </cell>
          <cell r="S2632" t="str">
            <v>41.82</v>
          </cell>
          <cell r="T2632" t="str">
            <v>206</v>
          </cell>
          <cell r="U2632" t="str">
            <v>Full</v>
          </cell>
          <cell r="V2632" t="str">
            <v>11</v>
          </cell>
          <cell r="Y2632" t="str">
            <v>RTF-deemed</v>
          </cell>
          <cell r="AE2632" t="str">
            <v>per unit</v>
          </cell>
          <cell r="AF2632" t="str">
            <v>kWh</v>
          </cell>
        </row>
        <row r="2633">
          <cell r="A2633" t="str">
            <v>11159 - 1</v>
          </cell>
          <cell r="B2633" t="str">
            <v>11159</v>
          </cell>
          <cell r="C2633" t="str">
            <v>Lighting</v>
          </cell>
          <cell r="D2633" t="str">
            <v>Display Lighting</v>
          </cell>
          <cell r="E2633" t="str">
            <v>Refrigeration Lighting</v>
          </cell>
          <cell r="F2633" t="str">
            <v>SBDI: Open Case Lighting - T8 - Delamp - 6 ft</v>
          </cell>
          <cell r="G2633" t="str">
            <v>6' T8 open case lighting delamp</v>
          </cell>
          <cell r="H2633">
            <v>1</v>
          </cell>
          <cell r="I2633" t="str">
            <v>Active</v>
          </cell>
          <cell r="J2633">
            <v>42370</v>
          </cell>
          <cell r="L2633" t="str">
            <v>Comm Lighting</v>
          </cell>
          <cell r="M2633" t="str">
            <v>RDC Open-6-T8-Delamp</v>
          </cell>
          <cell r="N2633" t="str">
            <v>3365</v>
          </cell>
          <cell r="Q2633" t="str">
            <v>55.82</v>
          </cell>
          <cell r="S2633" t="str">
            <v>55.82</v>
          </cell>
          <cell r="T2633" t="str">
            <v>247</v>
          </cell>
          <cell r="U2633" t="str">
            <v>Full</v>
          </cell>
          <cell r="V2633" t="str">
            <v>11</v>
          </cell>
          <cell r="Y2633" t="str">
            <v>RTF-deemed</v>
          </cell>
          <cell r="AE2633" t="str">
            <v>per unit</v>
          </cell>
          <cell r="AF2633" t="str">
            <v>kWh</v>
          </cell>
        </row>
        <row r="2634">
          <cell r="A2634" t="str">
            <v>11160 - 1</v>
          </cell>
          <cell r="B2634" t="str">
            <v>11160</v>
          </cell>
          <cell r="C2634" t="str">
            <v>Controls</v>
          </cell>
          <cell r="D2634" t="str">
            <v>Advanced Power Strip</v>
          </cell>
          <cell r="E2634" t="str">
            <v>Advanced Power Strip</v>
          </cell>
          <cell r="F2634" t="str">
            <v>SBDI: Power Strip - Advanced</v>
          </cell>
          <cell r="G2634" t="str">
            <v>Advanced power strip</v>
          </cell>
          <cell r="H2634">
            <v>1</v>
          </cell>
          <cell r="I2634" t="str">
            <v>Active</v>
          </cell>
          <cell r="J2634">
            <v>42370</v>
          </cell>
          <cell r="L2634" t="str">
            <v>Comm Flat</v>
          </cell>
          <cell r="M2634" t="str">
            <v>SMART PLUG</v>
          </cell>
          <cell r="N2634" t="str">
            <v>3388</v>
          </cell>
          <cell r="Q2634" t="str">
            <v>40</v>
          </cell>
          <cell r="S2634" t="str">
            <v>40</v>
          </cell>
          <cell r="T2634" t="str">
            <v>118</v>
          </cell>
          <cell r="U2634" t="str">
            <v>Full</v>
          </cell>
          <cell r="V2634" t="str">
            <v>4</v>
          </cell>
          <cell r="Y2634" t="str">
            <v>RTF-deemed</v>
          </cell>
          <cell r="AE2634" t="str">
            <v>per unit</v>
          </cell>
          <cell r="AF2634" t="str">
            <v>kWh</v>
          </cell>
        </row>
        <row r="2635">
          <cell r="A2635" t="str">
            <v>11161 - 1</v>
          </cell>
          <cell r="B2635" t="str">
            <v>11161</v>
          </cell>
          <cell r="C2635" t="str">
            <v>Lighting</v>
          </cell>
          <cell r="D2635" t="str">
            <v>Display Lighting</v>
          </cell>
          <cell r="E2635" t="str">
            <v>Refrigeration Lighting</v>
          </cell>
          <cell r="F2635" t="str">
            <v>SBDI: Reach In Case Lighting - LED - Low - from 4ft T12</v>
          </cell>
          <cell r="G2635" t="str">
            <v>Low-temperature LED reach-in case lighting: replace 4' T12</v>
          </cell>
          <cell r="H2635">
            <v>1</v>
          </cell>
          <cell r="I2635" t="str">
            <v>Active</v>
          </cell>
          <cell r="J2635">
            <v>42370</v>
          </cell>
          <cell r="L2635" t="str">
            <v>Comm Lighting</v>
          </cell>
          <cell r="M2635" t="str">
            <v>RDC Reach-4-LT12-LED</v>
          </cell>
          <cell r="N2635" t="str">
            <v>3368</v>
          </cell>
          <cell r="Q2635" t="str">
            <v>58.55</v>
          </cell>
          <cell r="S2635" t="str">
            <v>58.55</v>
          </cell>
          <cell r="T2635" t="str">
            <v>302</v>
          </cell>
          <cell r="U2635" t="str">
            <v>Full</v>
          </cell>
          <cell r="V2635" t="str">
            <v>11</v>
          </cell>
          <cell r="Y2635" t="str">
            <v>RTF-deemed</v>
          </cell>
          <cell r="AE2635" t="str">
            <v>per unit</v>
          </cell>
          <cell r="AF2635" t="str">
            <v>kWh</v>
          </cell>
        </row>
        <row r="2636">
          <cell r="A2636" t="str">
            <v>11162 - 1</v>
          </cell>
          <cell r="B2636" t="str">
            <v>11162</v>
          </cell>
          <cell r="C2636" t="str">
            <v>Lighting</v>
          </cell>
          <cell r="D2636" t="str">
            <v>Display Lighting</v>
          </cell>
          <cell r="E2636" t="str">
            <v>Refrigeration Lighting</v>
          </cell>
          <cell r="F2636" t="str">
            <v>SBDI: Reach In Case Lighting - LED - Low - from 4ft T8</v>
          </cell>
          <cell r="G2636" t="str">
            <v>Low-temperature LED reach-in case lighting: replace 4' T8</v>
          </cell>
          <cell r="H2636">
            <v>1</v>
          </cell>
          <cell r="I2636" t="str">
            <v>Active</v>
          </cell>
          <cell r="J2636">
            <v>42370</v>
          </cell>
          <cell r="L2636" t="str">
            <v>Comm Lighting</v>
          </cell>
          <cell r="M2636" t="str">
            <v>RDC Reach-4-LT8-LED</v>
          </cell>
          <cell r="N2636" t="str">
            <v>3369</v>
          </cell>
          <cell r="Q2636" t="str">
            <v>41.82</v>
          </cell>
          <cell r="S2636" t="str">
            <v>41.82</v>
          </cell>
          <cell r="T2636" t="str">
            <v>206</v>
          </cell>
          <cell r="U2636" t="str">
            <v>Full</v>
          </cell>
          <cell r="V2636" t="str">
            <v>11</v>
          </cell>
          <cell r="Y2636" t="str">
            <v>RTF-deemed</v>
          </cell>
          <cell r="AE2636" t="str">
            <v>per unit</v>
          </cell>
          <cell r="AF2636" t="str">
            <v>kWh</v>
          </cell>
        </row>
        <row r="2637">
          <cell r="A2637" t="str">
            <v>11163 - 1</v>
          </cell>
          <cell r="B2637" t="str">
            <v>11163</v>
          </cell>
          <cell r="C2637" t="str">
            <v>Lighting</v>
          </cell>
          <cell r="D2637" t="str">
            <v>Display Lighting</v>
          </cell>
          <cell r="E2637" t="str">
            <v>Refrigeration Lighting</v>
          </cell>
          <cell r="F2637" t="str">
            <v>SBDI: Reach In Case Lighting - LED - Low - from 5ft T12</v>
          </cell>
          <cell r="G2637" t="str">
            <v>Low-temperature LED reach-in case lighting: replace 5' T12</v>
          </cell>
          <cell r="H2637">
            <v>1</v>
          </cell>
          <cell r="I2637" t="str">
            <v>Active</v>
          </cell>
          <cell r="J2637">
            <v>42370</v>
          </cell>
          <cell r="L2637" t="str">
            <v>Comm Lighting</v>
          </cell>
          <cell r="M2637" t="str">
            <v>RDC Reach-5-LT12-LED</v>
          </cell>
          <cell r="N2637" t="str">
            <v>3372</v>
          </cell>
          <cell r="Q2637" t="str">
            <v>58.55</v>
          </cell>
          <cell r="S2637" t="str">
            <v>58.55</v>
          </cell>
          <cell r="T2637" t="str">
            <v>378</v>
          </cell>
          <cell r="U2637" t="str">
            <v>Full</v>
          </cell>
          <cell r="V2637" t="str">
            <v>11</v>
          </cell>
          <cell r="Y2637" t="str">
            <v>RTF-deemed</v>
          </cell>
          <cell r="AE2637" t="str">
            <v>per unit</v>
          </cell>
          <cell r="AF2637" t="str">
            <v>kWh</v>
          </cell>
        </row>
        <row r="2638">
          <cell r="A2638" t="str">
            <v>11164 - 1</v>
          </cell>
          <cell r="B2638" t="str">
            <v>11164</v>
          </cell>
          <cell r="C2638" t="str">
            <v>Lighting</v>
          </cell>
          <cell r="D2638" t="str">
            <v>Display Lighting</v>
          </cell>
          <cell r="E2638" t="str">
            <v>Refrigeration Lighting</v>
          </cell>
          <cell r="F2638" t="str">
            <v>SBDI: Reach In Case Lighting - LED - Low - from 5ft T8</v>
          </cell>
          <cell r="G2638" t="str">
            <v>Low-temperature LED reach-in case lighting: replace 5' T8</v>
          </cell>
          <cell r="H2638">
            <v>1</v>
          </cell>
          <cell r="I2638" t="str">
            <v>Active</v>
          </cell>
          <cell r="J2638">
            <v>42370</v>
          </cell>
          <cell r="L2638" t="str">
            <v>Comm Lighting</v>
          </cell>
          <cell r="M2638" t="str">
            <v>RDC Reach-5-LT8-LED</v>
          </cell>
          <cell r="N2638" t="str">
            <v>3373</v>
          </cell>
          <cell r="Q2638" t="str">
            <v>41.82</v>
          </cell>
          <cell r="S2638" t="str">
            <v>41.82</v>
          </cell>
          <cell r="T2638" t="str">
            <v>258</v>
          </cell>
          <cell r="U2638" t="str">
            <v>Full</v>
          </cell>
          <cell r="V2638" t="str">
            <v>11</v>
          </cell>
          <cell r="Y2638" t="str">
            <v>RTF-deemed</v>
          </cell>
          <cell r="AE2638" t="str">
            <v>per unit</v>
          </cell>
          <cell r="AF2638" t="str">
            <v>kWh</v>
          </cell>
        </row>
        <row r="2639">
          <cell r="A2639" t="str">
            <v>11165 - 1</v>
          </cell>
          <cell r="B2639" t="str">
            <v>11165</v>
          </cell>
          <cell r="C2639" t="str">
            <v>Lighting</v>
          </cell>
          <cell r="D2639" t="str">
            <v>Display Lighting</v>
          </cell>
          <cell r="E2639" t="str">
            <v>Refrigeration Lighting</v>
          </cell>
          <cell r="F2639" t="str">
            <v>SBDI: Reach In Case Lighting - LED - Low - from 6ft T12</v>
          </cell>
          <cell r="G2639" t="str">
            <v>Low-temperature LED reach-in case lighting: replace 6' T12</v>
          </cell>
          <cell r="H2639">
            <v>1</v>
          </cell>
          <cell r="I2639" t="str">
            <v>Active</v>
          </cell>
          <cell r="J2639">
            <v>42370</v>
          </cell>
          <cell r="L2639" t="str">
            <v>Comm Lighting</v>
          </cell>
          <cell r="M2639" t="str">
            <v>RDC Reach-6-LT12-LED</v>
          </cell>
          <cell r="N2639" t="str">
            <v>3376</v>
          </cell>
          <cell r="Q2639" t="str">
            <v>78.15</v>
          </cell>
          <cell r="S2639" t="str">
            <v>78.15</v>
          </cell>
          <cell r="T2639" t="str">
            <v>453</v>
          </cell>
          <cell r="U2639" t="str">
            <v>Full</v>
          </cell>
          <cell r="V2639" t="str">
            <v>11</v>
          </cell>
          <cell r="Y2639" t="str">
            <v>RTF-deemed</v>
          </cell>
          <cell r="AE2639" t="str">
            <v>per unit</v>
          </cell>
          <cell r="AF2639" t="str">
            <v>kWh</v>
          </cell>
        </row>
        <row r="2640">
          <cell r="A2640" t="str">
            <v>11166 - 1</v>
          </cell>
          <cell r="B2640" t="str">
            <v>11166</v>
          </cell>
          <cell r="C2640" t="str">
            <v>Lighting</v>
          </cell>
          <cell r="D2640" t="str">
            <v>Display Lighting</v>
          </cell>
          <cell r="E2640" t="str">
            <v>Refrigeration Lighting</v>
          </cell>
          <cell r="F2640" t="str">
            <v>SBDI: Reach In Case Lighting - LED - Low - from 6ft T8</v>
          </cell>
          <cell r="G2640" t="str">
            <v>Low-temperature LED reach-in case lighting: replace 6' T8</v>
          </cell>
          <cell r="H2640">
            <v>1</v>
          </cell>
          <cell r="I2640" t="str">
            <v>Active</v>
          </cell>
          <cell r="J2640">
            <v>42370</v>
          </cell>
          <cell r="L2640" t="str">
            <v>Comm Lighting</v>
          </cell>
          <cell r="M2640" t="str">
            <v>RDC Reach-6-LT8-LED</v>
          </cell>
          <cell r="N2640" t="str">
            <v>3377</v>
          </cell>
          <cell r="Q2640" t="str">
            <v>55.82</v>
          </cell>
          <cell r="S2640" t="str">
            <v>55.82</v>
          </cell>
          <cell r="T2640" t="str">
            <v>309</v>
          </cell>
          <cell r="U2640" t="str">
            <v>Full</v>
          </cell>
          <cell r="V2640" t="str">
            <v>11</v>
          </cell>
          <cell r="Y2640" t="str">
            <v>RTF-deemed</v>
          </cell>
          <cell r="AE2640" t="str">
            <v>per unit</v>
          </cell>
          <cell r="AF2640" t="str">
            <v>kWh</v>
          </cell>
        </row>
        <row r="2641">
          <cell r="A2641" t="str">
            <v>11167 - 1</v>
          </cell>
          <cell r="B2641" t="str">
            <v>11167</v>
          </cell>
          <cell r="C2641" t="str">
            <v>Lighting</v>
          </cell>
          <cell r="D2641" t="str">
            <v>Display Lighting</v>
          </cell>
          <cell r="E2641" t="str">
            <v>Refrigeration Lighting</v>
          </cell>
          <cell r="F2641" t="str">
            <v>SBDI: Reach In Case Lighting - LED - Med - from 4ft T12</v>
          </cell>
          <cell r="G2641" t="str">
            <v>Medium-temperature LED reach-in case lighting: replace 4' T12</v>
          </cell>
          <cell r="H2641">
            <v>1</v>
          </cell>
          <cell r="I2641" t="str">
            <v>Active</v>
          </cell>
          <cell r="J2641">
            <v>42370</v>
          </cell>
          <cell r="L2641" t="str">
            <v>Comm Lighting</v>
          </cell>
          <cell r="M2641" t="str">
            <v>RDC Reach-4-MT12-LED</v>
          </cell>
          <cell r="N2641" t="str">
            <v>3370</v>
          </cell>
          <cell r="Q2641" t="str">
            <v>58.55</v>
          </cell>
          <cell r="S2641" t="str">
            <v>58.55</v>
          </cell>
          <cell r="T2641" t="str">
            <v>222</v>
          </cell>
          <cell r="U2641" t="str">
            <v>Full</v>
          </cell>
          <cell r="V2641" t="str">
            <v>11</v>
          </cell>
          <cell r="Y2641" t="str">
            <v>RTF-deemed</v>
          </cell>
          <cell r="AE2641" t="str">
            <v>per unit</v>
          </cell>
          <cell r="AF2641" t="str">
            <v>kWh</v>
          </cell>
        </row>
        <row r="2642">
          <cell r="A2642" t="str">
            <v>11168 - 1</v>
          </cell>
          <cell r="B2642" t="str">
            <v>11168</v>
          </cell>
          <cell r="C2642" t="str">
            <v>Lighting</v>
          </cell>
          <cell r="D2642" t="str">
            <v>Display Lighting</v>
          </cell>
          <cell r="E2642" t="str">
            <v>Refrigeration Lighting</v>
          </cell>
          <cell r="F2642" t="str">
            <v>SBDI: Reach In Case Lighting - LED - Med - from 4ft T8</v>
          </cell>
          <cell r="G2642" t="str">
            <v>Medium-temperature LED reach-in case lighting: replace 4' T8</v>
          </cell>
          <cell r="H2642">
            <v>1</v>
          </cell>
          <cell r="I2642" t="str">
            <v>Active</v>
          </cell>
          <cell r="J2642">
            <v>42370</v>
          </cell>
          <cell r="L2642" t="str">
            <v>Comm Lighting</v>
          </cell>
          <cell r="M2642" t="str">
            <v>RDC Reach-4-MT8-LED</v>
          </cell>
          <cell r="N2642" t="str">
            <v>3371</v>
          </cell>
          <cell r="Q2642" t="str">
            <v>41.82</v>
          </cell>
          <cell r="S2642" t="str">
            <v>41.82</v>
          </cell>
          <cell r="T2642" t="str">
            <v>152</v>
          </cell>
          <cell r="U2642" t="str">
            <v>Full</v>
          </cell>
          <cell r="V2642" t="str">
            <v>11</v>
          </cell>
          <cell r="Y2642" t="str">
            <v>RTF-deemed</v>
          </cell>
          <cell r="AE2642" t="str">
            <v>per unit</v>
          </cell>
          <cell r="AF2642" t="str">
            <v>kWh</v>
          </cell>
        </row>
        <row r="2643">
          <cell r="A2643" t="str">
            <v>11169 - 1</v>
          </cell>
          <cell r="B2643" t="str">
            <v>11169</v>
          </cell>
          <cell r="C2643" t="str">
            <v>Lighting</v>
          </cell>
          <cell r="D2643" t="str">
            <v>Display Lighting</v>
          </cell>
          <cell r="E2643" t="str">
            <v>Refrigeration Lighting</v>
          </cell>
          <cell r="F2643" t="str">
            <v>SBDI: Reach In Case Lighting - LED - Med - from 5ft T12</v>
          </cell>
          <cell r="G2643" t="str">
            <v>Medium-temperature LED reach-in case lighting: replace 5' T12</v>
          </cell>
          <cell r="H2643">
            <v>1</v>
          </cell>
          <cell r="I2643" t="str">
            <v>Active</v>
          </cell>
          <cell r="J2643">
            <v>42370</v>
          </cell>
          <cell r="L2643" t="str">
            <v>Comm Lighting</v>
          </cell>
          <cell r="M2643" t="str">
            <v>RDC Reach-5-MT12-LED</v>
          </cell>
          <cell r="N2643" t="str">
            <v>3374</v>
          </cell>
          <cell r="Q2643" t="str">
            <v>58.55</v>
          </cell>
          <cell r="S2643" t="str">
            <v>58.55</v>
          </cell>
          <cell r="T2643" t="str">
            <v>278</v>
          </cell>
          <cell r="U2643" t="str">
            <v>Full</v>
          </cell>
          <cell r="V2643" t="str">
            <v>11</v>
          </cell>
          <cell r="Y2643" t="str">
            <v>RTF-deemed</v>
          </cell>
          <cell r="AE2643" t="str">
            <v>per unit</v>
          </cell>
          <cell r="AF2643" t="str">
            <v>kWh</v>
          </cell>
        </row>
        <row r="2644">
          <cell r="A2644" t="str">
            <v>11170 - 1</v>
          </cell>
          <cell r="B2644" t="str">
            <v>11170</v>
          </cell>
          <cell r="C2644" t="str">
            <v>Lighting</v>
          </cell>
          <cell r="D2644" t="str">
            <v>Display Lighting</v>
          </cell>
          <cell r="E2644" t="str">
            <v>Refrigeration Lighting</v>
          </cell>
          <cell r="F2644" t="str">
            <v>SBDI: Reach In Case Lighting - LED - Med - from 5ft T8</v>
          </cell>
          <cell r="G2644" t="str">
            <v>Medium-temperature LED reach-in case lighting: replace 5' T8</v>
          </cell>
          <cell r="H2644">
            <v>1</v>
          </cell>
          <cell r="I2644" t="str">
            <v>Active</v>
          </cell>
          <cell r="J2644">
            <v>42370</v>
          </cell>
          <cell r="L2644" t="str">
            <v>Comm Lighting</v>
          </cell>
          <cell r="M2644" t="str">
            <v>RDC Reach-5-MT8-LED</v>
          </cell>
          <cell r="N2644" t="str">
            <v>3375</v>
          </cell>
          <cell r="Q2644" t="str">
            <v>41.82</v>
          </cell>
          <cell r="S2644" t="str">
            <v>41.82</v>
          </cell>
          <cell r="T2644" t="str">
            <v>190</v>
          </cell>
          <cell r="U2644" t="str">
            <v>Full</v>
          </cell>
          <cell r="V2644" t="str">
            <v>11</v>
          </cell>
          <cell r="Y2644" t="str">
            <v>RTF-deemed</v>
          </cell>
          <cell r="AE2644" t="str">
            <v>per unit</v>
          </cell>
          <cell r="AF2644" t="str">
            <v>kWh</v>
          </cell>
        </row>
        <row r="2645">
          <cell r="A2645" t="str">
            <v>11171 - 1</v>
          </cell>
          <cell r="B2645" t="str">
            <v>11171</v>
          </cell>
          <cell r="C2645" t="str">
            <v>Lighting</v>
          </cell>
          <cell r="D2645" t="str">
            <v>Display Lighting</v>
          </cell>
          <cell r="E2645" t="str">
            <v>Refrigeration Lighting</v>
          </cell>
          <cell r="F2645" t="str">
            <v>SBDI: Reach In Case Lighting - LED - Med - from 6ft T12</v>
          </cell>
          <cell r="G2645" t="str">
            <v>Medium-temperature LED reach-in case lighting: replace 6' T12</v>
          </cell>
          <cell r="H2645">
            <v>1</v>
          </cell>
          <cell r="I2645" t="str">
            <v>Active</v>
          </cell>
          <cell r="J2645">
            <v>42370</v>
          </cell>
          <cell r="L2645" t="str">
            <v>Comm Lighting</v>
          </cell>
          <cell r="M2645" t="str">
            <v>RDC Reach-6-MT12-LED</v>
          </cell>
          <cell r="N2645" t="str">
            <v>3378</v>
          </cell>
          <cell r="Q2645" t="str">
            <v>78.15</v>
          </cell>
          <cell r="S2645" t="str">
            <v>78.15</v>
          </cell>
          <cell r="T2645" t="str">
            <v>333</v>
          </cell>
          <cell r="U2645" t="str">
            <v>Full</v>
          </cell>
          <cell r="V2645" t="str">
            <v>11</v>
          </cell>
          <cell r="Y2645" t="str">
            <v>RTF-deemed</v>
          </cell>
          <cell r="AE2645" t="str">
            <v>per unit</v>
          </cell>
          <cell r="AF2645" t="str">
            <v>kWh</v>
          </cell>
        </row>
        <row r="2646">
          <cell r="A2646" t="str">
            <v>11172 - 1</v>
          </cell>
          <cell r="B2646" t="str">
            <v>11172</v>
          </cell>
          <cell r="C2646" t="str">
            <v>Lighting</v>
          </cell>
          <cell r="D2646" t="str">
            <v>Display Lighting</v>
          </cell>
          <cell r="E2646" t="str">
            <v>Refrigeration Lighting</v>
          </cell>
          <cell r="F2646" t="str">
            <v>SBDI: Reach In Case Lighting - LED - Med - from 6ft T8</v>
          </cell>
          <cell r="G2646" t="str">
            <v>Medium-temperature LED reach-in case lighting: replace 6' T8</v>
          </cell>
          <cell r="H2646">
            <v>1</v>
          </cell>
          <cell r="I2646" t="str">
            <v>Active</v>
          </cell>
          <cell r="J2646">
            <v>42370</v>
          </cell>
          <cell r="L2646" t="str">
            <v>Comm Lighting</v>
          </cell>
          <cell r="M2646" t="str">
            <v>RDC Reach-6-MT8-LED</v>
          </cell>
          <cell r="N2646" t="str">
            <v>3379</v>
          </cell>
          <cell r="Q2646" t="str">
            <v>55.82</v>
          </cell>
          <cell r="S2646" t="str">
            <v>55.82</v>
          </cell>
          <cell r="T2646" t="str">
            <v>228</v>
          </cell>
          <cell r="U2646" t="str">
            <v>Full</v>
          </cell>
          <cell r="V2646" t="str">
            <v>11</v>
          </cell>
          <cell r="Y2646" t="str">
            <v>RTF-deemed</v>
          </cell>
          <cell r="AE2646" t="str">
            <v>per unit</v>
          </cell>
          <cell r="AF2646" t="str">
            <v>kWh</v>
          </cell>
        </row>
        <row r="2647">
          <cell r="A2647" t="str">
            <v>11173 - 1</v>
          </cell>
          <cell r="B2647" t="str">
            <v>11173</v>
          </cell>
          <cell r="C2647" t="str">
            <v>Refrigeration</v>
          </cell>
          <cell r="D2647" t="str">
            <v>Sealing</v>
          </cell>
          <cell r="E2647" t="str">
            <v>Auto Closer</v>
          </cell>
          <cell r="F2647" t="str">
            <v>SBDI: Sealing - Auto Closer - Reach In Glass Doors - Low Temp - NG</v>
          </cell>
          <cell r="G2647" t="str">
            <v>Auto closer: reach-in glass doors; low temperature; natural gas heating</v>
          </cell>
          <cell r="H2647">
            <v>1</v>
          </cell>
          <cell r="I2647" t="str">
            <v>Active</v>
          </cell>
          <cell r="J2647">
            <v>42370</v>
          </cell>
          <cell r="L2647" t="str">
            <v>Comm Space Heat</v>
          </cell>
          <cell r="M2647" t="str">
            <v>RI AC Low IE</v>
          </cell>
          <cell r="N2647" t="str">
            <v>3198</v>
          </cell>
          <cell r="U2647" t="str">
            <v>Full</v>
          </cell>
          <cell r="V2647" t="str">
            <v>8</v>
          </cell>
          <cell r="Y2647" t="str">
            <v>PSE-deemed</v>
          </cell>
          <cell r="Z2647" t="str">
            <v>Engineering</v>
          </cell>
          <cell r="AA2647" t="str">
            <v>0</v>
          </cell>
          <cell r="AC2647" t="str">
            <v>0</v>
          </cell>
          <cell r="AD2647" t="str">
            <v>0.67</v>
          </cell>
          <cell r="AE2647" t="str">
            <v>per unit</v>
          </cell>
          <cell r="AF2647" t="str">
            <v>Therm</v>
          </cell>
        </row>
        <row r="2648">
          <cell r="A2648" t="str">
            <v>11174 - 1</v>
          </cell>
          <cell r="B2648" t="str">
            <v>11174</v>
          </cell>
          <cell r="C2648" t="str">
            <v>Refrigeration</v>
          </cell>
          <cell r="D2648" t="str">
            <v>Sealing</v>
          </cell>
          <cell r="E2648" t="str">
            <v>Auto Closer</v>
          </cell>
          <cell r="F2648" t="str">
            <v>SBDI: Sealing - Auto Closer - Reach In Glass Doors - Low Temp - NG - EIE</v>
          </cell>
          <cell r="G2648" t="str">
            <v>Auto closer: reach-in glass doors; low temperature; natural gas heating; electric interactive effect</v>
          </cell>
          <cell r="H2648">
            <v>1</v>
          </cell>
          <cell r="I2648" t="str">
            <v>Active</v>
          </cell>
          <cell r="J2648">
            <v>42370</v>
          </cell>
          <cell r="L2648" t="str">
            <v>Comm Refrigeration</v>
          </cell>
          <cell r="M2648" t="str">
            <v>RI AC Low GH</v>
          </cell>
          <cell r="N2648" t="str">
            <v>3381</v>
          </cell>
          <cell r="Q2648" t="str">
            <v>133.28</v>
          </cell>
          <cell r="S2648" t="str">
            <v>190.4</v>
          </cell>
          <cell r="T2648" t="str">
            <v>336</v>
          </cell>
          <cell r="U2648" t="str">
            <v>Full</v>
          </cell>
          <cell r="V2648" t="str">
            <v>8</v>
          </cell>
          <cell r="Y2648" t="str">
            <v>RTF-deemed</v>
          </cell>
          <cell r="AE2648" t="str">
            <v>per unit</v>
          </cell>
          <cell r="AF2648" t="str">
            <v>kWh</v>
          </cell>
        </row>
        <row r="2649">
          <cell r="A2649" t="str">
            <v>11175 - 1</v>
          </cell>
          <cell r="B2649" t="str">
            <v>11175</v>
          </cell>
          <cell r="C2649" t="str">
            <v>Refrigeration</v>
          </cell>
          <cell r="D2649" t="str">
            <v>Sealing</v>
          </cell>
          <cell r="E2649" t="str">
            <v>Auto Closer</v>
          </cell>
          <cell r="F2649" t="str">
            <v>SBDI: Sealing - Auto Closer - Reach In Glass Doors - Med Temp - E</v>
          </cell>
          <cell r="G2649" t="str">
            <v>Auto closer: reach-in glass doors; medium temperature; electric heating</v>
          </cell>
          <cell r="H2649">
            <v>1</v>
          </cell>
          <cell r="I2649" t="str">
            <v>Active</v>
          </cell>
          <cell r="J2649">
            <v>42370</v>
          </cell>
          <cell r="L2649" t="str">
            <v>Comm Refrigeration</v>
          </cell>
          <cell r="M2649" t="str">
            <v>RI AC MED EH</v>
          </cell>
          <cell r="N2649" t="str">
            <v>3382</v>
          </cell>
          <cell r="Q2649" t="str">
            <v>133.28</v>
          </cell>
          <cell r="S2649" t="str">
            <v>190.4</v>
          </cell>
          <cell r="T2649" t="str">
            <v>252</v>
          </cell>
          <cell r="U2649" t="str">
            <v>Full</v>
          </cell>
          <cell r="V2649" t="str">
            <v>8</v>
          </cell>
          <cell r="Y2649" t="str">
            <v>RTF-deemed</v>
          </cell>
          <cell r="AE2649" t="str">
            <v>per unit</v>
          </cell>
          <cell r="AF2649" t="str">
            <v>kWh</v>
          </cell>
        </row>
        <row r="2650">
          <cell r="A2650" t="str">
            <v>11176 - 1</v>
          </cell>
          <cell r="B2650" t="str">
            <v>11176</v>
          </cell>
          <cell r="C2650" t="str">
            <v>Refrigeration</v>
          </cell>
          <cell r="D2650" t="str">
            <v>Sealing</v>
          </cell>
          <cell r="E2650" t="str">
            <v>Auto Closer</v>
          </cell>
          <cell r="F2650" t="str">
            <v>SBDI: Sealing - Auto Closer - Reach In Glass Doors - Med Temp - NG</v>
          </cell>
          <cell r="G2650" t="str">
            <v>Auto closer: reach-in glass doors; medium temperature; natural gas heating</v>
          </cell>
          <cell r="H2650">
            <v>1</v>
          </cell>
          <cell r="I2650" t="str">
            <v>Active</v>
          </cell>
          <cell r="J2650">
            <v>42370</v>
          </cell>
          <cell r="L2650" t="str">
            <v>Comm Space Heat</v>
          </cell>
          <cell r="M2650" t="str">
            <v>RI AC MED IE</v>
          </cell>
          <cell r="N2650" t="str">
            <v>3199</v>
          </cell>
          <cell r="U2650" t="str">
            <v>Full</v>
          </cell>
          <cell r="V2650" t="str">
            <v>8</v>
          </cell>
          <cell r="Y2650" t="str">
            <v>PSE-deemed</v>
          </cell>
          <cell r="Z2650" t="str">
            <v>Engineering</v>
          </cell>
          <cell r="AA2650" t="str">
            <v>0</v>
          </cell>
          <cell r="AC2650" t="str">
            <v>0</v>
          </cell>
          <cell r="AD2650" t="str">
            <v>0.25</v>
          </cell>
          <cell r="AE2650" t="str">
            <v>per unit</v>
          </cell>
          <cell r="AF2650" t="str">
            <v>Therm</v>
          </cell>
        </row>
        <row r="2651">
          <cell r="A2651" t="str">
            <v>11177 - 1</v>
          </cell>
          <cell r="B2651" t="str">
            <v>11177</v>
          </cell>
          <cell r="C2651" t="str">
            <v>Refrigeration</v>
          </cell>
          <cell r="D2651" t="str">
            <v>Sealing</v>
          </cell>
          <cell r="E2651" t="str">
            <v>Auto Closer</v>
          </cell>
          <cell r="F2651" t="str">
            <v>SBDI: Sealing - Auto Closer - Reach In Glass Doors - Med Temp - NG - EIE</v>
          </cell>
          <cell r="G2651" t="str">
            <v>Auto closer: reach-in glass doors; medium temperature; natural gas heating; electric interactive effect</v>
          </cell>
          <cell r="H2651">
            <v>1</v>
          </cell>
          <cell r="I2651" t="str">
            <v>Active</v>
          </cell>
          <cell r="J2651">
            <v>42370</v>
          </cell>
          <cell r="L2651" t="str">
            <v>Comm Refrigeration</v>
          </cell>
          <cell r="M2651" t="str">
            <v>RI AC MED GH</v>
          </cell>
          <cell r="N2651" t="str">
            <v>3383</v>
          </cell>
          <cell r="Q2651" t="str">
            <v>133.28</v>
          </cell>
          <cell r="S2651" t="str">
            <v>190.4</v>
          </cell>
          <cell r="T2651" t="str">
            <v>250</v>
          </cell>
          <cell r="U2651" t="str">
            <v>Full</v>
          </cell>
          <cell r="V2651" t="str">
            <v>8</v>
          </cell>
          <cell r="Y2651" t="str">
            <v>RTF-deemed</v>
          </cell>
          <cell r="AE2651" t="str">
            <v>per unit</v>
          </cell>
          <cell r="AF2651" t="str">
            <v>kWh</v>
          </cell>
        </row>
        <row r="2652">
          <cell r="A2652" t="str">
            <v>11178 - 1</v>
          </cell>
          <cell r="B2652" t="str">
            <v>11178</v>
          </cell>
          <cell r="C2652" t="str">
            <v>Refrigeration</v>
          </cell>
          <cell r="D2652" t="str">
            <v>Sealing</v>
          </cell>
          <cell r="E2652" t="str">
            <v>Auto Closer</v>
          </cell>
          <cell r="F2652" t="str">
            <v>SBDI: Sealing - Auto Closer - Walk In Doors - Low Temp - E</v>
          </cell>
          <cell r="G2652" t="str">
            <v>Auto closer: walk-in doors; low temperature; electric heating</v>
          </cell>
          <cell r="H2652">
            <v>1</v>
          </cell>
          <cell r="I2652" t="str">
            <v>Active</v>
          </cell>
          <cell r="J2652">
            <v>42370</v>
          </cell>
          <cell r="L2652" t="str">
            <v>Comm Refrigeration</v>
          </cell>
          <cell r="M2652" t="str">
            <v>WI AC Low EH</v>
          </cell>
          <cell r="N2652" t="str">
            <v>3389</v>
          </cell>
          <cell r="Q2652" t="str">
            <v>133.28</v>
          </cell>
          <cell r="S2652" t="str">
            <v>190.4</v>
          </cell>
          <cell r="T2652" t="str">
            <v>2836</v>
          </cell>
          <cell r="U2652" t="str">
            <v>Full</v>
          </cell>
          <cell r="V2652" t="str">
            <v>8</v>
          </cell>
          <cell r="Y2652" t="str">
            <v>RTF-deemed</v>
          </cell>
          <cell r="AE2652" t="str">
            <v>per unit</v>
          </cell>
          <cell r="AF2652" t="str">
            <v>kWh</v>
          </cell>
        </row>
        <row r="2653">
          <cell r="A2653" t="str">
            <v>11179 - 1</v>
          </cell>
          <cell r="B2653" t="str">
            <v>11179</v>
          </cell>
          <cell r="C2653" t="str">
            <v>Refrigeration</v>
          </cell>
          <cell r="D2653" t="str">
            <v>Sealing</v>
          </cell>
          <cell r="E2653" t="str">
            <v>Auto Closer</v>
          </cell>
          <cell r="F2653" t="str">
            <v>SBDI: Sealing - Auto Closer - Walk In Doors - Low Temp - NG</v>
          </cell>
          <cell r="G2653" t="str">
            <v xml:space="preserve">Auto closer: walk-in doors; low temperature; natural gas heating </v>
          </cell>
          <cell r="H2653">
            <v>1</v>
          </cell>
          <cell r="I2653" t="str">
            <v>Active</v>
          </cell>
          <cell r="J2653">
            <v>42370</v>
          </cell>
          <cell r="L2653" t="str">
            <v>Comm Flat</v>
          </cell>
          <cell r="M2653" t="str">
            <v>WI AC Low IE</v>
          </cell>
          <cell r="N2653" t="str">
            <v>3202</v>
          </cell>
          <cell r="U2653" t="str">
            <v>Full</v>
          </cell>
          <cell r="V2653" t="str">
            <v>8</v>
          </cell>
          <cell r="Y2653" t="str">
            <v>PSE-deemed</v>
          </cell>
          <cell r="Z2653" t="str">
            <v>Engineering</v>
          </cell>
          <cell r="AA2653" t="str">
            <v>0</v>
          </cell>
          <cell r="AC2653" t="str">
            <v>0</v>
          </cell>
          <cell r="AD2653" t="str">
            <v>5.62</v>
          </cell>
          <cell r="AE2653" t="str">
            <v>per unit</v>
          </cell>
          <cell r="AF2653" t="str">
            <v>Therm</v>
          </cell>
        </row>
        <row r="2654">
          <cell r="A2654" t="str">
            <v>11180 - 1</v>
          </cell>
          <cell r="B2654" t="str">
            <v>11180</v>
          </cell>
          <cell r="C2654" t="str">
            <v>Refrigeration</v>
          </cell>
          <cell r="D2654" t="str">
            <v>Sealing</v>
          </cell>
          <cell r="E2654" t="str">
            <v>Auto Closer</v>
          </cell>
          <cell r="F2654" t="str">
            <v>SBDI: Sealing - Auto Closer - Walk In Doors - Low Temp - NG - EIE</v>
          </cell>
          <cell r="G2654" t="str">
            <v>Auto closer: walk-in doors; low temperature; natural gas heating; electric interactive effect</v>
          </cell>
          <cell r="H2654">
            <v>1</v>
          </cell>
          <cell r="I2654" t="str">
            <v>Active</v>
          </cell>
          <cell r="J2654">
            <v>42370</v>
          </cell>
          <cell r="L2654" t="str">
            <v>Comm Refrigeration</v>
          </cell>
          <cell r="M2654" t="str">
            <v>WI AC Low GH</v>
          </cell>
          <cell r="N2654" t="str">
            <v>3390</v>
          </cell>
          <cell r="Q2654" t="str">
            <v>133.28</v>
          </cell>
          <cell r="S2654" t="str">
            <v>190.4</v>
          </cell>
          <cell r="T2654" t="str">
            <v>2809</v>
          </cell>
          <cell r="U2654" t="str">
            <v>Full</v>
          </cell>
          <cell r="V2654" t="str">
            <v>8</v>
          </cell>
          <cell r="Y2654" t="str">
            <v>RTF-deemed</v>
          </cell>
          <cell r="AE2654" t="str">
            <v>per unit</v>
          </cell>
          <cell r="AF2654" t="str">
            <v>kWh</v>
          </cell>
        </row>
        <row r="2655">
          <cell r="A2655" t="str">
            <v>11181 - 1</v>
          </cell>
          <cell r="B2655" t="str">
            <v>11181</v>
          </cell>
          <cell r="C2655" t="str">
            <v>Refrigeration</v>
          </cell>
          <cell r="D2655" t="str">
            <v>Sealing</v>
          </cell>
          <cell r="E2655" t="str">
            <v>Auto Closer</v>
          </cell>
          <cell r="F2655" t="str">
            <v>SBDI: Sealing - Auto Closer - Walk In Doors - Med Temp - E</v>
          </cell>
          <cell r="G2655" t="str">
            <v>Auto closer: walk-in doors; medium temperature; electric heating</v>
          </cell>
          <cell r="H2655">
            <v>1</v>
          </cell>
          <cell r="I2655" t="str">
            <v>Active</v>
          </cell>
          <cell r="J2655">
            <v>42370</v>
          </cell>
          <cell r="L2655" t="str">
            <v>Comm Refrigeration</v>
          </cell>
          <cell r="M2655" t="str">
            <v>WI AC Med EH</v>
          </cell>
          <cell r="N2655" t="str">
            <v>3391</v>
          </cell>
          <cell r="Q2655" t="str">
            <v>133.28</v>
          </cell>
          <cell r="S2655" t="str">
            <v>190.4</v>
          </cell>
          <cell r="T2655" t="str">
            <v>223</v>
          </cell>
          <cell r="U2655" t="str">
            <v>Full</v>
          </cell>
          <cell r="V2655" t="str">
            <v>8</v>
          </cell>
          <cell r="Y2655" t="str">
            <v>RTF-deemed</v>
          </cell>
          <cell r="AE2655" t="str">
            <v>per unit</v>
          </cell>
          <cell r="AF2655" t="str">
            <v>kWh</v>
          </cell>
        </row>
        <row r="2656">
          <cell r="A2656" t="str">
            <v>11182 - 1</v>
          </cell>
          <cell r="B2656" t="str">
            <v>11182</v>
          </cell>
          <cell r="C2656" t="str">
            <v>Refrigeration</v>
          </cell>
          <cell r="D2656" t="str">
            <v>Sealing</v>
          </cell>
          <cell r="E2656" t="str">
            <v>Auto Closer</v>
          </cell>
          <cell r="F2656" t="str">
            <v>SBDI: Sealing - Auto Closer - Walk In Doors - Med Temp - NG</v>
          </cell>
          <cell r="G2656" t="str">
            <v xml:space="preserve">Auto closer: walk-in glass doors; medium temperature; electric heating </v>
          </cell>
          <cell r="H2656">
            <v>1</v>
          </cell>
          <cell r="I2656" t="str">
            <v>Active</v>
          </cell>
          <cell r="J2656">
            <v>42370</v>
          </cell>
          <cell r="L2656" t="str">
            <v>Comm Flat</v>
          </cell>
          <cell r="M2656" t="str">
            <v>WI AC Med IE</v>
          </cell>
          <cell r="N2656" t="str">
            <v>3203</v>
          </cell>
          <cell r="U2656" t="str">
            <v>Full</v>
          </cell>
          <cell r="V2656" t="str">
            <v>8</v>
          </cell>
          <cell r="Y2656" t="str">
            <v>PSE-deemed</v>
          </cell>
          <cell r="Z2656" t="str">
            <v>Engineering</v>
          </cell>
          <cell r="AA2656" t="str">
            <v>0</v>
          </cell>
          <cell r="AC2656" t="str">
            <v>0</v>
          </cell>
          <cell r="AD2656" t="str">
            <v>0.22</v>
          </cell>
          <cell r="AE2656" t="str">
            <v>per unit</v>
          </cell>
          <cell r="AF2656" t="str">
            <v>Therm</v>
          </cell>
        </row>
        <row r="2657">
          <cell r="A2657" t="str">
            <v>11183 - 1</v>
          </cell>
          <cell r="B2657" t="str">
            <v>11183</v>
          </cell>
          <cell r="C2657" t="str">
            <v>Refrigeration</v>
          </cell>
          <cell r="D2657" t="str">
            <v>Sealing</v>
          </cell>
          <cell r="E2657" t="str">
            <v>Auto Closer</v>
          </cell>
          <cell r="F2657" t="str">
            <v>SBDI: Sealing - Auto Closer - Walk In Doors - Med Temp - NG - EIE</v>
          </cell>
          <cell r="G2657" t="str">
            <v>Auto closer: walk-in doors; medium temperature; natural gas heating; electric interactive effect</v>
          </cell>
          <cell r="H2657">
            <v>1</v>
          </cell>
          <cell r="I2657" t="str">
            <v>Active</v>
          </cell>
          <cell r="J2657">
            <v>42370</v>
          </cell>
          <cell r="L2657" t="str">
            <v>Comm Refrigeration</v>
          </cell>
          <cell r="M2657" t="str">
            <v>WI AC Med GH</v>
          </cell>
          <cell r="N2657" t="str">
            <v>3392</v>
          </cell>
          <cell r="Q2657" t="str">
            <v>133.28</v>
          </cell>
          <cell r="S2657" t="str">
            <v>190.4</v>
          </cell>
          <cell r="T2657" t="str">
            <v>221</v>
          </cell>
          <cell r="U2657" t="str">
            <v>Full</v>
          </cell>
          <cell r="V2657" t="str">
            <v>8</v>
          </cell>
          <cell r="Y2657" t="str">
            <v>RTF-deemed</v>
          </cell>
          <cell r="AE2657" t="str">
            <v>per unit</v>
          </cell>
          <cell r="AF2657" t="str">
            <v>kWh</v>
          </cell>
        </row>
        <row r="2658">
          <cell r="A2658" t="str">
            <v>11184 - 1</v>
          </cell>
          <cell r="B2658" t="str">
            <v>11184</v>
          </cell>
          <cell r="C2658" t="str">
            <v>Refrigeration</v>
          </cell>
          <cell r="D2658" t="str">
            <v>Sealing</v>
          </cell>
          <cell r="E2658" t="str">
            <v>Gasket</v>
          </cell>
          <cell r="F2658" t="str">
            <v>SBDI: Sealing - Gasket - Reach In Glass Door - Low Temp - E</v>
          </cell>
          <cell r="G2658" t="str">
            <v>Reach-in glass door gasket: low temperature per door; electric heating</v>
          </cell>
          <cell r="H2658">
            <v>1</v>
          </cell>
          <cell r="I2658" t="str">
            <v>Active</v>
          </cell>
          <cell r="J2658">
            <v>42370</v>
          </cell>
          <cell r="L2658" t="str">
            <v>Comm Refrigeration</v>
          </cell>
          <cell r="M2658" t="str">
            <v>RI Gasket Low (E)</v>
          </cell>
          <cell r="N2658" t="str">
            <v>3386</v>
          </cell>
          <cell r="Q2658" t="str">
            <v>72.9</v>
          </cell>
          <cell r="S2658" t="str">
            <v>81</v>
          </cell>
          <cell r="T2658" t="str">
            <v>243</v>
          </cell>
          <cell r="U2658" t="str">
            <v>Full</v>
          </cell>
          <cell r="V2658" t="str">
            <v>4</v>
          </cell>
          <cell r="Y2658" t="str">
            <v>RTF-deemed</v>
          </cell>
          <cell r="AE2658" t="str">
            <v>per unit</v>
          </cell>
          <cell r="AF2658" t="str">
            <v>kWh</v>
          </cell>
        </row>
        <row r="2659">
          <cell r="A2659" t="str">
            <v>11185 - 1</v>
          </cell>
          <cell r="B2659" t="str">
            <v>11185</v>
          </cell>
          <cell r="C2659" t="str">
            <v>Refrigeration</v>
          </cell>
          <cell r="D2659" t="str">
            <v>Sealing</v>
          </cell>
          <cell r="E2659" t="str">
            <v>Gasket</v>
          </cell>
          <cell r="F2659" t="str">
            <v>SBDI: Sealing - Gasket - Reach In Glass Door - Low Temp - NG</v>
          </cell>
          <cell r="G2659" t="str">
            <v>Reach-in glass door gasket: low temperature per door; natural gas heating</v>
          </cell>
          <cell r="H2659">
            <v>1</v>
          </cell>
          <cell r="I2659" t="str">
            <v>Active</v>
          </cell>
          <cell r="J2659">
            <v>42370</v>
          </cell>
          <cell r="L2659" t="str">
            <v>Comm Flat</v>
          </cell>
          <cell r="M2659" t="str">
            <v>RI Gasket Low (G EIE)</v>
          </cell>
          <cell r="N2659" t="str">
            <v>3200</v>
          </cell>
          <cell r="U2659" t="str">
            <v>Full</v>
          </cell>
          <cell r="V2659" t="str">
            <v>4</v>
          </cell>
          <cell r="Y2659" t="str">
            <v>PSE-deemed</v>
          </cell>
          <cell r="Z2659" t="str">
            <v>Engineering</v>
          </cell>
          <cell r="AA2659" t="str">
            <v>0</v>
          </cell>
          <cell r="AC2659" t="str">
            <v>0</v>
          </cell>
          <cell r="AD2659" t="str">
            <v>6.2</v>
          </cell>
          <cell r="AE2659" t="str">
            <v>per unit</v>
          </cell>
          <cell r="AF2659" t="str">
            <v>Therm</v>
          </cell>
        </row>
        <row r="2660">
          <cell r="A2660" t="str">
            <v>11186 - 1</v>
          </cell>
          <cell r="B2660" t="str">
            <v>11186</v>
          </cell>
          <cell r="C2660" t="str">
            <v>Refrigeration</v>
          </cell>
          <cell r="D2660" t="str">
            <v>Sealing</v>
          </cell>
          <cell r="E2660" t="str">
            <v>Gasket</v>
          </cell>
          <cell r="F2660" t="str">
            <v>SBDI: Sealing - Gasket - Reach In Glass Door - Med Temp - E</v>
          </cell>
          <cell r="G2660" t="str">
            <v>Reach-in glass door gasket: medium temperature per door; electric heating</v>
          </cell>
          <cell r="H2660">
            <v>1</v>
          </cell>
          <cell r="I2660" t="str">
            <v>Active</v>
          </cell>
          <cell r="J2660">
            <v>42370</v>
          </cell>
          <cell r="L2660" t="str">
            <v>Comm Refrigeration</v>
          </cell>
          <cell r="M2660" t="str">
            <v>RI Gasket Med (E)</v>
          </cell>
          <cell r="N2660" t="str">
            <v>3387</v>
          </cell>
          <cell r="Q2660" t="str">
            <v>74.4</v>
          </cell>
          <cell r="S2660" t="str">
            <v>81</v>
          </cell>
          <cell r="T2660" t="str">
            <v>248</v>
          </cell>
          <cell r="U2660" t="str">
            <v>Full</v>
          </cell>
          <cell r="V2660" t="str">
            <v>4</v>
          </cell>
          <cell r="Y2660" t="str">
            <v>RTF-deemed</v>
          </cell>
          <cell r="AE2660" t="str">
            <v>per unit</v>
          </cell>
          <cell r="AF2660" t="str">
            <v>kWh</v>
          </cell>
        </row>
        <row r="2661">
          <cell r="A2661" t="str">
            <v>11187 - 1</v>
          </cell>
          <cell r="B2661" t="str">
            <v>11187</v>
          </cell>
          <cell r="C2661" t="str">
            <v>Refrigeration</v>
          </cell>
          <cell r="D2661" t="str">
            <v>Sealing</v>
          </cell>
          <cell r="E2661" t="str">
            <v>Gasket</v>
          </cell>
          <cell r="F2661" t="str">
            <v>SBDI: Sealing - Gasket - Reach In Glass Door - Med Temp - NG</v>
          </cell>
          <cell r="G2661" t="str">
            <v>Reach-in glass door gasket: medium temperature per door; natural gas heating</v>
          </cell>
          <cell r="H2661">
            <v>1</v>
          </cell>
          <cell r="I2661" t="str">
            <v>Active</v>
          </cell>
          <cell r="J2661">
            <v>42370</v>
          </cell>
          <cell r="L2661" t="str">
            <v>Comm Flat</v>
          </cell>
          <cell r="M2661" t="str">
            <v>RI Gasket Med (G EIE)</v>
          </cell>
          <cell r="N2661" t="str">
            <v>3201</v>
          </cell>
          <cell r="U2661" t="str">
            <v>Full</v>
          </cell>
          <cell r="V2661" t="str">
            <v>4</v>
          </cell>
          <cell r="Y2661" t="str">
            <v>PSE-deemed</v>
          </cell>
          <cell r="Z2661" t="str">
            <v>Engineering</v>
          </cell>
          <cell r="AA2661" t="str">
            <v>0</v>
          </cell>
          <cell r="AC2661" t="str">
            <v>0</v>
          </cell>
          <cell r="AD2661" t="str">
            <v>13.9</v>
          </cell>
          <cell r="AE2661" t="str">
            <v>per unit</v>
          </cell>
          <cell r="AF2661" t="str">
            <v>Therm</v>
          </cell>
        </row>
        <row r="2662">
          <cell r="A2662" t="str">
            <v>11188 - 1</v>
          </cell>
          <cell r="B2662" t="str">
            <v>11188</v>
          </cell>
          <cell r="C2662" t="str">
            <v>Refrigeration</v>
          </cell>
          <cell r="D2662" t="str">
            <v>Sealing</v>
          </cell>
          <cell r="E2662" t="str">
            <v>Gasket</v>
          </cell>
          <cell r="F2662" t="str">
            <v>SBDI: Sealing - Gasket - Walk In Cooler Door- Main - E</v>
          </cell>
          <cell r="G2662" t="str">
            <v>Walk-in cooler gasket: main door per door; electric heating</v>
          </cell>
          <cell r="H2662">
            <v>1</v>
          </cell>
          <cell r="I2662" t="str">
            <v>Active</v>
          </cell>
          <cell r="J2662">
            <v>42370</v>
          </cell>
          <cell r="L2662" t="str">
            <v>Comm Refrigeration</v>
          </cell>
          <cell r="M2662" t="str">
            <v>WI GASKET MED (E)</v>
          </cell>
          <cell r="N2662" t="str">
            <v>3396</v>
          </cell>
          <cell r="Q2662" t="str">
            <v>61.2</v>
          </cell>
          <cell r="S2662" t="str">
            <v>76</v>
          </cell>
          <cell r="T2662" t="str">
            <v>204</v>
          </cell>
          <cell r="U2662" t="str">
            <v>Full</v>
          </cell>
          <cell r="V2662" t="str">
            <v>4</v>
          </cell>
          <cell r="Y2662" t="str">
            <v>RTF-deemed</v>
          </cell>
          <cell r="AE2662" t="str">
            <v>per unit</v>
          </cell>
          <cell r="AF2662" t="str">
            <v>kWh</v>
          </cell>
        </row>
        <row r="2663">
          <cell r="A2663" t="str">
            <v>11189 - 1</v>
          </cell>
          <cell r="B2663" t="str">
            <v>11189</v>
          </cell>
          <cell r="C2663" t="str">
            <v>Refrigeration</v>
          </cell>
          <cell r="D2663" t="str">
            <v>Sealing</v>
          </cell>
          <cell r="E2663" t="str">
            <v>Gasket</v>
          </cell>
          <cell r="F2663" t="str">
            <v>SBDI: Sealing - Gasket - Walk In Cooler Door- Main - NG</v>
          </cell>
          <cell r="G2663" t="str">
            <v>Walk-in cooler gasket: main door per door; natural gas heating</v>
          </cell>
          <cell r="H2663">
            <v>1</v>
          </cell>
          <cell r="I2663" t="str">
            <v>Active</v>
          </cell>
          <cell r="J2663">
            <v>42370</v>
          </cell>
          <cell r="L2663" t="str">
            <v>Comm Flat</v>
          </cell>
          <cell r="M2663" t="str">
            <v>WI GASKET MED (G IE)</v>
          </cell>
          <cell r="N2663" t="str">
            <v>3205</v>
          </cell>
          <cell r="U2663" t="str">
            <v>Full</v>
          </cell>
          <cell r="V2663" t="str">
            <v>4</v>
          </cell>
          <cell r="Y2663" t="str">
            <v>RTF-deemed</v>
          </cell>
          <cell r="AA2663" t="str">
            <v>0</v>
          </cell>
          <cell r="AC2663" t="str">
            <v>0</v>
          </cell>
          <cell r="AD2663" t="str">
            <v>11.4</v>
          </cell>
          <cell r="AE2663" t="str">
            <v>per unit</v>
          </cell>
          <cell r="AF2663" t="str">
            <v>Therm</v>
          </cell>
        </row>
        <row r="2664">
          <cell r="A2664" t="str">
            <v>11190 - 1</v>
          </cell>
          <cell r="B2664" t="str">
            <v>11190</v>
          </cell>
          <cell r="C2664" t="str">
            <v>Refrigeration</v>
          </cell>
          <cell r="D2664" t="str">
            <v>Sealing</v>
          </cell>
          <cell r="E2664" t="str">
            <v>Gasket</v>
          </cell>
          <cell r="F2664" t="str">
            <v>SBDI: Sealing - Gasket - Walk In Freezer Door - Main - E</v>
          </cell>
          <cell r="G2664" t="str">
            <v>Walk-in freezer gasket: main door per door; electric heating</v>
          </cell>
          <cell r="H2664">
            <v>1</v>
          </cell>
          <cell r="I2664" t="str">
            <v>Active</v>
          </cell>
          <cell r="J2664">
            <v>42370</v>
          </cell>
          <cell r="L2664" t="str">
            <v>Comm Refrigeration</v>
          </cell>
          <cell r="M2664" t="str">
            <v>WI GASKET LOW (E)</v>
          </cell>
          <cell r="N2664" t="str">
            <v>3395</v>
          </cell>
          <cell r="Q2664" t="str">
            <v>104.1</v>
          </cell>
          <cell r="S2664" t="str">
            <v>114</v>
          </cell>
          <cell r="T2664" t="str">
            <v>347</v>
          </cell>
          <cell r="U2664" t="str">
            <v>Full</v>
          </cell>
          <cell r="V2664" t="str">
            <v>4</v>
          </cell>
          <cell r="Y2664" t="str">
            <v>RTF-deemed</v>
          </cell>
          <cell r="AE2664" t="str">
            <v>per unit</v>
          </cell>
          <cell r="AF2664" t="str">
            <v>kWh</v>
          </cell>
        </row>
        <row r="2665">
          <cell r="A2665" t="str">
            <v>11191 - 1</v>
          </cell>
          <cell r="B2665" t="str">
            <v>11191</v>
          </cell>
          <cell r="C2665" t="str">
            <v>Refrigeration</v>
          </cell>
          <cell r="D2665" t="str">
            <v>Sealing</v>
          </cell>
          <cell r="E2665" t="str">
            <v>Gasket</v>
          </cell>
          <cell r="F2665" t="str">
            <v>SBDI: Sealing - Gasket - Walk In Freezer Door - Main - NG</v>
          </cell>
          <cell r="G2665" t="str">
            <v>Walk-in freezer gasket: main door per door; natural gas heating</v>
          </cell>
          <cell r="H2665">
            <v>1</v>
          </cell>
          <cell r="I2665" t="str">
            <v>Active</v>
          </cell>
          <cell r="J2665">
            <v>42370</v>
          </cell>
          <cell r="L2665" t="str">
            <v>Comm Flat</v>
          </cell>
          <cell r="M2665" t="str">
            <v>WI GASKET LOW (G IE)</v>
          </cell>
          <cell r="N2665" t="str">
            <v>3204</v>
          </cell>
          <cell r="U2665" t="str">
            <v>Full</v>
          </cell>
          <cell r="V2665" t="str">
            <v>4</v>
          </cell>
          <cell r="Y2665" t="str">
            <v>RTF-deemed</v>
          </cell>
          <cell r="AA2665" t="str">
            <v>0</v>
          </cell>
          <cell r="AC2665" t="str">
            <v>0</v>
          </cell>
          <cell r="AD2665" t="str">
            <v>8.9</v>
          </cell>
          <cell r="AE2665" t="str">
            <v>per unit</v>
          </cell>
          <cell r="AF2665" t="str">
            <v>Therm</v>
          </cell>
        </row>
        <row r="2666">
          <cell r="A2666" t="str">
            <v>11192 - 1</v>
          </cell>
          <cell r="B2666" t="str">
            <v>11192</v>
          </cell>
          <cell r="C2666" t="str">
            <v>Refrigeration</v>
          </cell>
          <cell r="D2666" t="str">
            <v>Sealing</v>
          </cell>
          <cell r="E2666" t="str">
            <v>Night Cover</v>
          </cell>
          <cell r="F2666" t="str">
            <v>SBDI: Sealing - Night Cover - Produce - High Temp - 30F to 55F - E</v>
          </cell>
          <cell r="G2666" t="str">
            <v>Night cover for produce displays: high temperature; 30F to 55F; electric heating</v>
          </cell>
          <cell r="H2666">
            <v>1</v>
          </cell>
          <cell r="I2666" t="str">
            <v>Active</v>
          </cell>
          <cell r="J2666">
            <v>42370</v>
          </cell>
          <cell r="L2666" t="str">
            <v>Comm Refrigeration</v>
          </cell>
          <cell r="M2666" t="str">
            <v>NC High (E Heat)</v>
          </cell>
          <cell r="N2666" t="str">
            <v>3450</v>
          </cell>
          <cell r="Q2666" t="str">
            <v>42.14</v>
          </cell>
          <cell r="S2666" t="str">
            <v>60.2</v>
          </cell>
          <cell r="T2666" t="str">
            <v>86.4</v>
          </cell>
          <cell r="U2666" t="str">
            <v>Full</v>
          </cell>
          <cell r="V2666" t="str">
            <v>5</v>
          </cell>
          <cell r="Y2666" t="str">
            <v>PSE-deemed</v>
          </cell>
          <cell r="Z2666" t="str">
            <v>Engineering</v>
          </cell>
          <cell r="AE2666" t="str">
            <v>per unit</v>
          </cell>
          <cell r="AF2666" t="str">
            <v>kWh</v>
          </cell>
        </row>
        <row r="2667">
          <cell r="A2667" t="str">
            <v>11193 - 1</v>
          </cell>
          <cell r="B2667" t="str">
            <v>11193</v>
          </cell>
          <cell r="C2667" t="str">
            <v>Refrigeration</v>
          </cell>
          <cell r="D2667" t="str">
            <v>Sealing</v>
          </cell>
          <cell r="E2667" t="str">
            <v>Night Cover</v>
          </cell>
          <cell r="F2667" t="str">
            <v>SBDI: Sealing - Night Cover - Produce - High Temp - 30F to 55F - HP</v>
          </cell>
          <cell r="G2667" t="str">
            <v>Night cover for produce displays: high temperature; 30F to 55F; heat pump</v>
          </cell>
          <cell r="H2667">
            <v>1</v>
          </cell>
          <cell r="I2667" t="str">
            <v>Active</v>
          </cell>
          <cell r="J2667">
            <v>42370</v>
          </cell>
          <cell r="L2667" t="str">
            <v>Comm Refrigeration</v>
          </cell>
          <cell r="M2667" t="str">
            <v>NC High (Heat Pump)</v>
          </cell>
          <cell r="N2667" t="str">
            <v>3451</v>
          </cell>
          <cell r="Q2667" t="str">
            <v>42.14</v>
          </cell>
          <cell r="S2667" t="str">
            <v>60.2</v>
          </cell>
          <cell r="T2667" t="str">
            <v>48.7</v>
          </cell>
          <cell r="U2667" t="str">
            <v>Full</v>
          </cell>
          <cell r="V2667" t="str">
            <v>5</v>
          </cell>
          <cell r="Y2667" t="str">
            <v>PSE-deemed</v>
          </cell>
          <cell r="Z2667" t="str">
            <v>Engineering</v>
          </cell>
          <cell r="AE2667" t="str">
            <v>per unit</v>
          </cell>
          <cell r="AF2667" t="str">
            <v>kWh</v>
          </cell>
        </row>
        <row r="2668">
          <cell r="A2668" t="str">
            <v>11195 - 1</v>
          </cell>
          <cell r="B2668" t="str">
            <v>11195</v>
          </cell>
          <cell r="C2668" t="str">
            <v>Refrigeration</v>
          </cell>
          <cell r="D2668" t="str">
            <v>Sealing</v>
          </cell>
          <cell r="E2668" t="str">
            <v>Night Cover</v>
          </cell>
          <cell r="F2668" t="str">
            <v>SBDI: Sealing - Night Cover - Produce - High Temp - 30F to 55F - NG</v>
          </cell>
          <cell r="G2668" t="str">
            <v>Night cover for produce displays: high temperature; 30F to 55F; natural gas heating</v>
          </cell>
          <cell r="H2668">
            <v>1</v>
          </cell>
          <cell r="I2668" t="str">
            <v>Active</v>
          </cell>
          <cell r="J2668">
            <v>42370</v>
          </cell>
          <cell r="L2668" t="str">
            <v>Comm Refrigeration</v>
          </cell>
          <cell r="M2668" t="str">
            <v>NC High (G Heat)</v>
          </cell>
          <cell r="N2668" t="str">
            <v>3459</v>
          </cell>
          <cell r="Q2668" t="str">
            <v>42.14</v>
          </cell>
          <cell r="S2668" t="str">
            <v>60.2</v>
          </cell>
          <cell r="T2668" t="str">
            <v>21.9</v>
          </cell>
          <cell r="U2668" t="str">
            <v>Full</v>
          </cell>
          <cell r="V2668" t="str">
            <v>5</v>
          </cell>
          <cell r="Y2668" t="str">
            <v>PSE-deemed</v>
          </cell>
          <cell r="Z2668" t="str">
            <v>Engineering</v>
          </cell>
          <cell r="AE2668" t="str">
            <v>per unit</v>
          </cell>
          <cell r="AF2668" t="str">
            <v>kWh</v>
          </cell>
        </row>
        <row r="2669">
          <cell r="A2669" t="str">
            <v>11194 - 1</v>
          </cell>
          <cell r="B2669" t="str">
            <v>11194</v>
          </cell>
          <cell r="C2669" t="str">
            <v>Refrigeration</v>
          </cell>
          <cell r="D2669" t="str">
            <v>Sealing</v>
          </cell>
          <cell r="E2669" t="str">
            <v>Night Cover</v>
          </cell>
          <cell r="F2669" t="str">
            <v>SBDI: Sealing - Night Cover - Produce - High Temp - 30F to 55F - NG - GIE</v>
          </cell>
          <cell r="G2669" t="str">
            <v>Night cover for produce displays: high temperature; 30F to 55F; natural gas heating; natural gas interactive effect</v>
          </cell>
          <cell r="H2669">
            <v>1</v>
          </cell>
          <cell r="I2669" t="str">
            <v>Active</v>
          </cell>
          <cell r="J2669">
            <v>42370</v>
          </cell>
          <cell r="L2669" t="str">
            <v>Comm Space Heat</v>
          </cell>
          <cell r="M2669" t="str">
            <v>NC High (G Heat IE)</v>
          </cell>
          <cell r="N2669" t="str">
            <v>2466</v>
          </cell>
          <cell r="U2669" t="str">
            <v>Full</v>
          </cell>
          <cell r="V2669" t="str">
            <v>5</v>
          </cell>
          <cell r="Y2669" t="str">
            <v>RTF-deemed</v>
          </cell>
          <cell r="AA2669" t="str">
            <v>0</v>
          </cell>
          <cell r="AC2669" t="str">
            <v>0</v>
          </cell>
          <cell r="AD2669" t="str">
            <v>3.9</v>
          </cell>
          <cell r="AE2669" t="str">
            <v>per unit</v>
          </cell>
          <cell r="AF2669" t="str">
            <v>Therm</v>
          </cell>
        </row>
        <row r="2670">
          <cell r="A2670" t="str">
            <v>11196 - 1</v>
          </cell>
          <cell r="B2670" t="str">
            <v>11196</v>
          </cell>
          <cell r="C2670" t="str">
            <v>Refrigeration</v>
          </cell>
          <cell r="D2670" t="str">
            <v>Sealing</v>
          </cell>
          <cell r="E2670" t="str">
            <v>Night Cover</v>
          </cell>
          <cell r="F2670" t="str">
            <v>SBDI: Sealing - Night Cover - Produce - High Temp - 30F to 55F - Unknown</v>
          </cell>
          <cell r="G2670" t="str">
            <v>Night cover for produce displays: high temperature; 30F to 55F; unknown heating</v>
          </cell>
          <cell r="H2670">
            <v>1</v>
          </cell>
          <cell r="I2670" t="str">
            <v>Active</v>
          </cell>
          <cell r="J2670">
            <v>42370</v>
          </cell>
          <cell r="L2670" t="str">
            <v>Comm Refrigeration</v>
          </cell>
          <cell r="M2670" t="str">
            <v>NC High (Uknown Heat)</v>
          </cell>
          <cell r="N2670" t="str">
            <v>3452</v>
          </cell>
          <cell r="Q2670" t="str">
            <v>42.14</v>
          </cell>
          <cell r="S2670" t="str">
            <v>60.2</v>
          </cell>
          <cell r="T2670" t="str">
            <v>21.9</v>
          </cell>
          <cell r="U2670" t="str">
            <v>Full</v>
          </cell>
          <cell r="V2670" t="str">
            <v>5</v>
          </cell>
          <cell r="Y2670" t="str">
            <v>PSE-deemed</v>
          </cell>
          <cell r="Z2670" t="str">
            <v>Engineering</v>
          </cell>
          <cell r="AE2670" t="str">
            <v>per unit</v>
          </cell>
          <cell r="AF2670" t="str">
            <v>kWh</v>
          </cell>
        </row>
        <row r="2671">
          <cell r="A2671" t="str">
            <v>11197 - 1</v>
          </cell>
          <cell r="B2671" t="str">
            <v>11197</v>
          </cell>
          <cell r="C2671" t="str">
            <v>Refrigeration</v>
          </cell>
          <cell r="D2671" t="str">
            <v>Sealing</v>
          </cell>
          <cell r="E2671" t="str">
            <v>Night Cover</v>
          </cell>
          <cell r="F2671" t="str">
            <v>SBDI: Sealing - Night Cover - Produce - Low Temp - Neg 35F to 0F - E</v>
          </cell>
          <cell r="G2671" t="str">
            <v>Night cover for produce displays: high temperature; 30F to 55F; electric heating</v>
          </cell>
          <cell r="H2671">
            <v>1</v>
          </cell>
          <cell r="I2671" t="str">
            <v>Active</v>
          </cell>
          <cell r="J2671">
            <v>42370</v>
          </cell>
          <cell r="L2671" t="str">
            <v>Comm Refrigeration</v>
          </cell>
          <cell r="M2671" t="str">
            <v>NC Low (E Heat)</v>
          </cell>
          <cell r="N2671" t="str">
            <v>3454</v>
          </cell>
          <cell r="Q2671" t="str">
            <v>42.14</v>
          </cell>
          <cell r="S2671" t="str">
            <v>60.2</v>
          </cell>
          <cell r="T2671" t="str">
            <v>129.8</v>
          </cell>
          <cell r="U2671" t="str">
            <v>Full</v>
          </cell>
          <cell r="V2671" t="str">
            <v>5</v>
          </cell>
          <cell r="Y2671" t="str">
            <v>PSE-deemed</v>
          </cell>
          <cell r="Z2671" t="str">
            <v>Engineering</v>
          </cell>
          <cell r="AE2671" t="str">
            <v>per unit</v>
          </cell>
          <cell r="AF2671" t="str">
            <v>kWh</v>
          </cell>
        </row>
        <row r="2672">
          <cell r="A2672" t="str">
            <v>11198 - 1</v>
          </cell>
          <cell r="B2672" t="str">
            <v>11198</v>
          </cell>
          <cell r="C2672" t="str">
            <v>Refrigeration</v>
          </cell>
          <cell r="D2672" t="str">
            <v>Sealing</v>
          </cell>
          <cell r="E2672" t="str">
            <v>Night Cover</v>
          </cell>
          <cell r="F2672" t="str">
            <v>SBDI: Sealing - Night Cover - Produce - Low Temp - Neg 35F to 0F - HP</v>
          </cell>
          <cell r="G2672" t="str">
            <v>Night cover for produce displays: high temperature; 30F to 55F; heat pump</v>
          </cell>
          <cell r="H2672">
            <v>1</v>
          </cell>
          <cell r="I2672" t="str">
            <v>Active</v>
          </cell>
          <cell r="J2672">
            <v>42370</v>
          </cell>
          <cell r="L2672" t="str">
            <v>Comm Refrigeration</v>
          </cell>
          <cell r="M2672" t="str">
            <v>NC Low (Heat Pump)</v>
          </cell>
          <cell r="N2672" t="str">
            <v>3455</v>
          </cell>
          <cell r="Q2672" t="str">
            <v>42.14</v>
          </cell>
          <cell r="S2672" t="str">
            <v>60.2</v>
          </cell>
          <cell r="T2672" t="str">
            <v>92.5</v>
          </cell>
          <cell r="U2672" t="str">
            <v>Full</v>
          </cell>
          <cell r="V2672" t="str">
            <v>5</v>
          </cell>
          <cell r="Y2672" t="str">
            <v>PSE-deemed</v>
          </cell>
          <cell r="Z2672" t="str">
            <v>Engineering</v>
          </cell>
          <cell r="AE2672" t="str">
            <v>per unit</v>
          </cell>
          <cell r="AF2672" t="str">
            <v>kWh</v>
          </cell>
        </row>
        <row r="2673">
          <cell r="A2673" t="str">
            <v>11200 - 1</v>
          </cell>
          <cell r="B2673" t="str">
            <v>11200</v>
          </cell>
          <cell r="C2673" t="str">
            <v>Refrigeration</v>
          </cell>
          <cell r="D2673" t="str">
            <v>Sealing</v>
          </cell>
          <cell r="E2673" t="str">
            <v>Night Cover</v>
          </cell>
          <cell r="F2673" t="str">
            <v>SBDI: Sealing - Night Cover - Produce - Low Temp - Neg 35F to 0F - NG</v>
          </cell>
          <cell r="G2673" t="str">
            <v>Night cover for produce displays: low temperature; -35F to 0F; natural gas heating</v>
          </cell>
          <cell r="H2673">
            <v>1</v>
          </cell>
          <cell r="I2673" t="str">
            <v>Active</v>
          </cell>
          <cell r="J2673">
            <v>42370</v>
          </cell>
          <cell r="L2673" t="str">
            <v>Comm Refrigeration</v>
          </cell>
          <cell r="M2673" t="str">
            <v>NC Low (G Heat)</v>
          </cell>
          <cell r="N2673" t="str">
            <v>3460</v>
          </cell>
          <cell r="Q2673" t="str">
            <v>42.14</v>
          </cell>
          <cell r="S2673" t="str">
            <v>60.2</v>
          </cell>
          <cell r="T2673" t="str">
            <v>65.7</v>
          </cell>
          <cell r="U2673" t="str">
            <v>Full</v>
          </cell>
          <cell r="V2673" t="str">
            <v>5</v>
          </cell>
          <cell r="Y2673" t="str">
            <v>PSE-deemed</v>
          </cell>
          <cell r="Z2673" t="str">
            <v>Engineering</v>
          </cell>
          <cell r="AE2673" t="str">
            <v>per unit</v>
          </cell>
          <cell r="AF2673" t="str">
            <v>kWh</v>
          </cell>
        </row>
        <row r="2674">
          <cell r="A2674" t="str">
            <v>11199 - 1</v>
          </cell>
          <cell r="B2674" t="str">
            <v>11199</v>
          </cell>
          <cell r="C2674" t="str">
            <v>Refrigeration</v>
          </cell>
          <cell r="D2674" t="str">
            <v>Sealing</v>
          </cell>
          <cell r="E2674" t="str">
            <v>Night Cover</v>
          </cell>
          <cell r="F2674" t="str">
            <v>SBDI: Sealing - Night Cover - Produce - Low Temp - Neg 35F to 0F - NG - GIE</v>
          </cell>
          <cell r="G2674" t="str">
            <v>Night cover for produce displays: low temperature; -35F to 0F; natural gas heating; natural gas interactive effect</v>
          </cell>
          <cell r="H2674">
            <v>1</v>
          </cell>
          <cell r="I2674" t="str">
            <v>Active</v>
          </cell>
          <cell r="J2674">
            <v>42370</v>
          </cell>
          <cell r="L2674" t="str">
            <v>Comm Space Heat</v>
          </cell>
          <cell r="M2674" t="str">
            <v>NC Low (G Heat IE)</v>
          </cell>
          <cell r="N2674" t="str">
            <v>2467</v>
          </cell>
          <cell r="U2674" t="str">
            <v>Full</v>
          </cell>
          <cell r="V2674" t="str">
            <v>5</v>
          </cell>
          <cell r="Y2674" t="str">
            <v>RTF-deemed</v>
          </cell>
          <cell r="AA2674" t="str">
            <v>0</v>
          </cell>
          <cell r="AC2674" t="str">
            <v>0</v>
          </cell>
          <cell r="AD2674" t="str">
            <v>3.9</v>
          </cell>
          <cell r="AE2674" t="str">
            <v>per unit</v>
          </cell>
          <cell r="AF2674" t="str">
            <v>Therm</v>
          </cell>
        </row>
        <row r="2675">
          <cell r="A2675" t="str">
            <v>11201 - 1</v>
          </cell>
          <cell r="B2675" t="str">
            <v>11201</v>
          </cell>
          <cell r="C2675" t="str">
            <v>Refrigeration</v>
          </cell>
          <cell r="D2675" t="str">
            <v>Sealing</v>
          </cell>
          <cell r="E2675" t="str">
            <v>Night Cover</v>
          </cell>
          <cell r="F2675" t="str">
            <v>SBDI: Sealing - Night Cover - Produce - Low Temp - Neg 35F to 0F - Unknown</v>
          </cell>
          <cell r="G2675" t="str">
            <v>Night cover for produce displays: high temperature; 30F to 55F; unknown heating</v>
          </cell>
          <cell r="H2675">
            <v>1</v>
          </cell>
          <cell r="I2675" t="str">
            <v>Active</v>
          </cell>
          <cell r="J2675">
            <v>42370</v>
          </cell>
          <cell r="L2675" t="str">
            <v>Comm Refrigeration</v>
          </cell>
          <cell r="M2675" t="str">
            <v>NC Low (Unknown Heat)</v>
          </cell>
          <cell r="N2675" t="str">
            <v>3453</v>
          </cell>
          <cell r="Q2675" t="str">
            <v>42.14</v>
          </cell>
          <cell r="S2675" t="str">
            <v>60.2</v>
          </cell>
          <cell r="T2675" t="str">
            <v>65.7</v>
          </cell>
          <cell r="U2675" t="str">
            <v>Full</v>
          </cell>
          <cell r="V2675" t="str">
            <v>5</v>
          </cell>
          <cell r="Y2675" t="str">
            <v>PSE-deemed</v>
          </cell>
          <cell r="Z2675" t="str">
            <v>Engineering</v>
          </cell>
          <cell r="AE2675" t="str">
            <v>per unit</v>
          </cell>
          <cell r="AF2675" t="str">
            <v>kWh</v>
          </cell>
        </row>
        <row r="2676">
          <cell r="A2676" t="str">
            <v>11202 - 1</v>
          </cell>
          <cell r="B2676" t="str">
            <v>11202</v>
          </cell>
          <cell r="C2676" t="str">
            <v>Refrigeration</v>
          </cell>
          <cell r="D2676" t="str">
            <v>Sealing</v>
          </cell>
          <cell r="E2676" t="str">
            <v>Night Cover</v>
          </cell>
          <cell r="F2676" t="str">
            <v>SBDI: Sealing - Night Cover - Produce - Med Temp - 0F to 30F - E</v>
          </cell>
          <cell r="G2676" t="str">
            <v>Night cover for produce displays: medium temperature; 0F to 30F; electric heating</v>
          </cell>
          <cell r="H2676">
            <v>1</v>
          </cell>
          <cell r="I2676" t="str">
            <v>Active</v>
          </cell>
          <cell r="J2676">
            <v>42370</v>
          </cell>
          <cell r="L2676" t="str">
            <v>Comm Refrigeration</v>
          </cell>
          <cell r="M2676" t="str">
            <v>NC Med (E Heat)</v>
          </cell>
          <cell r="N2676" t="str">
            <v>3456</v>
          </cell>
          <cell r="Q2676" t="str">
            <v>42.14</v>
          </cell>
          <cell r="S2676" t="str">
            <v>60.2</v>
          </cell>
          <cell r="T2676" t="str">
            <v>130.2</v>
          </cell>
          <cell r="U2676" t="str">
            <v>Full</v>
          </cell>
          <cell r="V2676" t="str">
            <v>5</v>
          </cell>
          <cell r="Y2676" t="str">
            <v>PSE-deemed</v>
          </cell>
          <cell r="Z2676" t="str">
            <v>Engineering</v>
          </cell>
          <cell r="AE2676" t="str">
            <v>per unit</v>
          </cell>
          <cell r="AF2676" t="str">
            <v>kWh</v>
          </cell>
        </row>
        <row r="2677">
          <cell r="A2677" t="str">
            <v>11203 - 1</v>
          </cell>
          <cell r="B2677" t="str">
            <v>11203</v>
          </cell>
          <cell r="C2677" t="str">
            <v>Refrigeration</v>
          </cell>
          <cell r="D2677" t="str">
            <v>Sealing</v>
          </cell>
          <cell r="E2677" t="str">
            <v>Night Cover</v>
          </cell>
          <cell r="F2677" t="str">
            <v>SBDI: Sealing - Night Cover - Produce - Med Temp - 0F to 30F - HP</v>
          </cell>
          <cell r="G2677" t="str">
            <v>Night cover for produce displays: medium temperature; 0F to 30F; heat pump</v>
          </cell>
          <cell r="H2677">
            <v>1</v>
          </cell>
          <cell r="I2677" t="str">
            <v>Active</v>
          </cell>
          <cell r="J2677">
            <v>42370</v>
          </cell>
          <cell r="L2677" t="str">
            <v>Comm Refrigeration</v>
          </cell>
          <cell r="M2677" t="str">
            <v>NC Med (Heat Pump)</v>
          </cell>
          <cell r="N2677" t="str">
            <v>3457</v>
          </cell>
          <cell r="Q2677" t="str">
            <v>42.14</v>
          </cell>
          <cell r="S2677" t="str">
            <v>60.2</v>
          </cell>
          <cell r="T2677" t="str">
            <v>79.6</v>
          </cell>
          <cell r="U2677" t="str">
            <v>Full</v>
          </cell>
          <cell r="V2677" t="str">
            <v>5</v>
          </cell>
          <cell r="Y2677" t="str">
            <v>PSE-deemed</v>
          </cell>
          <cell r="Z2677" t="str">
            <v>Engineering</v>
          </cell>
          <cell r="AE2677" t="str">
            <v>per unit</v>
          </cell>
          <cell r="AF2677" t="str">
            <v>kWh</v>
          </cell>
        </row>
        <row r="2678">
          <cell r="A2678" t="str">
            <v>11205 - 1</v>
          </cell>
          <cell r="B2678" t="str">
            <v>11205</v>
          </cell>
          <cell r="C2678" t="str">
            <v>Refrigeration</v>
          </cell>
          <cell r="D2678" t="str">
            <v>Sealing</v>
          </cell>
          <cell r="E2678" t="str">
            <v>Night Cover</v>
          </cell>
          <cell r="F2678" t="str">
            <v>SBDI: Sealing - Night Cover - Produce - Med Temp - 0F to 30F - NG</v>
          </cell>
          <cell r="G2678" t="str">
            <v>Night cover for produce displays: medium temperature; 0F to 30F; natural gas heating</v>
          </cell>
          <cell r="H2678">
            <v>1</v>
          </cell>
          <cell r="I2678" t="str">
            <v>Active</v>
          </cell>
          <cell r="J2678">
            <v>42370</v>
          </cell>
          <cell r="L2678" t="str">
            <v>Comm Refrigeration</v>
          </cell>
          <cell r="M2678" t="str">
            <v>NC Med (G Heat)</v>
          </cell>
          <cell r="N2678" t="str">
            <v>3461</v>
          </cell>
          <cell r="Q2678" t="str">
            <v>42.14</v>
          </cell>
          <cell r="S2678" t="str">
            <v>60.2</v>
          </cell>
          <cell r="T2678" t="str">
            <v>43.8</v>
          </cell>
          <cell r="U2678" t="str">
            <v>Full</v>
          </cell>
          <cell r="V2678" t="str">
            <v>5</v>
          </cell>
          <cell r="Y2678" t="str">
            <v>PSE-deemed</v>
          </cell>
          <cell r="Z2678" t="str">
            <v>Engineering</v>
          </cell>
          <cell r="AE2678" t="str">
            <v>per unit</v>
          </cell>
          <cell r="AF2678" t="str">
            <v>kWh</v>
          </cell>
        </row>
        <row r="2679">
          <cell r="A2679" t="str">
            <v>11204 - 1</v>
          </cell>
          <cell r="B2679" t="str">
            <v>11204</v>
          </cell>
          <cell r="C2679" t="str">
            <v>Refrigeration</v>
          </cell>
          <cell r="D2679" t="str">
            <v>Sealing</v>
          </cell>
          <cell r="E2679" t="str">
            <v>Night Cover</v>
          </cell>
          <cell r="F2679" t="str">
            <v>SBDI: Sealing - Night Cover - Produce - Med Temp - 0F to 30F - NG - GIE</v>
          </cell>
          <cell r="G2679" t="str">
            <v>Night cover for produce displays: medium temperature; 0F to 30F; natural gas heating; natural gas interactive effect</v>
          </cell>
          <cell r="H2679">
            <v>1</v>
          </cell>
          <cell r="I2679" t="str">
            <v>Active</v>
          </cell>
          <cell r="J2679">
            <v>42370</v>
          </cell>
          <cell r="L2679" t="str">
            <v>Comm Space Heat</v>
          </cell>
          <cell r="M2679" t="str">
            <v>NC Med (G Heat IE)</v>
          </cell>
          <cell r="N2679" t="str">
            <v>2468</v>
          </cell>
          <cell r="U2679" t="str">
            <v>Full</v>
          </cell>
          <cell r="V2679" t="str">
            <v>5</v>
          </cell>
          <cell r="Y2679" t="str">
            <v>RTF-deemed</v>
          </cell>
          <cell r="AA2679" t="str">
            <v>0</v>
          </cell>
          <cell r="AC2679" t="str">
            <v>0</v>
          </cell>
          <cell r="AD2679" t="str">
            <v>5.2</v>
          </cell>
          <cell r="AE2679" t="str">
            <v>per unit</v>
          </cell>
          <cell r="AF2679" t="str">
            <v>Therm</v>
          </cell>
        </row>
        <row r="2680">
          <cell r="A2680" t="str">
            <v>11206 - 1</v>
          </cell>
          <cell r="B2680" t="str">
            <v>11206</v>
          </cell>
          <cell r="C2680" t="str">
            <v>Refrigeration</v>
          </cell>
          <cell r="D2680" t="str">
            <v>Sealing</v>
          </cell>
          <cell r="E2680" t="str">
            <v>Night Cover</v>
          </cell>
          <cell r="F2680" t="str">
            <v>SBDI: Sealing - Night Cover - Produce - Med Temp - 0F to 30F - Unknown</v>
          </cell>
          <cell r="G2680" t="str">
            <v>Night cover for produce displays: medium temperature; 0F to 30F; unknown heating</v>
          </cell>
          <cell r="H2680">
            <v>1</v>
          </cell>
          <cell r="I2680" t="str">
            <v>Active</v>
          </cell>
          <cell r="J2680">
            <v>42370</v>
          </cell>
          <cell r="L2680" t="str">
            <v>Comm Refrigeration</v>
          </cell>
          <cell r="M2680" t="str">
            <v>NC Med (Unknown Heat)</v>
          </cell>
          <cell r="N2680" t="str">
            <v>3458</v>
          </cell>
          <cell r="Q2680" t="str">
            <v>42.14</v>
          </cell>
          <cell r="S2680" t="str">
            <v>60.2</v>
          </cell>
          <cell r="T2680" t="str">
            <v>43.8</v>
          </cell>
          <cell r="U2680" t="str">
            <v>Full</v>
          </cell>
          <cell r="V2680" t="str">
            <v>5</v>
          </cell>
          <cell r="Y2680" t="str">
            <v>PSE-deemed</v>
          </cell>
          <cell r="Z2680" t="str">
            <v>Engineering</v>
          </cell>
          <cell r="AE2680" t="str">
            <v>per unit</v>
          </cell>
          <cell r="AF2680" t="str">
            <v>kWh</v>
          </cell>
        </row>
        <row r="2681">
          <cell r="A2681" t="str">
            <v>11207 - 1</v>
          </cell>
          <cell r="B2681" t="str">
            <v>11207</v>
          </cell>
          <cell r="C2681" t="str">
            <v>Refrigeration</v>
          </cell>
          <cell r="D2681" t="str">
            <v>Sealing</v>
          </cell>
          <cell r="E2681" t="str">
            <v>Strip Curtain</v>
          </cell>
          <cell r="F2681" t="str">
            <v>SBDI: Sealing - Strip Curtain - Cooler - Grocery</v>
          </cell>
          <cell r="G2681" t="str">
            <v>Cooler strip curtain: grocery</v>
          </cell>
          <cell r="H2681">
            <v>1</v>
          </cell>
          <cell r="I2681" t="str">
            <v>Active</v>
          </cell>
          <cell r="J2681">
            <v>42370</v>
          </cell>
          <cell r="L2681" t="str">
            <v>Comm Refrigeration</v>
          </cell>
          <cell r="M2681" t="str">
            <v>WI SC Groc Med Temp</v>
          </cell>
          <cell r="N2681" t="str">
            <v>3399</v>
          </cell>
          <cell r="Q2681" t="str">
            <v>16.1</v>
          </cell>
          <cell r="S2681" t="str">
            <v>16.1</v>
          </cell>
          <cell r="T2681" t="str">
            <v>123</v>
          </cell>
          <cell r="U2681" t="str">
            <v>Full</v>
          </cell>
          <cell r="V2681" t="str">
            <v>2</v>
          </cell>
          <cell r="Y2681" t="str">
            <v>RTF-deemed</v>
          </cell>
          <cell r="AE2681" t="str">
            <v>per unit</v>
          </cell>
          <cell r="AF2681" t="str">
            <v>kWh</v>
          </cell>
        </row>
        <row r="2682">
          <cell r="A2682" t="str">
            <v>11208 - 1</v>
          </cell>
          <cell r="B2682" t="str">
            <v>11208</v>
          </cell>
          <cell r="C2682" t="str">
            <v>Refrigeration</v>
          </cell>
          <cell r="D2682" t="str">
            <v>Sealing</v>
          </cell>
          <cell r="E2682" t="str">
            <v>Strip Curtain</v>
          </cell>
          <cell r="F2682" t="str">
            <v>SBDI: Sealing - Strip Curtain - Freezer - Convenient Store</v>
          </cell>
          <cell r="G2682" t="str">
            <v>Freezer strip curtain: convenient store</v>
          </cell>
          <cell r="H2682">
            <v>1</v>
          </cell>
          <cell r="I2682" t="str">
            <v>Active</v>
          </cell>
          <cell r="J2682">
            <v>42370</v>
          </cell>
          <cell r="L2682" t="str">
            <v>Comm Refrigeration</v>
          </cell>
          <cell r="M2682" t="str">
            <v>WI SC Conv Low Temp</v>
          </cell>
          <cell r="N2682" t="str">
            <v>3397</v>
          </cell>
          <cell r="Q2682" t="str">
            <v>10.5</v>
          </cell>
          <cell r="S2682" t="str">
            <v>10.5</v>
          </cell>
          <cell r="T2682" t="str">
            <v>31</v>
          </cell>
          <cell r="U2682" t="str">
            <v>Full</v>
          </cell>
          <cell r="V2682" t="str">
            <v>2</v>
          </cell>
          <cell r="Y2682" t="str">
            <v>RTF-deemed</v>
          </cell>
          <cell r="AE2682" t="str">
            <v>per unit</v>
          </cell>
          <cell r="AF2682" t="str">
            <v>kWh</v>
          </cell>
        </row>
        <row r="2683">
          <cell r="A2683" t="str">
            <v>11209 - 1</v>
          </cell>
          <cell r="B2683" t="str">
            <v>11209</v>
          </cell>
          <cell r="C2683" t="str">
            <v>Refrigeration</v>
          </cell>
          <cell r="D2683" t="str">
            <v>Sealing</v>
          </cell>
          <cell r="E2683" t="str">
            <v>Strip Curtain</v>
          </cell>
          <cell r="F2683" t="str">
            <v>SBDI: Sealing - Strip Curtain - Freezer - Grocery</v>
          </cell>
          <cell r="G2683" t="str">
            <v>Freezer strip curtain: grocery</v>
          </cell>
          <cell r="H2683">
            <v>1</v>
          </cell>
          <cell r="I2683" t="str">
            <v>Active</v>
          </cell>
          <cell r="J2683">
            <v>42370</v>
          </cell>
          <cell r="L2683" t="str">
            <v>Comm Refrigeration</v>
          </cell>
          <cell r="M2683" t="str">
            <v>WI SC Groc Low Temp</v>
          </cell>
          <cell r="N2683" t="str">
            <v>3398</v>
          </cell>
          <cell r="Q2683" t="str">
            <v>16.1</v>
          </cell>
          <cell r="S2683" t="str">
            <v>16.1</v>
          </cell>
          <cell r="T2683" t="str">
            <v>535</v>
          </cell>
          <cell r="U2683" t="str">
            <v>Full</v>
          </cell>
          <cell r="V2683" t="str">
            <v>2</v>
          </cell>
          <cell r="Y2683" t="str">
            <v>RTF-deemed</v>
          </cell>
          <cell r="AE2683" t="str">
            <v>per unit</v>
          </cell>
          <cell r="AF2683" t="str">
            <v>kWh</v>
          </cell>
        </row>
        <row r="2684">
          <cell r="A2684" t="str">
            <v>11210 - 1</v>
          </cell>
          <cell r="B2684" t="str">
            <v>11210</v>
          </cell>
          <cell r="C2684" t="str">
            <v>Refrigeration</v>
          </cell>
          <cell r="D2684" t="str">
            <v>Sealing</v>
          </cell>
          <cell r="E2684" t="str">
            <v>Strip Curtain</v>
          </cell>
          <cell r="F2684" t="str">
            <v>SBDI: Sealing - Strip Curtain - Freezer - Restaurant</v>
          </cell>
          <cell r="G2684" t="str">
            <v>Freezer strip curtain: restaurant</v>
          </cell>
          <cell r="H2684">
            <v>1</v>
          </cell>
          <cell r="I2684" t="str">
            <v>Active</v>
          </cell>
          <cell r="J2684">
            <v>42370</v>
          </cell>
          <cell r="L2684" t="str">
            <v>Comm Refrigeration</v>
          </cell>
          <cell r="M2684" t="str">
            <v>WI SC Rest Low Temp</v>
          </cell>
          <cell r="N2684" t="str">
            <v>3400</v>
          </cell>
          <cell r="Q2684" t="str">
            <v>16.1</v>
          </cell>
          <cell r="S2684" t="str">
            <v>16.1</v>
          </cell>
          <cell r="T2684" t="str">
            <v>129</v>
          </cell>
          <cell r="U2684" t="str">
            <v>Full</v>
          </cell>
          <cell r="V2684" t="str">
            <v>2</v>
          </cell>
          <cell r="Y2684" t="str">
            <v>RTF-deemed</v>
          </cell>
          <cell r="AE2684" t="str">
            <v>per unit</v>
          </cell>
          <cell r="AF2684" t="str">
            <v>kWh</v>
          </cell>
        </row>
        <row r="2685">
          <cell r="A2685" t="str">
            <v>11212 - 1</v>
          </cell>
          <cell r="B2685" t="str">
            <v>11212</v>
          </cell>
          <cell r="C2685" t="str">
            <v>Water Heating</v>
          </cell>
          <cell r="D2685" t="str">
            <v>Showerhead</v>
          </cell>
          <cell r="E2685" t="str">
            <v>Commercial Use Showerhead</v>
          </cell>
          <cell r="F2685" t="str">
            <v>SBDI: Showerhead - Any Comm - GWH - 1.5 gpm - EIE</v>
          </cell>
          <cell r="G2685" t="str">
            <v>1.5 gpm direct install showerhead: any commercial application; natural gas water heating; electric savings interactive effect</v>
          </cell>
          <cell r="H2685">
            <v>1</v>
          </cell>
          <cell r="I2685" t="str">
            <v>Active</v>
          </cell>
          <cell r="J2685">
            <v>42370</v>
          </cell>
          <cell r="L2685" t="str">
            <v>Comm Water Heat</v>
          </cell>
          <cell r="M2685" t="str">
            <v>G SH ANY IE</v>
          </cell>
          <cell r="N2685" t="str">
            <v>3244</v>
          </cell>
          <cell r="Q2685" t="str">
            <v>0</v>
          </cell>
          <cell r="S2685" t="str">
            <v>0</v>
          </cell>
          <cell r="T2685" t="str">
            <v>10</v>
          </cell>
          <cell r="U2685" t="str">
            <v>Full</v>
          </cell>
          <cell r="V2685" t="str">
            <v>10</v>
          </cell>
          <cell r="Y2685" t="str">
            <v>RTF-deemed</v>
          </cell>
          <cell r="AE2685" t="str">
            <v>per unit</v>
          </cell>
          <cell r="AF2685" t="str">
            <v>kWh</v>
          </cell>
        </row>
        <row r="2686">
          <cell r="A2686" t="str">
            <v>11213 - 1</v>
          </cell>
          <cell r="B2686" t="str">
            <v>11213</v>
          </cell>
          <cell r="C2686" t="str">
            <v>Water Heating</v>
          </cell>
          <cell r="D2686" t="str">
            <v>Showerhead</v>
          </cell>
          <cell r="E2686" t="str">
            <v>Commercial Use Showerhead</v>
          </cell>
          <cell r="F2686" t="str">
            <v>SBDI: Showerhead - DI - Any Comm - EWH - 1.5 gpm</v>
          </cell>
          <cell r="G2686" t="str">
            <v>1.5 gpm direct install showerhead: any commercial application; electric water heating</v>
          </cell>
          <cell r="H2686">
            <v>1</v>
          </cell>
          <cell r="I2686" t="str">
            <v>Active</v>
          </cell>
          <cell r="J2686">
            <v>42370</v>
          </cell>
          <cell r="L2686" t="str">
            <v>Comm Water Heat</v>
          </cell>
          <cell r="M2686" t="str">
            <v>E SH ANY</v>
          </cell>
          <cell r="N2686" t="str">
            <v>3237</v>
          </cell>
          <cell r="Q2686" t="str">
            <v>23.8</v>
          </cell>
          <cell r="S2686" t="str">
            <v>23.8</v>
          </cell>
          <cell r="T2686" t="str">
            <v>228</v>
          </cell>
          <cell r="U2686" t="str">
            <v>Full</v>
          </cell>
          <cell r="V2686" t="str">
            <v>10</v>
          </cell>
          <cell r="Y2686" t="str">
            <v>RTF-deemed</v>
          </cell>
          <cell r="AE2686" t="str">
            <v>per unit</v>
          </cell>
          <cell r="AF2686" t="str">
            <v>kWh</v>
          </cell>
        </row>
        <row r="2687">
          <cell r="A2687" t="str">
            <v>11214 - 1</v>
          </cell>
          <cell r="B2687" t="str">
            <v>11214</v>
          </cell>
          <cell r="C2687" t="str">
            <v>Water Heating</v>
          </cell>
          <cell r="D2687" t="str">
            <v>Showerhead</v>
          </cell>
          <cell r="E2687" t="str">
            <v>Commercial Use Showerhead</v>
          </cell>
          <cell r="F2687" t="str">
            <v>SBDI: Showerhead - DI - Any Comm - GWH - 1.5 gpm</v>
          </cell>
          <cell r="G2687" t="str">
            <v>1.5 gpm direct install showerhead: any commercial application; natural gas water heating</v>
          </cell>
          <cell r="H2687">
            <v>1</v>
          </cell>
          <cell r="I2687" t="str">
            <v>Active</v>
          </cell>
          <cell r="J2687">
            <v>42370</v>
          </cell>
          <cell r="L2687" t="str">
            <v>Comm Water Heat</v>
          </cell>
          <cell r="M2687" t="str">
            <v>G SH ANY</v>
          </cell>
          <cell r="N2687" t="str">
            <v>3196</v>
          </cell>
          <cell r="U2687" t="str">
            <v>Full</v>
          </cell>
          <cell r="V2687" t="str">
            <v>10</v>
          </cell>
          <cell r="Y2687" t="str">
            <v>RTF-deemed</v>
          </cell>
          <cell r="AA2687" t="str">
            <v>28.7</v>
          </cell>
          <cell r="AC2687" t="str">
            <v>28.7</v>
          </cell>
          <cell r="AD2687" t="str">
            <v>10</v>
          </cell>
          <cell r="AE2687" t="str">
            <v>per unit</v>
          </cell>
          <cell r="AF2687" t="str">
            <v>Therm</v>
          </cell>
        </row>
        <row r="2688">
          <cell r="A2688" t="str">
            <v>11215 - 1</v>
          </cell>
          <cell r="B2688" t="str">
            <v>11215</v>
          </cell>
          <cell r="C2688" t="str">
            <v>Water Heating</v>
          </cell>
          <cell r="D2688" t="str">
            <v>Showerhead</v>
          </cell>
          <cell r="E2688" t="str">
            <v>Commercial Use Showerhead</v>
          </cell>
          <cell r="F2688" t="str">
            <v>SBDI: Showerhead - DI - Fit Ctr - EWH - 1.5 gpm</v>
          </cell>
          <cell r="G2688" t="str">
            <v>1.5 gpm direct install showerhead: fitness center; electric water heating</v>
          </cell>
          <cell r="H2688">
            <v>1</v>
          </cell>
          <cell r="I2688" t="str">
            <v>Active</v>
          </cell>
          <cell r="J2688">
            <v>42370</v>
          </cell>
          <cell r="L2688" t="str">
            <v>Comm Water Heat</v>
          </cell>
          <cell r="M2688" t="str">
            <v>E SH FIT</v>
          </cell>
          <cell r="N2688" t="str">
            <v>3238</v>
          </cell>
          <cell r="Q2688" t="str">
            <v>23.8</v>
          </cell>
          <cell r="S2688" t="str">
            <v>23.8</v>
          </cell>
          <cell r="T2688" t="str">
            <v>4288</v>
          </cell>
          <cell r="U2688" t="str">
            <v>Full</v>
          </cell>
          <cell r="V2688" t="str">
            <v>10</v>
          </cell>
          <cell r="Y2688" t="str">
            <v>RTF-deemed</v>
          </cell>
          <cell r="AE2688" t="str">
            <v>per unit</v>
          </cell>
          <cell r="AF2688" t="str">
            <v>kWh</v>
          </cell>
        </row>
        <row r="2689">
          <cell r="A2689" t="str">
            <v>11216 - 1</v>
          </cell>
          <cell r="B2689" t="str">
            <v>11216</v>
          </cell>
          <cell r="C2689" t="str">
            <v>Water Heating</v>
          </cell>
          <cell r="D2689" t="str">
            <v>Showerhead</v>
          </cell>
          <cell r="E2689" t="str">
            <v>Commercial Use Showerhead</v>
          </cell>
          <cell r="F2689" t="str">
            <v>SBDI: Showerhead - DI - Fit Ctr - GWH 1.5 gpm</v>
          </cell>
          <cell r="G2689" t="str">
            <v>1.5 gpm direct install showerhead: fitness center; natural gas water heating</v>
          </cell>
          <cell r="H2689">
            <v>1</v>
          </cell>
          <cell r="I2689" t="str">
            <v>Active</v>
          </cell>
          <cell r="J2689">
            <v>42370</v>
          </cell>
          <cell r="L2689" t="str">
            <v>Comm Water Heat</v>
          </cell>
          <cell r="M2689" t="str">
            <v>G SH FIT</v>
          </cell>
          <cell r="N2689" t="str">
            <v>3197</v>
          </cell>
          <cell r="U2689" t="str">
            <v>Full</v>
          </cell>
          <cell r="V2689" t="str">
            <v>10</v>
          </cell>
          <cell r="Y2689" t="str">
            <v>RTF-deemed</v>
          </cell>
          <cell r="AA2689" t="str">
            <v>28.7</v>
          </cell>
          <cell r="AC2689" t="str">
            <v>28.7</v>
          </cell>
          <cell r="AD2689" t="str">
            <v>183</v>
          </cell>
          <cell r="AE2689" t="str">
            <v>per unit</v>
          </cell>
          <cell r="AF2689" t="str">
            <v>Therm</v>
          </cell>
        </row>
        <row r="2690">
          <cell r="A2690" t="str">
            <v>11218 - 1</v>
          </cell>
          <cell r="B2690" t="str">
            <v>11218</v>
          </cell>
          <cell r="C2690" t="str">
            <v>Water Heating</v>
          </cell>
          <cell r="D2690" t="str">
            <v>Showerhead</v>
          </cell>
          <cell r="E2690" t="str">
            <v>Commercial Use Showerhead</v>
          </cell>
          <cell r="F2690" t="str">
            <v>SBDI: Showerhead - Fit Ctr - GWH - 1.5 gpm - EIE</v>
          </cell>
          <cell r="G2690" t="str">
            <v>1.5 gpm direct install showerhead: fitness center; natural gas water heating; electric savings interactive effect</v>
          </cell>
          <cell r="H2690">
            <v>1</v>
          </cell>
          <cell r="I2690" t="str">
            <v>Active</v>
          </cell>
          <cell r="J2690">
            <v>42370</v>
          </cell>
          <cell r="L2690" t="str">
            <v>Comm Water Heat</v>
          </cell>
          <cell r="M2690" t="str">
            <v>G SH FIT IE</v>
          </cell>
          <cell r="N2690" t="str">
            <v>3245</v>
          </cell>
          <cell r="Q2690" t="str">
            <v>0</v>
          </cell>
          <cell r="S2690" t="str">
            <v>0</v>
          </cell>
          <cell r="T2690" t="str">
            <v>190</v>
          </cell>
          <cell r="U2690" t="str">
            <v>Full</v>
          </cell>
          <cell r="V2690" t="str">
            <v>10</v>
          </cell>
          <cell r="Y2690" t="str">
            <v>RTF-deemed</v>
          </cell>
          <cell r="AE2690" t="str">
            <v>per unit</v>
          </cell>
          <cell r="AF2690" t="str">
            <v>kWh</v>
          </cell>
        </row>
        <row r="2691">
          <cell r="A2691" t="str">
            <v>11219 - 1</v>
          </cell>
          <cell r="B2691" t="str">
            <v>11219</v>
          </cell>
          <cell r="C2691" t="str">
            <v>Water Heating</v>
          </cell>
          <cell r="D2691" t="str">
            <v>Sprayhead</v>
          </cell>
          <cell r="E2691" t="str">
            <v>Commercial Use Sprayhead</v>
          </cell>
          <cell r="F2691" t="str">
            <v>SBDI: Sprayhead - EWH - 0.65 gpm - from 1.6</v>
          </cell>
          <cell r="G2691" t="str">
            <v>0.65 gpm sprayhead: previously 1.6 gpm; electric water heating</v>
          </cell>
          <cell r="H2691">
            <v>1</v>
          </cell>
          <cell r="I2691" t="str">
            <v>Active</v>
          </cell>
          <cell r="J2691">
            <v>42370</v>
          </cell>
          <cell r="L2691" t="str">
            <v>Comm Water Heat</v>
          </cell>
          <cell r="M2691" t="str">
            <v>E PRE 26 to 65</v>
          </cell>
          <cell r="N2691" t="str">
            <v>3236</v>
          </cell>
          <cell r="Q2691" t="str">
            <v>76.3</v>
          </cell>
          <cell r="S2691" t="str">
            <v>76.3</v>
          </cell>
          <cell r="T2691" t="str">
            <v>890</v>
          </cell>
          <cell r="U2691" t="str">
            <v>Full</v>
          </cell>
          <cell r="V2691" t="str">
            <v>4</v>
          </cell>
          <cell r="Y2691" t="str">
            <v>RTF-deemed</v>
          </cell>
          <cell r="AE2691" t="str">
            <v>per unit</v>
          </cell>
          <cell r="AF2691" t="str">
            <v>kWh</v>
          </cell>
        </row>
        <row r="2692">
          <cell r="A2692" t="str">
            <v>11219 - 2</v>
          </cell>
          <cell r="B2692" t="str">
            <v>11219</v>
          </cell>
          <cell r="C2692" t="str">
            <v>Water Heating</v>
          </cell>
          <cell r="D2692" t="str">
            <v>Sprayhead</v>
          </cell>
          <cell r="E2692" t="str">
            <v>Commercial Use Sprayhead</v>
          </cell>
          <cell r="F2692" t="str">
            <v>SBDI: Sprayhead - EWH - 0.65 gpm - from 1.6</v>
          </cell>
          <cell r="G2692" t="str">
            <v>0.65 gpm sprayhead: previously 1.6 gpm; electric water heating</v>
          </cell>
          <cell r="H2692">
            <v>2</v>
          </cell>
          <cell r="I2692" t="str">
            <v>Active</v>
          </cell>
          <cell r="J2692">
            <v>42005</v>
          </cell>
          <cell r="K2692">
            <v>42369</v>
          </cell>
          <cell r="L2692" t="str">
            <v>Comm Water Heat</v>
          </cell>
          <cell r="M2692" t="str">
            <v>E 16 to 65 SBDI</v>
          </cell>
          <cell r="N2692" t="str">
            <v>1499</v>
          </cell>
          <cell r="Q2692" t="str">
            <v>71.21</v>
          </cell>
          <cell r="S2692" t="str">
            <v>71.21</v>
          </cell>
          <cell r="T2692" t="str">
            <v>839</v>
          </cell>
          <cell r="V2692" t="str">
            <v>5</v>
          </cell>
          <cell r="W2692" t="str">
            <v>3983</v>
          </cell>
          <cell r="AE2692" t="str">
            <v>per unit</v>
          </cell>
          <cell r="AF2692" t="str">
            <v>kWh</v>
          </cell>
        </row>
        <row r="2693">
          <cell r="A2693" t="str">
            <v>11220 - 1</v>
          </cell>
          <cell r="B2693" t="str">
            <v>11220</v>
          </cell>
          <cell r="C2693" t="str">
            <v>Water Heating</v>
          </cell>
          <cell r="D2693" t="str">
            <v>Sprayhead</v>
          </cell>
          <cell r="E2693" t="str">
            <v>Commercial Use Sprayhead</v>
          </cell>
          <cell r="F2693" t="str">
            <v>SBDI: Sprayhead - EWH - 0.65 gpm - from 2.2</v>
          </cell>
          <cell r="G2693" t="str">
            <v>0.65 gpm sprayhead: previously 2.2 gpm; electric water heating</v>
          </cell>
          <cell r="H2693">
            <v>1</v>
          </cell>
          <cell r="I2693" t="str">
            <v>Active</v>
          </cell>
          <cell r="J2693">
            <v>42370</v>
          </cell>
          <cell r="L2693" t="str">
            <v>Comm Water Heat</v>
          </cell>
          <cell r="M2693" t="str">
            <v>E PRE 22 to 65</v>
          </cell>
          <cell r="N2693" t="str">
            <v>3235</v>
          </cell>
          <cell r="Q2693" t="str">
            <v>76.3</v>
          </cell>
          <cell r="S2693" t="str">
            <v>76.3</v>
          </cell>
          <cell r="T2693" t="str">
            <v>1393</v>
          </cell>
          <cell r="U2693" t="str">
            <v>Full</v>
          </cell>
          <cell r="V2693" t="str">
            <v>4</v>
          </cell>
          <cell r="Y2693" t="str">
            <v>RTF-deemed</v>
          </cell>
          <cell r="AE2693" t="str">
            <v>per unit</v>
          </cell>
          <cell r="AF2693" t="str">
            <v>kWh</v>
          </cell>
        </row>
        <row r="2694">
          <cell r="A2694" t="str">
            <v>11221 - 1</v>
          </cell>
          <cell r="B2694" t="str">
            <v>11221</v>
          </cell>
          <cell r="C2694" t="str">
            <v>Water Heating</v>
          </cell>
          <cell r="D2694" t="str">
            <v>Sprayhead</v>
          </cell>
          <cell r="E2694" t="str">
            <v>Commercial Use Sprayhead</v>
          </cell>
          <cell r="F2694" t="str">
            <v>SBDI: Sprayhead - EWH - 0.65 gpm - from 2.6</v>
          </cell>
          <cell r="G2694" t="str">
            <v>0.65 gpm sprayhead: previously 2.6 gpm; electric water heat</v>
          </cell>
          <cell r="H2694">
            <v>1</v>
          </cell>
          <cell r="I2694" t="str">
            <v>Active</v>
          </cell>
          <cell r="J2694">
            <v>42370</v>
          </cell>
          <cell r="L2694" t="str">
            <v>Comm Water Heat</v>
          </cell>
          <cell r="M2694" t="str">
            <v>E PRE 16 to 65</v>
          </cell>
          <cell r="N2694" t="str">
            <v>3234</v>
          </cell>
          <cell r="Q2694" t="str">
            <v>76.3</v>
          </cell>
          <cell r="S2694" t="str">
            <v>76.3</v>
          </cell>
          <cell r="T2694" t="str">
            <v>2295</v>
          </cell>
          <cell r="U2694" t="str">
            <v>Full</v>
          </cell>
          <cell r="V2694" t="str">
            <v>4</v>
          </cell>
          <cell r="Y2694" t="str">
            <v>RTF-deemed</v>
          </cell>
          <cell r="AE2694" t="str">
            <v>per unit</v>
          </cell>
          <cell r="AF2694" t="str">
            <v>kWh</v>
          </cell>
        </row>
        <row r="2695">
          <cell r="A2695" t="str">
            <v>11222 - 1</v>
          </cell>
          <cell r="B2695" t="str">
            <v>11222</v>
          </cell>
          <cell r="C2695" t="str">
            <v>Water Heating</v>
          </cell>
          <cell r="D2695" t="str">
            <v>Sprayhead</v>
          </cell>
          <cell r="E2695" t="str">
            <v>Commercial Use Sprayhead</v>
          </cell>
          <cell r="F2695" t="str">
            <v>SBDI: Sprayhead - EWH - 0.65 gpm - not PI</v>
          </cell>
          <cell r="G2695" t="str">
            <v>0.65 gpm sprayhead: no previous install; electric water heating</v>
          </cell>
          <cell r="H2695">
            <v>1</v>
          </cell>
          <cell r="I2695" t="str">
            <v>Active</v>
          </cell>
          <cell r="J2695">
            <v>42370</v>
          </cell>
          <cell r="L2695" t="str">
            <v>Comm Water Heat</v>
          </cell>
          <cell r="M2695" t="str">
            <v>E PRE 0 to 65</v>
          </cell>
          <cell r="N2695" t="str">
            <v>3233</v>
          </cell>
          <cell r="Q2695" t="str">
            <v>76.3</v>
          </cell>
          <cell r="S2695" t="str">
            <v>76.3</v>
          </cell>
          <cell r="T2695" t="str">
            <v>1267</v>
          </cell>
          <cell r="U2695" t="str">
            <v>Full</v>
          </cell>
          <cell r="V2695" t="str">
            <v>4</v>
          </cell>
          <cell r="Y2695" t="str">
            <v>RTF-deemed</v>
          </cell>
          <cell r="AE2695" t="str">
            <v>per unit</v>
          </cell>
          <cell r="AF2695" t="str">
            <v>kWh</v>
          </cell>
        </row>
        <row r="2696">
          <cell r="A2696" t="str">
            <v>11223 - 1</v>
          </cell>
          <cell r="B2696" t="str">
            <v>11223</v>
          </cell>
          <cell r="C2696" t="str">
            <v>Water Heating</v>
          </cell>
          <cell r="D2696" t="str">
            <v>Sprayhead</v>
          </cell>
          <cell r="E2696" t="str">
            <v>Commercial Use Sprayhead</v>
          </cell>
          <cell r="F2696" t="str">
            <v>SBDI: Sprayhead - GWH - 0.65 gpm - from 1.6</v>
          </cell>
          <cell r="G2696" t="str">
            <v>0.65 gpm sprayhead: previously 1.6 gpm; natural gas water heating</v>
          </cell>
          <cell r="H2696">
            <v>1</v>
          </cell>
          <cell r="I2696" t="str">
            <v>Active</v>
          </cell>
          <cell r="J2696">
            <v>42370</v>
          </cell>
          <cell r="L2696" t="str">
            <v>Comm Water Heat</v>
          </cell>
          <cell r="M2696" t="str">
            <v>G PRE 26 to 65</v>
          </cell>
          <cell r="N2696" t="str">
            <v>3195</v>
          </cell>
          <cell r="U2696" t="str">
            <v>Full</v>
          </cell>
          <cell r="V2696" t="str">
            <v>4</v>
          </cell>
          <cell r="Y2696" t="str">
            <v>RTF-deemed</v>
          </cell>
          <cell r="AA2696" t="str">
            <v>76.3</v>
          </cell>
          <cell r="AC2696" t="str">
            <v>76.3</v>
          </cell>
          <cell r="AD2696" t="str">
            <v>35.2</v>
          </cell>
          <cell r="AE2696" t="str">
            <v>per unit</v>
          </cell>
          <cell r="AF2696" t="str">
            <v>Therm</v>
          </cell>
        </row>
        <row r="2697">
          <cell r="A2697" t="str">
            <v>11224 - 1</v>
          </cell>
          <cell r="B2697" t="str">
            <v>11224</v>
          </cell>
          <cell r="C2697" t="str">
            <v>Water Heating</v>
          </cell>
          <cell r="D2697" t="str">
            <v>Sprayhead</v>
          </cell>
          <cell r="E2697" t="str">
            <v>Commercial Use Sprayhead</v>
          </cell>
          <cell r="F2697" t="str">
            <v>SBDI: Sprayhead - GWH - 0.65 gpm - from 1.6 - EIE</v>
          </cell>
          <cell r="G2697" t="str">
            <v>0.65 gpm sprayhead: previously 1.6 gpm; natural gas water heating; electric savings interactive effect</v>
          </cell>
          <cell r="H2697">
            <v>1</v>
          </cell>
          <cell r="I2697" t="str">
            <v>Active</v>
          </cell>
          <cell r="J2697">
            <v>42370</v>
          </cell>
          <cell r="L2697" t="str">
            <v>Comm Water Heat</v>
          </cell>
          <cell r="M2697" t="str">
            <v>G PRE 26 to 65 (EIE)</v>
          </cell>
          <cell r="N2697" t="str">
            <v>3243</v>
          </cell>
          <cell r="Q2697" t="str">
            <v>0</v>
          </cell>
          <cell r="S2697" t="str">
            <v>0</v>
          </cell>
          <cell r="T2697" t="str">
            <v>49</v>
          </cell>
          <cell r="U2697" t="str">
            <v>Full</v>
          </cell>
          <cell r="V2697" t="str">
            <v>4</v>
          </cell>
          <cell r="Y2697" t="str">
            <v>RTF-deemed</v>
          </cell>
          <cell r="AE2697" t="str">
            <v>per unit</v>
          </cell>
          <cell r="AF2697" t="str">
            <v>kWh</v>
          </cell>
        </row>
        <row r="2698">
          <cell r="A2698" t="str">
            <v>11225 - 1</v>
          </cell>
          <cell r="B2698" t="str">
            <v>11225</v>
          </cell>
          <cell r="C2698" t="str">
            <v>Water Heating</v>
          </cell>
          <cell r="D2698" t="str">
            <v>Sprayhead</v>
          </cell>
          <cell r="E2698" t="str">
            <v>Commercial Use Sprayhead</v>
          </cell>
          <cell r="F2698" t="str">
            <v>SBDI: Sprayhead - GWH - 0.65 gpm - from 2.2</v>
          </cell>
          <cell r="G2698" t="str">
            <v>0.65 gpm sprayhead: previously 2.2 gpm; natural gas water heating</v>
          </cell>
          <cell r="H2698">
            <v>1</v>
          </cell>
          <cell r="I2698" t="str">
            <v>Active</v>
          </cell>
          <cell r="J2698">
            <v>42370</v>
          </cell>
          <cell r="L2698" t="str">
            <v>Comm Water Heat</v>
          </cell>
          <cell r="M2698" t="str">
            <v>G PRE 22 to 65</v>
          </cell>
          <cell r="N2698" t="str">
            <v>3194</v>
          </cell>
          <cell r="U2698" t="str">
            <v>Full</v>
          </cell>
          <cell r="V2698" t="str">
            <v>4</v>
          </cell>
          <cell r="Y2698" t="str">
            <v>RTF-deemed</v>
          </cell>
          <cell r="AA2698" t="str">
            <v>76.3</v>
          </cell>
          <cell r="AC2698" t="str">
            <v>76.3</v>
          </cell>
          <cell r="AD2698" t="str">
            <v>55</v>
          </cell>
          <cell r="AE2698" t="str">
            <v>per unit</v>
          </cell>
          <cell r="AF2698" t="str">
            <v>Therm</v>
          </cell>
        </row>
        <row r="2699">
          <cell r="A2699" t="str">
            <v>11226 - 1</v>
          </cell>
          <cell r="B2699" t="str">
            <v>11226</v>
          </cell>
          <cell r="C2699" t="str">
            <v>Water Heating</v>
          </cell>
          <cell r="D2699" t="str">
            <v>Sprayhead</v>
          </cell>
          <cell r="E2699" t="str">
            <v>Commercial Use Sprayhead</v>
          </cell>
          <cell r="F2699" t="str">
            <v>SBDI: Sprayhead - GWH - 0.65 gpm - from 2.2 - EIE</v>
          </cell>
          <cell r="G2699" t="str">
            <v>0.65 gpm sprayhead: previously 2.2 gpm; natural gas water heating; electric interactive effect</v>
          </cell>
          <cell r="H2699">
            <v>1</v>
          </cell>
          <cell r="I2699" t="str">
            <v>Active</v>
          </cell>
          <cell r="J2699">
            <v>42370</v>
          </cell>
          <cell r="L2699" t="str">
            <v>Comm Water Heat</v>
          </cell>
          <cell r="M2699" t="str">
            <v>G PRE 22 to 65 (EIE)</v>
          </cell>
          <cell r="N2699" t="str">
            <v>3242</v>
          </cell>
          <cell r="Q2699" t="str">
            <v>0</v>
          </cell>
          <cell r="S2699" t="str">
            <v>0</v>
          </cell>
          <cell r="T2699" t="str">
            <v>77</v>
          </cell>
          <cell r="U2699" t="str">
            <v>Full</v>
          </cell>
          <cell r="V2699" t="str">
            <v>4</v>
          </cell>
          <cell r="Y2699" t="str">
            <v>RTF-deemed</v>
          </cell>
          <cell r="AE2699" t="str">
            <v>per unit</v>
          </cell>
          <cell r="AF2699" t="str">
            <v>kWh</v>
          </cell>
        </row>
        <row r="2700">
          <cell r="A2700" t="str">
            <v>11227 - 1</v>
          </cell>
          <cell r="B2700" t="str">
            <v>11227</v>
          </cell>
          <cell r="C2700" t="str">
            <v>Water Heating</v>
          </cell>
          <cell r="D2700" t="str">
            <v>Sprayhead</v>
          </cell>
          <cell r="E2700" t="str">
            <v>Commercial Use Sprayhead</v>
          </cell>
          <cell r="F2700" t="str">
            <v>SBDI: Sprayhead - GWH - 0.65 gpm - from 2.6</v>
          </cell>
          <cell r="G2700" t="str">
            <v>0.65 gpm sprayhead: previously 2.6 gpm; natural gas water heating</v>
          </cell>
          <cell r="H2700">
            <v>1</v>
          </cell>
          <cell r="I2700" t="str">
            <v>Active</v>
          </cell>
          <cell r="J2700">
            <v>42370</v>
          </cell>
          <cell r="L2700" t="str">
            <v>Comm Water Heat</v>
          </cell>
          <cell r="M2700" t="str">
            <v>G PRE 16 to 65</v>
          </cell>
          <cell r="N2700" t="str">
            <v>3193</v>
          </cell>
          <cell r="U2700" t="str">
            <v>Full</v>
          </cell>
          <cell r="V2700" t="str">
            <v>4</v>
          </cell>
          <cell r="Y2700" t="str">
            <v>RTF-deemed</v>
          </cell>
          <cell r="AA2700" t="str">
            <v>76.3</v>
          </cell>
          <cell r="AC2700" t="str">
            <v>76.3</v>
          </cell>
          <cell r="AD2700" t="str">
            <v>90.7</v>
          </cell>
          <cell r="AE2700" t="str">
            <v>per unit</v>
          </cell>
          <cell r="AF2700" t="str">
            <v>Therm</v>
          </cell>
        </row>
        <row r="2701">
          <cell r="A2701" t="str">
            <v>11228 - 1</v>
          </cell>
          <cell r="B2701" t="str">
            <v>11228</v>
          </cell>
          <cell r="C2701" t="str">
            <v>Water Heating</v>
          </cell>
          <cell r="D2701" t="str">
            <v>Sprayhead</v>
          </cell>
          <cell r="E2701" t="str">
            <v>Commercial Use Sprayhead</v>
          </cell>
          <cell r="F2701" t="str">
            <v>SBDI: Sprayhead - GWH - 0.65 gpm - from 2.6 - EIE</v>
          </cell>
          <cell r="G2701" t="str">
            <v>0.65 gpm sprayhead: previously 2.6 gpm; natural gas water heating; electric interactive effect</v>
          </cell>
          <cell r="H2701">
            <v>1</v>
          </cell>
          <cell r="I2701" t="str">
            <v>Active</v>
          </cell>
          <cell r="J2701">
            <v>42370</v>
          </cell>
          <cell r="L2701" t="str">
            <v>Comm Water Heat</v>
          </cell>
          <cell r="M2701" t="str">
            <v>G PRE 16 to 65 (EIE)</v>
          </cell>
          <cell r="N2701" t="str">
            <v>3241</v>
          </cell>
          <cell r="Q2701" t="str">
            <v>0</v>
          </cell>
          <cell r="S2701" t="str">
            <v>0</v>
          </cell>
          <cell r="T2701" t="str">
            <v>127</v>
          </cell>
          <cell r="U2701" t="str">
            <v>Full</v>
          </cell>
          <cell r="V2701" t="str">
            <v>4</v>
          </cell>
          <cell r="Y2701" t="str">
            <v>RTF-deemed</v>
          </cell>
          <cell r="AE2701" t="str">
            <v>per unit</v>
          </cell>
          <cell r="AF2701" t="str">
            <v>kWh</v>
          </cell>
        </row>
        <row r="2702">
          <cell r="A2702" t="str">
            <v>11229 - 1</v>
          </cell>
          <cell r="B2702" t="str">
            <v>11229</v>
          </cell>
          <cell r="C2702" t="str">
            <v>Water Heating</v>
          </cell>
          <cell r="D2702" t="str">
            <v>Sprayhead</v>
          </cell>
          <cell r="E2702" t="str">
            <v>Commercial Use Sprayhead</v>
          </cell>
          <cell r="F2702" t="str">
            <v>SBDI: Sprayhead - GWH - 0.65 gpm - not PI</v>
          </cell>
          <cell r="G2702" t="str">
            <v>0.65 gpm sprayhead: no previous install; natural gas water heating</v>
          </cell>
          <cell r="H2702">
            <v>1</v>
          </cell>
          <cell r="I2702" t="str">
            <v>Active</v>
          </cell>
          <cell r="J2702">
            <v>42370</v>
          </cell>
          <cell r="L2702" t="str">
            <v>Comm Water Heat</v>
          </cell>
          <cell r="M2702" t="str">
            <v>G PRE 0 to 65</v>
          </cell>
          <cell r="N2702" t="str">
            <v>3192</v>
          </cell>
          <cell r="U2702" t="str">
            <v>Full</v>
          </cell>
          <cell r="V2702" t="str">
            <v>4</v>
          </cell>
          <cell r="Y2702" t="str">
            <v>RTF-deemed</v>
          </cell>
          <cell r="AA2702" t="str">
            <v>76.3</v>
          </cell>
          <cell r="AC2702" t="str">
            <v>76.3</v>
          </cell>
          <cell r="AD2702" t="str">
            <v>50</v>
          </cell>
          <cell r="AE2702" t="str">
            <v>per unit</v>
          </cell>
          <cell r="AF2702" t="str">
            <v>Therm</v>
          </cell>
        </row>
        <row r="2703">
          <cell r="A2703" t="str">
            <v>11230 - 1</v>
          </cell>
          <cell r="B2703" t="str">
            <v>11230</v>
          </cell>
          <cell r="C2703" t="str">
            <v>Water Heating</v>
          </cell>
          <cell r="D2703" t="str">
            <v>Sprayhead</v>
          </cell>
          <cell r="E2703" t="str">
            <v>Commercial Use Sprayhead</v>
          </cell>
          <cell r="F2703" t="str">
            <v>SBDI: Sprayhead - GWH - 0.65 gpm - not PI - EIE</v>
          </cell>
          <cell r="G2703" t="str">
            <v>0.65 gpm sprayhead: no previous install; natural gas water heating; electric interactive effect</v>
          </cell>
          <cell r="H2703">
            <v>1</v>
          </cell>
          <cell r="I2703" t="str">
            <v>Active</v>
          </cell>
          <cell r="J2703">
            <v>42370</v>
          </cell>
          <cell r="L2703" t="str">
            <v>Comm Water Heat</v>
          </cell>
          <cell r="M2703" t="str">
            <v>G PRE 0 to 65 (EIE)</v>
          </cell>
          <cell r="N2703" t="str">
            <v>3240</v>
          </cell>
          <cell r="Q2703" t="str">
            <v>0</v>
          </cell>
          <cell r="S2703" t="str">
            <v>0</v>
          </cell>
          <cell r="T2703" t="str">
            <v>70</v>
          </cell>
          <cell r="U2703" t="str">
            <v>Full</v>
          </cell>
          <cell r="V2703" t="str">
            <v>4</v>
          </cell>
          <cell r="Y2703" t="str">
            <v>RTF-deemed</v>
          </cell>
          <cell r="AE2703" t="str">
            <v>per unit</v>
          </cell>
          <cell r="AF2703" t="str">
            <v>kWh</v>
          </cell>
        </row>
        <row r="2704">
          <cell r="A2704" t="str">
            <v>11231 - 1</v>
          </cell>
          <cell r="B2704" t="str">
            <v>11231</v>
          </cell>
          <cell r="C2704" t="str">
            <v>Controls</v>
          </cell>
          <cell r="D2704" t="str">
            <v>Thermostat</v>
          </cell>
          <cell r="E2704" t="str">
            <v>Programmable Thermostat</v>
          </cell>
          <cell r="F2704" t="str">
            <v>SBDI: Thermostat - Programmable</v>
          </cell>
          <cell r="G2704" t="str">
            <v>Programmable thermostat</v>
          </cell>
          <cell r="H2704">
            <v>1</v>
          </cell>
          <cell r="I2704" t="str">
            <v>Active</v>
          </cell>
          <cell r="J2704">
            <v>42370</v>
          </cell>
          <cell r="L2704" t="str">
            <v>Comm Space Heat</v>
          </cell>
          <cell r="M2704" t="str">
            <v>PTSTAT SBDI 2016</v>
          </cell>
          <cell r="N2704" t="str">
            <v>2565</v>
          </cell>
          <cell r="Q2704" t="str">
            <v>160</v>
          </cell>
          <cell r="S2704" t="str">
            <v>160</v>
          </cell>
          <cell r="T2704" t="str">
            <v>473</v>
          </cell>
          <cell r="U2704" t="str">
            <v>Full</v>
          </cell>
          <cell r="V2704" t="str">
            <v>10</v>
          </cell>
          <cell r="Y2704" t="str">
            <v>PSE-deemed</v>
          </cell>
          <cell r="Z2704" t="str">
            <v>Engineering</v>
          </cell>
          <cell r="AE2704" t="str">
            <v>per unit</v>
          </cell>
          <cell r="AF2704" t="str">
            <v>kWh</v>
          </cell>
        </row>
        <row r="2705">
          <cell r="A2705" t="str">
            <v>11979 - 1</v>
          </cell>
          <cell r="B2705" t="str">
            <v>11979</v>
          </cell>
          <cell r="C2705" t="str">
            <v>Water Heating</v>
          </cell>
          <cell r="D2705" t="str">
            <v>Water Heater</v>
          </cell>
          <cell r="E2705" t="str">
            <v>Commercial Water Heater</v>
          </cell>
          <cell r="F2705" t="str">
            <v>SBDI: Water Heater - Education - NG</v>
          </cell>
          <cell r="G2705" t="str">
            <v>Natural gas water heater: education</v>
          </cell>
          <cell r="H2705">
            <v>1</v>
          </cell>
          <cell r="I2705" t="str">
            <v>Active</v>
          </cell>
          <cell r="J2705">
            <v>42736</v>
          </cell>
          <cell r="L2705" t="str">
            <v>Comm Water Heat</v>
          </cell>
          <cell r="N2705" t="str">
            <v>5087</v>
          </cell>
          <cell r="U2705" t="str">
            <v>Incremental</v>
          </cell>
          <cell r="V2705" t="str">
            <v>7</v>
          </cell>
          <cell r="X2705" t="str">
            <v>0</v>
          </cell>
          <cell r="Y2705" t="str">
            <v>PSE-deemed</v>
          </cell>
          <cell r="Z2705" t="str">
            <v>Engineering</v>
          </cell>
          <cell r="AA2705" t="str">
            <v>1500</v>
          </cell>
          <cell r="AC2705" t="str">
            <v>1644</v>
          </cell>
          <cell r="AD2705" t="str">
            <v>592</v>
          </cell>
          <cell r="AE2705" t="str">
            <v>per unit</v>
          </cell>
          <cell r="AF2705" t="str">
            <v>Therm</v>
          </cell>
        </row>
        <row r="2706">
          <cell r="A2706" t="str">
            <v>11977 - 1</v>
          </cell>
          <cell r="B2706" t="str">
            <v>11977</v>
          </cell>
          <cell r="C2706" t="str">
            <v>Water Heating</v>
          </cell>
          <cell r="D2706" t="str">
            <v>Water Heater</v>
          </cell>
          <cell r="E2706" t="str">
            <v>Commercial Water Heater</v>
          </cell>
          <cell r="F2706" t="str">
            <v>SBDI: Water Heater - Kitchen - NG</v>
          </cell>
          <cell r="G2706" t="str">
            <v>Natural gas water heater: commercial kitchen use</v>
          </cell>
          <cell r="H2706">
            <v>1</v>
          </cell>
          <cell r="I2706" t="str">
            <v>Active</v>
          </cell>
          <cell r="J2706">
            <v>42736</v>
          </cell>
          <cell r="L2706" t="str">
            <v>Comm Water Heat</v>
          </cell>
          <cell r="N2706" t="str">
            <v>5085</v>
          </cell>
          <cell r="U2706" t="str">
            <v>Incremental</v>
          </cell>
          <cell r="V2706" t="str">
            <v>7</v>
          </cell>
          <cell r="X2706" t="str">
            <v>0</v>
          </cell>
          <cell r="Y2706" t="str">
            <v>PSE-deemed</v>
          </cell>
          <cell r="Z2706" t="str">
            <v>Engineering</v>
          </cell>
          <cell r="AA2706" t="str">
            <v>1500</v>
          </cell>
          <cell r="AC2706" t="str">
            <v>1644</v>
          </cell>
          <cell r="AD2706" t="str">
            <v>613</v>
          </cell>
          <cell r="AE2706" t="str">
            <v>per unit</v>
          </cell>
          <cell r="AF2706" t="str">
            <v>Therm</v>
          </cell>
        </row>
        <row r="2707">
          <cell r="A2707" t="str">
            <v>11978 - 1</v>
          </cell>
          <cell r="B2707" t="str">
            <v>11978</v>
          </cell>
          <cell r="C2707" t="str">
            <v>Water Heating</v>
          </cell>
          <cell r="D2707" t="str">
            <v>Water Heater</v>
          </cell>
          <cell r="E2707" t="str">
            <v>Commercial Water Heater</v>
          </cell>
          <cell r="F2707" t="str">
            <v>SBDI: Water Heater - Laundry - NG</v>
          </cell>
          <cell r="G2707" t="str">
            <v>Natural gas water heater: commercial laundry use</v>
          </cell>
          <cell r="H2707">
            <v>1</v>
          </cell>
          <cell r="I2707" t="str">
            <v>Active</v>
          </cell>
          <cell r="J2707">
            <v>42736</v>
          </cell>
          <cell r="L2707" t="str">
            <v>Comm Water Heat</v>
          </cell>
          <cell r="N2707" t="str">
            <v>5086</v>
          </cell>
          <cell r="U2707" t="str">
            <v>Incremental</v>
          </cell>
          <cell r="V2707" t="str">
            <v>7</v>
          </cell>
          <cell r="X2707" t="str">
            <v>0</v>
          </cell>
          <cell r="Y2707" t="str">
            <v>PSE-deemed</v>
          </cell>
          <cell r="Z2707" t="str">
            <v>Engineering</v>
          </cell>
          <cell r="AA2707" t="str">
            <v>1500</v>
          </cell>
          <cell r="AC2707" t="str">
            <v>1644</v>
          </cell>
          <cell r="AD2707" t="str">
            <v>597</v>
          </cell>
          <cell r="AE2707" t="str">
            <v>per unit</v>
          </cell>
          <cell r="AF2707" t="str">
            <v>Therm</v>
          </cell>
        </row>
        <row r="2708">
          <cell r="A2708" t="str">
            <v>11985 - 1</v>
          </cell>
          <cell r="B2708" t="str">
            <v>11985</v>
          </cell>
          <cell r="C2708" t="str">
            <v>Water Heating</v>
          </cell>
          <cell r="D2708" t="str">
            <v>Water Heater</v>
          </cell>
          <cell r="E2708" t="str">
            <v>Commercial Water Heater</v>
          </cell>
          <cell r="F2708" t="str">
            <v>SBDI: Water Heater - Tankless - Education - NG</v>
          </cell>
          <cell r="G2708" t="str">
            <v>Tankless natural gas water heater: education</v>
          </cell>
          <cell r="H2708">
            <v>1</v>
          </cell>
          <cell r="I2708" t="str">
            <v>Active</v>
          </cell>
          <cell r="J2708">
            <v>42736</v>
          </cell>
          <cell r="L2708" t="str">
            <v>Comm Water Heat</v>
          </cell>
          <cell r="N2708" t="str">
            <v>5093</v>
          </cell>
          <cell r="U2708" t="str">
            <v>Incremental</v>
          </cell>
          <cell r="V2708" t="str">
            <v>7</v>
          </cell>
          <cell r="X2708" t="str">
            <v>0</v>
          </cell>
          <cell r="Y2708" t="str">
            <v>PSE-deemed</v>
          </cell>
          <cell r="Z2708" t="str">
            <v>Engineering</v>
          </cell>
          <cell r="AA2708" t="str">
            <v>1500</v>
          </cell>
          <cell r="AC2708" t="str">
            <v>2526</v>
          </cell>
          <cell r="AD2708" t="str">
            <v>664</v>
          </cell>
          <cell r="AE2708" t="str">
            <v>per unit</v>
          </cell>
          <cell r="AF2708" t="str">
            <v>Therm</v>
          </cell>
        </row>
        <row r="2709">
          <cell r="A2709" t="str">
            <v>11983 - 1</v>
          </cell>
          <cell r="B2709" t="str">
            <v>11983</v>
          </cell>
          <cell r="C2709" t="str">
            <v>Water Heating</v>
          </cell>
          <cell r="D2709" t="str">
            <v>Water Heater</v>
          </cell>
          <cell r="E2709" t="str">
            <v>Commercial Water Heater</v>
          </cell>
          <cell r="F2709" t="str">
            <v>SBDI: Water Heater - Tankless - Kitchen - NG</v>
          </cell>
          <cell r="G2709" t="str">
            <v>Tankless natural gas water heater: commercial kitchen use</v>
          </cell>
          <cell r="H2709">
            <v>1</v>
          </cell>
          <cell r="I2709" t="str">
            <v>Active</v>
          </cell>
          <cell r="J2709">
            <v>42736</v>
          </cell>
          <cell r="L2709" t="str">
            <v>Comm Water Heat</v>
          </cell>
          <cell r="N2709" t="str">
            <v>5091</v>
          </cell>
          <cell r="U2709" t="str">
            <v>Incremental</v>
          </cell>
          <cell r="V2709" t="str">
            <v>7</v>
          </cell>
          <cell r="X2709" t="str">
            <v>0</v>
          </cell>
          <cell r="Y2709" t="str">
            <v>PSE-deemed</v>
          </cell>
          <cell r="Z2709" t="str">
            <v>Engineering</v>
          </cell>
          <cell r="AA2709" t="str">
            <v>1500</v>
          </cell>
          <cell r="AC2709" t="str">
            <v>2526</v>
          </cell>
          <cell r="AD2709" t="str">
            <v>748</v>
          </cell>
          <cell r="AE2709" t="str">
            <v>per unit</v>
          </cell>
          <cell r="AF2709" t="str">
            <v>Therm</v>
          </cell>
        </row>
        <row r="2710">
          <cell r="A2710" t="str">
            <v>11984 - 1</v>
          </cell>
          <cell r="B2710" t="str">
            <v>11984</v>
          </cell>
          <cell r="C2710" t="str">
            <v>Water Heating</v>
          </cell>
          <cell r="D2710" t="str">
            <v>Water Heater</v>
          </cell>
          <cell r="E2710" t="str">
            <v>Commercial Water Heater</v>
          </cell>
          <cell r="F2710" t="str">
            <v>SBDI: Water Heater - Tankless - Laundry - NG</v>
          </cell>
          <cell r="G2710" t="str">
            <v>Tankless natural gas water heater: commercial laundry use</v>
          </cell>
          <cell r="H2710">
            <v>1</v>
          </cell>
          <cell r="I2710" t="str">
            <v>Active</v>
          </cell>
          <cell r="J2710">
            <v>42736</v>
          </cell>
          <cell r="L2710" t="str">
            <v>Comm Water Heat</v>
          </cell>
          <cell r="N2710" t="str">
            <v>5092</v>
          </cell>
          <cell r="U2710" t="str">
            <v>Incremental</v>
          </cell>
          <cell r="V2710" t="str">
            <v>7</v>
          </cell>
          <cell r="X2710" t="str">
            <v>0</v>
          </cell>
          <cell r="Y2710" t="str">
            <v>PSE-deemed</v>
          </cell>
          <cell r="Z2710" t="str">
            <v>Engineering</v>
          </cell>
          <cell r="AA2710" t="str">
            <v>1500</v>
          </cell>
          <cell r="AC2710" t="str">
            <v>2526</v>
          </cell>
          <cell r="AD2710" t="str">
            <v>732</v>
          </cell>
          <cell r="AE2710" t="str">
            <v>per unit</v>
          </cell>
          <cell r="AF2710" t="str">
            <v>Therm</v>
          </cell>
        </row>
        <row r="2711">
          <cell r="A2711" t="str">
            <v>10692 - 1</v>
          </cell>
          <cell r="B2711" t="str">
            <v>10692</v>
          </cell>
          <cell r="C2711" t="str">
            <v>HVAC</v>
          </cell>
          <cell r="D2711" t="str">
            <v>Heat Pump</v>
          </cell>
          <cell r="E2711" t="str">
            <v>Ductless Heat Pump</v>
          </cell>
          <cell r="F2711" t="str">
            <v>SFEH: Ductless Heat Pump</v>
          </cell>
          <cell r="G2711" t="str">
            <v>Ductless heat pump</v>
          </cell>
          <cell r="H2711">
            <v>1</v>
          </cell>
          <cell r="I2711" t="str">
            <v>Active</v>
          </cell>
          <cell r="J2711">
            <v>41275</v>
          </cell>
          <cell r="K2711">
            <v>42004</v>
          </cell>
          <cell r="L2711" t="str">
            <v>SF Heat Pump</v>
          </cell>
          <cell r="M2711" t="str">
            <v>DHP_2012</v>
          </cell>
          <cell r="N2711" t="str">
            <v>499</v>
          </cell>
          <cell r="O2711" t="str">
            <v>9</v>
          </cell>
          <cell r="Q2711" t="str">
            <v>1200</v>
          </cell>
          <cell r="S2711" t="str">
            <v>3407</v>
          </cell>
          <cell r="T2711" t="str">
            <v>3500</v>
          </cell>
          <cell r="V2711" t="str">
            <v>20</v>
          </cell>
          <cell r="AE2711" t="str">
            <v>per unit</v>
          </cell>
          <cell r="AF2711" t="str">
            <v>kWh</v>
          </cell>
        </row>
        <row r="2712">
          <cell r="A2712" t="str">
            <v>10692 - 2</v>
          </cell>
          <cell r="B2712" t="str">
            <v>10692</v>
          </cell>
          <cell r="C2712" t="str">
            <v>HVAC</v>
          </cell>
          <cell r="D2712" t="str">
            <v>Heat Pump</v>
          </cell>
          <cell r="E2712" t="str">
            <v>Ductless Heat Pump</v>
          </cell>
          <cell r="F2712" t="str">
            <v>SFEH: Ductless Heat Pump</v>
          </cell>
          <cell r="G2712" t="str">
            <v>Ductless heat pump</v>
          </cell>
          <cell r="H2712">
            <v>2</v>
          </cell>
          <cell r="I2712" t="str">
            <v>Active</v>
          </cell>
          <cell r="J2712">
            <v>42005</v>
          </cell>
          <cell r="K2712">
            <v>42369</v>
          </cell>
          <cell r="L2712" t="str">
            <v>SF Heat Pump</v>
          </cell>
          <cell r="M2712" t="str">
            <v>DHP_2015</v>
          </cell>
          <cell r="N2712" t="str">
            <v>1995</v>
          </cell>
          <cell r="O2712" t="str">
            <v>9</v>
          </cell>
          <cell r="Q2712" t="str">
            <v>1200</v>
          </cell>
          <cell r="S2712" t="str">
            <v>3562</v>
          </cell>
          <cell r="T2712" t="str">
            <v>2700</v>
          </cell>
          <cell r="V2712" t="str">
            <v>15</v>
          </cell>
          <cell r="AE2712" t="str">
            <v>per unit</v>
          </cell>
          <cell r="AF2712" t="str">
            <v>kWh</v>
          </cell>
        </row>
        <row r="2713">
          <cell r="A2713" t="str">
            <v>10692 - 3</v>
          </cell>
          <cell r="B2713" t="str">
            <v>10692</v>
          </cell>
          <cell r="C2713" t="str">
            <v>HVAC</v>
          </cell>
          <cell r="D2713" t="str">
            <v>Heat Pump</v>
          </cell>
          <cell r="E2713" t="str">
            <v>Ductless Heat Pump</v>
          </cell>
          <cell r="F2713" t="str">
            <v>SFEH: Ductless Heat Pump</v>
          </cell>
          <cell r="G2713" t="str">
            <v>Ductless heat pump</v>
          </cell>
          <cell r="H2713">
            <v>3</v>
          </cell>
          <cell r="I2713" t="str">
            <v>Active</v>
          </cell>
          <cell r="J2713">
            <v>42370</v>
          </cell>
          <cell r="K2713">
            <v>42735</v>
          </cell>
          <cell r="L2713" t="str">
            <v>SF Heat Pump</v>
          </cell>
          <cell r="M2713" t="str">
            <v>DHP_2016</v>
          </cell>
          <cell r="N2713" t="str">
            <v>2441</v>
          </cell>
          <cell r="O2713" t="str">
            <v>9</v>
          </cell>
          <cell r="Q2713" t="str">
            <v>1200</v>
          </cell>
          <cell r="S2713" t="str">
            <v>3536</v>
          </cell>
          <cell r="T2713" t="str">
            <v>2645</v>
          </cell>
          <cell r="U2713" t="str">
            <v>Incremental</v>
          </cell>
          <cell r="V2713" t="str">
            <v>15</v>
          </cell>
          <cell r="X2713" t="str">
            <v>0</v>
          </cell>
          <cell r="Y2713" t="str">
            <v>RTF-deemed</v>
          </cell>
          <cell r="Z2713" t="str">
            <v>RTF UES Deemed</v>
          </cell>
          <cell r="AE2713" t="str">
            <v>per unit</v>
          </cell>
          <cell r="AF2713" t="str">
            <v>kWh</v>
          </cell>
        </row>
        <row r="2714">
          <cell r="A2714" t="str">
            <v>10692 - 4</v>
          </cell>
          <cell r="B2714" t="str">
            <v>10692</v>
          </cell>
          <cell r="C2714" t="str">
            <v>HVAC</v>
          </cell>
          <cell r="D2714" t="str">
            <v>Heat Pump</v>
          </cell>
          <cell r="E2714" t="str">
            <v>Ductless Heat Pump</v>
          </cell>
          <cell r="F2714" t="str">
            <v>SFEH: Ductless Heat Pump</v>
          </cell>
          <cell r="G2714" t="str">
            <v>Ductless heat pump</v>
          </cell>
          <cell r="H2714">
            <v>4</v>
          </cell>
          <cell r="I2714" t="str">
            <v>Active</v>
          </cell>
          <cell r="J2714">
            <v>42736</v>
          </cell>
          <cell r="K2714">
            <v>42825</v>
          </cell>
          <cell r="L2714" t="str">
            <v>SF Heat Pump</v>
          </cell>
          <cell r="N2714" t="str">
            <v>4935</v>
          </cell>
          <cell r="O2714" t="str">
            <v>9</v>
          </cell>
          <cell r="Q2714" t="str">
            <v>1200</v>
          </cell>
          <cell r="S2714" t="str">
            <v>3536</v>
          </cell>
          <cell r="T2714" t="str">
            <v>2659</v>
          </cell>
          <cell r="U2714" t="str">
            <v>Incremental</v>
          </cell>
          <cell r="V2714" t="str">
            <v>15</v>
          </cell>
          <cell r="X2714" t="str">
            <v>0</v>
          </cell>
          <cell r="Y2714" t="str">
            <v>RTF-deemed</v>
          </cell>
          <cell r="Z2714" t="str">
            <v>RTF UES Deemed</v>
          </cell>
          <cell r="AE2714" t="str">
            <v>per unit</v>
          </cell>
          <cell r="AF2714" t="str">
            <v>kWh</v>
          </cell>
        </row>
        <row r="2715">
          <cell r="A2715" t="str">
            <v>10692 - 5</v>
          </cell>
          <cell r="B2715" t="str">
            <v>10692</v>
          </cell>
          <cell r="C2715" t="str">
            <v>HVAC</v>
          </cell>
          <cell r="D2715" t="str">
            <v>Heat Pump</v>
          </cell>
          <cell r="E2715" t="str">
            <v>Ductless Heat Pump</v>
          </cell>
          <cell r="F2715" t="str">
            <v>SFEH: Ductless Heat Pump</v>
          </cell>
          <cell r="G2715" t="str">
            <v>Ductless heat pump</v>
          </cell>
          <cell r="H2715">
            <v>5</v>
          </cell>
          <cell r="I2715" t="str">
            <v>Active</v>
          </cell>
          <cell r="J2715">
            <v>42826</v>
          </cell>
          <cell r="L2715" t="str">
            <v>SF Heat Pump</v>
          </cell>
          <cell r="N2715" t="str">
            <v>4936</v>
          </cell>
          <cell r="O2715" t="str">
            <v>9</v>
          </cell>
          <cell r="Q2715" t="str">
            <v>1200</v>
          </cell>
          <cell r="S2715" t="str">
            <v>3536</v>
          </cell>
          <cell r="U2715" t="str">
            <v>Incremental</v>
          </cell>
          <cell r="V2715" t="str">
            <v>15</v>
          </cell>
          <cell r="X2715" t="str">
            <v>0</v>
          </cell>
          <cell r="Y2715" t="str">
            <v>RTF-deemed</v>
          </cell>
          <cell r="Z2715" t="str">
            <v>RTF UES Deemed</v>
          </cell>
          <cell r="AE2715" t="str">
            <v>per unit</v>
          </cell>
          <cell r="AF2715" t="str">
            <v>kWh</v>
          </cell>
        </row>
        <row r="2716">
          <cell r="A2716" t="str">
            <v>11238 - 1</v>
          </cell>
          <cell r="B2716" t="str">
            <v>11238</v>
          </cell>
          <cell r="C2716" t="str">
            <v>HVAC</v>
          </cell>
          <cell r="D2716" t="str">
            <v>Heat Pump</v>
          </cell>
          <cell r="E2716" t="str">
            <v>Ductless Heat Pump</v>
          </cell>
          <cell r="F2716" t="str">
            <v>SFEH: Ductless Heat Pump - ASHP Tier 2 Savings</v>
          </cell>
          <cell r="G2716" t="str">
            <v>Ductless heat pump: Tier 2 air source heat pump values</v>
          </cell>
          <cell r="H2716">
            <v>1</v>
          </cell>
          <cell r="I2716" t="str">
            <v>Active</v>
          </cell>
          <cell r="J2716">
            <v>42370</v>
          </cell>
          <cell r="K2716">
            <v>42735</v>
          </cell>
          <cell r="L2716" t="str">
            <v>SF Heat Pump</v>
          </cell>
          <cell r="N2716" t="str">
            <v>3793</v>
          </cell>
          <cell r="O2716" t="str">
            <v>9</v>
          </cell>
          <cell r="P2716" t="str">
            <v>14</v>
          </cell>
          <cell r="Q2716" t="str">
            <v>350</v>
          </cell>
          <cell r="S2716" t="str">
            <v>81</v>
          </cell>
          <cell r="T2716" t="str">
            <v>106</v>
          </cell>
          <cell r="U2716" t="str">
            <v>Incremental</v>
          </cell>
          <cell r="V2716" t="str">
            <v>15</v>
          </cell>
          <cell r="X2716" t="str">
            <v>0</v>
          </cell>
          <cell r="Y2716" t="str">
            <v>RTF-deemed</v>
          </cell>
          <cell r="Z2716" t="str">
            <v>RTF UES Deemed</v>
          </cell>
          <cell r="AE2716" t="str">
            <v>per unit</v>
          </cell>
          <cell r="AF2716" t="str">
            <v>kWh</v>
          </cell>
        </row>
        <row r="2717">
          <cell r="A2717" t="str">
            <v>11238 - 2</v>
          </cell>
          <cell r="B2717" t="str">
            <v>11238</v>
          </cell>
          <cell r="C2717" t="str">
            <v>HVAC</v>
          </cell>
          <cell r="D2717" t="str">
            <v>Heat Pump</v>
          </cell>
          <cell r="E2717" t="str">
            <v>Ductless Heat Pump</v>
          </cell>
          <cell r="F2717" t="str">
            <v>SFEH: Ductless Heat Pump - ASHP Tier 2 Savings</v>
          </cell>
          <cell r="G2717" t="str">
            <v>Ductless heat pump: Tier 2 air source heat pump values</v>
          </cell>
          <cell r="H2717">
            <v>2</v>
          </cell>
          <cell r="I2717" t="str">
            <v>Active</v>
          </cell>
          <cell r="J2717">
            <v>42736</v>
          </cell>
          <cell r="L2717" t="str">
            <v>SF Heat Pump</v>
          </cell>
          <cell r="N2717" t="str">
            <v>4939</v>
          </cell>
          <cell r="O2717" t="str">
            <v>9</v>
          </cell>
          <cell r="P2717" t="str">
            <v>14</v>
          </cell>
          <cell r="Q2717" t="str">
            <v>350</v>
          </cell>
          <cell r="S2717" t="str">
            <v>81</v>
          </cell>
          <cell r="T2717" t="str">
            <v>109</v>
          </cell>
          <cell r="U2717" t="str">
            <v>Incremental</v>
          </cell>
          <cell r="V2717" t="str">
            <v>15</v>
          </cell>
          <cell r="X2717" t="str">
            <v>0</v>
          </cell>
          <cell r="Y2717" t="str">
            <v>RTF-deemed</v>
          </cell>
          <cell r="Z2717" t="str">
            <v>RTF UES Deemed</v>
          </cell>
          <cell r="AE2717" t="str">
            <v>per unit</v>
          </cell>
          <cell r="AF2717" t="str">
            <v>kWh</v>
          </cell>
        </row>
        <row r="2718">
          <cell r="A2718" t="str">
            <v>11239 - 1</v>
          </cell>
          <cell r="B2718" t="str">
            <v>11239</v>
          </cell>
          <cell r="C2718" t="str">
            <v>HVAC</v>
          </cell>
          <cell r="D2718" t="str">
            <v>Heat Pump</v>
          </cell>
          <cell r="E2718" t="str">
            <v>Ductless Heat Pump</v>
          </cell>
          <cell r="F2718" t="str">
            <v>SFEH: Ductless Heat Pump - ASHP Tier 3 Savings</v>
          </cell>
          <cell r="G2718" t="str">
            <v>Ductless heat pump: Tier 3 air source heat pump values</v>
          </cell>
          <cell r="H2718">
            <v>1</v>
          </cell>
          <cell r="I2718" t="str">
            <v>Active</v>
          </cell>
          <cell r="J2718">
            <v>42370</v>
          </cell>
          <cell r="L2718" t="str">
            <v>SF Heat Pump</v>
          </cell>
          <cell r="N2718" t="str">
            <v>3794</v>
          </cell>
          <cell r="O2718" t="str">
            <v>10</v>
          </cell>
          <cell r="P2718" t="str">
            <v>16</v>
          </cell>
          <cell r="Q2718" t="str">
            <v>800</v>
          </cell>
          <cell r="S2718" t="str">
            <v>1688</v>
          </cell>
          <cell r="T2718" t="str">
            <v>939</v>
          </cell>
          <cell r="U2718" t="str">
            <v>Incremental</v>
          </cell>
          <cell r="V2718" t="str">
            <v>20</v>
          </cell>
          <cell r="X2718" t="str">
            <v>0</v>
          </cell>
          <cell r="Y2718" t="str">
            <v>PSE-deemed</v>
          </cell>
          <cell r="Z2718" t="str">
            <v>Evaluation Study</v>
          </cell>
          <cell r="AE2718" t="str">
            <v>per unit</v>
          </cell>
          <cell r="AF2718" t="str">
            <v>kWh</v>
          </cell>
        </row>
        <row r="2719">
          <cell r="A2719" t="str">
            <v>10693 - 1</v>
          </cell>
          <cell r="B2719" t="str">
            <v>10693</v>
          </cell>
          <cell r="C2719" t="str">
            <v>HVAC</v>
          </cell>
          <cell r="D2719" t="str">
            <v>Heat Pump</v>
          </cell>
          <cell r="E2719" t="str">
            <v>Ductless Heat Pump</v>
          </cell>
          <cell r="F2719" t="str">
            <v>SFEH: Ductless Heat Pump - Manufactured Home</v>
          </cell>
          <cell r="G2719" t="str">
            <v>Manufactured home ductless heat pump</v>
          </cell>
          <cell r="H2719">
            <v>1</v>
          </cell>
          <cell r="I2719" t="str">
            <v>Active</v>
          </cell>
          <cell r="J2719">
            <v>41275</v>
          </cell>
          <cell r="K2719">
            <v>42369</v>
          </cell>
          <cell r="L2719" t="str">
            <v>SF Heat Pump</v>
          </cell>
          <cell r="M2719" t="str">
            <v>DHP_MH_2013</v>
          </cell>
          <cell r="N2719" t="str">
            <v>1157</v>
          </cell>
          <cell r="O2719" t="str">
            <v>9</v>
          </cell>
          <cell r="Q2719" t="str">
            <v>1200</v>
          </cell>
          <cell r="S2719" t="str">
            <v>4130</v>
          </cell>
          <cell r="T2719" t="str">
            <v>3400</v>
          </cell>
          <cell r="V2719" t="str">
            <v>18</v>
          </cell>
          <cell r="W2719" t="str">
            <v>3879</v>
          </cell>
          <cell r="AE2719" t="str">
            <v>per unit</v>
          </cell>
          <cell r="AF2719" t="str">
            <v>kWh</v>
          </cell>
        </row>
        <row r="2720">
          <cell r="A2720" t="str">
            <v>10693 - 2</v>
          </cell>
          <cell r="B2720" t="str">
            <v>10693</v>
          </cell>
          <cell r="C2720" t="str">
            <v>HVAC</v>
          </cell>
          <cell r="D2720" t="str">
            <v>Heat Pump</v>
          </cell>
          <cell r="E2720" t="str">
            <v>Ductless Heat Pump</v>
          </cell>
          <cell r="F2720" t="str">
            <v>SFEH: Ductless Heat Pump - Manufactured Home</v>
          </cell>
          <cell r="G2720" t="str">
            <v>Manufactured home ductless heat pump</v>
          </cell>
          <cell r="H2720">
            <v>2</v>
          </cell>
          <cell r="I2720" t="str">
            <v>Active</v>
          </cell>
          <cell r="J2720">
            <v>42370</v>
          </cell>
          <cell r="K2720">
            <v>42735</v>
          </cell>
          <cell r="L2720" t="str">
            <v>SF Heat Pump</v>
          </cell>
          <cell r="M2720" t="str">
            <v>DHP_MH_2016</v>
          </cell>
          <cell r="N2720" t="str">
            <v>2442</v>
          </cell>
          <cell r="O2720" t="str">
            <v>9</v>
          </cell>
          <cell r="Q2720" t="str">
            <v>1200</v>
          </cell>
          <cell r="S2720" t="str">
            <v>3536</v>
          </cell>
          <cell r="T2720" t="str">
            <v>3447</v>
          </cell>
          <cell r="U2720" t="str">
            <v>Incremental</v>
          </cell>
          <cell r="V2720" t="str">
            <v>15</v>
          </cell>
          <cell r="X2720" t="str">
            <v>0</v>
          </cell>
          <cell r="Y2720" t="str">
            <v>RTF-deemed</v>
          </cell>
          <cell r="Z2720" t="str">
            <v>RTF UES Deemed</v>
          </cell>
          <cell r="AE2720" t="str">
            <v>per unit</v>
          </cell>
          <cell r="AF2720" t="str">
            <v>kWh</v>
          </cell>
        </row>
        <row r="2721">
          <cell r="A2721" t="str">
            <v>10693 - 3</v>
          </cell>
          <cell r="B2721" t="str">
            <v>10693</v>
          </cell>
          <cell r="C2721" t="str">
            <v>HVAC</v>
          </cell>
          <cell r="D2721" t="str">
            <v>Heat Pump</v>
          </cell>
          <cell r="E2721" t="str">
            <v>Ductless Heat Pump</v>
          </cell>
          <cell r="F2721" t="str">
            <v>SFEH: Ductless Heat Pump - Manufactured Home</v>
          </cell>
          <cell r="G2721" t="str">
            <v>Manufactured home ductless heat pump</v>
          </cell>
          <cell r="H2721">
            <v>3</v>
          </cell>
          <cell r="I2721" t="str">
            <v>Active</v>
          </cell>
          <cell r="J2721">
            <v>42736</v>
          </cell>
          <cell r="K2721">
            <v>42825</v>
          </cell>
          <cell r="L2721" t="str">
            <v>SF Heat Pump</v>
          </cell>
          <cell r="N2721" t="str">
            <v>4937</v>
          </cell>
          <cell r="O2721" t="str">
            <v>9</v>
          </cell>
          <cell r="Q2721" t="str">
            <v>1200</v>
          </cell>
          <cell r="S2721" t="str">
            <v>3536</v>
          </cell>
          <cell r="U2721" t="str">
            <v>Incremental</v>
          </cell>
          <cell r="V2721" t="str">
            <v>15</v>
          </cell>
          <cell r="X2721" t="str">
            <v>0</v>
          </cell>
          <cell r="Y2721" t="str">
            <v>RTF-deemed</v>
          </cell>
          <cell r="Z2721" t="str">
            <v>RTF UES Deemed</v>
          </cell>
          <cell r="AE2721" t="str">
            <v>per unit</v>
          </cell>
          <cell r="AF2721" t="str">
            <v>kWh</v>
          </cell>
        </row>
        <row r="2722">
          <cell r="A2722" t="str">
            <v>10693 - 4</v>
          </cell>
          <cell r="B2722" t="str">
            <v>10693</v>
          </cell>
          <cell r="C2722" t="str">
            <v>HVAC</v>
          </cell>
          <cell r="D2722" t="str">
            <v>Heat Pump</v>
          </cell>
          <cell r="E2722" t="str">
            <v>Ductless Heat Pump</v>
          </cell>
          <cell r="F2722" t="str">
            <v>SFEH: Ductless Heat Pump - Manufactured Home</v>
          </cell>
          <cell r="G2722" t="str">
            <v>Manufactured home ductless heat pump</v>
          </cell>
          <cell r="H2722">
            <v>4</v>
          </cell>
          <cell r="I2722" t="str">
            <v>Active</v>
          </cell>
          <cell r="J2722">
            <v>42826</v>
          </cell>
          <cell r="L2722" t="str">
            <v>SF Heat Pump</v>
          </cell>
          <cell r="N2722" t="str">
            <v>4938</v>
          </cell>
          <cell r="O2722" t="str">
            <v>9</v>
          </cell>
          <cell r="Q2722" t="str">
            <v>1200</v>
          </cell>
          <cell r="S2722" t="str">
            <v>3536</v>
          </cell>
          <cell r="T2722" t="str">
            <v>3447</v>
          </cell>
          <cell r="U2722" t="str">
            <v>Incremental</v>
          </cell>
          <cell r="V2722" t="str">
            <v>15</v>
          </cell>
          <cell r="X2722" t="str">
            <v>0</v>
          </cell>
          <cell r="Y2722" t="str">
            <v>RTF-deemed</v>
          </cell>
          <cell r="Z2722" t="str">
            <v>RTF UES Deemed</v>
          </cell>
          <cell r="AE2722" t="str">
            <v>per unit</v>
          </cell>
          <cell r="AF2722" t="str">
            <v>kWh</v>
          </cell>
        </row>
        <row r="2723">
          <cell r="A2723" t="str">
            <v>10694 - 1</v>
          </cell>
          <cell r="B2723" t="str">
            <v>10694</v>
          </cell>
          <cell r="C2723" t="str">
            <v>HVAC</v>
          </cell>
          <cell r="D2723" t="str">
            <v>Heat Pump</v>
          </cell>
          <cell r="E2723" t="str">
            <v>Ground Source Heat Pump</v>
          </cell>
          <cell r="F2723" t="str">
            <v>SFEH: Geothermal Heat Pump - Energy Star</v>
          </cell>
          <cell r="G2723" t="str">
            <v>Energy Star geothermal heat pump</v>
          </cell>
          <cell r="H2723">
            <v>1</v>
          </cell>
          <cell r="I2723" t="str">
            <v>Active</v>
          </cell>
          <cell r="J2723">
            <v>41275</v>
          </cell>
          <cell r="L2723" t="str">
            <v>SF Heat Pump</v>
          </cell>
          <cell r="M2723" t="str">
            <v>HP_GEO_2010</v>
          </cell>
          <cell r="N2723" t="str">
            <v>68</v>
          </cell>
          <cell r="Q2723" t="str">
            <v>1500</v>
          </cell>
          <cell r="S2723" t="str">
            <v>3889</v>
          </cell>
          <cell r="T2723" t="str">
            <v>4037</v>
          </cell>
          <cell r="U2723" t="str">
            <v>Incremental</v>
          </cell>
          <cell r="V2723" t="str">
            <v>30</v>
          </cell>
          <cell r="X2723" t="str">
            <v>0</v>
          </cell>
          <cell r="Y2723" t="str">
            <v>RTF-deemed</v>
          </cell>
          <cell r="AE2723" t="str">
            <v>per unit</v>
          </cell>
          <cell r="AF2723" t="str">
            <v>kWh</v>
          </cell>
        </row>
        <row r="2724">
          <cell r="A2724" t="str">
            <v>10722 - 1</v>
          </cell>
          <cell r="B2724" t="str">
            <v>10722</v>
          </cell>
          <cell r="C2724" t="str">
            <v>HVAC</v>
          </cell>
          <cell r="D2724" t="str">
            <v>Heat Pump</v>
          </cell>
          <cell r="E2724" t="str">
            <v>Heat Pump</v>
          </cell>
          <cell r="F2724" t="str">
            <v>SFEH: Heat Pump - Energy Star Tier 1 - 8.5 HSPF - 14 SEER</v>
          </cell>
          <cell r="G2724" t="str">
            <v>Tier 1 Energy Star heat pump: 8.5 HSPF; 14 SEER</v>
          </cell>
          <cell r="H2724">
            <v>1</v>
          </cell>
          <cell r="I2724" t="str">
            <v>Active</v>
          </cell>
          <cell r="J2724">
            <v>41275</v>
          </cell>
          <cell r="K2724">
            <v>42369</v>
          </cell>
          <cell r="L2724" t="str">
            <v>SF Heat Pump</v>
          </cell>
          <cell r="M2724" t="str">
            <v>HPT1_11</v>
          </cell>
          <cell r="N2724" t="str">
            <v>558</v>
          </cell>
          <cell r="O2724" t="str">
            <v>8.5</v>
          </cell>
          <cell r="P2724" t="str">
            <v>14</v>
          </cell>
          <cell r="Q2724" t="str">
            <v>200</v>
          </cell>
          <cell r="S2724" t="str">
            <v>742</v>
          </cell>
          <cell r="T2724" t="str">
            <v>408</v>
          </cell>
          <cell r="V2724" t="str">
            <v>20</v>
          </cell>
          <cell r="W2724" t="str">
            <v>2749</v>
          </cell>
          <cell r="AE2724" t="str">
            <v>per unit</v>
          </cell>
          <cell r="AF2724" t="str">
            <v>kWh</v>
          </cell>
        </row>
        <row r="2725">
          <cell r="A2725" t="str">
            <v>10695 - 1</v>
          </cell>
          <cell r="B2725" t="str">
            <v>10695</v>
          </cell>
          <cell r="C2725" t="str">
            <v>HVAC</v>
          </cell>
          <cell r="D2725" t="str">
            <v>Heat Pump</v>
          </cell>
          <cell r="E2725" t="str">
            <v>Heat Pump</v>
          </cell>
          <cell r="F2725" t="str">
            <v>SFEH: Heat Pump - Energy Star Tier 2 - 9.0 HSPF - 14 SEER</v>
          </cell>
          <cell r="G2725" t="str">
            <v>Tier 2 Energy Star heat pump: 9.0 HSPF; 14 SEER</v>
          </cell>
          <cell r="H2725">
            <v>1</v>
          </cell>
          <cell r="I2725" t="str">
            <v>Active</v>
          </cell>
          <cell r="J2725">
            <v>41275</v>
          </cell>
          <cell r="K2725">
            <v>42004</v>
          </cell>
          <cell r="L2725" t="str">
            <v>SF Heat Pump</v>
          </cell>
          <cell r="M2725" t="str">
            <v>HPT2_11</v>
          </cell>
          <cell r="N2725" t="str">
            <v>559</v>
          </cell>
          <cell r="O2725" t="str">
            <v>9</v>
          </cell>
          <cell r="P2725" t="str">
            <v>14</v>
          </cell>
          <cell r="Q2725" t="str">
            <v>350</v>
          </cell>
          <cell r="S2725" t="str">
            <v>844</v>
          </cell>
          <cell r="T2725" t="str">
            <v>554</v>
          </cell>
          <cell r="V2725" t="str">
            <v>20</v>
          </cell>
          <cell r="W2725" t="str">
            <v>2750</v>
          </cell>
          <cell r="Y2725" t="str">
            <v>RTF-deemed</v>
          </cell>
          <cell r="Z2725" t="str">
            <v>RTF UES Deemed</v>
          </cell>
          <cell r="AE2725" t="str">
            <v>per unit</v>
          </cell>
          <cell r="AF2725" t="str">
            <v>kWh</v>
          </cell>
        </row>
        <row r="2726">
          <cell r="A2726" t="str">
            <v>10695 - 2</v>
          </cell>
          <cell r="B2726" t="str">
            <v>10695</v>
          </cell>
          <cell r="C2726" t="str">
            <v>HVAC</v>
          </cell>
          <cell r="D2726" t="str">
            <v>Heat Pump</v>
          </cell>
          <cell r="E2726" t="str">
            <v>Heat Pump</v>
          </cell>
          <cell r="F2726" t="str">
            <v>SFEH: Heat Pump - Energy Star Tier 2 - 9.0 HSPF - 14 SEER</v>
          </cell>
          <cell r="G2726" t="str">
            <v>Tier 2 Energy Star heat pump: 9.0 HSPF; 14 SEER</v>
          </cell>
          <cell r="H2726">
            <v>2</v>
          </cell>
          <cell r="I2726" t="str">
            <v>Active</v>
          </cell>
          <cell r="J2726">
            <v>42005</v>
          </cell>
          <cell r="K2726">
            <v>42369</v>
          </cell>
          <cell r="L2726" t="str">
            <v>SF Heat Pump</v>
          </cell>
          <cell r="M2726" t="str">
            <v>HPT2_2015</v>
          </cell>
          <cell r="N2726" t="str">
            <v>1992</v>
          </cell>
          <cell r="O2726" t="str">
            <v>9</v>
          </cell>
          <cell r="P2726" t="str">
            <v>14</v>
          </cell>
          <cell r="Q2726" t="str">
            <v>350</v>
          </cell>
          <cell r="S2726" t="str">
            <v>51</v>
          </cell>
          <cell r="T2726" t="str">
            <v>128</v>
          </cell>
          <cell r="V2726" t="str">
            <v>20</v>
          </cell>
          <cell r="W2726" t="str">
            <v>4975</v>
          </cell>
          <cell r="AE2726" t="str">
            <v>per unit</v>
          </cell>
          <cell r="AF2726" t="str">
            <v>kWh</v>
          </cell>
        </row>
        <row r="2727">
          <cell r="A2727" t="str">
            <v>10695 - 3</v>
          </cell>
          <cell r="B2727" t="str">
            <v>10695</v>
          </cell>
          <cell r="C2727" t="str">
            <v>HVAC</v>
          </cell>
          <cell r="D2727" t="str">
            <v>Heat Pump</v>
          </cell>
          <cell r="E2727" t="str">
            <v>Heat Pump</v>
          </cell>
          <cell r="F2727" t="str">
            <v>SFEH: Heat Pump - Energy Star Tier 2 - 9.0 HSPF - 14 SEER</v>
          </cell>
          <cell r="G2727" t="str">
            <v>Tier 2 Energy Star heat pump: 9.0 HSPF; 14 SEER</v>
          </cell>
          <cell r="H2727">
            <v>3</v>
          </cell>
          <cell r="I2727" t="str">
            <v>Active</v>
          </cell>
          <cell r="J2727">
            <v>42370</v>
          </cell>
          <cell r="K2727">
            <v>42735</v>
          </cell>
          <cell r="L2727" t="str">
            <v>SF Heat Pump</v>
          </cell>
          <cell r="M2727" t="str">
            <v>HPT2_2016</v>
          </cell>
          <cell r="N2727" t="str">
            <v>2443</v>
          </cell>
          <cell r="O2727" t="str">
            <v>9</v>
          </cell>
          <cell r="P2727" t="str">
            <v>14</v>
          </cell>
          <cell r="Q2727" t="str">
            <v>350</v>
          </cell>
          <cell r="S2727" t="str">
            <v>81</v>
          </cell>
          <cell r="T2727" t="str">
            <v>106</v>
          </cell>
          <cell r="U2727" t="str">
            <v>Incremental</v>
          </cell>
          <cell r="V2727" t="str">
            <v>15</v>
          </cell>
          <cell r="X2727" t="str">
            <v>0</v>
          </cell>
          <cell r="Y2727" t="str">
            <v>RTF-deemed</v>
          </cell>
          <cell r="Z2727" t="str">
            <v>RTF UES Deemed</v>
          </cell>
          <cell r="AE2727" t="str">
            <v>per unit</v>
          </cell>
          <cell r="AF2727" t="str">
            <v>kWh</v>
          </cell>
        </row>
        <row r="2728">
          <cell r="A2728" t="str">
            <v>10695 - 4</v>
          </cell>
          <cell r="B2728" t="str">
            <v>10695</v>
          </cell>
          <cell r="C2728" t="str">
            <v>HVAC</v>
          </cell>
          <cell r="D2728" t="str">
            <v>Heat Pump</v>
          </cell>
          <cell r="E2728" t="str">
            <v>Heat Pump</v>
          </cell>
          <cell r="F2728" t="str">
            <v>SFEH: Heat Pump - Energy Star Tier 2 - 9.0 HSPF - 14 SEER</v>
          </cell>
          <cell r="G2728" t="str">
            <v>Tier 2 Energy Star heat pump: 9.0 HSPF; 14 SEER</v>
          </cell>
          <cell r="H2728">
            <v>4</v>
          </cell>
          <cell r="I2728" t="str">
            <v>Active</v>
          </cell>
          <cell r="J2728">
            <v>42736</v>
          </cell>
          <cell r="L2728" t="str">
            <v>SF Heat Pump</v>
          </cell>
          <cell r="N2728" t="str">
            <v>4940</v>
          </cell>
          <cell r="O2728" t="str">
            <v>9</v>
          </cell>
          <cell r="P2728" t="str">
            <v>14</v>
          </cell>
          <cell r="Q2728" t="str">
            <v>350</v>
          </cell>
          <cell r="S2728" t="str">
            <v>81</v>
          </cell>
          <cell r="T2728" t="str">
            <v>109</v>
          </cell>
          <cell r="U2728" t="str">
            <v>Incremental</v>
          </cell>
          <cell r="V2728" t="str">
            <v>15</v>
          </cell>
          <cell r="X2728" t="str">
            <v>0</v>
          </cell>
          <cell r="Y2728" t="str">
            <v>RTF-deemed</v>
          </cell>
          <cell r="Z2728" t="str">
            <v>RTF UES Deemed</v>
          </cell>
          <cell r="AE2728" t="str">
            <v>per unit</v>
          </cell>
          <cell r="AF2728" t="str">
            <v>kWh</v>
          </cell>
        </row>
        <row r="2729">
          <cell r="A2729" t="str">
            <v>10696 - 1</v>
          </cell>
          <cell r="B2729" t="str">
            <v>10696</v>
          </cell>
          <cell r="C2729" t="str">
            <v>HVAC</v>
          </cell>
          <cell r="D2729" t="str">
            <v>Heat Pump</v>
          </cell>
          <cell r="E2729" t="str">
            <v>Heat Pump</v>
          </cell>
          <cell r="F2729" t="str">
            <v>SFEH: Heat Pump - Energy Star Tier 3 - 10.0 HSPF - 16 SEER</v>
          </cell>
          <cell r="G2729" t="str">
            <v>Tier 3 Energy Star heat pump: 10.0 HSPF; 16 SEER</v>
          </cell>
          <cell r="H2729">
            <v>1</v>
          </cell>
          <cell r="I2729" t="str">
            <v>Active</v>
          </cell>
          <cell r="J2729">
            <v>41275</v>
          </cell>
          <cell r="L2729" t="str">
            <v>SF Heat Pump</v>
          </cell>
          <cell r="M2729" t="str">
            <v>HPT3_12</v>
          </cell>
          <cell r="N2729" t="str">
            <v>805</v>
          </cell>
          <cell r="O2729" t="str">
            <v>10</v>
          </cell>
          <cell r="P2729" t="str">
            <v>16</v>
          </cell>
          <cell r="Q2729" t="str">
            <v>800</v>
          </cell>
          <cell r="S2729" t="str">
            <v>1688</v>
          </cell>
          <cell r="T2729" t="str">
            <v>939</v>
          </cell>
          <cell r="U2729" t="str">
            <v>Incremental</v>
          </cell>
          <cell r="V2729" t="str">
            <v>20</v>
          </cell>
          <cell r="X2729" t="str">
            <v>0</v>
          </cell>
          <cell r="Y2729" t="str">
            <v>PSE-deemed</v>
          </cell>
          <cell r="Z2729" t="str">
            <v>Evaluation Study</v>
          </cell>
          <cell r="AE2729" t="str">
            <v>per unit</v>
          </cell>
          <cell r="AF2729" t="str">
            <v>kWh</v>
          </cell>
        </row>
        <row r="2730">
          <cell r="A2730" t="str">
            <v>10697 - 1</v>
          </cell>
          <cell r="B2730" t="str">
            <v>10697</v>
          </cell>
          <cell r="C2730" t="str">
            <v>HVAC</v>
          </cell>
          <cell r="D2730" t="str">
            <v>Heat Pump</v>
          </cell>
          <cell r="E2730" t="str">
            <v>Heat Pump Conversion</v>
          </cell>
          <cell r="F2730" t="str">
            <v>SFEH: Heat Pump Conversion - FAF -  8.5 or greater HSPF - 14 SEER</v>
          </cell>
          <cell r="G2730" t="str">
            <v>Heat pump conversion from forced-air furnace</v>
          </cell>
          <cell r="H2730">
            <v>1</v>
          </cell>
          <cell r="I2730" t="str">
            <v>Active</v>
          </cell>
          <cell r="J2730">
            <v>41275</v>
          </cell>
          <cell r="K2730">
            <v>42004</v>
          </cell>
          <cell r="L2730" t="str">
            <v>SF Heat Pump</v>
          </cell>
          <cell r="M2730" t="str">
            <v>HP_EFCONV_2011_R1</v>
          </cell>
          <cell r="N2730" t="str">
            <v>560</v>
          </cell>
          <cell r="O2730" t="str">
            <v>8.5</v>
          </cell>
          <cell r="P2730" t="str">
            <v>14</v>
          </cell>
          <cell r="Q2730" t="str">
            <v>1500</v>
          </cell>
          <cell r="S2730" t="str">
            <v>5663</v>
          </cell>
          <cell r="T2730" t="str">
            <v>5176</v>
          </cell>
          <cell r="V2730" t="str">
            <v>20</v>
          </cell>
          <cell r="AE2730" t="str">
            <v>per unit</v>
          </cell>
          <cell r="AF2730" t="str">
            <v>kWh</v>
          </cell>
        </row>
        <row r="2731">
          <cell r="A2731" t="str">
            <v>10697 - 2</v>
          </cell>
          <cell r="B2731" t="str">
            <v>10697</v>
          </cell>
          <cell r="C2731" t="str">
            <v>HVAC</v>
          </cell>
          <cell r="D2731" t="str">
            <v>Heat Pump</v>
          </cell>
          <cell r="E2731" t="str">
            <v>Heat Pump Conversion</v>
          </cell>
          <cell r="F2731" t="str">
            <v>SFEH: Heat Pump Conversion - FAF -  8.5 or greater HSPF - 14 SEER</v>
          </cell>
          <cell r="G2731" t="str">
            <v>Heat pump conversion from forced-air furnace</v>
          </cell>
          <cell r="H2731">
            <v>2</v>
          </cell>
          <cell r="I2731" t="str">
            <v>Active</v>
          </cell>
          <cell r="J2731">
            <v>42005</v>
          </cell>
          <cell r="K2731">
            <v>42369</v>
          </cell>
          <cell r="L2731" t="str">
            <v>SF Heat Pump</v>
          </cell>
          <cell r="M2731" t="str">
            <v>HP_EFCONV_2015</v>
          </cell>
          <cell r="N2731" t="str">
            <v>1993</v>
          </cell>
          <cell r="O2731" t="str">
            <v>8.5</v>
          </cell>
          <cell r="P2731" t="str">
            <v>14</v>
          </cell>
          <cell r="Q2731" t="str">
            <v>1500</v>
          </cell>
          <cell r="S2731" t="str">
            <v>4124</v>
          </cell>
          <cell r="T2731" t="str">
            <v>3912</v>
          </cell>
          <cell r="V2731" t="str">
            <v>20</v>
          </cell>
          <cell r="W2731" t="str">
            <v>4976</v>
          </cell>
          <cell r="AE2731" t="str">
            <v>per unit</v>
          </cell>
          <cell r="AF2731" t="str">
            <v>kWh</v>
          </cell>
        </row>
        <row r="2732">
          <cell r="A2732" t="str">
            <v>10697 - 3</v>
          </cell>
          <cell r="B2732" t="str">
            <v>10697</v>
          </cell>
          <cell r="C2732" t="str">
            <v>HVAC</v>
          </cell>
          <cell r="D2732" t="str">
            <v>Heat Pump</v>
          </cell>
          <cell r="E2732" t="str">
            <v>Heat Pump Conversion</v>
          </cell>
          <cell r="F2732" t="str">
            <v>SFEH: Heat Pump Conversion - FAF -  8.5 or greater HSPF - 14 SEER</v>
          </cell>
          <cell r="G2732" t="str">
            <v>Heat pump conversion from forced-air furnace</v>
          </cell>
          <cell r="H2732">
            <v>3</v>
          </cell>
          <cell r="I2732" t="str">
            <v>Active</v>
          </cell>
          <cell r="J2732">
            <v>42370</v>
          </cell>
          <cell r="L2732" t="str">
            <v>SF Heat Pump</v>
          </cell>
          <cell r="M2732" t="str">
            <v>HP_EFCONV_2016</v>
          </cell>
          <cell r="N2732" t="str">
            <v>2444</v>
          </cell>
          <cell r="O2732" t="str">
            <v>8.5</v>
          </cell>
          <cell r="P2732" t="str">
            <v>14</v>
          </cell>
          <cell r="Q2732" t="str">
            <v>1500</v>
          </cell>
          <cell r="S2732" t="str">
            <v>2881</v>
          </cell>
          <cell r="T2732" t="str">
            <v>3528</v>
          </cell>
          <cell r="U2732" t="str">
            <v>Incremental</v>
          </cell>
          <cell r="V2732" t="str">
            <v>15</v>
          </cell>
          <cell r="X2732" t="str">
            <v>0</v>
          </cell>
          <cell r="Y2732" t="str">
            <v>RTF-deemed</v>
          </cell>
          <cell r="AE2732" t="str">
            <v>per unit</v>
          </cell>
          <cell r="AF2732" t="str">
            <v>kWh</v>
          </cell>
        </row>
        <row r="2733">
          <cell r="A2733" t="str">
            <v>10698 - 1</v>
          </cell>
          <cell r="B2733" t="str">
            <v>10698</v>
          </cell>
          <cell r="C2733" t="str">
            <v>Combined</v>
          </cell>
          <cell r="D2733" t="str">
            <v>Combined</v>
          </cell>
          <cell r="E2733" t="str">
            <v>Combined</v>
          </cell>
          <cell r="F2733" t="str">
            <v>SFEH: Heat Pump Sizing and Lock Out Control</v>
          </cell>
          <cell r="G2733" t="str">
            <v>Heat pump sizing and lock out control</v>
          </cell>
          <cell r="H2733">
            <v>1</v>
          </cell>
          <cell r="I2733" t="str">
            <v>Active</v>
          </cell>
          <cell r="J2733">
            <v>41275</v>
          </cell>
          <cell r="K2733">
            <v>42004</v>
          </cell>
          <cell r="L2733" t="str">
            <v>SF Heat Pump</v>
          </cell>
          <cell r="M2733" t="str">
            <v>HPSLC_2012</v>
          </cell>
          <cell r="N2733" t="str">
            <v>804</v>
          </cell>
          <cell r="Q2733" t="str">
            <v>300</v>
          </cell>
          <cell r="S2733" t="str">
            <v>350</v>
          </cell>
          <cell r="T2733" t="str">
            <v>1447</v>
          </cell>
          <cell r="V2733" t="str">
            <v>20</v>
          </cell>
          <cell r="W2733" t="str">
            <v>3200</v>
          </cell>
          <cell r="AE2733" t="str">
            <v>per unit</v>
          </cell>
          <cell r="AF2733" t="str">
            <v>kWh</v>
          </cell>
        </row>
        <row r="2734">
          <cell r="A2734" t="str">
            <v>10698 - 2</v>
          </cell>
          <cell r="B2734" t="str">
            <v>10698</v>
          </cell>
          <cell r="C2734" t="str">
            <v>Combined</v>
          </cell>
          <cell r="D2734" t="str">
            <v>Combined</v>
          </cell>
          <cell r="E2734" t="str">
            <v>Combined</v>
          </cell>
          <cell r="F2734" t="str">
            <v>SFEH: Heat Pump Sizing and Lock Out Control</v>
          </cell>
          <cell r="G2734" t="str">
            <v>Heat pump sizing and lock out control</v>
          </cell>
          <cell r="H2734">
            <v>2</v>
          </cell>
          <cell r="I2734" t="str">
            <v>Active</v>
          </cell>
          <cell r="J2734">
            <v>42005</v>
          </cell>
          <cell r="K2734">
            <v>42369</v>
          </cell>
          <cell r="L2734" t="str">
            <v>SF Heat Pump</v>
          </cell>
          <cell r="M2734" t="str">
            <v>HPSLC_2015</v>
          </cell>
          <cell r="N2734" t="str">
            <v>1994</v>
          </cell>
          <cell r="Q2734" t="str">
            <v>300</v>
          </cell>
          <cell r="S2734" t="str">
            <v>430</v>
          </cell>
          <cell r="T2734" t="str">
            <v>1152</v>
          </cell>
          <cell r="V2734" t="str">
            <v>20</v>
          </cell>
          <cell r="W2734" t="str">
            <v>4977</v>
          </cell>
          <cell r="AE2734" t="str">
            <v>per unit</v>
          </cell>
          <cell r="AF2734" t="str">
            <v>kWh</v>
          </cell>
        </row>
        <row r="2735">
          <cell r="A2735" t="str">
            <v>10698 - 3</v>
          </cell>
          <cell r="B2735" t="str">
            <v>10698</v>
          </cell>
          <cell r="C2735" t="str">
            <v>Combined</v>
          </cell>
          <cell r="D2735" t="str">
            <v>Combined</v>
          </cell>
          <cell r="E2735" t="str">
            <v>Combined</v>
          </cell>
          <cell r="F2735" t="str">
            <v>SFEH: Heat Pump Sizing and Lock Out Control</v>
          </cell>
          <cell r="G2735" t="str">
            <v>Heat pump sizing and lock out control</v>
          </cell>
          <cell r="H2735">
            <v>3</v>
          </cell>
          <cell r="I2735" t="str">
            <v>Active</v>
          </cell>
          <cell r="J2735">
            <v>42370</v>
          </cell>
          <cell r="L2735" t="str">
            <v>SF Heat Pump</v>
          </cell>
          <cell r="M2735" t="str">
            <v>HPSLC_2016</v>
          </cell>
          <cell r="N2735" t="str">
            <v>2445</v>
          </cell>
          <cell r="Q2735" t="str">
            <v>300</v>
          </cell>
          <cell r="S2735" t="str">
            <v>512</v>
          </cell>
          <cell r="T2735" t="str">
            <v>630</v>
          </cell>
          <cell r="U2735" t="str">
            <v>Incremental</v>
          </cell>
          <cell r="V2735" t="str">
            <v>15</v>
          </cell>
          <cell r="X2735" t="str">
            <v>0</v>
          </cell>
          <cell r="Y2735" t="str">
            <v>RTF-deemed</v>
          </cell>
          <cell r="AE2735" t="str">
            <v>per unit</v>
          </cell>
          <cell r="AF2735" t="str">
            <v>kWh</v>
          </cell>
        </row>
        <row r="2736">
          <cell r="A2736" t="str">
            <v>10740 - 1</v>
          </cell>
          <cell r="B2736" t="str">
            <v>10740</v>
          </cell>
          <cell r="C2736" t="str">
            <v>Water Heating</v>
          </cell>
          <cell r="D2736" t="str">
            <v>Water Heater</v>
          </cell>
          <cell r="E2736" t="str">
            <v>Heat Pump Water Heater</v>
          </cell>
          <cell r="F2736" t="str">
            <v>SFEWH: Heat Pump Water Heater</v>
          </cell>
          <cell r="G2736" t="str">
            <v>Heat Pump Water Heater</v>
          </cell>
          <cell r="H2736">
            <v>1</v>
          </cell>
          <cell r="I2736" t="str">
            <v>Active</v>
          </cell>
          <cell r="J2736">
            <v>40909</v>
          </cell>
          <cell r="K2736">
            <v>41639</v>
          </cell>
          <cell r="L2736" t="str">
            <v>Res Water Heat</v>
          </cell>
          <cell r="M2736" t="str">
            <v>WH_HP_2012</v>
          </cell>
          <cell r="N2736" t="str">
            <v>1107</v>
          </cell>
          <cell r="Q2736" t="str">
            <v>500</v>
          </cell>
          <cell r="S2736" t="str">
            <v>701</v>
          </cell>
          <cell r="T2736" t="str">
            <v>2001</v>
          </cell>
          <cell r="U2736" t="str">
            <v>Incremental</v>
          </cell>
          <cell r="V2736" t="str">
            <v>15</v>
          </cell>
          <cell r="AE2736" t="str">
            <v>per unit</v>
          </cell>
          <cell r="AF2736" t="str">
            <v>kWh</v>
          </cell>
        </row>
        <row r="2737">
          <cell r="A2737" t="str">
            <v>10699 - 1</v>
          </cell>
          <cell r="B2737" t="str">
            <v>10699</v>
          </cell>
          <cell r="C2737" t="str">
            <v>Water Heating</v>
          </cell>
          <cell r="D2737" t="str">
            <v>Water Heater</v>
          </cell>
          <cell r="E2737" t="str">
            <v>Heat Pump Water Heater</v>
          </cell>
          <cell r="F2737" t="str">
            <v>SFEWH: Heat Pump Water Heater - Tier 1 - NEEA Specs</v>
          </cell>
          <cell r="G2737" t="str">
            <v>Tier 1 heat pump water heater: NEEA Northern Climate specs</v>
          </cell>
          <cell r="H2737">
            <v>1</v>
          </cell>
          <cell r="I2737" t="str">
            <v>Active</v>
          </cell>
          <cell r="J2737">
            <v>41275</v>
          </cell>
          <cell r="K2737">
            <v>42004</v>
          </cell>
          <cell r="L2737" t="str">
            <v>Res Water Heat</v>
          </cell>
          <cell r="M2737" t="str">
            <v>WH_HP_T1_2013</v>
          </cell>
          <cell r="N2737" t="str">
            <v>999</v>
          </cell>
          <cell r="O2737" t="str">
            <v>2</v>
          </cell>
          <cell r="Q2737" t="str">
            <v>500</v>
          </cell>
          <cell r="S2737" t="str">
            <v>900</v>
          </cell>
          <cell r="T2737" t="str">
            <v>881</v>
          </cell>
          <cell r="U2737" t="str">
            <v>Incremental</v>
          </cell>
          <cell r="V2737" t="str">
            <v>15</v>
          </cell>
          <cell r="AE2737" t="str">
            <v>per unit</v>
          </cell>
          <cell r="AF2737" t="str">
            <v>kWh</v>
          </cell>
        </row>
        <row r="2738">
          <cell r="A2738" t="str">
            <v>10699 - 2</v>
          </cell>
          <cell r="B2738" t="str">
            <v>10699</v>
          </cell>
          <cell r="C2738" t="str">
            <v>Water Heating</v>
          </cell>
          <cell r="D2738" t="str">
            <v>Water Heater</v>
          </cell>
          <cell r="E2738" t="str">
            <v>Heat Pump Water Heater</v>
          </cell>
          <cell r="F2738" t="str">
            <v>SFEWH: Heat Pump Water Heater - Tier 1 - NEEA Specs</v>
          </cell>
          <cell r="G2738" t="str">
            <v>Tier 1 heat pump water heater: NEEA Northern Climate specs</v>
          </cell>
          <cell r="H2738">
            <v>2</v>
          </cell>
          <cell r="I2738" t="str">
            <v>Active</v>
          </cell>
          <cell r="J2738">
            <v>42005</v>
          </cell>
          <cell r="K2738">
            <v>42369</v>
          </cell>
          <cell r="L2738" t="str">
            <v>Res Water Heat</v>
          </cell>
          <cell r="M2738" t="str">
            <v>WH_HP_T1_2015</v>
          </cell>
          <cell r="N2738" t="str">
            <v>1970</v>
          </cell>
          <cell r="O2738" t="str">
            <v>2</v>
          </cell>
          <cell r="Q2738" t="str">
            <v>500</v>
          </cell>
          <cell r="S2738" t="str">
            <v>900</v>
          </cell>
          <cell r="T2738" t="str">
            <v>887</v>
          </cell>
          <cell r="U2738" t="str">
            <v>Incremental</v>
          </cell>
          <cell r="V2738" t="str">
            <v>15</v>
          </cell>
          <cell r="AE2738" t="str">
            <v>per unit</v>
          </cell>
          <cell r="AF2738" t="str">
            <v>kWh</v>
          </cell>
        </row>
        <row r="2739">
          <cell r="A2739" t="str">
            <v>10699 - 3</v>
          </cell>
          <cell r="B2739" t="str">
            <v>10699</v>
          </cell>
          <cell r="C2739" t="str">
            <v>Water Heating</v>
          </cell>
          <cell r="D2739" t="str">
            <v>Water Heater</v>
          </cell>
          <cell r="E2739" t="str">
            <v>Heat Pump Water Heater</v>
          </cell>
          <cell r="F2739" t="str">
            <v>SFEWH: Heat Pump Water Heater - Tier 1 - NEEA Specs</v>
          </cell>
          <cell r="G2739" t="str">
            <v>Tier 1 heat pump water heater: NEEA Northern Climate specs</v>
          </cell>
          <cell r="H2739">
            <v>3</v>
          </cell>
          <cell r="I2739" t="str">
            <v>Active</v>
          </cell>
          <cell r="J2739">
            <v>42370</v>
          </cell>
          <cell r="K2739">
            <v>42735</v>
          </cell>
          <cell r="L2739" t="str">
            <v>Res Water Heat</v>
          </cell>
          <cell r="M2739" t="str">
            <v>WH_HP_T1_2016</v>
          </cell>
          <cell r="N2739" t="str">
            <v>2438</v>
          </cell>
          <cell r="O2739" t="str">
            <v>2</v>
          </cell>
          <cell r="Q2739" t="str">
            <v>500</v>
          </cell>
          <cell r="S2739" t="str">
            <v>796</v>
          </cell>
          <cell r="T2739" t="str">
            <v>1067</v>
          </cell>
          <cell r="U2739" t="str">
            <v>Incremental</v>
          </cell>
          <cell r="V2739" t="str">
            <v>13</v>
          </cell>
          <cell r="X2739" t="str">
            <v>0</v>
          </cell>
          <cell r="Y2739" t="str">
            <v>RTF-deemed</v>
          </cell>
          <cell r="Z2739" t="str">
            <v>RTF UES Deemed</v>
          </cell>
          <cell r="AE2739" t="str">
            <v>per unit</v>
          </cell>
          <cell r="AF2739" t="str">
            <v>kWh</v>
          </cell>
        </row>
        <row r="2740">
          <cell r="A2740" t="str">
            <v>10699 - 4</v>
          </cell>
          <cell r="B2740" t="str">
            <v>10699</v>
          </cell>
          <cell r="C2740" t="str">
            <v>Water Heating</v>
          </cell>
          <cell r="D2740" t="str">
            <v>Water Heater</v>
          </cell>
          <cell r="E2740" t="str">
            <v>Heat Pump Water Heater</v>
          </cell>
          <cell r="F2740" t="str">
            <v>SFEWH: Heat Pump Water Heater - Tier 1 - NEEA Specs</v>
          </cell>
          <cell r="G2740" t="str">
            <v>Tier 1 heat pump water heater: NEEA Northern Climate specs</v>
          </cell>
          <cell r="H2740">
            <v>4</v>
          </cell>
          <cell r="I2740" t="str">
            <v>Active</v>
          </cell>
          <cell r="J2740">
            <v>42736</v>
          </cell>
          <cell r="L2740" t="str">
            <v>Res Water Heat</v>
          </cell>
          <cell r="N2740" t="str">
            <v>4821</v>
          </cell>
          <cell r="O2740" t="str">
            <v>2</v>
          </cell>
          <cell r="Q2740" t="str">
            <v>500</v>
          </cell>
          <cell r="S2740" t="str">
            <v>854</v>
          </cell>
          <cell r="T2740" t="str">
            <v>1069</v>
          </cell>
          <cell r="U2740" t="str">
            <v>Incremental</v>
          </cell>
          <cell r="V2740" t="str">
            <v>13</v>
          </cell>
          <cell r="X2740" t="str">
            <v>0</v>
          </cell>
          <cell r="Y2740" t="str">
            <v>RTF-deemed</v>
          </cell>
          <cell r="Z2740" t="str">
            <v>RTF UES Deemed</v>
          </cell>
          <cell r="AE2740" t="str">
            <v>per unit</v>
          </cell>
          <cell r="AF2740" t="str">
            <v>kWh</v>
          </cell>
        </row>
        <row r="2741">
          <cell r="A2741" t="str">
            <v>10700 - 1</v>
          </cell>
          <cell r="B2741" t="str">
            <v>10700</v>
          </cell>
          <cell r="C2741" t="str">
            <v>Water Heating</v>
          </cell>
          <cell r="D2741" t="str">
            <v>Water Heater</v>
          </cell>
          <cell r="E2741" t="str">
            <v>Heat Pump Water Heater</v>
          </cell>
          <cell r="F2741" t="str">
            <v>SFEWH: Heat Pump Water Heater - Tier 2 - NEEA Specs</v>
          </cell>
          <cell r="G2741" t="str">
            <v>Tier 2 heat pump water heater: NEEA Northern Climate specs</v>
          </cell>
          <cell r="H2741">
            <v>1</v>
          </cell>
          <cell r="I2741" t="str">
            <v>Active</v>
          </cell>
          <cell r="J2741">
            <v>41275</v>
          </cell>
          <cell r="K2741">
            <v>42004</v>
          </cell>
          <cell r="L2741" t="str">
            <v>Res Water Heat</v>
          </cell>
          <cell r="M2741" t="str">
            <v>WH_HP_T2_2013</v>
          </cell>
          <cell r="N2741" t="str">
            <v>1001</v>
          </cell>
          <cell r="O2741" t="str">
            <v>2</v>
          </cell>
          <cell r="Q2741" t="str">
            <v>800</v>
          </cell>
          <cell r="S2741" t="str">
            <v>1369</v>
          </cell>
          <cell r="T2741" t="str">
            <v>1786</v>
          </cell>
          <cell r="U2741" t="str">
            <v>Incremental</v>
          </cell>
          <cell r="V2741" t="str">
            <v>15</v>
          </cell>
          <cell r="AE2741" t="str">
            <v>per unit</v>
          </cell>
          <cell r="AF2741" t="str">
            <v>kWh</v>
          </cell>
        </row>
        <row r="2742">
          <cell r="A2742" t="str">
            <v>10700 - 2</v>
          </cell>
          <cell r="B2742" t="str">
            <v>10700</v>
          </cell>
          <cell r="C2742" t="str">
            <v>Water Heating</v>
          </cell>
          <cell r="D2742" t="str">
            <v>Water Heater</v>
          </cell>
          <cell r="E2742" t="str">
            <v>Heat Pump Water Heater</v>
          </cell>
          <cell r="F2742" t="str">
            <v>SFEWH: Heat Pump Water Heater - Tier 2 - NEEA Specs</v>
          </cell>
          <cell r="G2742" t="str">
            <v>Tier 2 heat pump water heater: NEEA Northern Climate specs</v>
          </cell>
          <cell r="H2742">
            <v>2</v>
          </cell>
          <cell r="I2742" t="str">
            <v>Active</v>
          </cell>
          <cell r="J2742">
            <v>42005</v>
          </cell>
          <cell r="K2742">
            <v>42369</v>
          </cell>
          <cell r="L2742" t="str">
            <v>Res Water Heat</v>
          </cell>
          <cell r="M2742" t="str">
            <v>WH_HP_T2_2015</v>
          </cell>
          <cell r="N2742" t="str">
            <v>1971</v>
          </cell>
          <cell r="O2742" t="str">
            <v>2.3</v>
          </cell>
          <cell r="Q2742" t="str">
            <v>800</v>
          </cell>
          <cell r="S2742" t="str">
            <v>1369</v>
          </cell>
          <cell r="T2742" t="str">
            <v>1794</v>
          </cell>
          <cell r="U2742" t="str">
            <v>Incremental</v>
          </cell>
          <cell r="V2742" t="str">
            <v>15</v>
          </cell>
          <cell r="AE2742" t="str">
            <v>per unit</v>
          </cell>
          <cell r="AF2742" t="str">
            <v>kWh</v>
          </cell>
        </row>
        <row r="2743">
          <cell r="A2743" t="str">
            <v>10700 - 3</v>
          </cell>
          <cell r="B2743" t="str">
            <v>10700</v>
          </cell>
          <cell r="C2743" t="str">
            <v>Water Heating</v>
          </cell>
          <cell r="D2743" t="str">
            <v>Water Heater</v>
          </cell>
          <cell r="E2743" t="str">
            <v>Heat Pump Water Heater</v>
          </cell>
          <cell r="F2743" t="str">
            <v>SFEWH: Heat Pump Water Heater - Tier 2 - NEEA Specs</v>
          </cell>
          <cell r="G2743" t="str">
            <v>Tier 2 heat pump water heater: NEEA Northern Climate specs</v>
          </cell>
          <cell r="H2743">
            <v>3</v>
          </cell>
          <cell r="I2743" t="str">
            <v>Active</v>
          </cell>
          <cell r="J2743">
            <v>42370</v>
          </cell>
          <cell r="K2743">
            <v>42735</v>
          </cell>
          <cell r="L2743" t="str">
            <v>Res Water Heat</v>
          </cell>
          <cell r="M2743" t="str">
            <v>WH_HP_T2_2016</v>
          </cell>
          <cell r="N2743" t="str">
            <v>2439</v>
          </cell>
          <cell r="O2743" t="str">
            <v>2.3</v>
          </cell>
          <cell r="Q2743" t="str">
            <v>800</v>
          </cell>
          <cell r="S2743" t="str">
            <v>818</v>
          </cell>
          <cell r="T2743" t="str">
            <v>1518</v>
          </cell>
          <cell r="U2743" t="str">
            <v>Incremental</v>
          </cell>
          <cell r="V2743" t="str">
            <v>13</v>
          </cell>
          <cell r="X2743" t="str">
            <v>0</v>
          </cell>
          <cell r="Y2743" t="str">
            <v>RTF-deemed</v>
          </cell>
          <cell r="Z2743" t="str">
            <v>RTF UES Deemed</v>
          </cell>
          <cell r="AE2743" t="str">
            <v>per unit</v>
          </cell>
          <cell r="AF2743" t="str">
            <v>kWh</v>
          </cell>
        </row>
        <row r="2744">
          <cell r="A2744" t="str">
            <v>10700 - 4</v>
          </cell>
          <cell r="B2744" t="str">
            <v>10700</v>
          </cell>
          <cell r="C2744" t="str">
            <v>Water Heating</v>
          </cell>
          <cell r="D2744" t="str">
            <v>Water Heater</v>
          </cell>
          <cell r="E2744" t="str">
            <v>Heat Pump Water Heater</v>
          </cell>
          <cell r="F2744" t="str">
            <v>SFEWH: Heat Pump Water Heater - Tier 2 - NEEA Specs</v>
          </cell>
          <cell r="G2744" t="str">
            <v>Tier 2 heat pump water heater: NEEA Northern Climate specs</v>
          </cell>
          <cell r="H2744">
            <v>4</v>
          </cell>
          <cell r="I2744" t="str">
            <v>Active</v>
          </cell>
          <cell r="J2744">
            <v>42736</v>
          </cell>
          <cell r="L2744" t="str">
            <v>Res Water Heat</v>
          </cell>
          <cell r="N2744" t="str">
            <v>4822</v>
          </cell>
          <cell r="O2744" t="str">
            <v>2.3</v>
          </cell>
          <cell r="Q2744" t="str">
            <v>800</v>
          </cell>
          <cell r="S2744" t="str">
            <v>870</v>
          </cell>
          <cell r="T2744" t="str">
            <v>1592</v>
          </cell>
          <cell r="U2744" t="str">
            <v>Incremental</v>
          </cell>
          <cell r="V2744" t="str">
            <v>13</v>
          </cell>
          <cell r="X2744" t="str">
            <v>0</v>
          </cell>
          <cell r="Y2744" t="str">
            <v>RTF-deemed</v>
          </cell>
          <cell r="Z2744" t="str">
            <v>RTF UES Deemed</v>
          </cell>
          <cell r="AE2744" t="str">
            <v>per unit</v>
          </cell>
          <cell r="AF2744" t="str">
            <v>kWh</v>
          </cell>
        </row>
        <row r="2745">
          <cell r="A2745" t="str">
            <v>10701 - 1</v>
          </cell>
          <cell r="B2745" t="str">
            <v>10701</v>
          </cell>
          <cell r="C2745" t="str">
            <v>Water Heating</v>
          </cell>
          <cell r="D2745" t="str">
            <v>Water Heater</v>
          </cell>
          <cell r="E2745" t="str">
            <v>Heat Pump Water Heater</v>
          </cell>
          <cell r="F2745" t="str">
            <v>SFEWH: Heat Pump Water Heater - Tier 3 - NEEA Specs</v>
          </cell>
          <cell r="G2745" t="str">
            <v>Tier 3 heat pump water heater: NEEA Northern Climate specs</v>
          </cell>
          <cell r="H2745">
            <v>1</v>
          </cell>
          <cell r="I2745" t="str">
            <v>Active</v>
          </cell>
          <cell r="J2745">
            <v>42370</v>
          </cell>
          <cell r="K2745">
            <v>42735</v>
          </cell>
          <cell r="L2745" t="str">
            <v>Res Water Heat</v>
          </cell>
          <cell r="M2745" t="str">
            <v>WH_HP_T3_2016</v>
          </cell>
          <cell r="N2745" t="str">
            <v>2440</v>
          </cell>
          <cell r="O2745" t="str">
            <v>2.6</v>
          </cell>
          <cell r="Q2745" t="str">
            <v>800</v>
          </cell>
          <cell r="S2745" t="str">
            <v>818</v>
          </cell>
          <cell r="T2745" t="str">
            <v>1610</v>
          </cell>
          <cell r="U2745" t="str">
            <v>Incremental</v>
          </cell>
          <cell r="V2745" t="str">
            <v>13</v>
          </cell>
          <cell r="X2745" t="str">
            <v>0</v>
          </cell>
          <cell r="Y2745" t="str">
            <v>RTF-deemed</v>
          </cell>
          <cell r="Z2745" t="str">
            <v>RTF UES Deemed</v>
          </cell>
          <cell r="AE2745" t="str">
            <v>per unit</v>
          </cell>
          <cell r="AF2745" t="str">
            <v>kWh</v>
          </cell>
        </row>
        <row r="2746">
          <cell r="A2746" t="str">
            <v>10701 - 2</v>
          </cell>
          <cell r="B2746" t="str">
            <v>10701</v>
          </cell>
          <cell r="C2746" t="str">
            <v>Water Heating</v>
          </cell>
          <cell r="D2746" t="str">
            <v>Water Heater</v>
          </cell>
          <cell r="E2746" t="str">
            <v>Heat Pump Water Heater</v>
          </cell>
          <cell r="F2746" t="str">
            <v>SFEWH: Heat Pump Water Heater - Tier 3 - NEEA Specs</v>
          </cell>
          <cell r="G2746" t="str">
            <v>Tier 3 heat pump water heater: NEEA Northern Climate specs</v>
          </cell>
          <cell r="H2746">
            <v>2</v>
          </cell>
          <cell r="I2746" t="str">
            <v>Active</v>
          </cell>
          <cell r="J2746">
            <v>42736</v>
          </cell>
          <cell r="L2746" t="str">
            <v>Res Water Heat</v>
          </cell>
          <cell r="N2746" t="str">
            <v>4823</v>
          </cell>
          <cell r="O2746" t="str">
            <v>2.6</v>
          </cell>
          <cell r="Q2746" t="str">
            <v>800</v>
          </cell>
          <cell r="S2746" t="str">
            <v>870</v>
          </cell>
          <cell r="T2746" t="str">
            <v>1699</v>
          </cell>
          <cell r="U2746" t="str">
            <v>Incremental</v>
          </cell>
          <cell r="V2746" t="str">
            <v>13</v>
          </cell>
          <cell r="X2746" t="str">
            <v>0</v>
          </cell>
          <cell r="Y2746" t="str">
            <v>RTF-deemed</v>
          </cell>
          <cell r="Z2746" t="str">
            <v>RTF UES Deemed</v>
          </cell>
          <cell r="AE2746" t="str">
            <v>per unit</v>
          </cell>
          <cell r="AF2746" t="str">
            <v>kWh</v>
          </cell>
        </row>
        <row r="2747">
          <cell r="A2747" t="str">
            <v>10741 - 1</v>
          </cell>
          <cell r="B2747" t="str">
            <v>10741</v>
          </cell>
          <cell r="C2747" t="str">
            <v>Water Heating</v>
          </cell>
          <cell r="D2747" t="str">
            <v>Water Heat Recovery</v>
          </cell>
          <cell r="E2747" t="str">
            <v>Water Heat Recovery</v>
          </cell>
          <cell r="F2747" t="str">
            <v>SFEWH: Waste Water Heat Recovery System</v>
          </cell>
          <cell r="G2747" t="str">
            <v>Waste Water Heat Recovery System</v>
          </cell>
          <cell r="H2747">
            <v>1</v>
          </cell>
          <cell r="I2747" t="str">
            <v>Active</v>
          </cell>
          <cell r="J2747">
            <v>40909</v>
          </cell>
          <cell r="K2747">
            <v>42004</v>
          </cell>
          <cell r="L2747" t="str">
            <v>Res Water Heat</v>
          </cell>
          <cell r="M2747" t="str">
            <v>WH_WWHR_2012</v>
          </cell>
          <cell r="N2747" t="str">
            <v>991</v>
          </cell>
          <cell r="Q2747" t="str">
            <v>250</v>
          </cell>
          <cell r="S2747" t="str">
            <v>537</v>
          </cell>
          <cell r="T2747" t="str">
            <v>373</v>
          </cell>
          <cell r="U2747" t="str">
            <v>Incremental</v>
          </cell>
          <cell r="V2747" t="str">
            <v>30</v>
          </cell>
          <cell r="AE2747" t="str">
            <v>per unit</v>
          </cell>
          <cell r="AF2747" t="str">
            <v>kWh</v>
          </cell>
        </row>
        <row r="2748">
          <cell r="A2748" t="str">
            <v>10742 - 1</v>
          </cell>
          <cell r="B2748" t="str">
            <v>10742</v>
          </cell>
          <cell r="C2748" t="str">
            <v>Water Heating</v>
          </cell>
          <cell r="D2748" t="str">
            <v>Water Heater</v>
          </cell>
          <cell r="E2748" t="str">
            <v>Electric Water Heater</v>
          </cell>
          <cell r="F2748" t="str">
            <v>SFEWH: Water Heater - Electric</v>
          </cell>
          <cell r="G2748" t="str">
            <v>Water Heater - Electric</v>
          </cell>
          <cell r="H2748">
            <v>1</v>
          </cell>
          <cell r="I2748" t="str">
            <v>Active</v>
          </cell>
          <cell r="J2748">
            <v>40179</v>
          </cell>
          <cell r="K2748">
            <v>41274</v>
          </cell>
          <cell r="L2748" t="str">
            <v>Res Water Heat</v>
          </cell>
          <cell r="M2748" t="str">
            <v>WH_E_2010</v>
          </cell>
          <cell r="N2748" t="str">
            <v>71</v>
          </cell>
          <cell r="Q2748" t="str">
            <v>50</v>
          </cell>
          <cell r="S2748" t="str">
            <v>93</v>
          </cell>
          <cell r="T2748" t="str">
            <v>125</v>
          </cell>
          <cell r="U2748" t="str">
            <v>Incremental</v>
          </cell>
          <cell r="V2748" t="str">
            <v>15</v>
          </cell>
          <cell r="AE2748" t="str">
            <v>per unit</v>
          </cell>
          <cell r="AF2748" t="str">
            <v>kWh</v>
          </cell>
        </row>
        <row r="2749">
          <cell r="A2749" t="str">
            <v>10742 - 2</v>
          </cell>
          <cell r="B2749" t="str">
            <v>10742</v>
          </cell>
          <cell r="C2749" t="str">
            <v>Water Heating</v>
          </cell>
          <cell r="D2749" t="str">
            <v>Water Heater</v>
          </cell>
          <cell r="E2749" t="str">
            <v>Electric Water Heater</v>
          </cell>
          <cell r="F2749" t="str">
            <v>SFEWH: Water Heater - Electric</v>
          </cell>
          <cell r="G2749" t="str">
            <v>Water Heater - Electric</v>
          </cell>
          <cell r="H2749">
            <v>2</v>
          </cell>
          <cell r="I2749" t="str">
            <v>Active</v>
          </cell>
          <cell r="J2749">
            <v>41275</v>
          </cell>
          <cell r="K2749">
            <v>41639</v>
          </cell>
          <cell r="L2749" t="str">
            <v>Res Water Heat</v>
          </cell>
          <cell r="M2749" t="str">
            <v>WH_E_2013</v>
          </cell>
          <cell r="N2749" t="str">
            <v>1000</v>
          </cell>
          <cell r="Q2749" t="str">
            <v>50</v>
          </cell>
          <cell r="S2749" t="str">
            <v>69</v>
          </cell>
          <cell r="T2749" t="str">
            <v>142</v>
          </cell>
          <cell r="U2749" t="str">
            <v>Incremental</v>
          </cell>
          <cell r="V2749" t="str">
            <v>15</v>
          </cell>
          <cell r="AE2749" t="str">
            <v>per unit</v>
          </cell>
          <cell r="AF2749" t="str">
            <v>kWh</v>
          </cell>
        </row>
        <row r="2750">
          <cell r="A2750" t="str">
            <v>10742 - 3</v>
          </cell>
          <cell r="B2750" t="str">
            <v>10742</v>
          </cell>
          <cell r="C2750" t="str">
            <v>Water Heating</v>
          </cell>
          <cell r="D2750" t="str">
            <v>Water Heater</v>
          </cell>
          <cell r="E2750" t="str">
            <v>Electric Water Heater</v>
          </cell>
          <cell r="F2750" t="str">
            <v>SFEWH: Water Heater - Electric</v>
          </cell>
          <cell r="G2750" t="str">
            <v>Water Heater - Electric</v>
          </cell>
          <cell r="H2750">
            <v>3</v>
          </cell>
          <cell r="I2750" t="str">
            <v>Active</v>
          </cell>
          <cell r="J2750">
            <v>41640</v>
          </cell>
          <cell r="K2750">
            <v>42369</v>
          </cell>
          <cell r="L2750" t="str">
            <v>Res Water Heat</v>
          </cell>
          <cell r="M2750" t="str">
            <v>WH_E_2014</v>
          </cell>
          <cell r="N2750" t="str">
            <v>1294</v>
          </cell>
          <cell r="Q2750" t="str">
            <v>50</v>
          </cell>
          <cell r="S2750" t="str">
            <v>73</v>
          </cell>
          <cell r="T2750" t="str">
            <v>149</v>
          </cell>
          <cell r="U2750" t="str">
            <v>Incremental</v>
          </cell>
          <cell r="V2750" t="str">
            <v>15</v>
          </cell>
          <cell r="AE2750" t="str">
            <v>per unit</v>
          </cell>
          <cell r="AF2750" t="str">
            <v>kWh</v>
          </cell>
        </row>
        <row r="2751">
          <cell r="A2751" t="str">
            <v>10710 - 1</v>
          </cell>
          <cell r="B2751" t="str">
            <v>10710</v>
          </cell>
          <cell r="C2751" t="str">
            <v>Combined</v>
          </cell>
          <cell r="D2751" t="str">
            <v>Combined</v>
          </cell>
          <cell r="E2751" t="str">
            <v>Combined</v>
          </cell>
          <cell r="F2751" t="str">
            <v>SFFC: E2G Fuel Conversion - Space and WH - BB</v>
          </cell>
          <cell r="G2751" t="str">
            <v>Natural gas fuel conversion: space and water heating; electric baseboard-heated home</v>
          </cell>
          <cell r="H2751">
            <v>1</v>
          </cell>
          <cell r="I2751" t="str">
            <v>Active</v>
          </cell>
          <cell r="J2751">
            <v>42370</v>
          </cell>
          <cell r="K2751">
            <v>42735</v>
          </cell>
          <cell r="L2751" t="str">
            <v>SF Space Heat</v>
          </cell>
          <cell r="M2751" t="str">
            <v>FCR_BB-WH_2013</v>
          </cell>
          <cell r="N2751" t="str">
            <v>1357</v>
          </cell>
          <cell r="O2751" t="str">
            <v>0.95</v>
          </cell>
          <cell r="Q2751" t="str">
            <v>3550</v>
          </cell>
          <cell r="S2751" t="str">
            <v>10800</v>
          </cell>
          <cell r="T2751" t="str">
            <v>12000</v>
          </cell>
          <cell r="U2751" t="str">
            <v>Incremental</v>
          </cell>
          <cell r="V2751" t="str">
            <v>30</v>
          </cell>
          <cell r="X2751" t="str">
            <v>0</v>
          </cell>
          <cell r="Y2751" t="str">
            <v>PSE-deemed</v>
          </cell>
          <cell r="Z2751" t="str">
            <v>Evaluation Study</v>
          </cell>
          <cell r="AE2751" t="str">
            <v>per home</v>
          </cell>
          <cell r="AF2751" t="str">
            <v>kWh</v>
          </cell>
        </row>
        <row r="2752">
          <cell r="A2752" t="str">
            <v>10710 - 2</v>
          </cell>
          <cell r="B2752" t="str">
            <v>10710</v>
          </cell>
          <cell r="C2752" t="str">
            <v>Combined</v>
          </cell>
          <cell r="D2752" t="str">
            <v>Combined</v>
          </cell>
          <cell r="E2752" t="str">
            <v>Combined</v>
          </cell>
          <cell r="F2752" t="str">
            <v xml:space="preserve">SFFC: E2G Fuel Conversion - Space and WH - BB </v>
          </cell>
          <cell r="G2752" t="str">
            <v>Natural gas fuel conversion: space and water heating; electric baseboard-heated home</v>
          </cell>
          <cell r="H2752">
            <v>2</v>
          </cell>
          <cell r="I2752" t="str">
            <v>Active</v>
          </cell>
          <cell r="J2752">
            <v>42736</v>
          </cell>
          <cell r="L2752" t="str">
            <v>SF Space Heat</v>
          </cell>
          <cell r="N2752" t="str">
            <v>4929</v>
          </cell>
          <cell r="O2752" t="str">
            <v>0.95</v>
          </cell>
          <cell r="Q2752" t="str">
            <v>3550</v>
          </cell>
          <cell r="S2752" t="str">
            <v>10258</v>
          </cell>
          <cell r="T2752" t="str">
            <v>12000</v>
          </cell>
          <cell r="U2752" t="str">
            <v>Incremental</v>
          </cell>
          <cell r="V2752" t="str">
            <v>30</v>
          </cell>
          <cell r="X2752" t="str">
            <v>0</v>
          </cell>
          <cell r="Y2752" t="str">
            <v>PSE-deemed</v>
          </cell>
          <cell r="Z2752" t="str">
            <v>Evaluation Study</v>
          </cell>
          <cell r="AE2752" t="str">
            <v>per home</v>
          </cell>
          <cell r="AF2752" t="str">
            <v>kWh</v>
          </cell>
        </row>
        <row r="2753">
          <cell r="A2753" t="str">
            <v>10779 - 1</v>
          </cell>
          <cell r="B2753" t="str">
            <v>10779</v>
          </cell>
          <cell r="C2753" t="str">
            <v>Combined</v>
          </cell>
          <cell r="D2753" t="str">
            <v>Combined</v>
          </cell>
          <cell r="E2753" t="str">
            <v>Combined</v>
          </cell>
          <cell r="F2753" t="str">
            <v>SFFC: E2G Fuel Conversion - Space and WH - BB - 19 to 20K</v>
          </cell>
          <cell r="G2753" t="str">
            <v>Natural gas fuel conversion: space and water heating; electric baseboard-heated home; 19 to 20K</v>
          </cell>
          <cell r="H2753">
            <v>1</v>
          </cell>
          <cell r="I2753" t="str">
            <v>Active</v>
          </cell>
          <cell r="J2753">
            <v>39814</v>
          </cell>
          <cell r="K2753">
            <v>41639</v>
          </cell>
          <cell r="L2753" t="str">
            <v>SF Space Heat</v>
          </cell>
          <cell r="M2753" t="str">
            <v>E2GSWHBB19-20</v>
          </cell>
          <cell r="N2753" t="str">
            <v>161</v>
          </cell>
          <cell r="Q2753" t="str">
            <v>3950</v>
          </cell>
          <cell r="S2753" t="str">
            <v>9618</v>
          </cell>
          <cell r="T2753" t="str">
            <v>12000</v>
          </cell>
          <cell r="U2753" t="str">
            <v>Incremental</v>
          </cell>
          <cell r="V2753" t="str">
            <v>30</v>
          </cell>
          <cell r="AE2753" t="str">
            <v>per home</v>
          </cell>
          <cell r="AF2753" t="str">
            <v>kWh</v>
          </cell>
        </row>
        <row r="2754">
          <cell r="A2754" t="str">
            <v>10780 - 1</v>
          </cell>
          <cell r="B2754" t="str">
            <v>10780</v>
          </cell>
          <cell r="C2754" t="str">
            <v>Combined</v>
          </cell>
          <cell r="D2754" t="str">
            <v>Combined</v>
          </cell>
          <cell r="E2754" t="str">
            <v>Combined</v>
          </cell>
          <cell r="F2754" t="str">
            <v>SFFC: E2G Fuel Conversion - Space and WH - BB - 20 to 22.5K</v>
          </cell>
          <cell r="G2754" t="str">
            <v>Natural gas fuel conversion: space and water heating; electric baseboard-heated home; 20 to 22.5K</v>
          </cell>
          <cell r="H2754">
            <v>1</v>
          </cell>
          <cell r="I2754" t="str">
            <v>Active</v>
          </cell>
          <cell r="J2754">
            <v>39814</v>
          </cell>
          <cell r="K2754">
            <v>41639</v>
          </cell>
          <cell r="L2754" t="str">
            <v>SF Space Heat</v>
          </cell>
          <cell r="M2754" t="str">
            <v>E2GSWHBB20-22</v>
          </cell>
          <cell r="N2754" t="str">
            <v>162</v>
          </cell>
          <cell r="Q2754" t="str">
            <v>3450</v>
          </cell>
          <cell r="S2754" t="str">
            <v>9618</v>
          </cell>
          <cell r="T2754" t="str">
            <v>13750</v>
          </cell>
          <cell r="U2754" t="str">
            <v>Incremental</v>
          </cell>
          <cell r="V2754" t="str">
            <v>30</v>
          </cell>
          <cell r="AE2754" t="str">
            <v>per home</v>
          </cell>
          <cell r="AF2754" t="str">
            <v>kWh</v>
          </cell>
        </row>
        <row r="2755">
          <cell r="A2755" t="str">
            <v>10781 - 1</v>
          </cell>
          <cell r="B2755" t="str">
            <v>10781</v>
          </cell>
          <cell r="C2755" t="str">
            <v>Combined</v>
          </cell>
          <cell r="D2755" t="str">
            <v>Combined</v>
          </cell>
          <cell r="E2755" t="str">
            <v>Combined</v>
          </cell>
          <cell r="F2755" t="str">
            <v>SFFC: E2G Fuel Conversion - Space and WH - BB - 22.5 to 25K</v>
          </cell>
          <cell r="G2755" t="str">
            <v>Natural gas fuel conversion: space and water heating; electric baseboard-heated home; 22.5 to 25K</v>
          </cell>
          <cell r="H2755">
            <v>1</v>
          </cell>
          <cell r="I2755" t="str">
            <v>Active</v>
          </cell>
          <cell r="J2755">
            <v>39814</v>
          </cell>
          <cell r="K2755">
            <v>41639</v>
          </cell>
          <cell r="L2755" t="str">
            <v>SF Space Heat</v>
          </cell>
          <cell r="M2755" t="str">
            <v>E2GSWHBB22-25</v>
          </cell>
          <cell r="N2755" t="str">
            <v>163</v>
          </cell>
          <cell r="Q2755" t="str">
            <v>2950</v>
          </cell>
          <cell r="S2755" t="str">
            <v>9618</v>
          </cell>
          <cell r="T2755" t="str">
            <v>16250</v>
          </cell>
          <cell r="U2755" t="str">
            <v>Incremental</v>
          </cell>
          <cell r="V2755" t="str">
            <v>30</v>
          </cell>
          <cell r="AE2755" t="str">
            <v>per home</v>
          </cell>
          <cell r="AF2755" t="str">
            <v>kWh</v>
          </cell>
        </row>
        <row r="2756">
          <cell r="A2756" t="str">
            <v>10778 - 1</v>
          </cell>
          <cell r="B2756" t="str">
            <v>10778</v>
          </cell>
          <cell r="C2756" t="str">
            <v>Combined</v>
          </cell>
          <cell r="D2756" t="str">
            <v>Combined</v>
          </cell>
          <cell r="E2756" t="str">
            <v>Combined</v>
          </cell>
          <cell r="F2756" t="str">
            <v>SFFC: E2G Fuel Conversion - Space and WH - BB - more than 25K</v>
          </cell>
          <cell r="G2756" t="str">
            <v>Natural gas fuel conversion: space and water heating; electric baseboard-heated home; more than 25K</v>
          </cell>
          <cell r="H2756">
            <v>1</v>
          </cell>
          <cell r="I2756" t="str">
            <v>Active</v>
          </cell>
          <cell r="J2756">
            <v>39814</v>
          </cell>
          <cell r="K2756">
            <v>41639</v>
          </cell>
          <cell r="L2756" t="str">
            <v>SF Space Heat</v>
          </cell>
          <cell r="M2756" t="str">
            <v>E2GSWHBB25+</v>
          </cell>
          <cell r="N2756" t="str">
            <v>164</v>
          </cell>
          <cell r="Q2756" t="str">
            <v>2450</v>
          </cell>
          <cell r="S2756" t="str">
            <v>9618</v>
          </cell>
          <cell r="T2756" t="str">
            <v>17500</v>
          </cell>
          <cell r="U2756" t="str">
            <v>Incremental</v>
          </cell>
          <cell r="V2756" t="str">
            <v>30</v>
          </cell>
          <cell r="AE2756" t="str">
            <v>per home</v>
          </cell>
          <cell r="AF2756" t="str">
            <v>kWh</v>
          </cell>
        </row>
        <row r="2757">
          <cell r="A2757" t="str">
            <v>10711 - 1</v>
          </cell>
          <cell r="B2757" t="str">
            <v>10711</v>
          </cell>
          <cell r="C2757" t="str">
            <v>Combined</v>
          </cell>
          <cell r="D2757" t="str">
            <v>Combined</v>
          </cell>
          <cell r="E2757" t="str">
            <v>Combined</v>
          </cell>
          <cell r="F2757" t="str">
            <v>SFFC: E2G Fuel Conversion - Space and WH - FA</v>
          </cell>
          <cell r="G2757" t="str">
            <v>Natural gas fuel conversion: space and water heating; electric forced-air furnace heated home</v>
          </cell>
          <cell r="H2757">
            <v>1</v>
          </cell>
          <cell r="I2757" t="str">
            <v>Active</v>
          </cell>
          <cell r="J2757">
            <v>42370</v>
          </cell>
          <cell r="K2757">
            <v>42735</v>
          </cell>
          <cell r="L2757" t="str">
            <v>SF Space Heat</v>
          </cell>
          <cell r="M2757" t="str">
            <v>FCR_FAF-WH_2013</v>
          </cell>
          <cell r="N2757" t="str">
            <v>1358</v>
          </cell>
          <cell r="O2757" t="str">
            <v>0.95</v>
          </cell>
          <cell r="Q2757" t="str">
            <v>2950</v>
          </cell>
          <cell r="S2757" t="str">
            <v>8300</v>
          </cell>
          <cell r="T2757" t="str">
            <v>12000</v>
          </cell>
          <cell r="U2757" t="str">
            <v>Incremental</v>
          </cell>
          <cell r="V2757" t="str">
            <v>30</v>
          </cell>
          <cell r="X2757" t="str">
            <v>0</v>
          </cell>
          <cell r="Y2757" t="str">
            <v>PSE-deemed</v>
          </cell>
          <cell r="Z2757" t="str">
            <v>Evaluation Study</v>
          </cell>
          <cell r="AE2757" t="str">
            <v>per home</v>
          </cell>
          <cell r="AF2757" t="str">
            <v>kWh</v>
          </cell>
        </row>
        <row r="2758">
          <cell r="A2758" t="str">
            <v>10711 - 2</v>
          </cell>
          <cell r="B2758" t="str">
            <v>10711</v>
          </cell>
          <cell r="C2758" t="str">
            <v>Combined</v>
          </cell>
          <cell r="D2758" t="str">
            <v>Combined</v>
          </cell>
          <cell r="E2758" t="str">
            <v>Combined</v>
          </cell>
          <cell r="F2758" t="str">
            <v xml:space="preserve">SFFC: E2G Fuel Conversion - Space and WH - FA </v>
          </cell>
          <cell r="G2758" t="str">
            <v>Natural gas fuel conversion: space and water heating; electric forced-air furnace heated home</v>
          </cell>
          <cell r="H2758">
            <v>2</v>
          </cell>
          <cell r="I2758" t="str">
            <v>Active</v>
          </cell>
          <cell r="J2758">
            <v>42736</v>
          </cell>
          <cell r="L2758" t="str">
            <v>SF Space Heat</v>
          </cell>
          <cell r="N2758" t="str">
            <v>4930</v>
          </cell>
          <cell r="O2758" t="str">
            <v>0.95</v>
          </cell>
          <cell r="Q2758" t="str">
            <v>2950</v>
          </cell>
          <cell r="S2758" t="str">
            <v>7532</v>
          </cell>
          <cell r="T2758" t="str">
            <v>12000</v>
          </cell>
          <cell r="U2758" t="str">
            <v>Incremental</v>
          </cell>
          <cell r="V2758" t="str">
            <v>30</v>
          </cell>
          <cell r="X2758" t="str">
            <v>0</v>
          </cell>
          <cell r="Y2758" t="str">
            <v>PSE-deemed</v>
          </cell>
          <cell r="Z2758" t="str">
            <v>Evaluation Study</v>
          </cell>
          <cell r="AE2758" t="str">
            <v>per home</v>
          </cell>
          <cell r="AF2758" t="str">
            <v>kWh</v>
          </cell>
        </row>
        <row r="2759">
          <cell r="A2759" t="str">
            <v>10783 - 1</v>
          </cell>
          <cell r="B2759" t="str">
            <v>10783</v>
          </cell>
          <cell r="C2759" t="str">
            <v>Combined</v>
          </cell>
          <cell r="D2759" t="str">
            <v>Combined</v>
          </cell>
          <cell r="E2759" t="str">
            <v>Combined</v>
          </cell>
          <cell r="F2759" t="str">
            <v>SFFC: E2G Fuel Conversion - Space and WH - FA - 19 to 20K</v>
          </cell>
          <cell r="G2759" t="str">
            <v>Natural gas fuel conversion: space and water heating; electric forced-air furnace heated home; 19 to 20K</v>
          </cell>
          <cell r="H2759">
            <v>1</v>
          </cell>
          <cell r="I2759" t="str">
            <v>Active</v>
          </cell>
          <cell r="J2759">
            <v>39814</v>
          </cell>
          <cell r="K2759">
            <v>41639</v>
          </cell>
          <cell r="L2759" t="str">
            <v>SF Space Heat</v>
          </cell>
          <cell r="M2759" t="str">
            <v>E2GSWHFA19-20</v>
          </cell>
          <cell r="N2759" t="str">
            <v>165</v>
          </cell>
          <cell r="Q2759" t="str">
            <v>3450</v>
          </cell>
          <cell r="S2759" t="str">
            <v>7733</v>
          </cell>
          <cell r="T2759" t="str">
            <v>12000</v>
          </cell>
          <cell r="U2759" t="str">
            <v>Incremental</v>
          </cell>
          <cell r="V2759" t="str">
            <v>30</v>
          </cell>
          <cell r="AE2759" t="str">
            <v>per home</v>
          </cell>
          <cell r="AF2759" t="str">
            <v>kWh</v>
          </cell>
        </row>
        <row r="2760">
          <cell r="A2760" t="str">
            <v>10784 - 1</v>
          </cell>
          <cell r="B2760" t="str">
            <v>10784</v>
          </cell>
          <cell r="C2760" t="str">
            <v>Combined</v>
          </cell>
          <cell r="D2760" t="str">
            <v>Combined</v>
          </cell>
          <cell r="E2760" t="str">
            <v>Combined</v>
          </cell>
          <cell r="F2760" t="str">
            <v>SFFC: E2G Fuel Conversion - Space and WH - FA - 20 to 22.5K</v>
          </cell>
          <cell r="G2760" t="str">
            <v>Natural gas fuel conversion: space and water heating; electric forced-air furnace heated home; 20 to 22.5K</v>
          </cell>
          <cell r="H2760">
            <v>1</v>
          </cell>
          <cell r="I2760" t="str">
            <v>Active</v>
          </cell>
          <cell r="J2760">
            <v>39814</v>
          </cell>
          <cell r="K2760">
            <v>41639</v>
          </cell>
          <cell r="L2760" t="str">
            <v>SF Space Heat</v>
          </cell>
          <cell r="M2760" t="str">
            <v>E2GSWHFA20-22</v>
          </cell>
          <cell r="N2760" t="str">
            <v>166</v>
          </cell>
          <cell r="Q2760" t="str">
            <v>2950</v>
          </cell>
          <cell r="S2760" t="str">
            <v>7733</v>
          </cell>
          <cell r="T2760" t="str">
            <v>13750</v>
          </cell>
          <cell r="U2760" t="str">
            <v>Incremental</v>
          </cell>
          <cell r="V2760" t="str">
            <v>30</v>
          </cell>
          <cell r="AE2760" t="str">
            <v>per home</v>
          </cell>
          <cell r="AF2760" t="str">
            <v>kWh</v>
          </cell>
        </row>
        <row r="2761">
          <cell r="A2761" t="str">
            <v>10785 - 1</v>
          </cell>
          <cell r="B2761" t="str">
            <v>10785</v>
          </cell>
          <cell r="C2761" t="str">
            <v>Combined</v>
          </cell>
          <cell r="D2761" t="str">
            <v>Combined</v>
          </cell>
          <cell r="E2761" t="str">
            <v>Combined</v>
          </cell>
          <cell r="F2761" t="str">
            <v>SFFC: E2G Fuel Conversion - Space and WH - FA - 22.5 to 25K</v>
          </cell>
          <cell r="G2761" t="str">
            <v>Natural gas fuel conversion: space and water heating; electric forced-air furnace heated home; 22.5 to 25K</v>
          </cell>
          <cell r="H2761">
            <v>1</v>
          </cell>
          <cell r="I2761" t="str">
            <v>Active</v>
          </cell>
          <cell r="J2761">
            <v>39814</v>
          </cell>
          <cell r="K2761">
            <v>41639</v>
          </cell>
          <cell r="L2761" t="str">
            <v>SF Space Heat</v>
          </cell>
          <cell r="M2761" t="str">
            <v>E2GSWHFA22-25</v>
          </cell>
          <cell r="N2761" t="str">
            <v>167</v>
          </cell>
          <cell r="Q2761" t="str">
            <v>2450</v>
          </cell>
          <cell r="S2761" t="str">
            <v>7733</v>
          </cell>
          <cell r="T2761" t="str">
            <v>16250</v>
          </cell>
          <cell r="U2761" t="str">
            <v>Incremental</v>
          </cell>
          <cell r="V2761" t="str">
            <v>30</v>
          </cell>
          <cell r="AE2761" t="str">
            <v>per home</v>
          </cell>
          <cell r="AF2761" t="str">
            <v>kWh</v>
          </cell>
        </row>
        <row r="2762">
          <cell r="A2762" t="str">
            <v>10782 - 1</v>
          </cell>
          <cell r="B2762" t="str">
            <v>10782</v>
          </cell>
          <cell r="C2762" t="str">
            <v>Combined</v>
          </cell>
          <cell r="D2762" t="str">
            <v>Combined</v>
          </cell>
          <cell r="E2762" t="str">
            <v>Combined</v>
          </cell>
          <cell r="F2762" t="str">
            <v>SFFC: E2G Fuel Conversion - Space and WH - FA - more than 25K</v>
          </cell>
          <cell r="G2762" t="str">
            <v>Natural gas fuel conversion: space and water heating; electric forced-air furnace heated home; more than 25K</v>
          </cell>
          <cell r="H2762">
            <v>1</v>
          </cell>
          <cell r="I2762" t="str">
            <v>Active</v>
          </cell>
          <cell r="J2762">
            <v>39814</v>
          </cell>
          <cell r="K2762">
            <v>41639</v>
          </cell>
          <cell r="L2762" t="str">
            <v>SF Space Heat</v>
          </cell>
          <cell r="M2762" t="str">
            <v>E2GSWHFA25+</v>
          </cell>
          <cell r="N2762" t="str">
            <v>168</v>
          </cell>
          <cell r="Q2762" t="str">
            <v>1950</v>
          </cell>
          <cell r="S2762" t="str">
            <v>7733</v>
          </cell>
          <cell r="T2762" t="str">
            <v>17500</v>
          </cell>
          <cell r="U2762" t="str">
            <v>Incremental</v>
          </cell>
          <cell r="V2762" t="str">
            <v>30</v>
          </cell>
          <cell r="AE2762" t="str">
            <v>per home</v>
          </cell>
          <cell r="AF2762" t="str">
            <v>kWh</v>
          </cell>
        </row>
        <row r="2763">
          <cell r="A2763" t="str">
            <v>10712 - 1</v>
          </cell>
          <cell r="B2763" t="str">
            <v>10712</v>
          </cell>
          <cell r="C2763" t="str">
            <v>HVAC</v>
          </cell>
          <cell r="D2763" t="str">
            <v>Furnace</v>
          </cell>
          <cell r="E2763" t="str">
            <v>Gas Furnace</v>
          </cell>
          <cell r="F2763" t="str">
            <v>SFFC: E2G Fuel Conversion - Space Heat Only - BB</v>
          </cell>
          <cell r="G2763" t="str">
            <v>Natural gas fuel conversion: space heating only; electric baseboard-heated home</v>
          </cell>
          <cell r="H2763">
            <v>1</v>
          </cell>
          <cell r="I2763" t="str">
            <v>Active</v>
          </cell>
          <cell r="J2763">
            <v>42370</v>
          </cell>
          <cell r="K2763">
            <v>42735</v>
          </cell>
          <cell r="L2763" t="str">
            <v>SF Space Heat</v>
          </cell>
          <cell r="M2763" t="str">
            <v>FCR_BB-ONLY_2013</v>
          </cell>
          <cell r="N2763" t="str">
            <v>1359</v>
          </cell>
          <cell r="O2763" t="str">
            <v>0.95</v>
          </cell>
          <cell r="Q2763" t="str">
            <v>2600</v>
          </cell>
          <cell r="S2763" t="str">
            <v>8700</v>
          </cell>
          <cell r="T2763" t="str">
            <v>8500</v>
          </cell>
          <cell r="U2763" t="str">
            <v>Incremental</v>
          </cell>
          <cell r="V2763" t="str">
            <v>30</v>
          </cell>
          <cell r="X2763" t="str">
            <v>0</v>
          </cell>
          <cell r="AE2763" t="str">
            <v>per home</v>
          </cell>
          <cell r="AF2763" t="str">
            <v>kWh</v>
          </cell>
        </row>
        <row r="2764">
          <cell r="A2764" t="str">
            <v>10712 - 2</v>
          </cell>
          <cell r="B2764" t="str">
            <v>10712</v>
          </cell>
          <cell r="C2764" t="str">
            <v>HVAC</v>
          </cell>
          <cell r="D2764" t="str">
            <v>Furnace</v>
          </cell>
          <cell r="E2764" t="str">
            <v>Gas Furnace</v>
          </cell>
          <cell r="F2764" t="str">
            <v xml:space="preserve">SFFC: E2G Fuel Conversion - Space Heat Only - BB </v>
          </cell>
          <cell r="G2764" t="str">
            <v>Natural gas fuel conversion: space heating only; electric baseboard-heated home</v>
          </cell>
          <cell r="H2764">
            <v>2</v>
          </cell>
          <cell r="I2764" t="str">
            <v>Active</v>
          </cell>
          <cell r="J2764">
            <v>42736</v>
          </cell>
          <cell r="L2764" t="str">
            <v>SF Space Heat</v>
          </cell>
          <cell r="N2764" t="str">
            <v>4931</v>
          </cell>
          <cell r="O2764" t="str">
            <v>0.95</v>
          </cell>
          <cell r="Q2764" t="str">
            <v>2600</v>
          </cell>
          <cell r="S2764" t="str">
            <v>7760</v>
          </cell>
          <cell r="T2764" t="str">
            <v>8500</v>
          </cell>
          <cell r="U2764" t="str">
            <v>Incremental</v>
          </cell>
          <cell r="V2764" t="str">
            <v>30</v>
          </cell>
          <cell r="X2764" t="str">
            <v>0</v>
          </cell>
          <cell r="AE2764" t="str">
            <v>per home</v>
          </cell>
          <cell r="AF2764" t="str">
            <v>kWh</v>
          </cell>
        </row>
        <row r="2765">
          <cell r="A2765" t="str">
            <v>10786 - 1</v>
          </cell>
          <cell r="B2765" t="str">
            <v>10786</v>
          </cell>
          <cell r="C2765" t="str">
            <v>Combined</v>
          </cell>
          <cell r="D2765" t="str">
            <v>Combined</v>
          </cell>
          <cell r="E2765" t="str">
            <v>Combined</v>
          </cell>
          <cell r="F2765" t="str">
            <v>SFFC: E2G Fuel Conversion - Space Heat Only - BB - 19 to 20K</v>
          </cell>
          <cell r="G2765" t="str">
            <v>Natural gas fuel conversion: space heating only; electric baseboard-heated home; 19 to 20K</v>
          </cell>
          <cell r="H2765">
            <v>1</v>
          </cell>
          <cell r="I2765" t="str">
            <v>Active</v>
          </cell>
          <cell r="J2765">
            <v>39814</v>
          </cell>
          <cell r="K2765">
            <v>41639</v>
          </cell>
          <cell r="L2765" t="str">
            <v>SF Space Heat</v>
          </cell>
          <cell r="M2765" t="str">
            <v>E2GSHBB19-20</v>
          </cell>
          <cell r="N2765" t="str">
            <v>239</v>
          </cell>
          <cell r="Q2765" t="str">
            <v>2500</v>
          </cell>
          <cell r="S2765" t="str">
            <v>7422</v>
          </cell>
          <cell r="T2765" t="str">
            <v>8500</v>
          </cell>
          <cell r="U2765" t="str">
            <v>Incremental</v>
          </cell>
          <cell r="V2765" t="str">
            <v>30</v>
          </cell>
          <cell r="AE2765" t="str">
            <v>per home</v>
          </cell>
          <cell r="AF2765" t="str">
            <v>kWh</v>
          </cell>
        </row>
        <row r="2766">
          <cell r="A2766" t="str">
            <v>10787 - 1</v>
          </cell>
          <cell r="B2766" t="str">
            <v>10787</v>
          </cell>
          <cell r="C2766" t="str">
            <v>HVAC</v>
          </cell>
          <cell r="D2766" t="str">
            <v>Furnace</v>
          </cell>
          <cell r="E2766" t="str">
            <v>Gas Furnace</v>
          </cell>
          <cell r="F2766" t="str">
            <v>SFFC: E2G Fuel Conversion - Space Heat Only - BB - 20 to 22.5K</v>
          </cell>
          <cell r="G2766" t="str">
            <v>Natural gas fuel conversion: space heating only; electric baseboard-heated home; 20 to 22.5K</v>
          </cell>
          <cell r="H2766">
            <v>1</v>
          </cell>
          <cell r="I2766" t="str">
            <v>Active</v>
          </cell>
          <cell r="J2766">
            <v>39814</v>
          </cell>
          <cell r="K2766">
            <v>41639</v>
          </cell>
          <cell r="L2766" t="str">
            <v>SF Space Heat</v>
          </cell>
          <cell r="M2766" t="str">
            <v>E2GSHBB20-22</v>
          </cell>
          <cell r="N2766" t="str">
            <v>169</v>
          </cell>
          <cell r="Q2766" t="str">
            <v>2000</v>
          </cell>
          <cell r="S2766" t="str">
            <v>7422</v>
          </cell>
          <cell r="T2766" t="str">
            <v>10250</v>
          </cell>
          <cell r="U2766" t="str">
            <v>Incremental</v>
          </cell>
          <cell r="V2766" t="str">
            <v>30</v>
          </cell>
          <cell r="AE2766" t="str">
            <v>per home</v>
          </cell>
          <cell r="AF2766" t="str">
            <v>kWh</v>
          </cell>
        </row>
        <row r="2767">
          <cell r="A2767" t="str">
            <v>10802 - 1</v>
          </cell>
          <cell r="B2767" t="str">
            <v>10802</v>
          </cell>
          <cell r="C2767" t="str">
            <v>HVAC</v>
          </cell>
          <cell r="D2767" t="str">
            <v>Furnace</v>
          </cell>
          <cell r="E2767" t="str">
            <v>Gas Furnace</v>
          </cell>
          <cell r="F2767" t="str">
            <v>SFFC: E2G Fuel Conversion - Space Heat Only - BB - 22.5 to 25K</v>
          </cell>
          <cell r="G2767" t="str">
            <v>Natural gas fuel conversion: space heating only; electric baseboard-heated home; 22.5 to 25K</v>
          </cell>
          <cell r="H2767">
            <v>1</v>
          </cell>
          <cell r="I2767" t="str">
            <v>Active</v>
          </cell>
          <cell r="J2767">
            <v>39814</v>
          </cell>
          <cell r="K2767">
            <v>41639</v>
          </cell>
          <cell r="L2767" t="str">
            <v>SF Space Heat</v>
          </cell>
          <cell r="M2767" t="str">
            <v>E2GSHBB22-25</v>
          </cell>
          <cell r="N2767" t="str">
            <v>240</v>
          </cell>
          <cell r="Q2767" t="str">
            <v>2000</v>
          </cell>
          <cell r="S2767" t="str">
            <v>7422</v>
          </cell>
          <cell r="T2767" t="str">
            <v>12750</v>
          </cell>
          <cell r="U2767" t="str">
            <v>Incremental</v>
          </cell>
          <cell r="V2767" t="str">
            <v>30</v>
          </cell>
          <cell r="AE2767" t="str">
            <v>per home</v>
          </cell>
          <cell r="AF2767" t="str">
            <v>kWh</v>
          </cell>
        </row>
        <row r="2768">
          <cell r="A2768" t="str">
            <v>10800 - 1</v>
          </cell>
          <cell r="B2768" t="str">
            <v>10800</v>
          </cell>
          <cell r="C2768" t="str">
            <v>HVAC</v>
          </cell>
          <cell r="D2768" t="str">
            <v>Furnace</v>
          </cell>
          <cell r="E2768" t="str">
            <v>Gas Furnace</v>
          </cell>
          <cell r="F2768" t="str">
            <v>SFFC: E2G Fuel Conversion - Space Heat Only - BB - more than 25K</v>
          </cell>
          <cell r="G2768" t="str">
            <v>Natural gas fuel conversion: space heating only; electric baseboard-heated home; more than 25K</v>
          </cell>
          <cell r="H2768">
            <v>1</v>
          </cell>
          <cell r="I2768" t="str">
            <v>Active</v>
          </cell>
          <cell r="J2768">
            <v>39814</v>
          </cell>
          <cell r="K2768">
            <v>41639</v>
          </cell>
          <cell r="L2768" t="str">
            <v>SF Space Heat</v>
          </cell>
          <cell r="M2768" t="str">
            <v>E2GSHBB25+</v>
          </cell>
          <cell r="N2768" t="str">
            <v>170</v>
          </cell>
          <cell r="Q2768" t="str">
            <v>1000</v>
          </cell>
          <cell r="S2768" t="str">
            <v>7422</v>
          </cell>
          <cell r="T2768" t="str">
            <v>14000</v>
          </cell>
          <cell r="U2768" t="str">
            <v>Incremental</v>
          </cell>
          <cell r="V2768" t="str">
            <v>30</v>
          </cell>
          <cell r="AE2768" t="str">
            <v>per home</v>
          </cell>
          <cell r="AF2768" t="str">
            <v>kWh</v>
          </cell>
        </row>
        <row r="2769">
          <cell r="A2769" t="str">
            <v>10713 - 1</v>
          </cell>
          <cell r="B2769" t="str">
            <v>10713</v>
          </cell>
          <cell r="C2769" t="str">
            <v>HVAC</v>
          </cell>
          <cell r="D2769" t="str">
            <v>Furnace</v>
          </cell>
          <cell r="E2769" t="str">
            <v>Gas Furnace</v>
          </cell>
          <cell r="F2769" t="str">
            <v>SFFC: E2G Fuel Conversion - Space Heat Only - FA</v>
          </cell>
          <cell r="G2769" t="str">
            <v>Natural gas fuel conversion: space heating only; electric forced-air furnace heated home</v>
          </cell>
          <cell r="H2769">
            <v>1</v>
          </cell>
          <cell r="I2769" t="str">
            <v>Active</v>
          </cell>
          <cell r="J2769">
            <v>42370</v>
          </cell>
          <cell r="K2769">
            <v>42735</v>
          </cell>
          <cell r="L2769" t="str">
            <v>SF Space Heat</v>
          </cell>
          <cell r="M2769" t="str">
            <v>FCR_FAF-ONLY_2013</v>
          </cell>
          <cell r="N2769" t="str">
            <v>1360</v>
          </cell>
          <cell r="O2769" t="str">
            <v>0.95</v>
          </cell>
          <cell r="Q2769" t="str">
            <v>2000</v>
          </cell>
          <cell r="S2769" t="str">
            <v>6700</v>
          </cell>
          <cell r="T2769" t="str">
            <v>8500</v>
          </cell>
          <cell r="U2769" t="str">
            <v>Incremental</v>
          </cell>
          <cell r="V2769" t="str">
            <v>30</v>
          </cell>
          <cell r="X2769" t="str">
            <v>0</v>
          </cell>
          <cell r="Y2769" t="str">
            <v>PSE-deemed</v>
          </cell>
          <cell r="Z2769" t="str">
            <v>Evaluation Study</v>
          </cell>
          <cell r="AE2769" t="str">
            <v>per home</v>
          </cell>
          <cell r="AF2769" t="str">
            <v>kWh</v>
          </cell>
        </row>
        <row r="2770">
          <cell r="A2770" t="str">
            <v>10713 - 2</v>
          </cell>
          <cell r="B2770" t="str">
            <v>10713</v>
          </cell>
          <cell r="C2770" t="str">
            <v>HVAC</v>
          </cell>
          <cell r="D2770" t="str">
            <v>Furnace</v>
          </cell>
          <cell r="E2770" t="str">
            <v>Gas Furnace</v>
          </cell>
          <cell r="F2770" t="str">
            <v xml:space="preserve">SFFC: E2G Fuel Conversion - Space Heat Only - FA </v>
          </cell>
          <cell r="G2770" t="str">
            <v>Natural gas fuel conversion: space heating only; electric forced-air furnace heated home</v>
          </cell>
          <cell r="H2770">
            <v>2</v>
          </cell>
          <cell r="I2770" t="str">
            <v>Active</v>
          </cell>
          <cell r="J2770">
            <v>42736</v>
          </cell>
          <cell r="L2770" t="str">
            <v>SF Space Heat</v>
          </cell>
          <cell r="N2770" t="str">
            <v>4932</v>
          </cell>
          <cell r="O2770" t="str">
            <v>0.95</v>
          </cell>
          <cell r="Q2770" t="str">
            <v>2000</v>
          </cell>
          <cell r="S2770" t="str">
            <v>7114</v>
          </cell>
          <cell r="T2770" t="str">
            <v>8500</v>
          </cell>
          <cell r="U2770" t="str">
            <v>Incremental</v>
          </cell>
          <cell r="V2770" t="str">
            <v>30</v>
          </cell>
          <cell r="X2770" t="str">
            <v>0</v>
          </cell>
          <cell r="Y2770" t="str">
            <v>PSE-deemed</v>
          </cell>
          <cell r="Z2770" t="str">
            <v>Evaluation Study</v>
          </cell>
          <cell r="AE2770" t="str">
            <v>per home</v>
          </cell>
          <cell r="AF2770" t="str">
            <v>kWh</v>
          </cell>
        </row>
        <row r="2771">
          <cell r="A2771" t="str">
            <v>10788 - 1</v>
          </cell>
          <cell r="B2771" t="str">
            <v>10788</v>
          </cell>
          <cell r="C2771" t="str">
            <v>HVAC</v>
          </cell>
          <cell r="D2771" t="str">
            <v>Furnace</v>
          </cell>
          <cell r="E2771" t="str">
            <v>Gas Furnace</v>
          </cell>
          <cell r="F2771" t="str">
            <v>SFFC: E2G Fuel Conversion - Space Heat Only - FA - 19 to 20K</v>
          </cell>
          <cell r="G2771" t="str">
            <v>Natural gas fuel conversion: space heating only; electric forced-air furnace heated home; 19 to 20K</v>
          </cell>
          <cell r="H2771">
            <v>1</v>
          </cell>
          <cell r="I2771" t="str">
            <v>Active</v>
          </cell>
          <cell r="J2771">
            <v>39814</v>
          </cell>
          <cell r="K2771">
            <v>41639</v>
          </cell>
          <cell r="L2771" t="str">
            <v>SF Space Heat</v>
          </cell>
          <cell r="M2771" t="str">
            <v>E2GSHFA19-20</v>
          </cell>
          <cell r="N2771" t="str">
            <v>241</v>
          </cell>
          <cell r="Q2771" t="str">
            <v>1500</v>
          </cell>
          <cell r="S2771" t="str">
            <v>5537</v>
          </cell>
          <cell r="T2771" t="str">
            <v>8500</v>
          </cell>
          <cell r="U2771" t="str">
            <v>Incremental</v>
          </cell>
          <cell r="V2771" t="str">
            <v>30</v>
          </cell>
          <cell r="AE2771" t="str">
            <v>per home</v>
          </cell>
          <cell r="AF2771" t="str">
            <v>kWh</v>
          </cell>
        </row>
        <row r="2772">
          <cell r="A2772" t="str">
            <v>10789 - 1</v>
          </cell>
          <cell r="B2772" t="str">
            <v>10789</v>
          </cell>
          <cell r="C2772" t="str">
            <v>HVAC</v>
          </cell>
          <cell r="D2772" t="str">
            <v>Furnace</v>
          </cell>
          <cell r="E2772" t="str">
            <v>Gas Furnace</v>
          </cell>
          <cell r="F2772" t="str">
            <v>SFFC: E2G Fuel Conversion - Space Heat Only - FA - 20 to 22.5K</v>
          </cell>
          <cell r="G2772" t="str">
            <v>Natural gas fuel conversion: space heating only; electric forced-air furnace heated home; 20 to 22.5K</v>
          </cell>
          <cell r="H2772">
            <v>1</v>
          </cell>
          <cell r="I2772" t="str">
            <v>Active</v>
          </cell>
          <cell r="J2772">
            <v>39814</v>
          </cell>
          <cell r="K2772">
            <v>41639</v>
          </cell>
          <cell r="L2772" t="str">
            <v>SF Space Heat</v>
          </cell>
          <cell r="M2772" t="str">
            <v>E2GSHFA20-22</v>
          </cell>
          <cell r="N2772" t="str">
            <v>171</v>
          </cell>
          <cell r="Q2772" t="str">
            <v>1000</v>
          </cell>
          <cell r="S2772" t="str">
            <v>5537</v>
          </cell>
          <cell r="T2772" t="str">
            <v>10250</v>
          </cell>
          <cell r="U2772" t="str">
            <v>Incremental</v>
          </cell>
          <cell r="V2772" t="str">
            <v>30</v>
          </cell>
          <cell r="AE2772" t="str">
            <v>per home</v>
          </cell>
          <cell r="AF2772" t="str">
            <v>kWh</v>
          </cell>
        </row>
        <row r="2773">
          <cell r="A2773" t="str">
            <v>10801 - 1</v>
          </cell>
          <cell r="B2773" t="str">
            <v>10801</v>
          </cell>
          <cell r="C2773" t="str">
            <v>HVAC</v>
          </cell>
          <cell r="D2773" t="str">
            <v>Furnace</v>
          </cell>
          <cell r="E2773" t="str">
            <v>Gas Furnace</v>
          </cell>
          <cell r="F2773" t="str">
            <v>SFFC: E2G Fuel Conversion - Space Heat Only - FA - 22.5 to 25K</v>
          </cell>
          <cell r="G2773" t="str">
            <v>Natural gas fuel conversion: space heating only; electric forced-air furnace heated home; 22.5 to 25K</v>
          </cell>
          <cell r="H2773">
            <v>1</v>
          </cell>
          <cell r="I2773" t="str">
            <v>Active</v>
          </cell>
          <cell r="J2773">
            <v>39814</v>
          </cell>
          <cell r="K2773">
            <v>41639</v>
          </cell>
          <cell r="L2773" t="str">
            <v>SF Space Heat</v>
          </cell>
          <cell r="M2773" t="str">
            <v>E2GSHFA22-25</v>
          </cell>
          <cell r="N2773" t="str">
            <v>172</v>
          </cell>
          <cell r="Q2773" t="str">
            <v>500</v>
          </cell>
          <cell r="S2773" t="str">
            <v>5537</v>
          </cell>
          <cell r="T2773" t="str">
            <v>12750</v>
          </cell>
          <cell r="U2773" t="str">
            <v>Incremental</v>
          </cell>
          <cell r="V2773" t="str">
            <v>30</v>
          </cell>
          <cell r="AE2773" t="str">
            <v>per home</v>
          </cell>
          <cell r="AF2773" t="str">
            <v>kWh</v>
          </cell>
        </row>
        <row r="2774">
          <cell r="A2774" t="str">
            <v>10714 - 1</v>
          </cell>
          <cell r="B2774" t="str">
            <v>10714</v>
          </cell>
          <cell r="C2774" t="str">
            <v>Water Heating</v>
          </cell>
          <cell r="D2774" t="str">
            <v>Water Heater</v>
          </cell>
          <cell r="E2774" t="str">
            <v>Storage Water Heater</v>
          </cell>
          <cell r="F2774" t="str">
            <v>SFFC: E2G Fuel Conversion - WH Only - Storage</v>
          </cell>
          <cell r="G2774" t="str">
            <v>Natural gas fuel conversion: storage water heater only</v>
          </cell>
          <cell r="H2774">
            <v>1</v>
          </cell>
          <cell r="I2774" t="str">
            <v>Active</v>
          </cell>
          <cell r="J2774">
            <v>42370</v>
          </cell>
          <cell r="K2774">
            <v>42735</v>
          </cell>
          <cell r="L2774" t="str">
            <v>Res Water Heat</v>
          </cell>
          <cell r="M2774" t="str">
            <v>FCR_SWH-ONLY_2013</v>
          </cell>
          <cell r="N2774" t="str">
            <v>1355</v>
          </cell>
          <cell r="O2774" t="str">
            <v>0.67</v>
          </cell>
          <cell r="Q2774" t="str">
            <v>950</v>
          </cell>
          <cell r="S2774" t="str">
            <v>2600</v>
          </cell>
          <cell r="T2774" t="str">
            <v>3500</v>
          </cell>
          <cell r="U2774" t="str">
            <v>Incremental</v>
          </cell>
          <cell r="V2774" t="str">
            <v>30</v>
          </cell>
          <cell r="X2774" t="str">
            <v>0</v>
          </cell>
          <cell r="Y2774" t="str">
            <v>RTF-deemed</v>
          </cell>
          <cell r="Z2774" t="str">
            <v>Evaluation Study</v>
          </cell>
          <cell r="AE2774" t="str">
            <v>per unit</v>
          </cell>
          <cell r="AF2774" t="str">
            <v>kWh</v>
          </cell>
        </row>
        <row r="2775">
          <cell r="A2775" t="str">
            <v>10714 - 2</v>
          </cell>
          <cell r="B2775" t="str">
            <v>10714</v>
          </cell>
          <cell r="C2775" t="str">
            <v>Water Heating</v>
          </cell>
          <cell r="D2775" t="str">
            <v>Water Heater</v>
          </cell>
          <cell r="E2775" t="str">
            <v>Storage Water Heater</v>
          </cell>
          <cell r="F2775" t="str">
            <v>SFFC: E2G Fuel Conversion - WH Only - Storage</v>
          </cell>
          <cell r="G2775" t="str">
            <v>Natural gas fuel conversion: storage water heater only</v>
          </cell>
          <cell r="H2775">
            <v>2</v>
          </cell>
          <cell r="I2775" t="str">
            <v>Active</v>
          </cell>
          <cell r="J2775">
            <v>42736</v>
          </cell>
          <cell r="L2775" t="str">
            <v>Res Water Heat</v>
          </cell>
          <cell r="N2775" t="str">
            <v>4933</v>
          </cell>
          <cell r="O2775" t="str">
            <v>0.67</v>
          </cell>
          <cell r="Q2775" t="str">
            <v>950</v>
          </cell>
          <cell r="S2775" t="str">
            <v>2497</v>
          </cell>
          <cell r="T2775" t="str">
            <v>3500</v>
          </cell>
          <cell r="U2775" t="str">
            <v>Incremental</v>
          </cell>
          <cell r="V2775" t="str">
            <v>30</v>
          </cell>
          <cell r="X2775" t="str">
            <v>0</v>
          </cell>
          <cell r="Y2775" t="str">
            <v>PSE-deemed</v>
          </cell>
          <cell r="Z2775" t="str">
            <v>Evaluation Study</v>
          </cell>
          <cell r="AE2775" t="str">
            <v>per unit</v>
          </cell>
          <cell r="AF2775" t="str">
            <v>kWh</v>
          </cell>
        </row>
        <row r="2776">
          <cell r="A2776" t="str">
            <v>10715 - 1</v>
          </cell>
          <cell r="B2776" t="str">
            <v>10715</v>
          </cell>
          <cell r="C2776" t="str">
            <v>Water Heating</v>
          </cell>
          <cell r="D2776" t="str">
            <v>Water Heater</v>
          </cell>
          <cell r="E2776" t="str">
            <v>Tankless Water Heater</v>
          </cell>
          <cell r="F2776" t="str">
            <v>SFFC: E2G Fuel Conversion - WH Only - Tankless</v>
          </cell>
          <cell r="G2776" t="str">
            <v>Natural gas fuel conversion: tankless water heater only</v>
          </cell>
          <cell r="H2776">
            <v>1</v>
          </cell>
          <cell r="I2776" t="str">
            <v>Active</v>
          </cell>
          <cell r="J2776">
            <v>42370</v>
          </cell>
          <cell r="K2776">
            <v>42735</v>
          </cell>
          <cell r="L2776" t="str">
            <v>Res Water Heat</v>
          </cell>
          <cell r="M2776" t="str">
            <v>FCR_TWH-ONLY_2013</v>
          </cell>
          <cell r="N2776" t="str">
            <v>1356</v>
          </cell>
          <cell r="O2776" t="str">
            <v>0.9</v>
          </cell>
          <cell r="Q2776" t="str">
            <v>950</v>
          </cell>
          <cell r="S2776" t="str">
            <v>3500</v>
          </cell>
          <cell r="T2776" t="str">
            <v>3500</v>
          </cell>
          <cell r="U2776" t="str">
            <v>Incremental</v>
          </cell>
          <cell r="V2776" t="str">
            <v>30</v>
          </cell>
          <cell r="X2776" t="str">
            <v>0</v>
          </cell>
          <cell r="Y2776" t="str">
            <v>PSE-deemed</v>
          </cell>
          <cell r="Z2776" t="str">
            <v>Evaluation Study</v>
          </cell>
          <cell r="AE2776" t="str">
            <v>per unit</v>
          </cell>
          <cell r="AF2776" t="str">
            <v>kWh</v>
          </cell>
        </row>
        <row r="2777">
          <cell r="A2777" t="str">
            <v>10715 - 2</v>
          </cell>
          <cell r="B2777" t="str">
            <v>10715</v>
          </cell>
          <cell r="C2777" t="str">
            <v>Water Heating</v>
          </cell>
          <cell r="D2777" t="str">
            <v>Water Heater</v>
          </cell>
          <cell r="E2777" t="str">
            <v>Tankless Water Heater</v>
          </cell>
          <cell r="F2777" t="str">
            <v>SFFC: E2G Fuel Conversion - WH Only - Tankless</v>
          </cell>
          <cell r="G2777" t="str">
            <v>Natural gas fuel conversion: tankless water heater only</v>
          </cell>
          <cell r="H2777">
            <v>2</v>
          </cell>
          <cell r="I2777" t="str">
            <v>Active</v>
          </cell>
          <cell r="J2777">
            <v>42736</v>
          </cell>
          <cell r="L2777" t="str">
            <v>Res Water Heat</v>
          </cell>
          <cell r="N2777" t="str">
            <v>4934</v>
          </cell>
          <cell r="O2777" t="str">
            <v>0.9</v>
          </cell>
          <cell r="Q2777" t="str">
            <v>950</v>
          </cell>
          <cell r="S2777" t="str">
            <v>4024</v>
          </cell>
          <cell r="T2777" t="str">
            <v>3500</v>
          </cell>
          <cell r="U2777" t="str">
            <v>Incremental</v>
          </cell>
          <cell r="V2777" t="str">
            <v>30</v>
          </cell>
          <cell r="X2777" t="str">
            <v>0</v>
          </cell>
          <cell r="Y2777" t="str">
            <v>PSE-deemed</v>
          </cell>
          <cell r="Z2777" t="str">
            <v>Evaluation Study</v>
          </cell>
          <cell r="AE2777" t="str">
            <v>per unit</v>
          </cell>
          <cell r="AF2777" t="str">
            <v>kWh</v>
          </cell>
        </row>
        <row r="2778">
          <cell r="A2778" t="str">
            <v>11864 - 1</v>
          </cell>
          <cell r="B2778" t="str">
            <v>11864</v>
          </cell>
          <cell r="C2778" t="str">
            <v>HVAC</v>
          </cell>
          <cell r="D2778" t="str">
            <v>HVAC Boiler</v>
          </cell>
          <cell r="E2778" t="str">
            <v>HVAC Boiler</v>
          </cell>
          <cell r="F2778" t="str">
            <v>SFGH: Boiler - Energy Star Qualified - 95pc AFUE</v>
          </cell>
          <cell r="G2778" t="str">
            <v>95% AFUE Energy Star boiler</v>
          </cell>
          <cell r="H2778">
            <v>1</v>
          </cell>
          <cell r="I2778" t="str">
            <v>Active</v>
          </cell>
          <cell r="J2778">
            <v>40909</v>
          </cell>
          <cell r="K2778">
            <v>42735</v>
          </cell>
          <cell r="L2778" t="str">
            <v>Res Space Heat</v>
          </cell>
          <cell r="M2778" t="str">
            <v>BLR_G_2010</v>
          </cell>
          <cell r="N2778" t="str">
            <v>74</v>
          </cell>
          <cell r="O2778" t="str">
            <v>95%</v>
          </cell>
          <cell r="V2778" t="str">
            <v>20</v>
          </cell>
          <cell r="W2778" t="str">
            <v>2403</v>
          </cell>
          <cell r="X2778" t="str">
            <v>0</v>
          </cell>
          <cell r="Y2778" t="str">
            <v>PSE-deemed</v>
          </cell>
          <cell r="Z2778" t="str">
            <v>Evaluation Study</v>
          </cell>
          <cell r="AA2778" t="str">
            <v>350</v>
          </cell>
          <cell r="AC2778" t="str">
            <v>1393</v>
          </cell>
          <cell r="AD2778" t="str">
            <v>119</v>
          </cell>
          <cell r="AE2778" t="str">
            <v>per unit</v>
          </cell>
          <cell r="AF2778" t="str">
            <v>Therm</v>
          </cell>
        </row>
        <row r="2779">
          <cell r="A2779" t="str">
            <v>11864 - 2</v>
          </cell>
          <cell r="B2779" t="str">
            <v>11864</v>
          </cell>
          <cell r="C2779" t="str">
            <v>HVAC</v>
          </cell>
          <cell r="D2779" t="str">
            <v>HVAC Boiler</v>
          </cell>
          <cell r="E2779" t="str">
            <v>HVAC Boiler</v>
          </cell>
          <cell r="F2779" t="str">
            <v>SFGH: Boiler - Energy Star Qualified - 95pc AFUE</v>
          </cell>
          <cell r="G2779" t="str">
            <v>95% AFUE Energy Star boiler</v>
          </cell>
          <cell r="H2779">
            <v>2</v>
          </cell>
          <cell r="I2779" t="str">
            <v>Active</v>
          </cell>
          <cell r="J2779">
            <v>42736</v>
          </cell>
          <cell r="L2779" t="str">
            <v>Res Space Heat</v>
          </cell>
          <cell r="N2779" t="str">
            <v>4827</v>
          </cell>
          <cell r="O2779" t="str">
            <v>95%</v>
          </cell>
          <cell r="V2779" t="str">
            <v>20</v>
          </cell>
          <cell r="X2779" t="str">
            <v>0</v>
          </cell>
          <cell r="Y2779" t="str">
            <v>PSE-deemed</v>
          </cell>
          <cell r="Z2779" t="str">
            <v>Evaluation Study</v>
          </cell>
          <cell r="AA2779" t="str">
            <v>350</v>
          </cell>
          <cell r="AC2779" t="str">
            <v>1393</v>
          </cell>
          <cell r="AD2779" t="str">
            <v>110</v>
          </cell>
          <cell r="AE2779" t="str">
            <v>per unit</v>
          </cell>
          <cell r="AF2779" t="str">
            <v>Therm</v>
          </cell>
        </row>
        <row r="2780">
          <cell r="A2780" t="str">
            <v>11865 - 1</v>
          </cell>
          <cell r="B2780" t="str">
            <v>11865</v>
          </cell>
          <cell r="C2780" t="str">
            <v>HVAC</v>
          </cell>
          <cell r="D2780" t="str">
            <v>Fireplace</v>
          </cell>
          <cell r="E2780" t="str">
            <v>Gas Fireplace</v>
          </cell>
          <cell r="F2780" t="str">
            <v>SFGH: Gas Fireplace  - High Efficiency</v>
          </cell>
          <cell r="G2780" t="str">
            <v>High efficiency natural gas fireplace</v>
          </cell>
          <cell r="H2780">
            <v>1</v>
          </cell>
          <cell r="I2780" t="str">
            <v>Active</v>
          </cell>
          <cell r="J2780">
            <v>40909</v>
          </cell>
          <cell r="K2780">
            <v>42735</v>
          </cell>
          <cell r="L2780" t="str">
            <v>Res Space Heat</v>
          </cell>
          <cell r="M2780" t="str">
            <v>FIREPLACE_2012</v>
          </cell>
          <cell r="N2780" t="str">
            <v>923</v>
          </cell>
          <cell r="O2780" t="str">
            <v>70%</v>
          </cell>
          <cell r="U2780" t="str">
            <v>Incremental</v>
          </cell>
          <cell r="V2780" t="str">
            <v>20</v>
          </cell>
          <cell r="W2780" t="str">
            <v>3195</v>
          </cell>
          <cell r="X2780" t="str">
            <v>0</v>
          </cell>
          <cell r="Y2780" t="str">
            <v>PSE-deemed</v>
          </cell>
          <cell r="Z2780" t="str">
            <v>Evaluation Study</v>
          </cell>
          <cell r="AA2780" t="str">
            <v>200</v>
          </cell>
          <cell r="AC2780" t="str">
            <v>562</v>
          </cell>
          <cell r="AD2780" t="str">
            <v>72</v>
          </cell>
          <cell r="AE2780" t="str">
            <v>per unit</v>
          </cell>
          <cell r="AF2780" t="str">
            <v>Therm</v>
          </cell>
        </row>
        <row r="2781">
          <cell r="A2781" t="str">
            <v>11865 - 2</v>
          </cell>
          <cell r="B2781" t="str">
            <v>11865</v>
          </cell>
          <cell r="C2781" t="str">
            <v>HVAC</v>
          </cell>
          <cell r="D2781" t="str">
            <v>Fireplace</v>
          </cell>
          <cell r="E2781" t="str">
            <v>Gas Fireplace</v>
          </cell>
          <cell r="F2781" t="str">
            <v>SFGH: Gas Fireplace  - High Efficiency</v>
          </cell>
          <cell r="G2781" t="str">
            <v>High efficiency natural gas fireplace</v>
          </cell>
          <cell r="H2781">
            <v>2</v>
          </cell>
          <cell r="I2781" t="str">
            <v>Active</v>
          </cell>
          <cell r="J2781">
            <v>42736</v>
          </cell>
          <cell r="L2781" t="str">
            <v>Res Space Heat</v>
          </cell>
          <cell r="N2781" t="str">
            <v>4828</v>
          </cell>
          <cell r="O2781" t="str">
            <v>70%</v>
          </cell>
          <cell r="U2781" t="str">
            <v>Incremental</v>
          </cell>
          <cell r="V2781" t="str">
            <v>20</v>
          </cell>
          <cell r="X2781" t="str">
            <v>0</v>
          </cell>
          <cell r="Y2781" t="str">
            <v>PSE-deemed</v>
          </cell>
          <cell r="Z2781" t="str">
            <v>Evaluation Study</v>
          </cell>
          <cell r="AA2781" t="str">
            <v>200</v>
          </cell>
          <cell r="AC2781" t="str">
            <v>562</v>
          </cell>
          <cell r="AD2781" t="str">
            <v>119</v>
          </cell>
          <cell r="AE2781" t="str">
            <v>per unit</v>
          </cell>
          <cell r="AF2781" t="str">
            <v>Therm</v>
          </cell>
        </row>
        <row r="2782">
          <cell r="A2782" t="str">
            <v>11866 - 1</v>
          </cell>
          <cell r="B2782" t="str">
            <v>11866</v>
          </cell>
          <cell r="C2782" t="str">
            <v>HVAC</v>
          </cell>
          <cell r="D2782" t="str">
            <v>Furnace</v>
          </cell>
          <cell r="E2782" t="str">
            <v>Gas Furnace</v>
          </cell>
          <cell r="F2782" t="str">
            <v>SFGH: Gas Furnace - 95pc</v>
          </cell>
          <cell r="G2782" t="str">
            <v>95% efficient natural gas furnace</v>
          </cell>
          <cell r="H2782">
            <v>1</v>
          </cell>
          <cell r="I2782" t="str">
            <v>Active</v>
          </cell>
          <cell r="J2782">
            <v>40179</v>
          </cell>
          <cell r="K2782">
            <v>42369</v>
          </cell>
          <cell r="L2782" t="str">
            <v>Res Space Heat</v>
          </cell>
          <cell r="M2782" t="str">
            <v>FURNACE_2012</v>
          </cell>
          <cell r="N2782" t="str">
            <v>1070</v>
          </cell>
          <cell r="O2782" t="str">
            <v>95%</v>
          </cell>
          <cell r="V2782" t="str">
            <v>18</v>
          </cell>
          <cell r="W2782" t="str">
            <v>3197</v>
          </cell>
          <cell r="Z2782" t="str">
            <v>Evaluation Study</v>
          </cell>
          <cell r="AA2782" t="str">
            <v>250</v>
          </cell>
          <cell r="AC2782" t="str">
            <v>603</v>
          </cell>
          <cell r="AD2782" t="str">
            <v>110</v>
          </cell>
          <cell r="AE2782" t="str">
            <v>per unit</v>
          </cell>
          <cell r="AF2782" t="str">
            <v>Therm</v>
          </cell>
        </row>
        <row r="2783">
          <cell r="A2783" t="str">
            <v>11866 - 2</v>
          </cell>
          <cell r="B2783" t="str">
            <v>11866</v>
          </cell>
          <cell r="C2783" t="str">
            <v>HVAC</v>
          </cell>
          <cell r="D2783" t="str">
            <v>Furnace</v>
          </cell>
          <cell r="E2783" t="str">
            <v>Gas Furnace</v>
          </cell>
          <cell r="F2783" t="str">
            <v>SFGH: Gas Furnace - 95pc</v>
          </cell>
          <cell r="G2783" t="str">
            <v>95% efficient natural gas furnace</v>
          </cell>
          <cell r="H2783">
            <v>2</v>
          </cell>
          <cell r="I2783" t="str">
            <v>Active</v>
          </cell>
          <cell r="J2783">
            <v>42370</v>
          </cell>
          <cell r="K2783">
            <v>42735</v>
          </cell>
          <cell r="L2783" t="str">
            <v>Res Space Heat</v>
          </cell>
          <cell r="M2783" t="str">
            <v>FURNACE_2015</v>
          </cell>
          <cell r="N2783" t="str">
            <v>2448</v>
          </cell>
          <cell r="O2783" t="str">
            <v>95%</v>
          </cell>
          <cell r="U2783" t="str">
            <v>Incremental</v>
          </cell>
          <cell r="V2783" t="str">
            <v>18</v>
          </cell>
          <cell r="X2783" t="str">
            <v>0</v>
          </cell>
          <cell r="Y2783" t="str">
            <v>PSE-deemed</v>
          </cell>
          <cell r="Z2783" t="str">
            <v>Evaluation Study</v>
          </cell>
          <cell r="AA2783" t="str">
            <v>350</v>
          </cell>
          <cell r="AC2783" t="str">
            <v>603</v>
          </cell>
          <cell r="AD2783" t="str">
            <v>110</v>
          </cell>
          <cell r="AE2783" t="str">
            <v>per unit</v>
          </cell>
          <cell r="AF2783" t="str">
            <v>Therm</v>
          </cell>
        </row>
        <row r="2784">
          <cell r="A2784" t="str">
            <v>11866 - 3</v>
          </cell>
          <cell r="B2784" t="str">
            <v>11866</v>
          </cell>
          <cell r="C2784" t="str">
            <v>HVAC</v>
          </cell>
          <cell r="D2784" t="str">
            <v>Furnace</v>
          </cell>
          <cell r="E2784" t="str">
            <v>Gas Furnace</v>
          </cell>
          <cell r="F2784" t="str">
            <v>SFGH: Gas Furnace - 95pc</v>
          </cell>
          <cell r="G2784" t="str">
            <v>95% efficient natural gas furnace</v>
          </cell>
          <cell r="H2784">
            <v>3</v>
          </cell>
          <cell r="I2784" t="str">
            <v>Active</v>
          </cell>
          <cell r="J2784">
            <v>42736</v>
          </cell>
          <cell r="L2784" t="str">
            <v>Res Space Heat</v>
          </cell>
          <cell r="N2784" t="str">
            <v>4829</v>
          </cell>
          <cell r="O2784" t="str">
            <v>95%</v>
          </cell>
          <cell r="U2784" t="str">
            <v>Incremental</v>
          </cell>
          <cell r="V2784" t="str">
            <v>18</v>
          </cell>
          <cell r="X2784" t="str">
            <v>0</v>
          </cell>
          <cell r="Y2784" t="str">
            <v>PSE-deemed</v>
          </cell>
          <cell r="Z2784" t="str">
            <v>Evaluation Study</v>
          </cell>
          <cell r="AA2784" t="str">
            <v>350</v>
          </cell>
          <cell r="AC2784" t="str">
            <v>603</v>
          </cell>
          <cell r="AD2784" t="str">
            <v>72</v>
          </cell>
          <cell r="AE2784" t="str">
            <v>per unit</v>
          </cell>
          <cell r="AF2784" t="str">
            <v>Therm</v>
          </cell>
        </row>
        <row r="2785">
          <cell r="A2785" t="str">
            <v>11867 - 1</v>
          </cell>
          <cell r="B2785" t="str">
            <v>11867</v>
          </cell>
          <cell r="C2785" t="str">
            <v>Combined</v>
          </cell>
          <cell r="D2785" t="str">
            <v>Combined</v>
          </cell>
          <cell r="E2785" t="str">
            <v>Combined</v>
          </cell>
          <cell r="F2785" t="str">
            <v>SFGH: Integrated Space and Water Heating</v>
          </cell>
          <cell r="G2785" t="str">
            <v>Integrated space and water heating system</v>
          </cell>
          <cell r="H2785">
            <v>1</v>
          </cell>
          <cell r="I2785" t="str">
            <v>Active</v>
          </cell>
          <cell r="J2785">
            <v>40909</v>
          </cell>
          <cell r="L2785" t="str">
            <v>Res Space Heat</v>
          </cell>
          <cell r="M2785" t="str">
            <v>INTSWH</v>
          </cell>
          <cell r="N2785" t="str">
            <v>811</v>
          </cell>
          <cell r="O2785" t="str">
            <v>95%;90%</v>
          </cell>
          <cell r="U2785" t="str">
            <v>Incremental</v>
          </cell>
          <cell r="V2785" t="str">
            <v>18</v>
          </cell>
          <cell r="W2785" t="str">
            <v>3198</v>
          </cell>
          <cell r="X2785" t="str">
            <v>0</v>
          </cell>
          <cell r="Y2785" t="str">
            <v>PSE-deemed</v>
          </cell>
          <cell r="Z2785" t="str">
            <v>Evaluation Study</v>
          </cell>
          <cell r="AA2785" t="str">
            <v>800</v>
          </cell>
          <cell r="AC2785" t="str">
            <v>1526</v>
          </cell>
          <cell r="AD2785" t="str">
            <v>173</v>
          </cell>
          <cell r="AE2785" t="str">
            <v>per unit</v>
          </cell>
          <cell r="AF2785" t="str">
            <v>Therm</v>
          </cell>
        </row>
        <row r="2786">
          <cell r="A2786" t="str">
            <v>10702 - 1</v>
          </cell>
          <cell r="B2786" t="str">
            <v>10702</v>
          </cell>
          <cell r="C2786" t="str">
            <v>Weatherization</v>
          </cell>
          <cell r="D2786" t="str">
            <v>Window</v>
          </cell>
          <cell r="E2786" t="str">
            <v>Double Pane</v>
          </cell>
          <cell r="F2786" t="str">
            <v>SFWIN: Windows - Double Pane - Metal Framed - Low E Storm  - FAF</v>
          </cell>
          <cell r="G2786" t="str">
            <v>Low-e metal framed double pane storm windows: home heated with forced-air furnace</v>
          </cell>
          <cell r="H2786">
            <v>1</v>
          </cell>
          <cell r="I2786" t="str">
            <v>Active</v>
          </cell>
          <cell r="J2786">
            <v>42370</v>
          </cell>
          <cell r="K2786">
            <v>42735</v>
          </cell>
          <cell r="L2786" t="str">
            <v>Res Space Heat</v>
          </cell>
          <cell r="M2786" t="str">
            <v>WINE_STRM_FAF_2016</v>
          </cell>
          <cell r="N2786" t="str">
            <v>2321</v>
          </cell>
          <cell r="Q2786" t="str">
            <v>50</v>
          </cell>
          <cell r="S2786" t="str">
            <v>8.94</v>
          </cell>
          <cell r="T2786" t="str">
            <v>4.57</v>
          </cell>
          <cell r="U2786" t="str">
            <v>Full</v>
          </cell>
          <cell r="V2786" t="str">
            <v>20</v>
          </cell>
          <cell r="X2786" t="str">
            <v>0.07</v>
          </cell>
          <cell r="Y2786" t="str">
            <v>RTF-deemed</v>
          </cell>
          <cell r="AE2786" t="str">
            <v>varies</v>
          </cell>
          <cell r="AF2786" t="str">
            <v>kWh</v>
          </cell>
        </row>
        <row r="2787">
          <cell r="A2787" t="str">
            <v>10703 - 1</v>
          </cell>
          <cell r="B2787" t="str">
            <v>10703</v>
          </cell>
          <cell r="C2787" t="str">
            <v>Weatherization</v>
          </cell>
          <cell r="D2787" t="str">
            <v>Window</v>
          </cell>
          <cell r="E2787" t="str">
            <v>Double Pane</v>
          </cell>
          <cell r="F2787" t="str">
            <v>SFWIN: Windows - Double Pane - Metal Framed - Low E Storm  - HP</v>
          </cell>
          <cell r="G2787" t="str">
            <v>Low-e metal framed double pane storm windows: home heated with heat pump</v>
          </cell>
          <cell r="H2787">
            <v>1</v>
          </cell>
          <cell r="I2787" t="str">
            <v>Active</v>
          </cell>
          <cell r="J2787">
            <v>42370</v>
          </cell>
          <cell r="K2787">
            <v>42735</v>
          </cell>
          <cell r="L2787" t="str">
            <v>Res Space Heat</v>
          </cell>
          <cell r="M2787" t="str">
            <v>WINE_STRM_HP_2016</v>
          </cell>
          <cell r="N2787" t="str">
            <v>2322</v>
          </cell>
          <cell r="Q2787" t="str">
            <v>50</v>
          </cell>
          <cell r="S2787" t="str">
            <v>8.94</v>
          </cell>
          <cell r="T2787" t="str">
            <v>2.43</v>
          </cell>
          <cell r="U2787" t="str">
            <v>Full</v>
          </cell>
          <cell r="V2787" t="str">
            <v>20</v>
          </cell>
          <cell r="X2787" t="str">
            <v>0.04</v>
          </cell>
          <cell r="Y2787" t="str">
            <v>RTF-deemed</v>
          </cell>
          <cell r="AE2787" t="str">
            <v>varies</v>
          </cell>
          <cell r="AF2787" t="str">
            <v>kWh</v>
          </cell>
        </row>
        <row r="2788">
          <cell r="A2788" t="str">
            <v>10708 - 1</v>
          </cell>
          <cell r="B2788" t="str">
            <v>10708</v>
          </cell>
          <cell r="C2788" t="str">
            <v>Weatherization</v>
          </cell>
          <cell r="D2788" t="str">
            <v>Window</v>
          </cell>
          <cell r="E2788" t="str">
            <v>Double Pane</v>
          </cell>
          <cell r="F2788" t="str">
            <v>SFWIN: Windows - Double Pane - Metal Framed - Low E Storm  - NG</v>
          </cell>
          <cell r="G2788" t="str">
            <v>Low-e metal framed double pane storm windows: home heated with natural gas</v>
          </cell>
          <cell r="H2788">
            <v>1</v>
          </cell>
          <cell r="I2788" t="str">
            <v>Active</v>
          </cell>
          <cell r="J2788">
            <v>42370</v>
          </cell>
          <cell r="K2788">
            <v>42735</v>
          </cell>
          <cell r="L2788" t="str">
            <v>Res Space Heat</v>
          </cell>
          <cell r="M2788" t="str">
            <v>WING_STRM_G_2016</v>
          </cell>
          <cell r="N2788" t="str">
            <v>2338</v>
          </cell>
          <cell r="U2788" t="str">
            <v>Full</v>
          </cell>
          <cell r="V2788" t="str">
            <v>20</v>
          </cell>
          <cell r="X2788" t="str">
            <v>0.07</v>
          </cell>
          <cell r="Y2788" t="str">
            <v>PSE-deemed</v>
          </cell>
          <cell r="Z2788" t="str">
            <v>RTF Derived</v>
          </cell>
          <cell r="AA2788" t="str">
            <v>50</v>
          </cell>
          <cell r="AC2788" t="str">
            <v>8.94</v>
          </cell>
          <cell r="AD2788" t="str">
            <v>0.19</v>
          </cell>
          <cell r="AE2788" t="str">
            <v>varies</v>
          </cell>
          <cell r="AF2788" t="str">
            <v>Therm</v>
          </cell>
        </row>
        <row r="2789">
          <cell r="A2789" t="str">
            <v>10704 - 1</v>
          </cell>
          <cell r="B2789" t="str">
            <v>10704</v>
          </cell>
          <cell r="C2789" t="str">
            <v>Weatherization</v>
          </cell>
          <cell r="D2789" t="str">
            <v>Window</v>
          </cell>
          <cell r="E2789" t="str">
            <v>Double Pane</v>
          </cell>
          <cell r="F2789" t="str">
            <v>SFWIN: Windows - Double Pane - Metal Framed - Low E Storm  - Zonal</v>
          </cell>
          <cell r="G2789" t="str">
            <v>Low-e metal framed double pane storm windows: home with zonal heating</v>
          </cell>
          <cell r="H2789">
            <v>1</v>
          </cell>
          <cell r="I2789" t="str">
            <v>Active</v>
          </cell>
          <cell r="J2789">
            <v>42370</v>
          </cell>
          <cell r="K2789">
            <v>42735</v>
          </cell>
          <cell r="L2789" t="str">
            <v>Res Space Heat</v>
          </cell>
          <cell r="M2789" t="str">
            <v>WINE_STRM_Z_2016</v>
          </cell>
          <cell r="N2789" t="str">
            <v>2323</v>
          </cell>
          <cell r="Q2789" t="str">
            <v>50</v>
          </cell>
          <cell r="S2789" t="str">
            <v>8.94</v>
          </cell>
          <cell r="T2789" t="str">
            <v>4.4</v>
          </cell>
          <cell r="U2789" t="str">
            <v>Full</v>
          </cell>
          <cell r="V2789" t="str">
            <v>20</v>
          </cell>
          <cell r="X2789" t="str">
            <v>0.07</v>
          </cell>
          <cell r="Y2789" t="str">
            <v>RTF-deemed</v>
          </cell>
          <cell r="AE2789" t="str">
            <v>varies</v>
          </cell>
          <cell r="AF2789" t="str">
            <v>kWh</v>
          </cell>
        </row>
        <row r="2790">
          <cell r="A2790" t="str">
            <v>10716 - 1</v>
          </cell>
          <cell r="B2790" t="str">
            <v>10716</v>
          </cell>
          <cell r="C2790" t="str">
            <v>Weatherization</v>
          </cell>
          <cell r="D2790" t="str">
            <v>Window</v>
          </cell>
          <cell r="E2790" t="str">
            <v>Double Pane</v>
          </cell>
          <cell r="F2790" t="str">
            <v>SFWIN: Windows - Double Pane - Metal Framed - Low E Storm - HP - MH</v>
          </cell>
          <cell r="G2790" t="str">
            <v>Low-e metal framed double pane storm windows: manufactured home heated with heat pump</v>
          </cell>
          <cell r="H2790">
            <v>1</v>
          </cell>
          <cell r="I2790" t="str">
            <v>Active</v>
          </cell>
          <cell r="J2790">
            <v>42370</v>
          </cell>
          <cell r="K2790">
            <v>42735</v>
          </cell>
          <cell r="L2790" t="str">
            <v>Res Space Heat</v>
          </cell>
          <cell r="M2790" t="str">
            <v>WINE_STRM_HP_MH_2016</v>
          </cell>
          <cell r="N2790" t="str">
            <v>3157</v>
          </cell>
          <cell r="Q2790" t="str">
            <v>50</v>
          </cell>
          <cell r="S2790" t="str">
            <v>8.94</v>
          </cell>
          <cell r="T2790" t="str">
            <v>2.9</v>
          </cell>
          <cell r="U2790" t="str">
            <v>Full</v>
          </cell>
          <cell r="V2790" t="str">
            <v>20</v>
          </cell>
          <cell r="X2790" t="str">
            <v>0.02</v>
          </cell>
          <cell r="Y2790" t="str">
            <v>RTF-deemed</v>
          </cell>
          <cell r="AE2790" t="str">
            <v>varies</v>
          </cell>
          <cell r="AF2790" t="str">
            <v>kWh</v>
          </cell>
        </row>
        <row r="2791">
          <cell r="A2791" t="str">
            <v>10720 - 1</v>
          </cell>
          <cell r="B2791" t="str">
            <v>10720</v>
          </cell>
          <cell r="C2791" t="str">
            <v>Weatherization</v>
          </cell>
          <cell r="D2791" t="str">
            <v>Window</v>
          </cell>
          <cell r="E2791" t="str">
            <v>Double Pane</v>
          </cell>
          <cell r="F2791" t="str">
            <v>SFWIN: Windows - Double Pane - Metal Framed - Low E Storm - NG - MH</v>
          </cell>
          <cell r="G2791" t="str">
            <v>Low-e metal framed double pane storm windows: manufactured home heated with natural gas</v>
          </cell>
          <cell r="H2791">
            <v>1</v>
          </cell>
          <cell r="I2791" t="str">
            <v>Active</v>
          </cell>
          <cell r="J2791">
            <v>42370</v>
          </cell>
          <cell r="K2791">
            <v>42735</v>
          </cell>
          <cell r="L2791" t="str">
            <v>Res Space Heat</v>
          </cell>
          <cell r="M2791" t="str">
            <v>WING_STRM_MH_2016</v>
          </cell>
          <cell r="N2791" t="str">
            <v>3179</v>
          </cell>
          <cell r="U2791" t="str">
            <v>Full</v>
          </cell>
          <cell r="V2791" t="str">
            <v>20</v>
          </cell>
          <cell r="X2791" t="str">
            <v>0</v>
          </cell>
          <cell r="Y2791" t="str">
            <v>PSE-deemed</v>
          </cell>
          <cell r="Z2791" t="str">
            <v>RTF Derived</v>
          </cell>
          <cell r="AA2791" t="str">
            <v>50</v>
          </cell>
          <cell r="AC2791" t="str">
            <v>8.94</v>
          </cell>
          <cell r="AD2791" t="str">
            <v>0.12</v>
          </cell>
          <cell r="AE2791" t="str">
            <v>varies</v>
          </cell>
          <cell r="AF2791" t="str">
            <v>Therm</v>
          </cell>
        </row>
        <row r="2792">
          <cell r="A2792" t="str">
            <v>10717 - 1</v>
          </cell>
          <cell r="B2792" t="str">
            <v>10717</v>
          </cell>
          <cell r="C2792" t="str">
            <v>Weatherization</v>
          </cell>
          <cell r="D2792" t="str">
            <v>Window</v>
          </cell>
          <cell r="E2792" t="str">
            <v>Double Pane</v>
          </cell>
          <cell r="F2792" t="str">
            <v>SFWIN: Windows - Double Pane - Metal Framed - Low E Storm - Resistance - MH</v>
          </cell>
          <cell r="G2792" t="str">
            <v>Low-e metal framed double pane resistance storm windows: manufactured home</v>
          </cell>
          <cell r="H2792">
            <v>1</v>
          </cell>
          <cell r="I2792" t="str">
            <v>Active</v>
          </cell>
          <cell r="J2792">
            <v>42370</v>
          </cell>
          <cell r="K2792">
            <v>42735</v>
          </cell>
          <cell r="L2792" t="str">
            <v>Res Space Heat</v>
          </cell>
          <cell r="M2792" t="str">
            <v>WINE_STRM_Z_MH_2016</v>
          </cell>
          <cell r="N2792" t="str">
            <v>3156</v>
          </cell>
          <cell r="Q2792" t="str">
            <v>50</v>
          </cell>
          <cell r="S2792" t="str">
            <v>8.94</v>
          </cell>
          <cell r="T2792" t="str">
            <v>2.9</v>
          </cell>
          <cell r="U2792" t="str">
            <v>Full</v>
          </cell>
          <cell r="V2792" t="str">
            <v>20</v>
          </cell>
          <cell r="X2792" t="str">
            <v>0.02</v>
          </cell>
          <cell r="Y2792" t="str">
            <v>RTF-deemed</v>
          </cell>
          <cell r="AE2792" t="str">
            <v>varies</v>
          </cell>
          <cell r="AF2792" t="str">
            <v>kWh</v>
          </cell>
        </row>
        <row r="2793">
          <cell r="A2793" t="str">
            <v>11860 - 1</v>
          </cell>
          <cell r="B2793" t="str">
            <v>11860</v>
          </cell>
          <cell r="C2793" t="str">
            <v>Weatherization</v>
          </cell>
          <cell r="D2793" t="str">
            <v>Window</v>
          </cell>
          <cell r="E2793" t="str">
            <v>Double Pane</v>
          </cell>
          <cell r="F2793" t="str">
            <v>SFWIN: Windows - Double Pane - to U30 - 2014</v>
          </cell>
          <cell r="G2793" t="str">
            <v>SFWIN: Windows - Double Pane - to U30 - 2014</v>
          </cell>
          <cell r="H2793">
            <v>1</v>
          </cell>
          <cell r="I2793" t="str">
            <v>Active</v>
          </cell>
          <cell r="J2793">
            <v>41275</v>
          </cell>
          <cell r="K2793">
            <v>42064</v>
          </cell>
          <cell r="L2793" t="str">
            <v>Res Space Heat</v>
          </cell>
          <cell r="M2793" t="str">
            <v>WINE_DOUB_2014</v>
          </cell>
          <cell r="N2793" t="str">
            <v>1003</v>
          </cell>
          <cell r="Q2793" t="str">
            <v>4.16</v>
          </cell>
          <cell r="S2793" t="str">
            <v>20.61</v>
          </cell>
          <cell r="T2793" t="str">
            <v>11.53</v>
          </cell>
          <cell r="U2793" t="str">
            <v>Full</v>
          </cell>
          <cell r="V2793" t="str">
            <v>30</v>
          </cell>
          <cell r="Y2793" t="str">
            <v>RTF-deemed</v>
          </cell>
          <cell r="AE2793" t="str">
            <v>square foot</v>
          </cell>
          <cell r="AF2793" t="str">
            <v>kWh</v>
          </cell>
        </row>
        <row r="2794">
          <cell r="A2794" t="str">
            <v>10790 - 1</v>
          </cell>
          <cell r="B2794" t="str">
            <v>10790</v>
          </cell>
          <cell r="C2794" t="str">
            <v>Weatherization</v>
          </cell>
          <cell r="D2794" t="str">
            <v>Window</v>
          </cell>
          <cell r="E2794" t="str">
            <v>Double Pane</v>
          </cell>
          <cell r="F2794" t="str">
            <v>SFWIN: Windows - Double Pane - to U30 - E</v>
          </cell>
          <cell r="G2794" t="str">
            <v>Double pane windows: U-factor up to 0.30; home heated with electricity</v>
          </cell>
          <cell r="H2794">
            <v>1</v>
          </cell>
          <cell r="I2794" t="str">
            <v>Active</v>
          </cell>
          <cell r="J2794">
            <v>40909</v>
          </cell>
          <cell r="K2794">
            <v>41274</v>
          </cell>
          <cell r="L2794" t="str">
            <v>Res Space Heat</v>
          </cell>
          <cell r="M2794" t="str">
            <v>WINE_DOUB_2012</v>
          </cell>
          <cell r="N2794" t="str">
            <v>802</v>
          </cell>
          <cell r="Q2794" t="str">
            <v>2.08</v>
          </cell>
          <cell r="S2794" t="str">
            <v>20.61</v>
          </cell>
          <cell r="T2794" t="str">
            <v>11.53</v>
          </cell>
          <cell r="U2794" t="str">
            <v>Full</v>
          </cell>
          <cell r="V2794" t="str">
            <v>30</v>
          </cell>
          <cell r="Y2794" t="str">
            <v>RTF-deemed</v>
          </cell>
          <cell r="AE2794" t="str">
            <v>square foot</v>
          </cell>
          <cell r="AF2794" t="str">
            <v>kWh</v>
          </cell>
        </row>
        <row r="2795">
          <cell r="A2795" t="str">
            <v>10790 - 2</v>
          </cell>
          <cell r="B2795" t="str">
            <v>10790</v>
          </cell>
          <cell r="C2795" t="str">
            <v>Weatherization</v>
          </cell>
          <cell r="D2795" t="str">
            <v>Window</v>
          </cell>
          <cell r="E2795" t="str">
            <v>Double Pane</v>
          </cell>
          <cell r="F2795" t="str">
            <v>SFWIN: Windows - Double Pane - to U30 - E</v>
          </cell>
          <cell r="G2795" t="str">
            <v>Double pane windows: U-factor up to 0.30; home heated with electricity</v>
          </cell>
          <cell r="H2795">
            <v>2</v>
          </cell>
          <cell r="I2795" t="str">
            <v>Active</v>
          </cell>
          <cell r="J2795">
            <v>41275</v>
          </cell>
          <cell r="K2795">
            <v>42004</v>
          </cell>
          <cell r="L2795" t="str">
            <v>Res Space Heat</v>
          </cell>
          <cell r="M2795" t="str">
            <v>WINE_DOUB_2013</v>
          </cell>
          <cell r="N2795" t="str">
            <v>1003</v>
          </cell>
          <cell r="Q2795" t="str">
            <v>4.16</v>
          </cell>
          <cell r="S2795" t="str">
            <v>20.61</v>
          </cell>
          <cell r="T2795" t="str">
            <v>11.53</v>
          </cell>
          <cell r="U2795" t="str">
            <v>Full</v>
          </cell>
          <cell r="V2795" t="str">
            <v>30</v>
          </cell>
          <cell r="Y2795" t="str">
            <v>RTF-deemed</v>
          </cell>
          <cell r="AE2795" t="str">
            <v>square foot</v>
          </cell>
          <cell r="AF2795" t="str">
            <v>kWh</v>
          </cell>
        </row>
        <row r="2796">
          <cell r="A2796" t="str">
            <v>10791 - 1</v>
          </cell>
          <cell r="B2796" t="str">
            <v>10791</v>
          </cell>
          <cell r="C2796" t="str">
            <v>Weatherization</v>
          </cell>
          <cell r="D2796" t="str">
            <v>Window</v>
          </cell>
          <cell r="E2796" t="str">
            <v>Double Pane</v>
          </cell>
          <cell r="F2796" t="str">
            <v>SFWIN: Windows - Double Pane - to U30 - FAF</v>
          </cell>
          <cell r="G2796" t="str">
            <v>Double pane windows: U-factor up to 0.30; home heated with forced-air furnace</v>
          </cell>
          <cell r="H2796">
            <v>1</v>
          </cell>
          <cell r="I2796" t="str">
            <v>Active</v>
          </cell>
          <cell r="J2796">
            <v>42005</v>
          </cell>
          <cell r="K2796">
            <v>42551</v>
          </cell>
          <cell r="L2796" t="str">
            <v>Res Space Heat</v>
          </cell>
          <cell r="M2796" t="str">
            <v>WINE_DOUB_FAF_2015</v>
          </cell>
          <cell r="N2796" t="str">
            <v>2216</v>
          </cell>
          <cell r="Q2796" t="str">
            <v>4.16</v>
          </cell>
          <cell r="S2796" t="str">
            <v>18.51</v>
          </cell>
          <cell r="T2796" t="str">
            <v>7.9</v>
          </cell>
          <cell r="U2796" t="str">
            <v>Full</v>
          </cell>
          <cell r="V2796" t="str">
            <v>30</v>
          </cell>
          <cell r="Y2796" t="str">
            <v>RTF-deemed</v>
          </cell>
          <cell r="AE2796" t="str">
            <v>square foot</v>
          </cell>
          <cell r="AF2796" t="str">
            <v>kWh</v>
          </cell>
        </row>
        <row r="2797">
          <cell r="A2797" t="str">
            <v>10793 - 1</v>
          </cell>
          <cell r="B2797" t="str">
            <v>10793</v>
          </cell>
          <cell r="C2797" t="str">
            <v>Weatherization</v>
          </cell>
          <cell r="D2797" t="str">
            <v>Window</v>
          </cell>
          <cell r="E2797" t="str">
            <v>Double Pane</v>
          </cell>
          <cell r="F2797" t="str">
            <v>SFWIN: Windows - Double Pane - to U30 - HP</v>
          </cell>
          <cell r="G2797" t="str">
            <v>Double pane windows: U-factor up to 0.30; home heated with heat pump</v>
          </cell>
          <cell r="H2797">
            <v>1</v>
          </cell>
          <cell r="I2797" t="str">
            <v>Active</v>
          </cell>
          <cell r="J2797">
            <v>42005</v>
          </cell>
          <cell r="K2797">
            <v>42521</v>
          </cell>
          <cell r="L2797" t="str">
            <v>Res Space Heat</v>
          </cell>
          <cell r="M2797" t="str">
            <v>WINE_DOUB_HP_2015</v>
          </cell>
          <cell r="N2797" t="str">
            <v>1887</v>
          </cell>
          <cell r="Q2797" t="str">
            <v>4.16</v>
          </cell>
          <cell r="S2797" t="str">
            <v>18.51</v>
          </cell>
          <cell r="T2797" t="str">
            <v>4.51</v>
          </cell>
          <cell r="U2797" t="str">
            <v>Full</v>
          </cell>
          <cell r="V2797" t="str">
            <v>30</v>
          </cell>
          <cell r="Y2797" t="str">
            <v>RTF-deemed</v>
          </cell>
          <cell r="AE2797" t="str">
            <v>square foot</v>
          </cell>
          <cell r="AF2797" t="str">
            <v>kWh</v>
          </cell>
        </row>
        <row r="2798">
          <cell r="A2798" t="str">
            <v>10792 - 1</v>
          </cell>
          <cell r="B2798" t="str">
            <v>10792</v>
          </cell>
          <cell r="C2798" t="str">
            <v>Weatherization</v>
          </cell>
          <cell r="D2798" t="str">
            <v>Window</v>
          </cell>
          <cell r="E2798" t="str">
            <v>Double Pane</v>
          </cell>
          <cell r="F2798" t="str">
            <v>SFWIN: Windows - Double Pane - to U30 - NG</v>
          </cell>
          <cell r="G2798" t="str">
            <v>Double pane windows: U-factor up to 0.30; home heated with natural gas</v>
          </cell>
          <cell r="H2798">
            <v>1</v>
          </cell>
          <cell r="I2798" t="str">
            <v>Active</v>
          </cell>
          <cell r="J2798">
            <v>41640</v>
          </cell>
          <cell r="K2798">
            <v>42004</v>
          </cell>
          <cell r="L2798" t="str">
            <v>Res Space Heat</v>
          </cell>
          <cell r="M2798" t="str">
            <v>WING_DOUB_2014</v>
          </cell>
          <cell r="N2798" t="str">
            <v>1353</v>
          </cell>
          <cell r="U2798" t="str">
            <v>Full</v>
          </cell>
          <cell r="V2798" t="str">
            <v>30</v>
          </cell>
          <cell r="Y2798" t="str">
            <v>PSE-deemed</v>
          </cell>
          <cell r="Z2798" t="str">
            <v>RTF Derived</v>
          </cell>
          <cell r="AA2798" t="str">
            <v>4.16</v>
          </cell>
          <cell r="AC2798" t="str">
            <v>20.61</v>
          </cell>
          <cell r="AD2798" t="str">
            <v>0.532</v>
          </cell>
          <cell r="AE2798" t="str">
            <v>square foot</v>
          </cell>
          <cell r="AF2798" t="str">
            <v>Therm</v>
          </cell>
        </row>
        <row r="2799">
          <cell r="A2799" t="str">
            <v>10792 - 2</v>
          </cell>
          <cell r="B2799" t="str">
            <v>10792</v>
          </cell>
          <cell r="C2799" t="str">
            <v>Weatherization</v>
          </cell>
          <cell r="D2799" t="str">
            <v>Window</v>
          </cell>
          <cell r="E2799" t="str">
            <v>Double Pane</v>
          </cell>
          <cell r="F2799" t="str">
            <v>SFWIN: Windows - Double Pane - to U30 - NG</v>
          </cell>
          <cell r="G2799" t="str">
            <v>Double pane windows: U-factor up to 0.30; home heated with natural gas</v>
          </cell>
          <cell r="H2799">
            <v>2</v>
          </cell>
          <cell r="I2799" t="str">
            <v>Active</v>
          </cell>
          <cell r="J2799">
            <v>42005</v>
          </cell>
          <cell r="K2799">
            <v>42582</v>
          </cell>
          <cell r="L2799" t="str">
            <v>Res Space Heat</v>
          </cell>
          <cell r="M2799" t="str">
            <v>WING_DOUB_2015</v>
          </cell>
          <cell r="N2799" t="str">
            <v>1899</v>
          </cell>
          <cell r="U2799" t="str">
            <v>Full</v>
          </cell>
          <cell r="V2799" t="str">
            <v>30</v>
          </cell>
          <cell r="Y2799" t="str">
            <v>PSE-deemed</v>
          </cell>
          <cell r="Z2799" t="str">
            <v>RTF Derived</v>
          </cell>
          <cell r="AA2799" t="str">
            <v>4.16</v>
          </cell>
          <cell r="AC2799" t="str">
            <v>18.51</v>
          </cell>
          <cell r="AD2799" t="str">
            <v>0.32</v>
          </cell>
          <cell r="AE2799" t="str">
            <v>square foot</v>
          </cell>
          <cell r="AF2799" t="str">
            <v>Therm</v>
          </cell>
        </row>
        <row r="2800">
          <cell r="A2800" t="str">
            <v>10794 - 1</v>
          </cell>
          <cell r="B2800" t="str">
            <v>10794</v>
          </cell>
          <cell r="C2800" t="str">
            <v>Weatherization</v>
          </cell>
          <cell r="D2800" t="str">
            <v>Window</v>
          </cell>
          <cell r="E2800" t="str">
            <v>Double Pane</v>
          </cell>
          <cell r="F2800" t="str">
            <v>SFWIN: Windows - Double Pane - to U30 - Zonal</v>
          </cell>
          <cell r="G2800" t="str">
            <v>Double pane windows: U-factor up to 0.30; home with zonal heating</v>
          </cell>
          <cell r="H2800">
            <v>1</v>
          </cell>
          <cell r="I2800" t="str">
            <v>Active</v>
          </cell>
          <cell r="J2800">
            <v>42005</v>
          </cell>
          <cell r="K2800">
            <v>42613</v>
          </cell>
          <cell r="L2800" t="str">
            <v>Res Space Heat</v>
          </cell>
          <cell r="M2800" t="str">
            <v>WINE_DOUB_Z_2015</v>
          </cell>
          <cell r="N2800" t="str">
            <v>1886</v>
          </cell>
          <cell r="Q2800" t="str">
            <v>4.16</v>
          </cell>
          <cell r="S2800" t="str">
            <v>18.51</v>
          </cell>
          <cell r="T2800" t="str">
            <v>5.32</v>
          </cell>
          <cell r="U2800" t="str">
            <v>Full</v>
          </cell>
          <cell r="V2800" t="str">
            <v>25</v>
          </cell>
          <cell r="Y2800" t="str">
            <v>RTF-deemed</v>
          </cell>
          <cell r="AE2800" t="str">
            <v>square foot</v>
          </cell>
          <cell r="AF2800" t="str">
            <v>kWh</v>
          </cell>
        </row>
        <row r="2801">
          <cell r="A2801" t="str">
            <v>11861 - 1</v>
          </cell>
          <cell r="B2801" t="str">
            <v>11861</v>
          </cell>
          <cell r="C2801" t="str">
            <v>Weatherization</v>
          </cell>
          <cell r="D2801" t="str">
            <v>Window</v>
          </cell>
          <cell r="E2801" t="str">
            <v>Single Pane</v>
          </cell>
          <cell r="F2801" t="str">
            <v>SFWIN: Windows - Single Pane - to U30 - 2014</v>
          </cell>
          <cell r="G2801" t="str">
            <v>SFWIN: Windows - Single Pane - to U30 - 2014</v>
          </cell>
          <cell r="H2801">
            <v>1</v>
          </cell>
          <cell r="I2801" t="str">
            <v>Active</v>
          </cell>
          <cell r="J2801">
            <v>41640</v>
          </cell>
          <cell r="K2801">
            <v>42064</v>
          </cell>
          <cell r="L2801" t="str">
            <v>Res Space Heat</v>
          </cell>
          <cell r="M2801" t="str">
            <v>WINE_SING_2014</v>
          </cell>
          <cell r="N2801" t="str">
            <v>1002</v>
          </cell>
          <cell r="Q2801" t="str">
            <v>4.16</v>
          </cell>
          <cell r="S2801" t="str">
            <v>20.61</v>
          </cell>
          <cell r="T2801" t="str">
            <v>20.84</v>
          </cell>
          <cell r="U2801" t="str">
            <v>Full</v>
          </cell>
          <cell r="V2801" t="str">
            <v>30</v>
          </cell>
          <cell r="Y2801" t="str">
            <v>RTF-deemed</v>
          </cell>
          <cell r="AE2801" t="str">
            <v>square foot</v>
          </cell>
          <cell r="AF2801" t="str">
            <v>kWh</v>
          </cell>
        </row>
        <row r="2802">
          <cell r="A2802" t="str">
            <v>10795 - 1</v>
          </cell>
          <cell r="B2802" t="str">
            <v>10795</v>
          </cell>
          <cell r="C2802" t="str">
            <v>Weatherization</v>
          </cell>
          <cell r="D2802" t="str">
            <v>Window</v>
          </cell>
          <cell r="E2802" t="str">
            <v>Single Pane</v>
          </cell>
          <cell r="F2802" t="str">
            <v>SFWIN: Windows - Single Pane - to U30 - E</v>
          </cell>
          <cell r="G2802" t="str">
            <v>Single pane windows: U-factor up to 0.30; home heated with electricity</v>
          </cell>
          <cell r="H2802">
            <v>1</v>
          </cell>
          <cell r="I2802" t="str">
            <v>Active</v>
          </cell>
          <cell r="J2802">
            <v>40909</v>
          </cell>
          <cell r="K2802">
            <v>41274</v>
          </cell>
          <cell r="L2802" t="str">
            <v>Res Space Heat</v>
          </cell>
          <cell r="M2802" t="str">
            <v>WINE_SING_2012</v>
          </cell>
          <cell r="N2802" t="str">
            <v>803</v>
          </cell>
          <cell r="Q2802" t="str">
            <v>2.08</v>
          </cell>
          <cell r="S2802" t="str">
            <v>20.61</v>
          </cell>
          <cell r="T2802" t="str">
            <v>20.84</v>
          </cell>
          <cell r="U2802" t="str">
            <v>Full</v>
          </cell>
          <cell r="V2802" t="str">
            <v>30</v>
          </cell>
          <cell r="Y2802" t="str">
            <v>RTF-deemed</v>
          </cell>
          <cell r="AE2802" t="str">
            <v>square foot</v>
          </cell>
          <cell r="AF2802" t="str">
            <v>kWh</v>
          </cell>
        </row>
        <row r="2803">
          <cell r="A2803" t="str">
            <v>10795 - 2</v>
          </cell>
          <cell r="B2803" t="str">
            <v>10795</v>
          </cell>
          <cell r="C2803" t="str">
            <v>Weatherization</v>
          </cell>
          <cell r="D2803" t="str">
            <v>Window</v>
          </cell>
          <cell r="E2803" t="str">
            <v>Single Pane</v>
          </cell>
          <cell r="F2803" t="str">
            <v>SFWIN: Windows - Single Pane - to U30 - E</v>
          </cell>
          <cell r="G2803" t="str">
            <v>Single pane windows: U-factor up to 0.30; home heated with electricity</v>
          </cell>
          <cell r="H2803">
            <v>2</v>
          </cell>
          <cell r="I2803" t="str">
            <v>Active</v>
          </cell>
          <cell r="J2803">
            <v>41275</v>
          </cell>
          <cell r="K2803">
            <v>42004</v>
          </cell>
          <cell r="L2803" t="str">
            <v>Res Space Heat</v>
          </cell>
          <cell r="M2803" t="str">
            <v>WINE_SING_2013</v>
          </cell>
          <cell r="N2803" t="str">
            <v>1002</v>
          </cell>
          <cell r="Q2803" t="str">
            <v>4.16</v>
          </cell>
          <cell r="S2803" t="str">
            <v>20.61</v>
          </cell>
          <cell r="T2803" t="str">
            <v>20.84</v>
          </cell>
          <cell r="U2803" t="str">
            <v>Full</v>
          </cell>
          <cell r="V2803" t="str">
            <v>30</v>
          </cell>
          <cell r="Y2803" t="str">
            <v>RTF-deemed</v>
          </cell>
          <cell r="AE2803" t="str">
            <v>square foot</v>
          </cell>
          <cell r="AF2803" t="str">
            <v>kWh</v>
          </cell>
        </row>
        <row r="2804">
          <cell r="A2804" t="str">
            <v>10705 - 1</v>
          </cell>
          <cell r="B2804" t="str">
            <v>10705</v>
          </cell>
          <cell r="C2804" t="str">
            <v>Weatherization</v>
          </cell>
          <cell r="D2804" t="str">
            <v>Window</v>
          </cell>
          <cell r="E2804" t="str">
            <v>Single Pane</v>
          </cell>
          <cell r="F2804" t="str">
            <v>SFWIN: Windows - Single Pane - to U30 - FAF</v>
          </cell>
          <cell r="G2804" t="str">
            <v>Single pane windows: U-factor up to 0.30; home heated with forced-air furnace</v>
          </cell>
          <cell r="H2804">
            <v>1</v>
          </cell>
          <cell r="I2804" t="str">
            <v>Active</v>
          </cell>
          <cell r="J2804">
            <v>42005</v>
          </cell>
          <cell r="K2804">
            <v>42369</v>
          </cell>
          <cell r="L2804" t="str">
            <v>Res Space Heat</v>
          </cell>
          <cell r="M2804" t="str">
            <v>WINE_SING_FAF_2015</v>
          </cell>
          <cell r="N2804" t="str">
            <v>1888</v>
          </cell>
          <cell r="Q2804" t="str">
            <v>4.16</v>
          </cell>
          <cell r="S2804" t="str">
            <v>18.51</v>
          </cell>
          <cell r="T2804" t="str">
            <v>18.52</v>
          </cell>
          <cell r="U2804" t="str">
            <v>Full</v>
          </cell>
          <cell r="V2804" t="str">
            <v>30</v>
          </cell>
          <cell r="X2804" t="str">
            <v>0.23</v>
          </cell>
          <cell r="Y2804" t="str">
            <v>RTF-deemed</v>
          </cell>
          <cell r="AE2804" t="str">
            <v>square foot</v>
          </cell>
          <cell r="AF2804" t="str">
            <v>kWh</v>
          </cell>
        </row>
        <row r="2805">
          <cell r="A2805" t="str">
            <v>10705 - 2</v>
          </cell>
          <cell r="B2805" t="str">
            <v>10705</v>
          </cell>
          <cell r="C2805" t="str">
            <v>Weatherization</v>
          </cell>
          <cell r="D2805" t="str">
            <v>Window</v>
          </cell>
          <cell r="E2805" t="str">
            <v>Single Pane</v>
          </cell>
          <cell r="F2805" t="str">
            <v>SFWIN: Windows - Single Pane - to U30 - FAF</v>
          </cell>
          <cell r="G2805" t="str">
            <v>Single pane windows: U-factor up to 0.30; home heated with forced-air furnace</v>
          </cell>
          <cell r="H2805">
            <v>2</v>
          </cell>
          <cell r="I2805" t="str">
            <v>Active</v>
          </cell>
          <cell r="J2805">
            <v>42370</v>
          </cell>
          <cell r="K2805">
            <v>42735</v>
          </cell>
          <cell r="L2805" t="str">
            <v>Res Space Heat</v>
          </cell>
          <cell r="M2805" t="str">
            <v>WINE_SING_FAF_2016</v>
          </cell>
          <cell r="N2805" t="str">
            <v>2315</v>
          </cell>
          <cell r="Q2805" t="str">
            <v>50</v>
          </cell>
          <cell r="S2805" t="str">
            <v>18.51</v>
          </cell>
          <cell r="T2805" t="str">
            <v>15.8</v>
          </cell>
          <cell r="U2805" t="str">
            <v>Full</v>
          </cell>
          <cell r="V2805" t="str">
            <v>30</v>
          </cell>
          <cell r="X2805" t="str">
            <v>0.23</v>
          </cell>
          <cell r="Y2805" t="str">
            <v>RTF-deemed</v>
          </cell>
          <cell r="AE2805" t="str">
            <v>varies</v>
          </cell>
          <cell r="AF2805" t="str">
            <v>kWh</v>
          </cell>
        </row>
        <row r="2806">
          <cell r="A2806" t="str">
            <v>10705 - 3</v>
          </cell>
          <cell r="B2806" t="str">
            <v>10705</v>
          </cell>
          <cell r="C2806" t="str">
            <v>Weatherization</v>
          </cell>
          <cell r="D2806" t="str">
            <v>Window</v>
          </cell>
          <cell r="E2806" t="str">
            <v>Single Pane</v>
          </cell>
          <cell r="F2806" t="str">
            <v>SFWIN: Windows - Single Pane - to U30 - FAF</v>
          </cell>
          <cell r="G2806" t="str">
            <v>Single pane windows: U-factor up to 0.30; home heated with forced-air furnace</v>
          </cell>
          <cell r="H2806">
            <v>3</v>
          </cell>
          <cell r="I2806" t="str">
            <v>Active</v>
          </cell>
          <cell r="J2806">
            <v>42736</v>
          </cell>
          <cell r="L2806" t="str">
            <v>Res Space Heat</v>
          </cell>
          <cell r="N2806" t="str">
            <v>4830</v>
          </cell>
          <cell r="Q2806" t="str">
            <v>50</v>
          </cell>
          <cell r="S2806" t="str">
            <v>20.5</v>
          </cell>
          <cell r="T2806" t="str">
            <v>15.8</v>
          </cell>
          <cell r="U2806" t="str">
            <v>Full</v>
          </cell>
          <cell r="V2806" t="str">
            <v>30</v>
          </cell>
          <cell r="X2806" t="str">
            <v>0.235</v>
          </cell>
          <cell r="Y2806" t="str">
            <v>RTF-deemed</v>
          </cell>
          <cell r="AE2806" t="str">
            <v>varies</v>
          </cell>
          <cell r="AF2806" t="str">
            <v>kWh</v>
          </cell>
        </row>
        <row r="2807">
          <cell r="A2807" t="str">
            <v>11858 - 1</v>
          </cell>
          <cell r="B2807" t="str">
            <v>11858</v>
          </cell>
          <cell r="C2807" t="str">
            <v>Weatherization</v>
          </cell>
          <cell r="D2807" t="str">
            <v>Window</v>
          </cell>
          <cell r="E2807" t="str">
            <v>Single Pane</v>
          </cell>
          <cell r="F2807" t="str">
            <v>SFWIN: Windows - Single Pane - to U30 - FAF - 2015</v>
          </cell>
          <cell r="G2807" t="str">
            <v>SFWIN: Windows - Single Pane - to U30 - FAF - 2015</v>
          </cell>
          <cell r="H2807">
            <v>1</v>
          </cell>
          <cell r="I2807" t="str">
            <v>Active</v>
          </cell>
          <cell r="J2807">
            <v>41821</v>
          </cell>
          <cell r="K2807">
            <v>42400</v>
          </cell>
          <cell r="L2807" t="str">
            <v>Res Space Heat</v>
          </cell>
          <cell r="M2807" t="str">
            <v>WINE_SING_FAF_2015</v>
          </cell>
          <cell r="N2807" t="str">
            <v>1888</v>
          </cell>
          <cell r="Q2807" t="str">
            <v>4.16</v>
          </cell>
          <cell r="S2807" t="str">
            <v>18.51</v>
          </cell>
          <cell r="T2807" t="str">
            <v>18.52</v>
          </cell>
          <cell r="U2807" t="str">
            <v>Full</v>
          </cell>
          <cell r="V2807" t="str">
            <v>30</v>
          </cell>
          <cell r="X2807" t="str">
            <v>0.23</v>
          </cell>
          <cell r="Y2807" t="str">
            <v>RTF-deemed</v>
          </cell>
          <cell r="AE2807" t="str">
            <v>square foot</v>
          </cell>
          <cell r="AF2807" t="str">
            <v>kWh</v>
          </cell>
        </row>
        <row r="2808">
          <cell r="A2808" t="str">
            <v>10706 - 1</v>
          </cell>
          <cell r="B2808" t="str">
            <v>10706</v>
          </cell>
          <cell r="C2808" t="str">
            <v>Weatherization</v>
          </cell>
          <cell r="D2808" t="str">
            <v>Window</v>
          </cell>
          <cell r="E2808" t="str">
            <v>Single Pane</v>
          </cell>
          <cell r="F2808" t="str">
            <v>SFWIN: Windows - Single Pane - to U30 - HP</v>
          </cell>
          <cell r="G2808" t="str">
            <v>Single pane windows: U-factor up to 0.30; home heated with heat pump</v>
          </cell>
          <cell r="H2808">
            <v>1</v>
          </cell>
          <cell r="I2808" t="str">
            <v>Active</v>
          </cell>
          <cell r="J2808">
            <v>42005</v>
          </cell>
          <cell r="K2808">
            <v>42369</v>
          </cell>
        </row>
        <row r="2809">
          <cell r="A2809" t="str">
            <v>10706 - 2</v>
          </cell>
          <cell r="B2809" t="str">
            <v>10706</v>
          </cell>
          <cell r="C2809" t="str">
            <v>Weatherization</v>
          </cell>
          <cell r="D2809" t="str">
            <v>Window</v>
          </cell>
          <cell r="E2809" t="str">
            <v>Single Pane</v>
          </cell>
          <cell r="F2809" t="str">
            <v>SFWIN: Windows - Single Pane - to U30 - HP</v>
          </cell>
          <cell r="G2809" t="str">
            <v>Single pane windows: U-factor up to 0.30; home heated with heat pump</v>
          </cell>
          <cell r="H2809">
            <v>2</v>
          </cell>
          <cell r="I2809" t="str">
            <v>Active</v>
          </cell>
          <cell r="J2809">
            <v>42370</v>
          </cell>
          <cell r="K2809">
            <v>42735</v>
          </cell>
          <cell r="L2809" t="str">
            <v>Res Space Heat</v>
          </cell>
          <cell r="M2809" t="str">
            <v>WINE_SING_HP_2016</v>
          </cell>
          <cell r="N2809" t="str">
            <v>2316</v>
          </cell>
          <cell r="Q2809" t="str">
            <v>50</v>
          </cell>
          <cell r="S2809" t="str">
            <v>18.51</v>
          </cell>
          <cell r="T2809" t="str">
            <v>6.99</v>
          </cell>
          <cell r="U2809" t="str">
            <v>Full</v>
          </cell>
          <cell r="V2809" t="str">
            <v>30</v>
          </cell>
          <cell r="X2809" t="str">
            <v>0.1</v>
          </cell>
          <cell r="Y2809" t="str">
            <v>RTF-deemed</v>
          </cell>
          <cell r="AE2809" t="str">
            <v>varies</v>
          </cell>
          <cell r="AF2809" t="str">
            <v>kWh</v>
          </cell>
        </row>
        <row r="2810">
          <cell r="A2810" t="str">
            <v>10706 - 3</v>
          </cell>
          <cell r="B2810" t="str">
            <v>10706</v>
          </cell>
          <cell r="C2810" t="str">
            <v>Weatherization</v>
          </cell>
          <cell r="D2810" t="str">
            <v>Window</v>
          </cell>
          <cell r="E2810" t="str">
            <v>Single Pane</v>
          </cell>
          <cell r="F2810" t="str">
            <v>SFWIN: Windows - Single Pane - to U30 - HP</v>
          </cell>
          <cell r="G2810" t="str">
            <v>Single pane windows: U-factor up to 0.30; home heated with heat pump</v>
          </cell>
          <cell r="H2810">
            <v>3</v>
          </cell>
          <cell r="I2810" t="str">
            <v>Active</v>
          </cell>
          <cell r="J2810">
            <v>42736</v>
          </cell>
          <cell r="L2810" t="str">
            <v>Res Space Heat</v>
          </cell>
          <cell r="N2810" t="str">
            <v>4831</v>
          </cell>
          <cell r="Q2810" t="str">
            <v>50</v>
          </cell>
          <cell r="S2810" t="str">
            <v>20.5</v>
          </cell>
          <cell r="T2810" t="str">
            <v>6.99</v>
          </cell>
          <cell r="U2810" t="str">
            <v>Full</v>
          </cell>
          <cell r="V2810" t="str">
            <v>30</v>
          </cell>
          <cell r="X2810" t="str">
            <v>0.095</v>
          </cell>
          <cell r="Y2810" t="str">
            <v>RTF-deemed</v>
          </cell>
          <cell r="AE2810" t="str">
            <v>varies</v>
          </cell>
          <cell r="AF2810" t="str">
            <v>kWh</v>
          </cell>
        </row>
        <row r="2811">
          <cell r="A2811" t="str">
            <v>11857 - 1</v>
          </cell>
          <cell r="B2811" t="str">
            <v>11857</v>
          </cell>
          <cell r="C2811" t="str">
            <v>Weatherization</v>
          </cell>
          <cell r="D2811" t="str">
            <v>Window</v>
          </cell>
          <cell r="E2811" t="str">
            <v>Single Pane</v>
          </cell>
          <cell r="F2811" t="str">
            <v>SFWIN: Windows - Single Pane - to U30 - HP - 2015</v>
          </cell>
          <cell r="G2811" t="str">
            <v>SFWIN: Windows - Single Pane - to U30 - HP - 2015</v>
          </cell>
          <cell r="H2811">
            <v>1</v>
          </cell>
          <cell r="I2811" t="str">
            <v>Active</v>
          </cell>
          <cell r="J2811">
            <v>41821</v>
          </cell>
          <cell r="K2811">
            <v>42400</v>
          </cell>
          <cell r="L2811" t="str">
            <v>Res Space Heat</v>
          </cell>
          <cell r="M2811" t="str">
            <v>WINE_SING_HP_2015</v>
          </cell>
          <cell r="N2811" t="str">
            <v>1890</v>
          </cell>
          <cell r="Q2811" t="str">
            <v>4.16</v>
          </cell>
          <cell r="S2811" t="str">
            <v>18.51</v>
          </cell>
          <cell r="T2811" t="str">
            <v>8.48</v>
          </cell>
          <cell r="U2811" t="str">
            <v>Full</v>
          </cell>
          <cell r="V2811" t="str">
            <v>30</v>
          </cell>
          <cell r="X2811" t="str">
            <v>0.1</v>
          </cell>
          <cell r="Y2811" t="str">
            <v>RTF-deemed</v>
          </cell>
          <cell r="AE2811" t="str">
            <v>square foot</v>
          </cell>
          <cell r="AF2811" t="str">
            <v>kWh</v>
          </cell>
        </row>
        <row r="2812">
          <cell r="A2812" t="str">
            <v>10718 - 1</v>
          </cell>
          <cell r="B2812" t="str">
            <v>10718</v>
          </cell>
          <cell r="C2812" t="str">
            <v>Weatherization</v>
          </cell>
          <cell r="D2812" t="str">
            <v>Window</v>
          </cell>
          <cell r="E2812" t="str">
            <v>Single Pane</v>
          </cell>
          <cell r="F2812" t="str">
            <v>SFWIN: Windows - Single Pane - to U30 - MH</v>
          </cell>
          <cell r="G2812" t="str">
            <v>Single pane windows: U-factor up to 0.30; manufactured home</v>
          </cell>
          <cell r="H2812">
            <v>1</v>
          </cell>
          <cell r="I2812" t="str">
            <v>Active</v>
          </cell>
          <cell r="J2812">
            <v>42370</v>
          </cell>
          <cell r="K2812">
            <v>42735</v>
          </cell>
          <cell r="L2812" t="str">
            <v>Res Space Heat</v>
          </cell>
          <cell r="M2812" t="str">
            <v>WINE_SING_MH_2016</v>
          </cell>
          <cell r="N2812" t="str">
            <v>3159</v>
          </cell>
          <cell r="Q2812" t="str">
            <v>50</v>
          </cell>
          <cell r="S2812" t="str">
            <v>16.08</v>
          </cell>
          <cell r="T2812" t="str">
            <v>10</v>
          </cell>
          <cell r="U2812" t="str">
            <v>Full</v>
          </cell>
          <cell r="V2812" t="str">
            <v>30</v>
          </cell>
          <cell r="X2812" t="str">
            <v>0.06</v>
          </cell>
          <cell r="Y2812" t="str">
            <v>RTF-deemed</v>
          </cell>
          <cell r="AE2812" t="str">
            <v>varies</v>
          </cell>
          <cell r="AF2812" t="str">
            <v>kWh</v>
          </cell>
        </row>
        <row r="2813">
          <cell r="A2813" t="str">
            <v>10718 - 2</v>
          </cell>
          <cell r="B2813" t="str">
            <v>10718</v>
          </cell>
          <cell r="C2813" t="str">
            <v>Weatherization</v>
          </cell>
          <cell r="D2813" t="str">
            <v>Window</v>
          </cell>
          <cell r="E2813" t="str">
            <v>Single Pane</v>
          </cell>
          <cell r="F2813" t="str">
            <v>SFWIN: Windows - Single Pane - to U30 - MH</v>
          </cell>
          <cell r="G2813" t="str">
            <v>Single pane windows: U-factor up to 0.30; manufactured home</v>
          </cell>
          <cell r="H2813">
            <v>2</v>
          </cell>
          <cell r="I2813" t="str">
            <v>Active</v>
          </cell>
          <cell r="J2813">
            <v>42736</v>
          </cell>
          <cell r="L2813" t="str">
            <v>Res Space Heat</v>
          </cell>
          <cell r="N2813" t="str">
            <v>4834</v>
          </cell>
          <cell r="Q2813" t="str">
            <v>50</v>
          </cell>
          <cell r="S2813" t="str">
            <v>17.81</v>
          </cell>
          <cell r="T2813" t="str">
            <v>9.98</v>
          </cell>
          <cell r="U2813" t="str">
            <v>Full</v>
          </cell>
          <cell r="V2813" t="str">
            <v>25</v>
          </cell>
          <cell r="X2813" t="str">
            <v>0.067</v>
          </cell>
          <cell r="Y2813" t="str">
            <v>RTF-deemed</v>
          </cell>
          <cell r="AE2813" t="str">
            <v>varies</v>
          </cell>
          <cell r="AF2813" t="str">
            <v>kWh</v>
          </cell>
        </row>
        <row r="2814">
          <cell r="A2814" t="str">
            <v>10709 - 1</v>
          </cell>
          <cell r="B2814" t="str">
            <v>10709</v>
          </cell>
          <cell r="C2814" t="str">
            <v>Weatherization</v>
          </cell>
          <cell r="D2814" t="str">
            <v>Window</v>
          </cell>
          <cell r="E2814" t="str">
            <v>Single Pane</v>
          </cell>
          <cell r="F2814" t="str">
            <v>SFWIN: Windows - Single Pane - to U30 - NG</v>
          </cell>
          <cell r="G2814" t="str">
            <v>Single pane windows: U-factor up to 0.30; home heated with natural gas</v>
          </cell>
          <cell r="H2814">
            <v>1</v>
          </cell>
          <cell r="I2814" t="str">
            <v>Active</v>
          </cell>
          <cell r="J2814">
            <v>41640</v>
          </cell>
          <cell r="K2814">
            <v>42004</v>
          </cell>
          <cell r="L2814" t="str">
            <v>Res Space Heat</v>
          </cell>
          <cell r="M2814" t="str">
            <v>WING_SING_2014</v>
          </cell>
          <cell r="N2814" t="str">
            <v>1354</v>
          </cell>
          <cell r="U2814" t="str">
            <v>Full</v>
          </cell>
          <cell r="V2814" t="str">
            <v>30</v>
          </cell>
          <cell r="X2814" t="str">
            <v>0.23</v>
          </cell>
          <cell r="Y2814" t="str">
            <v>PSE-deemed</v>
          </cell>
          <cell r="Z2814" t="str">
            <v>RTF Derived</v>
          </cell>
          <cell r="AA2814" t="str">
            <v>4.16</v>
          </cell>
          <cell r="AC2814" t="str">
            <v>20.61</v>
          </cell>
          <cell r="AD2814" t="str">
            <v>0.981</v>
          </cell>
          <cell r="AE2814" t="str">
            <v>square foot</v>
          </cell>
          <cell r="AF2814" t="str">
            <v>Therm</v>
          </cell>
        </row>
        <row r="2815">
          <cell r="A2815" t="str">
            <v>10709 - 2</v>
          </cell>
          <cell r="B2815" t="str">
            <v>10709</v>
          </cell>
          <cell r="C2815" t="str">
            <v>Weatherization</v>
          </cell>
          <cell r="D2815" t="str">
            <v>Window</v>
          </cell>
          <cell r="E2815" t="str">
            <v>Single Pane</v>
          </cell>
          <cell r="F2815" t="str">
            <v>SFWIN: Windows - Single Pane - to U30 - NG</v>
          </cell>
          <cell r="G2815" t="str">
            <v>Single pane windows: U-factor up to 0.30; home heated with natural gas</v>
          </cell>
          <cell r="H2815">
            <v>2</v>
          </cell>
          <cell r="I2815" t="str">
            <v>Active</v>
          </cell>
          <cell r="J2815">
            <v>42005</v>
          </cell>
          <cell r="K2815">
            <v>42369</v>
          </cell>
          <cell r="L2815" t="str">
            <v>Res Space Heat</v>
          </cell>
          <cell r="M2815" t="str">
            <v>WING_SING_2015</v>
          </cell>
          <cell r="N2815" t="str">
            <v>1900</v>
          </cell>
          <cell r="U2815" t="str">
            <v>Full</v>
          </cell>
          <cell r="V2815" t="str">
            <v>30</v>
          </cell>
          <cell r="X2815" t="str">
            <v>0.23</v>
          </cell>
          <cell r="Y2815" t="str">
            <v>PSE-deemed</v>
          </cell>
          <cell r="Z2815" t="str">
            <v>RTF Derived</v>
          </cell>
          <cell r="AA2815" t="str">
            <v>4.16</v>
          </cell>
          <cell r="AC2815" t="str">
            <v>18.51</v>
          </cell>
          <cell r="AD2815" t="str">
            <v>0.75</v>
          </cell>
          <cell r="AE2815" t="str">
            <v>square foot</v>
          </cell>
          <cell r="AF2815" t="str">
            <v>Therm</v>
          </cell>
        </row>
        <row r="2816">
          <cell r="A2816" t="str">
            <v>10709 - 3</v>
          </cell>
          <cell r="B2816" t="str">
            <v>10709</v>
          </cell>
          <cell r="C2816" t="str">
            <v>Weatherization</v>
          </cell>
          <cell r="D2816" t="str">
            <v>Window</v>
          </cell>
          <cell r="E2816" t="str">
            <v>Single Pane</v>
          </cell>
          <cell r="F2816" t="str">
            <v>SFWIN: Windows - Single Pane - to U30 - NG</v>
          </cell>
          <cell r="G2816" t="str">
            <v>Single pane windows: U-factor up to 0.30; home heated with natural gas</v>
          </cell>
          <cell r="H2816">
            <v>3</v>
          </cell>
          <cell r="I2816" t="str">
            <v>Active</v>
          </cell>
          <cell r="J2816">
            <v>42370</v>
          </cell>
          <cell r="K2816">
            <v>42735</v>
          </cell>
          <cell r="L2816" t="str">
            <v>Res Space Heat</v>
          </cell>
          <cell r="M2816" t="str">
            <v>WING_SING_2016</v>
          </cell>
          <cell r="N2816" t="str">
            <v>2333</v>
          </cell>
          <cell r="U2816" t="str">
            <v>Full</v>
          </cell>
          <cell r="V2816" t="str">
            <v>30</v>
          </cell>
          <cell r="X2816" t="str">
            <v>0.23</v>
          </cell>
          <cell r="Y2816" t="str">
            <v>PSE-deemed</v>
          </cell>
          <cell r="Z2816" t="str">
            <v>RTF Derived</v>
          </cell>
          <cell r="AA2816" t="str">
            <v>50</v>
          </cell>
          <cell r="AC2816" t="str">
            <v>18.51</v>
          </cell>
          <cell r="AD2816" t="str">
            <v>0.64</v>
          </cell>
          <cell r="AE2816" t="str">
            <v>varies</v>
          </cell>
          <cell r="AF2816" t="str">
            <v>Therm</v>
          </cell>
        </row>
        <row r="2817">
          <cell r="A2817" t="str">
            <v>10709 - 4</v>
          </cell>
          <cell r="B2817" t="str">
            <v>10709</v>
          </cell>
          <cell r="C2817" t="str">
            <v>Weatherization</v>
          </cell>
          <cell r="D2817" t="str">
            <v>Window</v>
          </cell>
          <cell r="E2817" t="str">
            <v>Single Pane</v>
          </cell>
          <cell r="F2817" t="str">
            <v>SFWIN: Windows - Single Pane - to U30 - NG</v>
          </cell>
          <cell r="G2817" t="str">
            <v>Single pane windows: U-factor up to 0.30; home heated with natural gas</v>
          </cell>
          <cell r="H2817">
            <v>4</v>
          </cell>
          <cell r="I2817" t="str">
            <v>Active</v>
          </cell>
          <cell r="J2817">
            <v>42736</v>
          </cell>
          <cell r="L2817" t="str">
            <v>Res Space Heat</v>
          </cell>
          <cell r="N2817" t="str">
            <v>4833</v>
          </cell>
          <cell r="U2817" t="str">
            <v>Full</v>
          </cell>
          <cell r="V2817" t="str">
            <v>30</v>
          </cell>
          <cell r="X2817" t="str">
            <v>0.24</v>
          </cell>
          <cell r="Y2817" t="str">
            <v>PSE-deemed</v>
          </cell>
          <cell r="Z2817" t="str">
            <v>RTF Derived</v>
          </cell>
          <cell r="AA2817" t="str">
            <v>50</v>
          </cell>
          <cell r="AC2817" t="str">
            <v>20.5</v>
          </cell>
          <cell r="AD2817" t="str">
            <v>0.64</v>
          </cell>
          <cell r="AE2817" t="str">
            <v>varies</v>
          </cell>
          <cell r="AF2817" t="str">
            <v>Therm</v>
          </cell>
        </row>
        <row r="2818">
          <cell r="A2818" t="str">
            <v>11855 - 1</v>
          </cell>
          <cell r="B2818" t="str">
            <v>11855</v>
          </cell>
          <cell r="C2818" t="str">
            <v>Weatherization</v>
          </cell>
          <cell r="D2818" t="str">
            <v>Window</v>
          </cell>
          <cell r="E2818" t="str">
            <v>Single Pane</v>
          </cell>
          <cell r="F2818" t="str">
            <v>SFWIN: Windows - Single Pane - to U30 - NG - 2014</v>
          </cell>
          <cell r="G2818" t="str">
            <v>SFWIN: Windows - Single Pane - to U30 - NG - 2014</v>
          </cell>
          <cell r="H2818">
            <v>1</v>
          </cell>
          <cell r="I2818" t="str">
            <v>Active</v>
          </cell>
          <cell r="J2818">
            <v>41640</v>
          </cell>
          <cell r="K2818">
            <v>42064</v>
          </cell>
          <cell r="L2818" t="str">
            <v>Res Space Heat</v>
          </cell>
          <cell r="M2818" t="str">
            <v>WING_SING_2014</v>
          </cell>
          <cell r="N2818" t="str">
            <v>1654</v>
          </cell>
          <cell r="U2818" t="str">
            <v>Full</v>
          </cell>
          <cell r="V2818" t="str">
            <v>30</v>
          </cell>
          <cell r="X2818" t="str">
            <v>0.23</v>
          </cell>
          <cell r="Y2818" t="str">
            <v>PSE-deemed</v>
          </cell>
          <cell r="Z2818" t="str">
            <v>RTF Derived</v>
          </cell>
          <cell r="AA2818" t="str">
            <v>4.16</v>
          </cell>
          <cell r="AC2818" t="str">
            <v>20.61</v>
          </cell>
          <cell r="AD2818" t="str">
            <v>0.981</v>
          </cell>
          <cell r="AE2818" t="str">
            <v>square foot</v>
          </cell>
          <cell r="AF2818" t="str">
            <v>Therm</v>
          </cell>
        </row>
        <row r="2819">
          <cell r="A2819" t="str">
            <v>11856 - 1</v>
          </cell>
          <cell r="B2819" t="str">
            <v>11856</v>
          </cell>
          <cell r="C2819" t="str">
            <v>Weatherization</v>
          </cell>
          <cell r="D2819" t="str">
            <v>Window</v>
          </cell>
          <cell r="E2819" t="str">
            <v>Single Pane</v>
          </cell>
          <cell r="F2819" t="str">
            <v>SFWIN: Windows - Single Pane - to U30 - NG - 2015</v>
          </cell>
          <cell r="G2819" t="str">
            <v>SFWIN: Windows - Single Pane - to U30 - NG - 2015</v>
          </cell>
          <cell r="H2819">
            <v>1</v>
          </cell>
          <cell r="I2819" t="str">
            <v>Active</v>
          </cell>
          <cell r="J2819">
            <v>41640</v>
          </cell>
          <cell r="K2819">
            <v>42491</v>
          </cell>
          <cell r="L2819" t="str">
            <v>Res Space Heat</v>
          </cell>
          <cell r="M2819" t="str">
            <v>WING_SING_2015</v>
          </cell>
          <cell r="N2819" t="str">
            <v>1900</v>
          </cell>
          <cell r="U2819" t="str">
            <v>Full</v>
          </cell>
          <cell r="V2819" t="str">
            <v>30</v>
          </cell>
          <cell r="X2819" t="str">
            <v>0.23</v>
          </cell>
          <cell r="Y2819" t="str">
            <v>PSE-deemed</v>
          </cell>
          <cell r="Z2819" t="str">
            <v>RTF Derived</v>
          </cell>
          <cell r="AA2819" t="str">
            <v>4.16</v>
          </cell>
          <cell r="AC2819" t="str">
            <v>18.51</v>
          </cell>
          <cell r="AD2819" t="str">
            <v>0.75</v>
          </cell>
          <cell r="AE2819" t="str">
            <v>square foot</v>
          </cell>
          <cell r="AF2819" t="str">
            <v>Therm</v>
          </cell>
        </row>
        <row r="2820">
          <cell r="A2820" t="str">
            <v>10721 - 1</v>
          </cell>
          <cell r="B2820" t="str">
            <v>10721</v>
          </cell>
          <cell r="C2820" t="str">
            <v>Weatherization</v>
          </cell>
          <cell r="D2820" t="str">
            <v>Window</v>
          </cell>
          <cell r="E2820" t="str">
            <v>Single Pane</v>
          </cell>
          <cell r="F2820" t="str">
            <v>SFWIN: Windows - Single Pane - to U30 - NG - MH</v>
          </cell>
          <cell r="G2820" t="str">
            <v>Single pane windows: U-factor up to 0.30; manufactured home heated with natural gas</v>
          </cell>
          <cell r="H2820">
            <v>1</v>
          </cell>
          <cell r="I2820" t="str">
            <v>Active</v>
          </cell>
          <cell r="J2820">
            <v>42370</v>
          </cell>
          <cell r="K2820">
            <v>42735</v>
          </cell>
          <cell r="L2820" t="str">
            <v>Res Space Heat</v>
          </cell>
          <cell r="M2820" t="str">
            <v>WING_SING_MH_2016</v>
          </cell>
          <cell r="N2820" t="str">
            <v>3178</v>
          </cell>
          <cell r="U2820" t="str">
            <v>Full</v>
          </cell>
          <cell r="V2820" t="str">
            <v>30</v>
          </cell>
          <cell r="X2820" t="str">
            <v>0</v>
          </cell>
          <cell r="Y2820" t="str">
            <v>PSE-deemed</v>
          </cell>
          <cell r="Z2820" t="str">
            <v>RTF Derived</v>
          </cell>
          <cell r="AA2820" t="str">
            <v>50</v>
          </cell>
          <cell r="AC2820" t="str">
            <v>16.08</v>
          </cell>
          <cell r="AD2820" t="str">
            <v>0.41</v>
          </cell>
          <cell r="AE2820" t="str">
            <v>varies</v>
          </cell>
          <cell r="AF2820" t="str">
            <v>Therm</v>
          </cell>
        </row>
        <row r="2821">
          <cell r="A2821" t="str">
            <v>10721 - 2</v>
          </cell>
          <cell r="B2821" t="str">
            <v>10721</v>
          </cell>
          <cell r="C2821" t="str">
            <v>Weatherization</v>
          </cell>
          <cell r="D2821" t="str">
            <v>Window</v>
          </cell>
          <cell r="E2821" t="str">
            <v>Single Pane</v>
          </cell>
          <cell r="F2821" t="str">
            <v>SFWIN: Windows - Single Pane - to U30 - NG - MH</v>
          </cell>
          <cell r="G2821" t="str">
            <v>Single pane windows: U-factor up to 0.30; manufactured home heated with natural gas</v>
          </cell>
          <cell r="H2821">
            <v>2</v>
          </cell>
          <cell r="I2821" t="str">
            <v>Active</v>
          </cell>
          <cell r="J2821">
            <v>42736</v>
          </cell>
          <cell r="L2821" t="str">
            <v>Res Space Heat</v>
          </cell>
          <cell r="N2821" t="str">
            <v>4836</v>
          </cell>
          <cell r="U2821" t="str">
            <v>Full</v>
          </cell>
          <cell r="V2821" t="str">
            <v>25</v>
          </cell>
          <cell r="X2821" t="str">
            <v>0.08</v>
          </cell>
          <cell r="Y2821" t="str">
            <v>PSE-deemed</v>
          </cell>
          <cell r="Z2821" t="str">
            <v>RTF Derived</v>
          </cell>
          <cell r="AA2821" t="str">
            <v>50</v>
          </cell>
          <cell r="AC2821" t="str">
            <v>17.81</v>
          </cell>
          <cell r="AD2821" t="str">
            <v>0.4</v>
          </cell>
          <cell r="AE2821" t="str">
            <v>varies</v>
          </cell>
          <cell r="AF2821" t="str">
            <v>Therm</v>
          </cell>
        </row>
        <row r="2822">
          <cell r="A2822" t="str">
            <v>10719 - 1</v>
          </cell>
          <cell r="B2822" t="str">
            <v>10719</v>
          </cell>
          <cell r="C2822" t="str">
            <v>Weatherization</v>
          </cell>
          <cell r="D2822" t="str">
            <v>Window</v>
          </cell>
          <cell r="E2822" t="str">
            <v>Single Pane</v>
          </cell>
          <cell r="F2822" t="str">
            <v>SFWIN: Windows - Single Pane - to U30 - Resistance - MH</v>
          </cell>
          <cell r="G2822" t="str">
            <v>Single pane resistance windows: U-factor up to 0.30; manufactured home</v>
          </cell>
          <cell r="H2822">
            <v>1</v>
          </cell>
          <cell r="I2822" t="str">
            <v>Active</v>
          </cell>
          <cell r="J2822">
            <v>42370</v>
          </cell>
          <cell r="K2822">
            <v>42735</v>
          </cell>
          <cell r="L2822" t="str">
            <v>Res Space Heat</v>
          </cell>
          <cell r="M2822" t="str">
            <v>WINE_SING_Z_MH_2016</v>
          </cell>
          <cell r="N2822" t="str">
            <v>3158</v>
          </cell>
          <cell r="Q2822" t="str">
            <v>50</v>
          </cell>
          <cell r="S2822" t="str">
            <v>16.08</v>
          </cell>
          <cell r="T2822" t="str">
            <v>10.2</v>
          </cell>
          <cell r="U2822" t="str">
            <v>Full</v>
          </cell>
          <cell r="V2822" t="str">
            <v>30</v>
          </cell>
          <cell r="X2822" t="str">
            <v>0.06</v>
          </cell>
          <cell r="Y2822" t="str">
            <v>RTF-deemed</v>
          </cell>
          <cell r="AE2822" t="str">
            <v>varies</v>
          </cell>
          <cell r="AF2822" t="str">
            <v>kWh</v>
          </cell>
        </row>
        <row r="2823">
          <cell r="A2823" t="str">
            <v>10719 - 2</v>
          </cell>
          <cell r="B2823" t="str">
            <v>10719</v>
          </cell>
          <cell r="C2823" t="str">
            <v>Weatherization</v>
          </cell>
          <cell r="D2823" t="str">
            <v>Window</v>
          </cell>
          <cell r="E2823" t="str">
            <v>Single Pane</v>
          </cell>
          <cell r="F2823" t="str">
            <v>SFWIN: Windows - Single Pane - to U30 - Resistance - MH</v>
          </cell>
          <cell r="G2823" t="str">
            <v>Single pane resistance windows: U-factor up to 0.30; manufactured home</v>
          </cell>
          <cell r="H2823">
            <v>2</v>
          </cell>
          <cell r="I2823" t="str">
            <v>Active</v>
          </cell>
          <cell r="J2823">
            <v>42736</v>
          </cell>
          <cell r="L2823" t="str">
            <v>Res Space Heat</v>
          </cell>
          <cell r="N2823" t="str">
            <v>4835</v>
          </cell>
          <cell r="Q2823" t="str">
            <v>50</v>
          </cell>
          <cell r="S2823" t="str">
            <v>17.81</v>
          </cell>
          <cell r="T2823" t="str">
            <v>9.98</v>
          </cell>
          <cell r="U2823" t="str">
            <v>Full</v>
          </cell>
          <cell r="V2823" t="str">
            <v>25</v>
          </cell>
          <cell r="X2823" t="str">
            <v>0.067</v>
          </cell>
          <cell r="Y2823" t="str">
            <v>RTF-deemed</v>
          </cell>
          <cell r="AE2823" t="str">
            <v>varies</v>
          </cell>
          <cell r="AF2823" t="str">
            <v>kWh</v>
          </cell>
        </row>
        <row r="2824">
          <cell r="A2824" t="str">
            <v>10707 - 1</v>
          </cell>
          <cell r="B2824" t="str">
            <v>10707</v>
          </cell>
          <cell r="C2824" t="str">
            <v>Weatherization</v>
          </cell>
          <cell r="D2824" t="str">
            <v>Window</v>
          </cell>
          <cell r="E2824" t="str">
            <v>Single Pane</v>
          </cell>
          <cell r="F2824" t="str">
            <v>SFWIN: Windows - Single Pane - to U30 - Zonal</v>
          </cell>
          <cell r="G2824" t="str">
            <v>Single pane windows: U-factor up to 0.30; home with zonal heating</v>
          </cell>
          <cell r="H2824">
            <v>1</v>
          </cell>
          <cell r="I2824" t="str">
            <v>Active</v>
          </cell>
          <cell r="J2824">
            <v>42005</v>
          </cell>
          <cell r="K2824">
            <v>42369</v>
          </cell>
          <cell r="L2824" t="str">
            <v>Res Space Heat</v>
          </cell>
          <cell r="M2824" t="str">
            <v>WINE_SING_Z_2015</v>
          </cell>
          <cell r="N2824" t="str">
            <v>1889</v>
          </cell>
          <cell r="Q2824" t="str">
            <v>4.16</v>
          </cell>
          <cell r="S2824" t="str">
            <v>18.51</v>
          </cell>
          <cell r="T2824" t="str">
            <v>9.2</v>
          </cell>
          <cell r="U2824" t="str">
            <v>Full</v>
          </cell>
          <cell r="V2824" t="str">
            <v>25</v>
          </cell>
          <cell r="X2824" t="str">
            <v>0.13</v>
          </cell>
          <cell r="Y2824" t="str">
            <v>RTF-deemed</v>
          </cell>
          <cell r="AE2824" t="str">
            <v>square foot</v>
          </cell>
          <cell r="AF2824" t="str">
            <v>kWh</v>
          </cell>
        </row>
        <row r="2825">
          <cell r="A2825" t="str">
            <v>10707 - 2</v>
          </cell>
          <cell r="B2825" t="str">
            <v>10707</v>
          </cell>
          <cell r="C2825" t="str">
            <v>Weatherization</v>
          </cell>
          <cell r="D2825" t="str">
            <v>Window</v>
          </cell>
          <cell r="E2825" t="str">
            <v>Single Pane</v>
          </cell>
          <cell r="F2825" t="str">
            <v>SFWIN: Windows - Single Pane - to U30 - Zonal</v>
          </cell>
          <cell r="G2825" t="str">
            <v>Single pane windows: U-factor up to 0.30; home with zonal heating</v>
          </cell>
          <cell r="H2825">
            <v>2</v>
          </cell>
          <cell r="I2825" t="str">
            <v>Active</v>
          </cell>
          <cell r="J2825">
            <v>42370</v>
          </cell>
          <cell r="K2825">
            <v>42735</v>
          </cell>
          <cell r="L2825" t="str">
            <v>Res Space Heat</v>
          </cell>
          <cell r="M2825" t="str">
            <v>WINE_SING_Z_2016</v>
          </cell>
          <cell r="N2825" t="str">
            <v>2317</v>
          </cell>
          <cell r="Q2825" t="str">
            <v>50</v>
          </cell>
          <cell r="S2825" t="str">
            <v>18.51</v>
          </cell>
          <cell r="T2825" t="str">
            <v>8.92</v>
          </cell>
          <cell r="U2825" t="str">
            <v>Full</v>
          </cell>
          <cell r="V2825" t="str">
            <v>25</v>
          </cell>
          <cell r="X2825" t="str">
            <v>0.13</v>
          </cell>
          <cell r="Y2825" t="str">
            <v>RTF-deemed</v>
          </cell>
          <cell r="AE2825" t="str">
            <v>varies</v>
          </cell>
          <cell r="AF2825" t="str">
            <v>kWh</v>
          </cell>
        </row>
        <row r="2826">
          <cell r="A2826" t="str">
            <v>10707 - 3</v>
          </cell>
          <cell r="B2826" t="str">
            <v>10707</v>
          </cell>
          <cell r="C2826" t="str">
            <v>Weatherization</v>
          </cell>
          <cell r="D2826" t="str">
            <v>Window</v>
          </cell>
          <cell r="E2826" t="str">
            <v>Single Pane</v>
          </cell>
          <cell r="F2826" t="str">
            <v>SFWIN: Windows - Single Pane - to U30 - Zonal</v>
          </cell>
          <cell r="G2826" t="str">
            <v>Single pane windows: U-factor up to 0.30; home with zonal heating</v>
          </cell>
          <cell r="H2826">
            <v>3</v>
          </cell>
          <cell r="I2826" t="str">
            <v>Active</v>
          </cell>
          <cell r="J2826">
            <v>42736</v>
          </cell>
          <cell r="L2826" t="str">
            <v>Res Space Heat</v>
          </cell>
          <cell r="N2826" t="str">
            <v>4832</v>
          </cell>
          <cell r="Q2826" t="str">
            <v>50</v>
          </cell>
          <cell r="S2826" t="str">
            <v>20.5</v>
          </cell>
          <cell r="T2826" t="str">
            <v>8.92</v>
          </cell>
          <cell r="U2826" t="str">
            <v>Full</v>
          </cell>
          <cell r="V2826" t="str">
            <v>25</v>
          </cell>
          <cell r="X2826" t="str">
            <v>0.133</v>
          </cell>
          <cell r="Y2826" t="str">
            <v>RTF-deemed</v>
          </cell>
          <cell r="AE2826" t="str">
            <v>varies</v>
          </cell>
          <cell r="AF2826" t="str">
            <v>kWh</v>
          </cell>
        </row>
        <row r="2827">
          <cell r="A2827" t="str">
            <v>11859 - 1</v>
          </cell>
          <cell r="B2827" t="str">
            <v>11859</v>
          </cell>
          <cell r="C2827" t="str">
            <v>Weatherization</v>
          </cell>
          <cell r="D2827" t="str">
            <v>Window</v>
          </cell>
          <cell r="E2827" t="str">
            <v>Single Pane</v>
          </cell>
          <cell r="F2827" t="str">
            <v>SFWIN: Windows - Single Pane - to U30 - Zonal - 2015</v>
          </cell>
          <cell r="G2827" t="str">
            <v>SFWIN: Windows - Single Pane - to U30 - Zonal - 2015</v>
          </cell>
          <cell r="H2827">
            <v>1</v>
          </cell>
          <cell r="I2827" t="str">
            <v>Active</v>
          </cell>
          <cell r="J2827">
            <v>41821</v>
          </cell>
          <cell r="K2827">
            <v>42430</v>
          </cell>
          <cell r="L2827" t="str">
            <v>Res Space Heat</v>
          </cell>
          <cell r="M2827" t="str">
            <v>WINE_SING_Z_2015</v>
          </cell>
          <cell r="N2827" t="str">
            <v>1889</v>
          </cell>
          <cell r="Q2827" t="str">
            <v>4.16</v>
          </cell>
          <cell r="S2827" t="str">
            <v>18.51</v>
          </cell>
          <cell r="T2827" t="str">
            <v>9.2</v>
          </cell>
          <cell r="U2827" t="str">
            <v>Full</v>
          </cell>
          <cell r="V2827" t="str">
            <v>25</v>
          </cell>
          <cell r="X2827" t="str">
            <v>0.13</v>
          </cell>
          <cell r="Y2827" t="str">
            <v>RTF-deemed</v>
          </cell>
          <cell r="AE2827" t="str">
            <v>square foot</v>
          </cell>
          <cell r="AF2827" t="str">
            <v>kWh</v>
          </cell>
        </row>
        <row r="2828">
          <cell r="A2828" t="str">
            <v>10920 - 1</v>
          </cell>
          <cell r="B2828" t="str">
            <v>10920</v>
          </cell>
          <cell r="C2828" t="str">
            <v>Safety</v>
          </cell>
          <cell r="D2828" t="str">
            <v>Safety Equipment</v>
          </cell>
          <cell r="E2828" t="str">
            <v>Safety Equipment</v>
          </cell>
          <cell r="F2828" t="str">
            <v>SFWX: Carbon Monoxide Detector</v>
          </cell>
          <cell r="G2828" t="str">
            <v>Carbon monoxide detector</v>
          </cell>
          <cell r="H2828">
            <v>1</v>
          </cell>
          <cell r="I2828" t="str">
            <v>Active</v>
          </cell>
          <cell r="J2828">
            <v>42370</v>
          </cell>
          <cell r="M2828" t="str">
            <v>CO_MONITOR</v>
          </cell>
          <cell r="N2828" t="str">
            <v>1911</v>
          </cell>
          <cell r="U2828" t="str">
            <v>Full</v>
          </cell>
          <cell r="V2828" t="str">
            <v>5</v>
          </cell>
          <cell r="X2828" t="str">
            <v>7.66</v>
          </cell>
          <cell r="AA2828" t="str">
            <v>38.3</v>
          </cell>
          <cell r="AC2828" t="str">
            <v>38.3</v>
          </cell>
          <cell r="AD2828" t="str">
            <v>0</v>
          </cell>
          <cell r="AE2828" t="str">
            <v>per home</v>
          </cell>
          <cell r="AF2828" t="str">
            <v>Therm</v>
          </cell>
        </row>
        <row r="2829">
          <cell r="A2829" t="str">
            <v>10912 - 1</v>
          </cell>
          <cell r="B2829" t="str">
            <v>10912</v>
          </cell>
          <cell r="C2829" t="str">
            <v>Weatherization</v>
          </cell>
          <cell r="D2829" t="str">
            <v>Insulation</v>
          </cell>
          <cell r="E2829" t="str">
            <v>Attic Insulation</v>
          </cell>
          <cell r="F2829" t="str">
            <v>SFWX: Insulation - Attic - R0 to R49 - FAF</v>
          </cell>
          <cell r="G2829" t="str">
            <v>Attic Insulation: R0 to R49; home heated with forced-air furnace</v>
          </cell>
          <cell r="H2829">
            <v>1</v>
          </cell>
          <cell r="I2829" t="str">
            <v>Active</v>
          </cell>
          <cell r="J2829">
            <v>42370</v>
          </cell>
          <cell r="L2829" t="str">
            <v>SF Space Heat</v>
          </cell>
          <cell r="M2829" t="str">
            <v>INS_ATT_R0_FAF_2016</v>
          </cell>
          <cell r="N2829" t="str">
            <v>2303</v>
          </cell>
          <cell r="Q2829" t="str">
            <v>0.33</v>
          </cell>
          <cell r="S2829" t="str">
            <v>1.12</v>
          </cell>
          <cell r="T2829" t="str">
            <v>2.35</v>
          </cell>
          <cell r="U2829" t="str">
            <v>Full</v>
          </cell>
          <cell r="V2829" t="str">
            <v>30</v>
          </cell>
          <cell r="X2829" t="str">
            <v>0.03</v>
          </cell>
          <cell r="Y2829" t="str">
            <v>RTF-deemed</v>
          </cell>
          <cell r="AE2829" t="str">
            <v>square foot</v>
          </cell>
          <cell r="AF2829" t="str">
            <v>kWh</v>
          </cell>
        </row>
        <row r="2830">
          <cell r="A2830" t="str">
            <v>10914 - 1</v>
          </cell>
          <cell r="B2830" t="str">
            <v>10914</v>
          </cell>
          <cell r="C2830" t="str">
            <v>Weatherization</v>
          </cell>
          <cell r="D2830" t="str">
            <v>Insulation</v>
          </cell>
          <cell r="E2830" t="str">
            <v>Attic Insulation</v>
          </cell>
          <cell r="F2830" t="str">
            <v>SFWX: Insulation - Attic - R0 to R49 - HP</v>
          </cell>
          <cell r="G2830" t="str">
            <v>Attic Insulation: R0 to R49; home heated with heat pump</v>
          </cell>
          <cell r="H2830">
            <v>1</v>
          </cell>
          <cell r="I2830" t="str">
            <v>Active</v>
          </cell>
          <cell r="J2830">
            <v>42370</v>
          </cell>
          <cell r="L2830" t="str">
            <v>SF Space Heat</v>
          </cell>
          <cell r="M2830" t="str">
            <v>INS_ATT_R0_HP_2016</v>
          </cell>
          <cell r="N2830" t="str">
            <v>2304</v>
          </cell>
          <cell r="Q2830" t="str">
            <v>0.33</v>
          </cell>
          <cell r="S2830" t="str">
            <v>1.12</v>
          </cell>
          <cell r="T2830" t="str">
            <v>1.33</v>
          </cell>
          <cell r="U2830" t="str">
            <v>Full</v>
          </cell>
          <cell r="V2830" t="str">
            <v>30</v>
          </cell>
          <cell r="X2830" t="str">
            <v>0.02</v>
          </cell>
          <cell r="Y2830" t="str">
            <v>RTF-deemed</v>
          </cell>
          <cell r="AE2830" t="str">
            <v>square foot</v>
          </cell>
          <cell r="AF2830" t="str">
            <v>kWh</v>
          </cell>
        </row>
        <row r="2831">
          <cell r="A2831" t="str">
            <v>10913 - 1</v>
          </cell>
          <cell r="B2831" t="str">
            <v>10913</v>
          </cell>
          <cell r="C2831" t="str">
            <v>Weatherization</v>
          </cell>
          <cell r="D2831" t="str">
            <v>Insulation</v>
          </cell>
          <cell r="E2831" t="str">
            <v>Attic Insulation</v>
          </cell>
          <cell r="F2831" t="str">
            <v>SFWX: Insulation - Attic - R0 to R49 - NG</v>
          </cell>
          <cell r="G2831" t="str">
            <v>Attic Insulation: R0 to R49; home heated with natural gas</v>
          </cell>
          <cell r="H2831">
            <v>1</v>
          </cell>
          <cell r="I2831" t="str">
            <v>Active</v>
          </cell>
          <cell r="J2831">
            <v>42370</v>
          </cell>
          <cell r="L2831" t="str">
            <v>Res Space Heat</v>
          </cell>
          <cell r="M2831" t="str">
            <v>INS_ATT_R0_G_2016</v>
          </cell>
          <cell r="N2831" t="str">
            <v>2326</v>
          </cell>
          <cell r="U2831" t="str">
            <v>Full</v>
          </cell>
          <cell r="V2831" t="str">
            <v>30</v>
          </cell>
          <cell r="X2831" t="str">
            <v>0.03</v>
          </cell>
          <cell r="Y2831" t="str">
            <v>PSE-deemed</v>
          </cell>
          <cell r="Z2831" t="str">
            <v>RTF Derived</v>
          </cell>
          <cell r="AA2831" t="str">
            <v>0.33</v>
          </cell>
          <cell r="AC2831" t="str">
            <v>1.12</v>
          </cell>
          <cell r="AD2831" t="str">
            <v>0.1</v>
          </cell>
          <cell r="AE2831" t="str">
            <v>square foot</v>
          </cell>
          <cell r="AF2831" t="str">
            <v>Therm</v>
          </cell>
        </row>
        <row r="2832">
          <cell r="A2832" t="str">
            <v>10915 - 1</v>
          </cell>
          <cell r="B2832" t="str">
            <v>10915</v>
          </cell>
          <cell r="C2832" t="str">
            <v>Weatherization</v>
          </cell>
          <cell r="D2832" t="str">
            <v>Insulation</v>
          </cell>
          <cell r="E2832" t="str">
            <v>Attic Insulation</v>
          </cell>
          <cell r="F2832" t="str">
            <v>SFWX: Insulation - Attic - R0 to R49 - Zonal</v>
          </cell>
          <cell r="G2832" t="str">
            <v>Attic Insulation: R0 to R49; home with zonal heating</v>
          </cell>
          <cell r="H2832">
            <v>1</v>
          </cell>
          <cell r="I2832" t="str">
            <v>Active</v>
          </cell>
          <cell r="J2832">
            <v>42370</v>
          </cell>
          <cell r="L2832" t="str">
            <v>SF Space Heat</v>
          </cell>
          <cell r="M2832" t="str">
            <v>INS_ATT_R0_Z_2016</v>
          </cell>
          <cell r="N2832" t="str">
            <v>2305</v>
          </cell>
          <cell r="Q2832" t="str">
            <v>0.33</v>
          </cell>
          <cell r="S2832" t="str">
            <v>1.12</v>
          </cell>
          <cell r="T2832" t="str">
            <v>2.16</v>
          </cell>
          <cell r="U2832" t="str">
            <v>Full</v>
          </cell>
          <cell r="V2832" t="str">
            <v>30</v>
          </cell>
          <cell r="X2832" t="str">
            <v>0.03</v>
          </cell>
          <cell r="Y2832" t="str">
            <v>RTF-deemed</v>
          </cell>
          <cell r="AE2832" t="str">
            <v>square foot</v>
          </cell>
          <cell r="AF2832" t="str">
            <v>kWh</v>
          </cell>
        </row>
        <row r="2833">
          <cell r="A2833" t="str">
            <v>10916 - 1</v>
          </cell>
          <cell r="B2833" t="str">
            <v>10916</v>
          </cell>
          <cell r="C2833" t="str">
            <v>Weatherization</v>
          </cell>
          <cell r="D2833" t="str">
            <v>Insulation</v>
          </cell>
          <cell r="E2833" t="str">
            <v>Attic Insulation</v>
          </cell>
          <cell r="F2833" t="str">
            <v>SFWX: Insulation - Attic - R11 to R49 - FAF</v>
          </cell>
          <cell r="G2833" t="str">
            <v>Attic Insulation: R11 to R49; home heated with forced-air furnace</v>
          </cell>
          <cell r="H2833">
            <v>1</v>
          </cell>
          <cell r="I2833" t="str">
            <v>Active</v>
          </cell>
          <cell r="J2833">
            <v>42370</v>
          </cell>
          <cell r="L2833" t="str">
            <v>SF Space Heat</v>
          </cell>
          <cell r="M2833" t="str">
            <v>INS_ATT_R11_FAF_2016</v>
          </cell>
          <cell r="N2833" t="str">
            <v>2306</v>
          </cell>
          <cell r="Q2833" t="str">
            <v>0.33</v>
          </cell>
          <cell r="S2833" t="str">
            <v>0.98</v>
          </cell>
          <cell r="T2833" t="str">
            <v>0.62</v>
          </cell>
          <cell r="U2833" t="str">
            <v>Full</v>
          </cell>
          <cell r="V2833" t="str">
            <v>30</v>
          </cell>
          <cell r="X2833" t="str">
            <v>0.01</v>
          </cell>
          <cell r="Y2833" t="str">
            <v>RTF-deemed</v>
          </cell>
          <cell r="AE2833" t="str">
            <v>square foot</v>
          </cell>
          <cell r="AF2833" t="str">
            <v>kWh</v>
          </cell>
        </row>
        <row r="2834">
          <cell r="A2834" t="str">
            <v>10918 - 1</v>
          </cell>
          <cell r="B2834" t="str">
            <v>10918</v>
          </cell>
          <cell r="C2834" t="str">
            <v>Weatherization</v>
          </cell>
          <cell r="D2834" t="str">
            <v>Insulation</v>
          </cell>
          <cell r="E2834" t="str">
            <v>Attic Insulation</v>
          </cell>
          <cell r="F2834" t="str">
            <v>SFWX: Insulation - Attic - R11 to R49 - HP</v>
          </cell>
          <cell r="G2834" t="str">
            <v>Attic Insulation: R11 to R49; home heated with heat pump</v>
          </cell>
          <cell r="H2834">
            <v>1</v>
          </cell>
          <cell r="I2834" t="str">
            <v>Active</v>
          </cell>
          <cell r="J2834">
            <v>42370</v>
          </cell>
          <cell r="L2834" t="str">
            <v>SF Space Heat</v>
          </cell>
          <cell r="M2834" t="str">
            <v>INS_ATT_R11_HP_2016</v>
          </cell>
          <cell r="N2834" t="str">
            <v>2307</v>
          </cell>
          <cell r="Q2834" t="str">
            <v>0.33</v>
          </cell>
          <cell r="S2834" t="str">
            <v>0.98</v>
          </cell>
          <cell r="T2834" t="str">
            <v>0.26</v>
          </cell>
          <cell r="U2834" t="str">
            <v>Full</v>
          </cell>
          <cell r="V2834" t="str">
            <v>30</v>
          </cell>
          <cell r="X2834" t="str">
            <v>0</v>
          </cell>
          <cell r="Y2834" t="str">
            <v>RTF-deemed</v>
          </cell>
          <cell r="AE2834" t="str">
            <v>square foot</v>
          </cell>
          <cell r="AF2834" t="str">
            <v>kWh</v>
          </cell>
        </row>
        <row r="2835">
          <cell r="A2835" t="str">
            <v>10917 - 1</v>
          </cell>
          <cell r="B2835" t="str">
            <v>10917</v>
          </cell>
          <cell r="C2835" t="str">
            <v>Weatherization</v>
          </cell>
          <cell r="D2835" t="str">
            <v>Insulation</v>
          </cell>
          <cell r="E2835" t="str">
            <v>Attic Insulation</v>
          </cell>
          <cell r="F2835" t="str">
            <v>SFWX: Insulation - Attic - R11 to R49 - NG</v>
          </cell>
          <cell r="G2835" t="str">
            <v>Attic Insulation: R11 to R49; home heated with natural gas</v>
          </cell>
          <cell r="H2835">
            <v>1</v>
          </cell>
          <cell r="I2835" t="str">
            <v>Active</v>
          </cell>
          <cell r="J2835">
            <v>42370</v>
          </cell>
          <cell r="L2835" t="str">
            <v>Res Space Heat</v>
          </cell>
          <cell r="M2835" t="str">
            <v>INS_ATT_R11_G_2016</v>
          </cell>
          <cell r="N2835" t="str">
            <v>2327</v>
          </cell>
          <cell r="U2835" t="str">
            <v>Full</v>
          </cell>
          <cell r="V2835" t="str">
            <v>30</v>
          </cell>
          <cell r="X2835" t="str">
            <v>0.01</v>
          </cell>
          <cell r="Y2835" t="str">
            <v>PSE-deemed</v>
          </cell>
          <cell r="Z2835" t="str">
            <v>RTF Derived</v>
          </cell>
          <cell r="AA2835" t="str">
            <v>0.33</v>
          </cell>
          <cell r="AC2835" t="str">
            <v>0.98</v>
          </cell>
          <cell r="AD2835" t="str">
            <v>0.03</v>
          </cell>
          <cell r="AE2835" t="str">
            <v>square foot</v>
          </cell>
          <cell r="AF2835" t="str">
            <v>Therm</v>
          </cell>
        </row>
        <row r="2836">
          <cell r="A2836" t="str">
            <v>10919 - 1</v>
          </cell>
          <cell r="B2836" t="str">
            <v>10919</v>
          </cell>
          <cell r="C2836" t="str">
            <v>Weatherization</v>
          </cell>
          <cell r="D2836" t="str">
            <v>Insulation</v>
          </cell>
          <cell r="E2836" t="str">
            <v>Attic Insulation</v>
          </cell>
          <cell r="F2836" t="str">
            <v>SFWX: Insulation - Attic - R11 to R49 - Zonal</v>
          </cell>
          <cell r="G2836" t="str">
            <v>Attic Insulation: R11 to R49; home with zonal heating</v>
          </cell>
          <cell r="H2836">
            <v>1</v>
          </cell>
          <cell r="I2836" t="str">
            <v>Active</v>
          </cell>
          <cell r="J2836">
            <v>42370</v>
          </cell>
          <cell r="L2836" t="str">
            <v>SF Space Heat</v>
          </cell>
          <cell r="M2836" t="str">
            <v>INS_ATT_R11_Z_2016</v>
          </cell>
          <cell r="N2836" t="str">
            <v>1892</v>
          </cell>
          <cell r="Q2836" t="str">
            <v>0.33</v>
          </cell>
          <cell r="S2836" t="str">
            <v>0.98</v>
          </cell>
          <cell r="T2836" t="str">
            <v>0.44</v>
          </cell>
          <cell r="U2836" t="str">
            <v>Full</v>
          </cell>
          <cell r="V2836" t="str">
            <v>30</v>
          </cell>
          <cell r="W2836" t="str">
            <v>5155</v>
          </cell>
          <cell r="X2836" t="str">
            <v>0.03</v>
          </cell>
          <cell r="Y2836" t="str">
            <v>RTF-deemed</v>
          </cell>
          <cell r="AE2836" t="str">
            <v>square foot</v>
          </cell>
          <cell r="AF2836" t="str">
            <v>kWh</v>
          </cell>
        </row>
        <row r="2837">
          <cell r="A2837" t="str">
            <v>10923 - 1</v>
          </cell>
          <cell r="B2837" t="str">
            <v>10923</v>
          </cell>
          <cell r="C2837" t="str">
            <v>Weatherization</v>
          </cell>
          <cell r="D2837" t="str">
            <v>Insulation</v>
          </cell>
          <cell r="E2837" t="str">
            <v>Floor Insulation</v>
          </cell>
          <cell r="F2837" t="str">
            <v>SFWX: Insulation - Floor - R0 to R22 - HP - MH</v>
          </cell>
          <cell r="G2837" t="str">
            <v>Floor Insulation: R0 to R22; manufactured home heated with heat pump</v>
          </cell>
          <cell r="H2837">
            <v>1</v>
          </cell>
          <cell r="I2837" t="str">
            <v>Active</v>
          </cell>
          <cell r="J2837">
            <v>42370</v>
          </cell>
          <cell r="L2837" t="str">
            <v>SF Space Heat</v>
          </cell>
          <cell r="N2837" t="str">
            <v>3161</v>
          </cell>
          <cell r="Q2837" t="str">
            <v>0.55</v>
          </cell>
          <cell r="S2837" t="str">
            <v>1.25</v>
          </cell>
          <cell r="T2837" t="str">
            <v>0.4</v>
          </cell>
          <cell r="U2837" t="str">
            <v>Full</v>
          </cell>
          <cell r="V2837" t="str">
            <v>25</v>
          </cell>
          <cell r="X2837" t="str">
            <v>0</v>
          </cell>
          <cell r="Y2837" t="str">
            <v>RTF-deemed</v>
          </cell>
          <cell r="AE2837" t="str">
            <v>per unit</v>
          </cell>
          <cell r="AF2837" t="str">
            <v>kWh</v>
          </cell>
        </row>
        <row r="2838">
          <cell r="A2838" t="str">
            <v>10925 - 1</v>
          </cell>
          <cell r="B2838" t="str">
            <v>10925</v>
          </cell>
          <cell r="C2838" t="str">
            <v>Weatherization</v>
          </cell>
          <cell r="D2838" t="str">
            <v>Insulation</v>
          </cell>
          <cell r="E2838" t="str">
            <v>Floor Insulation</v>
          </cell>
          <cell r="F2838" t="str">
            <v>SFWX: Insulation - Floor - R0 to R22 - NG - MH</v>
          </cell>
          <cell r="G2838" t="str">
            <v>Floor Insulation: R0 to R24; manufactured home heated with natural gas</v>
          </cell>
          <cell r="H2838">
            <v>1</v>
          </cell>
          <cell r="I2838" t="str">
            <v>Active</v>
          </cell>
          <cell r="J2838">
            <v>42370</v>
          </cell>
          <cell r="L2838" t="str">
            <v>Res Space Heat</v>
          </cell>
          <cell r="N2838" t="str">
            <v>3176</v>
          </cell>
          <cell r="U2838" t="str">
            <v>Full</v>
          </cell>
          <cell r="V2838" t="str">
            <v>20</v>
          </cell>
          <cell r="X2838" t="str">
            <v>0</v>
          </cell>
          <cell r="Y2838" t="str">
            <v>PSE-deemed</v>
          </cell>
          <cell r="Z2838" t="str">
            <v>RTF Derived</v>
          </cell>
          <cell r="AA2838" t="str">
            <v>0.55</v>
          </cell>
          <cell r="AC2838" t="str">
            <v>1.25</v>
          </cell>
          <cell r="AD2838" t="str">
            <v>0.02</v>
          </cell>
          <cell r="AE2838" t="str">
            <v>per unit</v>
          </cell>
          <cell r="AF2838" t="str">
            <v>Therm</v>
          </cell>
        </row>
        <row r="2839">
          <cell r="A2839" t="str">
            <v>10924 - 1</v>
          </cell>
          <cell r="B2839" t="str">
            <v>10924</v>
          </cell>
          <cell r="C2839" t="str">
            <v>Weatherization</v>
          </cell>
          <cell r="D2839" t="str">
            <v>Insulation</v>
          </cell>
          <cell r="E2839" t="str">
            <v>Floor Insulation</v>
          </cell>
          <cell r="F2839" t="str">
            <v>SFWX: Insulation - Floor - R0 to R22 - Zonal - MH</v>
          </cell>
          <cell r="G2839" t="str">
            <v>Floor Insulation: R0 to R23; manufactured home with zonal heating</v>
          </cell>
          <cell r="H2839">
            <v>1</v>
          </cell>
          <cell r="I2839" t="str">
            <v>Active</v>
          </cell>
          <cell r="J2839">
            <v>42370</v>
          </cell>
          <cell r="L2839" t="str">
            <v>SF Space Heat</v>
          </cell>
          <cell r="N2839" t="str">
            <v>3160</v>
          </cell>
          <cell r="Q2839" t="str">
            <v>0.55</v>
          </cell>
          <cell r="S2839" t="str">
            <v>1.25</v>
          </cell>
          <cell r="T2839" t="str">
            <v>0.5</v>
          </cell>
          <cell r="U2839" t="str">
            <v>Full</v>
          </cell>
          <cell r="V2839" t="str">
            <v>25</v>
          </cell>
          <cell r="X2839" t="str">
            <v>0</v>
          </cell>
          <cell r="Y2839" t="str">
            <v>RTF-deemed</v>
          </cell>
          <cell r="AE2839" t="str">
            <v>per unit</v>
          </cell>
          <cell r="AF2839" t="str">
            <v>kWh</v>
          </cell>
        </row>
        <row r="2840">
          <cell r="A2840" t="str">
            <v>10926 - 1</v>
          </cell>
          <cell r="B2840" t="str">
            <v>10926</v>
          </cell>
          <cell r="C2840" t="str">
            <v>Weatherization</v>
          </cell>
          <cell r="D2840" t="str">
            <v>Insulation</v>
          </cell>
          <cell r="E2840" t="str">
            <v>Floor Insulation</v>
          </cell>
          <cell r="F2840" t="str">
            <v>SFWX: Insulation - Floor - R0 to R30 - FAF</v>
          </cell>
          <cell r="G2840" t="str">
            <v>Floor Insulation: R0 to R30; home heated with forced-air furnace</v>
          </cell>
          <cell r="H2840">
            <v>1</v>
          </cell>
          <cell r="I2840" t="str">
            <v>Active</v>
          </cell>
          <cell r="J2840">
            <v>42370</v>
          </cell>
          <cell r="L2840" t="str">
            <v>SF Space Heat</v>
          </cell>
          <cell r="M2840" t="str">
            <v>INS_FLR_E_FAF_2016</v>
          </cell>
          <cell r="N2840" t="str">
            <v>2308</v>
          </cell>
          <cell r="Q2840" t="str">
            <v>0.11</v>
          </cell>
          <cell r="S2840" t="str">
            <v>1.32</v>
          </cell>
          <cell r="T2840" t="str">
            <v>1</v>
          </cell>
          <cell r="U2840" t="str">
            <v>Full</v>
          </cell>
          <cell r="V2840" t="str">
            <v>30</v>
          </cell>
          <cell r="X2840" t="str">
            <v>0.1</v>
          </cell>
          <cell r="Y2840" t="str">
            <v>RTF-deemed</v>
          </cell>
          <cell r="AE2840" t="str">
            <v>square foot</v>
          </cell>
          <cell r="AF2840" t="str">
            <v>kWh</v>
          </cell>
        </row>
        <row r="2841">
          <cell r="A2841" t="str">
            <v>10928 - 1</v>
          </cell>
          <cell r="B2841" t="str">
            <v>10928</v>
          </cell>
          <cell r="C2841" t="str">
            <v>Weatherization</v>
          </cell>
          <cell r="D2841" t="str">
            <v>Insulation</v>
          </cell>
          <cell r="E2841" t="str">
            <v>Floor Insulation</v>
          </cell>
          <cell r="F2841" t="str">
            <v>SFWX: Insulation - Floor - R0 to R30 - HP</v>
          </cell>
          <cell r="G2841" t="str">
            <v>Floor Insulation: R0 to R30; home heated with heat pump</v>
          </cell>
          <cell r="H2841">
            <v>1</v>
          </cell>
          <cell r="I2841" t="str">
            <v>Active</v>
          </cell>
          <cell r="J2841">
            <v>42370</v>
          </cell>
          <cell r="L2841" t="str">
            <v>SF Space Heat</v>
          </cell>
          <cell r="M2841" t="str">
            <v>INS_FLR_E_HP_2016</v>
          </cell>
          <cell r="N2841" t="str">
            <v>2309</v>
          </cell>
          <cell r="Q2841" t="str">
            <v>0.11</v>
          </cell>
          <cell r="S2841" t="str">
            <v>1.32</v>
          </cell>
          <cell r="T2841" t="str">
            <v>0.18</v>
          </cell>
          <cell r="U2841" t="str">
            <v>Full</v>
          </cell>
          <cell r="V2841" t="str">
            <v>30</v>
          </cell>
          <cell r="X2841" t="str">
            <v>0</v>
          </cell>
          <cell r="Y2841" t="str">
            <v>RTF-deemed</v>
          </cell>
          <cell r="AE2841" t="str">
            <v>square foot</v>
          </cell>
          <cell r="AF2841" t="str">
            <v>kWh</v>
          </cell>
        </row>
        <row r="2842">
          <cell r="A2842" t="str">
            <v>10927 - 1</v>
          </cell>
          <cell r="B2842" t="str">
            <v>10927</v>
          </cell>
          <cell r="C2842" t="str">
            <v>Weatherization</v>
          </cell>
          <cell r="D2842" t="str">
            <v>Insulation</v>
          </cell>
          <cell r="E2842" t="str">
            <v>Floor Insulation</v>
          </cell>
          <cell r="F2842" t="str">
            <v>SFWX: Insulation - Floor - R0 to R30 - NG</v>
          </cell>
          <cell r="G2842" t="str">
            <v>Floor Insulation: R0 to R30; home heated with natural gas</v>
          </cell>
          <cell r="H2842">
            <v>1</v>
          </cell>
          <cell r="I2842" t="str">
            <v>Active</v>
          </cell>
          <cell r="J2842">
            <v>42370</v>
          </cell>
          <cell r="L2842" t="str">
            <v>Res Space Heat</v>
          </cell>
          <cell r="M2842" t="str">
            <v>INS_FLR_G_2016</v>
          </cell>
          <cell r="N2842" t="str">
            <v>2328</v>
          </cell>
          <cell r="U2842" t="str">
            <v>Full</v>
          </cell>
          <cell r="V2842" t="str">
            <v>30</v>
          </cell>
          <cell r="X2842" t="str">
            <v>0.01</v>
          </cell>
          <cell r="Y2842" t="str">
            <v>PSE-deemed</v>
          </cell>
          <cell r="Z2842" t="str">
            <v>RTF Derived</v>
          </cell>
          <cell r="AA2842" t="str">
            <v>0.11</v>
          </cell>
          <cell r="AC2842" t="str">
            <v>1.32</v>
          </cell>
          <cell r="AD2842" t="str">
            <v>0.04</v>
          </cell>
          <cell r="AE2842" t="str">
            <v>square foot</v>
          </cell>
          <cell r="AF2842" t="str">
            <v>Therm</v>
          </cell>
        </row>
        <row r="2843">
          <cell r="A2843" t="str">
            <v>10929 - 1</v>
          </cell>
          <cell r="B2843" t="str">
            <v>10929</v>
          </cell>
          <cell r="C2843" t="str">
            <v>Weatherization</v>
          </cell>
          <cell r="D2843" t="str">
            <v>Insulation</v>
          </cell>
          <cell r="E2843" t="str">
            <v>Floor Insulation</v>
          </cell>
          <cell r="F2843" t="str">
            <v>SFWX: Insulation - Floor - R0 to R30 - Zonal</v>
          </cell>
          <cell r="G2843" t="str">
            <v>Floor Insulation: R0 to R30; home with zonal heating</v>
          </cell>
          <cell r="H2843">
            <v>1</v>
          </cell>
          <cell r="I2843" t="str">
            <v>Active</v>
          </cell>
          <cell r="J2843">
            <v>42370</v>
          </cell>
          <cell r="L2843" t="str">
            <v>SF Space Heat</v>
          </cell>
          <cell r="M2843" t="str">
            <v>INS_FLR_E_Z_2016</v>
          </cell>
          <cell r="N2843" t="str">
            <v>2310</v>
          </cell>
          <cell r="Q2843" t="str">
            <v>0.11</v>
          </cell>
          <cell r="S2843" t="str">
            <v>1.32</v>
          </cell>
          <cell r="T2843" t="str">
            <v>1.03</v>
          </cell>
          <cell r="U2843" t="str">
            <v>Full</v>
          </cell>
          <cell r="V2843" t="str">
            <v>30</v>
          </cell>
          <cell r="X2843" t="str">
            <v>0.02</v>
          </cell>
          <cell r="Y2843" t="str">
            <v>RTF-deemed</v>
          </cell>
          <cell r="AE2843" t="str">
            <v>square foot</v>
          </cell>
          <cell r="AF2843" t="str">
            <v>kWh</v>
          </cell>
        </row>
        <row r="2844">
          <cell r="A2844" t="str">
            <v>10945 - 1</v>
          </cell>
          <cell r="B2844" t="str">
            <v>10945</v>
          </cell>
          <cell r="C2844" t="str">
            <v>Weatherization</v>
          </cell>
          <cell r="D2844" t="str">
            <v>Insulation</v>
          </cell>
          <cell r="E2844" t="str">
            <v>Wall Insulation</v>
          </cell>
          <cell r="F2844" t="str">
            <v>SFWX: Insulation - Wall - R0 to R13 - FAF</v>
          </cell>
          <cell r="G2844" t="str">
            <v>Wall insulation: R0 to R13: home heated with forced-air furnace</v>
          </cell>
          <cell r="H2844">
            <v>1</v>
          </cell>
          <cell r="I2844" t="str">
            <v>Active</v>
          </cell>
          <cell r="J2844">
            <v>42370</v>
          </cell>
          <cell r="L2844" t="str">
            <v>SF Space Heat</v>
          </cell>
          <cell r="M2844" t="str">
            <v>INS_WALL_E_FAF_2016</v>
          </cell>
          <cell r="N2844" t="str">
            <v>2312</v>
          </cell>
          <cell r="Q2844" t="str">
            <v>0.22</v>
          </cell>
          <cell r="S2844" t="str">
            <v>1.39</v>
          </cell>
          <cell r="T2844" t="str">
            <v>2.23</v>
          </cell>
          <cell r="U2844" t="str">
            <v>Full</v>
          </cell>
          <cell r="V2844" t="str">
            <v>30</v>
          </cell>
          <cell r="X2844" t="str">
            <v>0.03</v>
          </cell>
          <cell r="Y2844" t="str">
            <v>RTF-deemed</v>
          </cell>
          <cell r="AE2844" t="str">
            <v>square foot</v>
          </cell>
          <cell r="AF2844" t="str">
            <v>kWh</v>
          </cell>
        </row>
        <row r="2845">
          <cell r="A2845" t="str">
            <v>10947 - 1</v>
          </cell>
          <cell r="B2845" t="str">
            <v>10947</v>
          </cell>
          <cell r="C2845" t="str">
            <v>Weatherization</v>
          </cell>
          <cell r="D2845" t="str">
            <v>Insulation</v>
          </cell>
          <cell r="E2845" t="str">
            <v>Wall Insulation</v>
          </cell>
          <cell r="F2845" t="str">
            <v>SFWX: Insulation - Wall - R0 to R13 - HP</v>
          </cell>
          <cell r="G2845" t="str">
            <v>Wall insulation: R0 to R13: home heated with heat pump</v>
          </cell>
          <cell r="H2845">
            <v>1</v>
          </cell>
          <cell r="I2845" t="str">
            <v>Active</v>
          </cell>
          <cell r="J2845">
            <v>42370</v>
          </cell>
          <cell r="L2845" t="str">
            <v>SF Space Heat</v>
          </cell>
          <cell r="M2845" t="str">
            <v>INS_WALL_E_HP_2016</v>
          </cell>
          <cell r="N2845" t="str">
            <v>2313</v>
          </cell>
          <cell r="Q2845" t="str">
            <v>0.22</v>
          </cell>
          <cell r="S2845" t="str">
            <v>1.39</v>
          </cell>
          <cell r="T2845" t="str">
            <v>0.96</v>
          </cell>
          <cell r="U2845" t="str">
            <v>Full</v>
          </cell>
          <cell r="V2845" t="str">
            <v>30</v>
          </cell>
          <cell r="X2845" t="str">
            <v>0.01</v>
          </cell>
          <cell r="Y2845" t="str">
            <v>RTF-deemed</v>
          </cell>
          <cell r="AE2845" t="str">
            <v>square foot</v>
          </cell>
          <cell r="AF2845" t="str">
            <v>kWh</v>
          </cell>
        </row>
        <row r="2846">
          <cell r="A2846" t="str">
            <v>10946 - 1</v>
          </cell>
          <cell r="B2846" t="str">
            <v>10946</v>
          </cell>
          <cell r="C2846" t="str">
            <v>Weatherization</v>
          </cell>
          <cell r="D2846" t="str">
            <v>Insulation</v>
          </cell>
          <cell r="E2846" t="str">
            <v>Wall Insulation</v>
          </cell>
          <cell r="F2846" t="str">
            <v>SFWX: Insulation - Wall - R0 to R13 - NG</v>
          </cell>
          <cell r="G2846" t="str">
            <v>Wall insulation: R0 to R13: home heated with natural gas</v>
          </cell>
          <cell r="H2846">
            <v>1</v>
          </cell>
          <cell r="I2846" t="str">
            <v>Active</v>
          </cell>
          <cell r="J2846">
            <v>42370</v>
          </cell>
          <cell r="L2846" t="str">
            <v>Res Space Heat</v>
          </cell>
          <cell r="M2846" t="str">
            <v>INS_WALL_G_2016</v>
          </cell>
          <cell r="N2846" t="str">
            <v>2332</v>
          </cell>
          <cell r="U2846" t="str">
            <v>Full</v>
          </cell>
          <cell r="V2846" t="str">
            <v>30</v>
          </cell>
          <cell r="X2846" t="str">
            <v>0.03</v>
          </cell>
          <cell r="Y2846" t="str">
            <v>PSE-deemed</v>
          </cell>
          <cell r="Z2846" t="str">
            <v>RTF Derived</v>
          </cell>
          <cell r="AA2846" t="str">
            <v>0.22</v>
          </cell>
          <cell r="AC2846" t="str">
            <v>1.39</v>
          </cell>
          <cell r="AD2846" t="str">
            <v>0.09</v>
          </cell>
          <cell r="AE2846" t="str">
            <v>square foot</v>
          </cell>
          <cell r="AF2846" t="str">
            <v>Therm</v>
          </cell>
        </row>
        <row r="2847">
          <cell r="A2847" t="str">
            <v>10948 - 1</v>
          </cell>
          <cell r="B2847" t="str">
            <v>10948</v>
          </cell>
          <cell r="C2847" t="str">
            <v>Weatherization</v>
          </cell>
          <cell r="D2847" t="str">
            <v>Insulation</v>
          </cell>
          <cell r="E2847" t="str">
            <v>Wall Insulation</v>
          </cell>
          <cell r="F2847" t="str">
            <v>SFWX: Insulation - Wall - R0 to R13 - Zonal</v>
          </cell>
          <cell r="G2847" t="str">
            <v>Wall insulation: R0 to R13: home heated with zonal heating</v>
          </cell>
          <cell r="H2847">
            <v>1</v>
          </cell>
          <cell r="I2847" t="str">
            <v>Active</v>
          </cell>
          <cell r="J2847">
            <v>42370</v>
          </cell>
          <cell r="L2847" t="str">
            <v>SF Space Heat</v>
          </cell>
          <cell r="M2847" t="str">
            <v>INS_WALL_E_Z_2016</v>
          </cell>
          <cell r="N2847" t="str">
            <v>2314</v>
          </cell>
          <cell r="Q2847" t="str">
            <v>0.22</v>
          </cell>
          <cell r="S2847" t="str">
            <v>1.39</v>
          </cell>
          <cell r="T2847" t="str">
            <v>1.53</v>
          </cell>
          <cell r="U2847" t="str">
            <v>Full</v>
          </cell>
          <cell r="V2847" t="str">
            <v>30</v>
          </cell>
          <cell r="X2847" t="str">
            <v>0.01</v>
          </cell>
          <cell r="Y2847" t="str">
            <v>RTF-deemed</v>
          </cell>
          <cell r="AE2847" t="str">
            <v>square foot</v>
          </cell>
          <cell r="AF2847" t="str">
            <v>kWh</v>
          </cell>
        </row>
        <row r="2848">
          <cell r="A2848" t="str">
            <v>10930 - 1</v>
          </cell>
          <cell r="B2848" t="str">
            <v>10930</v>
          </cell>
          <cell r="C2848" t="str">
            <v>Weatherization</v>
          </cell>
          <cell r="D2848" t="str">
            <v>Sealing</v>
          </cell>
          <cell r="E2848" t="str">
            <v>Air Sealing</v>
          </cell>
          <cell r="F2848" t="str">
            <v>SFWX: Sealing - Air - Attic</v>
          </cell>
          <cell r="G2848" t="str">
            <v>Attic air sealing: home heated with electricity</v>
          </cell>
          <cell r="H2848">
            <v>1</v>
          </cell>
          <cell r="I2848" t="str">
            <v>Active</v>
          </cell>
          <cell r="J2848">
            <v>42370</v>
          </cell>
          <cell r="L2848" t="str">
            <v>SF Space Heat</v>
          </cell>
          <cell r="M2848" t="str">
            <v>AIRSEAL_E_ATT</v>
          </cell>
          <cell r="N2848" t="str">
            <v>2319</v>
          </cell>
          <cell r="Q2848" t="str">
            <v>0.09</v>
          </cell>
          <cell r="S2848" t="str">
            <v>0.2</v>
          </cell>
          <cell r="T2848" t="str">
            <v>0.14</v>
          </cell>
          <cell r="U2848" t="str">
            <v>Full</v>
          </cell>
          <cell r="V2848" t="str">
            <v>30</v>
          </cell>
          <cell r="X2848" t="str">
            <v>0</v>
          </cell>
          <cell r="Y2848" t="str">
            <v>Custom</v>
          </cell>
          <cell r="AE2848" t="str">
            <v>square foot</v>
          </cell>
          <cell r="AF2848" t="str">
            <v>kWh</v>
          </cell>
        </row>
        <row r="2849">
          <cell r="A2849" t="str">
            <v>10931 - 1</v>
          </cell>
          <cell r="B2849" t="str">
            <v>10931</v>
          </cell>
          <cell r="C2849" t="str">
            <v>Weatherization</v>
          </cell>
          <cell r="D2849" t="str">
            <v>Sealing</v>
          </cell>
          <cell r="E2849" t="str">
            <v>Air Sealing</v>
          </cell>
          <cell r="F2849" t="str">
            <v>SFWX: Sealing - Air - Attic - NG</v>
          </cell>
          <cell r="G2849" t="str">
            <v>Attic air sealing: home heated with natural gas</v>
          </cell>
          <cell r="H2849">
            <v>1</v>
          </cell>
          <cell r="I2849" t="str">
            <v>Active</v>
          </cell>
          <cell r="J2849">
            <v>42370</v>
          </cell>
          <cell r="L2849" t="str">
            <v>Res Space Heat</v>
          </cell>
          <cell r="M2849" t="str">
            <v>AIRSEAL_G_ATT</v>
          </cell>
          <cell r="N2849" t="str">
            <v>2334</v>
          </cell>
          <cell r="U2849" t="str">
            <v>Full</v>
          </cell>
          <cell r="V2849" t="str">
            <v>30</v>
          </cell>
          <cell r="X2849" t="str">
            <v>0</v>
          </cell>
          <cell r="Y2849" t="str">
            <v>PSE-deemed</v>
          </cell>
          <cell r="Z2849" t="str">
            <v>Other Utility</v>
          </cell>
          <cell r="AA2849" t="str">
            <v>0.09</v>
          </cell>
          <cell r="AC2849" t="str">
            <v>0.2</v>
          </cell>
          <cell r="AD2849" t="str">
            <v>0.01</v>
          </cell>
          <cell r="AE2849" t="str">
            <v>square foot</v>
          </cell>
          <cell r="AF2849" t="str">
            <v>Therm</v>
          </cell>
        </row>
        <row r="2850">
          <cell r="A2850" t="str">
            <v>10909 - 1</v>
          </cell>
          <cell r="B2850" t="str">
            <v>10909</v>
          </cell>
          <cell r="C2850" t="str">
            <v>Weatherization</v>
          </cell>
          <cell r="D2850" t="str">
            <v>Sealing</v>
          </cell>
          <cell r="E2850" t="str">
            <v>Air Sealing</v>
          </cell>
          <cell r="F2850" t="str">
            <v>SFWX: Sealing - Air - FAF</v>
          </cell>
          <cell r="G2850" t="str">
            <v>Air Sealing: home heated with forced-air furnace</v>
          </cell>
          <cell r="H2850">
            <v>1</v>
          </cell>
          <cell r="I2850" t="str">
            <v>Active</v>
          </cell>
          <cell r="J2850">
            <v>42370</v>
          </cell>
          <cell r="L2850" t="str">
            <v>SF Space Heat</v>
          </cell>
          <cell r="M2850" t="str">
            <v>AIRSEAL_E_FAF_2016</v>
          </cell>
          <cell r="N2850" t="str">
            <v>2300</v>
          </cell>
          <cell r="Q2850" t="str">
            <v>0.66</v>
          </cell>
          <cell r="S2850" t="str">
            <v>0.66</v>
          </cell>
          <cell r="T2850" t="str">
            <v>0.54</v>
          </cell>
          <cell r="U2850" t="str">
            <v>Full</v>
          </cell>
          <cell r="V2850" t="str">
            <v>15</v>
          </cell>
          <cell r="X2850" t="str">
            <v>0.01</v>
          </cell>
          <cell r="Y2850" t="str">
            <v>RTF-deemed</v>
          </cell>
          <cell r="AE2850" t="str">
            <v>per unit</v>
          </cell>
          <cell r="AF2850" t="str">
            <v>kWh</v>
          </cell>
        </row>
        <row r="2851">
          <cell r="A2851" t="str">
            <v>10932 - 1</v>
          </cell>
          <cell r="B2851" t="str">
            <v>10932</v>
          </cell>
          <cell r="C2851" t="str">
            <v>Weatherization</v>
          </cell>
          <cell r="D2851" t="str">
            <v>Sealing</v>
          </cell>
          <cell r="E2851" t="str">
            <v>Air Sealing</v>
          </cell>
          <cell r="F2851" t="str">
            <v>SFWX: Sealing - Air - Floor</v>
          </cell>
          <cell r="G2851" t="str">
            <v>Floor air sealing: home heated with electricity</v>
          </cell>
          <cell r="H2851">
            <v>1</v>
          </cell>
          <cell r="I2851" t="str">
            <v>Active</v>
          </cell>
          <cell r="J2851">
            <v>42370</v>
          </cell>
          <cell r="L2851" t="str">
            <v>SF Space Heat</v>
          </cell>
          <cell r="M2851" t="str">
            <v>AIRSEAL_E_FLR</v>
          </cell>
          <cell r="N2851" t="str">
            <v>2320</v>
          </cell>
          <cell r="Q2851" t="str">
            <v>0.09</v>
          </cell>
          <cell r="S2851" t="str">
            <v>0.2</v>
          </cell>
          <cell r="T2851" t="str">
            <v>0.14</v>
          </cell>
          <cell r="U2851" t="str">
            <v>Full</v>
          </cell>
          <cell r="V2851" t="str">
            <v>30</v>
          </cell>
          <cell r="X2851" t="str">
            <v>0</v>
          </cell>
          <cell r="Y2851" t="str">
            <v>Custom</v>
          </cell>
          <cell r="AE2851" t="str">
            <v>square foot</v>
          </cell>
          <cell r="AF2851" t="str">
            <v>kWh</v>
          </cell>
        </row>
        <row r="2852">
          <cell r="A2852" t="str">
            <v>10933 - 1</v>
          </cell>
          <cell r="B2852" t="str">
            <v>10933</v>
          </cell>
          <cell r="C2852" t="str">
            <v>Weatherization</v>
          </cell>
          <cell r="D2852" t="str">
            <v>Sealing</v>
          </cell>
          <cell r="E2852" t="str">
            <v>Air Sealing</v>
          </cell>
          <cell r="F2852" t="str">
            <v>SFWX: Sealing - Air - Floor - NG</v>
          </cell>
          <cell r="G2852" t="str">
            <v>Floor air sealing: home heated with natural gas</v>
          </cell>
          <cell r="H2852">
            <v>1</v>
          </cell>
          <cell r="I2852" t="str">
            <v>Active</v>
          </cell>
          <cell r="J2852">
            <v>42370</v>
          </cell>
          <cell r="L2852" t="str">
            <v>Res Space Heat</v>
          </cell>
          <cell r="M2852" t="str">
            <v>AIRSEAL_G_FLR</v>
          </cell>
          <cell r="N2852" t="str">
            <v>2335</v>
          </cell>
          <cell r="U2852" t="str">
            <v>Full</v>
          </cell>
          <cell r="V2852" t="str">
            <v>30</v>
          </cell>
          <cell r="X2852" t="str">
            <v>0</v>
          </cell>
          <cell r="Y2852" t="str">
            <v>PSE-deemed</v>
          </cell>
          <cell r="Z2852" t="str">
            <v>Other Utility</v>
          </cell>
          <cell r="AA2852" t="str">
            <v>0.09</v>
          </cell>
          <cell r="AC2852" t="str">
            <v>0.2</v>
          </cell>
          <cell r="AD2852" t="str">
            <v>0.01</v>
          </cell>
          <cell r="AE2852" t="str">
            <v>square foot</v>
          </cell>
          <cell r="AF2852" t="str">
            <v>Therm</v>
          </cell>
        </row>
        <row r="2853">
          <cell r="A2853" t="str">
            <v>10910 - 1</v>
          </cell>
          <cell r="B2853" t="str">
            <v>10910</v>
          </cell>
          <cell r="C2853" t="str">
            <v>Weatherization</v>
          </cell>
          <cell r="D2853" t="str">
            <v>Sealing</v>
          </cell>
          <cell r="E2853" t="str">
            <v>Air Sealing</v>
          </cell>
          <cell r="F2853" t="str">
            <v>SFWX: Sealing - Air - HP</v>
          </cell>
          <cell r="G2853" t="str">
            <v>Air Sealing: home heated with heat pump</v>
          </cell>
          <cell r="H2853">
            <v>1</v>
          </cell>
          <cell r="I2853" t="str">
            <v>Active</v>
          </cell>
          <cell r="J2853">
            <v>42370</v>
          </cell>
          <cell r="L2853" t="str">
            <v>SF Space Heat</v>
          </cell>
          <cell r="M2853" t="str">
            <v>AIRSEAL_E_HP_2016</v>
          </cell>
          <cell r="N2853" t="str">
            <v>2301</v>
          </cell>
          <cell r="Q2853" t="str">
            <v>0.66</v>
          </cell>
          <cell r="S2853" t="str">
            <v>0.66</v>
          </cell>
          <cell r="T2853" t="str">
            <v>0.24</v>
          </cell>
          <cell r="U2853" t="str">
            <v>Full</v>
          </cell>
          <cell r="V2853" t="str">
            <v>15</v>
          </cell>
          <cell r="X2853" t="str">
            <v>0</v>
          </cell>
          <cell r="Y2853" t="str">
            <v>RTF-deemed</v>
          </cell>
          <cell r="AE2853" t="str">
            <v>per unit</v>
          </cell>
          <cell r="AF2853" t="str">
            <v>kWh</v>
          </cell>
        </row>
        <row r="2854">
          <cell r="A2854" t="str">
            <v>10908 - 1</v>
          </cell>
          <cell r="B2854" t="str">
            <v>10908</v>
          </cell>
          <cell r="C2854" t="str">
            <v>Weatherization</v>
          </cell>
          <cell r="D2854" t="str">
            <v>Sealing</v>
          </cell>
          <cell r="E2854" t="str">
            <v>Air Sealing</v>
          </cell>
          <cell r="F2854" t="str">
            <v>SFWX: Sealing - Air - NG</v>
          </cell>
          <cell r="G2854" t="str">
            <v>Air sealing: home heated with natural gas</v>
          </cell>
          <cell r="H2854">
            <v>1</v>
          </cell>
          <cell r="I2854" t="str">
            <v>Active</v>
          </cell>
          <cell r="J2854">
            <v>42370</v>
          </cell>
          <cell r="L2854" t="str">
            <v>Res Space Heat</v>
          </cell>
          <cell r="M2854" t="str">
            <v>AIRSEAL_G_2016</v>
          </cell>
          <cell r="N2854" t="str">
            <v>2325</v>
          </cell>
          <cell r="U2854" t="str">
            <v>Full</v>
          </cell>
          <cell r="V2854" t="str">
            <v>15</v>
          </cell>
          <cell r="X2854" t="str">
            <v>0.01</v>
          </cell>
          <cell r="Y2854" t="str">
            <v>PSE-deemed</v>
          </cell>
          <cell r="Z2854" t="str">
            <v>RTF Derived</v>
          </cell>
          <cell r="AA2854" t="str">
            <v>0.66</v>
          </cell>
          <cell r="AC2854" t="str">
            <v>0.66</v>
          </cell>
          <cell r="AD2854" t="str">
            <v>0.02</v>
          </cell>
          <cell r="AE2854" t="str">
            <v>per unit</v>
          </cell>
          <cell r="AF2854" t="str">
            <v>Therm</v>
          </cell>
        </row>
        <row r="2855">
          <cell r="A2855" t="str">
            <v>10911 - 1</v>
          </cell>
          <cell r="B2855" t="str">
            <v>10911</v>
          </cell>
          <cell r="C2855" t="str">
            <v>Weatherization</v>
          </cell>
          <cell r="D2855" t="str">
            <v>Sealing</v>
          </cell>
          <cell r="E2855" t="str">
            <v>Air Sealing</v>
          </cell>
          <cell r="F2855" t="str">
            <v>SFWX: Sealing - Air - Zonal</v>
          </cell>
          <cell r="G2855" t="str">
            <v>Air Sealing: home with zonal heating</v>
          </cell>
          <cell r="H2855">
            <v>1</v>
          </cell>
          <cell r="I2855" t="str">
            <v>Active</v>
          </cell>
          <cell r="J2855">
            <v>42370</v>
          </cell>
          <cell r="L2855" t="str">
            <v>SF Space Heat</v>
          </cell>
          <cell r="M2855" t="str">
            <v>AIRSEAL_E_Z_2016</v>
          </cell>
          <cell r="N2855" t="str">
            <v>2302</v>
          </cell>
          <cell r="Q2855" t="str">
            <v>0.66</v>
          </cell>
          <cell r="S2855" t="str">
            <v>0.66</v>
          </cell>
          <cell r="T2855" t="str">
            <v>0.44</v>
          </cell>
          <cell r="U2855" t="str">
            <v>Full</v>
          </cell>
          <cell r="V2855" t="str">
            <v>15</v>
          </cell>
          <cell r="X2855" t="str">
            <v>0.01</v>
          </cell>
          <cell r="Y2855" t="str">
            <v>RTF-deemed</v>
          </cell>
          <cell r="AE2855" t="str">
            <v>per unit</v>
          </cell>
          <cell r="AF2855" t="str">
            <v>kWh</v>
          </cell>
        </row>
        <row r="2856">
          <cell r="A2856" t="str">
            <v>10936 - 1</v>
          </cell>
          <cell r="B2856" t="str">
            <v>10936</v>
          </cell>
          <cell r="C2856" t="str">
            <v>Weatherization</v>
          </cell>
          <cell r="D2856" t="str">
            <v>Sealing</v>
          </cell>
          <cell r="E2856" t="str">
            <v>Duct Sealing</v>
          </cell>
          <cell r="F2856" t="str">
            <v>SFWX: Sealing - Duct - Double Triple - MH - HP</v>
          </cell>
          <cell r="G2856" t="str">
            <v>Duct sealing: double or triple-wide manufactured home heated with heat pump</v>
          </cell>
          <cell r="H2856">
            <v>1</v>
          </cell>
          <cell r="I2856" t="str">
            <v>Active</v>
          </cell>
          <cell r="J2856">
            <v>42370</v>
          </cell>
          <cell r="L2856" t="str">
            <v>SF Space Heat</v>
          </cell>
          <cell r="N2856" t="str">
            <v>3165</v>
          </cell>
          <cell r="Q2856" t="str">
            <v>400</v>
          </cell>
          <cell r="S2856" t="str">
            <v>418</v>
          </cell>
          <cell r="T2856" t="str">
            <v>615</v>
          </cell>
          <cell r="U2856" t="str">
            <v>Full</v>
          </cell>
          <cell r="V2856" t="str">
            <v>18</v>
          </cell>
          <cell r="X2856" t="str">
            <v>0</v>
          </cell>
          <cell r="Y2856" t="str">
            <v>RTF-deemed</v>
          </cell>
          <cell r="AE2856" t="str">
            <v>per home</v>
          </cell>
          <cell r="AF2856" t="str">
            <v>kWh</v>
          </cell>
        </row>
        <row r="2857">
          <cell r="A2857" t="str">
            <v>10934 - 1</v>
          </cell>
          <cell r="B2857" t="str">
            <v>10934</v>
          </cell>
          <cell r="C2857" t="str">
            <v>Weatherization</v>
          </cell>
          <cell r="D2857" t="str">
            <v>Sealing</v>
          </cell>
          <cell r="E2857" t="str">
            <v>Duct Sealing</v>
          </cell>
          <cell r="F2857" t="str">
            <v>SFWX: Sealing - Duct - Double Triple - MH - NG</v>
          </cell>
          <cell r="G2857" t="str">
            <v>Duct sealing: double or triple-wide manufactured home heated with natural gas</v>
          </cell>
          <cell r="H2857">
            <v>1</v>
          </cell>
          <cell r="I2857" t="str">
            <v>Active</v>
          </cell>
          <cell r="J2857">
            <v>42370</v>
          </cell>
          <cell r="L2857" t="str">
            <v>Res Space Heat</v>
          </cell>
          <cell r="N2857" t="str">
            <v>3175</v>
          </cell>
          <cell r="U2857" t="str">
            <v>Full</v>
          </cell>
          <cell r="V2857" t="str">
            <v>18</v>
          </cell>
          <cell r="X2857" t="str">
            <v>0</v>
          </cell>
          <cell r="Y2857" t="str">
            <v>PSE-deemed</v>
          </cell>
          <cell r="Z2857" t="str">
            <v>RTF Derived</v>
          </cell>
          <cell r="AA2857" t="str">
            <v>400</v>
          </cell>
          <cell r="AC2857" t="str">
            <v>418</v>
          </cell>
          <cell r="AD2857" t="str">
            <v>39.43</v>
          </cell>
          <cell r="AE2857" t="str">
            <v>per home</v>
          </cell>
          <cell r="AF2857" t="str">
            <v>Therm</v>
          </cell>
        </row>
        <row r="2858">
          <cell r="A2858" t="str">
            <v>10935 - 1</v>
          </cell>
          <cell r="B2858" t="str">
            <v>10935</v>
          </cell>
          <cell r="C2858" t="str">
            <v>Weatherization</v>
          </cell>
          <cell r="D2858" t="str">
            <v>Sealing</v>
          </cell>
          <cell r="E2858" t="str">
            <v>Duct Sealing</v>
          </cell>
          <cell r="F2858" t="str">
            <v>SFWX: Sealing - Duct - Double Triple - MH - Zonal</v>
          </cell>
          <cell r="G2858" t="str">
            <v>Duct sealing: double or triple-wide manufactured home heated with zonal heating</v>
          </cell>
          <cell r="H2858">
            <v>1</v>
          </cell>
          <cell r="I2858" t="str">
            <v>Active</v>
          </cell>
          <cell r="J2858">
            <v>42370</v>
          </cell>
          <cell r="L2858" t="str">
            <v>SF Space Heat</v>
          </cell>
          <cell r="N2858" t="str">
            <v>3164</v>
          </cell>
          <cell r="Q2858" t="str">
            <v>400</v>
          </cell>
          <cell r="S2858" t="str">
            <v>418</v>
          </cell>
          <cell r="T2858" t="str">
            <v>973</v>
          </cell>
          <cell r="U2858" t="str">
            <v>Full</v>
          </cell>
          <cell r="V2858" t="str">
            <v>18</v>
          </cell>
          <cell r="X2858" t="str">
            <v>0</v>
          </cell>
          <cell r="Y2858" t="str">
            <v>RTF-deemed</v>
          </cell>
          <cell r="AE2858" t="str">
            <v>per home</v>
          </cell>
          <cell r="AF2858" t="str">
            <v>kWh</v>
          </cell>
        </row>
        <row r="2859">
          <cell r="A2859" t="str">
            <v>10942 - 1</v>
          </cell>
          <cell r="B2859" t="str">
            <v>10942</v>
          </cell>
          <cell r="C2859" t="str">
            <v>Weatherization</v>
          </cell>
          <cell r="D2859" t="str">
            <v>Sealing</v>
          </cell>
          <cell r="E2859" t="str">
            <v>Duct Sealing</v>
          </cell>
          <cell r="F2859" t="str">
            <v>SFWX: Sealing - Duct - FAF</v>
          </cell>
          <cell r="G2859" t="str">
            <v>Duct sealing: home heated with forced-air furnace</v>
          </cell>
          <cell r="H2859">
            <v>1</v>
          </cell>
          <cell r="I2859" t="str">
            <v>Active</v>
          </cell>
          <cell r="J2859">
            <v>42370</v>
          </cell>
          <cell r="L2859" t="str">
            <v>SF Space Heat</v>
          </cell>
          <cell r="N2859" t="str">
            <v>3166</v>
          </cell>
          <cell r="Q2859" t="str">
            <v>300</v>
          </cell>
          <cell r="S2859" t="str">
            <v>550</v>
          </cell>
          <cell r="T2859" t="str">
            <v>1049</v>
          </cell>
          <cell r="U2859" t="str">
            <v>Full</v>
          </cell>
          <cell r="V2859" t="str">
            <v>20</v>
          </cell>
          <cell r="X2859" t="str">
            <v>0</v>
          </cell>
          <cell r="Y2859" t="str">
            <v>RTF-deemed</v>
          </cell>
          <cell r="AE2859" t="str">
            <v>per home</v>
          </cell>
          <cell r="AF2859" t="str">
            <v>kWh</v>
          </cell>
        </row>
        <row r="2860">
          <cell r="A2860" t="str">
            <v>10944 - 1</v>
          </cell>
          <cell r="B2860" t="str">
            <v>10944</v>
          </cell>
          <cell r="C2860" t="str">
            <v>Weatherization</v>
          </cell>
          <cell r="D2860" t="str">
            <v>Sealing</v>
          </cell>
          <cell r="E2860" t="str">
            <v>Duct Sealing</v>
          </cell>
          <cell r="F2860" t="str">
            <v>SFWX: Sealing - Duct - HP</v>
          </cell>
          <cell r="G2860" t="str">
            <v>Duct sealing: home heated with heat pump</v>
          </cell>
          <cell r="H2860">
            <v>1</v>
          </cell>
          <cell r="I2860" t="str">
            <v>Active</v>
          </cell>
          <cell r="J2860">
            <v>42370</v>
          </cell>
          <cell r="L2860" t="str">
            <v>SF Space Heat</v>
          </cell>
          <cell r="N2860" t="str">
            <v>3167</v>
          </cell>
          <cell r="Q2860" t="str">
            <v>300</v>
          </cell>
          <cell r="S2860" t="str">
            <v>550</v>
          </cell>
          <cell r="T2860" t="str">
            <v>752</v>
          </cell>
          <cell r="U2860" t="str">
            <v>Full</v>
          </cell>
          <cell r="V2860" t="str">
            <v>20</v>
          </cell>
          <cell r="X2860" t="str">
            <v>0</v>
          </cell>
          <cell r="Y2860" t="str">
            <v>RTF-deemed</v>
          </cell>
          <cell r="AE2860" t="str">
            <v>per home</v>
          </cell>
          <cell r="AF2860" t="str">
            <v>kWh</v>
          </cell>
        </row>
        <row r="2861">
          <cell r="A2861" t="str">
            <v>10943 - 1</v>
          </cell>
          <cell r="B2861" t="str">
            <v>10943</v>
          </cell>
          <cell r="C2861" t="str">
            <v>Weatherization</v>
          </cell>
          <cell r="D2861" t="str">
            <v>Sealing</v>
          </cell>
          <cell r="E2861" t="str">
            <v>Duct Sealing</v>
          </cell>
          <cell r="F2861" t="str">
            <v>SFWX: Sealing - Duct - NG</v>
          </cell>
          <cell r="G2861" t="str">
            <v>Duct sealing: home heated with natural gas</v>
          </cell>
          <cell r="H2861">
            <v>1</v>
          </cell>
          <cell r="I2861" t="str">
            <v>Active</v>
          </cell>
          <cell r="J2861">
            <v>42370</v>
          </cell>
          <cell r="L2861" t="str">
            <v>Res Space Heat</v>
          </cell>
          <cell r="N2861" t="str">
            <v>3177</v>
          </cell>
          <cell r="U2861" t="str">
            <v>Full</v>
          </cell>
          <cell r="V2861" t="str">
            <v>20</v>
          </cell>
          <cell r="X2861" t="str">
            <v>0</v>
          </cell>
          <cell r="Y2861" t="str">
            <v>PSE-deemed</v>
          </cell>
          <cell r="Z2861" t="str">
            <v>RTF Derived</v>
          </cell>
          <cell r="AA2861" t="str">
            <v>300</v>
          </cell>
          <cell r="AC2861" t="str">
            <v>550</v>
          </cell>
          <cell r="AD2861" t="str">
            <v>42.5</v>
          </cell>
          <cell r="AE2861" t="str">
            <v>per home</v>
          </cell>
          <cell r="AF2861" t="str">
            <v>Therm</v>
          </cell>
        </row>
        <row r="2862">
          <cell r="A2862" t="str">
            <v>10937 - 1</v>
          </cell>
          <cell r="B2862" t="str">
            <v>10937</v>
          </cell>
          <cell r="C2862" t="str">
            <v>Weatherization</v>
          </cell>
          <cell r="D2862" t="str">
            <v>Sealing</v>
          </cell>
          <cell r="E2862" t="str">
            <v>Duct Sealing</v>
          </cell>
          <cell r="F2862" t="str">
            <v>SFWX: Sealing - Duct - Single - MH - HP</v>
          </cell>
          <cell r="G2862" t="str">
            <v>Duct sealing: single-wide manufactured home heated with heat pump</v>
          </cell>
          <cell r="H2862">
            <v>1</v>
          </cell>
          <cell r="I2862" t="str">
            <v>Active</v>
          </cell>
          <cell r="J2862">
            <v>42370</v>
          </cell>
          <cell r="L2862" t="str">
            <v>SF Space Heat</v>
          </cell>
          <cell r="N2862" t="str">
            <v>3163</v>
          </cell>
          <cell r="Q2862" t="str">
            <v>200</v>
          </cell>
          <cell r="S2862" t="str">
            <v>418</v>
          </cell>
          <cell r="T2862" t="str">
            <v>615</v>
          </cell>
          <cell r="U2862" t="str">
            <v>Full</v>
          </cell>
          <cell r="V2862" t="str">
            <v>18</v>
          </cell>
          <cell r="X2862" t="str">
            <v>0</v>
          </cell>
          <cell r="Y2862" t="str">
            <v>RTF-deemed</v>
          </cell>
          <cell r="AE2862" t="str">
            <v>per home</v>
          </cell>
          <cell r="AF2862" t="str">
            <v>kWh</v>
          </cell>
        </row>
        <row r="2863">
          <cell r="A2863" t="str">
            <v>10938 - 1</v>
          </cell>
          <cell r="B2863" t="str">
            <v>10938</v>
          </cell>
          <cell r="C2863" t="str">
            <v>Weatherization</v>
          </cell>
          <cell r="D2863" t="str">
            <v>Sealing</v>
          </cell>
          <cell r="E2863" t="str">
            <v>Duct Sealing</v>
          </cell>
          <cell r="F2863" t="str">
            <v>SFWX: Sealing - Duct - Single - MH - NG</v>
          </cell>
          <cell r="G2863" t="str">
            <v>Duct sealing: single-wide manufactured home heated with natural gas</v>
          </cell>
          <cell r="H2863">
            <v>1</v>
          </cell>
          <cell r="I2863" t="str">
            <v>Active</v>
          </cell>
          <cell r="J2863">
            <v>42370</v>
          </cell>
          <cell r="L2863" t="str">
            <v>Res Space Heat</v>
          </cell>
          <cell r="N2863" t="str">
            <v>3174</v>
          </cell>
          <cell r="U2863" t="str">
            <v>Full</v>
          </cell>
          <cell r="V2863" t="str">
            <v>18</v>
          </cell>
          <cell r="X2863" t="str">
            <v>0</v>
          </cell>
          <cell r="Y2863" t="str">
            <v>PSE-deemed</v>
          </cell>
          <cell r="Z2863" t="str">
            <v>RTF Derived</v>
          </cell>
          <cell r="AA2863" t="str">
            <v>200</v>
          </cell>
          <cell r="AC2863" t="str">
            <v>418</v>
          </cell>
          <cell r="AD2863" t="str">
            <v>39.43</v>
          </cell>
          <cell r="AE2863" t="str">
            <v>per home</v>
          </cell>
          <cell r="AF2863" t="str">
            <v>Therm</v>
          </cell>
        </row>
        <row r="2864">
          <cell r="A2864" t="str">
            <v>10939 - 1</v>
          </cell>
          <cell r="B2864" t="str">
            <v>10939</v>
          </cell>
          <cell r="C2864" t="str">
            <v>Weatherization</v>
          </cell>
          <cell r="D2864" t="str">
            <v>Sealing</v>
          </cell>
          <cell r="E2864" t="str">
            <v>Duct Sealing</v>
          </cell>
          <cell r="F2864" t="str">
            <v>SFWX: Sealing - Duct - Single - MH - Zonal</v>
          </cell>
          <cell r="G2864" t="str">
            <v>Duct sealing: single-wide manufactured home heated with zonal heating</v>
          </cell>
          <cell r="H2864">
            <v>1</v>
          </cell>
          <cell r="I2864" t="str">
            <v>Active</v>
          </cell>
          <cell r="J2864">
            <v>42370</v>
          </cell>
          <cell r="L2864" t="str">
            <v>SF Space Heat</v>
          </cell>
          <cell r="N2864" t="str">
            <v>3162</v>
          </cell>
          <cell r="Q2864" t="str">
            <v>200</v>
          </cell>
          <cell r="S2864" t="str">
            <v>418</v>
          </cell>
          <cell r="T2864" t="str">
            <v>973</v>
          </cell>
          <cell r="U2864" t="str">
            <v>Full</v>
          </cell>
          <cell r="V2864" t="str">
            <v>18</v>
          </cell>
          <cell r="X2864" t="str">
            <v>0</v>
          </cell>
          <cell r="Y2864" t="str">
            <v>RTF-deemed</v>
          </cell>
          <cell r="AE2864" t="str">
            <v>per home</v>
          </cell>
          <cell r="AF2864" t="str">
            <v>kWh</v>
          </cell>
        </row>
        <row r="2865">
          <cell r="A2865" t="str">
            <v>10940 - 1</v>
          </cell>
          <cell r="B2865" t="str">
            <v>10940</v>
          </cell>
          <cell r="C2865" t="str">
            <v>Combined</v>
          </cell>
          <cell r="D2865" t="str">
            <v>Combined</v>
          </cell>
          <cell r="E2865" t="str">
            <v>Combined</v>
          </cell>
          <cell r="F2865" t="str">
            <v>SFWX: Sealing - Duct and Insulation - E</v>
          </cell>
          <cell r="G2865" t="str">
            <v>Duct sealing and insulation: home heated with electricity</v>
          </cell>
          <cell r="H2865">
            <v>1</v>
          </cell>
          <cell r="I2865" t="str">
            <v>Active</v>
          </cell>
          <cell r="J2865">
            <v>42370</v>
          </cell>
          <cell r="L2865" t="str">
            <v>SF Space Heat</v>
          </cell>
          <cell r="M2865" t="str">
            <v>DS-INS_E_2016</v>
          </cell>
          <cell r="N2865" t="str">
            <v>2311</v>
          </cell>
          <cell r="Q2865" t="str">
            <v>400</v>
          </cell>
          <cell r="S2865" t="str">
            <v>1000</v>
          </cell>
          <cell r="T2865" t="str">
            <v>1859</v>
          </cell>
          <cell r="U2865" t="str">
            <v>Full</v>
          </cell>
          <cell r="V2865" t="str">
            <v>20</v>
          </cell>
          <cell r="X2865" t="str">
            <v>11</v>
          </cell>
          <cell r="Y2865" t="str">
            <v>PSE-deemed</v>
          </cell>
          <cell r="Z2865" t="str">
            <v>Evaluation Study</v>
          </cell>
          <cell r="AE2865" t="str">
            <v>per home</v>
          </cell>
          <cell r="AF2865" t="str">
            <v>kWh</v>
          </cell>
        </row>
        <row r="2866">
          <cell r="A2866" t="str">
            <v>10941 - 1</v>
          </cell>
          <cell r="B2866" t="str">
            <v>10941</v>
          </cell>
          <cell r="C2866" t="str">
            <v>Combined</v>
          </cell>
          <cell r="D2866" t="str">
            <v>Combined</v>
          </cell>
          <cell r="E2866" t="str">
            <v>Combined</v>
          </cell>
          <cell r="F2866" t="str">
            <v>SFWX: Sealing - Duct and Insulation - NG</v>
          </cell>
          <cell r="G2866" t="str">
            <v>Duct sealing and insulation: home heated with natural gas</v>
          </cell>
          <cell r="H2866">
            <v>1</v>
          </cell>
          <cell r="I2866" t="str">
            <v>Active</v>
          </cell>
          <cell r="J2866">
            <v>42370</v>
          </cell>
          <cell r="L2866" t="str">
            <v>Res Space Heat</v>
          </cell>
          <cell r="M2866" t="str">
            <v>DS-INS_G_2016</v>
          </cell>
          <cell r="N2866" t="str">
            <v>2330</v>
          </cell>
          <cell r="U2866" t="str">
            <v>Full</v>
          </cell>
          <cell r="V2866" t="str">
            <v>20</v>
          </cell>
          <cell r="X2866" t="str">
            <v>11</v>
          </cell>
          <cell r="Y2866" t="str">
            <v>PSE-deemed</v>
          </cell>
          <cell r="Z2866" t="str">
            <v>RTF Derived</v>
          </cell>
          <cell r="AA2866" t="str">
            <v>400</v>
          </cell>
          <cell r="AC2866" t="str">
            <v>1000</v>
          </cell>
          <cell r="AD2866" t="str">
            <v>75</v>
          </cell>
          <cell r="AE2866" t="str">
            <v>per unit</v>
          </cell>
          <cell r="AF2866" t="str">
            <v>Therm</v>
          </cell>
        </row>
        <row r="2867">
          <cell r="A2867" t="str">
            <v>10921 - 1</v>
          </cell>
          <cell r="B2867" t="str">
            <v>10921</v>
          </cell>
          <cell r="C2867" t="str">
            <v>HVAC</v>
          </cell>
          <cell r="D2867" t="str">
            <v>Ventilation</v>
          </cell>
          <cell r="E2867" t="str">
            <v>Whole House Ventilation</v>
          </cell>
          <cell r="F2867" t="str">
            <v>SFWX: Ventilation - Whole House - Energy Star</v>
          </cell>
          <cell r="G2867" t="str">
            <v>Energy Star whole house ventilation</v>
          </cell>
          <cell r="H2867">
            <v>1</v>
          </cell>
          <cell r="I2867" t="str">
            <v>Active</v>
          </cell>
          <cell r="J2867">
            <v>42370</v>
          </cell>
          <cell r="L2867" t="str">
            <v>Res Plug Load</v>
          </cell>
          <cell r="M2867" t="str">
            <v>VENT_ESWH</v>
          </cell>
          <cell r="N2867" t="str">
            <v>1295</v>
          </cell>
          <cell r="Q2867" t="str">
            <v>50</v>
          </cell>
          <cell r="S2867" t="str">
            <v>50</v>
          </cell>
          <cell r="T2867" t="str">
            <v>81</v>
          </cell>
          <cell r="U2867" t="str">
            <v>Incremental</v>
          </cell>
          <cell r="V2867" t="str">
            <v>10</v>
          </cell>
          <cell r="W2867" t="str">
            <v>4008</v>
          </cell>
          <cell r="X2867" t="str">
            <v>0</v>
          </cell>
          <cell r="Y2867" t="str">
            <v>PSE-deemed</v>
          </cell>
          <cell r="Z2867" t="str">
            <v>Program Staff</v>
          </cell>
          <cell r="AE2867" t="str">
            <v>per unit</v>
          </cell>
          <cell r="AF2867" t="str">
            <v>kWh</v>
          </cell>
        </row>
        <row r="2868">
          <cell r="A2868" t="str">
            <v>10922 - 1</v>
          </cell>
          <cell r="B2868" t="str">
            <v>10922</v>
          </cell>
          <cell r="C2868" t="str">
            <v>HVAC</v>
          </cell>
          <cell r="D2868" t="str">
            <v>Ventilation</v>
          </cell>
          <cell r="E2868" t="str">
            <v>Whole House Ventilation</v>
          </cell>
          <cell r="F2868" t="str">
            <v>SFWX: Ventilation - Whole House - Energy Star - with AS</v>
          </cell>
          <cell r="G2868" t="str">
            <v>Energy Star whole house ventilation: when air sealing completed in home</v>
          </cell>
          <cell r="H2868">
            <v>1</v>
          </cell>
          <cell r="I2868" t="str">
            <v>Active</v>
          </cell>
          <cell r="J2868">
            <v>42370</v>
          </cell>
          <cell r="L2868" t="str">
            <v>Res Plug Load</v>
          </cell>
          <cell r="M2868" t="str">
            <v>VENT_ESWH_AS</v>
          </cell>
          <cell r="N2868" t="str">
            <v>2318</v>
          </cell>
          <cell r="Q2868" t="str">
            <v>150</v>
          </cell>
          <cell r="S2868" t="str">
            <v>250</v>
          </cell>
          <cell r="T2868" t="str">
            <v>81</v>
          </cell>
          <cell r="U2868" t="str">
            <v>Full</v>
          </cell>
          <cell r="V2868" t="str">
            <v>10</v>
          </cell>
          <cell r="X2868" t="str">
            <v>0</v>
          </cell>
          <cell r="Y2868" t="str">
            <v>PSE-deemed</v>
          </cell>
          <cell r="Z2868" t="str">
            <v>Program Staff</v>
          </cell>
          <cell r="AE2868" t="str">
            <v>per unit</v>
          </cell>
          <cell r="AF2868" t="str">
            <v>kWh</v>
          </cell>
        </row>
        <row r="2869">
          <cell r="A2869" t="str">
            <v>10262 - 1</v>
          </cell>
          <cell r="B2869" t="str">
            <v>10262</v>
          </cell>
          <cell r="C2869" t="str">
            <v>Behavior</v>
          </cell>
          <cell r="D2869" t="str">
            <v>Energy Efficiency Adoption</v>
          </cell>
          <cell r="E2869" t="str">
            <v>Energy Efficiency Adoption</v>
          </cell>
          <cell r="F2869" t="str">
            <v>SRM Services - Custom</v>
          </cell>
          <cell r="G2869" t="str">
            <v>Custom measure: strategic energy management services</v>
          </cell>
          <cell r="H2869">
            <v>1</v>
          </cell>
          <cell r="I2869" t="str">
            <v>Active</v>
          </cell>
          <cell r="J2869">
            <v>40909</v>
          </cell>
          <cell r="V2869" t="str">
            <v>0</v>
          </cell>
          <cell r="Y2869" t="str">
            <v>Custom</v>
          </cell>
          <cell r="AE2869" t="str">
            <v>custom</v>
          </cell>
          <cell r="AF2869" t="str">
            <v>Dual</v>
          </cell>
        </row>
        <row r="2870">
          <cell r="A2870" t="str">
            <v>11863 - 1</v>
          </cell>
          <cell r="B2870" t="str">
            <v>11863</v>
          </cell>
          <cell r="C2870" t="str">
            <v>Behavior</v>
          </cell>
          <cell r="D2870" t="str">
            <v>Energy Efficiency Adoption</v>
          </cell>
          <cell r="E2870" t="str">
            <v>Energy Efficiency Adoption</v>
          </cell>
          <cell r="F2870" t="str">
            <v>SRM: Performance Incentive</v>
          </cell>
          <cell r="G2870" t="str">
            <v>Performance incentive for SRM program</v>
          </cell>
          <cell r="H2870">
            <v>1</v>
          </cell>
          <cell r="I2870" t="str">
            <v>Active</v>
          </cell>
          <cell r="J2870">
            <v>42005</v>
          </cell>
          <cell r="Y2870" t="str">
            <v>Custom</v>
          </cell>
          <cell r="AE2870" t="str">
            <v>custom</v>
          </cell>
          <cell r="AF2870" t="str">
            <v>Dual</v>
          </cell>
        </row>
        <row r="2871">
          <cell r="A2871" t="str">
            <v>10736 - 1</v>
          </cell>
          <cell r="B2871" t="str">
            <v>10736</v>
          </cell>
          <cell r="C2871" t="str">
            <v>Controls</v>
          </cell>
          <cell r="D2871" t="str">
            <v>Thermostat</v>
          </cell>
          <cell r="E2871" t="str">
            <v>Web-Enabled Thermostat</v>
          </cell>
          <cell r="F2871" t="str">
            <v>WET: Thermostat - Web Enabled - Retail - kWh</v>
          </cell>
          <cell r="G2871" t="str">
            <v>Web-enabled thermostat: retail; electric home heating</v>
          </cell>
          <cell r="H2871">
            <v>1</v>
          </cell>
          <cell r="I2871" t="str">
            <v>Active</v>
          </cell>
          <cell r="J2871">
            <v>42005</v>
          </cell>
          <cell r="K2871">
            <v>42735</v>
          </cell>
          <cell r="L2871" t="str">
            <v>SF Heat Pump</v>
          </cell>
          <cell r="N2871" t="str">
            <v>2431</v>
          </cell>
          <cell r="Q2871" t="str">
            <v>75</v>
          </cell>
          <cell r="S2871" t="str">
            <v>187.35</v>
          </cell>
          <cell r="T2871" t="str">
            <v>424</v>
          </cell>
          <cell r="U2871" t="str">
            <v>Full</v>
          </cell>
          <cell r="V2871" t="str">
            <v>20</v>
          </cell>
          <cell r="X2871" t="str">
            <v>0</v>
          </cell>
          <cell r="Y2871" t="str">
            <v>PSE-deemed</v>
          </cell>
          <cell r="Z2871" t="str">
            <v>Evaluation Study</v>
          </cell>
          <cell r="AE2871" t="str">
            <v>per unit</v>
          </cell>
          <cell r="AF2871" t="str">
            <v>kWh</v>
          </cell>
        </row>
        <row r="2872">
          <cell r="A2872" t="str">
            <v>10736 - 2</v>
          </cell>
          <cell r="B2872" t="str">
            <v>10736</v>
          </cell>
          <cell r="C2872" t="str">
            <v>Controls</v>
          </cell>
          <cell r="D2872" t="str">
            <v>Thermostat</v>
          </cell>
          <cell r="E2872" t="str">
            <v>Web-Enabled Thermostat</v>
          </cell>
          <cell r="F2872" t="str">
            <v>WET: Thermostat - Web Enabled - Retail - kWh</v>
          </cell>
          <cell r="G2872" t="str">
            <v>Web-enabled thermostat: retail; electric home heating</v>
          </cell>
          <cell r="H2872">
            <v>2</v>
          </cell>
          <cell r="I2872" t="str">
            <v>Active</v>
          </cell>
          <cell r="J2872">
            <v>42736</v>
          </cell>
          <cell r="L2872" t="str">
            <v>SF Heat Pump</v>
          </cell>
          <cell r="N2872" t="str">
            <v>4819</v>
          </cell>
          <cell r="Q2872" t="str">
            <v>75</v>
          </cell>
          <cell r="S2872" t="str">
            <v>187.35</v>
          </cell>
          <cell r="T2872" t="str">
            <v>899</v>
          </cell>
          <cell r="U2872" t="str">
            <v>Full</v>
          </cell>
          <cell r="V2872" t="str">
            <v>20</v>
          </cell>
          <cell r="X2872" t="str">
            <v>0</v>
          </cell>
          <cell r="Y2872" t="str">
            <v>PSE-deemed</v>
          </cell>
          <cell r="Z2872" t="str">
            <v>Evaluation Study</v>
          </cell>
          <cell r="AE2872" t="str">
            <v>per unit</v>
          </cell>
          <cell r="AF2872" t="str">
            <v>kWh</v>
          </cell>
        </row>
        <row r="2873">
          <cell r="A2873" t="str">
            <v>10737 - 1</v>
          </cell>
          <cell r="B2873" t="str">
            <v>10737</v>
          </cell>
          <cell r="C2873" t="str">
            <v>Controls</v>
          </cell>
          <cell r="D2873" t="str">
            <v>Thermostat</v>
          </cell>
          <cell r="E2873" t="str">
            <v>Web-Enabled Thermostat</v>
          </cell>
          <cell r="F2873" t="str">
            <v>WET: Thermostat - Web Enabled - Retail - Therm</v>
          </cell>
          <cell r="G2873" t="str">
            <v>Web-enabled thermostat: retail; natural gas home heating</v>
          </cell>
          <cell r="H2873">
            <v>1</v>
          </cell>
          <cell r="I2873" t="str">
            <v>Active</v>
          </cell>
          <cell r="J2873">
            <v>42005</v>
          </cell>
          <cell r="K2873">
            <v>42735</v>
          </cell>
          <cell r="L2873" t="str">
            <v>Res Space Heat</v>
          </cell>
          <cell r="N2873" t="str">
            <v>2449</v>
          </cell>
          <cell r="U2873" t="str">
            <v>Full</v>
          </cell>
          <cell r="V2873" t="str">
            <v>20</v>
          </cell>
          <cell r="X2873" t="str">
            <v>0</v>
          </cell>
          <cell r="Y2873" t="str">
            <v>PSE-deemed</v>
          </cell>
          <cell r="Z2873" t="str">
            <v>Evaluation Study</v>
          </cell>
          <cell r="AA2873" t="str">
            <v>75</v>
          </cell>
          <cell r="AC2873" t="str">
            <v>187.35</v>
          </cell>
          <cell r="AD2873" t="str">
            <v>17</v>
          </cell>
          <cell r="AE2873" t="str">
            <v>per unit</v>
          </cell>
          <cell r="AF2873" t="str">
            <v>Therm</v>
          </cell>
        </row>
        <row r="2874">
          <cell r="A2874" t="str">
            <v>10737 - 2</v>
          </cell>
          <cell r="B2874" t="str">
            <v>10737</v>
          </cell>
          <cell r="C2874" t="str">
            <v>Controls</v>
          </cell>
          <cell r="D2874" t="str">
            <v>Thermostat</v>
          </cell>
          <cell r="E2874" t="str">
            <v>Web-Enabled Thermostat</v>
          </cell>
          <cell r="F2874" t="str">
            <v>WET: Thermostat - Web Enabled - Retail - Therm</v>
          </cell>
          <cell r="G2874" t="str">
            <v>Web-enabled thermostat: retail; natural gas home heating</v>
          </cell>
          <cell r="H2874">
            <v>2</v>
          </cell>
          <cell r="I2874" t="str">
            <v>Active</v>
          </cell>
          <cell r="J2874">
            <v>42736</v>
          </cell>
          <cell r="L2874" t="str">
            <v>Res Space Heat</v>
          </cell>
          <cell r="N2874" t="str">
            <v>4820</v>
          </cell>
          <cell r="U2874" t="str">
            <v>Full</v>
          </cell>
          <cell r="V2874" t="str">
            <v>20</v>
          </cell>
          <cell r="X2874" t="str">
            <v>0</v>
          </cell>
          <cell r="Y2874" t="str">
            <v>PSE-deemed</v>
          </cell>
          <cell r="Z2874" t="str">
            <v>Evaluation Study</v>
          </cell>
          <cell r="AA2874" t="str">
            <v>75</v>
          </cell>
          <cell r="AC2874" t="str">
            <v>187.35</v>
          </cell>
          <cell r="AD2874" t="str">
            <v>37.9</v>
          </cell>
          <cell r="AE2874" t="str">
            <v>per unit</v>
          </cell>
          <cell r="AF2874" t="str">
            <v>Therm</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Rebates Pivot G Frozen"/>
      <sheetName val="Rebates Pivot E Frozen"/>
      <sheetName val="Rebates Pivot"/>
      <sheetName val="CI Retrofit Pivot"/>
      <sheetName val="Report"/>
      <sheetName val="Lookup for Load Shap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2">
          <cell r="G2" t="str">
            <v>Lighting fixtures plus controls</v>
          </cell>
          <cell r="H2">
            <v>2293</v>
          </cell>
          <cell r="I2" t="str">
            <v>300 SW 7TH ST RENTON, WA 98057</v>
          </cell>
          <cell r="J2">
            <v>834961</v>
          </cell>
          <cell r="K2">
            <v>7000833860</v>
          </cell>
          <cell r="L2" t="str">
            <v>LFPC</v>
          </cell>
          <cell r="M2">
            <v>0</v>
          </cell>
          <cell r="N2">
            <v>11464</v>
          </cell>
          <cell r="P2" t="str">
            <v>C_I</v>
          </cell>
          <cell r="R2" t="str">
            <v>26E-C-KV</v>
          </cell>
          <cell r="S2" t="str">
            <v>E250 &amp; G250 - C&amp;I Retro</v>
          </cell>
          <cell r="T2" t="str">
            <v>RENTON</v>
          </cell>
          <cell r="U2" t="str">
            <v>Audit Grant/Rebate</v>
          </cell>
          <cell r="V2">
            <v>18230724</v>
          </cell>
          <cell r="W2" t="str">
            <v>Other</v>
          </cell>
          <cell r="X2">
            <v>40539</v>
          </cell>
          <cell r="Y2" t="str">
            <v>Lighting - Commercial</v>
          </cell>
          <cell r="Z2" t="str">
            <v>LTG</v>
          </cell>
          <cell r="AA2">
            <v>6225</v>
          </cell>
          <cell r="AB2">
            <v>200001413562</v>
          </cell>
          <cell r="AC2" t="str">
            <v>Renton School District #403</v>
          </cell>
          <cell r="AD2" t="str">
            <v>1101 HOQUIAM AVE NE RENTON, WA 98059</v>
          </cell>
          <cell r="AE2" t="str">
            <v>1101 HOQUIAM AVE NE</v>
          </cell>
          <cell r="AG2">
            <v>98059</v>
          </cell>
          <cell r="AH2" t="str">
            <v>School (K-12)</v>
          </cell>
          <cell r="AI2">
            <v>1</v>
          </cell>
          <cell r="AJ2" t="str">
            <v>Masonry</v>
          </cell>
          <cell r="AK2">
            <v>3</v>
          </cell>
          <cell r="AL2">
            <v>1</v>
          </cell>
          <cell r="AM2" t="str">
            <v>Renton School District #403</v>
          </cell>
          <cell r="AN2" t="str">
            <v>RENTON SCHOOL DISTRICT 403</v>
          </cell>
          <cell r="AO2" t="str">
            <v>Trane</v>
          </cell>
          <cell r="AP2">
            <v>11</v>
          </cell>
        </row>
        <row r="3">
          <cell r="G3" t="str">
            <v>Whole bldg prescriptive - electric</v>
          </cell>
          <cell r="H3">
            <v>11396</v>
          </cell>
          <cell r="I3" t="str">
            <v>33330 8TH AVE S FEDERAL WAY, WA 98003</v>
          </cell>
          <cell r="J3">
            <v>851485</v>
          </cell>
          <cell r="K3">
            <v>7000333395</v>
          </cell>
          <cell r="L3" t="str">
            <v>WBLDG PE</v>
          </cell>
          <cell r="M3">
            <v>0</v>
          </cell>
          <cell r="N3">
            <v>3855</v>
          </cell>
          <cell r="P3" t="str">
            <v>C NC</v>
          </cell>
          <cell r="Q3" t="str">
            <v>G31</v>
          </cell>
          <cell r="R3" t="str">
            <v>24E-C</v>
          </cell>
          <cell r="S3" t="str">
            <v>E251 G251 Comml New Constr</v>
          </cell>
          <cell r="T3" t="str">
            <v>FEDERAL WAY</v>
          </cell>
          <cell r="U3" t="str">
            <v>Audit Grant/Rebate</v>
          </cell>
          <cell r="V3">
            <v>18230715</v>
          </cell>
          <cell r="W3" t="str">
            <v>Other</v>
          </cell>
          <cell r="X3">
            <v>40813</v>
          </cell>
          <cell r="Y3" t="str">
            <v>Whole Building</v>
          </cell>
          <cell r="Z3" t="str">
            <v>SH</v>
          </cell>
          <cell r="AA3">
            <v>11396</v>
          </cell>
          <cell r="AB3">
            <v>200008942746</v>
          </cell>
          <cell r="AC3" t="str">
            <v>Federal Way School District</v>
          </cell>
          <cell r="AD3" t="str">
            <v>1415 SW 314TH ST FEDERAL WAY, WA 98023</v>
          </cell>
          <cell r="AE3" t="str">
            <v>1415 SW 314TH ST</v>
          </cell>
          <cell r="AG3">
            <v>98023</v>
          </cell>
          <cell r="AH3" t="str">
            <v>School (K-12)</v>
          </cell>
          <cell r="AI3">
            <v>0</v>
          </cell>
          <cell r="AK3">
            <v>0</v>
          </cell>
          <cell r="AL3">
            <v>1</v>
          </cell>
          <cell r="AM3" t="str">
            <v>Federal Way School District</v>
          </cell>
          <cell r="AN3" t="str">
            <v>FEDERAL WAY SCHOOL DISTRICT</v>
          </cell>
          <cell r="AP3">
            <v>14</v>
          </cell>
        </row>
        <row r="4">
          <cell r="G4" t="str">
            <v>Whole building - prescriptive gas</v>
          </cell>
          <cell r="H4">
            <v>58048</v>
          </cell>
          <cell r="I4" t="str">
            <v>33330 8TH AVE S FEDERAL WAY, WA 98003</v>
          </cell>
          <cell r="J4">
            <v>851485</v>
          </cell>
          <cell r="K4">
            <v>7000333395</v>
          </cell>
          <cell r="L4" t="str">
            <v>WBLDG PG</v>
          </cell>
          <cell r="M4">
            <v>0</v>
          </cell>
          <cell r="O4">
            <v>3357</v>
          </cell>
          <cell r="P4" t="str">
            <v>C NC</v>
          </cell>
          <cell r="Q4" t="str">
            <v>G31</v>
          </cell>
          <cell r="R4" t="str">
            <v>24E-C</v>
          </cell>
          <cell r="S4" t="str">
            <v>E251 G251 Comml New Constr</v>
          </cell>
          <cell r="T4" t="str">
            <v>FEDERAL WAY</v>
          </cell>
          <cell r="U4" t="str">
            <v>Audit Grant/Rebate</v>
          </cell>
          <cell r="V4">
            <v>18230706</v>
          </cell>
          <cell r="W4" t="str">
            <v>Other</v>
          </cell>
          <cell r="X4">
            <v>40813</v>
          </cell>
          <cell r="Y4" t="str">
            <v>Whole Building</v>
          </cell>
          <cell r="Z4" t="str">
            <v>SH</v>
          </cell>
          <cell r="AA4">
            <v>58048</v>
          </cell>
          <cell r="AB4">
            <v>200008942746</v>
          </cell>
          <cell r="AC4" t="str">
            <v>Federal Way School District</v>
          </cell>
          <cell r="AD4" t="str">
            <v>1415 SW 314TH ST FEDERAL WAY, WA 98023</v>
          </cell>
          <cell r="AE4" t="str">
            <v>1415 SW 314TH ST</v>
          </cell>
          <cell r="AG4">
            <v>98023</v>
          </cell>
          <cell r="AH4" t="str">
            <v>School (K-12)</v>
          </cell>
          <cell r="AI4">
            <v>0</v>
          </cell>
          <cell r="AK4">
            <v>0</v>
          </cell>
          <cell r="AL4">
            <v>1</v>
          </cell>
          <cell r="AM4" t="str">
            <v>Federal Way School District</v>
          </cell>
          <cell r="AN4" t="str">
            <v>FEDERAL WAY SCHOOL DISTRICT</v>
          </cell>
          <cell r="AP4">
            <v>14</v>
          </cell>
        </row>
        <row r="5">
          <cell r="G5" t="str">
            <v>Year 3 Performance Incentive</v>
          </cell>
          <cell r="H5">
            <v>0</v>
          </cell>
          <cell r="I5" t="str">
            <v>1102 BROADWAY 302 TACOMA, WA 98402</v>
          </cell>
          <cell r="J5">
            <v>853760</v>
          </cell>
          <cell r="K5">
            <v>7000883798</v>
          </cell>
          <cell r="L5" t="str">
            <v>PERF3</v>
          </cell>
          <cell r="M5">
            <v>0</v>
          </cell>
          <cell r="N5">
            <v>21658</v>
          </cell>
          <cell r="P5" t="str">
            <v>RCM</v>
          </cell>
          <cell r="Q5" t="str">
            <v>41G-C2</v>
          </cell>
          <cell r="R5">
            <v>24</v>
          </cell>
          <cell r="S5" t="str">
            <v>E253 or G253 - RCM</v>
          </cell>
          <cell r="T5" t="str">
            <v>TACOMA</v>
          </cell>
          <cell r="U5" t="str">
            <v>Audit Grant/Rebate</v>
          </cell>
          <cell r="V5">
            <v>18230723</v>
          </cell>
          <cell r="W5" t="str">
            <v>Commercial Structure</v>
          </cell>
          <cell r="X5">
            <v>40798</v>
          </cell>
          <cell r="Y5" t="str">
            <v>O and M</v>
          </cell>
          <cell r="AA5">
            <v>917.07</v>
          </cell>
          <cell r="AB5">
            <v>200006029876</v>
          </cell>
          <cell r="AC5" t="str">
            <v>Pierce County</v>
          </cell>
          <cell r="AD5" t="str">
            <v>701 S NOLLMEYER LN TACOMA, WA 98402</v>
          </cell>
          <cell r="AE5" t="str">
            <v>701 S NOLLMEYER LN</v>
          </cell>
          <cell r="AG5">
            <v>98402</v>
          </cell>
          <cell r="AH5" t="str">
            <v>Other</v>
          </cell>
          <cell r="AI5">
            <v>1</v>
          </cell>
          <cell r="AJ5" t="str">
            <v>Masonry</v>
          </cell>
          <cell r="AK5">
            <v>0</v>
          </cell>
          <cell r="AL5">
            <v>0</v>
          </cell>
          <cell r="AM5" t="str">
            <v>Pierce County</v>
          </cell>
          <cell r="AN5" t="str">
            <v>PIERCE COUNTY</v>
          </cell>
          <cell r="AP5">
            <v>1</v>
          </cell>
        </row>
        <row r="6">
          <cell r="G6" t="str">
            <v>Year 3 Performance Incentive - GAS</v>
          </cell>
          <cell r="H6">
            <v>0</v>
          </cell>
          <cell r="I6" t="str">
            <v>1102 BROADWAY 302 TACOMA, WA 98402</v>
          </cell>
          <cell r="J6">
            <v>853760</v>
          </cell>
          <cell r="K6">
            <v>7000883798</v>
          </cell>
          <cell r="L6" t="str">
            <v>PERF3 G</v>
          </cell>
          <cell r="M6">
            <v>0</v>
          </cell>
          <cell r="O6">
            <v>6556</v>
          </cell>
          <cell r="P6" t="str">
            <v>RCM</v>
          </cell>
          <cell r="Q6" t="str">
            <v>41G-C2</v>
          </cell>
          <cell r="R6">
            <v>24</v>
          </cell>
          <cell r="S6" t="str">
            <v>E253 or G253 - RCM</v>
          </cell>
          <cell r="T6" t="str">
            <v>TACOMA</v>
          </cell>
          <cell r="U6" t="str">
            <v>Audit Grant/Rebate</v>
          </cell>
          <cell r="V6">
            <v>18230691</v>
          </cell>
          <cell r="W6" t="str">
            <v>Commercial Structure</v>
          </cell>
          <cell r="X6">
            <v>40798</v>
          </cell>
          <cell r="Y6" t="str">
            <v>O and M</v>
          </cell>
          <cell r="AA6">
            <v>8132.85</v>
          </cell>
          <cell r="AB6">
            <v>200006029876</v>
          </cell>
          <cell r="AC6" t="str">
            <v>Pierce County</v>
          </cell>
          <cell r="AD6" t="str">
            <v>701 S NOLLMEYER LN TACOMA, WA 98402</v>
          </cell>
          <cell r="AE6" t="str">
            <v>701 S NOLLMEYER LN</v>
          </cell>
          <cell r="AG6">
            <v>98402</v>
          </cell>
          <cell r="AH6" t="str">
            <v>Other</v>
          </cell>
          <cell r="AI6">
            <v>1</v>
          </cell>
          <cell r="AJ6" t="str">
            <v>Masonry</v>
          </cell>
          <cell r="AK6">
            <v>0</v>
          </cell>
          <cell r="AL6">
            <v>0</v>
          </cell>
          <cell r="AM6" t="str">
            <v>Pierce County</v>
          </cell>
          <cell r="AN6" t="str">
            <v>PIERCE COUNTY</v>
          </cell>
          <cell r="AP6">
            <v>1</v>
          </cell>
        </row>
        <row r="7">
          <cell r="G7" t="str">
            <v>Process modification - gas</v>
          </cell>
          <cell r="H7">
            <v>70790</v>
          </cell>
          <cell r="I7" t="str">
            <v>PO BOX 24978 SEATTLE, WA 98124</v>
          </cell>
          <cell r="J7">
            <v>851680</v>
          </cell>
          <cell r="K7">
            <v>7001068999</v>
          </cell>
          <cell r="L7" t="str">
            <v>PROC G</v>
          </cell>
          <cell r="M7">
            <v>1</v>
          </cell>
          <cell r="O7">
            <v>14158</v>
          </cell>
          <cell r="P7" t="str">
            <v>C_I</v>
          </cell>
          <cell r="Q7" t="str">
            <v>31G-C</v>
          </cell>
          <cell r="S7" t="str">
            <v>E250 &amp; G250 - C&amp;I Retro</v>
          </cell>
          <cell r="T7" t="str">
            <v>SEATTLE</v>
          </cell>
          <cell r="U7" t="str">
            <v>Audit Grant/Rebate</v>
          </cell>
          <cell r="V7">
            <v>18230731</v>
          </cell>
          <cell r="W7" t="str">
            <v>Other</v>
          </cell>
          <cell r="X7">
            <v>40837</v>
          </cell>
          <cell r="Y7" t="str">
            <v>Process, Commercial</v>
          </cell>
          <cell r="Z7">
            <v>3</v>
          </cell>
          <cell r="AA7">
            <v>184017</v>
          </cell>
          <cell r="AB7">
            <v>200014115188</v>
          </cell>
          <cell r="AC7" t="str">
            <v>Northwest Seafood Processors Inc</v>
          </cell>
          <cell r="AD7" t="str">
            <v>210 SW MICHIGAN ST SEATTLE, WA 98106</v>
          </cell>
          <cell r="AE7" t="str">
            <v>210 SW MICHIGAN ST</v>
          </cell>
          <cell r="AG7">
            <v>98106</v>
          </cell>
          <cell r="AH7" t="str">
            <v>Food Processing</v>
          </cell>
          <cell r="AI7">
            <v>0</v>
          </cell>
          <cell r="AK7">
            <v>0</v>
          </cell>
          <cell r="AL7">
            <v>1</v>
          </cell>
          <cell r="AM7" t="str">
            <v>Northwest Seafood Processors Inc</v>
          </cell>
          <cell r="AN7" t="str">
            <v>NORTHWEST SEAFOOD PROCESSORS INC</v>
          </cell>
          <cell r="AO7" t="str">
            <v>Ecotope Inc.</v>
          </cell>
          <cell r="AP7">
            <v>15</v>
          </cell>
        </row>
        <row r="8">
          <cell r="G8" t="str">
            <v>New Construction Commissioning - Electric</v>
          </cell>
          <cell r="H8">
            <v>16392</v>
          </cell>
          <cell r="I8" t="str">
            <v>12801 84TH AVE NE KIRKLAND, WA 98034</v>
          </cell>
          <cell r="J8">
            <v>855900</v>
          </cell>
          <cell r="K8">
            <v>7001509787</v>
          </cell>
          <cell r="L8" t="str">
            <v>NC COMM E</v>
          </cell>
          <cell r="M8">
            <v>1</v>
          </cell>
          <cell r="N8">
            <v>23517</v>
          </cell>
          <cell r="P8" t="str">
            <v>C NC</v>
          </cell>
          <cell r="Q8" t="str">
            <v>31G-C</v>
          </cell>
          <cell r="R8">
            <v>25</v>
          </cell>
          <cell r="S8" t="str">
            <v>E251 G251 Comml New Constr</v>
          </cell>
          <cell r="T8" t="str">
            <v>KIRKLAND</v>
          </cell>
          <cell r="U8" t="str">
            <v>Audit Grant/Rebate</v>
          </cell>
          <cell r="V8">
            <v>18230715</v>
          </cell>
          <cell r="W8" t="str">
            <v>Other</v>
          </cell>
          <cell r="X8">
            <v>40854</v>
          </cell>
          <cell r="Y8" t="str">
            <v>O and M</v>
          </cell>
          <cell r="Z8">
            <v>3</v>
          </cell>
          <cell r="AA8">
            <v>16392</v>
          </cell>
          <cell r="AB8">
            <v>200016473403</v>
          </cell>
          <cell r="AC8" t="str">
            <v>Lake Washington School District</v>
          </cell>
          <cell r="AD8" t="str">
            <v>12801 84TH AVE NE KIRKLAND, WA 98034</v>
          </cell>
          <cell r="AE8" t="str">
            <v>12801 84TH AVE NE</v>
          </cell>
          <cell r="AG8">
            <v>98034</v>
          </cell>
          <cell r="AH8" t="str">
            <v>School (K-12)</v>
          </cell>
          <cell r="AI8">
            <v>0</v>
          </cell>
          <cell r="AK8">
            <v>0</v>
          </cell>
          <cell r="AL8">
            <v>1</v>
          </cell>
          <cell r="AM8" t="str">
            <v>Lake Washington School District</v>
          </cell>
          <cell r="AN8" t="str">
            <v>LAKE WASHINGTON SCHOOL DISTRICT</v>
          </cell>
          <cell r="AP8">
            <v>5</v>
          </cell>
        </row>
        <row r="9">
          <cell r="G9" t="str">
            <v>New Construction Commissioning - Gas</v>
          </cell>
          <cell r="H9">
            <v>325</v>
          </cell>
          <cell r="I9" t="str">
            <v>12801 84TH AVE NE KIRKLAND, WA 98034</v>
          </cell>
          <cell r="J9">
            <v>855900</v>
          </cell>
          <cell r="K9">
            <v>7001509787</v>
          </cell>
          <cell r="L9" t="str">
            <v>NC COMM G</v>
          </cell>
          <cell r="M9">
            <v>1</v>
          </cell>
          <cell r="O9">
            <v>44</v>
          </cell>
          <cell r="P9" t="str">
            <v>C NC</v>
          </cell>
          <cell r="Q9" t="str">
            <v>31G-C</v>
          </cell>
          <cell r="R9">
            <v>25</v>
          </cell>
          <cell r="S9" t="str">
            <v>E251 G251 Comml New Constr</v>
          </cell>
          <cell r="T9" t="str">
            <v>KIRKLAND</v>
          </cell>
          <cell r="U9" t="str">
            <v>Audit Grant/Rebate</v>
          </cell>
          <cell r="V9">
            <v>18230706</v>
          </cell>
          <cell r="W9" t="str">
            <v>Other</v>
          </cell>
          <cell r="X9">
            <v>40854</v>
          </cell>
          <cell r="Y9" t="str">
            <v>O and M</v>
          </cell>
          <cell r="Z9">
            <v>1</v>
          </cell>
          <cell r="AA9">
            <v>325</v>
          </cell>
          <cell r="AB9">
            <v>200016473403</v>
          </cell>
          <cell r="AC9" t="str">
            <v>Lake Washington School District</v>
          </cell>
          <cell r="AD9" t="str">
            <v>12801 84TH AVE NE KIRKLAND, WA 98034</v>
          </cell>
          <cell r="AE9" t="str">
            <v>12801 84TH AVE NE</v>
          </cell>
          <cell r="AG9">
            <v>98034</v>
          </cell>
          <cell r="AH9" t="str">
            <v>School (K-12)</v>
          </cell>
          <cell r="AI9">
            <v>0</v>
          </cell>
          <cell r="AK9">
            <v>0</v>
          </cell>
          <cell r="AL9">
            <v>1</v>
          </cell>
          <cell r="AM9" t="str">
            <v>Lake Washington School District</v>
          </cell>
          <cell r="AN9" t="str">
            <v>LAKE WASHINGTON SCHOOL DISTRICT</v>
          </cell>
          <cell r="AP9">
            <v>5</v>
          </cell>
        </row>
        <row r="10">
          <cell r="G10" t="str">
            <v>VFD - pumps</v>
          </cell>
          <cell r="H10">
            <v>11524</v>
          </cell>
          <cell r="I10" t="str">
            <v>1339 GRIFFIN AVE ENUMCLAW, WA 98022</v>
          </cell>
          <cell r="J10">
            <v>859676</v>
          </cell>
          <cell r="K10">
            <v>7001339610</v>
          </cell>
          <cell r="L10" t="str">
            <v>PVFP</v>
          </cell>
          <cell r="M10">
            <v>1</v>
          </cell>
          <cell r="N10">
            <v>38414</v>
          </cell>
          <cell r="P10" t="str">
            <v>C_I</v>
          </cell>
          <cell r="R10" t="str">
            <v>25E-C-DM</v>
          </cell>
          <cell r="S10" t="str">
            <v>E250 &amp; G250 - C&amp;I Retro</v>
          </cell>
          <cell r="T10" t="str">
            <v>ENUMCLAW</v>
          </cell>
          <cell r="U10" t="str">
            <v>Audit Grant/Rebate</v>
          </cell>
          <cell r="V10">
            <v>18230711</v>
          </cell>
          <cell r="W10" t="str">
            <v>Other</v>
          </cell>
          <cell r="X10">
            <v>42143</v>
          </cell>
          <cell r="Y10" t="str">
            <v>Motors - Commercial</v>
          </cell>
          <cell r="Z10" t="str">
            <v>MISC</v>
          </cell>
          <cell r="AA10">
            <v>24706</v>
          </cell>
          <cell r="AB10">
            <v>200002515027</v>
          </cell>
          <cell r="AC10" t="str">
            <v>CITY OF ENUMCLAW, ENUMCLAW AQUATIC CENTER</v>
          </cell>
          <cell r="AD10" t="str">
            <v>420 SEMANSKI ST POOL ENUMCLAW, WA 98022</v>
          </cell>
          <cell r="AE10" t="str">
            <v>420 SEMANSKI ST POOL</v>
          </cell>
          <cell r="AG10">
            <v>98022</v>
          </cell>
          <cell r="AH10" t="str">
            <v>Other</v>
          </cell>
          <cell r="AI10">
            <v>0</v>
          </cell>
          <cell r="AK10">
            <v>0</v>
          </cell>
          <cell r="AL10">
            <v>1</v>
          </cell>
          <cell r="AM10" t="str">
            <v>CITY OF ENUMCLAW, ENUMCLAW AQUATIC CENTER</v>
          </cell>
          <cell r="AN10" t="str">
            <v>CITY OF ENUMCLAW</v>
          </cell>
          <cell r="AO10" t="str">
            <v>Aquatic Specialty Services</v>
          </cell>
          <cell r="AP10">
            <v>15</v>
          </cell>
        </row>
        <row r="11">
          <cell r="G11" t="str">
            <v>Post Occupancy Commissioning - Electric</v>
          </cell>
          <cell r="H11">
            <v>12485</v>
          </cell>
          <cell r="I11" t="str">
            <v>11212 NE 112TH ST KIRKLAND, WA 98033</v>
          </cell>
          <cell r="J11">
            <v>855884</v>
          </cell>
          <cell r="K11">
            <v>7001137814</v>
          </cell>
          <cell r="L11" t="str">
            <v>PO COMM</v>
          </cell>
          <cell r="M11">
            <v>1</v>
          </cell>
          <cell r="N11">
            <v>16335</v>
          </cell>
          <cell r="P11" t="str">
            <v>C NC</v>
          </cell>
          <cell r="Q11">
            <v>41</v>
          </cell>
          <cell r="R11" t="str">
            <v>25E-C-KV</v>
          </cell>
          <cell r="S11" t="str">
            <v>E251 G251 Comml New Constr</v>
          </cell>
          <cell r="T11" t="str">
            <v>KIRKLAND</v>
          </cell>
          <cell r="U11" t="str">
            <v>Audit Grant/Rebate</v>
          </cell>
          <cell r="V11">
            <v>18230715</v>
          </cell>
          <cell r="W11" t="str">
            <v>Other</v>
          </cell>
          <cell r="X11">
            <v>40877</v>
          </cell>
          <cell r="Y11" t="str">
            <v>O and M</v>
          </cell>
          <cell r="Z11">
            <v>3</v>
          </cell>
          <cell r="AA11">
            <v>12485</v>
          </cell>
          <cell r="AB11">
            <v>220004659243</v>
          </cell>
          <cell r="AC11" t="str">
            <v>LAKE WASHINGTON SCHOOL DISTRICT</v>
          </cell>
          <cell r="AD11" t="str">
            <v>11212 NE 112TH ST KIRKLAND, WA 98033</v>
          </cell>
          <cell r="AE11" t="str">
            <v>11212 NE 112TH ST</v>
          </cell>
          <cell r="AG11">
            <v>98033</v>
          </cell>
          <cell r="AH11" t="str">
            <v>School (K-12)</v>
          </cell>
          <cell r="AI11">
            <v>0</v>
          </cell>
          <cell r="AK11">
            <v>0</v>
          </cell>
          <cell r="AL11">
            <v>1</v>
          </cell>
          <cell r="AM11" t="str">
            <v>LAKE WASHINGTON SCHOOL DISTRICT</v>
          </cell>
          <cell r="AN11" t="str">
            <v>LAKE WASHINGTON SCHOOL DISTRICT</v>
          </cell>
          <cell r="AP11">
            <v>5</v>
          </cell>
        </row>
        <row r="12">
          <cell r="G12" t="str">
            <v>Post Occupancy Commissioning - Gas</v>
          </cell>
          <cell r="H12">
            <v>4371</v>
          </cell>
          <cell r="I12" t="str">
            <v>11212 NE 112TH ST KIRKLAND, WA 98033</v>
          </cell>
          <cell r="J12">
            <v>855884</v>
          </cell>
          <cell r="K12">
            <v>7001137814</v>
          </cell>
          <cell r="L12" t="str">
            <v>PO COMM G</v>
          </cell>
          <cell r="M12">
            <v>1</v>
          </cell>
          <cell r="O12">
            <v>540</v>
          </cell>
          <cell r="P12" t="str">
            <v>C NC</v>
          </cell>
          <cell r="Q12">
            <v>41</v>
          </cell>
          <cell r="R12" t="str">
            <v>25E-C-KV</v>
          </cell>
          <cell r="S12" t="str">
            <v>E251 G251 Comml New Constr</v>
          </cell>
          <cell r="T12" t="str">
            <v>KIRKLAND</v>
          </cell>
          <cell r="U12" t="str">
            <v>Audit Grant/Rebate</v>
          </cell>
          <cell r="V12">
            <v>18230706</v>
          </cell>
          <cell r="W12" t="str">
            <v>Other</v>
          </cell>
          <cell r="X12">
            <v>40877</v>
          </cell>
          <cell r="Y12" t="str">
            <v>O and M</v>
          </cell>
          <cell r="Z12">
            <v>1</v>
          </cell>
          <cell r="AA12">
            <v>4371</v>
          </cell>
          <cell r="AB12">
            <v>220004659243</v>
          </cell>
          <cell r="AC12" t="str">
            <v>LAKE WASHINGTON SCHOOL DISTRICT</v>
          </cell>
          <cell r="AD12" t="str">
            <v>11212 NE 112TH ST KIRKLAND, WA 98033</v>
          </cell>
          <cell r="AE12" t="str">
            <v>11212 NE 112TH ST</v>
          </cell>
          <cell r="AG12">
            <v>98033</v>
          </cell>
          <cell r="AH12" t="str">
            <v>School (K-12)</v>
          </cell>
          <cell r="AI12">
            <v>0</v>
          </cell>
          <cell r="AK12">
            <v>0</v>
          </cell>
          <cell r="AL12">
            <v>1</v>
          </cell>
          <cell r="AM12" t="str">
            <v>LAKE WASHINGTON SCHOOL DISTRICT</v>
          </cell>
          <cell r="AN12" t="str">
            <v>LAKE WASHINGTON SCHOOL DISTRICT</v>
          </cell>
          <cell r="AP12">
            <v>5</v>
          </cell>
        </row>
        <row r="13">
          <cell r="G13" t="str">
            <v>Commissioning, electric - Final 50%</v>
          </cell>
          <cell r="H13">
            <v>15488</v>
          </cell>
          <cell r="I13" t="str">
            <v>11511 NE 10TH ST BELLEVUE, WA 98004</v>
          </cell>
          <cell r="J13">
            <v>858398</v>
          </cell>
          <cell r="K13">
            <v>7001285799</v>
          </cell>
          <cell r="L13" t="str">
            <v>COMM FR</v>
          </cell>
          <cell r="M13">
            <v>1</v>
          </cell>
          <cell r="N13">
            <v>292364</v>
          </cell>
          <cell r="P13" t="str">
            <v>C_I</v>
          </cell>
          <cell r="Q13" t="str">
            <v>41G-C2</v>
          </cell>
          <cell r="R13" t="str">
            <v>26E-C-KV</v>
          </cell>
          <cell r="S13" t="str">
            <v>E250 &amp; G250 - C&amp;I Retro</v>
          </cell>
          <cell r="T13" t="str">
            <v>BELLEVUE</v>
          </cell>
          <cell r="U13" t="str">
            <v>Audit Grant/Rebate</v>
          </cell>
          <cell r="V13">
            <v>18230711</v>
          </cell>
          <cell r="W13" t="str">
            <v>Other</v>
          </cell>
          <cell r="X13">
            <v>42317</v>
          </cell>
          <cell r="Y13" t="str">
            <v>O and M</v>
          </cell>
          <cell r="Z13" t="str">
            <v>MISC</v>
          </cell>
          <cell r="AA13">
            <v>34310</v>
          </cell>
          <cell r="AB13">
            <v>200015823228</v>
          </cell>
          <cell r="AC13" t="str">
            <v>Group Health Cooperative</v>
          </cell>
          <cell r="AD13" t="str">
            <v>11511 NE 10TH ST BELLEVUE, WA 98004</v>
          </cell>
          <cell r="AE13" t="str">
            <v>11511 NE 10TH ST</v>
          </cell>
          <cell r="AG13">
            <v>98004</v>
          </cell>
          <cell r="AH13" t="str">
            <v>Hospital</v>
          </cell>
          <cell r="AI13">
            <v>0</v>
          </cell>
          <cell r="AK13">
            <v>0</v>
          </cell>
          <cell r="AL13">
            <v>1</v>
          </cell>
          <cell r="AM13" t="str">
            <v>Engineering Economics Inc</v>
          </cell>
          <cell r="AN13" t="str">
            <v>ENGINEERING ECONOMICS INC</v>
          </cell>
          <cell r="AO13" t="str">
            <v>ENGINEERING ECONOMICS INC</v>
          </cell>
          <cell r="AP13">
            <v>5</v>
          </cell>
        </row>
        <row r="14">
          <cell r="G14" t="str">
            <v>Commissioning, gas - Final 50%</v>
          </cell>
          <cell r="H14">
            <v>3441</v>
          </cell>
          <cell r="I14" t="str">
            <v>11511 NE 10TH ST BELLEVUE, WA 98004</v>
          </cell>
          <cell r="J14">
            <v>858398</v>
          </cell>
          <cell r="K14">
            <v>7001285799</v>
          </cell>
          <cell r="L14" t="str">
            <v>COMM FRG</v>
          </cell>
          <cell r="M14">
            <v>1</v>
          </cell>
          <cell r="O14">
            <v>27451</v>
          </cell>
          <cell r="P14" t="str">
            <v>C_I</v>
          </cell>
          <cell r="Q14" t="str">
            <v>41G-C2</v>
          </cell>
          <cell r="R14" t="str">
            <v>26E-C-KV</v>
          </cell>
          <cell r="S14" t="str">
            <v>E250 &amp; G250 - C&amp;I Retro</v>
          </cell>
          <cell r="T14" t="str">
            <v>BELLEVUE</v>
          </cell>
          <cell r="U14" t="str">
            <v>Audit Grant/Rebate</v>
          </cell>
          <cell r="V14">
            <v>18230731</v>
          </cell>
          <cell r="W14" t="str">
            <v>Other</v>
          </cell>
          <cell r="X14">
            <v>42317</v>
          </cell>
          <cell r="Y14" t="str">
            <v>O and M</v>
          </cell>
          <cell r="Z14" t="str">
            <v>SH</v>
          </cell>
          <cell r="AA14">
            <v>7623</v>
          </cell>
          <cell r="AB14">
            <v>200015823228</v>
          </cell>
          <cell r="AC14" t="str">
            <v>Group Health Cooperative</v>
          </cell>
          <cell r="AD14" t="str">
            <v>11511 NE 10TH ST BELLEVUE, WA 98004</v>
          </cell>
          <cell r="AE14" t="str">
            <v>11511 NE 10TH ST</v>
          </cell>
          <cell r="AG14">
            <v>98004</v>
          </cell>
          <cell r="AH14" t="str">
            <v>Hospital</v>
          </cell>
          <cell r="AI14">
            <v>0</v>
          </cell>
          <cell r="AK14">
            <v>0</v>
          </cell>
          <cell r="AL14">
            <v>1</v>
          </cell>
          <cell r="AM14" t="str">
            <v>Engineering Economics Inc</v>
          </cell>
          <cell r="AN14" t="str">
            <v>ENGINEERING ECONOMICS INC</v>
          </cell>
          <cell r="AO14" t="str">
            <v>ENGINEERING ECONOMICS INC</v>
          </cell>
          <cell r="AP14">
            <v>5</v>
          </cell>
        </row>
        <row r="15">
          <cell r="G15" t="str">
            <v>Year 2 Performance Incentive</v>
          </cell>
          <cell r="H15">
            <v>0</v>
          </cell>
          <cell r="I15" t="str">
            <v>12037 NE 5TH ST BELLEVUE, WA 98005</v>
          </cell>
          <cell r="J15">
            <v>875917</v>
          </cell>
          <cell r="K15">
            <v>7000607777</v>
          </cell>
          <cell r="L15" t="str">
            <v>PERF2</v>
          </cell>
          <cell r="M15">
            <v>1</v>
          </cell>
          <cell r="N15">
            <v>203701</v>
          </cell>
          <cell r="P15" t="str">
            <v>RCM</v>
          </cell>
          <cell r="Q15" t="str">
            <v>31G</v>
          </cell>
          <cell r="R15" t="str">
            <v>24E-C</v>
          </cell>
          <cell r="S15" t="str">
            <v>E253 or G253 - RCM</v>
          </cell>
          <cell r="T15" t="str">
            <v>BELLEVUE</v>
          </cell>
          <cell r="U15" t="str">
            <v>Audit Grant/Rebate</v>
          </cell>
          <cell r="V15">
            <v>18230723</v>
          </cell>
          <cell r="W15" t="str">
            <v>Commercial Structure</v>
          </cell>
          <cell r="X15">
            <v>41162</v>
          </cell>
          <cell r="Y15" t="str">
            <v>O and M</v>
          </cell>
          <cell r="Z15">
            <v>2</v>
          </cell>
          <cell r="AA15">
            <v>13056.75</v>
          </cell>
          <cell r="AB15">
            <v>200018947511</v>
          </cell>
          <cell r="AC15" t="str">
            <v>Bellevue School District #405</v>
          </cell>
          <cell r="AD15" t="str">
            <v>12037 NE 5TH ST BELLEVUE, WA 98005</v>
          </cell>
          <cell r="AE15" t="str">
            <v>12037 NE 5TH ST</v>
          </cell>
          <cell r="AG15">
            <v>98005</v>
          </cell>
          <cell r="AH15" t="str">
            <v>School (K-12)</v>
          </cell>
          <cell r="AL15">
            <v>0</v>
          </cell>
          <cell r="AM15" t="str">
            <v>Bellevue School District #405</v>
          </cell>
          <cell r="AN15" t="str">
            <v>BELLEVUE SCHOOL DISTRICT #405</v>
          </cell>
          <cell r="AP15">
            <v>3</v>
          </cell>
        </row>
        <row r="16">
          <cell r="G16" t="str">
            <v>Year 2 Performance Inctive - GAS</v>
          </cell>
          <cell r="H16">
            <v>0</v>
          </cell>
          <cell r="I16" t="str">
            <v>12037 NE 5TH ST BELLEVUE, WA 98005</v>
          </cell>
          <cell r="J16">
            <v>875917</v>
          </cell>
          <cell r="K16">
            <v>7000607777</v>
          </cell>
          <cell r="L16" t="str">
            <v>PERF2 G</v>
          </cell>
          <cell r="M16">
            <v>1</v>
          </cell>
          <cell r="O16">
            <v>280</v>
          </cell>
          <cell r="P16" t="str">
            <v>RCM</v>
          </cell>
          <cell r="Q16" t="str">
            <v>31G</v>
          </cell>
          <cell r="R16" t="str">
            <v>24E-C</v>
          </cell>
          <cell r="S16" t="str">
            <v>E253 or G253 - RCM</v>
          </cell>
          <cell r="T16" t="str">
            <v>BELLEVUE</v>
          </cell>
          <cell r="U16" t="str">
            <v>Audit Grant/Rebate</v>
          </cell>
          <cell r="V16">
            <v>18230691</v>
          </cell>
          <cell r="W16" t="str">
            <v>Commercial Structure</v>
          </cell>
          <cell r="X16">
            <v>41162</v>
          </cell>
          <cell r="Y16" t="str">
            <v>O and M</v>
          </cell>
          <cell r="Z16">
            <v>1</v>
          </cell>
          <cell r="AA16">
            <v>525.85</v>
          </cell>
          <cell r="AB16">
            <v>200018947511</v>
          </cell>
          <cell r="AC16" t="str">
            <v>Bellevue School District #405</v>
          </cell>
          <cell r="AD16" t="str">
            <v>12037 NE 5TH ST BELLEVUE, WA 98005</v>
          </cell>
          <cell r="AE16" t="str">
            <v>12037 NE 5TH ST</v>
          </cell>
          <cell r="AG16">
            <v>98005</v>
          </cell>
          <cell r="AH16" t="str">
            <v>School (K-12)</v>
          </cell>
          <cell r="AL16">
            <v>0</v>
          </cell>
          <cell r="AM16" t="str">
            <v>Bellevue School District #405</v>
          </cell>
          <cell r="AN16" t="str">
            <v>BELLEVUE SCHOOL DISTRICT #405</v>
          </cell>
          <cell r="AP16">
            <v>3</v>
          </cell>
        </row>
        <row r="17">
          <cell r="G17" t="str">
            <v>RCM Renewal Perform Incentive</v>
          </cell>
          <cell r="H17">
            <v>0</v>
          </cell>
          <cell r="I17" t="str">
            <v>419 LINWOOD AVE SW TUMWATER, WA 98512</v>
          </cell>
          <cell r="J17">
            <v>871110</v>
          </cell>
          <cell r="K17">
            <v>7000127045</v>
          </cell>
          <cell r="L17" t="str">
            <v>RENPI</v>
          </cell>
          <cell r="M17">
            <v>1</v>
          </cell>
          <cell r="N17">
            <v>85899</v>
          </cell>
          <cell r="P17" t="str">
            <v>RCM</v>
          </cell>
          <cell r="Q17" t="str">
            <v>G31</v>
          </cell>
          <cell r="R17" t="str">
            <v>25E-C-KV</v>
          </cell>
          <cell r="S17" t="str">
            <v>E253 or G253 - RCM</v>
          </cell>
          <cell r="T17" t="str">
            <v>TUMWATER</v>
          </cell>
          <cell r="U17" t="str">
            <v>Audit Grant/Rebate</v>
          </cell>
          <cell r="V17">
            <v>18230723</v>
          </cell>
          <cell r="W17" t="str">
            <v>Other</v>
          </cell>
          <cell r="X17">
            <v>41102</v>
          </cell>
          <cell r="Y17" t="str">
            <v>O and M</v>
          </cell>
          <cell r="Z17">
            <v>1</v>
          </cell>
          <cell r="AA17">
            <v>32719</v>
          </cell>
          <cell r="AB17">
            <v>200019655469</v>
          </cell>
          <cell r="AC17" t="str">
            <v>Tumwater School District #33</v>
          </cell>
          <cell r="AD17" t="str">
            <v>2020 80TH AVE SW TUMWATER, WA 98512</v>
          </cell>
          <cell r="AE17" t="str">
            <v>2020 80TH AVE SW</v>
          </cell>
          <cell r="AG17">
            <v>98512</v>
          </cell>
          <cell r="AH17" t="str">
            <v>Office, Public Sect.</v>
          </cell>
          <cell r="AI17">
            <v>0</v>
          </cell>
          <cell r="AK17">
            <v>0</v>
          </cell>
          <cell r="AL17">
            <v>1</v>
          </cell>
          <cell r="AM17" t="str">
            <v>Tumwater School District #33</v>
          </cell>
          <cell r="AN17" t="str">
            <v>TUMWATER SCHOOL DISTRICT #33</v>
          </cell>
          <cell r="AP17">
            <v>3</v>
          </cell>
        </row>
        <row r="18">
          <cell r="G18" t="str">
            <v>RCM Renewal Perform Incentive - Gas</v>
          </cell>
          <cell r="H18">
            <v>0</v>
          </cell>
          <cell r="I18" t="str">
            <v>419 LINWOOD AVE SW TUMWATER, WA 98512</v>
          </cell>
          <cell r="J18">
            <v>871110</v>
          </cell>
          <cell r="K18">
            <v>7000127045</v>
          </cell>
          <cell r="L18" t="str">
            <v>RENPI G</v>
          </cell>
          <cell r="M18">
            <v>1</v>
          </cell>
          <cell r="O18">
            <v>6125</v>
          </cell>
          <cell r="P18" t="str">
            <v>RCM</v>
          </cell>
          <cell r="Q18" t="str">
            <v>G31</v>
          </cell>
          <cell r="R18" t="str">
            <v>25E-C-KV</v>
          </cell>
          <cell r="S18" t="str">
            <v>E253 or G253 - RCM</v>
          </cell>
          <cell r="T18" t="str">
            <v>TUMWATER</v>
          </cell>
          <cell r="U18" t="str">
            <v>Audit Grant/Rebate</v>
          </cell>
          <cell r="V18">
            <v>18230691</v>
          </cell>
          <cell r="W18" t="str">
            <v>Other</v>
          </cell>
          <cell r="X18">
            <v>41102</v>
          </cell>
          <cell r="Y18" t="str">
            <v>O and M</v>
          </cell>
          <cell r="Z18">
            <v>1</v>
          </cell>
          <cell r="AA18">
            <v>20866</v>
          </cell>
          <cell r="AB18">
            <v>200019655469</v>
          </cell>
          <cell r="AC18" t="str">
            <v>Tumwater School District #33</v>
          </cell>
          <cell r="AD18" t="str">
            <v>2020 80TH AVE SW TUMWATER, WA 98512</v>
          </cell>
          <cell r="AE18" t="str">
            <v>2020 80TH AVE SW</v>
          </cell>
          <cell r="AG18">
            <v>98512</v>
          </cell>
          <cell r="AH18" t="str">
            <v>Office, Public Sect.</v>
          </cell>
          <cell r="AI18">
            <v>0</v>
          </cell>
          <cell r="AK18">
            <v>0</v>
          </cell>
          <cell r="AL18">
            <v>1</v>
          </cell>
          <cell r="AM18" t="str">
            <v>Tumwater School District #33</v>
          </cell>
          <cell r="AN18" t="str">
            <v>TUMWATER SCHOOL DISTRICT #33</v>
          </cell>
          <cell r="AP18">
            <v>3</v>
          </cell>
        </row>
        <row r="19">
          <cell r="G19" t="str">
            <v>Boilers - steam GAS</v>
          </cell>
          <cell r="H19">
            <v>66850</v>
          </cell>
          <cell r="I19" t="str">
            <v>PO BOX 41150 OLYMPIA, WA 985041150</v>
          </cell>
          <cell r="J19">
            <v>874950</v>
          </cell>
          <cell r="K19">
            <v>7000366284</v>
          </cell>
          <cell r="L19" t="str">
            <v>BOST G</v>
          </cell>
          <cell r="M19">
            <v>1</v>
          </cell>
          <cell r="O19">
            <v>65427</v>
          </cell>
          <cell r="P19" t="str">
            <v>C_I</v>
          </cell>
          <cell r="Q19" t="str">
            <v>86G-C2</v>
          </cell>
          <cell r="R19" t="str">
            <v>10E</v>
          </cell>
          <cell r="S19" t="str">
            <v>E250 &amp; G250 - C&amp;I Retro</v>
          </cell>
          <cell r="T19" t="str">
            <v>ORTING</v>
          </cell>
          <cell r="U19" t="str">
            <v>Audit Grant/Rebate</v>
          </cell>
          <cell r="V19">
            <v>18230731</v>
          </cell>
          <cell r="W19" t="str">
            <v>Other</v>
          </cell>
          <cell r="X19">
            <v>41107</v>
          </cell>
          <cell r="Y19" t="str">
            <v>HVAC - Commercial and Industrial</v>
          </cell>
          <cell r="Z19">
            <v>1</v>
          </cell>
          <cell r="AA19">
            <v>95515</v>
          </cell>
          <cell r="AB19">
            <v>200014988030</v>
          </cell>
          <cell r="AC19" t="str">
            <v>WASHINGTON STATE DEPT OF VETERAN AFFAIRS</v>
          </cell>
          <cell r="AD19" t="str">
            <v>1301 ORTING KAPOWSIN HWY E ORTING, WA 98360</v>
          </cell>
          <cell r="AE19" t="str">
            <v>1301 ORTING KAPOWSIN HWY E</v>
          </cell>
          <cell r="AG19">
            <v>98360</v>
          </cell>
          <cell r="AH19" t="str">
            <v>Assisted Living</v>
          </cell>
          <cell r="AI19">
            <v>0</v>
          </cell>
          <cell r="AK19">
            <v>0</v>
          </cell>
          <cell r="AL19">
            <v>1</v>
          </cell>
          <cell r="AM19" t="str">
            <v>WASHINGTON STATE DEPT OF VETERAN AFFAIRS</v>
          </cell>
          <cell r="AN19" t="str">
            <v>WASHINGTON STATE DEPT OF VETERAN</v>
          </cell>
          <cell r="AO19" t="str">
            <v>Ameresco Quantum</v>
          </cell>
          <cell r="AP19">
            <v>15</v>
          </cell>
        </row>
        <row r="20">
          <cell r="G20" t="str">
            <v>Year 1 Start-up Incentive - GAS</v>
          </cell>
          <cell r="H20">
            <v>17500</v>
          </cell>
          <cell r="I20" t="str">
            <v>305 HARRISON ST SEATTLE, WA 98109</v>
          </cell>
          <cell r="J20">
            <v>881884</v>
          </cell>
          <cell r="K20">
            <v>7001100042</v>
          </cell>
          <cell r="L20" t="str">
            <v>STRT G</v>
          </cell>
          <cell r="M20">
            <v>1</v>
          </cell>
          <cell r="O20">
            <v>5441</v>
          </cell>
          <cell r="P20" t="str">
            <v>RCM</v>
          </cell>
          <cell r="Q20" t="str">
            <v>85G-C3</v>
          </cell>
          <cell r="S20" t="str">
            <v>E253 or G253 - RCM</v>
          </cell>
          <cell r="T20" t="str">
            <v>SEATTLE</v>
          </cell>
          <cell r="U20" t="str">
            <v>Audit Grant/Rebate</v>
          </cell>
          <cell r="V20">
            <v>18230691</v>
          </cell>
          <cell r="W20" t="str">
            <v>Other</v>
          </cell>
          <cell r="X20">
            <v>41239</v>
          </cell>
          <cell r="Y20" t="str">
            <v>O and M</v>
          </cell>
          <cell r="Z20" t="str">
            <v>SH</v>
          </cell>
          <cell r="AA20">
            <v>17500</v>
          </cell>
          <cell r="AB20">
            <v>200008964542</v>
          </cell>
          <cell r="AC20" t="str">
            <v>CITY OF SEATTLE</v>
          </cell>
          <cell r="AD20" t="str">
            <v>305 HARRISON ST SEATTLE, WA 98109</v>
          </cell>
          <cell r="AE20" t="str">
            <v>305 HARRISON ST</v>
          </cell>
          <cell r="AG20">
            <v>98109</v>
          </cell>
          <cell r="AH20" t="str">
            <v>Public Facility</v>
          </cell>
          <cell r="AI20">
            <v>0</v>
          </cell>
          <cell r="AK20">
            <v>0</v>
          </cell>
          <cell r="AL20">
            <v>1</v>
          </cell>
          <cell r="AM20" t="str">
            <v>CITY OF SEATTLE OFFICE OF SUSTAINABILITY</v>
          </cell>
          <cell r="AN20" t="str">
            <v>CITY OF SEATTLE</v>
          </cell>
          <cell r="AP20">
            <v>3</v>
          </cell>
        </row>
        <row r="21">
          <cell r="G21" t="str">
            <v>HVAC controls only</v>
          </cell>
          <cell r="H21">
            <v>934</v>
          </cell>
          <cell r="I21" t="str">
            <v>2689 HOOVER AVE SE PORT ORCHARD, WA 98366</v>
          </cell>
          <cell r="J21">
            <v>880514</v>
          </cell>
          <cell r="K21">
            <v>7000918153</v>
          </cell>
          <cell r="L21" t="str">
            <v>HVCO</v>
          </cell>
          <cell r="M21">
            <v>1</v>
          </cell>
          <cell r="N21">
            <v>3112</v>
          </cell>
          <cell r="P21" t="str">
            <v>C_I</v>
          </cell>
          <cell r="R21" t="str">
            <v>43E-KC6</v>
          </cell>
          <cell r="S21" t="str">
            <v>E250 &amp; G250 - C&amp;I Retro</v>
          </cell>
          <cell r="T21" t="str">
            <v>PORT ORCHARD</v>
          </cell>
          <cell r="U21" t="str">
            <v>Audit Grant/Rebate</v>
          </cell>
          <cell r="V21">
            <v>18230711</v>
          </cell>
          <cell r="W21" t="str">
            <v>Other</v>
          </cell>
          <cell r="X21">
            <v>41428</v>
          </cell>
          <cell r="Y21" t="str">
            <v>HVAC - Commercial and Industrial</v>
          </cell>
          <cell r="Z21" t="str">
            <v>SH</v>
          </cell>
          <cell r="AA21">
            <v>4504.84</v>
          </cell>
          <cell r="AB21">
            <v>200015080613</v>
          </cell>
          <cell r="AC21" t="str">
            <v>SOUTH KITSAP SCHOOL DISTRICT #402</v>
          </cell>
          <cell r="AD21" t="str">
            <v>3900 SE MULLENIX RD PORT ORCHARD, WA 98367</v>
          </cell>
          <cell r="AE21" t="str">
            <v>3900 SE MULLENIX RD</v>
          </cell>
          <cell r="AG21">
            <v>98367</v>
          </cell>
          <cell r="AH21" t="str">
            <v>Education</v>
          </cell>
          <cell r="AI21">
            <v>1</v>
          </cell>
          <cell r="AJ21" t="str">
            <v>Retrofit</v>
          </cell>
          <cell r="AK21">
            <v>1</v>
          </cell>
          <cell r="AL21">
            <v>1</v>
          </cell>
          <cell r="AM21" t="str">
            <v>South Kitsap School District #402</v>
          </cell>
          <cell r="AN21" t="str">
            <v>SOUTH KITSAP SCHOOL DISTRICT #402</v>
          </cell>
          <cell r="AO21" t="str">
            <v>Ameresco Quantum</v>
          </cell>
          <cell r="AP21">
            <v>10</v>
          </cell>
        </row>
        <row r="22">
          <cell r="G22" t="str">
            <v>Lighting</v>
          </cell>
          <cell r="H22">
            <v>7438</v>
          </cell>
          <cell r="I22" t="str">
            <v>17000 SOUTHCENTER PKWY TUKWILA, WA 98188</v>
          </cell>
          <cell r="J22">
            <v>889148</v>
          </cell>
          <cell r="K22">
            <v>7000317531</v>
          </cell>
          <cell r="L22" t="str">
            <v>LTG</v>
          </cell>
          <cell r="M22">
            <v>1</v>
          </cell>
          <cell r="N22">
            <v>37233</v>
          </cell>
          <cell r="P22" t="str">
            <v>C_I</v>
          </cell>
          <cell r="R22" t="str">
            <v>26E-C-KV</v>
          </cell>
          <cell r="S22" t="str">
            <v>E250 &amp; G250 - C&amp;I Retro</v>
          </cell>
          <cell r="T22" t="str">
            <v>TUKWILA</v>
          </cell>
          <cell r="U22" t="str">
            <v>Audit Grant/Rebate</v>
          </cell>
          <cell r="V22">
            <v>18230724</v>
          </cell>
          <cell r="W22" t="str">
            <v>Commercial Structure</v>
          </cell>
          <cell r="X22">
            <v>41297</v>
          </cell>
          <cell r="Y22" t="str">
            <v>Lighting - Commercial</v>
          </cell>
          <cell r="Z22" t="str">
            <v>LTG</v>
          </cell>
          <cell r="AA22">
            <v>24388.82</v>
          </cell>
          <cell r="AB22">
            <v>200000340576</v>
          </cell>
          <cell r="AC22" t="str">
            <v>Macy's Corporate Services Inc</v>
          </cell>
          <cell r="AD22" t="str">
            <v>17000 SOUTHCENTER PKWY TUKWILA, WA 98188</v>
          </cell>
          <cell r="AE22" t="str">
            <v>17000 SOUTHCENTER PKWY</v>
          </cell>
          <cell r="AG22">
            <v>98188</v>
          </cell>
          <cell r="AH22" t="str">
            <v>Warehouse</v>
          </cell>
          <cell r="AI22">
            <v>1</v>
          </cell>
          <cell r="AJ22" t="str">
            <v>Masonry</v>
          </cell>
          <cell r="AK22">
            <v>1</v>
          </cell>
          <cell r="AL22">
            <v>1</v>
          </cell>
          <cell r="AM22" t="str">
            <v>Macy's Corporate Services Inc</v>
          </cell>
          <cell r="AN22" t="str">
            <v>MACYS CORPORATE SERVICES INC</v>
          </cell>
          <cell r="AO22" t="str">
            <v>In-house</v>
          </cell>
          <cell r="AP22">
            <v>12</v>
          </cell>
        </row>
        <row r="23">
          <cell r="G23" t="str">
            <v>Boilers, hot water GAS</v>
          </cell>
          <cell r="H23">
            <v>10355</v>
          </cell>
          <cell r="I23" t="str">
            <v>201 S JACKSON ST SEATTLE, WA 98104</v>
          </cell>
          <cell r="J23">
            <v>885383</v>
          </cell>
          <cell r="K23">
            <v>7001277249</v>
          </cell>
          <cell r="L23" t="str">
            <v>BOHW G</v>
          </cell>
          <cell r="M23">
            <v>1</v>
          </cell>
          <cell r="O23">
            <v>2071</v>
          </cell>
          <cell r="P23" t="str">
            <v>C_I</v>
          </cell>
          <cell r="Q23" t="str">
            <v>41G-C2</v>
          </cell>
          <cell r="S23" t="str">
            <v>E250 &amp; G250 - C&amp;I Retro</v>
          </cell>
          <cell r="T23" t="str">
            <v>SHORELINE</v>
          </cell>
          <cell r="U23" t="str">
            <v>Audit Grant/Rebate</v>
          </cell>
          <cell r="V23">
            <v>18230731</v>
          </cell>
          <cell r="W23" t="str">
            <v>Other</v>
          </cell>
          <cell r="X23">
            <v>41347</v>
          </cell>
          <cell r="Y23" t="str">
            <v>HVAC - Commercial and Industrial</v>
          </cell>
          <cell r="Z23" t="str">
            <v>SH</v>
          </cell>
          <cell r="AA23">
            <v>22500</v>
          </cell>
          <cell r="AB23">
            <v>200006714311</v>
          </cell>
          <cell r="AC23" t="str">
            <v>King County Transit</v>
          </cell>
          <cell r="AD23" t="str">
            <v>2141 N 165TH ST SHORELINE, WA 98133</v>
          </cell>
          <cell r="AE23" t="str">
            <v>2141 N 165TH ST</v>
          </cell>
          <cell r="AG23">
            <v>98133</v>
          </cell>
          <cell r="AH23" t="str">
            <v>Public Facility</v>
          </cell>
          <cell r="AI23">
            <v>0</v>
          </cell>
          <cell r="AK23">
            <v>0</v>
          </cell>
          <cell r="AL23">
            <v>1</v>
          </cell>
          <cell r="AM23" t="str">
            <v>King County Transit</v>
          </cell>
          <cell r="AN23" t="str">
            <v>KING COUNTY TRANSIT</v>
          </cell>
          <cell r="AO23" t="str">
            <v>Hargis Engineering</v>
          </cell>
          <cell r="AP23">
            <v>24</v>
          </cell>
        </row>
        <row r="24">
          <cell r="G24" t="str">
            <v>Other Process - gas</v>
          </cell>
          <cell r="H24">
            <v>141243</v>
          </cell>
          <cell r="I24" t="str">
            <v>1600 M ST NW AUBURN, WA 98001</v>
          </cell>
          <cell r="J24">
            <v>878300</v>
          </cell>
          <cell r="K24">
            <v>7000388627</v>
          </cell>
          <cell r="L24" t="str">
            <v>OTHP G</v>
          </cell>
          <cell r="M24">
            <v>1</v>
          </cell>
          <cell r="O24">
            <v>97510</v>
          </cell>
          <cell r="P24" t="str">
            <v>C NC</v>
          </cell>
          <cell r="Q24" t="str">
            <v>41G-C2</v>
          </cell>
          <cell r="R24" t="str">
            <v>26E</v>
          </cell>
          <cell r="S24" t="str">
            <v>E251 G251 Comml New Constr</v>
          </cell>
          <cell r="T24" t="str">
            <v>AUBURN</v>
          </cell>
          <cell r="U24" t="str">
            <v>Audit Grant/Rebate</v>
          </cell>
          <cell r="V24">
            <v>18230706</v>
          </cell>
          <cell r="W24" t="str">
            <v>Other</v>
          </cell>
          <cell r="X24">
            <v>41352</v>
          </cell>
          <cell r="Y24" t="str">
            <v>Process, Commercial</v>
          </cell>
          <cell r="Z24" t="str">
            <v>PROC</v>
          </cell>
          <cell r="AA24">
            <v>141243</v>
          </cell>
          <cell r="AB24">
            <v>220001041155</v>
          </cell>
          <cell r="AC24" t="str">
            <v>HOSPITAL CENTRAL SERVICES ASSOCIATION</v>
          </cell>
          <cell r="AD24" t="str">
            <v>1600 M ST NW AUBURN, WA 98001</v>
          </cell>
          <cell r="AE24" t="str">
            <v>1600 M ST NW</v>
          </cell>
          <cell r="AG24">
            <v>98001</v>
          </cell>
          <cell r="AH24" t="str">
            <v>Industrial/Manufac.</v>
          </cell>
          <cell r="AI24">
            <v>0</v>
          </cell>
          <cell r="AK24">
            <v>0</v>
          </cell>
          <cell r="AL24">
            <v>1</v>
          </cell>
          <cell r="AM24" t="str">
            <v>HOSPITAL CENTRAL SERVICES ASSOCIATION</v>
          </cell>
          <cell r="AN24" t="str">
            <v>HOSPITAL CENTRAL SERVICES</v>
          </cell>
          <cell r="AO24" t="str">
            <v>McKinstry</v>
          </cell>
          <cell r="AP24">
            <v>15</v>
          </cell>
        </row>
        <row r="25">
          <cell r="G25" t="str">
            <v>Other process</v>
          </cell>
          <cell r="H25">
            <v>0</v>
          </cell>
          <cell r="I25" t="str">
            <v>1600 M ST NW AUBURN, WA 98001</v>
          </cell>
          <cell r="J25">
            <v>878300</v>
          </cell>
          <cell r="K25">
            <v>7000388627</v>
          </cell>
          <cell r="L25" t="str">
            <v>OTHP</v>
          </cell>
          <cell r="M25">
            <v>1</v>
          </cell>
          <cell r="N25">
            <v>0</v>
          </cell>
          <cell r="P25" t="str">
            <v>C NC</v>
          </cell>
          <cell r="Q25" t="str">
            <v>41G-C2</v>
          </cell>
          <cell r="R25" t="str">
            <v>26E</v>
          </cell>
          <cell r="S25" t="str">
            <v>E251 G251 Comml New Constr</v>
          </cell>
          <cell r="T25" t="str">
            <v>AUBURN</v>
          </cell>
          <cell r="U25" t="str">
            <v>Audit Grant/Rebate</v>
          </cell>
          <cell r="V25">
            <v>18230715</v>
          </cell>
          <cell r="W25" t="str">
            <v>Other</v>
          </cell>
          <cell r="X25">
            <v>41352</v>
          </cell>
          <cell r="Y25" t="str">
            <v>Process, Commercial</v>
          </cell>
          <cell r="Z25" t="str">
            <v>MISC</v>
          </cell>
          <cell r="AA25">
            <v>0</v>
          </cell>
          <cell r="AB25">
            <v>220001041155</v>
          </cell>
          <cell r="AC25" t="str">
            <v>HOSPITAL CENTRAL SERVICES ASSOCIATION</v>
          </cell>
          <cell r="AD25" t="str">
            <v>1600 M ST NW AUBURN, WA 98001</v>
          </cell>
          <cell r="AE25" t="str">
            <v>1600 M ST NW</v>
          </cell>
          <cell r="AG25">
            <v>98001</v>
          </cell>
          <cell r="AH25" t="str">
            <v>Industrial/Manufac.</v>
          </cell>
          <cell r="AI25">
            <v>0</v>
          </cell>
          <cell r="AK25">
            <v>0</v>
          </cell>
          <cell r="AL25">
            <v>1</v>
          </cell>
          <cell r="AM25" t="str">
            <v>HOSPITAL CENTRAL SERVICES ASSOCIATION</v>
          </cell>
          <cell r="AN25" t="str">
            <v>HOSPITAL CENTRAL SERVICES</v>
          </cell>
          <cell r="AO25" t="str">
            <v>McKinstry</v>
          </cell>
          <cell r="AP25">
            <v>15</v>
          </cell>
        </row>
        <row r="26">
          <cell r="G26" t="str">
            <v>RCM Salary Guarantee - GAS</v>
          </cell>
          <cell r="H26">
            <v>0</v>
          </cell>
          <cell r="I26" t="str">
            <v>PO BOX 34165 SEATTLE, WA 981241165</v>
          </cell>
          <cell r="J26">
            <v>896423</v>
          </cell>
          <cell r="K26">
            <v>7001142790</v>
          </cell>
          <cell r="L26" t="str">
            <v>SLRY G</v>
          </cell>
          <cell r="M26">
            <v>1</v>
          </cell>
          <cell r="O26">
            <v>28614</v>
          </cell>
          <cell r="P26" t="str">
            <v>RCM</v>
          </cell>
          <cell r="Q26" t="str">
            <v>36G-C</v>
          </cell>
          <cell r="S26" t="str">
            <v>E253 or G253 - RCM</v>
          </cell>
          <cell r="T26" t="str">
            <v>SEATTLE</v>
          </cell>
          <cell r="U26" t="str">
            <v>Audit Grant/Rebate</v>
          </cell>
          <cell r="V26">
            <v>18230691</v>
          </cell>
          <cell r="W26" t="str">
            <v>Other</v>
          </cell>
          <cell r="X26">
            <v>41414</v>
          </cell>
          <cell r="Y26" t="str">
            <v>O and M</v>
          </cell>
          <cell r="Z26" t="str">
            <v>SH</v>
          </cell>
          <cell r="AA26">
            <v>19500</v>
          </cell>
          <cell r="AB26">
            <v>200019949961</v>
          </cell>
          <cell r="AC26" t="str">
            <v>SEATTLE SCHOOL DISTRICT NO 1</v>
          </cell>
          <cell r="AD26" t="str">
            <v>2445 3RD AVE S SEATTLE, WA 98134</v>
          </cell>
          <cell r="AE26" t="str">
            <v>2445 3RD AVE S</v>
          </cell>
          <cell r="AG26">
            <v>98134</v>
          </cell>
          <cell r="AH26" t="str">
            <v>Education</v>
          </cell>
          <cell r="AI26">
            <v>0</v>
          </cell>
          <cell r="AK26">
            <v>0</v>
          </cell>
          <cell r="AL26">
            <v>1</v>
          </cell>
          <cell r="AM26" t="str">
            <v>SEATTLE SCHOOL DISTRICT NO 1</v>
          </cell>
          <cell r="AN26" t="str">
            <v>SEATTLE SCHOOL DISTRICT NO 1</v>
          </cell>
          <cell r="AP26">
            <v>3</v>
          </cell>
        </row>
        <row r="27">
          <cell r="G27" t="str">
            <v>LED Street Lighting</v>
          </cell>
          <cell r="H27">
            <v>21961</v>
          </cell>
          <cell r="I27" t="str">
            <v>21630 11TH AVE S DES MOINES, WA 98198</v>
          </cell>
          <cell r="J27">
            <v>898579</v>
          </cell>
          <cell r="K27">
            <v>7000809764</v>
          </cell>
          <cell r="L27" t="str">
            <v>LEDSTLTG 20</v>
          </cell>
          <cell r="M27">
            <v>0</v>
          </cell>
          <cell r="N27">
            <v>109805</v>
          </cell>
          <cell r="P27" t="str">
            <v>C_I</v>
          </cell>
          <cell r="R27" t="str">
            <v>24E-C-DM</v>
          </cell>
          <cell r="S27" t="str">
            <v>E250 &amp; G250 - C&amp;I Retro</v>
          </cell>
          <cell r="T27" t="str">
            <v>DES MOINES</v>
          </cell>
          <cell r="U27" t="str">
            <v>Audit Grant/Rebate</v>
          </cell>
          <cell r="V27">
            <v>18230724</v>
          </cell>
          <cell r="W27" t="str">
            <v>Other</v>
          </cell>
          <cell r="X27">
            <v>41458</v>
          </cell>
          <cell r="Y27" t="str">
            <v>Lighting, Prescriptive</v>
          </cell>
          <cell r="Z27" t="str">
            <v>LTG</v>
          </cell>
          <cell r="AA27">
            <v>65817.67</v>
          </cell>
          <cell r="AB27">
            <v>200011465735</v>
          </cell>
          <cell r="AC27" t="str">
            <v>City of Des Moines</v>
          </cell>
          <cell r="AD27" t="str">
            <v>21650 11TH AVE S DES MOINES, WA 98198</v>
          </cell>
          <cell r="AE27" t="str">
            <v>21650 11TH AVE S</v>
          </cell>
          <cell r="AG27">
            <v>98198</v>
          </cell>
          <cell r="AH27" t="str">
            <v>Street Lighting</v>
          </cell>
          <cell r="AI27">
            <v>0</v>
          </cell>
          <cell r="AK27">
            <v>0</v>
          </cell>
          <cell r="AL27">
            <v>1</v>
          </cell>
          <cell r="AM27" t="str">
            <v>City of Des Moines</v>
          </cell>
          <cell r="AN27" t="str">
            <v>CITY OF DES MOINES</v>
          </cell>
          <cell r="AO27" t="str">
            <v>IntoLight</v>
          </cell>
          <cell r="AP27">
            <v>20</v>
          </cell>
        </row>
        <row r="28">
          <cell r="G28" t="str">
            <v>HVAC Central equip - GAS</v>
          </cell>
          <cell r="H28">
            <v>482466</v>
          </cell>
          <cell r="I28" t="str">
            <v>3900 JEFFERSON RD PWRPLT SEATTLE, WA 98195</v>
          </cell>
          <cell r="J28">
            <v>897259</v>
          </cell>
          <cell r="K28">
            <v>7000625147</v>
          </cell>
          <cell r="L28" t="str">
            <v>HVCE G</v>
          </cell>
          <cell r="M28">
            <v>1</v>
          </cell>
          <cell r="O28">
            <v>92250</v>
          </cell>
          <cell r="P28" t="str">
            <v>C_I</v>
          </cell>
          <cell r="Q28" t="str">
            <v>SCH_087GC</v>
          </cell>
          <cell r="S28" t="str">
            <v>E250 &amp; G250 - C&amp;I Retro</v>
          </cell>
          <cell r="T28" t="str">
            <v>SEATTLE</v>
          </cell>
          <cell r="U28" t="str">
            <v>Audit Grant/Rebate</v>
          </cell>
          <cell r="V28">
            <v>18230731</v>
          </cell>
          <cell r="W28" t="str">
            <v>Other</v>
          </cell>
          <cell r="X28">
            <v>42158</v>
          </cell>
          <cell r="Y28" t="str">
            <v>HVAC - Commercial and Industrial</v>
          </cell>
          <cell r="Z28" t="str">
            <v>SH</v>
          </cell>
          <cell r="AA28">
            <v>1056160</v>
          </cell>
          <cell r="AB28">
            <v>200002874689</v>
          </cell>
          <cell r="AC28" t="str">
            <v>UNIVERSITY OF WASHINGTON</v>
          </cell>
          <cell r="AD28" t="str">
            <v>3900 JEFFERSON RD PWRPLT SEATTLE, WA 98195</v>
          </cell>
          <cell r="AE28" t="str">
            <v>3900 JEFFERSON RD PWRPLT</v>
          </cell>
          <cell r="AG28">
            <v>98195</v>
          </cell>
          <cell r="AH28" t="str">
            <v>Higher Education</v>
          </cell>
          <cell r="AI28">
            <v>0</v>
          </cell>
          <cell r="AK28">
            <v>0</v>
          </cell>
          <cell r="AL28">
            <v>1</v>
          </cell>
          <cell r="AM28" t="str">
            <v>UNIVERSITY OF WASHINGTON</v>
          </cell>
          <cell r="AN28" t="str">
            <v>UNIVERSITY OF WASHINGTON</v>
          </cell>
          <cell r="AO28" t="str">
            <v>McKinstry</v>
          </cell>
          <cell r="AP28">
            <v>15</v>
          </cell>
        </row>
        <row r="29">
          <cell r="G29" t="str">
            <v>Lighting Standard</v>
          </cell>
          <cell r="H29">
            <v>13177.2</v>
          </cell>
          <cell r="I29" t="str">
            <v>1601 98TH AVE NE CLYDE HILL, WA 98004</v>
          </cell>
          <cell r="J29">
            <v>898849</v>
          </cell>
          <cell r="K29">
            <v>7000846704</v>
          </cell>
          <cell r="L29" t="str">
            <v>LTG STND</v>
          </cell>
          <cell r="M29">
            <v>1</v>
          </cell>
          <cell r="N29">
            <v>65886</v>
          </cell>
          <cell r="P29" t="str">
            <v>STND</v>
          </cell>
          <cell r="Q29" t="str">
            <v>36G-C</v>
          </cell>
          <cell r="R29" t="str">
            <v>25E-C-KV</v>
          </cell>
          <cell r="S29" t="str">
            <v>Business Standard Lighting</v>
          </cell>
          <cell r="T29" t="str">
            <v>CLYDE HILL</v>
          </cell>
          <cell r="U29" t="str">
            <v>Audit Grant/Rebate</v>
          </cell>
          <cell r="V29">
            <v>18230724</v>
          </cell>
          <cell r="W29" t="str">
            <v>Commercial Structure</v>
          </cell>
          <cell r="X29">
            <v>42285</v>
          </cell>
          <cell r="Y29" t="str">
            <v>Lighting - Commercial</v>
          </cell>
          <cell r="Z29" t="str">
            <v>LTG</v>
          </cell>
          <cell r="AA29">
            <v>36688.68</v>
          </cell>
          <cell r="AB29">
            <v>200000289781</v>
          </cell>
          <cell r="AC29" t="str">
            <v>BELLEVUE CHRISTIAN SCHOOL</v>
          </cell>
          <cell r="AD29" t="str">
            <v>1601 98TH AVE NE CLYDE HILL, WA 98004</v>
          </cell>
          <cell r="AE29" t="str">
            <v>1601 98TH AVE NE</v>
          </cell>
          <cell r="AG29">
            <v>98004</v>
          </cell>
          <cell r="AH29" t="str">
            <v>School (K-12)</v>
          </cell>
          <cell r="AI29">
            <v>1</v>
          </cell>
          <cell r="AJ29" t="str">
            <v>Masonry</v>
          </cell>
          <cell r="AK29">
            <v>1</v>
          </cell>
          <cell r="AL29">
            <v>1</v>
          </cell>
          <cell r="AM29" t="str">
            <v>Team Energy Efficiency, LLC</v>
          </cell>
          <cell r="AN29" t="str">
            <v>TEAM ENERGY EFFICIENCY LLC</v>
          </cell>
          <cell r="AO29" t="str">
            <v>Team Energy Efficiency</v>
          </cell>
          <cell r="AP29">
            <v>12</v>
          </cell>
        </row>
        <row r="30">
          <cell r="G30" t="str">
            <v>LED: Directional (Par, BR, R) 30</v>
          </cell>
          <cell r="H30">
            <v>920</v>
          </cell>
          <cell r="I30" t="str">
            <v>1601 98TH AVE NE CLYDE HILL, WA 98004</v>
          </cell>
          <cell r="J30">
            <v>898849</v>
          </cell>
          <cell r="K30">
            <v>7000846704</v>
          </cell>
          <cell r="L30" t="str">
            <v>LED DIR30</v>
          </cell>
          <cell r="M30">
            <v>46</v>
          </cell>
          <cell r="N30">
            <v>3266</v>
          </cell>
          <cell r="P30" t="str">
            <v>STND</v>
          </cell>
          <cell r="Q30" t="str">
            <v>36G-C</v>
          </cell>
          <cell r="R30" t="str">
            <v>25E-C-KV</v>
          </cell>
          <cell r="S30" t="str">
            <v>Business Standard Lighting</v>
          </cell>
          <cell r="T30" t="str">
            <v>CLYDE HILL</v>
          </cell>
          <cell r="U30" t="str">
            <v>Audit Grant/Rebate</v>
          </cell>
          <cell r="V30">
            <v>18230724</v>
          </cell>
          <cell r="W30" t="str">
            <v>Commercial Structure</v>
          </cell>
          <cell r="X30">
            <v>42285</v>
          </cell>
          <cell r="Y30" t="str">
            <v>Lighting, Prescriptive</v>
          </cell>
          <cell r="Z30" t="str">
            <v>LTG</v>
          </cell>
          <cell r="AA30">
            <v>920</v>
          </cell>
          <cell r="AB30">
            <v>200000289781</v>
          </cell>
          <cell r="AC30" t="str">
            <v>BELLEVUE CHRISTIAN SCHOOL</v>
          </cell>
          <cell r="AD30" t="str">
            <v>1601 98TH AVE NE CLYDE HILL, WA 98004</v>
          </cell>
          <cell r="AE30" t="str">
            <v>1601 98TH AVE NE</v>
          </cell>
          <cell r="AG30">
            <v>98004</v>
          </cell>
          <cell r="AH30" t="str">
            <v>School (K-12)</v>
          </cell>
          <cell r="AI30">
            <v>1</v>
          </cell>
          <cell r="AJ30" t="str">
            <v>Masonry</v>
          </cell>
          <cell r="AK30">
            <v>1</v>
          </cell>
          <cell r="AL30">
            <v>1</v>
          </cell>
          <cell r="AM30" t="str">
            <v>Team Energy Efficiency, LLC</v>
          </cell>
          <cell r="AN30" t="str">
            <v>TEAM ENERGY EFFICIENCY LLC</v>
          </cell>
          <cell r="AO30" t="str">
            <v>Team Energy Efficiency</v>
          </cell>
          <cell r="AP30">
            <v>5</v>
          </cell>
        </row>
        <row r="31">
          <cell r="G31" t="str">
            <v>LED: Omni Directional</v>
          </cell>
          <cell r="H31">
            <v>210</v>
          </cell>
          <cell r="I31" t="str">
            <v>1601 98TH AVE NE CLYDE HILL, WA 98004</v>
          </cell>
          <cell r="J31">
            <v>898849</v>
          </cell>
          <cell r="K31">
            <v>7000846704</v>
          </cell>
          <cell r="L31" t="str">
            <v>LED OMNI</v>
          </cell>
          <cell r="M31">
            <v>42</v>
          </cell>
          <cell r="N31">
            <v>2436</v>
          </cell>
          <cell r="P31" t="str">
            <v>STND</v>
          </cell>
          <cell r="Q31" t="str">
            <v>36G-C</v>
          </cell>
          <cell r="R31" t="str">
            <v>25E-C-KV</v>
          </cell>
          <cell r="S31" t="str">
            <v>Business Standard Lighting</v>
          </cell>
          <cell r="T31" t="str">
            <v>CLYDE HILL</v>
          </cell>
          <cell r="U31" t="str">
            <v>Audit Grant/Rebate</v>
          </cell>
          <cell r="V31">
            <v>18230724</v>
          </cell>
          <cell r="W31" t="str">
            <v>Commercial Structure</v>
          </cell>
          <cell r="X31">
            <v>42285</v>
          </cell>
          <cell r="Y31" t="str">
            <v>Lighting, Prescriptive</v>
          </cell>
          <cell r="Z31" t="str">
            <v>LTG</v>
          </cell>
          <cell r="AA31">
            <v>210</v>
          </cell>
          <cell r="AB31">
            <v>200000289781</v>
          </cell>
          <cell r="AC31" t="str">
            <v>BELLEVUE CHRISTIAN SCHOOL</v>
          </cell>
          <cell r="AD31" t="str">
            <v>1601 98TH AVE NE CLYDE HILL, WA 98004</v>
          </cell>
          <cell r="AE31" t="str">
            <v>1601 98TH AVE NE</v>
          </cell>
          <cell r="AG31">
            <v>98004</v>
          </cell>
          <cell r="AH31" t="str">
            <v>School (K-12)</v>
          </cell>
          <cell r="AI31">
            <v>1</v>
          </cell>
          <cell r="AJ31" t="str">
            <v>Masonry</v>
          </cell>
          <cell r="AK31">
            <v>1</v>
          </cell>
          <cell r="AL31">
            <v>1</v>
          </cell>
          <cell r="AM31" t="str">
            <v>Team Energy Efficiency, LLC</v>
          </cell>
          <cell r="AN31" t="str">
            <v>TEAM ENERGY EFFICIENCY LLC</v>
          </cell>
          <cell r="AO31" t="str">
            <v>Team Energy Efficiency</v>
          </cell>
          <cell r="AP31">
            <v>5</v>
          </cell>
        </row>
        <row r="32">
          <cell r="G32" t="str">
            <v>Industrial Office HVAC</v>
          </cell>
          <cell r="H32">
            <v>101126</v>
          </cell>
          <cell r="I32" t="str">
            <v>PO BOX 211788 COLUMBIA, SC 29221</v>
          </cell>
          <cell r="J32">
            <v>894577</v>
          </cell>
          <cell r="K32">
            <v>7000466516</v>
          </cell>
          <cell r="L32" t="str">
            <v>HVAC OFC</v>
          </cell>
          <cell r="M32">
            <v>1</v>
          </cell>
          <cell r="N32">
            <v>337086</v>
          </cell>
          <cell r="P32" t="str">
            <v>INDP</v>
          </cell>
          <cell r="R32" t="str">
            <v>25E-C-KV</v>
          </cell>
          <cell r="S32" t="str">
            <v>E250 &amp; G250 Industrial</v>
          </cell>
          <cell r="T32" t="str">
            <v>BELLEVUE</v>
          </cell>
          <cell r="U32" t="str">
            <v>Audit Grant/Rebate</v>
          </cell>
          <cell r="V32">
            <v>18230711</v>
          </cell>
          <cell r="W32" t="str">
            <v>Other</v>
          </cell>
          <cell r="X32">
            <v>42025</v>
          </cell>
          <cell r="Y32" t="str">
            <v>HVAC - Commercial and Industrial</v>
          </cell>
          <cell r="Z32" t="str">
            <v>SH</v>
          </cell>
          <cell r="AA32">
            <v>436434</v>
          </cell>
          <cell r="AB32">
            <v>200001693858</v>
          </cell>
          <cell r="AC32" t="str">
            <v>COCA-COLA REFRESHMENTS USA</v>
          </cell>
          <cell r="AD32" t="str">
            <v>1150 124TH AVE NE BELLEVUE, WA 98005</v>
          </cell>
          <cell r="AE32" t="str">
            <v>1150 124TH AVE NE</v>
          </cell>
          <cell r="AG32">
            <v>98005</v>
          </cell>
          <cell r="AH32" t="str">
            <v>Other</v>
          </cell>
          <cell r="AI32">
            <v>0</v>
          </cell>
          <cell r="AK32">
            <v>0</v>
          </cell>
          <cell r="AL32">
            <v>1</v>
          </cell>
          <cell r="AM32" t="str">
            <v>COCA-COLA REFRESHMENTS USA</v>
          </cell>
          <cell r="AN32" t="str">
            <v>COCA-COLA REFRESHMENTS USA</v>
          </cell>
          <cell r="AO32" t="str">
            <v>Hermanson</v>
          </cell>
          <cell r="AP32">
            <v>15</v>
          </cell>
        </row>
        <row r="33">
          <cell r="G33" t="str">
            <v>HVAC Central equipment</v>
          </cell>
          <cell r="H33">
            <v>115280</v>
          </cell>
          <cell r="I33" t="str">
            <v>PO BOX 2440 SPOKANE, WA 992102440</v>
          </cell>
          <cell r="J33">
            <v>902381</v>
          </cell>
          <cell r="K33">
            <v>7001157992</v>
          </cell>
          <cell r="L33" t="str">
            <v>HVCE</v>
          </cell>
          <cell r="M33">
            <v>1</v>
          </cell>
          <cell r="N33">
            <v>384267</v>
          </cell>
          <cell r="P33" t="str">
            <v>C_I</v>
          </cell>
          <cell r="R33" t="str">
            <v>SCH_25EC</v>
          </cell>
          <cell r="S33" t="str">
            <v>E250 &amp; G250 - C&amp;I Retro</v>
          </cell>
          <cell r="T33" t="str">
            <v>TUKWILA</v>
          </cell>
          <cell r="U33" t="str">
            <v>Audit Grant/Rebate</v>
          </cell>
          <cell r="V33">
            <v>18230711</v>
          </cell>
          <cell r="W33" t="str">
            <v>Other</v>
          </cell>
          <cell r="X33">
            <v>41506</v>
          </cell>
          <cell r="Y33" t="str">
            <v>HVAC - Commercial and Industrial</v>
          </cell>
          <cell r="Z33" t="str">
            <v>MISC</v>
          </cell>
          <cell r="AA33">
            <v>268166</v>
          </cell>
          <cell r="AB33">
            <v>200013302241</v>
          </cell>
          <cell r="AC33" t="str">
            <v>ECOVA INC on behalf of WELLS FARGO BANK NA</v>
          </cell>
          <cell r="AD33" t="str">
            <v>18035 SPERRY DR TUKWILA, WA 98188</v>
          </cell>
          <cell r="AE33" t="str">
            <v>18035 SPERRY DR</v>
          </cell>
          <cell r="AG33">
            <v>98188</v>
          </cell>
          <cell r="AH33" t="str">
            <v>Office, General</v>
          </cell>
          <cell r="AI33">
            <v>0</v>
          </cell>
          <cell r="AK33">
            <v>0</v>
          </cell>
          <cell r="AL33">
            <v>1</v>
          </cell>
          <cell r="AM33" t="str">
            <v>ECOVA INC on behalf of WELLS FARGO BANK NA</v>
          </cell>
          <cell r="AN33" t="str">
            <v>ECOVA INC</v>
          </cell>
          <cell r="AO33" t="str">
            <v>Comfort Mechanical</v>
          </cell>
          <cell r="AP33">
            <v>13</v>
          </cell>
        </row>
        <row r="34">
          <cell r="G34" t="str">
            <v>Fans, variable frequency drive</v>
          </cell>
          <cell r="H34">
            <v>1578</v>
          </cell>
          <cell r="I34" t="str">
            <v>1309 114TH AVE SE # STE 200 BELLEVUE, WA 980046903</v>
          </cell>
          <cell r="J34">
            <v>902524</v>
          </cell>
          <cell r="K34">
            <v>7001060117</v>
          </cell>
          <cell r="L34" t="str">
            <v>FANS</v>
          </cell>
          <cell r="M34">
            <v>1</v>
          </cell>
          <cell r="N34">
            <v>5728</v>
          </cell>
          <cell r="P34" t="str">
            <v>C_I</v>
          </cell>
          <cell r="Q34" t="str">
            <v>SCH_031GC</v>
          </cell>
          <cell r="R34" t="str">
            <v>26E-C-KV</v>
          </cell>
          <cell r="S34" t="str">
            <v>E250 &amp; G250 - C&amp;I Retro</v>
          </cell>
          <cell r="T34" t="str">
            <v>BELLEVUE</v>
          </cell>
          <cell r="U34" t="str">
            <v>Audit Grant/Rebate</v>
          </cell>
          <cell r="V34">
            <v>18230711</v>
          </cell>
          <cell r="W34" t="str">
            <v>Other</v>
          </cell>
          <cell r="X34">
            <v>41674</v>
          </cell>
          <cell r="Y34" t="str">
            <v>HVAC - Commercial and Industrial</v>
          </cell>
          <cell r="Z34" t="str">
            <v>SCLG</v>
          </cell>
          <cell r="AA34">
            <v>27645</v>
          </cell>
          <cell r="AB34">
            <v>200006694083</v>
          </cell>
          <cell r="AC34" t="str">
            <v>W2007 SEATTLE OFFICE 110 ATRIUM PLACE REALTY LLC</v>
          </cell>
          <cell r="AD34" t="str">
            <v>110 110TH AVE NE BELLEVUE, WA 98004</v>
          </cell>
          <cell r="AE34" t="str">
            <v>110 110TH AVE NE</v>
          </cell>
          <cell r="AG34">
            <v>98004</v>
          </cell>
          <cell r="AH34" t="str">
            <v>Office - Large</v>
          </cell>
          <cell r="AI34">
            <v>0</v>
          </cell>
          <cell r="AK34">
            <v>0</v>
          </cell>
          <cell r="AL34">
            <v>1</v>
          </cell>
          <cell r="AM34" t="str">
            <v>W2007 SEATTLE OFFICE 110 ATRIUM PLACE REALTY LLC</v>
          </cell>
          <cell r="AN34" t="str">
            <v>W2007 SEATTLE OFFICE 110 ATRIUM</v>
          </cell>
          <cell r="AO34" t="str">
            <v>MacDonald Miller</v>
          </cell>
          <cell r="AP34">
            <v>15</v>
          </cell>
        </row>
        <row r="35">
          <cell r="G35" t="str">
            <v>HVAC controls only - GAS</v>
          </cell>
          <cell r="H35">
            <v>8164</v>
          </cell>
          <cell r="I35" t="str">
            <v>1309 114TH AVE SE # STE 200 BELLEVUE, WA 980046903</v>
          </cell>
          <cell r="J35">
            <v>902524</v>
          </cell>
          <cell r="K35">
            <v>7001060117</v>
          </cell>
          <cell r="L35" t="str">
            <v>HVCO G</v>
          </cell>
          <cell r="M35">
            <v>1</v>
          </cell>
          <cell r="O35">
            <v>2798</v>
          </cell>
          <cell r="P35" t="str">
            <v>C_I</v>
          </cell>
          <cell r="Q35" t="str">
            <v>SCH_031GC</v>
          </cell>
          <cell r="R35" t="str">
            <v>26E-C-KV</v>
          </cell>
          <cell r="S35" t="str">
            <v>E250 &amp; G250 - C&amp;I Retro</v>
          </cell>
          <cell r="T35" t="str">
            <v>BELLEVUE</v>
          </cell>
          <cell r="U35" t="str">
            <v>Audit Grant/Rebate</v>
          </cell>
          <cell r="V35">
            <v>18230731</v>
          </cell>
          <cell r="W35" t="str">
            <v>Other</v>
          </cell>
          <cell r="X35">
            <v>41674</v>
          </cell>
          <cell r="Y35" t="str">
            <v>HVAC - Commercial and Industrial</v>
          </cell>
          <cell r="Z35" t="str">
            <v>SH</v>
          </cell>
          <cell r="AA35">
            <v>11302.21</v>
          </cell>
          <cell r="AB35">
            <v>200006694083</v>
          </cell>
          <cell r="AC35" t="str">
            <v>W2007 SEATTLE OFFICE 110 ATRIUM PLACE REALTY LLC</v>
          </cell>
          <cell r="AD35" t="str">
            <v>110 110TH AVE NE BELLEVUE, WA 98004</v>
          </cell>
          <cell r="AE35" t="str">
            <v>110 110TH AVE NE</v>
          </cell>
          <cell r="AG35">
            <v>98004</v>
          </cell>
          <cell r="AH35" t="str">
            <v>Office - Large</v>
          </cell>
          <cell r="AI35">
            <v>0</v>
          </cell>
          <cell r="AK35">
            <v>0</v>
          </cell>
          <cell r="AL35">
            <v>1</v>
          </cell>
          <cell r="AM35" t="str">
            <v>W2007 SEATTLE OFFICE 110 ATRIUM PLACE REALTY LLC</v>
          </cell>
          <cell r="AN35" t="str">
            <v>W2007 SEATTLE OFFICE 110 ATRIUM</v>
          </cell>
          <cell r="AO35" t="str">
            <v>MacDonald Miller</v>
          </cell>
          <cell r="AP35">
            <v>10</v>
          </cell>
        </row>
        <row r="36">
          <cell r="G36" t="str">
            <v>Compressors</v>
          </cell>
          <cell r="H36">
            <v>4257</v>
          </cell>
          <cell r="I36" t="str">
            <v>22922 NE ALDER CREST DR REDMOND, WA 98053</v>
          </cell>
          <cell r="J36">
            <v>902538</v>
          </cell>
          <cell r="K36">
            <v>7000852102</v>
          </cell>
          <cell r="L36" t="str">
            <v>COMP</v>
          </cell>
          <cell r="M36">
            <v>1</v>
          </cell>
          <cell r="N36">
            <v>14190</v>
          </cell>
          <cell r="P36" t="str">
            <v>INDP</v>
          </cell>
          <cell r="R36" t="str">
            <v>SCH_25EC</v>
          </cell>
          <cell r="S36" t="str">
            <v>E250 &amp; G250 Industrial</v>
          </cell>
          <cell r="T36" t="str">
            <v>REDMOND</v>
          </cell>
          <cell r="U36" t="str">
            <v>Audit Grant/Rebate</v>
          </cell>
          <cell r="V36">
            <v>18230711</v>
          </cell>
          <cell r="W36" t="str">
            <v>Other</v>
          </cell>
          <cell r="X36">
            <v>41550</v>
          </cell>
          <cell r="Y36" t="str">
            <v>Process, Commercial</v>
          </cell>
          <cell r="Z36" t="str">
            <v>MISC</v>
          </cell>
          <cell r="AA36">
            <v>10282</v>
          </cell>
          <cell r="AB36">
            <v>200024466506</v>
          </cell>
          <cell r="AC36" t="str">
            <v>TRIUMPH AEROSPACE SYSTEMS - SEATTLE</v>
          </cell>
          <cell r="AD36" t="str">
            <v>22922 NE ALDER CREST DR #HSE REDMOND, WA 98053</v>
          </cell>
          <cell r="AE36" t="str">
            <v>22922 NE ALDER CREST DR #HSE</v>
          </cell>
          <cell r="AG36">
            <v>98053</v>
          </cell>
          <cell r="AH36" t="str">
            <v>Industrial/Manufac.</v>
          </cell>
          <cell r="AI36">
            <v>0</v>
          </cell>
          <cell r="AK36">
            <v>0</v>
          </cell>
          <cell r="AL36">
            <v>1</v>
          </cell>
          <cell r="AM36" t="str">
            <v>TRIUMPH AEROSPACE SYSTEMS - SEATTLE</v>
          </cell>
          <cell r="AN36" t="str">
            <v>TRIUMPH ACTUATION SYSTEMS</v>
          </cell>
          <cell r="AO36" t="str">
            <v>Atlas Copco Compressors LLC</v>
          </cell>
          <cell r="AP36">
            <v>15</v>
          </cell>
        </row>
        <row r="37">
          <cell r="G37" t="str">
            <v>Ltg Enhanced Ltg</v>
          </cell>
          <cell r="H37">
            <v>97953</v>
          </cell>
          <cell r="I37" t="str">
            <v>101 VALLEY AVE NW PUYALLUP, WA 98371</v>
          </cell>
          <cell r="J37">
            <v>907379</v>
          </cell>
          <cell r="K37">
            <v>7000500611</v>
          </cell>
          <cell r="L37" t="str">
            <v>LTG EL</v>
          </cell>
          <cell r="M37">
            <v>1</v>
          </cell>
          <cell r="N37">
            <v>321390</v>
          </cell>
          <cell r="P37" t="str">
            <v>C_I</v>
          </cell>
          <cell r="R37" t="str">
            <v>SCH_25EC</v>
          </cell>
          <cell r="S37" t="str">
            <v>E250 &amp; G250 - C&amp;I Retro</v>
          </cell>
          <cell r="T37" t="str">
            <v>PUYALLUP</v>
          </cell>
          <cell r="U37" t="str">
            <v>Audit Grant/Rebate</v>
          </cell>
          <cell r="V37">
            <v>18230724</v>
          </cell>
          <cell r="W37" t="str">
            <v>Other</v>
          </cell>
          <cell r="X37">
            <v>41767</v>
          </cell>
          <cell r="Y37" t="str">
            <v>Enhanced Lighting - Comml</v>
          </cell>
          <cell r="Z37" t="str">
            <v>LTG</v>
          </cell>
          <cell r="AA37">
            <v>232317</v>
          </cell>
          <cell r="AB37">
            <v>200018864054</v>
          </cell>
          <cell r="AC37" t="str">
            <v>PUYALLUP NISSAN INC</v>
          </cell>
          <cell r="AD37" t="str">
            <v>101 VALLEY AVE NW PUYALLUP, WA 98371</v>
          </cell>
          <cell r="AE37" t="str">
            <v>101 VALLEY AVE NW</v>
          </cell>
          <cell r="AG37">
            <v>98371</v>
          </cell>
          <cell r="AH37" t="str">
            <v>Car Dealer</v>
          </cell>
          <cell r="AI37">
            <v>0</v>
          </cell>
          <cell r="AK37">
            <v>0</v>
          </cell>
          <cell r="AL37">
            <v>1</v>
          </cell>
          <cell r="AM37" t="str">
            <v>PUYALLUP NISSAN INC</v>
          </cell>
          <cell r="AN37" t="str">
            <v>PUYALLUP NISSAN INC</v>
          </cell>
          <cell r="AO37" t="str">
            <v>Accutiy Brands Lighting</v>
          </cell>
          <cell r="AP37">
            <v>11</v>
          </cell>
        </row>
        <row r="38">
          <cell r="G38" t="str">
            <v>Screw-in LED ENHANCED LTG</v>
          </cell>
          <cell r="H38">
            <v>1240</v>
          </cell>
          <cell r="I38" t="str">
            <v>101 VALLEY AVE NW PUYALLUP, WA 98371</v>
          </cell>
          <cell r="J38">
            <v>907379</v>
          </cell>
          <cell r="K38">
            <v>7000500611</v>
          </cell>
          <cell r="L38" t="str">
            <v>SI LED EL</v>
          </cell>
          <cell r="M38">
            <v>1</v>
          </cell>
          <cell r="N38">
            <v>13136</v>
          </cell>
          <cell r="P38" t="str">
            <v>C_I</v>
          </cell>
          <cell r="R38" t="str">
            <v>SCH_25EC</v>
          </cell>
          <cell r="S38" t="str">
            <v>E250 &amp; G250 - C&amp;I Retro</v>
          </cell>
          <cell r="T38" t="str">
            <v>PUYALLUP</v>
          </cell>
          <cell r="U38" t="str">
            <v>Audit Grant/Rebate</v>
          </cell>
          <cell r="V38">
            <v>18230724</v>
          </cell>
          <cell r="W38" t="str">
            <v>Other</v>
          </cell>
          <cell r="X38">
            <v>41767</v>
          </cell>
          <cell r="Y38" t="str">
            <v>Enhanced Lighting - Comml</v>
          </cell>
          <cell r="Z38" t="str">
            <v>LTG</v>
          </cell>
          <cell r="AA38">
            <v>2391</v>
          </cell>
          <cell r="AB38">
            <v>200018864054</v>
          </cell>
          <cell r="AC38" t="str">
            <v>PUYALLUP NISSAN INC</v>
          </cell>
          <cell r="AD38" t="str">
            <v>101 VALLEY AVE NW PUYALLUP, WA 98371</v>
          </cell>
          <cell r="AE38" t="str">
            <v>101 VALLEY AVE NW</v>
          </cell>
          <cell r="AG38">
            <v>98371</v>
          </cell>
          <cell r="AH38" t="str">
            <v>Car Dealer</v>
          </cell>
          <cell r="AI38">
            <v>0</v>
          </cell>
          <cell r="AK38">
            <v>0</v>
          </cell>
          <cell r="AL38">
            <v>1</v>
          </cell>
          <cell r="AM38" t="str">
            <v>PUYALLUP NISSAN INC</v>
          </cell>
          <cell r="AN38" t="str">
            <v>PUYALLUP NISSAN INC</v>
          </cell>
          <cell r="AO38" t="str">
            <v>Accutiy Brands Lighting</v>
          </cell>
          <cell r="AP38">
            <v>5</v>
          </cell>
        </row>
        <row r="39">
          <cell r="G39" t="str">
            <v>LED Lighting</v>
          </cell>
          <cell r="H39">
            <v>1664</v>
          </cell>
          <cell r="I39" t="str">
            <v>201 S JACKSON ST # 417 SEATTLE, WA 98104</v>
          </cell>
          <cell r="J39">
            <v>910600</v>
          </cell>
          <cell r="K39">
            <v>7001487828</v>
          </cell>
          <cell r="L39" t="str">
            <v>LEDL</v>
          </cell>
          <cell r="M39">
            <v>1</v>
          </cell>
          <cell r="N39">
            <v>8322</v>
          </cell>
          <cell r="P39" t="str">
            <v>C_I</v>
          </cell>
          <cell r="R39" t="str">
            <v>SCH_25EC</v>
          </cell>
          <cell r="S39" t="str">
            <v>E250 &amp; G250 - C&amp;I Retro</v>
          </cell>
          <cell r="T39" t="str">
            <v>ISSAQUAH</v>
          </cell>
          <cell r="U39" t="str">
            <v>Audit Grant/Rebate</v>
          </cell>
          <cell r="V39">
            <v>18230724</v>
          </cell>
          <cell r="W39" t="str">
            <v>Other</v>
          </cell>
          <cell r="X39">
            <v>41666</v>
          </cell>
          <cell r="Y39" t="str">
            <v>Lighting - Commercial</v>
          </cell>
          <cell r="Z39" t="str">
            <v>LTG</v>
          </cell>
          <cell r="AA39">
            <v>7665</v>
          </cell>
          <cell r="AB39">
            <v>200022158840</v>
          </cell>
          <cell r="AC39" t="str">
            <v>KING COUNTY TRANSIT</v>
          </cell>
          <cell r="AD39" t="str">
            <v>1755 HIGHLANDS DR NE #PARKIN ISSAQUAH, WA 98029</v>
          </cell>
          <cell r="AE39" t="str">
            <v>1755 HIGHLANDS DR NE #PARKIN</v>
          </cell>
          <cell r="AG39">
            <v>98029</v>
          </cell>
          <cell r="AH39" t="str">
            <v>Parking Garage</v>
          </cell>
          <cell r="AI39">
            <v>0</v>
          </cell>
          <cell r="AK39">
            <v>0</v>
          </cell>
          <cell r="AL39">
            <v>1</v>
          </cell>
          <cell r="AM39" t="str">
            <v>KING COUNTY TRANSIT</v>
          </cell>
          <cell r="AN39" t="str">
            <v>KING COUNTY TRANSIT</v>
          </cell>
          <cell r="AO39" t="str">
            <v>King County</v>
          </cell>
          <cell r="AP39">
            <v>12</v>
          </cell>
        </row>
        <row r="40">
          <cell r="G40" t="str">
            <v>RCM Salary Guarantee</v>
          </cell>
          <cell r="H40">
            <v>0</v>
          </cell>
          <cell r="I40" t="str">
            <v>1202 WOOD AVE SUMNER, WA 98390</v>
          </cell>
          <cell r="J40">
            <v>914521</v>
          </cell>
          <cell r="K40">
            <v>7000753520</v>
          </cell>
          <cell r="L40" t="str">
            <v>SLRY</v>
          </cell>
          <cell r="M40">
            <v>1</v>
          </cell>
          <cell r="N40">
            <v>178534</v>
          </cell>
          <cell r="P40" t="str">
            <v>RCM</v>
          </cell>
          <cell r="Q40" t="str">
            <v>41G-C</v>
          </cell>
          <cell r="R40" t="str">
            <v>31E-C-KV</v>
          </cell>
          <cell r="S40" t="str">
            <v>E253 or G253 - RCM</v>
          </cell>
          <cell r="T40" t="str">
            <v>SUMNER</v>
          </cell>
          <cell r="U40" t="str">
            <v>Audit Grant/Rebate</v>
          </cell>
          <cell r="V40">
            <v>18230723</v>
          </cell>
          <cell r="W40" t="str">
            <v>Other</v>
          </cell>
          <cell r="X40">
            <v>41674</v>
          </cell>
          <cell r="Y40" t="str">
            <v>O and M</v>
          </cell>
          <cell r="Z40" t="str">
            <v>MISC</v>
          </cell>
          <cell r="AA40">
            <v>9163.7900000000009</v>
          </cell>
          <cell r="AB40">
            <v>200018576286</v>
          </cell>
          <cell r="AC40" t="str">
            <v>SUMNER SCHOOL DISTRICT #320</v>
          </cell>
          <cell r="AD40" t="str">
            <v>1707 MAIN ST SUMNER, WA 98390</v>
          </cell>
          <cell r="AE40" t="str">
            <v>1707 MAIN ST</v>
          </cell>
          <cell r="AG40">
            <v>98390</v>
          </cell>
          <cell r="AH40" t="str">
            <v>School (K-12)</v>
          </cell>
          <cell r="AI40">
            <v>0</v>
          </cell>
          <cell r="AK40">
            <v>0</v>
          </cell>
          <cell r="AL40">
            <v>1</v>
          </cell>
          <cell r="AM40" t="str">
            <v>SUMNER SCHOOL DISTRICT #320</v>
          </cell>
          <cell r="AN40" t="str">
            <v>SUMNER SCHOOL DISTRICT #320</v>
          </cell>
          <cell r="AP40">
            <v>3</v>
          </cell>
        </row>
        <row r="41">
          <cell r="G41" t="str">
            <v>HVAC Unitary equipment</v>
          </cell>
          <cell r="H41">
            <v>2389</v>
          </cell>
          <cell r="I41" t="str">
            <v>19515 FREMONT AVE N SHORELINE, WA 98133</v>
          </cell>
          <cell r="J41">
            <v>913967</v>
          </cell>
          <cell r="K41">
            <v>7001058139</v>
          </cell>
          <cell r="L41" t="str">
            <v>HVUE</v>
          </cell>
          <cell r="M41">
            <v>1</v>
          </cell>
          <cell r="N41">
            <v>7963</v>
          </cell>
          <cell r="P41" t="str">
            <v>C_I</v>
          </cell>
          <cell r="R41" t="str">
            <v>SCH_24EC</v>
          </cell>
          <cell r="S41" t="str">
            <v>E250 &amp; G250 - C&amp;I Retro</v>
          </cell>
          <cell r="T41" t="str">
            <v>BOTHELL</v>
          </cell>
          <cell r="U41" t="str">
            <v>Audit Grant/Rebate</v>
          </cell>
          <cell r="V41">
            <v>18230711</v>
          </cell>
          <cell r="W41" t="str">
            <v>Other</v>
          </cell>
          <cell r="X41">
            <v>42059</v>
          </cell>
          <cell r="Y41" t="str">
            <v>HVAC - Commercial and Industrial</v>
          </cell>
          <cell r="Z41" t="str">
            <v>SH</v>
          </cell>
          <cell r="AA41">
            <v>7096.27</v>
          </cell>
          <cell r="AB41">
            <v>220001152754</v>
          </cell>
          <cell r="AC41" t="str">
            <v>LEELA YOGA LLC</v>
          </cell>
          <cell r="AD41" t="str">
            <v>10137 MAIN ST #6 BOTHELL, WA 98011</v>
          </cell>
          <cell r="AE41" t="str">
            <v>10137 MAIN ST #6</v>
          </cell>
          <cell r="AG41">
            <v>98011</v>
          </cell>
          <cell r="AH41" t="str">
            <v>Athletic Club</v>
          </cell>
          <cell r="AI41">
            <v>0</v>
          </cell>
          <cell r="AK41">
            <v>0</v>
          </cell>
          <cell r="AL41">
            <v>1</v>
          </cell>
          <cell r="AM41" t="str">
            <v>LEELA YOGA LLC</v>
          </cell>
          <cell r="AN41" t="str">
            <v>LEELA YOGA LLC</v>
          </cell>
          <cell r="AO41" t="str">
            <v>Sundance Energy Services Inc</v>
          </cell>
          <cell r="AP41">
            <v>15</v>
          </cell>
        </row>
        <row r="42">
          <cell r="G42" t="str">
            <v>Year 1 Training Allowance</v>
          </cell>
          <cell r="H42">
            <v>1130</v>
          </cell>
          <cell r="I42" t="str">
            <v>14900 INTERURBAN AVE S # 130 TUKWILA, WA 98168</v>
          </cell>
          <cell r="J42">
            <v>914904</v>
          </cell>
          <cell r="K42">
            <v>7000075116</v>
          </cell>
          <cell r="L42" t="str">
            <v>TRAINA</v>
          </cell>
          <cell r="M42">
            <v>1</v>
          </cell>
          <cell r="N42">
            <v>0</v>
          </cell>
          <cell r="P42" t="str">
            <v>RCM</v>
          </cell>
          <cell r="Q42" t="str">
            <v>31G-C</v>
          </cell>
          <cell r="R42" t="str">
            <v>26E-C</v>
          </cell>
          <cell r="S42" t="str">
            <v>E253 or G253 - RCM</v>
          </cell>
          <cell r="T42" t="str">
            <v>RENTON</v>
          </cell>
          <cell r="U42" t="str">
            <v>Audit Grant/Rebate</v>
          </cell>
          <cell r="V42">
            <v>18230723</v>
          </cell>
          <cell r="W42" t="str">
            <v>Other</v>
          </cell>
          <cell r="X42">
            <v>41788</v>
          </cell>
          <cell r="Y42" t="str">
            <v>O and M</v>
          </cell>
          <cell r="Z42" t="str">
            <v>MISC</v>
          </cell>
          <cell r="AA42">
            <v>1130</v>
          </cell>
          <cell r="AB42">
            <v>200003786882</v>
          </cell>
          <cell r="AC42" t="str">
            <v>JSH PROPERTIES INC</v>
          </cell>
          <cell r="AD42" t="str">
            <v>1600 LIND AVE SW # 7-21 RENTON, WA 98055</v>
          </cell>
          <cell r="AE42" t="str">
            <v>1600 LIND AVE SW # 7-21</v>
          </cell>
          <cell r="AG42">
            <v>98055</v>
          </cell>
          <cell r="AH42" t="str">
            <v>Office</v>
          </cell>
          <cell r="AI42">
            <v>0</v>
          </cell>
          <cell r="AK42">
            <v>0</v>
          </cell>
          <cell r="AL42">
            <v>1</v>
          </cell>
          <cell r="AM42" t="str">
            <v>JSH PROPERTIES INC</v>
          </cell>
          <cell r="AN42" t="str">
            <v>JSH PROPERTIES INC</v>
          </cell>
          <cell r="AP42">
            <v>3</v>
          </cell>
        </row>
        <row r="43">
          <cell r="G43" t="str">
            <v>Year 1 Training Allowance - GAS</v>
          </cell>
          <cell r="H43">
            <v>20</v>
          </cell>
          <cell r="I43" t="str">
            <v>14900 INTERURBAN AVE S # 130 TUKWILA, WA 98168</v>
          </cell>
          <cell r="J43">
            <v>914904</v>
          </cell>
          <cell r="K43">
            <v>7000075116</v>
          </cell>
          <cell r="L43" t="str">
            <v>TRAINA G</v>
          </cell>
          <cell r="M43">
            <v>1</v>
          </cell>
          <cell r="O43">
            <v>0</v>
          </cell>
          <cell r="P43" t="str">
            <v>RCM</v>
          </cell>
          <cell r="Q43" t="str">
            <v>31G-C</v>
          </cell>
          <cell r="R43" t="str">
            <v>26E-C</v>
          </cell>
          <cell r="S43" t="str">
            <v>E253 or G253 - RCM</v>
          </cell>
          <cell r="T43" t="str">
            <v>RENTON</v>
          </cell>
          <cell r="U43" t="str">
            <v>Audit Grant/Rebate</v>
          </cell>
          <cell r="V43">
            <v>18230691</v>
          </cell>
          <cell r="W43" t="str">
            <v>Other</v>
          </cell>
          <cell r="X43">
            <v>41788</v>
          </cell>
          <cell r="Y43" t="str">
            <v>O and M</v>
          </cell>
          <cell r="Z43" t="str">
            <v>SH</v>
          </cell>
          <cell r="AA43">
            <v>20</v>
          </cell>
          <cell r="AB43">
            <v>200003786882</v>
          </cell>
          <cell r="AC43" t="str">
            <v>JSH PROPERTIES INC</v>
          </cell>
          <cell r="AD43" t="str">
            <v>1600 LIND AVE SW # 7-21 RENTON, WA 98055</v>
          </cell>
          <cell r="AE43" t="str">
            <v>1600 LIND AVE SW # 7-21</v>
          </cell>
          <cell r="AG43">
            <v>98055</v>
          </cell>
          <cell r="AH43" t="str">
            <v>Office</v>
          </cell>
          <cell r="AI43">
            <v>0</v>
          </cell>
          <cell r="AK43">
            <v>0</v>
          </cell>
          <cell r="AL43">
            <v>1</v>
          </cell>
          <cell r="AM43" t="str">
            <v>JSH PROPERTIES INC</v>
          </cell>
          <cell r="AN43" t="str">
            <v>JSH PROPERTIES INC</v>
          </cell>
          <cell r="AP43">
            <v>3</v>
          </cell>
        </row>
        <row r="44">
          <cell r="G44" t="str">
            <v>Year 1 Performance Incentive</v>
          </cell>
          <cell r="H44">
            <v>9577.49</v>
          </cell>
          <cell r="I44" t="str">
            <v>14900 INTERURBAN AVE S # 130 TUKWILA, WA 98168</v>
          </cell>
          <cell r="J44">
            <v>914904</v>
          </cell>
          <cell r="K44">
            <v>7000075116</v>
          </cell>
          <cell r="L44" t="str">
            <v>PERF</v>
          </cell>
          <cell r="M44">
            <v>1</v>
          </cell>
          <cell r="N44">
            <v>468960</v>
          </cell>
          <cell r="P44" t="str">
            <v>RCM</v>
          </cell>
          <cell r="Q44" t="str">
            <v>31G-C</v>
          </cell>
          <cell r="R44" t="str">
            <v>26E-C</v>
          </cell>
          <cell r="S44" t="str">
            <v>E253 or G253 - RCM</v>
          </cell>
          <cell r="T44" t="str">
            <v>RENTON</v>
          </cell>
          <cell r="U44" t="str">
            <v>Audit Grant/Rebate</v>
          </cell>
          <cell r="V44">
            <v>18230723</v>
          </cell>
          <cell r="W44" t="str">
            <v>Other</v>
          </cell>
          <cell r="X44">
            <v>41788</v>
          </cell>
          <cell r="Y44" t="str">
            <v>O and M</v>
          </cell>
          <cell r="Z44" t="str">
            <v>MISC</v>
          </cell>
          <cell r="AA44">
            <v>13682</v>
          </cell>
          <cell r="AB44">
            <v>200003786882</v>
          </cell>
          <cell r="AC44" t="str">
            <v>JSH PROPERTIES INC</v>
          </cell>
          <cell r="AD44" t="str">
            <v>1600 LIND AVE SW # 7-21 RENTON, WA 98055</v>
          </cell>
          <cell r="AE44" t="str">
            <v>1600 LIND AVE SW # 7-21</v>
          </cell>
          <cell r="AG44">
            <v>98055</v>
          </cell>
          <cell r="AH44" t="str">
            <v>Office</v>
          </cell>
          <cell r="AI44">
            <v>0</v>
          </cell>
          <cell r="AK44">
            <v>0</v>
          </cell>
          <cell r="AL44">
            <v>1</v>
          </cell>
          <cell r="AM44" t="str">
            <v>JSH PROPERTIES INC</v>
          </cell>
          <cell r="AN44" t="str">
            <v>JSH PROPERTIES INC</v>
          </cell>
          <cell r="AP44">
            <v>3</v>
          </cell>
        </row>
        <row r="45">
          <cell r="G45" t="str">
            <v>Year 1 Performance Incentive - GAS</v>
          </cell>
          <cell r="H45">
            <v>131.55000000000001</v>
          </cell>
          <cell r="I45" t="str">
            <v>14900 INTERURBAN AVE S # 130 TUKWILA, WA 98168</v>
          </cell>
          <cell r="J45">
            <v>914904</v>
          </cell>
          <cell r="K45">
            <v>7000075116</v>
          </cell>
          <cell r="L45" t="str">
            <v>PERF G</v>
          </cell>
          <cell r="M45">
            <v>1</v>
          </cell>
          <cell r="O45">
            <v>877</v>
          </cell>
          <cell r="P45" t="str">
            <v>RCM</v>
          </cell>
          <cell r="Q45" t="str">
            <v>31G-C</v>
          </cell>
          <cell r="R45" t="str">
            <v>26E-C</v>
          </cell>
          <cell r="S45" t="str">
            <v>E253 or G253 - RCM</v>
          </cell>
          <cell r="T45" t="str">
            <v>RENTON</v>
          </cell>
          <cell r="U45" t="str">
            <v>Audit Grant/Rebate</v>
          </cell>
          <cell r="V45">
            <v>18230691</v>
          </cell>
          <cell r="W45" t="str">
            <v>Other</v>
          </cell>
          <cell r="X45">
            <v>41788</v>
          </cell>
          <cell r="Y45" t="str">
            <v>O and M</v>
          </cell>
          <cell r="Z45" t="str">
            <v>SH</v>
          </cell>
          <cell r="AA45">
            <v>188</v>
          </cell>
          <cell r="AB45">
            <v>200003786882</v>
          </cell>
          <cell r="AC45" t="str">
            <v>JSH PROPERTIES INC</v>
          </cell>
          <cell r="AD45" t="str">
            <v>1600 LIND AVE SW # 7-21 RENTON, WA 98055</v>
          </cell>
          <cell r="AE45" t="str">
            <v>1600 LIND AVE SW # 7-21</v>
          </cell>
          <cell r="AG45">
            <v>98055</v>
          </cell>
          <cell r="AH45" t="str">
            <v>Office</v>
          </cell>
          <cell r="AI45">
            <v>0</v>
          </cell>
          <cell r="AK45">
            <v>0</v>
          </cell>
          <cell r="AL45">
            <v>1</v>
          </cell>
          <cell r="AM45" t="str">
            <v>JSH PROPERTIES INC</v>
          </cell>
          <cell r="AN45" t="str">
            <v>JSH PROPERTIES INC</v>
          </cell>
          <cell r="AP45">
            <v>3</v>
          </cell>
        </row>
        <row r="46">
          <cell r="G46" t="str">
            <v>Year 1 Performance Target Incentive</v>
          </cell>
          <cell r="H46">
            <v>7400</v>
          </cell>
          <cell r="I46" t="str">
            <v>14900 INTERURBAN AVE S # 130 TUKWILA, WA 98168</v>
          </cell>
          <cell r="J46">
            <v>914904</v>
          </cell>
          <cell r="K46">
            <v>7000075116</v>
          </cell>
          <cell r="L46" t="str">
            <v>PERF E-B</v>
          </cell>
          <cell r="M46">
            <v>1</v>
          </cell>
          <cell r="N46">
            <v>0</v>
          </cell>
          <cell r="P46" t="str">
            <v>RCM</v>
          </cell>
          <cell r="Q46" t="str">
            <v>31G-C</v>
          </cell>
          <cell r="R46" t="str">
            <v>26E-C</v>
          </cell>
          <cell r="S46" t="str">
            <v>E253 or G253 - RCM</v>
          </cell>
          <cell r="T46" t="str">
            <v>RENTON</v>
          </cell>
          <cell r="U46" t="str">
            <v>Audit Grant/Rebate</v>
          </cell>
          <cell r="V46">
            <v>18230723</v>
          </cell>
          <cell r="W46" t="str">
            <v>Other</v>
          </cell>
          <cell r="X46">
            <v>41788</v>
          </cell>
          <cell r="Y46" t="str">
            <v>O and M</v>
          </cell>
          <cell r="Z46" t="str">
            <v>MISC</v>
          </cell>
          <cell r="AA46">
            <v>7400</v>
          </cell>
          <cell r="AB46">
            <v>200003786882</v>
          </cell>
          <cell r="AC46" t="str">
            <v>JSH PROPERTIES INC</v>
          </cell>
          <cell r="AD46" t="str">
            <v>1600 LIND AVE SW # 7-21 RENTON, WA 98055</v>
          </cell>
          <cell r="AE46" t="str">
            <v>1600 LIND AVE SW # 7-21</v>
          </cell>
          <cell r="AG46">
            <v>98055</v>
          </cell>
          <cell r="AH46" t="str">
            <v>Office</v>
          </cell>
          <cell r="AI46">
            <v>0</v>
          </cell>
          <cell r="AK46">
            <v>0</v>
          </cell>
          <cell r="AL46">
            <v>1</v>
          </cell>
          <cell r="AM46" t="str">
            <v>JSH PROPERTIES INC</v>
          </cell>
          <cell r="AN46" t="str">
            <v>JSH PROPERTIES INC</v>
          </cell>
          <cell r="AP46">
            <v>3</v>
          </cell>
        </row>
        <row r="47">
          <cell r="G47" t="str">
            <v>Year 1 Performance Target Incentive - GAS</v>
          </cell>
          <cell r="H47">
            <v>100</v>
          </cell>
          <cell r="I47" t="str">
            <v>14900 INTERURBAN AVE S # 130 TUKWILA, WA 98168</v>
          </cell>
          <cell r="J47">
            <v>914904</v>
          </cell>
          <cell r="K47">
            <v>7000075116</v>
          </cell>
          <cell r="L47" t="str">
            <v>PERF G-B</v>
          </cell>
          <cell r="M47">
            <v>1</v>
          </cell>
          <cell r="O47">
            <v>0</v>
          </cell>
          <cell r="P47" t="str">
            <v>RCM</v>
          </cell>
          <cell r="Q47" t="str">
            <v>31G-C</v>
          </cell>
          <cell r="R47" t="str">
            <v>26E-C</v>
          </cell>
          <cell r="S47" t="str">
            <v>E253 or G253 - RCM</v>
          </cell>
          <cell r="T47" t="str">
            <v>RENTON</v>
          </cell>
          <cell r="U47" t="str">
            <v>Audit Grant/Rebate</v>
          </cell>
          <cell r="V47">
            <v>18230691</v>
          </cell>
          <cell r="W47" t="str">
            <v>Other</v>
          </cell>
          <cell r="X47">
            <v>41788</v>
          </cell>
          <cell r="Y47" t="str">
            <v>O and M</v>
          </cell>
          <cell r="Z47" t="str">
            <v>SH</v>
          </cell>
          <cell r="AA47">
            <v>100</v>
          </cell>
          <cell r="AB47">
            <v>200003786882</v>
          </cell>
          <cell r="AC47" t="str">
            <v>JSH PROPERTIES INC</v>
          </cell>
          <cell r="AD47" t="str">
            <v>1600 LIND AVE SW # 7-21 RENTON, WA 98055</v>
          </cell>
          <cell r="AE47" t="str">
            <v>1600 LIND AVE SW # 7-21</v>
          </cell>
          <cell r="AG47">
            <v>98055</v>
          </cell>
          <cell r="AH47" t="str">
            <v>Office</v>
          </cell>
          <cell r="AI47">
            <v>0</v>
          </cell>
          <cell r="AK47">
            <v>0</v>
          </cell>
          <cell r="AL47">
            <v>1</v>
          </cell>
          <cell r="AM47" t="str">
            <v>JSH PROPERTIES INC</v>
          </cell>
          <cell r="AN47" t="str">
            <v>JSH PROPERTIES INC</v>
          </cell>
          <cell r="AP47">
            <v>3</v>
          </cell>
        </row>
        <row r="48">
          <cell r="G48" t="str">
            <v>Year 1 Start-up Incentive</v>
          </cell>
          <cell r="H48">
            <v>7400</v>
          </cell>
          <cell r="I48" t="str">
            <v>14900 INTERURBAN AVE S # 130 TUKWILA, WA 98168</v>
          </cell>
          <cell r="J48">
            <v>914904</v>
          </cell>
          <cell r="K48">
            <v>7000075116</v>
          </cell>
          <cell r="L48" t="str">
            <v>STRT</v>
          </cell>
          <cell r="M48">
            <v>1</v>
          </cell>
          <cell r="N48">
            <v>0</v>
          </cell>
          <cell r="P48" t="str">
            <v>RCM</v>
          </cell>
          <cell r="Q48" t="str">
            <v>31G-C</v>
          </cell>
          <cell r="R48" t="str">
            <v>26E-C</v>
          </cell>
          <cell r="S48" t="str">
            <v>E253 or G253 - RCM</v>
          </cell>
          <cell r="T48" t="str">
            <v>RENTON</v>
          </cell>
          <cell r="U48" t="str">
            <v>Audit Grant/Rebate</v>
          </cell>
          <cell r="V48">
            <v>18230723</v>
          </cell>
          <cell r="W48" t="str">
            <v>Other</v>
          </cell>
          <cell r="X48">
            <v>41788</v>
          </cell>
          <cell r="Y48" t="str">
            <v>O and M</v>
          </cell>
          <cell r="Z48" t="str">
            <v>MISC</v>
          </cell>
          <cell r="AA48">
            <v>7400</v>
          </cell>
          <cell r="AB48">
            <v>200003786882</v>
          </cell>
          <cell r="AC48" t="str">
            <v>JSH PROPERTIES INC</v>
          </cell>
          <cell r="AD48" t="str">
            <v>1600 LIND AVE SW # 7-21 RENTON, WA 98055</v>
          </cell>
          <cell r="AE48" t="str">
            <v>1600 LIND AVE SW # 7-21</v>
          </cell>
          <cell r="AG48">
            <v>98055</v>
          </cell>
          <cell r="AH48" t="str">
            <v>Office</v>
          </cell>
          <cell r="AI48">
            <v>0</v>
          </cell>
          <cell r="AK48">
            <v>0</v>
          </cell>
          <cell r="AL48">
            <v>1</v>
          </cell>
          <cell r="AM48" t="str">
            <v>JSH PROPERTIES INC</v>
          </cell>
          <cell r="AN48" t="str">
            <v>JSH PROPERTIES INC</v>
          </cell>
          <cell r="AP48">
            <v>3</v>
          </cell>
        </row>
        <row r="49">
          <cell r="G49" t="str">
            <v>Lighting Enhanced with Controls</v>
          </cell>
          <cell r="H49">
            <v>10113</v>
          </cell>
          <cell r="I49" t="str">
            <v>20301 NE 108TH ST REDMOND, WA 98053</v>
          </cell>
          <cell r="J49">
            <v>916172</v>
          </cell>
          <cell r="K49">
            <v>7001229180</v>
          </cell>
          <cell r="L49" t="str">
            <v>LTG ENH C</v>
          </cell>
          <cell r="M49">
            <v>1</v>
          </cell>
          <cell r="N49">
            <v>49441</v>
          </cell>
          <cell r="P49" t="str">
            <v>ELTG</v>
          </cell>
          <cell r="R49" t="str">
            <v>SCH_31EC</v>
          </cell>
          <cell r="S49" t="str">
            <v>Business Enhanced Lighting</v>
          </cell>
          <cell r="T49" t="str">
            <v>REDMOND</v>
          </cell>
          <cell r="U49" t="str">
            <v>Audit Grant/Rebate</v>
          </cell>
          <cell r="V49">
            <v>18230724</v>
          </cell>
          <cell r="W49" t="str">
            <v>Other</v>
          </cell>
          <cell r="X49">
            <v>41946</v>
          </cell>
          <cell r="Y49" t="str">
            <v>Lighting - Commercial</v>
          </cell>
          <cell r="Z49" t="str">
            <v>LTG</v>
          </cell>
          <cell r="AA49">
            <v>49583</v>
          </cell>
          <cell r="AB49">
            <v>200005765033</v>
          </cell>
          <cell r="AC49" t="str">
            <v>OVERLAKE SCHOOL</v>
          </cell>
          <cell r="AD49" t="str">
            <v>20301 NE 108TH ST REDMOND, WA 98053</v>
          </cell>
          <cell r="AE49" t="str">
            <v>20301 NE 108TH ST</v>
          </cell>
          <cell r="AG49">
            <v>98053</v>
          </cell>
          <cell r="AH49" t="str">
            <v>School (K-12)</v>
          </cell>
          <cell r="AI49">
            <v>6</v>
          </cell>
          <cell r="AJ49" t="str">
            <v>Wood</v>
          </cell>
          <cell r="AK49">
            <v>2</v>
          </cell>
          <cell r="AL49">
            <v>1</v>
          </cell>
          <cell r="AM49" t="str">
            <v>OVERLAKE SCHOOL</v>
          </cell>
          <cell r="AN49" t="str">
            <v>OVERLAKE SCHOOL</v>
          </cell>
          <cell r="AO49" t="str">
            <v>Seahurst</v>
          </cell>
          <cell r="AP49">
            <v>11</v>
          </cell>
        </row>
        <row r="50">
          <cell r="G50" t="str">
            <v>LED: New Exit Sign</v>
          </cell>
          <cell r="H50">
            <v>200</v>
          </cell>
          <cell r="I50" t="str">
            <v>20301 NE 108TH ST REDMOND, WA 98053</v>
          </cell>
          <cell r="J50">
            <v>916172</v>
          </cell>
          <cell r="K50">
            <v>7001229180</v>
          </cell>
          <cell r="L50" t="str">
            <v>LED NEW EXIT</v>
          </cell>
          <cell r="M50">
            <v>8</v>
          </cell>
          <cell r="N50">
            <v>1226.4000000000001</v>
          </cell>
          <cell r="P50" t="str">
            <v>ELTG</v>
          </cell>
          <cell r="R50" t="str">
            <v>SCH_31EC</v>
          </cell>
          <cell r="S50" t="str">
            <v>Business Enhanced Lighting</v>
          </cell>
          <cell r="T50" t="str">
            <v>REDMOND</v>
          </cell>
          <cell r="U50" t="str">
            <v>Audit Grant/Rebate</v>
          </cell>
          <cell r="V50">
            <v>18230724</v>
          </cell>
          <cell r="W50" t="str">
            <v>Other</v>
          </cell>
          <cell r="X50">
            <v>41946</v>
          </cell>
          <cell r="Y50" t="str">
            <v>Lighting, Prescriptive</v>
          </cell>
          <cell r="Z50" t="str">
            <v>LTG</v>
          </cell>
          <cell r="AA50">
            <v>200</v>
          </cell>
          <cell r="AB50">
            <v>200005765033</v>
          </cell>
          <cell r="AC50" t="str">
            <v>OVERLAKE SCHOOL</v>
          </cell>
          <cell r="AD50" t="str">
            <v>20301 NE 108TH ST REDMOND, WA 98053</v>
          </cell>
          <cell r="AE50" t="str">
            <v>20301 NE 108TH ST</v>
          </cell>
          <cell r="AG50">
            <v>98053</v>
          </cell>
          <cell r="AH50" t="str">
            <v>School (K-12)</v>
          </cell>
          <cell r="AI50">
            <v>6</v>
          </cell>
          <cell r="AJ50" t="str">
            <v>Wood</v>
          </cell>
          <cell r="AK50">
            <v>2</v>
          </cell>
          <cell r="AL50">
            <v>1</v>
          </cell>
          <cell r="AM50" t="str">
            <v>OVERLAKE SCHOOL</v>
          </cell>
          <cell r="AN50" t="str">
            <v>OVERLAKE SCHOOL</v>
          </cell>
          <cell r="AO50" t="str">
            <v>Seahurst</v>
          </cell>
          <cell r="AP50">
            <v>9</v>
          </cell>
        </row>
        <row r="51">
          <cell r="G51" t="str">
            <v>Industrial Plant Lighting</v>
          </cell>
          <cell r="H51">
            <v>21462.5</v>
          </cell>
          <cell r="I51" t="str">
            <v>PO BOX 34018 SEATTLE, WA 98124</v>
          </cell>
          <cell r="J51">
            <v>916181</v>
          </cell>
          <cell r="K51">
            <v>7000794307</v>
          </cell>
          <cell r="L51" t="str">
            <v>LTG PLANT</v>
          </cell>
          <cell r="M51">
            <v>1</v>
          </cell>
          <cell r="N51">
            <v>126860</v>
          </cell>
          <cell r="P51" t="str">
            <v>INDP</v>
          </cell>
          <cell r="R51" t="str">
            <v>SCH_31EC</v>
          </cell>
          <cell r="S51" t="str">
            <v>E250 &amp; G250 Industrial</v>
          </cell>
          <cell r="T51" t="str">
            <v>RENTON</v>
          </cell>
          <cell r="U51" t="str">
            <v>Audit Grant/Rebate</v>
          </cell>
          <cell r="V51">
            <v>18230724</v>
          </cell>
          <cell r="W51" t="str">
            <v>Other</v>
          </cell>
          <cell r="X51">
            <v>42132</v>
          </cell>
          <cell r="Y51" t="str">
            <v>Lighting - Commercial</v>
          </cell>
          <cell r="Z51" t="str">
            <v>LTG</v>
          </cell>
          <cell r="AA51">
            <v>42924.56</v>
          </cell>
          <cell r="AB51">
            <v>200003770308</v>
          </cell>
          <cell r="AC51" t="str">
            <v>CITY OF SEATTLE; SEATTLE PUBLIC UTILITIES</v>
          </cell>
          <cell r="AD51" t="str">
            <v>18015 SE LAKE YOUNGS RD RENTON, WA 98058</v>
          </cell>
          <cell r="AE51" t="str">
            <v>18015 SE LAKE YOUNGS RD</v>
          </cell>
          <cell r="AG51">
            <v>98058</v>
          </cell>
          <cell r="AH51" t="str">
            <v>Other</v>
          </cell>
          <cell r="AI51">
            <v>0</v>
          </cell>
          <cell r="AK51">
            <v>0</v>
          </cell>
          <cell r="AL51">
            <v>1</v>
          </cell>
          <cell r="AM51" t="str">
            <v>KOLKAY ELECTRIC INC</v>
          </cell>
          <cell r="AN51" t="str">
            <v>KOLKAY ELECTRIC INC</v>
          </cell>
          <cell r="AO51" t="str">
            <v>KOLKAY ELECTRIC INC</v>
          </cell>
          <cell r="AP51">
            <v>11</v>
          </cell>
        </row>
        <row r="52">
          <cell r="G52" t="str">
            <v>Equipment</v>
          </cell>
          <cell r="H52">
            <v>7515</v>
          </cell>
          <cell r="I52" t="str">
            <v>3721 E BADGER RD EVERSON, WA 98247</v>
          </cell>
          <cell r="J52">
            <v>915703</v>
          </cell>
          <cell r="K52">
            <v>7000863761</v>
          </cell>
          <cell r="L52" t="str">
            <v>PROC EQ</v>
          </cell>
          <cell r="M52">
            <v>1</v>
          </cell>
          <cell r="N52">
            <v>25051</v>
          </cell>
          <cell r="P52" t="str">
            <v>INDP</v>
          </cell>
          <cell r="R52" t="str">
            <v>SCH_11E</v>
          </cell>
          <cell r="S52" t="str">
            <v>E250 &amp; G250 Industrial</v>
          </cell>
          <cell r="T52" t="str">
            <v>EVERSON</v>
          </cell>
          <cell r="U52" t="str">
            <v>Audit Grant/Rebate</v>
          </cell>
          <cell r="V52">
            <v>18230711</v>
          </cell>
          <cell r="W52" t="str">
            <v>Other</v>
          </cell>
          <cell r="X52">
            <v>41719</v>
          </cell>
          <cell r="Y52" t="str">
            <v>Process, Commercial</v>
          </cell>
          <cell r="Z52" t="str">
            <v>MISC</v>
          </cell>
          <cell r="AA52">
            <v>15590</v>
          </cell>
          <cell r="AB52">
            <v>200015686146</v>
          </cell>
          <cell r="AC52" t="str">
            <v>OK DAIRY</v>
          </cell>
          <cell r="AD52" t="str">
            <v>3721 E BADGER RD #PUMP EVERSON, WA 98247</v>
          </cell>
          <cell r="AE52" t="str">
            <v>3721 E BADGER RD #PUMP</v>
          </cell>
          <cell r="AG52">
            <v>98247</v>
          </cell>
          <cell r="AH52" t="str">
            <v>Dairy</v>
          </cell>
          <cell r="AI52">
            <v>0</v>
          </cell>
          <cell r="AK52">
            <v>0</v>
          </cell>
          <cell r="AL52">
            <v>1</v>
          </cell>
          <cell r="AM52" t="str">
            <v>OK DAIRY</v>
          </cell>
          <cell r="AN52" t="str">
            <v>OK DAIRY</v>
          </cell>
          <cell r="AO52" t="str">
            <v>DeLeval</v>
          </cell>
          <cell r="AP52">
            <v>15</v>
          </cell>
        </row>
        <row r="53">
          <cell r="G53" t="str">
            <v>Lighting Standard with Controls</v>
          </cell>
          <cell r="H53">
            <v>71825</v>
          </cell>
          <cell r="I53" t="str">
            <v>1101 TAUTOG CIR # STE 204 SILVERDALE, WA 983151101</v>
          </cell>
          <cell r="J53">
            <v>915783</v>
          </cell>
          <cell r="K53">
            <v>7000292568</v>
          </cell>
          <cell r="L53" t="str">
            <v>LTG STND C</v>
          </cell>
          <cell r="M53">
            <v>1</v>
          </cell>
          <cell r="N53">
            <v>364105</v>
          </cell>
          <cell r="P53" t="str">
            <v>STND</v>
          </cell>
          <cell r="Q53" t="str">
            <v>non PSE</v>
          </cell>
          <cell r="R53" t="str">
            <v>SCH_49EC</v>
          </cell>
          <cell r="S53" t="str">
            <v>Business Standard Lighting</v>
          </cell>
          <cell r="T53" t="str">
            <v>POULSBO</v>
          </cell>
          <cell r="U53" t="str">
            <v>Audit Grant/Rebate</v>
          </cell>
          <cell r="V53">
            <v>18230724</v>
          </cell>
          <cell r="W53" t="str">
            <v>Other</v>
          </cell>
          <cell r="X53">
            <v>41744</v>
          </cell>
          <cell r="Y53" t="str">
            <v>Lighting - Commercial</v>
          </cell>
          <cell r="Z53" t="str">
            <v>LTG</v>
          </cell>
          <cell r="AA53">
            <v>224711.01</v>
          </cell>
          <cell r="AB53">
            <v>200024553527</v>
          </cell>
          <cell r="AC53" t="str">
            <v>COMNAVUNSEAWARCENDIV KEYPORT</v>
          </cell>
          <cell r="AD53" t="str">
            <v>1921 NE FIR ST POULSBO, WA 98370</v>
          </cell>
          <cell r="AE53" t="str">
            <v>1921 NE FIR ST</v>
          </cell>
          <cell r="AG53">
            <v>98370</v>
          </cell>
          <cell r="AH53" t="str">
            <v>Other</v>
          </cell>
          <cell r="AI53">
            <v>10</v>
          </cell>
          <cell r="AJ53" t="str">
            <v>Retrofit</v>
          </cell>
          <cell r="AK53">
            <v>0</v>
          </cell>
          <cell r="AL53">
            <v>1</v>
          </cell>
          <cell r="AM53" t="str">
            <v>Bonneville Power Administration</v>
          </cell>
          <cell r="AN53" t="str">
            <v>BONNEVILLE POWER ADMINISTRATION</v>
          </cell>
          <cell r="AO53" t="str">
            <v>Bonneville Power Administration</v>
          </cell>
          <cell r="AP53">
            <v>11</v>
          </cell>
        </row>
        <row r="54">
          <cell r="G54" t="str">
            <v>Lighting Enhanced</v>
          </cell>
          <cell r="H54">
            <v>21020</v>
          </cell>
          <cell r="I54" t="str">
            <v>5455 SIDNEY RD SW PORT ORCHARD, WA 983677579</v>
          </cell>
          <cell r="J54">
            <v>915794</v>
          </cell>
          <cell r="K54">
            <v>7000777992</v>
          </cell>
          <cell r="L54" t="str">
            <v>LTG ENH</v>
          </cell>
          <cell r="M54">
            <v>1</v>
          </cell>
          <cell r="N54">
            <v>92269</v>
          </cell>
          <cell r="P54" t="str">
            <v>ELTG</v>
          </cell>
          <cell r="R54" t="str">
            <v>SCH_24EC</v>
          </cell>
          <cell r="S54" t="str">
            <v>Business Enhanced Lighting</v>
          </cell>
          <cell r="T54" t="str">
            <v>PORT ORCHARD</v>
          </cell>
          <cell r="U54" t="str">
            <v>Audit Grant/Rebate</v>
          </cell>
          <cell r="V54">
            <v>18230724</v>
          </cell>
          <cell r="W54" t="str">
            <v>Other</v>
          </cell>
          <cell r="X54">
            <v>41744</v>
          </cell>
          <cell r="Y54" t="str">
            <v>Lighting - Commercial</v>
          </cell>
          <cell r="Z54" t="str">
            <v>LTG</v>
          </cell>
          <cell r="AA54">
            <v>31342.87</v>
          </cell>
          <cell r="AB54">
            <v>200003678352</v>
          </cell>
          <cell r="AC54" t="str">
            <v>GANESH CORPORATION</v>
          </cell>
          <cell r="AD54" t="str">
            <v>5449 SIDNEY RD SW #CARWSH PORT ORCHARD, WA 98367</v>
          </cell>
          <cell r="AE54" t="str">
            <v>5449 SIDNEY RD SW #CARWSH</v>
          </cell>
          <cell r="AG54">
            <v>98367</v>
          </cell>
          <cell r="AH54" t="str">
            <v>Grocery</v>
          </cell>
          <cell r="AI54">
            <v>0</v>
          </cell>
          <cell r="AK54">
            <v>0</v>
          </cell>
          <cell r="AL54">
            <v>1</v>
          </cell>
          <cell r="AM54" t="str">
            <v>Mascott Equipment Company, Inc</v>
          </cell>
          <cell r="AN54" t="str">
            <v>MASCOTT EQUIPMENT COMPANY INC</v>
          </cell>
          <cell r="AO54" t="str">
            <v>Mascott Equipment Company</v>
          </cell>
          <cell r="AP54">
            <v>11</v>
          </cell>
        </row>
        <row r="55">
          <cell r="G55" t="str">
            <v>Exit Signs ENHANCED Ltg</v>
          </cell>
          <cell r="H55">
            <v>550</v>
          </cell>
          <cell r="I55" t="str">
            <v>PO BOX 1976 WOODINVILLE, WA 98072</v>
          </cell>
          <cell r="J55">
            <v>914447</v>
          </cell>
          <cell r="K55">
            <v>7000697224</v>
          </cell>
          <cell r="L55" t="str">
            <v>EXIT EL</v>
          </cell>
          <cell r="M55">
            <v>1</v>
          </cell>
          <cell r="N55">
            <v>2554</v>
          </cell>
          <cell r="P55" t="str">
            <v>C_I</v>
          </cell>
          <cell r="Q55" t="str">
            <v>86G-I2</v>
          </cell>
          <cell r="R55" t="str">
            <v>31E-I-KV</v>
          </cell>
          <cell r="S55" t="str">
            <v>E250 &amp; G250 - C&amp;I Retro</v>
          </cell>
          <cell r="T55" t="str">
            <v>WOODINVILLE</v>
          </cell>
          <cell r="U55" t="str">
            <v>Audit Grant/Rebate</v>
          </cell>
          <cell r="V55">
            <v>18230724</v>
          </cell>
          <cell r="W55" t="str">
            <v>Other</v>
          </cell>
          <cell r="X55">
            <v>41757</v>
          </cell>
          <cell r="Y55" t="str">
            <v>Enhanced Lighting - Comml</v>
          </cell>
          <cell r="Z55" t="str">
            <v>LTG</v>
          </cell>
          <cell r="AA55">
            <v>630</v>
          </cell>
          <cell r="AB55">
            <v>200023089432</v>
          </cell>
          <cell r="AC55" t="str">
            <v>STE MICHELLE WINE ESTATES LTD</v>
          </cell>
          <cell r="AD55" t="str">
            <v>14111 NE 145TH ST WOODINVILLE, WA 98072</v>
          </cell>
          <cell r="AE55" t="str">
            <v>14111 NE 145TH ST</v>
          </cell>
          <cell r="AG55">
            <v>98072</v>
          </cell>
          <cell r="AH55" t="str">
            <v>Industrial/Manufac.</v>
          </cell>
          <cell r="AI55">
            <v>0</v>
          </cell>
          <cell r="AK55">
            <v>0</v>
          </cell>
          <cell r="AL55">
            <v>1</v>
          </cell>
          <cell r="AM55" t="str">
            <v>Lumenal Lighting LLC</v>
          </cell>
          <cell r="AN55" t="str">
            <v>LUMENAL LIGHTING LLC</v>
          </cell>
          <cell r="AO55" t="str">
            <v>Light Doctor LLC</v>
          </cell>
          <cell r="AP55">
            <v>11</v>
          </cell>
        </row>
        <row r="56">
          <cell r="G56" t="str">
            <v>Refrigeration</v>
          </cell>
          <cell r="H56">
            <v>44425</v>
          </cell>
          <cell r="I56" t="str">
            <v>601 SW 7TH ST RENTON, WA 98057</v>
          </cell>
          <cell r="J56">
            <v>917449</v>
          </cell>
          <cell r="K56">
            <v>7000056727</v>
          </cell>
          <cell r="L56" t="str">
            <v>REFR</v>
          </cell>
          <cell r="M56">
            <v>1</v>
          </cell>
          <cell r="N56">
            <v>148083</v>
          </cell>
          <cell r="P56" t="str">
            <v>C_I</v>
          </cell>
          <cell r="Q56">
            <v>31</v>
          </cell>
          <cell r="R56" t="str">
            <v>SCH_26EC</v>
          </cell>
          <cell r="S56" t="str">
            <v>E250 &amp; G250 - C&amp;I Retro</v>
          </cell>
          <cell r="T56" t="str">
            <v>RENTON</v>
          </cell>
          <cell r="U56" t="str">
            <v>Audit Grant/Rebate</v>
          </cell>
          <cell r="V56">
            <v>18230711</v>
          </cell>
          <cell r="W56" t="str">
            <v>Other</v>
          </cell>
          <cell r="X56">
            <v>42321</v>
          </cell>
          <cell r="Y56" t="str">
            <v>Refrigeration - Commercial</v>
          </cell>
          <cell r="Z56" t="str">
            <v>MISC</v>
          </cell>
          <cell r="AA56">
            <v>97203</v>
          </cell>
          <cell r="AB56">
            <v>220000829683</v>
          </cell>
          <cell r="AC56" t="str">
            <v>WESTERN DISTRIBUTION SERVICES LLC</v>
          </cell>
          <cell r="AD56" t="str">
            <v>600 POWELL AVE SW RENTON, WA 98057</v>
          </cell>
          <cell r="AE56" t="str">
            <v>600 POWELL AVE SW</v>
          </cell>
          <cell r="AG56">
            <v>98057</v>
          </cell>
          <cell r="AH56" t="str">
            <v>Warehouse</v>
          </cell>
          <cell r="AI56">
            <v>0</v>
          </cell>
          <cell r="AK56">
            <v>0</v>
          </cell>
          <cell r="AL56">
            <v>1</v>
          </cell>
          <cell r="AM56" t="str">
            <v>WESTERN DISTRIBUTION SERVICES LLC</v>
          </cell>
          <cell r="AN56" t="str">
            <v>WESTERN DISTRIBUTION SERVICES LLC</v>
          </cell>
          <cell r="AO56" t="str">
            <v>Logix</v>
          </cell>
          <cell r="AP56">
            <v>10</v>
          </cell>
        </row>
        <row r="57">
          <cell r="G57" t="str">
            <v>Commissioning CBTU, gas</v>
          </cell>
          <cell r="H57">
            <v>38614</v>
          </cell>
          <cell r="I57" t="str">
            <v>1601 AVENUE D SNOHOMISH, WA 98290</v>
          </cell>
          <cell r="J57">
            <v>906686</v>
          </cell>
          <cell r="K57">
            <v>7001172280</v>
          </cell>
          <cell r="L57" t="str">
            <v>COMM CBTU G</v>
          </cell>
          <cell r="M57">
            <v>1</v>
          </cell>
          <cell r="O57">
            <v>8293</v>
          </cell>
          <cell r="P57" t="str">
            <v>C_I</v>
          </cell>
          <cell r="Q57" t="str">
            <v>SCH_041GC</v>
          </cell>
          <cell r="S57" t="str">
            <v>E250 &amp; G250 - C&amp;I Retro</v>
          </cell>
          <cell r="T57" t="str">
            <v>SNOHOMISH</v>
          </cell>
          <cell r="U57" t="str">
            <v>Audit Grant/Rebate</v>
          </cell>
          <cell r="V57">
            <v>18230731</v>
          </cell>
          <cell r="W57" t="str">
            <v>Other</v>
          </cell>
          <cell r="X57">
            <v>41759</v>
          </cell>
          <cell r="Y57" t="str">
            <v>O and M</v>
          </cell>
          <cell r="Z57" t="str">
            <v>SH</v>
          </cell>
          <cell r="AA57">
            <v>63735</v>
          </cell>
          <cell r="AB57">
            <v>200018621348</v>
          </cell>
          <cell r="AC57" t="str">
            <v>SNOHOMISH SCHOOL DISTRICT #201</v>
          </cell>
          <cell r="AD57" t="str">
            <v>7401 144TH PL SE SNOHOMISH, WA 98296</v>
          </cell>
          <cell r="AE57" t="str">
            <v>7401 144TH PL SE</v>
          </cell>
          <cell r="AG57">
            <v>98296</v>
          </cell>
          <cell r="AH57" t="str">
            <v>School (K-12)</v>
          </cell>
          <cell r="AI57">
            <v>0</v>
          </cell>
          <cell r="AK57">
            <v>0</v>
          </cell>
          <cell r="AL57">
            <v>1</v>
          </cell>
          <cell r="AM57" t="str">
            <v>SNOHOMISH SCHOOL DISTRICT #201</v>
          </cell>
          <cell r="AN57" t="str">
            <v>SNOHOMISH SCHOOL DISTRICT #201</v>
          </cell>
          <cell r="AO57" t="str">
            <v>Ameresco</v>
          </cell>
          <cell r="AP57">
            <v>7</v>
          </cell>
        </row>
        <row r="58">
          <cell r="G58" t="str">
            <v>Street Lighting Standard with Controls</v>
          </cell>
          <cell r="H58">
            <v>111.95</v>
          </cell>
          <cell r="I58" t="str">
            <v>450 110TH AVE NE BELLEVUE, WA 98004</v>
          </cell>
          <cell r="J58">
            <v>921314</v>
          </cell>
          <cell r="K58">
            <v>7000728975</v>
          </cell>
          <cell r="L58" t="str">
            <v>STR LTG C</v>
          </cell>
          <cell r="M58">
            <v>1</v>
          </cell>
          <cell r="N58">
            <v>1029</v>
          </cell>
          <cell r="P58" t="str">
            <v>SLST</v>
          </cell>
          <cell r="Q58" t="str">
            <v>SCH_041GC</v>
          </cell>
          <cell r="R58" t="str">
            <v>SCH_31EC</v>
          </cell>
          <cell r="S58" t="str">
            <v>Street Lighting Standard</v>
          </cell>
          <cell r="T58" t="str">
            <v>BELLEVUE</v>
          </cell>
          <cell r="U58" t="str">
            <v>Audit Grant/Rebate</v>
          </cell>
          <cell r="V58">
            <v>18230724</v>
          </cell>
          <cell r="W58" t="str">
            <v>Other</v>
          </cell>
          <cell r="X58">
            <v>42346</v>
          </cell>
          <cell r="Y58" t="str">
            <v>Lighting - Commercial</v>
          </cell>
          <cell r="Z58" t="str">
            <v>LTG</v>
          </cell>
          <cell r="AA58">
            <v>223.9</v>
          </cell>
          <cell r="AB58">
            <v>200009428224</v>
          </cell>
          <cell r="AC58" t="str">
            <v>CITY OF BELLEVUE</v>
          </cell>
          <cell r="AD58" t="str">
            <v>450 110TH AVE NE BELLEVUE, WA 98004</v>
          </cell>
          <cell r="AE58" t="str">
            <v>450 110TH AVE NE</v>
          </cell>
          <cell r="AG58">
            <v>98004</v>
          </cell>
          <cell r="AH58" t="str">
            <v>Office - Large</v>
          </cell>
          <cell r="AI58">
            <v>0</v>
          </cell>
          <cell r="AK58">
            <v>0</v>
          </cell>
          <cell r="AL58">
            <v>1</v>
          </cell>
          <cell r="AM58" t="str">
            <v>CITY OF BELLEVUE</v>
          </cell>
          <cell r="AN58" t="str">
            <v>CITY OF BELLEVUE</v>
          </cell>
          <cell r="AP58">
            <v>20</v>
          </cell>
        </row>
        <row r="59">
          <cell r="G59" t="str">
            <v>Lighting - controls only</v>
          </cell>
          <cell r="H59">
            <v>3827</v>
          </cell>
          <cell r="I59" t="str">
            <v>33930 WEYERHAEUSER WAY S FEDERAL WAY, WA 98001</v>
          </cell>
          <cell r="J59">
            <v>932795</v>
          </cell>
          <cell r="K59">
            <v>7000651703</v>
          </cell>
          <cell r="L59" t="str">
            <v>LTCO</v>
          </cell>
          <cell r="M59">
            <v>1</v>
          </cell>
          <cell r="N59">
            <v>19137</v>
          </cell>
          <cell r="P59" t="str">
            <v>C_I</v>
          </cell>
          <cell r="Q59" t="str">
            <v>31G-C</v>
          </cell>
          <cell r="R59" t="str">
            <v>25E-C-KV</v>
          </cell>
          <cell r="S59" t="str">
            <v>E250 &amp; G250 - C&amp;I Retro</v>
          </cell>
          <cell r="T59" t="str">
            <v>FEDERAL WAY</v>
          </cell>
          <cell r="U59" t="str">
            <v>Audit Grant/Rebate</v>
          </cell>
          <cell r="V59">
            <v>18230724</v>
          </cell>
          <cell r="X59">
            <v>41773</v>
          </cell>
          <cell r="Y59" t="str">
            <v>Lighting - Commercial</v>
          </cell>
          <cell r="Z59" t="str">
            <v>LTG</v>
          </cell>
          <cell r="AA59">
            <v>11599</v>
          </cell>
          <cell r="AB59">
            <v>200007481324</v>
          </cell>
          <cell r="AC59" t="str">
            <v>EAST CAMPUS 3 AIB LLC</v>
          </cell>
          <cell r="AD59" t="str">
            <v>33930 WEYERHAEUSER WAY S FEDERAL WAY, WA 98001</v>
          </cell>
          <cell r="AE59" t="str">
            <v>33930 WEYERHAEUSER WAY S</v>
          </cell>
          <cell r="AG59">
            <v>98001</v>
          </cell>
          <cell r="AH59" t="str">
            <v>Office</v>
          </cell>
          <cell r="AM59" t="str">
            <v>EAST CAMPUS 3 AIB LLC; C/O CBRE INC</v>
          </cell>
          <cell r="AN59" t="str">
            <v>EAST CAMPUS 3 AIB LLC</v>
          </cell>
          <cell r="AO59" t="str">
            <v>Pacific Air Control</v>
          </cell>
          <cell r="AP59">
            <v>10</v>
          </cell>
        </row>
        <row r="60">
          <cell r="G60" t="str">
            <v>Fan, Blower, VFD</v>
          </cell>
          <cell r="H60">
            <v>43019</v>
          </cell>
          <cell r="I60" t="str">
            <v>833 S SPRUCE ST BURLINGTON, WA 98233</v>
          </cell>
          <cell r="J60">
            <v>920837</v>
          </cell>
          <cell r="K60">
            <v>7000370877</v>
          </cell>
          <cell r="L60" t="str">
            <v>FAN EQ</v>
          </cell>
          <cell r="M60">
            <v>1</v>
          </cell>
          <cell r="N60">
            <v>177859</v>
          </cell>
          <cell r="P60" t="str">
            <v>INDP</v>
          </cell>
          <cell r="R60" t="str">
            <v>SCH_31EC</v>
          </cell>
          <cell r="S60" t="str">
            <v>E250 &amp; G250 Industrial</v>
          </cell>
          <cell r="T60" t="str">
            <v>BURLINGTON</v>
          </cell>
          <cell r="U60" t="str">
            <v>Audit Grant/Rebate</v>
          </cell>
          <cell r="V60">
            <v>18230711</v>
          </cell>
          <cell r="W60" t="str">
            <v>Other</v>
          </cell>
          <cell r="X60">
            <v>41848</v>
          </cell>
          <cell r="Y60" t="str">
            <v>Process, Commercial</v>
          </cell>
          <cell r="Z60" t="str">
            <v>MISC</v>
          </cell>
          <cell r="AA60">
            <v>75877.820000000007</v>
          </cell>
          <cell r="AB60">
            <v>200015385111</v>
          </cell>
          <cell r="AC60" t="str">
            <v>CITY OF BURLINGTON</v>
          </cell>
          <cell r="AD60" t="str">
            <v>924 S SECTION ST BURLINGTON, WA 98233</v>
          </cell>
          <cell r="AE60" t="str">
            <v>924 S SECTION ST</v>
          </cell>
          <cell r="AG60">
            <v>98233</v>
          </cell>
          <cell r="AH60" t="str">
            <v>Industrial/Manufac.</v>
          </cell>
          <cell r="AI60">
            <v>0</v>
          </cell>
          <cell r="AK60">
            <v>0</v>
          </cell>
          <cell r="AL60">
            <v>1</v>
          </cell>
          <cell r="AM60" t="str">
            <v>CITY OF BURLINGTON</v>
          </cell>
          <cell r="AN60" t="str">
            <v>CITY OF BURLINGTON</v>
          </cell>
          <cell r="AO60" t="str">
            <v>in-house</v>
          </cell>
          <cell r="AP60">
            <v>15</v>
          </cell>
        </row>
        <row r="61">
          <cell r="G61" t="str">
            <v>LED: Directional (Par, BR, R) 20</v>
          </cell>
          <cell r="H61">
            <v>360</v>
          </cell>
          <cell r="I61" t="str">
            <v>19303 FREMONT AVE N SHORELINE, WA 98133</v>
          </cell>
          <cell r="J61">
            <v>943494</v>
          </cell>
          <cell r="K61">
            <v>7001475732</v>
          </cell>
          <cell r="L61" t="str">
            <v>LED DIR20</v>
          </cell>
          <cell r="M61">
            <v>18</v>
          </cell>
          <cell r="N61">
            <v>2718</v>
          </cell>
          <cell r="P61" t="str">
            <v>STND</v>
          </cell>
          <cell r="R61" t="str">
            <v>25E-C-DM</v>
          </cell>
          <cell r="S61" t="str">
            <v>Business Standard Lighting</v>
          </cell>
          <cell r="T61" t="str">
            <v>POULSBO</v>
          </cell>
          <cell r="U61" t="str">
            <v>Audit Grant/Rebate</v>
          </cell>
          <cell r="V61">
            <v>18230724</v>
          </cell>
          <cell r="X61">
            <v>41915</v>
          </cell>
          <cell r="Y61" t="str">
            <v>Lighting, Prescriptive</v>
          </cell>
          <cell r="Z61" t="str">
            <v>LTG</v>
          </cell>
          <cell r="AA61">
            <v>360</v>
          </cell>
          <cell r="AB61">
            <v>200007297274</v>
          </cell>
          <cell r="AC61" t="str">
            <v>CRISTA MINISTRIES</v>
          </cell>
          <cell r="AD61" t="str">
            <v>12500 CAMP CT NW POULSBO, WA 98370</v>
          </cell>
          <cell r="AE61" t="str">
            <v>12500 CAMP CT NW</v>
          </cell>
          <cell r="AG61">
            <v>98370</v>
          </cell>
          <cell r="AH61" t="str">
            <v>Other</v>
          </cell>
          <cell r="AM61" t="str">
            <v>CRISTA MINISTRIES</v>
          </cell>
          <cell r="AN61" t="str">
            <v>CRISTA MINISTRIES</v>
          </cell>
          <cell r="AO61" t="str">
            <v>In-house</v>
          </cell>
          <cell r="AP61">
            <v>5</v>
          </cell>
        </row>
        <row r="62">
          <cell r="G62" t="str">
            <v>LED MR 16</v>
          </cell>
          <cell r="H62">
            <v>3750</v>
          </cell>
          <cell r="I62" t="str">
            <v>3985 BENNETT DR BELLINGHAM, WA 98225</v>
          </cell>
          <cell r="J62">
            <v>923074</v>
          </cell>
          <cell r="K62">
            <v>7001354781</v>
          </cell>
          <cell r="L62" t="str">
            <v>LED MR16</v>
          </cell>
          <cell r="M62">
            <v>250</v>
          </cell>
          <cell r="N62">
            <v>14750</v>
          </cell>
          <cell r="P62" t="str">
            <v>ELTG</v>
          </cell>
          <cell r="R62" t="str">
            <v>SCH_25EC</v>
          </cell>
          <cell r="S62" t="str">
            <v>Business Enhanced Lighting</v>
          </cell>
          <cell r="T62" t="str">
            <v>BELLINGHAM</v>
          </cell>
          <cell r="U62" t="str">
            <v>Audit Grant/Rebate</v>
          </cell>
          <cell r="V62">
            <v>18230724</v>
          </cell>
          <cell r="W62" t="str">
            <v>Other</v>
          </cell>
          <cell r="X62">
            <v>42032</v>
          </cell>
          <cell r="Y62" t="str">
            <v>Lighting, Prescriptive</v>
          </cell>
          <cell r="Z62" t="str">
            <v>LTG</v>
          </cell>
          <cell r="AA62">
            <v>3750</v>
          </cell>
          <cell r="AB62">
            <v>200011131899</v>
          </cell>
          <cell r="AC62" t="str">
            <v>SCION HOTEL MANAGEMENT LLC</v>
          </cell>
          <cell r="AD62" t="str">
            <v>3985 BENNETT AVE BELLINGHAM, WA 98229</v>
          </cell>
          <cell r="AE62" t="str">
            <v>3985 BENNETT AVE</v>
          </cell>
          <cell r="AG62">
            <v>98229</v>
          </cell>
          <cell r="AH62" t="str">
            <v>Hotel/Motel Rooms</v>
          </cell>
          <cell r="AI62">
            <v>0</v>
          </cell>
          <cell r="AK62">
            <v>0</v>
          </cell>
          <cell r="AL62">
            <v>1</v>
          </cell>
          <cell r="AM62" t="str">
            <v>CONSERVE ENERGY</v>
          </cell>
          <cell r="AN62" t="str">
            <v>CONSERVE ENERGY</v>
          </cell>
          <cell r="AO62" t="str">
            <v>Conserve Energy</v>
          </cell>
          <cell r="AP62">
            <v>5</v>
          </cell>
        </row>
        <row r="63">
          <cell r="G63" t="str">
            <v>LED 51W - 75W</v>
          </cell>
          <cell r="H63">
            <v>40</v>
          </cell>
          <cell r="I63" t="str">
            <v>450 110TH AVE NE BELLEVUE, WA 98004</v>
          </cell>
          <cell r="J63">
            <v>950794</v>
          </cell>
          <cell r="K63">
            <v>7000728975</v>
          </cell>
          <cell r="L63" t="str">
            <v>SL LED 51-75W</v>
          </cell>
          <cell r="M63">
            <v>1</v>
          </cell>
          <cell r="N63">
            <v>319</v>
          </cell>
          <cell r="P63" t="str">
            <v>SLST</v>
          </cell>
          <cell r="Q63" t="str">
            <v>41G-C2</v>
          </cell>
          <cell r="R63" t="str">
            <v>31E-C-KV</v>
          </cell>
          <cell r="S63" t="str">
            <v>Street Lighting Standard</v>
          </cell>
          <cell r="T63" t="str">
            <v>BELLEVUE</v>
          </cell>
          <cell r="U63" t="str">
            <v>Audit Grant/Rebate</v>
          </cell>
          <cell r="V63">
            <v>18230724</v>
          </cell>
          <cell r="X63">
            <v>41858</v>
          </cell>
          <cell r="Y63" t="str">
            <v>Lighting, Prescriptive</v>
          </cell>
          <cell r="Z63" t="str">
            <v>LTG</v>
          </cell>
          <cell r="AA63">
            <v>200.48</v>
          </cell>
          <cell r="AB63">
            <v>200009428224</v>
          </cell>
          <cell r="AC63" t="str">
            <v>CITY OF BELLEVUE</v>
          </cell>
          <cell r="AD63" t="str">
            <v>450 110TH AVE NE BELLEVUE, WA 98004</v>
          </cell>
          <cell r="AE63" t="str">
            <v>450 110TH AVE NE</v>
          </cell>
          <cell r="AG63">
            <v>98004</v>
          </cell>
          <cell r="AH63" t="str">
            <v>Other</v>
          </cell>
          <cell r="AM63" t="str">
            <v>CITY OF BELLEVUE</v>
          </cell>
          <cell r="AN63" t="str">
            <v>CITY OF BELLEVUE</v>
          </cell>
          <cell r="AO63" t="str">
            <v>Intolight</v>
          </cell>
          <cell r="AP63">
            <v>20</v>
          </cell>
        </row>
        <row r="64">
          <cell r="G64" t="str">
            <v>Per Item Install Cost</v>
          </cell>
          <cell r="H64">
            <v>0</v>
          </cell>
          <cell r="I64" t="str">
            <v>430 OHIO ST BELLINGHAM, WA 98225</v>
          </cell>
          <cell r="J64">
            <v>950814</v>
          </cell>
          <cell r="K64">
            <v>7000823435</v>
          </cell>
          <cell r="L64" t="str">
            <v>INSTALL</v>
          </cell>
          <cell r="M64">
            <v>1</v>
          </cell>
          <cell r="N64">
            <v>0</v>
          </cell>
          <cell r="P64" t="str">
            <v>ELTG</v>
          </cell>
          <cell r="R64" t="str">
            <v>24E-C</v>
          </cell>
          <cell r="S64" t="str">
            <v>Business Enhanced Lighting</v>
          </cell>
          <cell r="T64" t="str">
            <v>BELLINGHAM</v>
          </cell>
          <cell r="U64" t="str">
            <v>Audit Grant/Rebate</v>
          </cell>
          <cell r="V64">
            <v>18230724</v>
          </cell>
          <cell r="X64">
            <v>42041</v>
          </cell>
          <cell r="Y64" t="str">
            <v>Lighting, Prescriptive</v>
          </cell>
          <cell r="Z64" t="str">
            <v>LTG</v>
          </cell>
          <cell r="AA64">
            <v>3</v>
          </cell>
          <cell r="AB64">
            <v>200010768683</v>
          </cell>
          <cell r="AC64" t="str">
            <v>PRAXAIR DISTRIBUTION INC</v>
          </cell>
          <cell r="AD64" t="str">
            <v>430 OHIO ST BELLINGHAM, WA 98225</v>
          </cell>
          <cell r="AE64" t="str">
            <v>430 OHIO ST</v>
          </cell>
          <cell r="AG64">
            <v>98225</v>
          </cell>
          <cell r="AH64" t="str">
            <v>Retail</v>
          </cell>
          <cell r="AM64" t="str">
            <v>Lightning Electric</v>
          </cell>
          <cell r="AN64" t="str">
            <v>LIGHTNING ELECTRIC INC</v>
          </cell>
          <cell r="AO64" t="str">
            <v>Lightning Electric</v>
          </cell>
          <cell r="AP64">
            <v>0</v>
          </cell>
        </row>
        <row r="65">
          <cell r="G65" t="str">
            <v>LED: Directional (Par, BR, R) 38/40</v>
          </cell>
          <cell r="H65">
            <v>100</v>
          </cell>
          <cell r="I65" t="str">
            <v>14030 NE 145TH ST WOODINVILLE, WA 98072</v>
          </cell>
          <cell r="J65">
            <v>960636</v>
          </cell>
          <cell r="K65">
            <v>7001172744</v>
          </cell>
          <cell r="L65" t="str">
            <v>LED DIR 3840</v>
          </cell>
          <cell r="M65">
            <v>6</v>
          </cell>
          <cell r="N65">
            <v>625</v>
          </cell>
          <cell r="P65" t="str">
            <v>STND</v>
          </cell>
          <cell r="Q65" t="str">
            <v>41G-I2</v>
          </cell>
          <cell r="R65" t="str">
            <v>25E-I-KV</v>
          </cell>
          <cell r="S65" t="str">
            <v>Business Standard Lighting</v>
          </cell>
          <cell r="T65" t="str">
            <v>WOODINVILLE</v>
          </cell>
          <cell r="U65" t="str">
            <v>Audit Grant/Rebate</v>
          </cell>
          <cell r="V65">
            <v>18230724</v>
          </cell>
          <cell r="X65">
            <v>41863</v>
          </cell>
          <cell r="Y65" t="str">
            <v>Lighting, Prescriptive</v>
          </cell>
          <cell r="Z65" t="str">
            <v>LTG</v>
          </cell>
          <cell r="AA65">
            <v>100</v>
          </cell>
          <cell r="AB65">
            <v>200020613424</v>
          </cell>
          <cell r="AC65" t="str">
            <v>E &amp; J GALLO WINERY dba COLUMBIA WINERY</v>
          </cell>
          <cell r="AD65" t="str">
            <v>14030 NE 145TH ST WOODINVILLE, WA 98072</v>
          </cell>
          <cell r="AE65" t="str">
            <v>14030 NE 145TH ST</v>
          </cell>
          <cell r="AG65">
            <v>98072</v>
          </cell>
          <cell r="AH65" t="str">
            <v>Other</v>
          </cell>
          <cell r="AM65" t="str">
            <v>Pacific Lamp &amp; Supply</v>
          </cell>
          <cell r="AN65" t="str">
            <v>PACIFIC LAMP &amp; SUPPLY COMPANY</v>
          </cell>
          <cell r="AO65" t="str">
            <v>In-house</v>
          </cell>
          <cell r="AP65">
            <v>5</v>
          </cell>
        </row>
        <row r="66">
          <cell r="G66" t="str">
            <v>Comp, Dryer, Receiver</v>
          </cell>
          <cell r="H66">
            <v>48661</v>
          </cell>
          <cell r="I66" t="str">
            <v>13610 52ND ST E SUMNER, WA 98390</v>
          </cell>
          <cell r="J66">
            <v>966134</v>
          </cell>
          <cell r="K66">
            <v>7001072167</v>
          </cell>
          <cell r="L66" t="str">
            <v>COMP EQ</v>
          </cell>
          <cell r="M66">
            <v>1</v>
          </cell>
          <cell r="N66">
            <v>162204</v>
          </cell>
          <cell r="P66" t="str">
            <v>INDP</v>
          </cell>
          <cell r="R66" t="str">
            <v>26E-C-KV</v>
          </cell>
          <cell r="S66" t="str">
            <v>E250 &amp; G250 Industrial</v>
          </cell>
          <cell r="T66" t="str">
            <v>SUMNER</v>
          </cell>
          <cell r="U66" t="str">
            <v>Audit Grant/Rebate</v>
          </cell>
          <cell r="V66">
            <v>18230711</v>
          </cell>
          <cell r="X66">
            <v>41886</v>
          </cell>
          <cell r="Y66" t="str">
            <v>Process, Commercial</v>
          </cell>
          <cell r="Z66" t="str">
            <v>MISC</v>
          </cell>
          <cell r="AA66">
            <v>78343.11</v>
          </cell>
          <cell r="AB66">
            <v>200016959583</v>
          </cell>
          <cell r="AC66" t="str">
            <v>PACIFIC CREST INDUSTRIES INC</v>
          </cell>
          <cell r="AD66" t="str">
            <v>13610 52ND ST E SUMNER, WA 98390</v>
          </cell>
          <cell r="AE66" t="str">
            <v>13610 52ND ST E</v>
          </cell>
          <cell r="AG66">
            <v>98390</v>
          </cell>
          <cell r="AH66" t="str">
            <v>Other</v>
          </cell>
          <cell r="AM66" t="str">
            <v>PACIFIC CREST INDUSTRIES INC</v>
          </cell>
          <cell r="AN66" t="str">
            <v>PACIFIC CREST INDUSTRIES INC</v>
          </cell>
          <cell r="AO66" t="str">
            <v>Atlas Copco (Evan Stanley)</v>
          </cell>
          <cell r="AP66">
            <v>15</v>
          </cell>
        </row>
        <row r="67">
          <cell r="G67" t="str">
            <v>Site Visit by EME</v>
          </cell>
          <cell r="H67">
            <v>0</v>
          </cell>
          <cell r="I67" t="str">
            <v>300 SW 7TH ST RENTON, WA 98057</v>
          </cell>
          <cell r="J67">
            <v>955737</v>
          </cell>
          <cell r="K67">
            <v>7000278140</v>
          </cell>
          <cell r="L67" t="str">
            <v>SITE</v>
          </cell>
          <cell r="M67">
            <v>1</v>
          </cell>
          <cell r="N67">
            <v>0</v>
          </cell>
          <cell r="P67" t="str">
            <v>STND</v>
          </cell>
          <cell r="R67" t="str">
            <v>25E-C-KV</v>
          </cell>
          <cell r="S67" t="str">
            <v>Business Standard Lighting</v>
          </cell>
          <cell r="T67" t="str">
            <v>RENTON</v>
          </cell>
          <cell r="U67" t="str">
            <v>Audit Grant/Rebate</v>
          </cell>
          <cell r="V67">
            <v>18230724</v>
          </cell>
          <cell r="X67">
            <v>41913</v>
          </cell>
          <cell r="Y67" t="str">
            <v>Consulting Services</v>
          </cell>
          <cell r="Z67" t="str">
            <v>MISC</v>
          </cell>
          <cell r="AA67">
            <v>0</v>
          </cell>
          <cell r="AB67">
            <v>200016533636</v>
          </cell>
          <cell r="AC67" t="str">
            <v>RENTON SCHOOL DISTRICT 403</v>
          </cell>
          <cell r="AD67" t="str">
            <v>300 SW 7TH ST RENTON, WA 98057</v>
          </cell>
          <cell r="AE67" t="str">
            <v>300 SW 7TH ST</v>
          </cell>
          <cell r="AG67">
            <v>98057</v>
          </cell>
          <cell r="AH67" t="str">
            <v>School (K-12)</v>
          </cell>
          <cell r="AM67" t="str">
            <v>RENTON SCHOOL DISTRICT 403</v>
          </cell>
          <cell r="AN67" t="str">
            <v>RENTON SCHOOL DISTRICT 403</v>
          </cell>
          <cell r="AO67" t="str">
            <v>Northwest Edison</v>
          </cell>
          <cell r="AP67">
            <v>0</v>
          </cell>
        </row>
        <row r="68">
          <cell r="G68" t="str">
            <v>Occupancy Sensor</v>
          </cell>
          <cell r="H68">
            <v>720</v>
          </cell>
          <cell r="I68" t="str">
            <v>4706 PARK CENTER AVE NE LACEY, WA 98516</v>
          </cell>
          <cell r="J68">
            <v>978914</v>
          </cell>
          <cell r="K68">
            <v>7000453601</v>
          </cell>
          <cell r="L68" t="str">
            <v>OCC SENSOR</v>
          </cell>
          <cell r="M68">
            <v>16</v>
          </cell>
          <cell r="N68">
            <v>7980</v>
          </cell>
          <cell r="P68" t="str">
            <v>ELTG</v>
          </cell>
          <cell r="Q68" t="str">
            <v>31G-C</v>
          </cell>
          <cell r="R68" t="str">
            <v>31E-C-KV</v>
          </cell>
          <cell r="S68" t="str">
            <v>Business Enhanced Lighting</v>
          </cell>
          <cell r="T68" t="str">
            <v>LACEY</v>
          </cell>
          <cell r="U68" t="str">
            <v>Audit Grant/Rebate</v>
          </cell>
          <cell r="V68">
            <v>18230724</v>
          </cell>
          <cell r="X68">
            <v>41899</v>
          </cell>
          <cell r="Y68" t="str">
            <v>Lighting, Prescriptive</v>
          </cell>
          <cell r="Z68" t="str">
            <v>LTG</v>
          </cell>
          <cell r="AA68">
            <v>720</v>
          </cell>
          <cell r="AB68">
            <v>200001103650</v>
          </cell>
          <cell r="AC68" t="str">
            <v>COMMUNITY CHRISTIAN ACADEMY</v>
          </cell>
          <cell r="AD68" t="str">
            <v>4706 PARK CENTER AVE NE LACEY, WA 98516</v>
          </cell>
          <cell r="AE68" t="str">
            <v>4706 PARK CENTER AVE NE</v>
          </cell>
          <cell r="AG68">
            <v>98516</v>
          </cell>
          <cell r="AH68" t="str">
            <v>School (K-12)</v>
          </cell>
          <cell r="AM68" t="str">
            <v>Urban Energy Group LLC</v>
          </cell>
          <cell r="AN68" t="str">
            <v>URBAN ENERGY GROUP LLC</v>
          </cell>
          <cell r="AO68" t="str">
            <v>Urban Energy Group LLC</v>
          </cell>
          <cell r="AP68">
            <v>10</v>
          </cell>
        </row>
        <row r="69">
          <cell r="G69" t="str">
            <v>LED Decorative</v>
          </cell>
          <cell r="H69">
            <v>260</v>
          </cell>
          <cell r="I69" t="str">
            <v>1306 DUPONT ST BELLINGHAM, WA 98225</v>
          </cell>
          <cell r="J69">
            <v>968514</v>
          </cell>
          <cell r="K69">
            <v>7000626054</v>
          </cell>
          <cell r="L69" t="str">
            <v>LED DEC</v>
          </cell>
          <cell r="M69">
            <v>52</v>
          </cell>
          <cell r="N69">
            <v>3692</v>
          </cell>
          <cell r="P69" t="str">
            <v>STND</v>
          </cell>
          <cell r="R69" t="str">
            <v>26E-C-KV</v>
          </cell>
          <cell r="S69" t="str">
            <v>Business Standard Lighting</v>
          </cell>
          <cell r="T69" t="str">
            <v>BELLINGHAM</v>
          </cell>
          <cell r="U69" t="str">
            <v>Audit Grant/Rebate</v>
          </cell>
          <cell r="V69">
            <v>18230724</v>
          </cell>
          <cell r="X69">
            <v>41928</v>
          </cell>
          <cell r="Y69" t="str">
            <v>Lighting, Prescriptive</v>
          </cell>
          <cell r="Z69" t="str">
            <v>LTG</v>
          </cell>
          <cell r="AA69">
            <v>260</v>
          </cell>
          <cell r="AB69">
            <v>200018838686</v>
          </cell>
          <cell r="AC69" t="str">
            <v>BELLINGHAM SCHOOL DISTRICT</v>
          </cell>
          <cell r="AD69" t="str">
            <v>2020 CORNWALL AVE BELLINGHAM, WA 98225</v>
          </cell>
          <cell r="AE69" t="str">
            <v>2020 CORNWALL AVE</v>
          </cell>
          <cell r="AG69">
            <v>98225</v>
          </cell>
          <cell r="AH69" t="str">
            <v>School (K-12)</v>
          </cell>
          <cell r="AM69" t="str">
            <v>BELLINGHAM SCHOOL DISTRICT</v>
          </cell>
          <cell r="AN69" t="str">
            <v>BELLINGHAM SCHOOL DISTRICT</v>
          </cell>
          <cell r="AO69" t="str">
            <v>NW Edison/Ameresco</v>
          </cell>
          <cell r="AP69">
            <v>3</v>
          </cell>
        </row>
        <row r="70">
          <cell r="G70" t="str">
            <v>Street Lighting</v>
          </cell>
          <cell r="H70">
            <v>3197.04</v>
          </cell>
          <cell r="I70" t="str">
            <v>9605 TILLEY RD S OLYMPIA, WA 98512</v>
          </cell>
          <cell r="J70">
            <v>975634</v>
          </cell>
          <cell r="K70">
            <v>7000826388</v>
          </cell>
          <cell r="L70" t="str">
            <v>STR LTG</v>
          </cell>
          <cell r="M70">
            <v>1</v>
          </cell>
          <cell r="N70">
            <v>15985</v>
          </cell>
          <cell r="P70" t="str">
            <v>STND</v>
          </cell>
          <cell r="R70" t="str">
            <v>24E-L</v>
          </cell>
          <cell r="S70" t="str">
            <v>Business Standard Lighting</v>
          </cell>
          <cell r="T70" t="str">
            <v>OLYMPIA</v>
          </cell>
          <cell r="U70" t="str">
            <v>Audit Grant/Rebate</v>
          </cell>
          <cell r="V70">
            <v>18230724</v>
          </cell>
          <cell r="X70">
            <v>41926</v>
          </cell>
          <cell r="Y70" t="str">
            <v>Lighting - Commercial</v>
          </cell>
          <cell r="Z70" t="str">
            <v>LTG</v>
          </cell>
          <cell r="AA70">
            <v>14264.62</v>
          </cell>
          <cell r="AB70">
            <v>200002981328</v>
          </cell>
          <cell r="AC70" t="str">
            <v>THURSTON COUNTY</v>
          </cell>
          <cell r="AD70" t="str">
            <v>9346 3RD WAY SE LIGHTS OLYMPIA, WA 98513</v>
          </cell>
          <cell r="AE70" t="str">
            <v>9346 3RD WAY SE LIGHTS</v>
          </cell>
          <cell r="AG70">
            <v>98513</v>
          </cell>
          <cell r="AH70" t="str">
            <v>Other</v>
          </cell>
          <cell r="AM70" t="str">
            <v>THURSTON COUNTY PUBLIC WORKS</v>
          </cell>
          <cell r="AN70" t="str">
            <v>THURSTON COUNTY PUBLIC WORKS</v>
          </cell>
          <cell r="AO70" t="str">
            <v>THURSTON COUNTY PUBLIC WORKS</v>
          </cell>
          <cell r="AP70">
            <v>20</v>
          </cell>
        </row>
        <row r="71">
          <cell r="G71" t="str">
            <v>Water, heater - other</v>
          </cell>
          <cell r="H71">
            <v>17880</v>
          </cell>
          <cell r="I71" t="str">
            <v>14865 NE 36TH ST REDMOND, WA 98052</v>
          </cell>
          <cell r="J71">
            <v>985400</v>
          </cell>
          <cell r="K71">
            <v>7001284930</v>
          </cell>
          <cell r="L71" t="str">
            <v>WHOT</v>
          </cell>
          <cell r="M71">
            <v>1</v>
          </cell>
          <cell r="N71">
            <v>97368</v>
          </cell>
          <cell r="P71" t="str">
            <v>C_I</v>
          </cell>
          <cell r="R71" t="str">
            <v>40E-C-KV</v>
          </cell>
          <cell r="S71" t="str">
            <v>E250 &amp; G250 - C&amp;I Retro</v>
          </cell>
          <cell r="T71" t="str">
            <v>REDMOND</v>
          </cell>
          <cell r="U71" t="str">
            <v>Audit Grant/Rebate</v>
          </cell>
          <cell r="V71">
            <v>18230711</v>
          </cell>
          <cell r="X71">
            <v>41922</v>
          </cell>
          <cell r="Y71" t="str">
            <v>Water Heating - Commercial</v>
          </cell>
          <cell r="Z71" t="str">
            <v>DHW</v>
          </cell>
          <cell r="AA71">
            <v>25543</v>
          </cell>
          <cell r="AB71">
            <v>200015843929</v>
          </cell>
          <cell r="AC71" t="str">
            <v>MICROSOFT CORPORATION</v>
          </cell>
          <cell r="AD71" t="str">
            <v>14865 NE 36TH ST REDMOND, WA 98052</v>
          </cell>
          <cell r="AE71" t="str">
            <v>14865 NE 36TH ST</v>
          </cell>
          <cell r="AG71">
            <v>98052</v>
          </cell>
          <cell r="AH71" t="str">
            <v>Office</v>
          </cell>
          <cell r="AM71" t="str">
            <v>MICROSOFT CORPORATION</v>
          </cell>
          <cell r="AN71" t="str">
            <v>MICROSOFT CORPORATION</v>
          </cell>
          <cell r="AP71">
            <v>7</v>
          </cell>
        </row>
        <row r="72">
          <cell r="G72" t="str">
            <v>Energy mgmt. control system</v>
          </cell>
          <cell r="H72">
            <v>80397</v>
          </cell>
          <cell r="I72" t="str">
            <v>1306 DUPONT ST BELLINGHAM, WA 98225</v>
          </cell>
          <cell r="J72">
            <v>951314</v>
          </cell>
          <cell r="K72">
            <v>7000626054</v>
          </cell>
          <cell r="L72" t="str">
            <v>EMCO</v>
          </cell>
          <cell r="M72">
            <v>1</v>
          </cell>
          <cell r="N72">
            <v>267989</v>
          </cell>
          <cell r="P72" t="str">
            <v>C_I</v>
          </cell>
          <cell r="R72" t="str">
            <v>26E-C-KV</v>
          </cell>
          <cell r="S72" t="str">
            <v>E250 &amp; G250 - C&amp;I Retro</v>
          </cell>
          <cell r="T72" t="str">
            <v>BELLINGHAM</v>
          </cell>
          <cell r="U72" t="str">
            <v>Audit Grant/Rebate</v>
          </cell>
          <cell r="V72">
            <v>18230711</v>
          </cell>
          <cell r="X72">
            <v>42292</v>
          </cell>
          <cell r="Y72" t="str">
            <v>HVAC - Commercial and Industrial</v>
          </cell>
          <cell r="Z72" t="str">
            <v>MISC</v>
          </cell>
          <cell r="AA72">
            <v>140451.26999999999</v>
          </cell>
          <cell r="AB72">
            <v>200018838686</v>
          </cell>
          <cell r="AC72" t="str">
            <v>BELLINGHAM SCHOOL DISTRICT</v>
          </cell>
          <cell r="AD72" t="str">
            <v>2020 CORNWALL AVE BELLINGHAM, WA 98225</v>
          </cell>
          <cell r="AE72" t="str">
            <v>2020 CORNWALL AVE</v>
          </cell>
          <cell r="AG72">
            <v>98225</v>
          </cell>
          <cell r="AH72" t="str">
            <v>School (K-12)</v>
          </cell>
          <cell r="AM72" t="str">
            <v>BELLINGHAM SCHOOL DISTRICT</v>
          </cell>
          <cell r="AN72" t="str">
            <v>BELLINGHAM SCHOOL DISTRICT</v>
          </cell>
          <cell r="AO72" t="str">
            <v>Ameresco</v>
          </cell>
          <cell r="AP72">
            <v>10</v>
          </cell>
        </row>
        <row r="73">
          <cell r="G73" t="str">
            <v>HVAC Unitary equip. GAS</v>
          </cell>
          <cell r="H73">
            <v>1990</v>
          </cell>
          <cell r="I73" t="str">
            <v>6230 BEACON AVE S SEATTLE, WA 98108</v>
          </cell>
          <cell r="J73">
            <v>985404</v>
          </cell>
          <cell r="K73">
            <v>7001245236</v>
          </cell>
          <cell r="L73" t="str">
            <v>HVUE G</v>
          </cell>
          <cell r="M73">
            <v>1</v>
          </cell>
          <cell r="O73">
            <v>398</v>
          </cell>
          <cell r="P73" t="str">
            <v>C_I</v>
          </cell>
          <cell r="Q73" t="str">
            <v>31G-C</v>
          </cell>
          <cell r="S73" t="str">
            <v>E250 &amp; G250 - C&amp;I Retro</v>
          </cell>
          <cell r="T73" t="str">
            <v>SEATTLE</v>
          </cell>
          <cell r="U73" t="str">
            <v>Audit Grant/Rebate</v>
          </cell>
          <cell r="V73">
            <v>18230731</v>
          </cell>
          <cell r="X73">
            <v>41975</v>
          </cell>
          <cell r="Y73" t="str">
            <v>HVAC - Commercial and Industrial</v>
          </cell>
          <cell r="Z73" t="str">
            <v>SH</v>
          </cell>
          <cell r="AA73">
            <v>3066</v>
          </cell>
          <cell r="AB73">
            <v>200019179999</v>
          </cell>
          <cell r="AC73" t="str">
            <v>BETHANY UNITED CHURCH OF CHRIST</v>
          </cell>
          <cell r="AD73" t="str">
            <v>6230 BEACON AVE S SEATTLE, WA 98108</v>
          </cell>
          <cell r="AE73" t="str">
            <v>6230 BEACON AVE S</v>
          </cell>
          <cell r="AG73">
            <v>98108</v>
          </cell>
          <cell r="AH73" t="str">
            <v>Other</v>
          </cell>
          <cell r="AM73" t="str">
            <v>BETHANY UNITED CHURCH OF CHRIST</v>
          </cell>
          <cell r="AN73" t="str">
            <v>BETHANY UNITED CHURCH OF CHRIST</v>
          </cell>
          <cell r="AP73">
            <v>15</v>
          </cell>
        </row>
        <row r="74">
          <cell r="G74" t="str">
            <v>Process Modification</v>
          </cell>
          <cell r="H74">
            <v>548937</v>
          </cell>
          <cell r="I74" t="str">
            <v>2221 PACIFIC ST BELLINGHAM, WA 98229</v>
          </cell>
          <cell r="J74">
            <v>990004</v>
          </cell>
          <cell r="K74">
            <v>7000735694</v>
          </cell>
          <cell r="L74" t="str">
            <v>PROC</v>
          </cell>
          <cell r="M74">
            <v>1</v>
          </cell>
          <cell r="N74">
            <v>1829789</v>
          </cell>
          <cell r="P74" t="str">
            <v>C_I</v>
          </cell>
          <cell r="R74" t="str">
            <v>31E-C-KV</v>
          </cell>
          <cell r="S74" t="str">
            <v>E250 &amp; G250 - C&amp;I Retro</v>
          </cell>
          <cell r="T74" t="str">
            <v>BELLINGHAM</v>
          </cell>
          <cell r="U74" t="str">
            <v>Audit Grant/Rebate</v>
          </cell>
          <cell r="V74">
            <v>18230711</v>
          </cell>
          <cell r="X74">
            <v>42046</v>
          </cell>
          <cell r="Y74" t="str">
            <v>Process, Commercial</v>
          </cell>
          <cell r="Z74" t="str">
            <v>MISC</v>
          </cell>
          <cell r="AA74">
            <v>1761342</v>
          </cell>
          <cell r="AB74">
            <v>200010914915</v>
          </cell>
          <cell r="AC74" t="str">
            <v>CITY OF BELLINGHAM</v>
          </cell>
          <cell r="AD74" t="str">
            <v>200 MCKENZIE AVE POST P BELLINGHAM, WA 98225</v>
          </cell>
          <cell r="AE74" t="str">
            <v>200 MCKENZIE AVE POST P</v>
          </cell>
          <cell r="AG74">
            <v>98225</v>
          </cell>
          <cell r="AH74" t="str">
            <v>Other</v>
          </cell>
          <cell r="AM74" t="str">
            <v>CITY OF BELLINGHAM</v>
          </cell>
          <cell r="AN74" t="str">
            <v>CITY OF BELLINGHAM</v>
          </cell>
          <cell r="AP74">
            <v>15</v>
          </cell>
        </row>
        <row r="75">
          <cell r="G75" t="str">
            <v>Exterior roof insulation</v>
          </cell>
          <cell r="H75">
            <v>17085</v>
          </cell>
          <cell r="I75" t="str">
            <v>19710 STATE ROUTE 534 MOUNT VERNON, WA 98274</v>
          </cell>
          <cell r="J75">
            <v>922014</v>
          </cell>
          <cell r="K75">
            <v>7000992050</v>
          </cell>
          <cell r="L75" t="str">
            <v>EXRI</v>
          </cell>
          <cell r="M75">
            <v>1</v>
          </cell>
          <cell r="N75">
            <v>56950</v>
          </cell>
          <cell r="P75" t="str">
            <v>C_I</v>
          </cell>
          <cell r="R75" t="str">
            <v>SCH_43E</v>
          </cell>
          <cell r="S75" t="str">
            <v>E250 &amp; G250 - C&amp;I Retro</v>
          </cell>
          <cell r="T75" t="str">
            <v>MOUNT VERNON</v>
          </cell>
          <cell r="U75" t="str">
            <v>Audit Grant/Rebate</v>
          </cell>
          <cell r="V75">
            <v>18230711</v>
          </cell>
          <cell r="W75" t="str">
            <v>Other</v>
          </cell>
          <cell r="X75">
            <v>42060</v>
          </cell>
          <cell r="Y75" t="str">
            <v>Building Shell - Commercial</v>
          </cell>
          <cell r="Z75" t="str">
            <v>SH</v>
          </cell>
          <cell r="AA75">
            <v>116312</v>
          </cell>
          <cell r="AB75">
            <v>200022138420</v>
          </cell>
          <cell r="AC75" t="str">
            <v>CONWAY SCHOOL DISTRICT 317</v>
          </cell>
          <cell r="AD75" t="str">
            <v>19710 STATE ROUTE 534 MOUNT VERNON, WA 98274</v>
          </cell>
          <cell r="AE75" t="str">
            <v>19710 STATE ROUTE 534</v>
          </cell>
          <cell r="AG75">
            <v>98274</v>
          </cell>
          <cell r="AH75" t="str">
            <v>School (K-12)</v>
          </cell>
          <cell r="AI75">
            <v>0</v>
          </cell>
          <cell r="AK75">
            <v>0</v>
          </cell>
          <cell r="AL75">
            <v>1</v>
          </cell>
          <cell r="AM75" t="str">
            <v>CONWAY SCHOOL DISTRICT 317</v>
          </cell>
          <cell r="AN75" t="str">
            <v>CONWAY SCHOOL DISTRICT 317</v>
          </cell>
          <cell r="AP75">
            <v>15</v>
          </cell>
        </row>
        <row r="76">
          <cell r="G76" t="str">
            <v>Window insulation</v>
          </cell>
          <cell r="H76">
            <v>6231</v>
          </cell>
          <cell r="I76" t="str">
            <v>6321 NE 175TH ST KENMORE, WA 98028</v>
          </cell>
          <cell r="J76">
            <v>935554</v>
          </cell>
          <cell r="K76">
            <v>7000818810</v>
          </cell>
          <cell r="L76" t="str">
            <v>WINI</v>
          </cell>
          <cell r="M76">
            <v>1</v>
          </cell>
          <cell r="N76">
            <v>20771</v>
          </cell>
          <cell r="P76" t="str">
            <v>C_I</v>
          </cell>
          <cell r="R76" t="str">
            <v>24E-C</v>
          </cell>
          <cell r="S76" t="str">
            <v>E250 &amp; G250 - C&amp;I Retro</v>
          </cell>
          <cell r="T76" t="str">
            <v>KENMORE</v>
          </cell>
          <cell r="U76" t="str">
            <v>Audit Grant/Rebate</v>
          </cell>
          <cell r="V76">
            <v>18230711</v>
          </cell>
          <cell r="X76">
            <v>42083</v>
          </cell>
          <cell r="Y76" t="str">
            <v>Building Shell - Commercial</v>
          </cell>
          <cell r="Z76" t="str">
            <v>SH</v>
          </cell>
          <cell r="AA76">
            <v>22501</v>
          </cell>
          <cell r="AB76">
            <v>200008609899</v>
          </cell>
          <cell r="AC76" t="str">
            <v>KENMORE AIR HARBOR INC</v>
          </cell>
          <cell r="AD76" t="str">
            <v>6321 NE 175TH ST KENMORE, WA 98028</v>
          </cell>
          <cell r="AE76" t="str">
            <v>6321 NE 175TH ST</v>
          </cell>
          <cell r="AG76">
            <v>98028</v>
          </cell>
          <cell r="AH76" t="str">
            <v>Office</v>
          </cell>
          <cell r="AM76" t="str">
            <v>KENMORE AIR HARBOR INC</v>
          </cell>
          <cell r="AN76" t="str">
            <v>KENMORE AIR HARBOR INC</v>
          </cell>
          <cell r="AO76" t="str">
            <v>Procraft Industries</v>
          </cell>
          <cell r="AP76">
            <v>30</v>
          </cell>
        </row>
        <row r="77">
          <cell r="G77" t="str">
            <v>Pumps</v>
          </cell>
          <cell r="H77">
            <v>48571</v>
          </cell>
          <cell r="I77" t="str">
            <v>C/O:CIBS 9601 STEILACOOM BLVD SW LAKEWOOD, WA 98498</v>
          </cell>
          <cell r="J77">
            <v>1001593</v>
          </cell>
          <cell r="K77">
            <v>7001281111</v>
          </cell>
          <cell r="L77" t="str">
            <v>PUMP</v>
          </cell>
          <cell r="M77">
            <v>1</v>
          </cell>
          <cell r="N77">
            <v>161903</v>
          </cell>
          <cell r="P77" t="str">
            <v>C_I</v>
          </cell>
          <cell r="Q77" t="str">
            <v>31G-C</v>
          </cell>
          <cell r="R77" t="str">
            <v>31E-C-KV</v>
          </cell>
          <cell r="S77" t="str">
            <v>E250 &amp; G250 - C&amp;I Retro</v>
          </cell>
          <cell r="T77" t="str">
            <v>BUCKLEY</v>
          </cell>
          <cell r="U77" t="str">
            <v>Audit Grant/Rebate</v>
          </cell>
          <cell r="V77">
            <v>18230711</v>
          </cell>
          <cell r="X77">
            <v>42108</v>
          </cell>
          <cell r="Y77" t="str">
            <v>Process, Commercial</v>
          </cell>
          <cell r="Z77" t="str">
            <v>MISC</v>
          </cell>
          <cell r="AA77">
            <v>124860</v>
          </cell>
          <cell r="AB77">
            <v>200016150480</v>
          </cell>
          <cell r="AC77" t="str">
            <v>WASHINGTON STATE DEPT OF SOCIAL &amp; HEALTH SERVICES</v>
          </cell>
          <cell r="AD77" t="str">
            <v>2120 RYAN RD BUCKLEY, WA 98321</v>
          </cell>
          <cell r="AE77" t="str">
            <v>2120 RYAN RD</v>
          </cell>
          <cell r="AG77">
            <v>98321</v>
          </cell>
          <cell r="AH77" t="str">
            <v>Other</v>
          </cell>
          <cell r="AM77" t="str">
            <v>WASHINGTON STATE DEPT OF SOCIAL &amp; HEALTH SERVICES</v>
          </cell>
          <cell r="AN77" t="str">
            <v>WA STATE DEPT OF SOCIAL &amp; HEALTH</v>
          </cell>
          <cell r="AO77" t="str">
            <v>Ameresco</v>
          </cell>
          <cell r="AP77">
            <v>15</v>
          </cell>
        </row>
        <row r="78">
          <cell r="G78" t="str">
            <v>Tubular LED</v>
          </cell>
          <cell r="H78">
            <v>1044</v>
          </cell>
          <cell r="I78" t="str">
            <v>19713 58TH PL S KENT, WA 98032</v>
          </cell>
          <cell r="J78">
            <v>1000936</v>
          </cell>
          <cell r="K78">
            <v>7001330209</v>
          </cell>
          <cell r="L78" t="str">
            <v>TLED</v>
          </cell>
          <cell r="M78">
            <v>174</v>
          </cell>
          <cell r="N78">
            <v>3480</v>
          </cell>
          <cell r="P78" t="str">
            <v>ELTG</v>
          </cell>
          <cell r="Q78" t="str">
            <v>31G-I</v>
          </cell>
          <cell r="R78" t="str">
            <v>25E-I-KV</v>
          </cell>
          <cell r="S78" t="str">
            <v>Business Enhanced Lighting</v>
          </cell>
          <cell r="T78" t="str">
            <v>KENT</v>
          </cell>
          <cell r="U78" t="str">
            <v>Audit Grant/Rebate</v>
          </cell>
          <cell r="V78">
            <v>18230724</v>
          </cell>
          <cell r="X78">
            <v>42095</v>
          </cell>
          <cell r="Y78" t="str">
            <v>Lighting, Prescriptive</v>
          </cell>
          <cell r="Z78" t="str">
            <v>LTG</v>
          </cell>
          <cell r="AA78">
            <v>1044</v>
          </cell>
          <cell r="AB78">
            <v>220005890102</v>
          </cell>
          <cell r="AC78" t="str">
            <v>NITE-HAWK SWEEPERS, LLC</v>
          </cell>
          <cell r="AD78" t="str">
            <v>19713 58TH PL S KENT, WA 98032</v>
          </cell>
          <cell r="AE78" t="str">
            <v>19713 58TH PL S</v>
          </cell>
          <cell r="AG78">
            <v>98032</v>
          </cell>
          <cell r="AH78" t="str">
            <v>Other</v>
          </cell>
          <cell r="AM78" t="str">
            <v>NITE-HAWK SWEEPERS, LLC</v>
          </cell>
          <cell r="AN78" t="str">
            <v>NITEHAWK SWEEPERS LLC</v>
          </cell>
          <cell r="AO78" t="str">
            <v>CTR Electric (Tim Ray)</v>
          </cell>
          <cell r="AP78">
            <v>12</v>
          </cell>
        </row>
        <row r="79">
          <cell r="G79" t="str">
            <v>Water heater insulation GAS</v>
          </cell>
          <cell r="H79">
            <v>16542</v>
          </cell>
          <cell r="I79" t="str">
            <v>14300 NE 145TH ST WOODINVILLE, WA 980726950</v>
          </cell>
          <cell r="J79">
            <v>1001323</v>
          </cell>
          <cell r="K79">
            <v>7000052406</v>
          </cell>
          <cell r="L79" t="str">
            <v>WHRI G</v>
          </cell>
          <cell r="M79">
            <v>1</v>
          </cell>
          <cell r="O79">
            <v>3974</v>
          </cell>
          <cell r="P79" t="str">
            <v>C_I</v>
          </cell>
          <cell r="Q79" t="str">
            <v>41G-I2</v>
          </cell>
          <cell r="S79" t="str">
            <v>E250 &amp; G250 - C&amp;I Retro</v>
          </cell>
          <cell r="T79" t="str">
            <v>WOODINVILLE</v>
          </cell>
          <cell r="U79" t="str">
            <v>Audit Grant/Rebate</v>
          </cell>
          <cell r="V79">
            <v>18230731</v>
          </cell>
          <cell r="X79">
            <v>42090</v>
          </cell>
          <cell r="Y79" t="str">
            <v>Water Heating - Commercial</v>
          </cell>
          <cell r="Z79" t="str">
            <v>PROC</v>
          </cell>
          <cell r="AA79">
            <v>25752.59</v>
          </cell>
          <cell r="AB79">
            <v>200021024449</v>
          </cell>
          <cell r="AC79" t="str">
            <v>CRAFT BREWERS ALLIANCE INC</v>
          </cell>
          <cell r="AD79" t="str">
            <v>14200 NE 145TH ST 3 WOODINVILLE, WA 98072</v>
          </cell>
          <cell r="AE79" t="str">
            <v>14200 NE 145TH ST 3</v>
          </cell>
          <cell r="AG79">
            <v>98072</v>
          </cell>
          <cell r="AH79" t="str">
            <v>Food Processing</v>
          </cell>
          <cell r="AM79" t="str">
            <v>CRAFT BREWERS ALLIANCE INC</v>
          </cell>
          <cell r="AN79" t="str">
            <v>CRAFT BREWERS ALLIANCE INC</v>
          </cell>
          <cell r="AP79">
            <v>15</v>
          </cell>
        </row>
        <row r="80">
          <cell r="G80" t="str">
            <v>LED &lt;= 50W</v>
          </cell>
          <cell r="H80">
            <v>40</v>
          </cell>
          <cell r="I80" t="str">
            <v>450 110TH AVE NE BELLEVUE, WA 98004</v>
          </cell>
          <cell r="J80">
            <v>1003678</v>
          </cell>
          <cell r="K80">
            <v>7000728975</v>
          </cell>
          <cell r="L80" t="str">
            <v>SL LED &lt;= 50W</v>
          </cell>
          <cell r="M80">
            <v>1</v>
          </cell>
          <cell r="N80">
            <v>181</v>
          </cell>
          <cell r="P80" t="str">
            <v>SLST</v>
          </cell>
          <cell r="Q80" t="str">
            <v>41G-C2</v>
          </cell>
          <cell r="R80" t="str">
            <v>31E-C-KV</v>
          </cell>
          <cell r="S80" t="str">
            <v>Street Lighting Standard</v>
          </cell>
          <cell r="T80" t="str">
            <v>BELLEVUE</v>
          </cell>
          <cell r="U80" t="str">
            <v>Audit Grant/Rebate</v>
          </cell>
          <cell r="V80">
            <v>18230724</v>
          </cell>
          <cell r="X80">
            <v>42117</v>
          </cell>
          <cell r="Y80" t="str">
            <v>Lighting, Prescriptive</v>
          </cell>
          <cell r="Z80" t="str">
            <v>LTG</v>
          </cell>
          <cell r="AA80">
            <v>40</v>
          </cell>
          <cell r="AB80">
            <v>200009428224</v>
          </cell>
          <cell r="AC80" t="str">
            <v>CITY OF BELLEVUE</v>
          </cell>
          <cell r="AD80" t="str">
            <v>450 110TH AVE NE BELLEVUE, WA 98004</v>
          </cell>
          <cell r="AE80" t="str">
            <v>450 110TH AVE NE</v>
          </cell>
          <cell r="AG80">
            <v>98004</v>
          </cell>
          <cell r="AH80" t="str">
            <v>Street Lighting</v>
          </cell>
          <cell r="AM80" t="str">
            <v>CITY OF BELLEVUE</v>
          </cell>
          <cell r="AN80" t="str">
            <v>CITY OF BELLEVUE</v>
          </cell>
          <cell r="AP80">
            <v>20</v>
          </cell>
        </row>
        <row r="81">
          <cell r="G81" t="str">
            <v>LED 101W - 150W</v>
          </cell>
          <cell r="H81">
            <v>0</v>
          </cell>
          <cell r="I81" t="str">
            <v>450 110TH AVE NE BELLEVUE, WA 98004</v>
          </cell>
          <cell r="J81">
            <v>1003681</v>
          </cell>
          <cell r="K81">
            <v>7000728975</v>
          </cell>
          <cell r="L81" t="str">
            <v>SL LED 101-150W</v>
          </cell>
          <cell r="M81">
            <v>1</v>
          </cell>
          <cell r="N81">
            <v>0</v>
          </cell>
          <cell r="P81" t="str">
            <v>SLST</v>
          </cell>
          <cell r="Q81" t="str">
            <v>41G-C2</v>
          </cell>
          <cell r="R81" t="str">
            <v>31E-C-KV</v>
          </cell>
          <cell r="S81" t="str">
            <v>Street Lighting Standard</v>
          </cell>
          <cell r="T81" t="str">
            <v>BELLEVUE</v>
          </cell>
          <cell r="U81" t="str">
            <v>Audit Grant/Rebate</v>
          </cell>
          <cell r="V81">
            <v>18230724</v>
          </cell>
          <cell r="X81">
            <v>42117</v>
          </cell>
          <cell r="Y81" t="str">
            <v>Lighting, Prescriptive</v>
          </cell>
          <cell r="Z81" t="str">
            <v>LTG</v>
          </cell>
          <cell r="AA81">
            <v>0</v>
          </cell>
          <cell r="AB81">
            <v>200009428224</v>
          </cell>
          <cell r="AC81" t="str">
            <v>CITY OF BELLEVUE</v>
          </cell>
          <cell r="AD81" t="str">
            <v>450 110TH AVE NE BELLEVUE, WA 98004</v>
          </cell>
          <cell r="AE81" t="str">
            <v>450 110TH AVE NE</v>
          </cell>
          <cell r="AG81">
            <v>98004</v>
          </cell>
          <cell r="AH81" t="str">
            <v>Street Lighting</v>
          </cell>
          <cell r="AM81" t="str">
            <v>CITY OF BELLEVUE</v>
          </cell>
          <cell r="AN81" t="str">
            <v>CITY OF BELLEVUE</v>
          </cell>
          <cell r="AP81">
            <v>20</v>
          </cell>
        </row>
        <row r="82">
          <cell r="G82" t="str">
            <v>Year 2 Training Allowance</v>
          </cell>
          <cell r="H82">
            <v>1645</v>
          </cell>
          <cell r="I82" t="str">
            <v>4111 BAKERVIEW SPUR BELLINGHAM, WA 98226</v>
          </cell>
          <cell r="J82">
            <v>1004597</v>
          </cell>
          <cell r="K82">
            <v>7000063316</v>
          </cell>
          <cell r="L82" t="str">
            <v>TRAINA-2</v>
          </cell>
          <cell r="M82">
            <v>1</v>
          </cell>
          <cell r="N82">
            <v>0</v>
          </cell>
          <cell r="P82" t="str">
            <v>RCM</v>
          </cell>
          <cell r="R82" t="str">
            <v>25E-C-KV</v>
          </cell>
          <cell r="S82" t="str">
            <v>E253 or G253 - RCM</v>
          </cell>
          <cell r="T82" t="str">
            <v>BELLINGHAM</v>
          </cell>
          <cell r="U82" t="str">
            <v>Audit Grant/Rebate</v>
          </cell>
          <cell r="V82">
            <v>18230723</v>
          </cell>
          <cell r="X82">
            <v>42206</v>
          </cell>
          <cell r="Y82" t="str">
            <v>O and M</v>
          </cell>
          <cell r="Z82" t="str">
            <v>MISC</v>
          </cell>
          <cell r="AA82">
            <v>1645</v>
          </cell>
          <cell r="AB82">
            <v>200004738940</v>
          </cell>
          <cell r="AC82" t="str">
            <v>SUSTAINABLE CONNECTIONS</v>
          </cell>
          <cell r="AD82" t="str">
            <v>4111 BAKERVIEW SPUR BELLINGHAM, WA 98226</v>
          </cell>
          <cell r="AE82" t="str">
            <v>4111 BAKERVIEW SPUR</v>
          </cell>
          <cell r="AG82">
            <v>98226</v>
          </cell>
          <cell r="AH82" t="str">
            <v>Other</v>
          </cell>
          <cell r="AM82" t="str">
            <v>SUSTAINABLE CONNECTIONS</v>
          </cell>
          <cell r="AN82" t="str">
            <v>SUSTAINABLE CONNECTIONS</v>
          </cell>
          <cell r="AP82">
            <v>3</v>
          </cell>
        </row>
        <row r="83">
          <cell r="G83" t="str">
            <v>HVAC controls, electric - base</v>
          </cell>
          <cell r="H83">
            <v>18309</v>
          </cell>
          <cell r="I83" t="str">
            <v>2011 MOTTMAN RD SW OLYMPIA, WA 98512</v>
          </cell>
          <cell r="J83">
            <v>1002123</v>
          </cell>
          <cell r="K83">
            <v>7000793100</v>
          </cell>
          <cell r="L83" t="str">
            <v>HVCO EB</v>
          </cell>
          <cell r="M83">
            <v>1</v>
          </cell>
          <cell r="N83">
            <v>61029</v>
          </cell>
          <cell r="P83" t="str">
            <v>CTRL</v>
          </cell>
          <cell r="Q83">
            <v>31</v>
          </cell>
          <cell r="R83" t="str">
            <v>31E-C-KV</v>
          </cell>
          <cell r="S83" t="str">
            <v>E250 &amp; G250 - Controls</v>
          </cell>
          <cell r="T83" t="str">
            <v>TUMWATER</v>
          </cell>
          <cell r="U83" t="str">
            <v>Audit Grant/Rebate</v>
          </cell>
          <cell r="V83">
            <v>18230711</v>
          </cell>
          <cell r="X83">
            <v>42151</v>
          </cell>
          <cell r="Y83" t="str">
            <v>HVAC - Commercial and Industrial</v>
          </cell>
          <cell r="Z83" t="str">
            <v>MISC</v>
          </cell>
          <cell r="AA83">
            <v>18309</v>
          </cell>
          <cell r="AB83">
            <v>200010192447</v>
          </cell>
          <cell r="AC83" t="str">
            <v>SOUTH PUGET SOUND COMMUNITY COLLEGE</v>
          </cell>
          <cell r="AD83" t="str">
            <v>2011 MOTTMAN RD SW TUMWATER, WA 98512</v>
          </cell>
          <cell r="AE83" t="str">
            <v>2011 MOTTMAN RD SW</v>
          </cell>
          <cell r="AG83">
            <v>98512</v>
          </cell>
          <cell r="AH83" t="str">
            <v>University</v>
          </cell>
          <cell r="AM83" t="str">
            <v>SOUTH PUGET SOUND COMMUNITY COLLEGE</v>
          </cell>
          <cell r="AN83" t="str">
            <v>SOUTH PUGET SOUND COMMUNITY</v>
          </cell>
          <cell r="AO83" t="str">
            <v>Sunset Air</v>
          </cell>
          <cell r="AP83">
            <v>10</v>
          </cell>
        </row>
        <row r="84">
          <cell r="G84" t="str">
            <v>HVAC controls, gas - base</v>
          </cell>
          <cell r="H84">
            <v>2288</v>
          </cell>
          <cell r="I84" t="str">
            <v>2011 MOTTMAN RD SW OLYMPIA, WA 98512</v>
          </cell>
          <cell r="J84">
            <v>1002123</v>
          </cell>
          <cell r="K84">
            <v>7000793100</v>
          </cell>
          <cell r="L84" t="str">
            <v>HVCO GB</v>
          </cell>
          <cell r="M84">
            <v>1</v>
          </cell>
          <cell r="O84">
            <v>487</v>
          </cell>
          <cell r="P84" t="str">
            <v>CTRL</v>
          </cell>
          <cell r="Q84">
            <v>31</v>
          </cell>
          <cell r="R84" t="str">
            <v>31E-C-KV</v>
          </cell>
          <cell r="S84" t="str">
            <v>E250 &amp; G250 - Controls</v>
          </cell>
          <cell r="T84" t="str">
            <v>TUMWATER</v>
          </cell>
          <cell r="U84" t="str">
            <v>Audit Grant/Rebate</v>
          </cell>
          <cell r="V84">
            <v>18230731</v>
          </cell>
          <cell r="X84">
            <v>42151</v>
          </cell>
          <cell r="Y84" t="str">
            <v>HVAC - Commercial and Industrial</v>
          </cell>
          <cell r="Z84" t="str">
            <v>SH</v>
          </cell>
          <cell r="AA84">
            <v>2288</v>
          </cell>
          <cell r="AB84">
            <v>200010192447</v>
          </cell>
          <cell r="AC84" t="str">
            <v>SOUTH PUGET SOUND COMMUNITY COLLEGE</v>
          </cell>
          <cell r="AD84" t="str">
            <v>2011 MOTTMAN RD SW TUMWATER, WA 98512</v>
          </cell>
          <cell r="AE84" t="str">
            <v>2011 MOTTMAN RD SW</v>
          </cell>
          <cell r="AG84">
            <v>98512</v>
          </cell>
          <cell r="AH84" t="str">
            <v>University</v>
          </cell>
          <cell r="AM84" t="str">
            <v>SOUTH PUGET SOUND COMMUNITY COLLEGE</v>
          </cell>
          <cell r="AN84" t="str">
            <v>SOUTH PUGET SOUND COMMUNITY</v>
          </cell>
          <cell r="AO84" t="str">
            <v>Sunset Air</v>
          </cell>
          <cell r="AP84">
            <v>10</v>
          </cell>
        </row>
        <row r="85">
          <cell r="G85" t="str">
            <v>Economizer</v>
          </cell>
          <cell r="H85">
            <v>1471</v>
          </cell>
          <cell r="I85" t="str">
            <v>695 W SUNSET WAY ISSAQUAH, WA 98027</v>
          </cell>
          <cell r="J85">
            <v>1006682</v>
          </cell>
          <cell r="K85">
            <v>7000522943</v>
          </cell>
          <cell r="L85" t="str">
            <v>ECON</v>
          </cell>
          <cell r="M85">
            <v>1</v>
          </cell>
          <cell r="N85">
            <v>8640</v>
          </cell>
          <cell r="P85" t="str">
            <v>C_I</v>
          </cell>
          <cell r="R85" t="str">
            <v>24E-C</v>
          </cell>
          <cell r="S85" t="str">
            <v>E250 &amp; G250 - C&amp;I Retro</v>
          </cell>
          <cell r="T85" t="str">
            <v>ISSAQUAH</v>
          </cell>
          <cell r="U85" t="str">
            <v>Audit Grant/Rebate</v>
          </cell>
          <cell r="V85">
            <v>18230711</v>
          </cell>
          <cell r="X85">
            <v>42143</v>
          </cell>
          <cell r="Y85" t="str">
            <v>HVAC - Commercial and Industrial</v>
          </cell>
          <cell r="Z85" t="str">
            <v>MISC</v>
          </cell>
          <cell r="AA85">
            <v>2101</v>
          </cell>
          <cell r="AB85">
            <v>200000360111</v>
          </cell>
          <cell r="AC85" t="str">
            <v>CELLCO PARTNERSHIP; VERIZON WIRELESS</v>
          </cell>
          <cell r="AD85" t="str">
            <v>695 W SUNSET WAY ISSAQUAH, WA 98027</v>
          </cell>
          <cell r="AE85" t="str">
            <v>695 W SUNSET WAY</v>
          </cell>
          <cell r="AG85">
            <v>98027</v>
          </cell>
          <cell r="AH85" t="str">
            <v>Retail</v>
          </cell>
          <cell r="AM85" t="str">
            <v>CELLCO PARTNERSHIP; VERIZON WIRELESS</v>
          </cell>
          <cell r="AN85" t="str">
            <v>CELLCO PARTNERSHIP</v>
          </cell>
          <cell r="AP85">
            <v>10</v>
          </cell>
        </row>
        <row r="86">
          <cell r="G86" t="str">
            <v>Heat recovery systems GAS</v>
          </cell>
          <cell r="H86">
            <v>48000</v>
          </cell>
          <cell r="I86" t="str">
            <v>606 SW 116TH ST SEATTLE, WA 98146</v>
          </cell>
          <cell r="J86">
            <v>1004350</v>
          </cell>
          <cell r="K86">
            <v>7000646953</v>
          </cell>
          <cell r="L86" t="str">
            <v>HRSY G</v>
          </cell>
          <cell r="M86">
            <v>1</v>
          </cell>
          <cell r="O86">
            <v>18053</v>
          </cell>
          <cell r="P86" t="str">
            <v>C_I</v>
          </cell>
          <cell r="Q86" t="str">
            <v>31G-C</v>
          </cell>
          <cell r="S86" t="str">
            <v>E250 &amp; G250 - C&amp;I Retro</v>
          </cell>
          <cell r="T86" t="str">
            <v>SEATTLE</v>
          </cell>
          <cell r="U86" t="str">
            <v>Audit Grant/Rebate</v>
          </cell>
          <cell r="V86">
            <v>18230731</v>
          </cell>
          <cell r="X86">
            <v>42198</v>
          </cell>
          <cell r="Y86" t="str">
            <v>Heat recovery, Commercial</v>
          </cell>
          <cell r="Z86" t="str">
            <v>SH</v>
          </cell>
          <cell r="AA86">
            <v>68571</v>
          </cell>
          <cell r="AB86">
            <v>200018156154</v>
          </cell>
          <cell r="AC86" t="str">
            <v>WHITEWATER AQUATICS MANAGEMENT</v>
          </cell>
          <cell r="AD86" t="str">
            <v>606 SW 116TH ST SEATTLE, WA 98146</v>
          </cell>
          <cell r="AE86" t="str">
            <v>606 SW 116TH ST</v>
          </cell>
          <cell r="AG86">
            <v>98146</v>
          </cell>
          <cell r="AH86" t="str">
            <v>Recreational Facil.</v>
          </cell>
          <cell r="AM86" t="str">
            <v>Abacus Resource Management</v>
          </cell>
          <cell r="AN86" t="str">
            <v>ABACUS RESOURCE MANAGEMENT COMPANY</v>
          </cell>
          <cell r="AO86" t="str">
            <v>ABACUS RESOURCE MANAGEMENT COMPANY</v>
          </cell>
          <cell r="AP86">
            <v>15</v>
          </cell>
        </row>
        <row r="87">
          <cell r="G87" t="str">
            <v>LED 200+ Watt</v>
          </cell>
          <cell r="H87">
            <v>150</v>
          </cell>
          <cell r="I87" t="str">
            <v>450 110TH AVE NE BELLEVUE, WA 98004</v>
          </cell>
          <cell r="J87">
            <v>1007498</v>
          </cell>
          <cell r="K87">
            <v>7000728975</v>
          </cell>
          <cell r="L87" t="str">
            <v>SL LED 200+ W</v>
          </cell>
          <cell r="M87">
            <v>1</v>
          </cell>
          <cell r="N87">
            <v>832</v>
          </cell>
          <cell r="P87" t="str">
            <v>SLST</v>
          </cell>
          <cell r="Q87" t="str">
            <v>41G-C2</v>
          </cell>
          <cell r="R87" t="str">
            <v>31E-C-KV</v>
          </cell>
          <cell r="S87" t="str">
            <v>Street Lighting Standard</v>
          </cell>
          <cell r="T87" t="str">
            <v>BELLEVUE</v>
          </cell>
          <cell r="U87" t="str">
            <v>Audit Grant/Rebate</v>
          </cell>
          <cell r="V87">
            <v>18230724</v>
          </cell>
          <cell r="X87">
            <v>42250</v>
          </cell>
          <cell r="Y87" t="str">
            <v>Lighting, Prescriptive</v>
          </cell>
          <cell r="Z87" t="str">
            <v>LTG</v>
          </cell>
          <cell r="AA87">
            <v>150</v>
          </cell>
          <cell r="AB87">
            <v>200009428224</v>
          </cell>
          <cell r="AC87" t="str">
            <v>CITY OF BELLEVUE</v>
          </cell>
          <cell r="AD87" t="str">
            <v>450 110TH AVE NE BELLEVUE, WA 98004</v>
          </cell>
          <cell r="AE87" t="str">
            <v>450 110TH AVE NE</v>
          </cell>
          <cell r="AG87">
            <v>98004</v>
          </cell>
          <cell r="AH87" t="str">
            <v>Street Lighting</v>
          </cell>
          <cell r="AM87" t="str">
            <v>CITY OF BELLEVUE</v>
          </cell>
          <cell r="AN87" t="str">
            <v>CITY OF BELLEVUE</v>
          </cell>
          <cell r="AP87">
            <v>20</v>
          </cell>
        </row>
        <row r="88">
          <cell r="G88" t="str">
            <v>Water heater, other gas</v>
          </cell>
          <cell r="H88">
            <v>20333</v>
          </cell>
          <cell r="I88" t="str">
            <v>601 SW 7TH ST RENTON, WA 98057</v>
          </cell>
          <cell r="J88">
            <v>1011920</v>
          </cell>
          <cell r="K88">
            <v>7000056727</v>
          </cell>
          <cell r="L88" t="str">
            <v>WHOTG</v>
          </cell>
          <cell r="M88">
            <v>1</v>
          </cell>
          <cell r="O88">
            <v>6503</v>
          </cell>
          <cell r="P88" t="str">
            <v>C_I</v>
          </cell>
          <cell r="Q88" t="str">
            <v>31G-C</v>
          </cell>
          <cell r="R88" t="str">
            <v>26E-C-KV</v>
          </cell>
          <cell r="S88" t="str">
            <v>E250 &amp; G250 - C&amp;I Retro</v>
          </cell>
          <cell r="T88" t="str">
            <v>RENTON</v>
          </cell>
          <cell r="U88" t="str">
            <v>Audit Grant/Rebate</v>
          </cell>
          <cell r="V88">
            <v>18230731</v>
          </cell>
          <cell r="X88">
            <v>42199</v>
          </cell>
          <cell r="Y88" t="str">
            <v>Water Heating - Commercial</v>
          </cell>
          <cell r="Z88" t="str">
            <v>PROC</v>
          </cell>
          <cell r="AA88">
            <v>29047</v>
          </cell>
          <cell r="AB88">
            <v>220000829683</v>
          </cell>
          <cell r="AC88" t="str">
            <v>WESTERN DISTRIBUTION SERVICES LLC</v>
          </cell>
          <cell r="AD88" t="str">
            <v>600 POWELL AVE SW RENTON, WA 98057</v>
          </cell>
          <cell r="AE88" t="str">
            <v>600 POWELL AVE SW</v>
          </cell>
          <cell r="AG88">
            <v>98057</v>
          </cell>
          <cell r="AH88" t="str">
            <v>Industrial/Manufac.</v>
          </cell>
          <cell r="AM88" t="str">
            <v>WESTERN DISTRIBUTION SERVICES LLC</v>
          </cell>
          <cell r="AN88" t="str">
            <v>WESTERN DISTRIBUTION SERVICES LLC</v>
          </cell>
          <cell r="AO88" t="str">
            <v>Northwest Thermal Hydonics</v>
          </cell>
          <cell r="AP88">
            <v>15</v>
          </cell>
        </row>
        <row r="89">
          <cell r="G89" t="str">
            <v>Water, hot water Low Flow Devices GAS</v>
          </cell>
          <cell r="H89">
            <v>10049</v>
          </cell>
          <cell r="I89" t="str">
            <v>3900 JEFFERSON RD PWRPLT SEATTLE, WA 98195</v>
          </cell>
          <cell r="J89">
            <v>913988</v>
          </cell>
          <cell r="K89">
            <v>7000625147</v>
          </cell>
          <cell r="L89" t="str">
            <v>WHLF G</v>
          </cell>
          <cell r="M89">
            <v>1</v>
          </cell>
          <cell r="O89">
            <v>17869</v>
          </cell>
          <cell r="P89" t="str">
            <v>C_I</v>
          </cell>
          <cell r="Q89" t="str">
            <v>SCH_087GC</v>
          </cell>
          <cell r="S89" t="str">
            <v>E250 &amp; G250 - C&amp;I Retro</v>
          </cell>
          <cell r="T89" t="str">
            <v>SEATTLE</v>
          </cell>
          <cell r="U89" t="str">
            <v>Audit Grant/Rebate</v>
          </cell>
          <cell r="V89">
            <v>18230731</v>
          </cell>
          <cell r="W89" t="str">
            <v>Other</v>
          </cell>
          <cell r="X89">
            <v>42207</v>
          </cell>
          <cell r="Y89" t="str">
            <v>Water Heating - Commercial</v>
          </cell>
          <cell r="Z89" t="str">
            <v>DHW</v>
          </cell>
          <cell r="AA89">
            <v>15348</v>
          </cell>
          <cell r="AB89">
            <v>200002874689</v>
          </cell>
          <cell r="AC89" t="str">
            <v>UNIVERSITY OF WASHINGTON</v>
          </cell>
          <cell r="AD89" t="str">
            <v>3900 JEFFERSON RD PWRPLT SEATTLE, WA 98195</v>
          </cell>
          <cell r="AE89" t="str">
            <v>3900 JEFFERSON RD PWRPLT</v>
          </cell>
          <cell r="AG89">
            <v>98195</v>
          </cell>
          <cell r="AH89" t="str">
            <v>Hospital</v>
          </cell>
          <cell r="AI89">
            <v>0</v>
          </cell>
          <cell r="AK89">
            <v>0</v>
          </cell>
          <cell r="AL89">
            <v>1</v>
          </cell>
          <cell r="AM89" t="str">
            <v>UNIVERSITY OF WASHINGTON</v>
          </cell>
          <cell r="AN89" t="str">
            <v>UNIVERSITY OF WASHINGTON</v>
          </cell>
          <cell r="AO89" t="str">
            <v>McKinstry</v>
          </cell>
          <cell r="AP89">
            <v>10</v>
          </cell>
        </row>
        <row r="90">
          <cell r="G90" t="str">
            <v>Variable Frequency Drive and Controls</v>
          </cell>
          <cell r="H90">
            <v>9559</v>
          </cell>
          <cell r="I90" t="str">
            <v>10900 NE 8TH ST STE 225 BELLEVUE, WA 980044453</v>
          </cell>
          <cell r="J90">
            <v>994746</v>
          </cell>
          <cell r="K90">
            <v>7000612483</v>
          </cell>
          <cell r="L90" t="str">
            <v>VFDC</v>
          </cell>
          <cell r="M90">
            <v>1</v>
          </cell>
          <cell r="N90">
            <v>31862</v>
          </cell>
          <cell r="P90" t="str">
            <v>C_I</v>
          </cell>
          <cell r="R90" t="str">
            <v>26E-C-CK</v>
          </cell>
          <cell r="S90" t="str">
            <v>E250 &amp; G250 - C&amp;I Retro</v>
          </cell>
          <cell r="T90" t="str">
            <v>BELLEVUE</v>
          </cell>
          <cell r="U90" t="str">
            <v>Audit Grant/Rebate</v>
          </cell>
          <cell r="V90">
            <v>18230711</v>
          </cell>
          <cell r="X90">
            <v>42234</v>
          </cell>
          <cell r="Y90" t="str">
            <v>Motors - Commercial</v>
          </cell>
          <cell r="Z90" t="str">
            <v>MISC</v>
          </cell>
          <cell r="AA90">
            <v>32421.18</v>
          </cell>
          <cell r="AB90">
            <v>220003060187</v>
          </cell>
          <cell r="AC90" t="str">
            <v>KBS SOR PLAZA BELLEVUE, LLC</v>
          </cell>
          <cell r="AD90" t="str">
            <v>10900 NE 8TH ST BELLEVUE, WA 98004</v>
          </cell>
          <cell r="AE90" t="str">
            <v>10900 NE 8TH ST</v>
          </cell>
          <cell r="AG90">
            <v>98004</v>
          </cell>
          <cell r="AH90" t="str">
            <v>Office</v>
          </cell>
          <cell r="AM90" t="str">
            <v>Resound Energy Services</v>
          </cell>
          <cell r="AN90" t="str">
            <v>RESOUND ENERGY LLC</v>
          </cell>
          <cell r="AO90" t="str">
            <v>RESOUND ENERGY LLC</v>
          </cell>
          <cell r="AP90">
            <v>15</v>
          </cell>
        </row>
        <row r="91">
          <cell r="G91" t="str">
            <v>Variable Frequency Drive and Controls, gas</v>
          </cell>
          <cell r="H91">
            <v>14548</v>
          </cell>
          <cell r="I91" t="str">
            <v>230 STRANDER BLVD TUKWILA, WA 98188</v>
          </cell>
          <cell r="J91">
            <v>1014572</v>
          </cell>
          <cell r="K91">
            <v>7001120244</v>
          </cell>
          <cell r="L91" t="str">
            <v>VFD G</v>
          </cell>
          <cell r="M91">
            <v>1</v>
          </cell>
          <cell r="O91">
            <v>8402</v>
          </cell>
          <cell r="P91" t="str">
            <v>C_I</v>
          </cell>
          <cell r="Q91" t="str">
            <v>41G-C2</v>
          </cell>
          <cell r="R91" t="str">
            <v>25EC</v>
          </cell>
          <cell r="S91" t="str">
            <v>E250 &amp; G250 - C&amp;I Retro</v>
          </cell>
          <cell r="T91" t="str">
            <v>TUKWILA</v>
          </cell>
          <cell r="U91" t="str">
            <v>Audit Grant/Rebate</v>
          </cell>
          <cell r="V91">
            <v>18230731</v>
          </cell>
          <cell r="X91">
            <v>42251</v>
          </cell>
          <cell r="Y91" t="str">
            <v>Motors - Commercial</v>
          </cell>
          <cell r="Z91" t="str">
            <v>PROC</v>
          </cell>
          <cell r="AA91">
            <v>21061</v>
          </cell>
          <cell r="AB91">
            <v>200018869418</v>
          </cell>
          <cell r="AC91" t="str">
            <v>THE CHEESECAKE FACTORY RESTAURANTS INC</v>
          </cell>
          <cell r="AD91" t="str">
            <v>230 STRANDER BLVD TUKWILA, WA 98188</v>
          </cell>
          <cell r="AE91" t="str">
            <v>230 STRANDER BLVD</v>
          </cell>
          <cell r="AG91">
            <v>98188</v>
          </cell>
          <cell r="AH91" t="str">
            <v>Restaurant</v>
          </cell>
          <cell r="AM91" t="str">
            <v>MELINK CORPORATION</v>
          </cell>
          <cell r="AN91" t="str">
            <v>MELINK CORPORATION</v>
          </cell>
          <cell r="AO91" t="str">
            <v>MELINK CORPORATION</v>
          </cell>
          <cell r="AP91">
            <v>15</v>
          </cell>
        </row>
        <row r="92">
          <cell r="G92" t="str">
            <v>Lighting - High Voltage Program</v>
          </cell>
          <cell r="H92">
            <v>153297.5</v>
          </cell>
          <cell r="I92" t="str">
            <v>999 LAKE DR ISSAQUAH, WA 98027</v>
          </cell>
          <cell r="J92">
            <v>1009108</v>
          </cell>
          <cell r="K92">
            <v>7000150424</v>
          </cell>
          <cell r="L92" t="str">
            <v>LTG HV</v>
          </cell>
          <cell r="M92">
            <v>1</v>
          </cell>
          <cell r="N92">
            <v>306595</v>
          </cell>
          <cell r="P92" t="str">
            <v>HVN</v>
          </cell>
          <cell r="R92" t="str">
            <v>40E-C-KV</v>
          </cell>
          <cell r="S92" t="str">
            <v>E258 HV Sch 40, 46, 49</v>
          </cell>
          <cell r="T92" t="str">
            <v>ISSAQUAH</v>
          </cell>
          <cell r="U92" t="str">
            <v>Audit Grant/Rebate</v>
          </cell>
          <cell r="V92">
            <v>18230721</v>
          </cell>
          <cell r="X92">
            <v>42265</v>
          </cell>
          <cell r="Y92" t="str">
            <v>Lighting - Commercial</v>
          </cell>
          <cell r="Z92" t="str">
            <v>LTG</v>
          </cell>
          <cell r="AA92">
            <v>208541.66</v>
          </cell>
          <cell r="AB92">
            <v>200017692332</v>
          </cell>
          <cell r="AC92" t="str">
            <v>COSTCO WHOLESALE</v>
          </cell>
          <cell r="AD92" t="str">
            <v>999 LAKE DR ISSAQUAH, WA 98027</v>
          </cell>
          <cell r="AE92" t="str">
            <v>999 LAKE DR</v>
          </cell>
          <cell r="AG92">
            <v>98027</v>
          </cell>
          <cell r="AH92" t="str">
            <v>Office</v>
          </cell>
          <cell r="AM92" t="str">
            <v>COSTCO WHOLESALE</v>
          </cell>
          <cell r="AN92" t="str">
            <v>COSTCO WHOLESALE</v>
          </cell>
          <cell r="AP92">
            <v>12</v>
          </cell>
        </row>
        <row r="93">
          <cell r="G93" t="str">
            <v>Floor insulation gas</v>
          </cell>
          <cell r="H93">
            <v>2537</v>
          </cell>
          <cell r="I93" t="str">
            <v>325 N 125TH ST SEATTLE, WA 98133</v>
          </cell>
          <cell r="J93">
            <v>985915</v>
          </cell>
          <cell r="K93">
            <v>7000716861</v>
          </cell>
          <cell r="L93" t="str">
            <v>FINS G</v>
          </cell>
          <cell r="M93">
            <v>1</v>
          </cell>
          <cell r="O93">
            <v>391</v>
          </cell>
          <cell r="P93" t="str">
            <v>C_I</v>
          </cell>
          <cell r="Q93" t="str">
            <v>31G-C</v>
          </cell>
          <cell r="S93" t="str">
            <v>E250 &amp; G250 - C&amp;I Retro</v>
          </cell>
          <cell r="T93" t="str">
            <v>SEATTLE</v>
          </cell>
          <cell r="U93" t="str">
            <v>Audit Grant/Rebate</v>
          </cell>
          <cell r="V93">
            <v>18230731</v>
          </cell>
          <cell r="X93">
            <v>42262</v>
          </cell>
          <cell r="Y93" t="str">
            <v>Building Shell - Commercial</v>
          </cell>
          <cell r="Z93" t="str">
            <v>SH</v>
          </cell>
          <cell r="AA93">
            <v>4366.8599999999997</v>
          </cell>
          <cell r="AB93">
            <v>200019147418</v>
          </cell>
          <cell r="AC93" t="str">
            <v>BROADVIEW COMMUNITY UNITED CHURCH OF CHRIST</v>
          </cell>
          <cell r="AD93" t="str">
            <v>325 N 125TH ST SEATTLE, WA 98133</v>
          </cell>
          <cell r="AE93" t="str">
            <v>325 N 125TH ST</v>
          </cell>
          <cell r="AG93">
            <v>98133</v>
          </cell>
          <cell r="AH93" t="str">
            <v>Other</v>
          </cell>
          <cell r="AM93" t="str">
            <v>BROADVIEW COMMUNITY UNITED CHURCH OF CHRIST</v>
          </cell>
          <cell r="AN93" t="str">
            <v>BROADVIEW COMMUNITY UNITED</v>
          </cell>
          <cell r="AO93" t="str">
            <v>Greenwood</v>
          </cell>
          <cell r="AP93">
            <v>24</v>
          </cell>
        </row>
        <row r="94">
          <cell r="G94" t="str">
            <v>Roof ceiling insulation GAS</v>
          </cell>
          <cell r="H94">
            <v>11770</v>
          </cell>
          <cell r="I94" t="str">
            <v>23636 104TH AVE SE KENT, WA 980313316</v>
          </cell>
          <cell r="J94">
            <v>1009444</v>
          </cell>
          <cell r="K94">
            <v>7001094341</v>
          </cell>
          <cell r="L94" t="str">
            <v>RFCI G</v>
          </cell>
          <cell r="M94">
            <v>1</v>
          </cell>
          <cell r="O94">
            <v>2354</v>
          </cell>
          <cell r="P94" t="str">
            <v>C_I</v>
          </cell>
          <cell r="Q94" t="str">
            <v>31G-C</v>
          </cell>
          <cell r="S94" t="str">
            <v>E250 &amp; G250 - C&amp;I Retro</v>
          </cell>
          <cell r="T94" t="str">
            <v>KENT</v>
          </cell>
          <cell r="U94" t="str">
            <v>Audit Grant/Rebate</v>
          </cell>
          <cell r="V94">
            <v>18230731</v>
          </cell>
          <cell r="X94">
            <v>42331</v>
          </cell>
          <cell r="Y94" t="str">
            <v>Building Shell - Commercial</v>
          </cell>
          <cell r="Z94" t="str">
            <v>SH</v>
          </cell>
          <cell r="AA94">
            <v>25579</v>
          </cell>
          <cell r="AB94">
            <v>220007753332</v>
          </cell>
          <cell r="AC94" t="str">
            <v>INOREX INC; SAVE-U-MORE</v>
          </cell>
          <cell r="AD94" t="str">
            <v>23636 104TH AVE SE KENT, WA 98031</v>
          </cell>
          <cell r="AE94" t="str">
            <v>23636 104TH AVE SE</v>
          </cell>
          <cell r="AG94">
            <v>98031</v>
          </cell>
          <cell r="AH94" t="str">
            <v>Retail</v>
          </cell>
          <cell r="AM94" t="str">
            <v>INOREX INC; SAVE-U-MORE</v>
          </cell>
          <cell r="AN94" t="str">
            <v>INOREX INC</v>
          </cell>
          <cell r="AO94" t="str">
            <v>Specialty Insulation</v>
          </cell>
          <cell r="AP94">
            <v>24</v>
          </cell>
        </row>
        <row r="95">
          <cell r="G95" t="str">
            <v>Whole Bldg - electric</v>
          </cell>
          <cell r="H95">
            <v>183667</v>
          </cell>
          <cell r="I95" t="str">
            <v>15511 NE 45TH ST REDMOND, WA 98052</v>
          </cell>
          <cell r="J95">
            <v>1021780</v>
          </cell>
          <cell r="K95">
            <v>7000391675</v>
          </cell>
          <cell r="L95" t="str">
            <v>W BLDG</v>
          </cell>
          <cell r="M95">
            <v>1</v>
          </cell>
          <cell r="N95">
            <v>748579</v>
          </cell>
          <cell r="P95" t="str">
            <v>HVN</v>
          </cell>
          <cell r="R95" t="str">
            <v>SCH_40EC</v>
          </cell>
          <cell r="S95" t="str">
            <v>E258 HV Sch 40, 46, 49</v>
          </cell>
          <cell r="T95" t="str">
            <v>REDMOND</v>
          </cell>
          <cell r="U95" t="str">
            <v>Audit Grant/Rebate</v>
          </cell>
          <cell r="V95">
            <v>18230721</v>
          </cell>
          <cell r="X95">
            <v>42331</v>
          </cell>
          <cell r="Y95" t="str">
            <v>Whole Building</v>
          </cell>
          <cell r="Z95" t="str">
            <v>MISC</v>
          </cell>
          <cell r="AA95">
            <v>183667</v>
          </cell>
          <cell r="AB95">
            <v>200007982792</v>
          </cell>
          <cell r="AC95" t="str">
            <v>MICROSOFT CORPORATION</v>
          </cell>
          <cell r="AD95" t="str">
            <v>15511 NE 45TH ST REDMOND, WA 98052</v>
          </cell>
          <cell r="AE95" t="str">
            <v>15511 NE 45TH ST</v>
          </cell>
          <cell r="AG95">
            <v>98052</v>
          </cell>
          <cell r="AH95" t="str">
            <v>Office</v>
          </cell>
          <cell r="AM95" t="str">
            <v>MICROSOFT CORPORATION</v>
          </cell>
          <cell r="AN95" t="str">
            <v>MICROSOFT CORPORATION</v>
          </cell>
          <cell r="AO95" t="str">
            <v>ZGF Architects</v>
          </cell>
          <cell r="AP95">
            <v>15</v>
          </cell>
        </row>
        <row r="96">
          <cell r="G96" t="str">
            <v>Aerator, electric SBDI</v>
          </cell>
          <cell r="H96">
            <v>16</v>
          </cell>
          <cell r="I96" t="str">
            <v>19586 10TH AVE NE 300 POULSBO, WA 98370</v>
          </cell>
          <cell r="J96">
            <v>1023328</v>
          </cell>
          <cell r="K96">
            <v>7000487591</v>
          </cell>
          <cell r="L96" t="str">
            <v>E AER SBDI</v>
          </cell>
          <cell r="M96">
            <v>2</v>
          </cell>
          <cell r="N96">
            <v>1424</v>
          </cell>
          <cell r="P96" t="str">
            <v>SBDI</v>
          </cell>
          <cell r="R96" t="str">
            <v>24E-C</v>
          </cell>
          <cell r="S96" t="str">
            <v>Small Business Direct Install</v>
          </cell>
          <cell r="T96" t="str">
            <v>POULSBO</v>
          </cell>
          <cell r="U96" t="str">
            <v>Calculate Rebate</v>
          </cell>
          <cell r="V96">
            <v>18231134</v>
          </cell>
          <cell r="Y96" t="str">
            <v>Water Heating - Commercial</v>
          </cell>
          <cell r="AA96">
            <v>16</v>
          </cell>
          <cell r="AB96">
            <v>200008249910</v>
          </cell>
          <cell r="AD96" t="str">
            <v>19586 10TH AVE NE 300 POULSBO, WA 98370</v>
          </cell>
          <cell r="AE96" t="str">
            <v>19586 10TH AVE NE 300</v>
          </cell>
          <cell r="AG96">
            <v>98370</v>
          </cell>
          <cell r="AH96" t="str">
            <v>Office</v>
          </cell>
          <cell r="AM96" t="str">
            <v>WILLDAN ENERGY SOLUTIONS</v>
          </cell>
          <cell r="AN96" t="str">
            <v>WILLDAN ENERGY SOLUTIONS</v>
          </cell>
          <cell r="AO96" t="str">
            <v>Willdan Engineers &amp; Constructors</v>
          </cell>
          <cell r="AP96">
            <v>5</v>
          </cell>
        </row>
        <row r="97">
          <cell r="G97" t="str">
            <v>LED A Lamp 7W</v>
          </cell>
          <cell r="H97">
            <v>74.8</v>
          </cell>
          <cell r="I97" t="str">
            <v>19586 10TH AVE NE 300 POULSBO, WA 98370</v>
          </cell>
          <cell r="J97">
            <v>1023328</v>
          </cell>
          <cell r="K97">
            <v>7000487591</v>
          </cell>
          <cell r="L97" t="str">
            <v>LED OMNI 7 2015</v>
          </cell>
          <cell r="M97">
            <v>4</v>
          </cell>
          <cell r="N97">
            <v>232</v>
          </cell>
          <cell r="P97" t="str">
            <v>SBDI</v>
          </cell>
          <cell r="R97" t="str">
            <v>24E-C</v>
          </cell>
          <cell r="S97" t="str">
            <v>Small Business Direct Install</v>
          </cell>
          <cell r="T97" t="str">
            <v>POULSBO</v>
          </cell>
          <cell r="U97" t="str">
            <v>Calculate Rebate</v>
          </cell>
          <cell r="V97">
            <v>18231134</v>
          </cell>
          <cell r="Y97" t="str">
            <v>Lighting, Prescriptive</v>
          </cell>
          <cell r="AA97">
            <v>74.8</v>
          </cell>
          <cell r="AB97">
            <v>200008249910</v>
          </cell>
          <cell r="AD97" t="str">
            <v>19586 10TH AVE NE 300 POULSBO, WA 98370</v>
          </cell>
          <cell r="AE97" t="str">
            <v>19586 10TH AVE NE 300</v>
          </cell>
          <cell r="AG97">
            <v>98370</v>
          </cell>
          <cell r="AH97" t="str">
            <v>Office</v>
          </cell>
          <cell r="AM97" t="str">
            <v>WILLDAN ENERGY SOLUTIONS</v>
          </cell>
          <cell r="AN97" t="str">
            <v>WILLDAN ENERGY SOLUTIONS</v>
          </cell>
          <cell r="AO97" t="str">
            <v>Willdan Engineers &amp; Constructors</v>
          </cell>
          <cell r="AP97">
            <v>0</v>
          </cell>
        </row>
        <row r="98">
          <cell r="G98" t="str">
            <v>Aerator, gas SBDI</v>
          </cell>
          <cell r="H98">
            <v>80</v>
          </cell>
          <cell r="I98" t="str">
            <v>12255 AURORA AVE N SEATTLE, WA 98133</v>
          </cell>
          <cell r="J98">
            <v>1012887</v>
          </cell>
          <cell r="K98">
            <v>7001507332</v>
          </cell>
          <cell r="L98" t="str">
            <v>G AER SBDI</v>
          </cell>
          <cell r="M98">
            <v>10</v>
          </cell>
          <cell r="O98">
            <v>320</v>
          </cell>
          <cell r="P98" t="str">
            <v>SBDI</v>
          </cell>
          <cell r="Q98" t="str">
            <v>31G-C</v>
          </cell>
          <cell r="S98" t="str">
            <v>Small Business Direct Install</v>
          </cell>
          <cell r="T98" t="str">
            <v>SEATTLE</v>
          </cell>
          <cell r="U98" t="str">
            <v>Calculate Rebate</v>
          </cell>
          <cell r="V98">
            <v>18231022</v>
          </cell>
          <cell r="Y98" t="str">
            <v>Water Heating - Commercial</v>
          </cell>
          <cell r="AA98">
            <v>80</v>
          </cell>
          <cell r="AB98">
            <v>200010217418</v>
          </cell>
          <cell r="AD98" t="str">
            <v>12255 AURORA AVE N SEATTLE, WA 98133</v>
          </cell>
          <cell r="AE98" t="str">
            <v>12255 AURORA AVE N</v>
          </cell>
          <cell r="AG98">
            <v>98133</v>
          </cell>
          <cell r="AH98" t="str">
            <v>Restaurant</v>
          </cell>
          <cell r="AM98" t="str">
            <v>WILLDAN ENERGY SOLUTIONS</v>
          </cell>
          <cell r="AN98" t="str">
            <v>WILLDAN ENERGY SOLUTIONS</v>
          </cell>
          <cell r="AO98" t="str">
            <v>Willdan Engineers &amp; Constructors</v>
          </cell>
          <cell r="AP98">
            <v>5</v>
          </cell>
        </row>
        <row r="99">
          <cell r="G99" t="str">
            <v>LED A Lamp 11W</v>
          </cell>
          <cell r="H99">
            <v>373.92</v>
          </cell>
          <cell r="I99" t="str">
            <v>1315 E DIVISION ST MOUNT VERNON, WA 982744134</v>
          </cell>
          <cell r="J99">
            <v>1027509</v>
          </cell>
          <cell r="K99">
            <v>7000679343</v>
          </cell>
          <cell r="L99" t="str">
            <v>LED OMNI 11 2015</v>
          </cell>
          <cell r="M99">
            <v>19</v>
          </cell>
          <cell r="N99">
            <v>1710</v>
          </cell>
          <cell r="P99" t="str">
            <v>SBDI</v>
          </cell>
          <cell r="R99" t="str">
            <v>24E-C</v>
          </cell>
          <cell r="S99" t="str">
            <v>Small Business Direct Install</v>
          </cell>
          <cell r="T99" t="str">
            <v>MOUNT VERNON</v>
          </cell>
          <cell r="U99" t="str">
            <v>Calculate Rebate</v>
          </cell>
          <cell r="V99">
            <v>18231134</v>
          </cell>
          <cell r="Y99" t="str">
            <v>Lighting, Prescriptive</v>
          </cell>
          <cell r="AA99">
            <v>373.92</v>
          </cell>
          <cell r="AB99">
            <v>200004937542</v>
          </cell>
          <cell r="AD99" t="str">
            <v>1315 E DIVISION ST MOUNT VERNON, WA 98274</v>
          </cell>
          <cell r="AE99" t="str">
            <v>1315 E DIVISION ST</v>
          </cell>
          <cell r="AG99">
            <v>98274</v>
          </cell>
          <cell r="AH99" t="str">
            <v>Office</v>
          </cell>
          <cell r="AM99" t="str">
            <v>WILLDAN ENERGY SOLUTIONS</v>
          </cell>
          <cell r="AN99" t="str">
            <v>WILLDAN ENERGY SOLUTIONS</v>
          </cell>
          <cell r="AO99" t="str">
            <v>Willdan Engineers &amp; Constructors</v>
          </cell>
          <cell r="AP99">
            <v>0</v>
          </cell>
        </row>
        <row r="100">
          <cell r="G100" t="str">
            <v>LED Direction Par 30</v>
          </cell>
          <cell r="H100">
            <v>759.6</v>
          </cell>
          <cell r="I100" t="str">
            <v>1315 E DIVISION ST MOUNT VERNON, WA 982744134</v>
          </cell>
          <cell r="J100">
            <v>1027509</v>
          </cell>
          <cell r="K100">
            <v>7000679343</v>
          </cell>
          <cell r="L100" t="str">
            <v>LED DIR30 SBDI 2015</v>
          </cell>
          <cell r="M100">
            <v>15</v>
          </cell>
          <cell r="N100">
            <v>1395</v>
          </cell>
          <cell r="P100" t="str">
            <v>SBDI</v>
          </cell>
          <cell r="R100" t="str">
            <v>24E-C</v>
          </cell>
          <cell r="S100" t="str">
            <v>Small Business Direct Install</v>
          </cell>
          <cell r="T100" t="str">
            <v>MOUNT VERNON</v>
          </cell>
          <cell r="U100" t="str">
            <v>Calculate Rebate</v>
          </cell>
          <cell r="V100">
            <v>18231134</v>
          </cell>
          <cell r="Y100" t="str">
            <v>Lighting, Prescriptive</v>
          </cell>
          <cell r="AA100">
            <v>759.6</v>
          </cell>
          <cell r="AB100">
            <v>200004937542</v>
          </cell>
          <cell r="AD100" t="str">
            <v>1315 E DIVISION ST MOUNT VERNON, WA 98274</v>
          </cell>
          <cell r="AE100" t="str">
            <v>1315 E DIVISION ST</v>
          </cell>
          <cell r="AG100">
            <v>98274</v>
          </cell>
          <cell r="AH100" t="str">
            <v>Office</v>
          </cell>
          <cell r="AM100" t="str">
            <v>WILLDAN ENERGY SOLUTIONS</v>
          </cell>
          <cell r="AN100" t="str">
            <v>WILLDAN ENERGY SOLUTIONS</v>
          </cell>
          <cell r="AO100" t="str">
            <v>Willdan Engineers &amp; Constructors</v>
          </cell>
          <cell r="AP100">
            <v>0</v>
          </cell>
        </row>
        <row r="101">
          <cell r="G101" t="str">
            <v>1.5 GPM Showerhead Any Commercial, electric DI SPLIT</v>
          </cell>
          <cell r="H101">
            <v>69</v>
          </cell>
          <cell r="I101" t="str">
            <v>10655 NE 4TH ST 901 BELLEVUE, WA 98004</v>
          </cell>
          <cell r="J101">
            <v>1019187</v>
          </cell>
          <cell r="K101">
            <v>7001480316</v>
          </cell>
          <cell r="L101" t="str">
            <v>E SH ANY SPLIT</v>
          </cell>
          <cell r="M101">
            <v>2</v>
          </cell>
          <cell r="N101">
            <v>456</v>
          </cell>
          <cell r="P101" t="str">
            <v>SPRH</v>
          </cell>
          <cell r="R101" t="str">
            <v>24E-C</v>
          </cell>
          <cell r="S101" t="str">
            <v>E_G 262 Pre Rinse Spray Head</v>
          </cell>
          <cell r="T101" t="str">
            <v>KIRKLAND</v>
          </cell>
          <cell r="U101" t="str">
            <v>Calculate Rebate</v>
          </cell>
          <cell r="V101">
            <v>18230717</v>
          </cell>
          <cell r="Y101" t="str">
            <v>Water Heating - Commercial</v>
          </cell>
          <cell r="AA101">
            <v>69</v>
          </cell>
          <cell r="AB101">
            <v>200016360600</v>
          </cell>
          <cell r="AD101" t="str">
            <v>135 LAKE ST S KIRKLAND, WA 98033</v>
          </cell>
          <cell r="AE101" t="str">
            <v>135 LAKE ST S</v>
          </cell>
          <cell r="AG101">
            <v>98033</v>
          </cell>
          <cell r="AH101" t="str">
            <v>Office</v>
          </cell>
          <cell r="AM101" t="str">
            <v>SBW CONSULTING INC</v>
          </cell>
          <cell r="AN101" t="str">
            <v>SBW CONSULTING INC</v>
          </cell>
          <cell r="AO101" t="str">
            <v>SBW CONSULTING INC</v>
          </cell>
          <cell r="AP101">
            <v>10</v>
          </cell>
        </row>
        <row r="102">
          <cell r="G102" t="str">
            <v>Aerator, electric $10 SPLIT</v>
          </cell>
          <cell r="H102">
            <v>28.5</v>
          </cell>
          <cell r="I102" t="str">
            <v>10655 NE 4TH ST 901 BELLEVUE, WA 98004</v>
          </cell>
          <cell r="J102">
            <v>1019187</v>
          </cell>
          <cell r="K102">
            <v>7001480316</v>
          </cell>
          <cell r="L102" t="str">
            <v>E AER 10 SPLIT</v>
          </cell>
          <cell r="M102">
            <v>6</v>
          </cell>
          <cell r="N102">
            <v>4272</v>
          </cell>
          <cell r="P102" t="str">
            <v>SPRH</v>
          </cell>
          <cell r="R102" t="str">
            <v>24E-C</v>
          </cell>
          <cell r="S102" t="str">
            <v>E_G 262 Pre Rinse Spray Head</v>
          </cell>
          <cell r="T102" t="str">
            <v>KIRKLAND</v>
          </cell>
          <cell r="U102" t="str">
            <v>Calculate Rebate</v>
          </cell>
          <cell r="V102">
            <v>18230717</v>
          </cell>
          <cell r="Y102" t="str">
            <v>Water Heating - Commercial</v>
          </cell>
          <cell r="AA102">
            <v>28.5</v>
          </cell>
          <cell r="AB102">
            <v>200016360600</v>
          </cell>
          <cell r="AD102" t="str">
            <v>135 LAKE ST S KIRKLAND, WA 98033</v>
          </cell>
          <cell r="AE102" t="str">
            <v>135 LAKE ST S</v>
          </cell>
          <cell r="AG102">
            <v>98033</v>
          </cell>
          <cell r="AH102" t="str">
            <v>Office</v>
          </cell>
          <cell r="AM102" t="str">
            <v>SBW CONSULTING INC</v>
          </cell>
          <cell r="AN102" t="str">
            <v>SBW CONSULTING INC</v>
          </cell>
          <cell r="AO102" t="str">
            <v>SBW CONSULTING INC</v>
          </cell>
          <cell r="AP102">
            <v>5</v>
          </cell>
        </row>
        <row r="103">
          <cell r="G103" t="str">
            <v>Aerator, electric $10</v>
          </cell>
          <cell r="H103">
            <v>104.5</v>
          </cell>
          <cell r="I103" t="str">
            <v>901 POWELL AVE SW STE 101 RENTON, WA 980572988</v>
          </cell>
          <cell r="J103">
            <v>1019190</v>
          </cell>
          <cell r="K103">
            <v>7001066870</v>
          </cell>
          <cell r="L103" t="str">
            <v>E AER 10</v>
          </cell>
          <cell r="M103">
            <v>11</v>
          </cell>
          <cell r="N103">
            <v>7832</v>
          </cell>
          <cell r="P103" t="str">
            <v>SPRH</v>
          </cell>
          <cell r="Q103" t="str">
            <v>31G-C</v>
          </cell>
          <cell r="R103" t="str">
            <v>24E-C</v>
          </cell>
          <cell r="S103" t="str">
            <v>E_G 262 Pre Rinse Spray Head</v>
          </cell>
          <cell r="T103" t="str">
            <v>KENT</v>
          </cell>
          <cell r="U103" t="str">
            <v>Calculate Rebate</v>
          </cell>
          <cell r="V103">
            <v>18230717</v>
          </cell>
          <cell r="Y103" t="str">
            <v>Water Heating - Commercial</v>
          </cell>
          <cell r="AA103">
            <v>104.5</v>
          </cell>
          <cell r="AB103">
            <v>200023438514</v>
          </cell>
          <cell r="AD103" t="str">
            <v>19823 58TH PL S KENT, WA 98032</v>
          </cell>
          <cell r="AE103" t="str">
            <v>19823 58TH PL S</v>
          </cell>
          <cell r="AG103">
            <v>98032</v>
          </cell>
          <cell r="AH103" t="str">
            <v>Office</v>
          </cell>
          <cell r="AM103" t="str">
            <v>SBW CONSULTING INC</v>
          </cell>
          <cell r="AN103" t="str">
            <v>SBW CONSULTING INC</v>
          </cell>
          <cell r="AO103" t="str">
            <v>SBW CONSULTING INC</v>
          </cell>
          <cell r="AP103">
            <v>5</v>
          </cell>
        </row>
        <row r="104">
          <cell r="G104" t="str">
            <v>HVAC Demand Control Ventilation - electric</v>
          </cell>
          <cell r="H104">
            <v>2000</v>
          </cell>
          <cell r="I104" t="str">
            <v>5470 NW ELDORADO BLVD BREMERTON, WA 983121168</v>
          </cell>
          <cell r="J104">
            <v>1009512</v>
          </cell>
          <cell r="K104">
            <v>7001395671</v>
          </cell>
          <cell r="L104" t="str">
            <v>HVAC-DCV-ELEC</v>
          </cell>
          <cell r="M104">
            <v>1</v>
          </cell>
          <cell r="N104">
            <v>8308</v>
          </cell>
          <cell r="P104" t="str">
            <v>HPAC</v>
          </cell>
          <cell r="R104" t="str">
            <v>24E-C</v>
          </cell>
          <cell r="S104" t="str">
            <v>E262 HE Heat Pump &amp; Air Conditioner</v>
          </cell>
          <cell r="T104" t="str">
            <v>BREMERTON</v>
          </cell>
          <cell r="U104" t="str">
            <v>Audit Grant/Rebate</v>
          </cell>
          <cell r="V104">
            <v>18230718</v>
          </cell>
          <cell r="Y104" t="str">
            <v>HVAC - Commercial and Industrial</v>
          </cell>
          <cell r="Z104" t="str">
            <v>SH</v>
          </cell>
          <cell r="AA104">
            <v>7626.84</v>
          </cell>
          <cell r="AB104">
            <v>220000320840</v>
          </cell>
          <cell r="AC104" t="str">
            <v>Richard Gates</v>
          </cell>
          <cell r="AD104" t="str">
            <v>2171 ERLANDS POINT RD NW BREMERTON, WA 98312</v>
          </cell>
          <cell r="AE104" t="str">
            <v>2171 ERLANDS POINT RD NW</v>
          </cell>
          <cell r="AG104">
            <v>98312</v>
          </cell>
          <cell r="AH104" t="str">
            <v>Retail</v>
          </cell>
          <cell r="AM104" t="str">
            <v>Richard Gates</v>
          </cell>
          <cell r="AN104" t="str">
            <v>RICHARD N GATES</v>
          </cell>
          <cell r="AP104">
            <v>10</v>
          </cell>
        </row>
        <row r="105">
          <cell r="G105" t="str">
            <v>Lighting - General</v>
          </cell>
          <cell r="H105">
            <v>4270.5</v>
          </cell>
          <cell r="I105" t="str">
            <v>12515 CHRISTIANSON RD ANACORTES, WA 98221</v>
          </cell>
          <cell r="J105">
            <v>1013082</v>
          </cell>
          <cell r="K105">
            <v>7000397796</v>
          </cell>
          <cell r="L105" t="str">
            <v>GENLTG</v>
          </cell>
          <cell r="M105">
            <v>1</v>
          </cell>
          <cell r="N105">
            <v>15003</v>
          </cell>
          <cell r="P105" t="str">
            <v>ESGR</v>
          </cell>
          <cell r="R105" t="str">
            <v>24E-I</v>
          </cell>
          <cell r="S105" t="str">
            <v>E250 Energy S. Grocer REBATE</v>
          </cell>
          <cell r="T105" t="str">
            <v>ANACORTES</v>
          </cell>
          <cell r="U105" t="str">
            <v>Calculate Rebate</v>
          </cell>
          <cell r="V105">
            <v>18231135</v>
          </cell>
          <cell r="Y105" t="str">
            <v>Lighting - Commercial</v>
          </cell>
          <cell r="AA105">
            <v>7715.78</v>
          </cell>
          <cell r="AB105">
            <v>200016131142</v>
          </cell>
          <cell r="AD105" t="str">
            <v>12515 CHRISTIANSON RD ANACORTES, WA 98221</v>
          </cell>
          <cell r="AE105" t="str">
            <v>12515 CHRISTIANSON RD</v>
          </cell>
          <cell r="AG105">
            <v>98221</v>
          </cell>
          <cell r="AH105" t="str">
            <v>Grocery</v>
          </cell>
          <cell r="AM105" t="str">
            <v>CLEARESULT CONSULTING</v>
          </cell>
          <cell r="AN105" t="str">
            <v>CLEARESULT CONSULTING</v>
          </cell>
          <cell r="AO105" t="str">
            <v>Clearesult</v>
          </cell>
          <cell r="AP105">
            <v>12</v>
          </cell>
        </row>
        <row r="106">
          <cell r="G106" t="str">
            <v>4' 3L T12 to 4' 3L T8</v>
          </cell>
          <cell r="H106">
            <v>1041.25</v>
          </cell>
          <cell r="I106" t="str">
            <v>18954 FRONT ST NE B POULSBO, WA 98370</v>
          </cell>
          <cell r="J106">
            <v>1012784</v>
          </cell>
          <cell r="K106">
            <v>7001416411</v>
          </cell>
          <cell r="L106" t="str">
            <v>4FT3LT8</v>
          </cell>
          <cell r="M106">
            <v>17</v>
          </cell>
          <cell r="N106">
            <v>3434</v>
          </cell>
          <cell r="P106" t="str">
            <v>SBDI</v>
          </cell>
          <cell r="R106" t="str">
            <v>24E-C</v>
          </cell>
          <cell r="S106" t="str">
            <v>Small Business Direct Install</v>
          </cell>
          <cell r="T106" t="str">
            <v>POULSBO</v>
          </cell>
          <cell r="U106" t="str">
            <v>Calculate Rebate</v>
          </cell>
          <cell r="V106">
            <v>18231134</v>
          </cell>
          <cell r="Y106" t="str">
            <v>Lighting, Prescriptive</v>
          </cell>
          <cell r="AA106">
            <v>1041.25</v>
          </cell>
          <cell r="AB106">
            <v>200007536440</v>
          </cell>
          <cell r="AD106" t="str">
            <v>18954 FRONT ST NE B POULSBO, WA 98370</v>
          </cell>
          <cell r="AE106" t="str">
            <v>18954 FRONT ST NE B</v>
          </cell>
          <cell r="AG106">
            <v>98370</v>
          </cell>
          <cell r="AH106" t="str">
            <v>Retail</v>
          </cell>
          <cell r="AM106" t="str">
            <v>WILLDAN ENERGY SOLUTIONS</v>
          </cell>
          <cell r="AN106" t="str">
            <v>WILLDAN ENERGY SOLUTIONS</v>
          </cell>
          <cell r="AO106" t="str">
            <v>Willdan Engineers &amp; Constructors</v>
          </cell>
          <cell r="AP106">
            <v>12</v>
          </cell>
        </row>
        <row r="107">
          <cell r="G107" t="str">
            <v>LED Exit Sign</v>
          </cell>
          <cell r="H107">
            <v>60</v>
          </cell>
          <cell r="I107" t="str">
            <v>18954 FRONT ST NE B POULSBO, WA 98370</v>
          </cell>
          <cell r="J107">
            <v>1012784</v>
          </cell>
          <cell r="K107">
            <v>7001416411</v>
          </cell>
          <cell r="L107" t="str">
            <v>EXIT SBDI</v>
          </cell>
          <cell r="M107">
            <v>1</v>
          </cell>
          <cell r="N107">
            <v>153.30000000000001</v>
          </cell>
          <cell r="P107" t="str">
            <v>SBDI</v>
          </cell>
          <cell r="R107" t="str">
            <v>24E-C</v>
          </cell>
          <cell r="S107" t="str">
            <v>Small Business Direct Install</v>
          </cell>
          <cell r="T107" t="str">
            <v>POULSBO</v>
          </cell>
          <cell r="U107" t="str">
            <v>Calculate Rebate</v>
          </cell>
          <cell r="V107">
            <v>18231134</v>
          </cell>
          <cell r="Y107" t="str">
            <v>Lighting, Prescriptive</v>
          </cell>
          <cell r="AA107">
            <v>60</v>
          </cell>
          <cell r="AB107">
            <v>200007536440</v>
          </cell>
          <cell r="AD107" t="str">
            <v>18954 FRONT ST NE B POULSBO, WA 98370</v>
          </cell>
          <cell r="AE107" t="str">
            <v>18954 FRONT ST NE B</v>
          </cell>
          <cell r="AG107">
            <v>98370</v>
          </cell>
          <cell r="AH107" t="str">
            <v>Retail</v>
          </cell>
          <cell r="AM107" t="str">
            <v>WILLDAN ENERGY SOLUTIONS</v>
          </cell>
          <cell r="AN107" t="str">
            <v>WILLDAN ENERGY SOLUTIONS</v>
          </cell>
          <cell r="AO107" t="str">
            <v>Willdan Engineers &amp; Constructors</v>
          </cell>
          <cell r="AP107">
            <v>9</v>
          </cell>
        </row>
        <row r="108">
          <cell r="G108" t="str">
            <v>4' 2L T12 to 4' 2L T8 2015</v>
          </cell>
          <cell r="H108">
            <v>171.69</v>
          </cell>
          <cell r="I108" t="str">
            <v>218 MAIN ST 169 KIRKLAND, WA 98033</v>
          </cell>
          <cell r="J108">
            <v>1011276</v>
          </cell>
          <cell r="K108">
            <v>7000381635</v>
          </cell>
          <cell r="L108" t="str">
            <v>4FT2LT8 2015</v>
          </cell>
          <cell r="M108">
            <v>3</v>
          </cell>
          <cell r="N108">
            <v>408</v>
          </cell>
          <cell r="P108" t="str">
            <v>SBDI</v>
          </cell>
          <cell r="R108" t="str">
            <v>24E-C</v>
          </cell>
          <cell r="S108" t="str">
            <v>Small Business Direct Install</v>
          </cell>
          <cell r="T108" t="str">
            <v>NORTH BEND</v>
          </cell>
          <cell r="U108" t="str">
            <v>Calculate Rebate</v>
          </cell>
          <cell r="V108">
            <v>18231134</v>
          </cell>
          <cell r="Y108" t="str">
            <v>Lighting, Prescriptive</v>
          </cell>
          <cell r="AA108">
            <v>171.69</v>
          </cell>
          <cell r="AB108">
            <v>200013288945</v>
          </cell>
          <cell r="AD108" t="str">
            <v>202 W NORTH BEND WAY NORTH BEND, WA 98045</v>
          </cell>
          <cell r="AE108" t="str">
            <v>202 W NORTH BEND WAY</v>
          </cell>
          <cell r="AG108">
            <v>98045</v>
          </cell>
          <cell r="AH108" t="str">
            <v>Office</v>
          </cell>
          <cell r="AM108" t="str">
            <v>WILLDAN ENERGY SOLUTIONS</v>
          </cell>
          <cell r="AN108" t="str">
            <v>WILLDAN ENERGY SOLUTIONS</v>
          </cell>
          <cell r="AO108" t="str">
            <v>Willdan Engineers &amp; Constructors</v>
          </cell>
          <cell r="AP108">
            <v>12</v>
          </cell>
        </row>
        <row r="109">
          <cell r="G109" t="str">
            <v>4' 4L T12 to 4' 2L T8 (delamp &amp; reflector)</v>
          </cell>
          <cell r="H109">
            <v>266.49</v>
          </cell>
          <cell r="I109" t="str">
            <v>218 MAIN ST 169 KIRKLAND, WA 98033</v>
          </cell>
          <cell r="J109">
            <v>1011276</v>
          </cell>
          <cell r="K109">
            <v>7000381635</v>
          </cell>
          <cell r="L109" t="str">
            <v>4L-4FT2LT8 DL&amp;R</v>
          </cell>
          <cell r="M109">
            <v>3</v>
          </cell>
          <cell r="N109">
            <v>1338</v>
          </cell>
          <cell r="P109" t="str">
            <v>SBDI</v>
          </cell>
          <cell r="R109" t="str">
            <v>24E-C</v>
          </cell>
          <cell r="S109" t="str">
            <v>Small Business Direct Install</v>
          </cell>
          <cell r="T109" t="str">
            <v>NORTH BEND</v>
          </cell>
          <cell r="U109" t="str">
            <v>Calculate Rebate</v>
          </cell>
          <cell r="V109">
            <v>18231134</v>
          </cell>
          <cell r="Y109" t="str">
            <v>Lighting, Prescriptive</v>
          </cell>
          <cell r="AA109">
            <v>266.49</v>
          </cell>
          <cell r="AB109">
            <v>200013288945</v>
          </cell>
          <cell r="AD109" t="str">
            <v>202 W NORTH BEND WAY NORTH BEND, WA 98045</v>
          </cell>
          <cell r="AE109" t="str">
            <v>202 W NORTH BEND WAY</v>
          </cell>
          <cell r="AG109">
            <v>98045</v>
          </cell>
          <cell r="AH109" t="str">
            <v>Office</v>
          </cell>
          <cell r="AM109" t="str">
            <v>WILLDAN ENERGY SOLUTIONS</v>
          </cell>
          <cell r="AN109" t="str">
            <v>WILLDAN ENERGY SOLUTIONS</v>
          </cell>
          <cell r="AO109" t="str">
            <v>Willdan Engineers &amp; Constructors</v>
          </cell>
          <cell r="AP109">
            <v>12</v>
          </cell>
        </row>
        <row r="110">
          <cell r="G110" t="str">
            <v>4' 4L T12 to 4' 4L T8 2015</v>
          </cell>
          <cell r="H110">
            <v>1085.28</v>
          </cell>
          <cell r="I110" t="str">
            <v>218 MAIN ST 169 KIRKLAND, WA 98033</v>
          </cell>
          <cell r="J110">
            <v>1011276</v>
          </cell>
          <cell r="K110">
            <v>7000381635</v>
          </cell>
          <cell r="L110" t="str">
            <v>4FT4LT8 2015</v>
          </cell>
          <cell r="M110">
            <v>16</v>
          </cell>
          <cell r="N110">
            <v>4368</v>
          </cell>
          <cell r="P110" t="str">
            <v>SBDI</v>
          </cell>
          <cell r="R110" t="str">
            <v>24E-C</v>
          </cell>
          <cell r="S110" t="str">
            <v>Small Business Direct Install</v>
          </cell>
          <cell r="T110" t="str">
            <v>NORTH BEND</v>
          </cell>
          <cell r="U110" t="str">
            <v>Calculate Rebate</v>
          </cell>
          <cell r="V110">
            <v>18231134</v>
          </cell>
          <cell r="Y110" t="str">
            <v>Lighting, Prescriptive</v>
          </cell>
          <cell r="AA110">
            <v>1085.28</v>
          </cell>
          <cell r="AB110">
            <v>200013288945</v>
          </cell>
          <cell r="AD110" t="str">
            <v>202 W NORTH BEND WAY NORTH BEND, WA 98045</v>
          </cell>
          <cell r="AE110" t="str">
            <v>202 W NORTH BEND WAY</v>
          </cell>
          <cell r="AG110">
            <v>98045</v>
          </cell>
          <cell r="AH110" t="str">
            <v>Office</v>
          </cell>
          <cell r="AM110" t="str">
            <v>WILLDAN ENERGY SOLUTIONS</v>
          </cell>
          <cell r="AN110" t="str">
            <v>WILLDAN ENERGY SOLUTIONS</v>
          </cell>
          <cell r="AO110" t="str">
            <v>Willdan Engineers &amp; Constructors</v>
          </cell>
          <cell r="AP110">
            <v>12</v>
          </cell>
        </row>
        <row r="111">
          <cell r="G111" t="str">
            <v>LED MR16</v>
          </cell>
          <cell r="H111">
            <v>680.61</v>
          </cell>
          <cell r="I111" t="str">
            <v>218 MAIN ST 169 KIRKLAND, WA 98033</v>
          </cell>
          <cell r="J111">
            <v>1011276</v>
          </cell>
          <cell r="K111">
            <v>7000381635</v>
          </cell>
          <cell r="L111" t="str">
            <v>LED MR16 2015</v>
          </cell>
          <cell r="M111">
            <v>21</v>
          </cell>
          <cell r="N111">
            <v>1722</v>
          </cell>
          <cell r="P111" t="str">
            <v>SBDI</v>
          </cell>
          <cell r="R111" t="str">
            <v>24E-C</v>
          </cell>
          <cell r="S111" t="str">
            <v>Small Business Direct Install</v>
          </cell>
          <cell r="T111" t="str">
            <v>NORTH BEND</v>
          </cell>
          <cell r="U111" t="str">
            <v>Calculate Rebate</v>
          </cell>
          <cell r="V111">
            <v>18231134</v>
          </cell>
          <cell r="Y111" t="str">
            <v>Lighting, Prescriptive</v>
          </cell>
          <cell r="AA111">
            <v>680.61</v>
          </cell>
          <cell r="AB111">
            <v>200013288945</v>
          </cell>
          <cell r="AD111" t="str">
            <v>202 W NORTH BEND WAY NORTH BEND, WA 98045</v>
          </cell>
          <cell r="AE111" t="str">
            <v>202 W NORTH BEND WAY</v>
          </cell>
          <cell r="AG111">
            <v>98045</v>
          </cell>
          <cell r="AH111" t="str">
            <v>Office</v>
          </cell>
          <cell r="AM111" t="str">
            <v>WILLDAN ENERGY SOLUTIONS</v>
          </cell>
          <cell r="AN111" t="str">
            <v>WILLDAN ENERGY SOLUTIONS</v>
          </cell>
          <cell r="AO111" t="str">
            <v>Willdan Engineers &amp; Constructors</v>
          </cell>
          <cell r="AP111">
            <v>0</v>
          </cell>
        </row>
        <row r="112">
          <cell r="G112" t="str">
            <v>SBDI Gas sprayhead 1.6 previously installed to .65gpm</v>
          </cell>
          <cell r="H112">
            <v>71.209999999999994</v>
          </cell>
          <cell r="I112" t="str">
            <v>218 MAIN ST 169 KIRKLAND, WA 98033</v>
          </cell>
          <cell r="J112">
            <v>1012793</v>
          </cell>
          <cell r="K112">
            <v>7000447049</v>
          </cell>
          <cell r="L112" t="str">
            <v>G 16 to 65 SBDI</v>
          </cell>
          <cell r="M112">
            <v>1</v>
          </cell>
          <cell r="O112">
            <v>37</v>
          </cell>
          <cell r="P112" t="str">
            <v>SBDI</v>
          </cell>
          <cell r="Q112" t="str">
            <v>31G-C</v>
          </cell>
          <cell r="S112" t="str">
            <v>Small Business Direct Install</v>
          </cell>
          <cell r="T112" t="str">
            <v>NORTH BEND</v>
          </cell>
          <cell r="U112" t="str">
            <v>Calculate Rebate</v>
          </cell>
          <cell r="V112">
            <v>18231022</v>
          </cell>
          <cell r="Y112" t="str">
            <v>Water Heating - Commercial</v>
          </cell>
          <cell r="AA112">
            <v>71.209999999999994</v>
          </cell>
          <cell r="AB112">
            <v>200013289778</v>
          </cell>
          <cell r="AD112" t="str">
            <v>218 W NORTH BEND WAY NORTH BEND, WA 98045</v>
          </cell>
          <cell r="AE112" t="str">
            <v>218 W NORTH BEND WAY</v>
          </cell>
          <cell r="AG112">
            <v>98045</v>
          </cell>
          <cell r="AH112" t="str">
            <v>Retail</v>
          </cell>
          <cell r="AM112" t="str">
            <v>WILLDAN ENERGY SOLUTIONS</v>
          </cell>
          <cell r="AN112" t="str">
            <v>WILLDAN ENERGY SOLUTIONS</v>
          </cell>
          <cell r="AO112" t="str">
            <v>Willdan Engineers &amp; Constructors</v>
          </cell>
          <cell r="AP112">
            <v>5</v>
          </cell>
        </row>
        <row r="113">
          <cell r="G113" t="str">
            <v>LED Direction Par 20</v>
          </cell>
          <cell r="H113">
            <v>73.36</v>
          </cell>
          <cell r="I113" t="str">
            <v>218 MAIN ST 169 KIRKLAND, WA 98033</v>
          </cell>
          <cell r="J113">
            <v>1012794</v>
          </cell>
          <cell r="K113">
            <v>7000381635</v>
          </cell>
          <cell r="L113" t="str">
            <v>LED DIR20 SBDI 2015</v>
          </cell>
          <cell r="M113">
            <v>2</v>
          </cell>
          <cell r="N113">
            <v>240</v>
          </cell>
          <cell r="P113" t="str">
            <v>SBDI</v>
          </cell>
          <cell r="R113" t="str">
            <v>24E-C</v>
          </cell>
          <cell r="S113" t="str">
            <v>Small Business Direct Install</v>
          </cell>
          <cell r="T113" t="str">
            <v>NORTH BEND</v>
          </cell>
          <cell r="U113" t="str">
            <v>Calculate Rebate</v>
          </cell>
          <cell r="V113">
            <v>18231134</v>
          </cell>
          <cell r="Y113" t="str">
            <v>Lighting, Prescriptive</v>
          </cell>
          <cell r="AA113">
            <v>73.36</v>
          </cell>
          <cell r="AB113">
            <v>200013288945</v>
          </cell>
          <cell r="AD113" t="str">
            <v>202 W NORTH BEND WAY NORTH BEND, WA 98045</v>
          </cell>
          <cell r="AE113" t="str">
            <v>202 W NORTH BEND WAY</v>
          </cell>
          <cell r="AG113">
            <v>98045</v>
          </cell>
          <cell r="AH113" t="str">
            <v>Retail</v>
          </cell>
          <cell r="AM113" t="str">
            <v>WILLDAN ENERGY SOLUTIONS</v>
          </cell>
          <cell r="AN113" t="str">
            <v>WILLDAN ENERGY SOLUTIONS</v>
          </cell>
          <cell r="AO113" t="str">
            <v>Willdan Engineers &amp; Constructors</v>
          </cell>
          <cell r="AP113">
            <v>0</v>
          </cell>
        </row>
        <row r="114">
          <cell r="G114" t="str">
            <v>4' 1L T12 to 4' 1L T8 2015</v>
          </cell>
          <cell r="H114">
            <v>54.75</v>
          </cell>
          <cell r="I114" t="str">
            <v>1411 N STATE ST BELLINGHAM, WA 98225</v>
          </cell>
          <cell r="J114">
            <v>1027573</v>
          </cell>
          <cell r="K114">
            <v>7000422522</v>
          </cell>
          <cell r="L114" t="str">
            <v>4FT1LT8 2015</v>
          </cell>
          <cell r="M114">
            <v>1</v>
          </cell>
          <cell r="N114">
            <v>66</v>
          </cell>
          <cell r="P114" t="str">
            <v>SBDI</v>
          </cell>
          <cell r="R114" t="str">
            <v>25E-C-DM</v>
          </cell>
          <cell r="S114" t="str">
            <v>Small Business Direct Install</v>
          </cell>
          <cell r="T114" t="str">
            <v>BELLINGHAM</v>
          </cell>
          <cell r="U114" t="str">
            <v>Calculate Rebate</v>
          </cell>
          <cell r="V114">
            <v>18231134</v>
          </cell>
          <cell r="Y114" t="str">
            <v>Lighting, Prescriptive</v>
          </cell>
          <cell r="AA114">
            <v>54.75</v>
          </cell>
          <cell r="AB114">
            <v>200015590512</v>
          </cell>
          <cell r="AD114" t="str">
            <v>1411 N STATE ST BELLINGHAM, WA 98225</v>
          </cell>
          <cell r="AE114" t="str">
            <v>1411 N STATE ST</v>
          </cell>
          <cell r="AG114">
            <v>98225</v>
          </cell>
          <cell r="AH114" t="str">
            <v>Other</v>
          </cell>
          <cell r="AM114" t="str">
            <v>WILLDAN ENERGY SOLUTIONS</v>
          </cell>
          <cell r="AN114" t="str">
            <v>WILLDAN ENERGY SOLUTIONS</v>
          </cell>
          <cell r="AO114" t="str">
            <v>Willdan Engineers &amp; Constructors</v>
          </cell>
          <cell r="AP114">
            <v>12</v>
          </cell>
        </row>
        <row r="115">
          <cell r="G115" t="str">
            <v>4' 3L T12 HO to 4' 2L T8 (delamp &amp; reflector)</v>
          </cell>
          <cell r="H115">
            <v>1638</v>
          </cell>
          <cell r="I115" t="str">
            <v>402 PACIFIC AVE BREMERTON, WA 98337</v>
          </cell>
          <cell r="J115">
            <v>1007198</v>
          </cell>
          <cell r="K115">
            <v>7000608703</v>
          </cell>
          <cell r="L115" t="str">
            <v>3LHO-4FT2LT8 DL&amp;R</v>
          </cell>
          <cell r="M115">
            <v>18</v>
          </cell>
          <cell r="N115">
            <v>12942</v>
          </cell>
          <cell r="P115" t="str">
            <v>SBDI</v>
          </cell>
          <cell r="R115" t="str">
            <v>24E-C</v>
          </cell>
          <cell r="S115" t="str">
            <v>Small Business Direct Install</v>
          </cell>
          <cell r="T115" t="str">
            <v>BREMERTON</v>
          </cell>
          <cell r="U115" t="str">
            <v>Calculate Rebate</v>
          </cell>
          <cell r="V115">
            <v>18231134</v>
          </cell>
          <cell r="Y115" t="str">
            <v>Lighting, Prescriptive</v>
          </cell>
          <cell r="AA115">
            <v>1638</v>
          </cell>
          <cell r="AB115">
            <v>200010582449</v>
          </cell>
          <cell r="AD115" t="str">
            <v>402 PACIFIC AVE BREMERTON, WA 98337</v>
          </cell>
          <cell r="AE115" t="str">
            <v>402 PACIFIC AVE</v>
          </cell>
          <cell r="AG115">
            <v>98337</v>
          </cell>
          <cell r="AH115" t="str">
            <v>Retail</v>
          </cell>
          <cell r="AM115" t="str">
            <v>WILLDAN ENERGY SOLUTIONS</v>
          </cell>
          <cell r="AN115" t="str">
            <v>WILLDAN ENERGY SOLUTIONS</v>
          </cell>
          <cell r="AO115" t="str">
            <v>Willdan Engineers &amp; Constructors</v>
          </cell>
          <cell r="AP115">
            <v>12</v>
          </cell>
        </row>
        <row r="116">
          <cell r="G116" t="str">
            <v>4' 4L T12 HO to 4' 2L T8 (delamp &amp; reflector) 2015</v>
          </cell>
          <cell r="H116">
            <v>177.66</v>
          </cell>
          <cell r="I116" t="str">
            <v>402 PACIFIC AVE BREMERTON, WA 98337</v>
          </cell>
          <cell r="J116">
            <v>1007198</v>
          </cell>
          <cell r="K116">
            <v>7000608703</v>
          </cell>
          <cell r="L116" t="str">
            <v>4LHO-4FT2LT8DLR 2015</v>
          </cell>
          <cell r="M116">
            <v>2</v>
          </cell>
          <cell r="N116">
            <v>2032</v>
          </cell>
          <cell r="P116" t="str">
            <v>SBDI</v>
          </cell>
          <cell r="R116" t="str">
            <v>24E-C</v>
          </cell>
          <cell r="S116" t="str">
            <v>Small Business Direct Install</v>
          </cell>
          <cell r="T116" t="str">
            <v>BREMERTON</v>
          </cell>
          <cell r="U116" t="str">
            <v>Calculate Rebate</v>
          </cell>
          <cell r="V116">
            <v>18231134</v>
          </cell>
          <cell r="Y116" t="str">
            <v>Lighting, Prescriptive</v>
          </cell>
          <cell r="AA116">
            <v>177.66</v>
          </cell>
          <cell r="AB116">
            <v>200010582449</v>
          </cell>
          <cell r="AD116" t="str">
            <v>402 PACIFIC AVE BREMERTON, WA 98337</v>
          </cell>
          <cell r="AE116" t="str">
            <v>402 PACIFIC AVE</v>
          </cell>
          <cell r="AG116">
            <v>98337</v>
          </cell>
          <cell r="AH116" t="str">
            <v>Retail</v>
          </cell>
          <cell r="AM116" t="str">
            <v>WILLDAN ENERGY SOLUTIONS</v>
          </cell>
          <cell r="AN116" t="str">
            <v>WILLDAN ENERGY SOLUTIONS</v>
          </cell>
          <cell r="AO116" t="str">
            <v>Willdan Engineers &amp; Constructors</v>
          </cell>
          <cell r="AP116">
            <v>12</v>
          </cell>
        </row>
        <row r="117">
          <cell r="G117" t="str">
            <v>8' 1L T12 HO F96 to 4' 2L 28W (retro kit 2L 8')</v>
          </cell>
          <cell r="H117">
            <v>780</v>
          </cell>
          <cell r="I117" t="str">
            <v>402 PACIFIC AVE BREMERTON, WA 98337</v>
          </cell>
          <cell r="J117">
            <v>1007199</v>
          </cell>
          <cell r="K117">
            <v>7000608703</v>
          </cell>
          <cell r="L117" t="str">
            <v>HO-8FT1L-4FT2L RETRO</v>
          </cell>
          <cell r="M117">
            <v>8</v>
          </cell>
          <cell r="N117">
            <v>2080</v>
          </cell>
          <cell r="P117" t="str">
            <v>SBDI</v>
          </cell>
          <cell r="R117" t="str">
            <v>24E-C</v>
          </cell>
          <cell r="S117" t="str">
            <v>Small Business Direct Install</v>
          </cell>
          <cell r="T117" t="str">
            <v>BREMERTON</v>
          </cell>
          <cell r="U117" t="str">
            <v>Calculate Rebate</v>
          </cell>
          <cell r="V117">
            <v>18231134</v>
          </cell>
          <cell r="Y117" t="str">
            <v>Lighting, Prescriptive</v>
          </cell>
          <cell r="AA117">
            <v>780</v>
          </cell>
          <cell r="AB117">
            <v>200003441686</v>
          </cell>
          <cell r="AD117" t="str">
            <v>402 PACIFIC AVE BREMERTON, WA 98337</v>
          </cell>
          <cell r="AE117" t="str">
            <v>402 PACIFIC AVE</v>
          </cell>
          <cell r="AG117">
            <v>98337</v>
          </cell>
          <cell r="AH117" t="str">
            <v>Other</v>
          </cell>
          <cell r="AM117" t="str">
            <v>WILLDAN ENERGY SOLUTIONS</v>
          </cell>
          <cell r="AN117" t="str">
            <v>WILLDAN ENERGY SOLUTIONS</v>
          </cell>
          <cell r="AO117" t="str">
            <v>Willdan Engineers &amp; Constructors</v>
          </cell>
          <cell r="AP117">
            <v>12</v>
          </cell>
        </row>
        <row r="118">
          <cell r="G118" t="str">
            <v>8' 2L T12 HO F96 to 4' 4L 28W (retro kit 4L 8' NBF)</v>
          </cell>
          <cell r="H118">
            <v>196</v>
          </cell>
          <cell r="I118" t="str">
            <v>2142 6TH ST BREMERTON, WA 983123946</v>
          </cell>
          <cell r="J118">
            <v>1004737</v>
          </cell>
          <cell r="K118">
            <v>7001259834</v>
          </cell>
          <cell r="L118" t="str">
            <v>HO-8FT2L-4FT4L RETRO</v>
          </cell>
          <cell r="M118">
            <v>2</v>
          </cell>
          <cell r="N118">
            <v>1032</v>
          </cell>
          <cell r="P118" t="str">
            <v>SBDI</v>
          </cell>
          <cell r="R118" t="str">
            <v>24E-C</v>
          </cell>
          <cell r="S118" t="str">
            <v>Small Business Direct Install</v>
          </cell>
          <cell r="T118" t="str">
            <v>BREMERTON</v>
          </cell>
          <cell r="U118" t="str">
            <v>Calculate Rebate</v>
          </cell>
          <cell r="V118">
            <v>18231134</v>
          </cell>
          <cell r="Y118" t="str">
            <v>Lighting, Prescriptive</v>
          </cell>
          <cell r="AA118">
            <v>196</v>
          </cell>
          <cell r="AB118">
            <v>220002214348</v>
          </cell>
          <cell r="AD118" t="str">
            <v>2142 6TH ST BREMERTON, WA 98312</v>
          </cell>
          <cell r="AE118" t="str">
            <v>2142 6TH ST</v>
          </cell>
          <cell r="AG118">
            <v>98312</v>
          </cell>
          <cell r="AH118" t="str">
            <v>Retail</v>
          </cell>
          <cell r="AM118" t="str">
            <v>WILLDAN ENERGY SOLUTIONS</v>
          </cell>
          <cell r="AN118" t="str">
            <v>WILLDAN ENERGY SOLUTIONS</v>
          </cell>
          <cell r="AO118" t="str">
            <v>Willdan Engineers &amp; Constructors</v>
          </cell>
          <cell r="AP118">
            <v>12</v>
          </cell>
        </row>
        <row r="119">
          <cell r="G119" t="str">
            <v>8' 2L T8 F96 to 4' 4L 28W (retro kit 4L 8')</v>
          </cell>
          <cell r="H119">
            <v>90.25</v>
          </cell>
          <cell r="I119" t="str">
            <v>2142 6TH ST BREMERTON, WA 983123946</v>
          </cell>
          <cell r="J119">
            <v>1004737</v>
          </cell>
          <cell r="K119">
            <v>7001259834</v>
          </cell>
          <cell r="L119" t="str">
            <v>8FT2L-4FT4L RETRO</v>
          </cell>
          <cell r="M119">
            <v>1</v>
          </cell>
          <cell r="N119">
            <v>103</v>
          </cell>
          <cell r="P119" t="str">
            <v>SBDI</v>
          </cell>
          <cell r="R119" t="str">
            <v>24E-C</v>
          </cell>
          <cell r="S119" t="str">
            <v>Small Business Direct Install</v>
          </cell>
          <cell r="T119" t="str">
            <v>BREMERTON</v>
          </cell>
          <cell r="U119" t="str">
            <v>Calculate Rebate</v>
          </cell>
          <cell r="V119">
            <v>18231134</v>
          </cell>
          <cell r="Y119" t="str">
            <v>Lighting, Prescriptive</v>
          </cell>
          <cell r="AA119">
            <v>90.25</v>
          </cell>
          <cell r="AB119">
            <v>220002214348</v>
          </cell>
          <cell r="AD119" t="str">
            <v>2142 6TH ST BREMERTON, WA 98312</v>
          </cell>
          <cell r="AE119" t="str">
            <v>2142 6TH ST</v>
          </cell>
          <cell r="AG119">
            <v>98312</v>
          </cell>
          <cell r="AH119" t="str">
            <v>Retail</v>
          </cell>
          <cell r="AM119" t="str">
            <v>WILLDAN ENERGY SOLUTIONS</v>
          </cell>
          <cell r="AN119" t="str">
            <v>WILLDAN ENERGY SOLUTIONS</v>
          </cell>
          <cell r="AO119" t="str">
            <v>Willdan Engineers &amp; Constructors</v>
          </cell>
          <cell r="AP119">
            <v>12</v>
          </cell>
        </row>
        <row r="120">
          <cell r="G120" t="str">
            <v>Electric units - High Efficiency HVAC Retrofit</v>
          </cell>
          <cell r="H120">
            <v>1200</v>
          </cell>
          <cell r="I120" t="str">
            <v>3702 AUBURN WAY S AUBURN, WA 98092</v>
          </cell>
          <cell r="J120">
            <v>988386</v>
          </cell>
          <cell r="K120">
            <v>7000956943</v>
          </cell>
          <cell r="L120" t="str">
            <v>HVAC E</v>
          </cell>
          <cell r="M120">
            <v>1</v>
          </cell>
          <cell r="N120">
            <v>4572</v>
          </cell>
          <cell r="P120" t="str">
            <v>HPAC</v>
          </cell>
          <cell r="R120" t="str">
            <v>24E-C</v>
          </cell>
          <cell r="S120" t="str">
            <v>E262 HE Heat Pump &amp; Air Conditioner</v>
          </cell>
          <cell r="T120" t="str">
            <v>AUBURN</v>
          </cell>
          <cell r="U120" t="str">
            <v>Audit Grant/Rebate</v>
          </cell>
          <cell r="V120">
            <v>18230718</v>
          </cell>
          <cell r="Y120" t="str">
            <v>HVAC - Commercial and Industrial</v>
          </cell>
          <cell r="Z120" t="str">
            <v>SH</v>
          </cell>
          <cell r="AA120">
            <v>22880.52</v>
          </cell>
          <cell r="AB120">
            <v>200013115205</v>
          </cell>
          <cell r="AC120" t="str">
            <v>7- Eleven Store # 22984 - Auburn</v>
          </cell>
          <cell r="AD120" t="str">
            <v>3702 AUBURN WAY S AUBURN, WA 98092</v>
          </cell>
          <cell r="AE120" t="str">
            <v>3702 AUBURN WAY S</v>
          </cell>
          <cell r="AG120">
            <v>98092</v>
          </cell>
          <cell r="AH120" t="str">
            <v>Retail</v>
          </cell>
          <cell r="AM120" t="str">
            <v>7-ELEVEN INC</v>
          </cell>
          <cell r="AN120" t="str">
            <v>7-ELEVEN INC</v>
          </cell>
          <cell r="AO120" t="str">
            <v>Real Win Win</v>
          </cell>
          <cell r="AP120">
            <v>15</v>
          </cell>
        </row>
        <row r="121">
          <cell r="G121" t="str">
            <v>Convection Oven - double gas</v>
          </cell>
          <cell r="H121">
            <v>2000</v>
          </cell>
          <cell r="I121" t="str">
            <v>23926 25TH DR SE BOTHELL, WA 98021</v>
          </cell>
          <cell r="J121">
            <v>1011812</v>
          </cell>
          <cell r="K121">
            <v>7000315758</v>
          </cell>
          <cell r="L121" t="str">
            <v>CONVDUB G</v>
          </cell>
          <cell r="M121">
            <v>1</v>
          </cell>
          <cell r="O121">
            <v>714</v>
          </cell>
          <cell r="P121" t="str">
            <v>CKFR</v>
          </cell>
          <cell r="Q121" t="str">
            <v>31G-C</v>
          </cell>
          <cell r="S121" t="str">
            <v>E_G 262 Comml Cooking Equip.</v>
          </cell>
          <cell r="T121" t="str">
            <v>SEATTLE</v>
          </cell>
          <cell r="U121" t="str">
            <v>Audit Grant/Rebate</v>
          </cell>
          <cell r="V121">
            <v>18231027</v>
          </cell>
          <cell r="Y121" t="str">
            <v>Kitchen, Commercial</v>
          </cell>
          <cell r="Z121" t="str">
            <v>CKFR</v>
          </cell>
          <cell r="AA121">
            <v>2354</v>
          </cell>
          <cell r="AB121">
            <v>200018135497</v>
          </cell>
          <cell r="AC121" t="str">
            <v>A &amp; J COMMISARY</v>
          </cell>
          <cell r="AD121" t="str">
            <v>3201 4TH AVE S SEATTLE, WA 98134</v>
          </cell>
          <cell r="AE121" t="str">
            <v>3201 4TH AVE S</v>
          </cell>
          <cell r="AG121">
            <v>98134</v>
          </cell>
          <cell r="AH121" t="str">
            <v>Other</v>
          </cell>
          <cell r="AM121" t="str">
            <v>A &amp; J COMMISARY</v>
          </cell>
          <cell r="AN121" t="str">
            <v>A &amp; J COMMISSARY</v>
          </cell>
          <cell r="AP121">
            <v>12</v>
          </cell>
        </row>
        <row r="122">
          <cell r="H122">
            <v>156.25</v>
          </cell>
          <cell r="I122" t="str">
            <v>9000 ILLAHEE RD NE BREMERTON, WA 98311</v>
          </cell>
          <cell r="J122">
            <v>1020339</v>
          </cell>
          <cell r="K122">
            <v>7000436703</v>
          </cell>
          <cell r="L122" t="str">
            <v>HID TO</v>
          </cell>
          <cell r="M122">
            <v>1</v>
          </cell>
          <cell r="N122">
            <v>601</v>
          </cell>
          <cell r="P122" t="str">
            <v>SBDI</v>
          </cell>
          <cell r="R122" t="str">
            <v>24E-C</v>
          </cell>
          <cell r="S122" t="str">
            <v>Small Business Direct Install</v>
          </cell>
          <cell r="T122" t="str">
            <v>SILVERDALE</v>
          </cell>
          <cell r="U122" t="str">
            <v>Calculate Rebate</v>
          </cell>
          <cell r="V122">
            <v>18231134</v>
          </cell>
          <cell r="Y122" t="str">
            <v>Lighting, Prescriptive</v>
          </cell>
          <cell r="AA122">
            <v>156.25</v>
          </cell>
          <cell r="AB122">
            <v>200012634008</v>
          </cell>
          <cell r="AD122" t="str">
            <v>3547 NW LOWELL ST SILVERDALE, WA 98383</v>
          </cell>
          <cell r="AE122" t="str">
            <v>3547 NW LOWELL ST</v>
          </cell>
          <cell r="AG122">
            <v>98383</v>
          </cell>
          <cell r="AH122" t="str">
            <v>Retail</v>
          </cell>
          <cell r="AM122" t="str">
            <v>WILLDAN ENERGY SOLUTIONS</v>
          </cell>
          <cell r="AN122" t="str">
            <v>WILLDAN ENERGY SOLUTIONS</v>
          </cell>
          <cell r="AO122" t="str">
            <v>Willdan Engineers &amp; Constructors</v>
          </cell>
          <cell r="AP122">
            <v>12</v>
          </cell>
        </row>
        <row r="123">
          <cell r="G123" t="str">
            <v>Convection Oven - full size gas</v>
          </cell>
          <cell r="H123">
            <v>1000</v>
          </cell>
          <cell r="I123" t="str">
            <v>10310 S TACOMA WAY B LAKEWOOD, WA 98499</v>
          </cell>
          <cell r="J123">
            <v>1025652</v>
          </cell>
          <cell r="K123">
            <v>7001485986</v>
          </cell>
          <cell r="L123" t="str">
            <v>CONVFULL G</v>
          </cell>
          <cell r="M123">
            <v>1</v>
          </cell>
          <cell r="O123">
            <v>357</v>
          </cell>
          <cell r="P123" t="str">
            <v>CKFR</v>
          </cell>
          <cell r="Q123" t="str">
            <v>31G-C</v>
          </cell>
          <cell r="S123" t="str">
            <v>E_G 262 Comml Cooking Equip.</v>
          </cell>
          <cell r="T123" t="str">
            <v>LAKEWOOD</v>
          </cell>
          <cell r="U123" t="str">
            <v>Audit Grant/Rebate</v>
          </cell>
          <cell r="V123">
            <v>18231027</v>
          </cell>
          <cell r="Y123" t="str">
            <v>Kitchen, Commercial</v>
          </cell>
          <cell r="Z123" t="str">
            <v>CKFR</v>
          </cell>
          <cell r="AA123">
            <v>1177</v>
          </cell>
          <cell r="AB123">
            <v>200019679014</v>
          </cell>
          <cell r="AC123" t="str">
            <v>AAA BUFFET</v>
          </cell>
          <cell r="AD123" t="str">
            <v>10310 S TACOMA WAY B LAKEWOOD, WA 98499</v>
          </cell>
          <cell r="AE123" t="str">
            <v>10310 S TACOMA WAY B</v>
          </cell>
          <cell r="AG123">
            <v>98499</v>
          </cell>
          <cell r="AH123" t="str">
            <v>Restaurant</v>
          </cell>
          <cell r="AM123" t="str">
            <v>BARGREEN ELLINGSON INC</v>
          </cell>
          <cell r="AN123" t="str">
            <v>BARGREEN ELLINGSON INC</v>
          </cell>
          <cell r="AO123" t="str">
            <v>Bargreen Ellingson</v>
          </cell>
          <cell r="AP123">
            <v>12</v>
          </cell>
        </row>
        <row r="124">
          <cell r="G124" t="str">
            <v>$50 Salesman incentive - gas oven</v>
          </cell>
          <cell r="H124">
            <v>50</v>
          </cell>
          <cell r="I124" t="str">
            <v>10310 S TACOMA WAY B LAKEWOOD, WA 98499</v>
          </cell>
          <cell r="J124">
            <v>1025653</v>
          </cell>
          <cell r="K124">
            <v>7001485986</v>
          </cell>
          <cell r="L124" t="str">
            <v>SMAN IG</v>
          </cell>
          <cell r="M124">
            <v>1</v>
          </cell>
          <cell r="O124">
            <v>0</v>
          </cell>
          <cell r="P124" t="str">
            <v>CKFR</v>
          </cell>
          <cell r="Q124" t="str">
            <v>31G-C</v>
          </cell>
          <cell r="S124" t="str">
            <v>E_G 262 Comml Cooking Equip.</v>
          </cell>
          <cell r="T124" t="str">
            <v>LAKEWOOD</v>
          </cell>
          <cell r="U124" t="str">
            <v>Audit Grant/Rebate</v>
          </cell>
          <cell r="V124">
            <v>18231027</v>
          </cell>
          <cell r="Y124" t="str">
            <v>Kitchen, Commercial</v>
          </cell>
          <cell r="Z124" t="str">
            <v>NUSE</v>
          </cell>
          <cell r="AA124">
            <v>50</v>
          </cell>
          <cell r="AB124">
            <v>200019679014</v>
          </cell>
          <cell r="AC124" t="str">
            <v>AAA BUFFET - Incentive</v>
          </cell>
          <cell r="AD124" t="str">
            <v>10310 S TACOMA WAY B LAKEWOOD, WA 98499</v>
          </cell>
          <cell r="AE124" t="str">
            <v>10310 S TACOMA WAY B</v>
          </cell>
          <cell r="AG124">
            <v>98499</v>
          </cell>
          <cell r="AH124" t="str">
            <v>Restaurant</v>
          </cell>
          <cell r="AM124" t="str">
            <v>BARGREEN ELLINGSON INC</v>
          </cell>
          <cell r="AN124" t="str">
            <v>BARGREEN ELLINGSON INC</v>
          </cell>
          <cell r="AO124" t="str">
            <v>Bargreen Ellingson</v>
          </cell>
          <cell r="AP124">
            <v>0</v>
          </cell>
        </row>
        <row r="125">
          <cell r="G125" t="str">
            <v>LED A Lamp 5W Globe</v>
          </cell>
          <cell r="H125">
            <v>126.42</v>
          </cell>
          <cell r="I125" t="str">
            <v>5795 NE MINDER RD POULSBO, WA 98370</v>
          </cell>
          <cell r="J125">
            <v>1015056</v>
          </cell>
          <cell r="K125">
            <v>7000579768</v>
          </cell>
          <cell r="L125" t="str">
            <v>LED OMNI 5 2015</v>
          </cell>
          <cell r="M125">
            <v>6</v>
          </cell>
          <cell r="N125">
            <v>198</v>
          </cell>
          <cell r="P125" t="str">
            <v>SBDI</v>
          </cell>
          <cell r="R125" t="str">
            <v>SCH_24EC</v>
          </cell>
          <cell r="S125" t="str">
            <v>Small Business Direct Install</v>
          </cell>
          <cell r="T125" t="str">
            <v>POULSBO</v>
          </cell>
          <cell r="U125" t="str">
            <v>Calculate Rebate</v>
          </cell>
          <cell r="V125">
            <v>18231134</v>
          </cell>
          <cell r="Y125" t="str">
            <v>Lighting, Prescriptive</v>
          </cell>
          <cell r="AA125">
            <v>126.42</v>
          </cell>
          <cell r="AB125">
            <v>200015405232</v>
          </cell>
          <cell r="AD125" t="str">
            <v>5795 NE MINDER RD #A POULSBO, WA 98370</v>
          </cell>
          <cell r="AE125" t="str">
            <v>5795 NE MINDER RD #A</v>
          </cell>
          <cell r="AG125">
            <v>98370</v>
          </cell>
          <cell r="AH125" t="str">
            <v>Warehouse</v>
          </cell>
          <cell r="AM125" t="str">
            <v>WILLDAN ENERGY SOLUTIONS</v>
          </cell>
          <cell r="AN125" t="str">
            <v>WILLDAN ENERGY SOLUTIONS</v>
          </cell>
          <cell r="AO125" t="str">
            <v>Willdan Engineers &amp; Constructors</v>
          </cell>
          <cell r="AP125">
            <v>0</v>
          </cell>
        </row>
        <row r="126">
          <cell r="G126" t="str">
            <v>LED Open Sign</v>
          </cell>
          <cell r="H126">
            <v>165</v>
          </cell>
          <cell r="I126" t="str">
            <v>PO BOX 847 POULSBO, WA 98370</v>
          </cell>
          <cell r="J126">
            <v>1012781</v>
          </cell>
          <cell r="K126">
            <v>7001158460</v>
          </cell>
          <cell r="L126" t="str">
            <v>OPEN SIGN SBDI</v>
          </cell>
          <cell r="M126">
            <v>1</v>
          </cell>
          <cell r="N126">
            <v>158</v>
          </cell>
          <cell r="P126" t="str">
            <v>SBDI</v>
          </cell>
          <cell r="R126" t="str">
            <v>SCH_24EC</v>
          </cell>
          <cell r="S126" t="str">
            <v>Small Business Direct Install</v>
          </cell>
          <cell r="T126" t="str">
            <v>POULSBO</v>
          </cell>
          <cell r="U126" t="str">
            <v>Calculate Rebate</v>
          </cell>
          <cell r="V126">
            <v>18231134</v>
          </cell>
          <cell r="Y126" t="str">
            <v>Plug Load</v>
          </cell>
          <cell r="AA126">
            <v>165</v>
          </cell>
          <cell r="AB126">
            <v>200020321705</v>
          </cell>
          <cell r="AD126" t="str">
            <v>371 NW LINDVIG WAY POULSBO, WA 98370</v>
          </cell>
          <cell r="AE126" t="str">
            <v>371 NW LINDVIG WAY</v>
          </cell>
          <cell r="AG126">
            <v>98370</v>
          </cell>
          <cell r="AH126" t="str">
            <v>Retail</v>
          </cell>
          <cell r="AM126" t="str">
            <v>WILLDAN ENERGY SOLUTIONS</v>
          </cell>
          <cell r="AN126" t="str">
            <v>WILLDAN ENERGY SOLUTIONS</v>
          </cell>
          <cell r="AO126" t="str">
            <v>Willdan Engineers &amp; Constructors</v>
          </cell>
          <cell r="AP126">
            <v>16</v>
          </cell>
        </row>
        <row r="127">
          <cell r="G127" t="str">
            <v>400W HID to 4' 6L T8 (HBF) 2015</v>
          </cell>
          <cell r="H127">
            <v>946.16</v>
          </cell>
          <cell r="I127" t="str">
            <v>17511 68TH AVE NE KENMORE, WA 98028</v>
          </cell>
          <cell r="J127">
            <v>1023292</v>
          </cell>
          <cell r="K127">
            <v>7000368970</v>
          </cell>
          <cell r="L127" t="str">
            <v>400WHID-4FT6LT8 2015</v>
          </cell>
          <cell r="M127">
            <v>4</v>
          </cell>
          <cell r="N127">
            <v>4428</v>
          </cell>
          <cell r="P127" t="str">
            <v>SBDI</v>
          </cell>
          <cell r="R127" t="str">
            <v>24E-C</v>
          </cell>
          <cell r="S127" t="str">
            <v>Small Business Direct Install</v>
          </cell>
          <cell r="T127" t="str">
            <v>KENMORE</v>
          </cell>
          <cell r="U127" t="str">
            <v>Calculate Rebate</v>
          </cell>
          <cell r="V127">
            <v>18231134</v>
          </cell>
          <cell r="Y127" t="str">
            <v>Lighting, Prescriptive</v>
          </cell>
          <cell r="AA127">
            <v>946.16</v>
          </cell>
          <cell r="AB127">
            <v>200005149212</v>
          </cell>
          <cell r="AD127" t="str">
            <v>17511 68TH AVE NE KENMORE, WA 98028</v>
          </cell>
          <cell r="AE127" t="str">
            <v>17511 68TH AVE NE</v>
          </cell>
          <cell r="AG127">
            <v>98028</v>
          </cell>
          <cell r="AH127" t="str">
            <v>Other</v>
          </cell>
          <cell r="AM127" t="str">
            <v>WILLDAN ENERGY SOLUTIONS</v>
          </cell>
          <cell r="AN127" t="str">
            <v>WILLDAN ENERGY SOLUTIONS</v>
          </cell>
          <cell r="AO127" t="str">
            <v>Willdan Engineers &amp; Constructors</v>
          </cell>
          <cell r="AP127">
            <v>12</v>
          </cell>
        </row>
        <row r="128">
          <cell r="G128" t="str">
            <v>4' 2L T12 HO to 4' 2L T8 2015</v>
          </cell>
          <cell r="H128">
            <v>286.14999999999998</v>
          </cell>
          <cell r="I128" t="str">
            <v>2783 NE NOLL VALLEY LOOP POULSBO, WA 98370</v>
          </cell>
          <cell r="J128">
            <v>1020308</v>
          </cell>
          <cell r="K128">
            <v>7001142191</v>
          </cell>
          <cell r="L128" t="str">
            <v>2LHO-4FT2LT8 2015</v>
          </cell>
          <cell r="M128">
            <v>5</v>
          </cell>
          <cell r="N128">
            <v>2105</v>
          </cell>
          <cell r="P128" t="str">
            <v>SBDI</v>
          </cell>
          <cell r="R128" t="str">
            <v>24E-C</v>
          </cell>
          <cell r="S128" t="str">
            <v>Small Business Direct Install</v>
          </cell>
          <cell r="T128" t="str">
            <v>POULSBO</v>
          </cell>
          <cell r="U128" t="str">
            <v>Calculate Rebate</v>
          </cell>
          <cell r="V128">
            <v>18231134</v>
          </cell>
          <cell r="Y128" t="str">
            <v>Lighting, Prescriptive</v>
          </cell>
          <cell r="AA128">
            <v>286.14999999999998</v>
          </cell>
          <cell r="AB128">
            <v>200020743494</v>
          </cell>
          <cell r="AD128" t="str">
            <v>18825 NE ANDERSON PKWY 3 POULSBO, WA 98370</v>
          </cell>
          <cell r="AE128" t="str">
            <v>18825 NE ANDERSON PKWY 3</v>
          </cell>
          <cell r="AG128">
            <v>98370</v>
          </cell>
          <cell r="AH128" t="str">
            <v>Retail</v>
          </cell>
          <cell r="AM128" t="str">
            <v>WILLDAN ENERGY SOLUTIONS</v>
          </cell>
          <cell r="AN128" t="str">
            <v>WILLDAN ENERGY SOLUTIONS</v>
          </cell>
          <cell r="AO128" t="str">
            <v>Willdan Engineers &amp; Constructors</v>
          </cell>
          <cell r="AP128">
            <v>12</v>
          </cell>
        </row>
        <row r="129">
          <cell r="G129" t="str">
            <v>4' 3L T12 to 4' 2L T8 (delamp &amp; reflector) 2015</v>
          </cell>
          <cell r="H129">
            <v>455</v>
          </cell>
          <cell r="I129" t="str">
            <v>2783 NE NOLL VALLEY LOOP POULSBO, WA 98370</v>
          </cell>
          <cell r="J129">
            <v>1020308</v>
          </cell>
          <cell r="K129">
            <v>7001142191</v>
          </cell>
          <cell r="L129" t="str">
            <v>3L-4FT2LT8 DL&amp;R 2015</v>
          </cell>
          <cell r="M129">
            <v>5</v>
          </cell>
          <cell r="N129">
            <v>1445</v>
          </cell>
          <cell r="P129" t="str">
            <v>SBDI</v>
          </cell>
          <cell r="R129" t="str">
            <v>24E-C</v>
          </cell>
          <cell r="S129" t="str">
            <v>Small Business Direct Install</v>
          </cell>
          <cell r="T129" t="str">
            <v>POULSBO</v>
          </cell>
          <cell r="U129" t="str">
            <v>Calculate Rebate</v>
          </cell>
          <cell r="V129">
            <v>18231134</v>
          </cell>
          <cell r="Y129" t="str">
            <v>Lighting, Prescriptive</v>
          </cell>
          <cell r="AA129">
            <v>455</v>
          </cell>
          <cell r="AB129">
            <v>200020743494</v>
          </cell>
          <cell r="AD129" t="str">
            <v>18825 NE ANDERSON PKWY 3 POULSBO, WA 98370</v>
          </cell>
          <cell r="AE129" t="str">
            <v>18825 NE ANDERSON PKWY 3</v>
          </cell>
          <cell r="AG129">
            <v>98370</v>
          </cell>
          <cell r="AH129" t="str">
            <v>Retail</v>
          </cell>
          <cell r="AM129" t="str">
            <v>WILLDAN ENERGY SOLUTIONS</v>
          </cell>
          <cell r="AN129" t="str">
            <v>WILLDAN ENERGY SOLUTIONS</v>
          </cell>
          <cell r="AO129" t="str">
            <v>Willdan Engineers &amp; Constructors</v>
          </cell>
          <cell r="AP129">
            <v>12</v>
          </cell>
        </row>
        <row r="130">
          <cell r="G130" t="str">
            <v>Occupancy Sensors (&gt;100W And &lt;150W)</v>
          </cell>
          <cell r="H130">
            <v>82</v>
          </cell>
          <cell r="I130" t="str">
            <v>7502 86TH AVE SW LAKEWOOD, WA 98498</v>
          </cell>
          <cell r="J130">
            <v>1004742</v>
          </cell>
          <cell r="K130">
            <v>7001265083</v>
          </cell>
          <cell r="L130" t="str">
            <v>OCC 100-150 2015</v>
          </cell>
          <cell r="M130">
            <v>1</v>
          </cell>
          <cell r="N130">
            <v>116</v>
          </cell>
          <cell r="P130" t="str">
            <v>SBDI</v>
          </cell>
          <cell r="R130" t="str">
            <v>24E-C</v>
          </cell>
          <cell r="S130" t="str">
            <v>Small Business Direct Install</v>
          </cell>
          <cell r="T130" t="str">
            <v>SILVERDALE</v>
          </cell>
          <cell r="U130" t="str">
            <v>Calculate Rebate</v>
          </cell>
          <cell r="V130">
            <v>18231134</v>
          </cell>
          <cell r="Y130" t="str">
            <v>Lighting, Prescriptive</v>
          </cell>
          <cell r="AA130">
            <v>82</v>
          </cell>
          <cell r="AB130">
            <v>200009532637</v>
          </cell>
          <cell r="AD130" t="str">
            <v>3006 NW BUCKLIN HILL RD SILVERDALE, WA 98383</v>
          </cell>
          <cell r="AE130" t="str">
            <v>3006 NW BUCKLIN HILL RD</v>
          </cell>
          <cell r="AG130">
            <v>98383</v>
          </cell>
          <cell r="AH130" t="str">
            <v>Office</v>
          </cell>
          <cell r="AM130" t="str">
            <v>WILLDAN ENERGY SOLUTIONS</v>
          </cell>
          <cell r="AN130" t="str">
            <v>WILLDAN ENERGY SOLUTIONS</v>
          </cell>
          <cell r="AO130" t="str">
            <v>Willdan Engineers &amp; Constructors</v>
          </cell>
          <cell r="AP130">
            <v>10</v>
          </cell>
        </row>
        <row r="131">
          <cell r="G131" t="str">
            <v>Convection Oven - double electric</v>
          </cell>
          <cell r="H131">
            <v>2000</v>
          </cell>
          <cell r="I131" t="str">
            <v>10865 WILLOWS RD NE REDMOND, WA 980522502</v>
          </cell>
          <cell r="J131">
            <v>1002365</v>
          </cell>
          <cell r="K131">
            <v>7001242493</v>
          </cell>
          <cell r="L131" t="str">
            <v>CONVDUB E</v>
          </cell>
          <cell r="M131">
            <v>1</v>
          </cell>
          <cell r="N131">
            <v>5548</v>
          </cell>
          <cell r="P131" t="str">
            <v>CKFR</v>
          </cell>
          <cell r="R131" t="str">
            <v>25E-C-KV</v>
          </cell>
          <cell r="S131" t="str">
            <v>E_G 262 Comml Cooking Equip.</v>
          </cell>
          <cell r="T131" t="str">
            <v>REDMOND</v>
          </cell>
          <cell r="U131" t="str">
            <v>Audit Grant/Rebate</v>
          </cell>
          <cell r="V131">
            <v>18230716</v>
          </cell>
          <cell r="Y131" t="str">
            <v>Kitchen, Commercial</v>
          </cell>
          <cell r="Z131" t="str">
            <v>CKFR</v>
          </cell>
          <cell r="AA131">
            <v>2014</v>
          </cell>
          <cell r="AB131">
            <v>200004212953</v>
          </cell>
          <cell r="AC131" t="str">
            <v>ALSTOM GRID INC</v>
          </cell>
          <cell r="AD131" t="str">
            <v>10915 WILLOWS RD NE REDMOND, WA 98052</v>
          </cell>
          <cell r="AE131" t="str">
            <v>10915 WILLOWS RD NE</v>
          </cell>
          <cell r="AG131">
            <v>98052</v>
          </cell>
          <cell r="AH131" t="str">
            <v>Other</v>
          </cell>
          <cell r="AM131" t="str">
            <v>DICKS RESTAURANT SUPPLY EASTSIDE</v>
          </cell>
          <cell r="AN131" t="str">
            <v>DICKS RESTAURANT SUPPLY EASTSIDE</v>
          </cell>
          <cell r="AP131">
            <v>12</v>
          </cell>
        </row>
        <row r="132">
          <cell r="G132" t="str">
            <v>$50 Salesman incentive - electric oven</v>
          </cell>
          <cell r="H132">
            <v>50</v>
          </cell>
          <cell r="I132" t="str">
            <v>10865 WILLOWS RD NE REDMOND, WA 980522502</v>
          </cell>
          <cell r="J132">
            <v>1002366</v>
          </cell>
          <cell r="K132">
            <v>7001242493</v>
          </cell>
          <cell r="L132" t="str">
            <v>SMAN I</v>
          </cell>
          <cell r="M132">
            <v>1</v>
          </cell>
          <cell r="N132">
            <v>0</v>
          </cell>
          <cell r="P132" t="str">
            <v>CKFR</v>
          </cell>
          <cell r="R132" t="str">
            <v>25E-C-KV</v>
          </cell>
          <cell r="S132" t="str">
            <v>E_G 262 Comml Cooking Equip.</v>
          </cell>
          <cell r="T132" t="str">
            <v>REDMOND</v>
          </cell>
          <cell r="U132" t="str">
            <v>Audit Grant/Rebate</v>
          </cell>
          <cell r="V132">
            <v>18230716</v>
          </cell>
          <cell r="Y132" t="str">
            <v>Kitchen, Commercial</v>
          </cell>
          <cell r="Z132" t="str">
            <v>NUSE</v>
          </cell>
          <cell r="AA132">
            <v>50</v>
          </cell>
          <cell r="AB132">
            <v>200004212953</v>
          </cell>
          <cell r="AC132" t="str">
            <v>ALSTOM GRID INC - Incentive</v>
          </cell>
          <cell r="AD132" t="str">
            <v>10915 WILLOWS RD NE REDMOND, WA 98052</v>
          </cell>
          <cell r="AE132" t="str">
            <v>10915 WILLOWS RD NE</v>
          </cell>
          <cell r="AG132">
            <v>98052</v>
          </cell>
          <cell r="AH132" t="str">
            <v>Other</v>
          </cell>
          <cell r="AM132" t="str">
            <v>DICKS RESTAURANT SUPPLY EASTSIDE</v>
          </cell>
          <cell r="AN132" t="str">
            <v>DICKS RESTAURANT SUPPLY EASTSIDE</v>
          </cell>
          <cell r="AP132">
            <v>0</v>
          </cell>
        </row>
        <row r="133">
          <cell r="G133" t="str">
            <v>UCHT - All Electric</v>
          </cell>
          <cell r="H133">
            <v>150</v>
          </cell>
          <cell r="I133" t="str">
            <v>11132 117TH PL NE KIRKLAND, WA 980335008</v>
          </cell>
          <cell r="J133">
            <v>1012293</v>
          </cell>
          <cell r="K133">
            <v>7000588566</v>
          </cell>
          <cell r="L133" t="str">
            <v>UCHT 1</v>
          </cell>
          <cell r="M133">
            <v>1</v>
          </cell>
          <cell r="N133">
            <v>2566</v>
          </cell>
          <cell r="P133" t="str">
            <v>CKFR</v>
          </cell>
          <cell r="R133" t="str">
            <v>24E-C</v>
          </cell>
          <cell r="S133" t="str">
            <v>E_G 262 Comml Cooking Equip.</v>
          </cell>
          <cell r="T133" t="str">
            <v>WOODINVILLE</v>
          </cell>
          <cell r="U133" t="str">
            <v>Audit Grant/Rebate</v>
          </cell>
          <cell r="V133">
            <v>18230716</v>
          </cell>
          <cell r="Y133" t="str">
            <v>Kitchen, Commercial</v>
          </cell>
          <cell r="Z133" t="str">
            <v>DHW</v>
          </cell>
          <cell r="AA133">
            <v>232</v>
          </cell>
          <cell r="AB133">
            <v>220007452240</v>
          </cell>
          <cell r="AC133" t="str">
            <v>AMAURICE CELLARS</v>
          </cell>
          <cell r="AD133" t="str">
            <v>14463 WOODINVILLE REDMOND RD NE WOODINVILLE, WA 98072</v>
          </cell>
          <cell r="AE133" t="str">
            <v>14463 WOODINVILLE REDMOND RD NE</v>
          </cell>
          <cell r="AG133">
            <v>98072</v>
          </cell>
          <cell r="AH133" t="str">
            <v>Other</v>
          </cell>
          <cell r="AM133" t="str">
            <v>DICKS RESTAURANT SUPPLY EASTSIDE</v>
          </cell>
          <cell r="AN133" t="str">
            <v>DICKS RESTAURANT SUPPLY EASTSIDE</v>
          </cell>
          <cell r="AO133" t="str">
            <v>Dick's East</v>
          </cell>
          <cell r="AP133">
            <v>10</v>
          </cell>
        </row>
        <row r="134">
          <cell r="G134" t="str">
            <v>$30 under counter or door type sales incentive</v>
          </cell>
          <cell r="H134">
            <v>30</v>
          </cell>
          <cell r="I134" t="str">
            <v>11132 117TH PL NE KIRKLAND, WA 980335008</v>
          </cell>
          <cell r="J134">
            <v>1012294</v>
          </cell>
          <cell r="K134">
            <v>7000588566</v>
          </cell>
          <cell r="L134" t="str">
            <v>UCDT $30</v>
          </cell>
          <cell r="M134">
            <v>1</v>
          </cell>
          <cell r="N134">
            <v>0</v>
          </cell>
          <cell r="P134" t="str">
            <v>CKFR</v>
          </cell>
          <cell r="R134" t="str">
            <v>24E-C</v>
          </cell>
          <cell r="S134" t="str">
            <v>E_G 262 Comml Cooking Equip.</v>
          </cell>
          <cell r="T134" t="str">
            <v>WOODINVILLE</v>
          </cell>
          <cell r="U134" t="str">
            <v>Audit Grant/Rebate</v>
          </cell>
          <cell r="V134">
            <v>18230716</v>
          </cell>
          <cell r="Y134" t="str">
            <v>Kitchen, Commercial</v>
          </cell>
          <cell r="Z134" t="str">
            <v>NUSE</v>
          </cell>
          <cell r="AA134">
            <v>30</v>
          </cell>
          <cell r="AB134">
            <v>220007452240</v>
          </cell>
          <cell r="AC134" t="str">
            <v>AMAURICE CELLARS - Woodinville - Incentive</v>
          </cell>
          <cell r="AD134" t="str">
            <v>14463 WOODINVILLE REDMOND RD NE WOODINVILLE, WA 98072</v>
          </cell>
          <cell r="AE134" t="str">
            <v>14463 WOODINVILLE REDMOND RD NE</v>
          </cell>
          <cell r="AG134">
            <v>98072</v>
          </cell>
          <cell r="AH134" t="str">
            <v>Other</v>
          </cell>
          <cell r="AM134" t="str">
            <v>DICKS RESTAURANT SUPPLY EASTSIDE</v>
          </cell>
          <cell r="AN134" t="str">
            <v>DICKS RESTAURANT SUPPLY EASTSIDE</v>
          </cell>
          <cell r="AO134" t="str">
            <v>Dick's East</v>
          </cell>
          <cell r="AP134">
            <v>0</v>
          </cell>
        </row>
        <row r="135">
          <cell r="G135" t="str">
            <v>LED - TLED4 Office 2015</v>
          </cell>
          <cell r="H135">
            <v>72</v>
          </cell>
          <cell r="I135" t="str">
            <v>5535 CAMERON RD FREELAND, WA 98249</v>
          </cell>
          <cell r="J135">
            <v>1006116</v>
          </cell>
          <cell r="K135">
            <v>7000085847</v>
          </cell>
          <cell r="L135" t="str">
            <v>LEDTLED4-6 OFFC 2015</v>
          </cell>
          <cell r="M135">
            <v>12</v>
          </cell>
          <cell r="N135">
            <v>324</v>
          </cell>
          <cell r="P135" t="str">
            <v>MCFL</v>
          </cell>
          <cell r="R135" t="str">
            <v>24E-C</v>
          </cell>
          <cell r="S135" t="str">
            <v>E262 Comml CFL Mark Down Program</v>
          </cell>
          <cell r="T135" t="str">
            <v>LANGLEY</v>
          </cell>
          <cell r="U135" t="str">
            <v>Calculate Rebate</v>
          </cell>
          <cell r="V135">
            <v>18230714</v>
          </cell>
          <cell r="Y135" t="str">
            <v>Lighting, Prescriptive</v>
          </cell>
          <cell r="AA135">
            <v>288</v>
          </cell>
          <cell r="AB135">
            <v>220005597632</v>
          </cell>
          <cell r="AD135" t="str">
            <v>2874 VERLANE ST LANGLEY, WA 98260</v>
          </cell>
          <cell r="AE135" t="str">
            <v>2874 VERLANE ST</v>
          </cell>
          <cell r="AG135">
            <v>98260</v>
          </cell>
          <cell r="AH135" t="str">
            <v>Office</v>
          </cell>
          <cell r="AM135" t="str">
            <v>ALL PHASE ELECTRIC SUPPLY COMPANY</v>
          </cell>
          <cell r="AN135" t="str">
            <v>ALL PHASE ELECTRIC SUPPLY COMPANY</v>
          </cell>
          <cell r="AO135" t="str">
            <v>ALL PHASE ELECTRIC BURLINGTON</v>
          </cell>
          <cell r="AP135">
            <v>14</v>
          </cell>
        </row>
        <row r="136">
          <cell r="G136" t="str">
            <v>LED - OMNIDIRECTIONAL -5 HOSPITAL</v>
          </cell>
          <cell r="H136">
            <v>40</v>
          </cell>
          <cell r="I136" t="str">
            <v>1415 E KINCAID ST MOUNT VERNON, WA 98274</v>
          </cell>
          <cell r="J136">
            <v>1016077</v>
          </cell>
          <cell r="K136">
            <v>7001485945</v>
          </cell>
          <cell r="L136" t="str">
            <v>LEDOMNI-5 HOSP</v>
          </cell>
          <cell r="M136">
            <v>8</v>
          </cell>
          <cell r="N136">
            <v>1240</v>
          </cell>
          <cell r="P136" t="str">
            <v>MCFL</v>
          </cell>
          <cell r="R136" t="str">
            <v>26E-C-KV</v>
          </cell>
          <cell r="S136" t="str">
            <v>E262 Comml CFL Mark Down Program</v>
          </cell>
          <cell r="T136" t="str">
            <v>MOUNT VERNON</v>
          </cell>
          <cell r="U136" t="str">
            <v>Calculate Rebate</v>
          </cell>
          <cell r="V136">
            <v>18230714</v>
          </cell>
          <cell r="Y136" t="str">
            <v>Lighting, Prescriptive</v>
          </cell>
          <cell r="AA136">
            <v>202.4</v>
          </cell>
          <cell r="AB136">
            <v>200017468030</v>
          </cell>
          <cell r="AD136" t="str">
            <v>1415 E KINCAID ST MOUNT VERNON, WA 98274</v>
          </cell>
          <cell r="AE136" t="str">
            <v>1415 E KINCAID ST</v>
          </cell>
          <cell r="AG136">
            <v>98274</v>
          </cell>
          <cell r="AH136" t="str">
            <v>Hospital</v>
          </cell>
          <cell r="AM136" t="str">
            <v>ALL PHASE ELECTRIC SUPPLY COMPANY</v>
          </cell>
          <cell r="AN136" t="str">
            <v>ALL PHASE ELECTRIC SUPPLY COMPANY</v>
          </cell>
          <cell r="AO136" t="str">
            <v>ALL PHASE ELECTRIC BURLINGTON</v>
          </cell>
          <cell r="AP136">
            <v>5</v>
          </cell>
        </row>
        <row r="137">
          <cell r="G137" t="str">
            <v>LED: Decorative Hospital</v>
          </cell>
          <cell r="H137">
            <v>30</v>
          </cell>
          <cell r="I137" t="str">
            <v>1415 E KINCAID ST MOUNT VERNON, WA 98274</v>
          </cell>
          <cell r="J137">
            <v>1016077</v>
          </cell>
          <cell r="K137">
            <v>7001485945</v>
          </cell>
          <cell r="L137" t="str">
            <v>LEDDEC-5 HOSP</v>
          </cell>
          <cell r="M137">
            <v>6</v>
          </cell>
          <cell r="N137">
            <v>714</v>
          </cell>
          <cell r="P137" t="str">
            <v>MCFL</v>
          </cell>
          <cell r="R137" t="str">
            <v>26E-C-KV</v>
          </cell>
          <cell r="S137" t="str">
            <v>E262 Comml CFL Mark Down Program</v>
          </cell>
          <cell r="T137" t="str">
            <v>MOUNT VERNON</v>
          </cell>
          <cell r="U137" t="str">
            <v>Calculate Rebate</v>
          </cell>
          <cell r="V137">
            <v>18230714</v>
          </cell>
          <cell r="Y137" t="str">
            <v>Lighting, Prescriptive</v>
          </cell>
          <cell r="AA137">
            <v>74.7</v>
          </cell>
          <cell r="AB137">
            <v>200017468030</v>
          </cell>
          <cell r="AD137" t="str">
            <v>1415 E KINCAID ST MOUNT VERNON, WA 98274</v>
          </cell>
          <cell r="AE137" t="str">
            <v>1415 E KINCAID ST</v>
          </cell>
          <cell r="AG137">
            <v>98274</v>
          </cell>
          <cell r="AH137" t="str">
            <v>Hospital</v>
          </cell>
          <cell r="AM137" t="str">
            <v>ALL PHASE ELECTRIC SUPPLY COMPANY</v>
          </cell>
          <cell r="AN137" t="str">
            <v>ALL PHASE ELECTRIC SUPPLY COMPANY</v>
          </cell>
          <cell r="AO137" t="str">
            <v>ALL PHASE ELECTRIC BURLINGTON</v>
          </cell>
          <cell r="AP137">
            <v>3</v>
          </cell>
        </row>
        <row r="138">
          <cell r="G138" t="str">
            <v>LED: MR16 Hospital</v>
          </cell>
          <cell r="H138">
            <v>150</v>
          </cell>
          <cell r="I138" t="str">
            <v>1415 E KINCAID ST MOUNT VERNON, WA 98274</v>
          </cell>
          <cell r="J138">
            <v>1016077</v>
          </cell>
          <cell r="K138">
            <v>7001485945</v>
          </cell>
          <cell r="L138" t="str">
            <v>LEDMR16-15 HOSP</v>
          </cell>
          <cell r="M138">
            <v>10</v>
          </cell>
          <cell r="N138">
            <v>1560</v>
          </cell>
          <cell r="P138" t="str">
            <v>MCFL</v>
          </cell>
          <cell r="R138" t="str">
            <v>26E-C-KV</v>
          </cell>
          <cell r="S138" t="str">
            <v>E262 Comml CFL Mark Down Program</v>
          </cell>
          <cell r="T138" t="str">
            <v>MOUNT VERNON</v>
          </cell>
          <cell r="U138" t="str">
            <v>Calculate Rebate</v>
          </cell>
          <cell r="V138">
            <v>18230714</v>
          </cell>
          <cell r="Y138" t="str">
            <v>Lighting, Prescriptive</v>
          </cell>
          <cell r="AA138">
            <v>302.8</v>
          </cell>
          <cell r="AB138">
            <v>200017468030</v>
          </cell>
          <cell r="AD138" t="str">
            <v>1415 E KINCAID ST MOUNT VERNON, WA 98274</v>
          </cell>
          <cell r="AE138" t="str">
            <v>1415 E KINCAID ST</v>
          </cell>
          <cell r="AG138">
            <v>98274</v>
          </cell>
          <cell r="AH138" t="str">
            <v>Hospital</v>
          </cell>
          <cell r="AM138" t="str">
            <v>ALL PHASE ELECTRIC SUPPLY COMPANY</v>
          </cell>
          <cell r="AN138" t="str">
            <v>ALL PHASE ELECTRIC SUPPLY COMPANY</v>
          </cell>
          <cell r="AO138" t="str">
            <v>ALL PHASE ELECTRIC BURLINGTON</v>
          </cell>
          <cell r="AP138">
            <v>5</v>
          </cell>
        </row>
        <row r="139">
          <cell r="G139" t="str">
            <v>LED: PAR30 Retail</v>
          </cell>
          <cell r="H139">
            <v>140</v>
          </cell>
          <cell r="I139" t="str">
            <v>302 1ST ST LANGLEY, WA 98260</v>
          </cell>
          <cell r="J139">
            <v>1016081</v>
          </cell>
          <cell r="K139">
            <v>7000719644</v>
          </cell>
          <cell r="L139" t="str">
            <v>LEDPAR30-20 RETL</v>
          </cell>
          <cell r="M139">
            <v>7</v>
          </cell>
          <cell r="N139">
            <v>721</v>
          </cell>
          <cell r="P139" t="str">
            <v>MCFL</v>
          </cell>
          <cell r="R139" t="str">
            <v>24E-C</v>
          </cell>
          <cell r="S139" t="str">
            <v>E262 Comml CFL Mark Down Program</v>
          </cell>
          <cell r="T139" t="str">
            <v>LANGLEY</v>
          </cell>
          <cell r="U139" t="str">
            <v>Calculate Rebate</v>
          </cell>
          <cell r="V139">
            <v>18230714</v>
          </cell>
          <cell r="Y139" t="str">
            <v>Lighting, Prescriptive</v>
          </cell>
          <cell r="AA139">
            <v>212</v>
          </cell>
          <cell r="AB139">
            <v>220006010544</v>
          </cell>
          <cell r="AD139" t="str">
            <v>302 1ST ST GALLRY LANGLEY, WA 98260</v>
          </cell>
          <cell r="AE139" t="str">
            <v>302 1ST ST GALLRY</v>
          </cell>
          <cell r="AG139">
            <v>98260</v>
          </cell>
          <cell r="AH139" t="str">
            <v>Retail</v>
          </cell>
          <cell r="AM139" t="str">
            <v>ALL PHASE ELECTRIC SUPPLY COMPANY</v>
          </cell>
          <cell r="AN139" t="str">
            <v>ALL PHASE ELECTRIC SUPPLY COMPANY</v>
          </cell>
          <cell r="AO139" t="str">
            <v>ALL PHASE ELECTRIC BURLINGTON</v>
          </cell>
          <cell r="AP139">
            <v>5</v>
          </cell>
        </row>
        <row r="140">
          <cell r="G140" t="str">
            <v>LED - TLED4 Restaurant 2015</v>
          </cell>
          <cell r="H140">
            <v>150</v>
          </cell>
          <cell r="I140" t="str">
            <v>321 STATE ST SEDRO WOOLLEY, WA 982841666</v>
          </cell>
          <cell r="J140">
            <v>1016079</v>
          </cell>
          <cell r="K140">
            <v>7000900044</v>
          </cell>
          <cell r="L140" t="str">
            <v>LEDTLED4-6 REST 2015</v>
          </cell>
          <cell r="M140">
            <v>25</v>
          </cell>
          <cell r="N140">
            <v>800</v>
          </cell>
          <cell r="P140" t="str">
            <v>MCFL</v>
          </cell>
          <cell r="R140" t="str">
            <v>24E-C</v>
          </cell>
          <cell r="S140" t="str">
            <v>E262 Comml CFL Mark Down Program</v>
          </cell>
          <cell r="T140" t="str">
            <v>SEDRO WOOLLEY</v>
          </cell>
          <cell r="U140" t="str">
            <v>Calculate Rebate</v>
          </cell>
          <cell r="V140">
            <v>18230714</v>
          </cell>
          <cell r="Y140" t="str">
            <v>Lighting, Prescriptive</v>
          </cell>
          <cell r="AA140">
            <v>487.5</v>
          </cell>
          <cell r="AB140">
            <v>200016288504</v>
          </cell>
          <cell r="AD140" t="str">
            <v>321 STATE ST SEDRO WOOLLEY, WA 98284</v>
          </cell>
          <cell r="AE140" t="str">
            <v>321 STATE ST</v>
          </cell>
          <cell r="AG140">
            <v>98284</v>
          </cell>
          <cell r="AH140" t="str">
            <v>Restaurant</v>
          </cell>
          <cell r="AM140" t="str">
            <v>ALL PHASE ELECTRIC SUPPLY COMPANY</v>
          </cell>
          <cell r="AN140" t="str">
            <v>ALL PHASE ELECTRIC SUPPLY COMPANY</v>
          </cell>
          <cell r="AO140" t="str">
            <v>ALL PHASE ELECTRIC BURLINGTON</v>
          </cell>
          <cell r="AP140">
            <v>14</v>
          </cell>
        </row>
        <row r="141">
          <cell r="G141" t="str">
            <v>LED: PAR 38 &amp; 40 Church</v>
          </cell>
          <cell r="H141">
            <v>160</v>
          </cell>
          <cell r="I141" t="str">
            <v>338 N PARK ST LYNDEN, WA 98264</v>
          </cell>
          <cell r="J141">
            <v>1016078</v>
          </cell>
          <cell r="K141">
            <v>7000843840</v>
          </cell>
          <cell r="L141" t="str">
            <v>LEDPAR3840-20 CHUR</v>
          </cell>
          <cell r="M141">
            <v>8</v>
          </cell>
          <cell r="N141">
            <v>608</v>
          </cell>
          <cell r="P141" t="str">
            <v>MCFL</v>
          </cell>
          <cell r="R141" t="str">
            <v>24E-C</v>
          </cell>
          <cell r="S141" t="str">
            <v>E262 Comml CFL Mark Down Program</v>
          </cell>
          <cell r="T141" t="str">
            <v>LYNDEN</v>
          </cell>
          <cell r="U141" t="str">
            <v>Calculate Rebate</v>
          </cell>
          <cell r="V141">
            <v>18230714</v>
          </cell>
          <cell r="Y141" t="str">
            <v>Lighting, Prescriptive</v>
          </cell>
          <cell r="AA141">
            <v>318</v>
          </cell>
          <cell r="AB141">
            <v>200010659262</v>
          </cell>
          <cell r="AD141" t="str">
            <v>338 N PARK ST LYNDEN, WA 98264</v>
          </cell>
          <cell r="AE141" t="str">
            <v>338 N PARK ST</v>
          </cell>
          <cell r="AG141">
            <v>98264</v>
          </cell>
          <cell r="AH141" t="str">
            <v>Church/Assembly</v>
          </cell>
          <cell r="AM141" t="str">
            <v>ALL PHASE ELECTRIC SUPPLY COMPANY</v>
          </cell>
          <cell r="AN141" t="str">
            <v>ALL PHASE ELECTRIC SUPPLY COMPANY</v>
          </cell>
          <cell r="AO141" t="str">
            <v>ALL PHASE ELECTRIC BURLINGTON</v>
          </cell>
          <cell r="AP141">
            <v>5</v>
          </cell>
        </row>
        <row r="142">
          <cell r="G142" t="str">
            <v>LED - TLED4 Grocery 2015</v>
          </cell>
          <cell r="H142">
            <v>294</v>
          </cell>
          <cell r="I142" t="str">
            <v>3910 BENNETT DR BELLINGHAM, WA 98225</v>
          </cell>
          <cell r="J142">
            <v>1016082</v>
          </cell>
          <cell r="K142">
            <v>7000777849</v>
          </cell>
          <cell r="L142" t="str">
            <v>LEDTLED4-6 GROC 2015</v>
          </cell>
          <cell r="M142">
            <v>49</v>
          </cell>
          <cell r="N142">
            <v>2254</v>
          </cell>
          <cell r="P142" t="str">
            <v>MCFL</v>
          </cell>
          <cell r="R142" t="str">
            <v>24E-C-DM</v>
          </cell>
          <cell r="S142" t="str">
            <v>E262 Comml CFL Mark Down Program</v>
          </cell>
          <cell r="T142" t="str">
            <v>BELLINGHAM</v>
          </cell>
          <cell r="U142" t="str">
            <v>Calculate Rebate</v>
          </cell>
          <cell r="V142">
            <v>18230714</v>
          </cell>
          <cell r="Y142" t="str">
            <v>Lighting, Prescriptive</v>
          </cell>
          <cell r="AA142">
            <v>955.5</v>
          </cell>
          <cell r="AB142">
            <v>200007223106</v>
          </cell>
          <cell r="AD142" t="str">
            <v>3910 BENNETT DR BELLINGHAM, WA 98225</v>
          </cell>
          <cell r="AE142" t="str">
            <v>3910 BENNETT DR</v>
          </cell>
          <cell r="AG142">
            <v>98225</v>
          </cell>
          <cell r="AH142" t="str">
            <v>Grocery</v>
          </cell>
          <cell r="AM142" t="str">
            <v>ALL PHASE ELECTRIC SUPPLY COMPANY</v>
          </cell>
          <cell r="AN142" t="str">
            <v>ALL PHASE ELECTRIC SUPPLY COMPANY</v>
          </cell>
          <cell r="AO142" t="str">
            <v>ALL PHASE ELECTRIC BURLINGTON</v>
          </cell>
          <cell r="AP142">
            <v>14</v>
          </cell>
        </row>
        <row r="143">
          <cell r="G143" t="str">
            <v>LED: HW Recessed Retrofit Kit Office</v>
          </cell>
          <cell r="H143">
            <v>300</v>
          </cell>
          <cell r="I143" t="str">
            <v>833 S SPRUCE ST BURLINGTON, WA 98233</v>
          </cell>
          <cell r="J143">
            <v>1016080</v>
          </cell>
          <cell r="K143">
            <v>7001377786</v>
          </cell>
          <cell r="L143" t="str">
            <v>LEDHWRC-25 OFFC</v>
          </cell>
          <cell r="M143">
            <v>12</v>
          </cell>
          <cell r="N143">
            <v>1236</v>
          </cell>
          <cell r="P143" t="str">
            <v>MCFL</v>
          </cell>
          <cell r="R143" t="str">
            <v>24E-C</v>
          </cell>
          <cell r="S143" t="str">
            <v>E262 Comml CFL Mark Down Program</v>
          </cell>
          <cell r="T143" t="str">
            <v>BURLINGTON</v>
          </cell>
          <cell r="U143" t="str">
            <v>Calculate Rebate</v>
          </cell>
          <cell r="V143">
            <v>18230714</v>
          </cell>
          <cell r="Y143" t="str">
            <v>Lighting, Prescriptive</v>
          </cell>
          <cell r="AA143">
            <v>1206</v>
          </cell>
          <cell r="AB143">
            <v>200002805006</v>
          </cell>
          <cell r="AD143" t="str">
            <v>350 E SHARON AVE BURLINGTON, WA 98233</v>
          </cell>
          <cell r="AE143" t="str">
            <v>350 E SHARON AVE</v>
          </cell>
          <cell r="AG143">
            <v>98233</v>
          </cell>
          <cell r="AH143" t="str">
            <v>Office</v>
          </cell>
          <cell r="AM143" t="str">
            <v>ALL PHASE ELECTRIC SUPPLY COMPANY</v>
          </cell>
          <cell r="AN143" t="str">
            <v>ALL PHASE ELECTRIC SUPPLY COMPANY</v>
          </cell>
          <cell r="AO143" t="str">
            <v>ALL PHASE ELECTRIC BURLINGTON</v>
          </cell>
          <cell r="AP143">
            <v>12</v>
          </cell>
        </row>
        <row r="144">
          <cell r="G144" t="str">
            <v>LED - TLED4 Warehouse 2015</v>
          </cell>
          <cell r="H144">
            <v>540</v>
          </cell>
          <cell r="I144" t="str">
            <v>1702 LAYTON RD WHRH FREELAND, WA 98249</v>
          </cell>
          <cell r="J144">
            <v>1029144</v>
          </cell>
          <cell r="K144">
            <v>7001345865</v>
          </cell>
          <cell r="L144" t="str">
            <v>LEDTLED4-6 WHSE 2015</v>
          </cell>
          <cell r="M144">
            <v>54</v>
          </cell>
          <cell r="N144">
            <v>1134</v>
          </cell>
          <cell r="P144" t="str">
            <v>MCFL</v>
          </cell>
          <cell r="R144" t="str">
            <v>24E-C</v>
          </cell>
          <cell r="S144" t="str">
            <v>E262 Comml CFL Mark Down Program</v>
          </cell>
          <cell r="T144" t="str">
            <v>FREELAND</v>
          </cell>
          <cell r="U144" t="str">
            <v>Calculate Rebate</v>
          </cell>
          <cell r="V144">
            <v>18230714</v>
          </cell>
          <cell r="Y144" t="str">
            <v>Lighting, Prescriptive</v>
          </cell>
          <cell r="AA144">
            <v>1053</v>
          </cell>
          <cell r="AB144">
            <v>200009328507</v>
          </cell>
          <cell r="AD144" t="str">
            <v>1702 LAYTON RD WHRH FREELAND, WA 98249</v>
          </cell>
          <cell r="AE144" t="str">
            <v>1702 LAYTON RD WHRH</v>
          </cell>
          <cell r="AG144">
            <v>98249</v>
          </cell>
          <cell r="AH144" t="str">
            <v>Office</v>
          </cell>
          <cell r="AM144" t="str">
            <v>ALL PHASE ELECTRIC SUPPLY COMPANY</v>
          </cell>
          <cell r="AN144" t="str">
            <v>ALL PHASE ELECTRIC SUPPLY COMPANY</v>
          </cell>
          <cell r="AO144" t="str">
            <v>ALL PHASE ELECTRIC BURLINGTON</v>
          </cell>
          <cell r="AP144">
            <v>14</v>
          </cell>
        </row>
        <row r="145">
          <cell r="G145" t="str">
            <v>LED: PAR 38 &amp; 40 Office</v>
          </cell>
          <cell r="H145">
            <v>250</v>
          </cell>
          <cell r="I145" t="str">
            <v>1702 LAYTON RD WHRH FREELAND, WA 98249</v>
          </cell>
          <cell r="J145">
            <v>1029144</v>
          </cell>
          <cell r="K145">
            <v>7001345865</v>
          </cell>
          <cell r="L145" t="str">
            <v>LEDPAR3840-20 OFFC</v>
          </cell>
          <cell r="M145">
            <v>10</v>
          </cell>
          <cell r="N145">
            <v>1260</v>
          </cell>
          <cell r="P145" t="str">
            <v>MCFL</v>
          </cell>
          <cell r="R145" t="str">
            <v>24E-C</v>
          </cell>
          <cell r="S145" t="str">
            <v>E262 Comml CFL Mark Down Program</v>
          </cell>
          <cell r="T145" t="str">
            <v>FREELAND</v>
          </cell>
          <cell r="U145" t="str">
            <v>Calculate Rebate</v>
          </cell>
          <cell r="V145">
            <v>18230714</v>
          </cell>
          <cell r="Y145" t="str">
            <v>Lighting, Prescriptive</v>
          </cell>
          <cell r="AA145">
            <v>312.5</v>
          </cell>
          <cell r="AB145">
            <v>200009328507</v>
          </cell>
          <cell r="AD145" t="str">
            <v>1702 LAYTON RD WHRH FREELAND, WA 98249</v>
          </cell>
          <cell r="AE145" t="str">
            <v>1702 LAYTON RD WHRH</v>
          </cell>
          <cell r="AG145">
            <v>98249</v>
          </cell>
          <cell r="AH145" t="str">
            <v>Office</v>
          </cell>
          <cell r="AM145" t="str">
            <v>ALL PHASE ELECTRIC SUPPLY COMPANY</v>
          </cell>
          <cell r="AN145" t="str">
            <v>ALL PHASE ELECTRIC SUPPLY COMPANY</v>
          </cell>
          <cell r="AO145" t="str">
            <v>ALL PHASE ELECTRIC BURLINGTON</v>
          </cell>
          <cell r="AP145">
            <v>5</v>
          </cell>
        </row>
        <row r="146">
          <cell r="G146" t="str">
            <v>LED: HW Recessed Retrofit Kit Retail</v>
          </cell>
          <cell r="H146">
            <v>200</v>
          </cell>
          <cell r="I146" t="str">
            <v>3018 COMMERCIAL AVE ANACORTES, WA 98221</v>
          </cell>
          <cell r="J146">
            <v>1029135</v>
          </cell>
          <cell r="K146">
            <v>7001381675</v>
          </cell>
          <cell r="L146" t="str">
            <v>LEDHWRC-25 RETL</v>
          </cell>
          <cell r="M146">
            <v>8</v>
          </cell>
          <cell r="N146">
            <v>904</v>
          </cell>
          <cell r="P146" t="str">
            <v>MCFL</v>
          </cell>
          <cell r="R146" t="str">
            <v>25E-C-DM</v>
          </cell>
          <cell r="S146" t="str">
            <v>E262 Comml CFL Mark Down Program</v>
          </cell>
          <cell r="T146" t="str">
            <v>MOUNT VERNON</v>
          </cell>
          <cell r="U146" t="str">
            <v>Calculate Rebate</v>
          </cell>
          <cell r="V146">
            <v>18230714</v>
          </cell>
          <cell r="Y146" t="str">
            <v>Lighting, Prescriptive</v>
          </cell>
          <cell r="AA146">
            <v>428</v>
          </cell>
          <cell r="AB146">
            <v>200008671170</v>
          </cell>
          <cell r="AD146" t="str">
            <v>1030 E COLLEGE WAY MOUNT VERNON, WA 98273</v>
          </cell>
          <cell r="AE146" t="str">
            <v>1030 E COLLEGE WAY</v>
          </cell>
          <cell r="AG146">
            <v>98273</v>
          </cell>
          <cell r="AH146" t="str">
            <v>Retail</v>
          </cell>
          <cell r="AM146" t="str">
            <v>ALL PHASE ELECTRIC SUPPLY COMPANY</v>
          </cell>
          <cell r="AN146" t="str">
            <v>ALL PHASE ELECTRIC SUPPLY COMPANY</v>
          </cell>
          <cell r="AO146" t="str">
            <v>ALL PHASE ELECTRIC BURLINGTON</v>
          </cell>
          <cell r="AP146">
            <v>12</v>
          </cell>
        </row>
        <row r="147">
          <cell r="G147" t="str">
            <v>LED: PAR 38 &amp; 40 Retail</v>
          </cell>
          <cell r="H147">
            <v>50</v>
          </cell>
          <cell r="I147" t="str">
            <v>307 19TH ST LYNDEN, WA 98264</v>
          </cell>
          <cell r="J147">
            <v>1029139</v>
          </cell>
          <cell r="K147">
            <v>7000398304</v>
          </cell>
          <cell r="L147" t="str">
            <v>LEDPAR3840-20 RETL</v>
          </cell>
          <cell r="M147">
            <v>2</v>
          </cell>
          <cell r="N147">
            <v>278</v>
          </cell>
          <cell r="P147" t="str">
            <v>MCFL</v>
          </cell>
          <cell r="R147" t="str">
            <v>24E-C</v>
          </cell>
          <cell r="S147" t="str">
            <v>E262 Comml CFL Mark Down Program</v>
          </cell>
          <cell r="T147" t="str">
            <v>LYNDEN</v>
          </cell>
          <cell r="U147" t="str">
            <v>Calculate Rebate</v>
          </cell>
          <cell r="V147">
            <v>18230714</v>
          </cell>
          <cell r="Y147" t="str">
            <v>Lighting, Prescriptive</v>
          </cell>
          <cell r="AA147">
            <v>62.5</v>
          </cell>
          <cell r="AB147">
            <v>200006227876</v>
          </cell>
          <cell r="AD147" t="str">
            <v>1899 KOK RD A LYNDEN, WA 98264</v>
          </cell>
          <cell r="AE147" t="str">
            <v>1899 KOK RD A</v>
          </cell>
          <cell r="AG147">
            <v>98264</v>
          </cell>
          <cell r="AH147" t="str">
            <v>Retail</v>
          </cell>
          <cell r="AM147" t="str">
            <v>ALL PHASE ELECTRIC SUPPLY COMPANY</v>
          </cell>
          <cell r="AN147" t="str">
            <v>ALL PHASE ELECTRIC SUPPLY COMPANY</v>
          </cell>
          <cell r="AO147" t="str">
            <v>ALL PHASE ELECTRIC BURLINGTON</v>
          </cell>
          <cell r="AP147">
            <v>5</v>
          </cell>
        </row>
        <row r="148">
          <cell r="G148" t="str">
            <v>LED: MR16 Retail</v>
          </cell>
          <cell r="H148">
            <v>220</v>
          </cell>
          <cell r="I148" t="str">
            <v>307 19TH ST LYNDEN, WA 98264</v>
          </cell>
          <cell r="J148">
            <v>1029139</v>
          </cell>
          <cell r="K148">
            <v>7000398304</v>
          </cell>
          <cell r="L148" t="str">
            <v>LEDMR16-15 RETL</v>
          </cell>
          <cell r="M148">
            <v>11</v>
          </cell>
          <cell r="N148">
            <v>924</v>
          </cell>
          <cell r="P148" t="str">
            <v>MCFL</v>
          </cell>
          <cell r="R148" t="str">
            <v>24E-C</v>
          </cell>
          <cell r="S148" t="str">
            <v>E262 Comml CFL Mark Down Program</v>
          </cell>
          <cell r="T148" t="str">
            <v>LYNDEN</v>
          </cell>
          <cell r="U148" t="str">
            <v>Calculate Rebate</v>
          </cell>
          <cell r="V148">
            <v>18230714</v>
          </cell>
          <cell r="Y148" t="str">
            <v>Lighting, Prescriptive</v>
          </cell>
          <cell r="AA148">
            <v>286</v>
          </cell>
          <cell r="AB148">
            <v>200006227876</v>
          </cell>
          <cell r="AD148" t="str">
            <v>1899 KOK RD A LYNDEN, WA 98264</v>
          </cell>
          <cell r="AE148" t="str">
            <v>1899 KOK RD A</v>
          </cell>
          <cell r="AG148">
            <v>98264</v>
          </cell>
          <cell r="AH148" t="str">
            <v>Retail</v>
          </cell>
          <cell r="AM148" t="str">
            <v>ALL PHASE ELECTRIC SUPPLY COMPANY</v>
          </cell>
          <cell r="AN148" t="str">
            <v>ALL PHASE ELECTRIC SUPPLY COMPANY</v>
          </cell>
          <cell r="AO148" t="str">
            <v>ALL PHASE ELECTRIC BURLINGTON</v>
          </cell>
          <cell r="AP148">
            <v>5</v>
          </cell>
        </row>
        <row r="149">
          <cell r="G149" t="str">
            <v>LED - TLED4 Hotel Commons 2015</v>
          </cell>
          <cell r="H149">
            <v>1200</v>
          </cell>
          <cell r="I149" t="str">
            <v>5984 N DARRK LN BOW, WA 982328631</v>
          </cell>
          <cell r="J149">
            <v>1029141</v>
          </cell>
          <cell r="K149">
            <v>7000118146</v>
          </cell>
          <cell r="L149" t="str">
            <v>LEDTLED4-6 HOCA 2015</v>
          </cell>
          <cell r="M149">
            <v>120</v>
          </cell>
          <cell r="N149">
            <v>8640</v>
          </cell>
          <cell r="P149" t="str">
            <v>MCFL</v>
          </cell>
          <cell r="R149" t="str">
            <v>26E-C-KV</v>
          </cell>
          <cell r="S149" t="str">
            <v>E262 Comml CFL Mark Down Program</v>
          </cell>
          <cell r="T149" t="str">
            <v>BOW</v>
          </cell>
          <cell r="U149" t="str">
            <v>Calculate Rebate</v>
          </cell>
          <cell r="V149">
            <v>18230714</v>
          </cell>
          <cell r="Y149" t="str">
            <v>Lighting, Prescriptive</v>
          </cell>
          <cell r="AA149">
            <v>2340</v>
          </cell>
          <cell r="AB149">
            <v>200023432376</v>
          </cell>
          <cell r="AD149" t="str">
            <v>5984 N DARRK LN CASINO BOW, WA 98232</v>
          </cell>
          <cell r="AE149" t="str">
            <v>5984 N DARRK LN CASINO</v>
          </cell>
          <cell r="AG149">
            <v>98232</v>
          </cell>
          <cell r="AH149" t="str">
            <v>Hotel/Motel Common Areas</v>
          </cell>
          <cell r="AM149" t="str">
            <v>ALL PHASE ELECTRIC SUPPLY COMPANY</v>
          </cell>
          <cell r="AN149" t="str">
            <v>ALL PHASE ELECTRIC SUPPLY COMPANY</v>
          </cell>
          <cell r="AO149" t="str">
            <v>ALL PHASE ELECTRIC BURLINGTON</v>
          </cell>
          <cell r="AP149">
            <v>14</v>
          </cell>
        </row>
        <row r="150">
          <cell r="G150" t="str">
            <v>LED: PAR30 Office</v>
          </cell>
          <cell r="H150">
            <v>100</v>
          </cell>
          <cell r="I150" t="str">
            <v>719 GROVER ST LYNDEN, WA 98264</v>
          </cell>
          <cell r="J150">
            <v>1029142</v>
          </cell>
          <cell r="K150">
            <v>7000788838</v>
          </cell>
          <cell r="L150" t="str">
            <v>LEDPAR30-20 OFFC</v>
          </cell>
          <cell r="M150">
            <v>4</v>
          </cell>
          <cell r="N150">
            <v>372</v>
          </cell>
          <cell r="P150" t="str">
            <v>MCFL</v>
          </cell>
          <cell r="R150" t="str">
            <v>24E-C</v>
          </cell>
          <cell r="S150" t="str">
            <v>E262 Comml CFL Mark Down Program</v>
          </cell>
          <cell r="T150" t="str">
            <v>LYNDEN</v>
          </cell>
          <cell r="U150" t="str">
            <v>Calculate Rebate</v>
          </cell>
          <cell r="V150">
            <v>18230714</v>
          </cell>
          <cell r="Y150" t="str">
            <v>Lighting, Prescriptive</v>
          </cell>
          <cell r="AA150">
            <v>140</v>
          </cell>
          <cell r="AB150">
            <v>200004034183</v>
          </cell>
          <cell r="AD150" t="str">
            <v>719 GROVER ST LYNDEN, WA 98264</v>
          </cell>
          <cell r="AE150" t="str">
            <v>719 GROVER ST</v>
          </cell>
          <cell r="AG150">
            <v>98264</v>
          </cell>
          <cell r="AH150" t="str">
            <v>Office</v>
          </cell>
          <cell r="AM150" t="str">
            <v>ALL PHASE ELECTRIC SUPPLY COMPANY</v>
          </cell>
          <cell r="AN150" t="str">
            <v>ALL PHASE ELECTRIC SUPPLY COMPANY</v>
          </cell>
          <cell r="AO150" t="str">
            <v>ALL PHASE ELECTRIC BURLINGTON</v>
          </cell>
          <cell r="AP150">
            <v>5</v>
          </cell>
        </row>
        <row r="151">
          <cell r="G151" t="str">
            <v>LED - TLED4 School (K-12) 2015</v>
          </cell>
          <cell r="H151">
            <v>100</v>
          </cell>
          <cell r="I151" t="str">
            <v>801 TRAIL RD SEDRO WOOLLEY, WA 98284</v>
          </cell>
          <cell r="J151">
            <v>1029137</v>
          </cell>
          <cell r="K151">
            <v>7000575017</v>
          </cell>
          <cell r="L151" t="str">
            <v>LEDTLED4-6 SCHL 2015</v>
          </cell>
          <cell r="M151">
            <v>10</v>
          </cell>
          <cell r="N151">
            <v>200</v>
          </cell>
          <cell r="P151" t="str">
            <v>MCFL</v>
          </cell>
          <cell r="R151" t="str">
            <v>25E-C-KV</v>
          </cell>
          <cell r="S151" t="str">
            <v>E262 Comml CFL Mark Down Program</v>
          </cell>
          <cell r="T151" t="str">
            <v>SEDRO WOOLLEY</v>
          </cell>
          <cell r="U151" t="str">
            <v>Calculate Rebate</v>
          </cell>
          <cell r="V151">
            <v>18230714</v>
          </cell>
          <cell r="Y151" t="str">
            <v>Lighting, Prescriptive</v>
          </cell>
          <cell r="AA151">
            <v>195</v>
          </cell>
          <cell r="AB151">
            <v>200001120852</v>
          </cell>
          <cell r="AD151" t="str">
            <v>1111 MCGARIGLE RD SEDRO WOOLLEY, WA 98284</v>
          </cell>
          <cell r="AE151" t="str">
            <v>1111 MCGARIGLE RD</v>
          </cell>
          <cell r="AG151">
            <v>98284</v>
          </cell>
          <cell r="AH151" t="str">
            <v>School (K-12)</v>
          </cell>
          <cell r="AM151" t="str">
            <v>ALL PHASE ELECTRIC SUPPLY COMPANY</v>
          </cell>
          <cell r="AN151" t="str">
            <v>ALL PHASE ELECTRIC SUPPLY COMPANY</v>
          </cell>
          <cell r="AO151" t="str">
            <v>ALL PHASE ELECTRIC BURLINGTON</v>
          </cell>
          <cell r="AP151">
            <v>14</v>
          </cell>
        </row>
        <row r="152">
          <cell r="G152" t="str">
            <v>LED - OMNIDIRECTIONAL -5 WAREHOUSE</v>
          </cell>
          <cell r="H152">
            <v>180</v>
          </cell>
          <cell r="I152" t="str">
            <v>8497 GUIDE MERIDIAN RD LYNDEN, WA 98264</v>
          </cell>
          <cell r="J152">
            <v>1029136</v>
          </cell>
          <cell r="K152">
            <v>7001104119</v>
          </cell>
          <cell r="L152" t="str">
            <v>LEDOMNI-5 WHSE</v>
          </cell>
          <cell r="M152">
            <v>18</v>
          </cell>
          <cell r="N152">
            <v>1098</v>
          </cell>
          <cell r="P152" t="str">
            <v>MCFL</v>
          </cell>
          <cell r="R152" t="str">
            <v>08E-C-DM</v>
          </cell>
          <cell r="S152" t="str">
            <v>E262 Comml CFL Mark Down Program</v>
          </cell>
          <cell r="T152" t="str">
            <v>FERNDALE</v>
          </cell>
          <cell r="U152" t="str">
            <v>Calculate Rebate</v>
          </cell>
          <cell r="V152">
            <v>18230714</v>
          </cell>
          <cell r="Y152" t="str">
            <v>Lighting, Prescriptive</v>
          </cell>
          <cell r="AA152">
            <v>225</v>
          </cell>
          <cell r="AB152">
            <v>200011079890</v>
          </cell>
          <cell r="AD152" t="str">
            <v>7969 RATHBONE RD FERNDALE, WA 98248</v>
          </cell>
          <cell r="AE152" t="str">
            <v>7969 RATHBONE RD</v>
          </cell>
          <cell r="AG152">
            <v>98248</v>
          </cell>
          <cell r="AH152" t="str">
            <v>Warehouse</v>
          </cell>
          <cell r="AM152" t="str">
            <v>ALL PHASE ELECTRIC SUPPLY COMPANY</v>
          </cell>
          <cell r="AN152" t="str">
            <v>ALL PHASE ELECTRIC SUPPLY COMPANY</v>
          </cell>
          <cell r="AO152" t="str">
            <v>ALL PHASE ELECTRIC BURLINGTON</v>
          </cell>
          <cell r="AP152">
            <v>5</v>
          </cell>
        </row>
        <row r="153">
          <cell r="G153" t="str">
            <v>LED: HW Recessed Retrofit Kit Restaurant</v>
          </cell>
          <cell r="H153">
            <v>25</v>
          </cell>
          <cell r="I153" t="str">
            <v>115 E COLLEGE WAY MOUNT VERNON, WA 98273</v>
          </cell>
          <cell r="J153">
            <v>1000901</v>
          </cell>
          <cell r="K153">
            <v>7000573570</v>
          </cell>
          <cell r="L153" t="str">
            <v>LEDHWRC-25 REST</v>
          </cell>
          <cell r="M153">
            <v>1</v>
          </cell>
          <cell r="N153">
            <v>123</v>
          </cell>
          <cell r="P153" t="str">
            <v>MCFL</v>
          </cell>
          <cell r="R153" t="str">
            <v>24E-C</v>
          </cell>
          <cell r="S153" t="str">
            <v>E262 Comml CFL Mark Down Program</v>
          </cell>
          <cell r="T153" t="str">
            <v>MOUNT VERNON</v>
          </cell>
          <cell r="U153" t="str">
            <v>Calculate Rebate</v>
          </cell>
          <cell r="V153">
            <v>18230714</v>
          </cell>
          <cell r="Y153" t="str">
            <v>Lighting, Prescriptive</v>
          </cell>
          <cell r="AA153">
            <v>31.25</v>
          </cell>
          <cell r="AB153">
            <v>200000495404</v>
          </cell>
          <cell r="AD153" t="str">
            <v>115 E COLLEGE WAY MOUNT VERNON, WA 98273</v>
          </cell>
          <cell r="AE153" t="str">
            <v>115 E COLLEGE WAY</v>
          </cell>
          <cell r="AG153">
            <v>98273</v>
          </cell>
          <cell r="AH153" t="str">
            <v>Restaurant</v>
          </cell>
          <cell r="AM153" t="str">
            <v>ALL PHASE ELECTRIC SUPPLY COMPANY</v>
          </cell>
          <cell r="AN153" t="str">
            <v>ALL PHASE ELECTRIC SUPPLY COMPANY</v>
          </cell>
          <cell r="AO153" t="str">
            <v>ALL PHASE ELECTRIC BURLINGTON</v>
          </cell>
          <cell r="AP153">
            <v>12</v>
          </cell>
        </row>
        <row r="154">
          <cell r="G154" t="str">
            <v>LED - TLED4 Office</v>
          </cell>
          <cell r="H154">
            <v>48</v>
          </cell>
          <cell r="I154" t="str">
            <v>5535 CAMERON RD FREELAND, WA 98249</v>
          </cell>
          <cell r="J154">
            <v>1000902</v>
          </cell>
          <cell r="K154">
            <v>7000030103</v>
          </cell>
          <cell r="L154" t="str">
            <v>LEDTLED4-6 OFFC</v>
          </cell>
          <cell r="M154">
            <v>8</v>
          </cell>
          <cell r="N154">
            <v>208</v>
          </cell>
          <cell r="P154" t="str">
            <v>MCFL</v>
          </cell>
          <cell r="R154" t="str">
            <v>24E-C</v>
          </cell>
          <cell r="S154" t="str">
            <v>E262 Comml CFL Mark Down Program</v>
          </cell>
          <cell r="T154" t="str">
            <v>FREELAND</v>
          </cell>
          <cell r="U154" t="str">
            <v>Calculate Rebate</v>
          </cell>
          <cell r="V154">
            <v>18230714</v>
          </cell>
          <cell r="Y154" t="str">
            <v>Lighting, Prescriptive</v>
          </cell>
          <cell r="AA154">
            <v>192</v>
          </cell>
          <cell r="AB154">
            <v>200010928691</v>
          </cell>
          <cell r="AD154" t="str">
            <v>5535 CAMERON RD FREELAND, WA 98249</v>
          </cell>
          <cell r="AE154" t="str">
            <v>5535 CAMERON RD</v>
          </cell>
          <cell r="AG154">
            <v>98249</v>
          </cell>
          <cell r="AH154" t="str">
            <v>Office</v>
          </cell>
          <cell r="AM154" t="str">
            <v>ALL PHASE ELECTRIC SUPPLY COMPANY</v>
          </cell>
          <cell r="AN154" t="str">
            <v>ALL PHASE ELECTRIC SUPPLY COMPANY</v>
          </cell>
          <cell r="AO154" t="str">
            <v>ALL PHASE ELECTRIC BURLINGTON</v>
          </cell>
          <cell r="AP154">
            <v>14</v>
          </cell>
        </row>
        <row r="155">
          <cell r="G155" t="str">
            <v>LED: MR16 Hotel Commons</v>
          </cell>
          <cell r="H155">
            <v>180</v>
          </cell>
          <cell r="I155" t="str">
            <v>5984 N DARRK LN BOW, WA 982328631</v>
          </cell>
          <cell r="J155">
            <v>1000904</v>
          </cell>
          <cell r="K155">
            <v>7000118146</v>
          </cell>
          <cell r="L155" t="str">
            <v>LEDMR16-15 HOCA</v>
          </cell>
          <cell r="M155">
            <v>12</v>
          </cell>
          <cell r="N155">
            <v>2520</v>
          </cell>
          <cell r="P155" t="str">
            <v>MCFL</v>
          </cell>
          <cell r="R155" t="str">
            <v>26E-C-KV</v>
          </cell>
          <cell r="S155" t="str">
            <v>E262 Comml CFL Mark Down Program</v>
          </cell>
          <cell r="T155" t="str">
            <v>BOW</v>
          </cell>
          <cell r="U155" t="str">
            <v>Calculate Rebate</v>
          </cell>
          <cell r="V155">
            <v>18230714</v>
          </cell>
          <cell r="Y155" t="str">
            <v>Lighting, Prescriptive</v>
          </cell>
          <cell r="AA155">
            <v>225</v>
          </cell>
          <cell r="AB155">
            <v>200023432376</v>
          </cell>
          <cell r="AD155" t="str">
            <v>5984 N DARRK LN CASINO BOW, WA 98232</v>
          </cell>
          <cell r="AE155" t="str">
            <v>5984 N DARRK LN CASINO</v>
          </cell>
          <cell r="AG155">
            <v>98232</v>
          </cell>
          <cell r="AH155" t="str">
            <v>Hotel/Motel Common Areas</v>
          </cell>
          <cell r="AM155" t="str">
            <v>ALL PHASE ELECTRIC SUPPLY COMPANY</v>
          </cell>
          <cell r="AN155" t="str">
            <v>ALL PHASE ELECTRIC SUPPLY COMPANY</v>
          </cell>
          <cell r="AO155" t="str">
            <v>ALL PHASE ELECTRIC BURLINGTON</v>
          </cell>
          <cell r="AP155">
            <v>5</v>
          </cell>
        </row>
        <row r="156">
          <cell r="G156" t="str">
            <v>LED - TLED4 Retail 2015</v>
          </cell>
          <cell r="H156">
            <v>468</v>
          </cell>
          <cell r="I156" t="str">
            <v>114 ANTHES AVE LANGLEY, WA 98260</v>
          </cell>
          <cell r="J156">
            <v>1013845</v>
          </cell>
          <cell r="K156">
            <v>7000098831</v>
          </cell>
          <cell r="L156" t="str">
            <v>LEDTLED4-6 RETL 2015</v>
          </cell>
          <cell r="M156">
            <v>78</v>
          </cell>
          <cell r="N156">
            <v>2262</v>
          </cell>
          <cell r="P156" t="str">
            <v>MCFL</v>
          </cell>
          <cell r="R156" t="str">
            <v>24E-C</v>
          </cell>
          <cell r="S156" t="str">
            <v>E262 Comml CFL Mark Down Program</v>
          </cell>
          <cell r="T156" t="str">
            <v>LANGLEY</v>
          </cell>
          <cell r="U156" t="str">
            <v>Calculate Rebate</v>
          </cell>
          <cell r="V156">
            <v>18230714</v>
          </cell>
          <cell r="Y156" t="str">
            <v>Lighting, Prescriptive</v>
          </cell>
          <cell r="AA156">
            <v>1716</v>
          </cell>
          <cell r="AB156">
            <v>200007468115</v>
          </cell>
          <cell r="AD156" t="str">
            <v>114 ANTHES AVE LANGLEY, WA 98260</v>
          </cell>
          <cell r="AE156" t="str">
            <v>114 ANTHES AVE</v>
          </cell>
          <cell r="AG156">
            <v>98260</v>
          </cell>
          <cell r="AH156" t="str">
            <v>Retail</v>
          </cell>
          <cell r="AM156" t="str">
            <v>ALL PHASE ELECTRIC SUPPLY COMPANY</v>
          </cell>
          <cell r="AN156" t="str">
            <v>ALL PHASE ELECTRIC SUPPLY COMPANY</v>
          </cell>
          <cell r="AO156" t="str">
            <v>ALL PHASE ELECTRIC BURLINGTON</v>
          </cell>
          <cell r="AP156">
            <v>14</v>
          </cell>
        </row>
        <row r="157">
          <cell r="G157" t="str">
            <v>LED: MR16 Office</v>
          </cell>
          <cell r="H157">
            <v>330</v>
          </cell>
          <cell r="I157" t="str">
            <v>29560 E ELK RUN DR SEDRO WOOLLEY, WA 98284</v>
          </cell>
          <cell r="J157">
            <v>1011654</v>
          </cell>
          <cell r="K157">
            <v>7000891708</v>
          </cell>
          <cell r="L157" t="str">
            <v>LEDMR16-15 OFFC</v>
          </cell>
          <cell r="M157">
            <v>22</v>
          </cell>
          <cell r="N157">
            <v>1694</v>
          </cell>
          <cell r="P157" t="str">
            <v>MCFL</v>
          </cell>
          <cell r="R157" t="str">
            <v>08E-C</v>
          </cell>
          <cell r="S157" t="str">
            <v>E262 Comml CFL Mark Down Program</v>
          </cell>
          <cell r="T157" t="str">
            <v>SEDRO WOOLLEY</v>
          </cell>
          <cell r="U157" t="str">
            <v>Calculate Rebate</v>
          </cell>
          <cell r="V157">
            <v>18230714</v>
          </cell>
          <cell r="Y157" t="str">
            <v>Lighting, Prescriptive</v>
          </cell>
          <cell r="AA157">
            <v>632.5</v>
          </cell>
          <cell r="AB157">
            <v>200003561376</v>
          </cell>
          <cell r="AD157" t="str">
            <v>29560 E ELK RUN DR SEDRO WOOLLEY, WA 98284</v>
          </cell>
          <cell r="AE157" t="str">
            <v>29560 E ELK RUN DR</v>
          </cell>
          <cell r="AG157">
            <v>98284</v>
          </cell>
          <cell r="AH157" t="str">
            <v>Office</v>
          </cell>
          <cell r="AM157" t="str">
            <v>ALL PHASE ELECTRIC SUPPLY COMPANY</v>
          </cell>
          <cell r="AN157" t="str">
            <v>ALL PHASE ELECTRIC SUPPLY COMPANY</v>
          </cell>
          <cell r="AO157" t="str">
            <v>ALL PHASE ELECTRIC BURLINGTON</v>
          </cell>
          <cell r="AP157">
            <v>5</v>
          </cell>
        </row>
        <row r="158">
          <cell r="G158" t="str">
            <v>LED: HW Recessed Retrofit Kit Church</v>
          </cell>
          <cell r="H158">
            <v>50</v>
          </cell>
          <cell r="I158" t="str">
            <v>1515 E COLLEGE WAY MOUNT VERNON, WA 98273</v>
          </cell>
          <cell r="J158">
            <v>1003708</v>
          </cell>
          <cell r="K158">
            <v>7000305913</v>
          </cell>
          <cell r="L158" t="str">
            <v>LEDHWRC-25 CHUR</v>
          </cell>
          <cell r="M158">
            <v>2</v>
          </cell>
          <cell r="N158">
            <v>124</v>
          </cell>
          <cell r="P158" t="str">
            <v>MCFL</v>
          </cell>
          <cell r="R158" t="str">
            <v>24E-C</v>
          </cell>
          <cell r="S158" t="str">
            <v>E262 Comml CFL Mark Down Program</v>
          </cell>
          <cell r="T158" t="str">
            <v>MOUNT VERNON</v>
          </cell>
          <cell r="U158" t="str">
            <v>Calculate Rebate</v>
          </cell>
          <cell r="V158">
            <v>18230714</v>
          </cell>
          <cell r="Y158" t="str">
            <v>Lighting, Prescriptive</v>
          </cell>
          <cell r="AA158">
            <v>75</v>
          </cell>
          <cell r="AB158">
            <v>200005339581</v>
          </cell>
          <cell r="AD158" t="str">
            <v>1515 E COLLEGE WAY MOUNT VERNON, WA 98273</v>
          </cell>
          <cell r="AE158" t="str">
            <v>1515 E COLLEGE WAY</v>
          </cell>
          <cell r="AG158">
            <v>98273</v>
          </cell>
          <cell r="AH158" t="str">
            <v>Church/Assembly</v>
          </cell>
          <cell r="AM158" t="str">
            <v>ALL PHASE ELECTRIC SUPPLY COMPANY</v>
          </cell>
          <cell r="AN158" t="str">
            <v>ALL PHASE ELECTRIC SUPPLY COMPANY</v>
          </cell>
          <cell r="AO158" t="str">
            <v>ALL PHASE ELECTRIC BURLINGTON</v>
          </cell>
          <cell r="AP158">
            <v>12</v>
          </cell>
        </row>
        <row r="159">
          <cell r="G159" t="str">
            <v>LED - PAR20 Retail</v>
          </cell>
          <cell r="H159">
            <v>480</v>
          </cell>
          <cell r="I159" t="str">
            <v>21427 ALDER BROOK LN MOUNT VERNON, WA 982747640</v>
          </cell>
          <cell r="J159">
            <v>1023792</v>
          </cell>
          <cell r="K159">
            <v>7000843448</v>
          </cell>
          <cell r="L159" t="str">
            <v>LEDPAR20-20 RETL</v>
          </cell>
          <cell r="M159">
            <v>24</v>
          </cell>
          <cell r="N159">
            <v>2880</v>
          </cell>
          <cell r="P159" t="str">
            <v>MCFL</v>
          </cell>
          <cell r="R159" t="str">
            <v>24E-C</v>
          </cell>
          <cell r="S159" t="str">
            <v>E262 Comml CFL Mark Down Program</v>
          </cell>
          <cell r="T159" t="str">
            <v>MOUNT VERNON</v>
          </cell>
          <cell r="U159" t="str">
            <v>Calculate Rebate</v>
          </cell>
          <cell r="V159">
            <v>18230714</v>
          </cell>
          <cell r="Y159" t="str">
            <v>Lighting, Prescriptive</v>
          </cell>
          <cell r="AA159">
            <v>840</v>
          </cell>
          <cell r="AB159">
            <v>220006711349</v>
          </cell>
          <cell r="AD159" t="str">
            <v>1616 N 18TH ST 3 MOUNT VERNON, WA 98273</v>
          </cell>
          <cell r="AE159" t="str">
            <v>1616 N 18TH ST 3</v>
          </cell>
          <cell r="AG159">
            <v>98273</v>
          </cell>
          <cell r="AH159" t="str">
            <v>Retail</v>
          </cell>
          <cell r="AM159" t="str">
            <v>ALL PHASE ELECTRIC SUPPLY COMPANY</v>
          </cell>
          <cell r="AN159" t="str">
            <v>ALL PHASE ELECTRIC SUPPLY COMPANY</v>
          </cell>
          <cell r="AO159" t="str">
            <v>ALL PHASE ELECTRIC BURLINGTON</v>
          </cell>
          <cell r="AP159">
            <v>5</v>
          </cell>
        </row>
        <row r="160">
          <cell r="G160" t="str">
            <v>LED - OMNIDIRECTIONAL -5 OFFICE</v>
          </cell>
          <cell r="H160">
            <v>95</v>
          </cell>
          <cell r="I160" t="str">
            <v>833 S SPRUCE ST BURLINGTON, WA 98233</v>
          </cell>
          <cell r="J160">
            <v>1023794</v>
          </cell>
          <cell r="K160">
            <v>7000946400</v>
          </cell>
          <cell r="L160" t="str">
            <v>LEDOMNI-5 OFFC</v>
          </cell>
          <cell r="M160">
            <v>19</v>
          </cell>
          <cell r="N160">
            <v>1444</v>
          </cell>
          <cell r="P160" t="str">
            <v>MCFL</v>
          </cell>
          <cell r="R160" t="str">
            <v>24E-C</v>
          </cell>
          <cell r="S160" t="str">
            <v>E262 Comml CFL Mark Down Program</v>
          </cell>
          <cell r="T160" t="str">
            <v>BURLINGTON</v>
          </cell>
          <cell r="U160" t="str">
            <v>Calculate Rebate</v>
          </cell>
          <cell r="V160">
            <v>18230714</v>
          </cell>
          <cell r="Y160" t="str">
            <v>Lighting, Prescriptive</v>
          </cell>
          <cell r="AA160">
            <v>284.05</v>
          </cell>
          <cell r="AB160">
            <v>200023292655</v>
          </cell>
          <cell r="AD160" t="str">
            <v>951 S SECTION ST A BURLINGTON, WA 98233</v>
          </cell>
          <cell r="AE160" t="str">
            <v>951 S SECTION ST A</v>
          </cell>
          <cell r="AG160">
            <v>98233</v>
          </cell>
          <cell r="AH160" t="str">
            <v>Office</v>
          </cell>
          <cell r="AM160" t="str">
            <v>ALL PHASE ELECTRIC SUPPLY COMPANY</v>
          </cell>
          <cell r="AN160" t="str">
            <v>ALL PHASE ELECTRIC SUPPLY COMPANY</v>
          </cell>
          <cell r="AO160" t="str">
            <v>ALL PHASE ELECTRIC BURLINGTON</v>
          </cell>
          <cell r="AP160">
            <v>5</v>
          </cell>
        </row>
        <row r="161">
          <cell r="G161" t="str">
            <v>DTHT - Gas Water Heat</v>
          </cell>
          <cell r="H161">
            <v>250</v>
          </cell>
          <cell r="I161" t="str">
            <v>22916 BOTHELL EVERETT HWY BOTHELL, WA 98021</v>
          </cell>
          <cell r="J161">
            <v>1005029</v>
          </cell>
          <cell r="K161">
            <v>7000181751</v>
          </cell>
          <cell r="L161" t="str">
            <v>DTHT 3</v>
          </cell>
          <cell r="M161">
            <v>1</v>
          </cell>
          <cell r="O161">
            <v>290</v>
          </cell>
          <cell r="P161" t="str">
            <v>CKFR</v>
          </cell>
          <cell r="Q161" t="str">
            <v>31G-C</v>
          </cell>
          <cell r="S161" t="str">
            <v>E_G 262 Comml Cooking Equip.</v>
          </cell>
          <cell r="T161" t="str">
            <v>BOTHELL</v>
          </cell>
          <cell r="U161" t="str">
            <v>Audit Grant/Rebate</v>
          </cell>
          <cell r="V161">
            <v>18231027</v>
          </cell>
          <cell r="Y161" t="str">
            <v>Kitchen, Commercial</v>
          </cell>
          <cell r="Z161" t="str">
            <v>DHW</v>
          </cell>
          <cell r="AA161">
            <v>846</v>
          </cell>
          <cell r="AB161">
            <v>200000286647</v>
          </cell>
          <cell r="AC161" t="str">
            <v>APPLEBEE'S RESTAURANT INC</v>
          </cell>
          <cell r="AD161" t="str">
            <v>22916 BOTHELL EVERETT HWY BOTHELL, WA 98021</v>
          </cell>
          <cell r="AE161" t="str">
            <v>22916 BOTHELL EVERETT HWY</v>
          </cell>
          <cell r="AG161">
            <v>98021</v>
          </cell>
          <cell r="AH161" t="str">
            <v>Restaurant</v>
          </cell>
          <cell r="AM161" t="str">
            <v>APPLEBEE'S RESTAURANT INC</v>
          </cell>
          <cell r="AN161" t="str">
            <v>APPLE AMERICAN GROUP LLC</v>
          </cell>
          <cell r="AP161">
            <v>15</v>
          </cell>
        </row>
        <row r="162">
          <cell r="G162" t="str">
            <v>Phase 1 - Gaskets</v>
          </cell>
          <cell r="H162">
            <v>395</v>
          </cell>
          <cell r="I162" t="str">
            <v>7599 7599 STATE HIGHWAY 303 NE BREMERTON, WA 98311</v>
          </cell>
          <cell r="J162">
            <v>1013084</v>
          </cell>
          <cell r="K162">
            <v>7001535268</v>
          </cell>
          <cell r="L162" t="str">
            <v>P1 G</v>
          </cell>
          <cell r="M162">
            <v>14</v>
          </cell>
          <cell r="N162">
            <v>4233</v>
          </cell>
          <cell r="P162" t="str">
            <v>ESGR</v>
          </cell>
          <cell r="R162" t="str">
            <v>24E-C-DM</v>
          </cell>
          <cell r="S162" t="str">
            <v>E250 Energy S. Grocer REBATE</v>
          </cell>
          <cell r="T162" t="str">
            <v>BREMERTON</v>
          </cell>
          <cell r="U162" t="str">
            <v>Calculate Rebate</v>
          </cell>
          <cell r="V162">
            <v>18231135</v>
          </cell>
          <cell r="Y162" t="str">
            <v>Refrigeration - Commercial</v>
          </cell>
          <cell r="AA162">
            <v>1653.33</v>
          </cell>
          <cell r="AB162">
            <v>220002478604</v>
          </cell>
          <cell r="AD162" t="str">
            <v>7599 STATE HIGHWAY 303 NE BREMERTON, WA 98311</v>
          </cell>
          <cell r="AE162" t="str">
            <v>7599 STATE HIGHWAY 303 NE</v>
          </cell>
          <cell r="AG162">
            <v>98311</v>
          </cell>
          <cell r="AH162" t="str">
            <v>Grocery</v>
          </cell>
          <cell r="AM162" t="str">
            <v>CLEARESULT CONSULTING</v>
          </cell>
          <cell r="AN162" t="str">
            <v>CLEARESULT CONSULTING</v>
          </cell>
          <cell r="AO162" t="str">
            <v>Clearesult</v>
          </cell>
          <cell r="AP162">
            <v>3</v>
          </cell>
        </row>
        <row r="163">
          <cell r="G163" t="str">
            <v>Gas Boiler - Kitchen</v>
          </cell>
          <cell r="H163">
            <v>3000</v>
          </cell>
          <cell r="I163" t="str">
            <v>915 4TH ST NE AUBURN, WA 98002</v>
          </cell>
          <cell r="J163">
            <v>1000895</v>
          </cell>
          <cell r="K163">
            <v>7000236013</v>
          </cell>
          <cell r="L163" t="str">
            <v>GBOILR</v>
          </cell>
          <cell r="M163">
            <v>2</v>
          </cell>
          <cell r="O163">
            <v>1600</v>
          </cell>
          <cell r="P163" t="str">
            <v>CKFR</v>
          </cell>
          <cell r="Q163" t="str">
            <v>SCH_041GC</v>
          </cell>
          <cell r="S163" t="str">
            <v>E_G 262 Comml Cooking Equip.</v>
          </cell>
          <cell r="T163" t="str">
            <v>AUBURN</v>
          </cell>
          <cell r="U163" t="str">
            <v>Audit Grant/Rebate</v>
          </cell>
          <cell r="V163">
            <v>18231027</v>
          </cell>
          <cell r="Y163" t="str">
            <v>Water Heating - Commercial</v>
          </cell>
          <cell r="Z163" t="str">
            <v>DHW</v>
          </cell>
          <cell r="AA163">
            <v>6382</v>
          </cell>
          <cell r="AB163">
            <v>200007790765</v>
          </cell>
          <cell r="AC163" t="str">
            <v>AUBU SD-EVERGREEN HTS ELEM</v>
          </cell>
          <cell r="AD163" t="str">
            <v>5602 S 316TH ST AUBURN, WA 98001</v>
          </cell>
          <cell r="AE163" t="str">
            <v>5602 S 316TH ST</v>
          </cell>
          <cell r="AG163">
            <v>98001</v>
          </cell>
          <cell r="AH163" t="str">
            <v>School (K-12)</v>
          </cell>
          <cell r="AM163" t="str">
            <v>AUBU SD-EVERGREEN HTS ELEM</v>
          </cell>
          <cell r="AN163" t="str">
            <v>AUBURN SCHOOL DISTRICT</v>
          </cell>
          <cell r="AP163">
            <v>15</v>
          </cell>
        </row>
        <row r="164">
          <cell r="G164" t="str">
            <v>35W LED Area Fixture with Photocell</v>
          </cell>
          <cell r="H164">
            <v>633.75</v>
          </cell>
          <cell r="I164" t="str">
            <v>12415 NE 124TH ST KIRKLAND, WA 98034</v>
          </cell>
          <cell r="J164">
            <v>1007180</v>
          </cell>
          <cell r="K164">
            <v>7000681452</v>
          </cell>
          <cell r="L164" t="str">
            <v>HID TO 35W LED</v>
          </cell>
          <cell r="M164">
            <v>3</v>
          </cell>
          <cell r="N164">
            <v>2055</v>
          </cell>
          <cell r="P164" t="str">
            <v>SBDI</v>
          </cell>
          <cell r="Q164" t="str">
            <v>31G-C</v>
          </cell>
          <cell r="R164" t="str">
            <v>24E-C</v>
          </cell>
          <cell r="S164" t="str">
            <v>Small Business Direct Install</v>
          </cell>
          <cell r="T164" t="str">
            <v>KIRKLAND</v>
          </cell>
          <cell r="U164" t="str">
            <v>Calculate Rebate</v>
          </cell>
          <cell r="V164">
            <v>18231134</v>
          </cell>
          <cell r="Y164" t="str">
            <v>Lighting, Prescriptive</v>
          </cell>
          <cell r="AA164">
            <v>633.75</v>
          </cell>
          <cell r="AB164">
            <v>200015737691</v>
          </cell>
          <cell r="AD164" t="str">
            <v>12415 NE 124TH ST KIRKLAND, WA 98034</v>
          </cell>
          <cell r="AE164" t="str">
            <v>12415 NE 124TH ST</v>
          </cell>
          <cell r="AG164">
            <v>98034</v>
          </cell>
          <cell r="AH164" t="str">
            <v>Retail</v>
          </cell>
          <cell r="AM164" t="str">
            <v>WILLDAN ENERGY SOLUTIONS</v>
          </cell>
          <cell r="AN164" t="str">
            <v>WILLDAN ENERGY SOLUTIONS</v>
          </cell>
          <cell r="AO164" t="str">
            <v>Willdan Engineers &amp; Constructors</v>
          </cell>
          <cell r="AP164">
            <v>12</v>
          </cell>
        </row>
        <row r="165">
          <cell r="G165" t="str">
            <v>4' 4L T12 HO to 4' 4L T8 2015</v>
          </cell>
          <cell r="H165">
            <v>746.13</v>
          </cell>
          <cell r="I165" t="str">
            <v>526 S JACKSON ST SEATTLE, WA 98104</v>
          </cell>
          <cell r="J165">
            <v>1016827</v>
          </cell>
          <cell r="K165">
            <v>7000130387</v>
          </cell>
          <cell r="L165" t="str">
            <v>HO-4FT4LT8 2015</v>
          </cell>
          <cell r="M165">
            <v>11</v>
          </cell>
          <cell r="N165">
            <v>9273</v>
          </cell>
          <cell r="P165" t="str">
            <v>SBDI</v>
          </cell>
          <cell r="R165" t="str">
            <v>24E-C</v>
          </cell>
          <cell r="S165" t="str">
            <v>Small Business Direct Install</v>
          </cell>
          <cell r="T165" t="str">
            <v>SILVERDALE</v>
          </cell>
          <cell r="U165" t="str">
            <v>Calculate Rebate</v>
          </cell>
          <cell r="V165">
            <v>18231134</v>
          </cell>
          <cell r="Y165" t="str">
            <v>Lighting, Prescriptive</v>
          </cell>
          <cell r="AA165">
            <v>746.13</v>
          </cell>
          <cell r="AB165">
            <v>200024123511</v>
          </cell>
          <cell r="AD165" t="str">
            <v>10404 SILVERDALE WAY NW E104 SILVERDALE, WA 98383</v>
          </cell>
          <cell r="AE165" t="str">
            <v>10404 SILVERDALE WAY NW E104</v>
          </cell>
          <cell r="AG165">
            <v>98383</v>
          </cell>
          <cell r="AH165" t="str">
            <v>Retail</v>
          </cell>
          <cell r="AM165" t="str">
            <v>WILLDAN ENERGY SOLUTIONS</v>
          </cell>
          <cell r="AN165" t="str">
            <v>WILLDAN ENERGY SOLUTIONS</v>
          </cell>
          <cell r="AO165" t="str">
            <v>Willdan Engineers &amp; Constructors</v>
          </cell>
          <cell r="AP165">
            <v>12</v>
          </cell>
        </row>
        <row r="166">
          <cell r="G166" t="str">
            <v>Pumps, Fans, Blowers ISOP</v>
          </cell>
          <cell r="H166">
            <v>295.75</v>
          </cell>
          <cell r="I166" t="str">
            <v>233 D ST NW AUBURN, WA 98001</v>
          </cell>
          <cell r="J166">
            <v>1025804</v>
          </cell>
          <cell r="K166">
            <v>7000704698</v>
          </cell>
          <cell r="L166" t="str">
            <v>PUMPFAN ISOP</v>
          </cell>
          <cell r="M166">
            <v>1</v>
          </cell>
          <cell r="N166">
            <v>10711</v>
          </cell>
          <cell r="P166" t="str">
            <v>ISOP</v>
          </cell>
          <cell r="Q166" t="str">
            <v>31G-C</v>
          </cell>
          <cell r="R166" t="str">
            <v>25E-C-KV</v>
          </cell>
          <cell r="S166" t="str">
            <v>E250 Ind. System Optimization</v>
          </cell>
          <cell r="T166" t="str">
            <v>AUBURN</v>
          </cell>
          <cell r="U166" t="str">
            <v>Calculate Rebate</v>
          </cell>
          <cell r="V166">
            <v>18231133</v>
          </cell>
          <cell r="Y166" t="str">
            <v>Industrial System Optimization</v>
          </cell>
          <cell r="AA166">
            <v>422.5</v>
          </cell>
          <cell r="AB166">
            <v>200007573468</v>
          </cell>
          <cell r="AD166" t="str">
            <v>233 D ST NW AUBURN, WA 98001</v>
          </cell>
          <cell r="AE166" t="str">
            <v>233 D ST NW</v>
          </cell>
          <cell r="AG166">
            <v>98001</v>
          </cell>
          <cell r="AH166" t="str">
            <v>Industrial/Manufac.</v>
          </cell>
          <cell r="AM166" t="str">
            <v>CASCADE ENERGY ENGINEERING INC</v>
          </cell>
          <cell r="AN166" t="str">
            <v>CASCADE ENERGY ENGINEERING INC</v>
          </cell>
          <cell r="AO166" t="str">
            <v>Cascade Energy</v>
          </cell>
          <cell r="AP166">
            <v>5</v>
          </cell>
        </row>
        <row r="167">
          <cell r="G167" t="str">
            <v>Gas Hot Water Heater- Kitchen</v>
          </cell>
          <cell r="H167">
            <v>800</v>
          </cell>
          <cell r="I167" t="str">
            <v>1048 NE PARK DR A ISSAQUAH, WA 98029</v>
          </cell>
          <cell r="J167">
            <v>1019917</v>
          </cell>
          <cell r="K167">
            <v>7000039949</v>
          </cell>
          <cell r="L167" t="str">
            <v>GWATRHTR</v>
          </cell>
          <cell r="M167">
            <v>1</v>
          </cell>
          <cell r="O167">
            <v>613</v>
          </cell>
          <cell r="P167" t="str">
            <v>CKFR</v>
          </cell>
          <cell r="Q167" t="str">
            <v>31G-C</v>
          </cell>
          <cell r="R167" t="str">
            <v>24E-C</v>
          </cell>
          <cell r="S167" t="str">
            <v>E_G 262 Comml Cooking Equip.</v>
          </cell>
          <cell r="T167" t="str">
            <v>ISSAQUAH</v>
          </cell>
          <cell r="U167" t="str">
            <v>Audit Grant/Rebate</v>
          </cell>
          <cell r="V167">
            <v>18231027</v>
          </cell>
          <cell r="Y167" t="str">
            <v>Water Heating - Commercial</v>
          </cell>
          <cell r="Z167" t="str">
            <v>DHW</v>
          </cell>
          <cell r="AA167">
            <v>1644</v>
          </cell>
          <cell r="AB167">
            <v>200002793269</v>
          </cell>
          <cell r="AC167" t="str">
            <v>MARCELA'S, INC</v>
          </cell>
          <cell r="AD167" t="str">
            <v>1048 NE PARK DR A ISSAQUAH, WA 98029</v>
          </cell>
          <cell r="AE167" t="str">
            <v>1048 NE PARK DR A</v>
          </cell>
          <cell r="AG167">
            <v>98029</v>
          </cell>
          <cell r="AH167" t="str">
            <v>Restaurant</v>
          </cell>
          <cell r="AM167" t="str">
            <v>EL SALITRE INC</v>
          </cell>
          <cell r="AN167" t="str">
            <v>EL SALITRE INC</v>
          </cell>
          <cell r="AP167">
            <v>7</v>
          </cell>
        </row>
        <row r="168">
          <cell r="G168" t="str">
            <v>Phase 1 - Auto Closers</v>
          </cell>
          <cell r="H168">
            <v>40</v>
          </cell>
          <cell r="I168" t="str">
            <v>1454 LAKE SAMISH RD BELLINGHAM, WA 98229</v>
          </cell>
          <cell r="J168">
            <v>994844</v>
          </cell>
          <cell r="K168">
            <v>7000631044</v>
          </cell>
          <cell r="L168" t="str">
            <v>P1 AC</v>
          </cell>
          <cell r="M168">
            <v>1</v>
          </cell>
          <cell r="N168">
            <v>373</v>
          </cell>
          <cell r="P168" t="str">
            <v>ESGR</v>
          </cell>
          <cell r="R168" t="str">
            <v>25E-C-DM</v>
          </cell>
          <cell r="S168" t="str">
            <v>E250 Energy S. Grocer REBATE</v>
          </cell>
          <cell r="T168" t="str">
            <v>BELLINGHAM</v>
          </cell>
          <cell r="U168" t="str">
            <v>Calculate Rebate</v>
          </cell>
          <cell r="V168">
            <v>18231135</v>
          </cell>
          <cell r="Y168" t="str">
            <v>Refrigeration - Commercial</v>
          </cell>
          <cell r="AA168">
            <v>191.85</v>
          </cell>
          <cell r="AB168">
            <v>200008925022</v>
          </cell>
          <cell r="AD168" t="str">
            <v>1454 LAKE SAMISH RD BELLINGHAM, WA 98229</v>
          </cell>
          <cell r="AE168" t="str">
            <v>1454 LAKE SAMISH RD</v>
          </cell>
          <cell r="AG168">
            <v>98229</v>
          </cell>
          <cell r="AH168" t="str">
            <v>Grocery</v>
          </cell>
          <cell r="AM168" t="str">
            <v>COMMERCIAL/INDUSTRIAL REBATES</v>
          </cell>
          <cell r="AN168" t="str">
            <v>COMMERCIAL/INDUSTRIAL REBATES</v>
          </cell>
          <cell r="AO168" t="str">
            <v>PECI</v>
          </cell>
          <cell r="AP168">
            <v>3</v>
          </cell>
        </row>
        <row r="169">
          <cell r="G169" t="str">
            <v>Occupancy based thermostat controls - 5 degrees</v>
          </cell>
          <cell r="H169">
            <v>5400</v>
          </cell>
          <cell r="I169" t="str">
            <v>10754 2ND AVE NW SEATTLE, WA 98177</v>
          </cell>
          <cell r="J169">
            <v>964396</v>
          </cell>
          <cell r="K169">
            <v>7001099523</v>
          </cell>
          <cell r="L169" t="str">
            <v>OCCSENS</v>
          </cell>
          <cell r="M169">
            <v>54</v>
          </cell>
          <cell r="N169">
            <v>11988</v>
          </cell>
          <cell r="P169" t="str">
            <v>HOSP</v>
          </cell>
          <cell r="Q169" t="str">
            <v>41G-C2</v>
          </cell>
          <cell r="R169" t="str">
            <v>25E-C-DM</v>
          </cell>
          <cell r="S169" t="str">
            <v>E262 Hospitality Rebates</v>
          </cell>
          <cell r="T169" t="str">
            <v>CLE ELUM</v>
          </cell>
          <cell r="U169" t="str">
            <v>Audit Grant/Rebate</v>
          </cell>
          <cell r="V169">
            <v>18230718</v>
          </cell>
          <cell r="Y169" t="str">
            <v>HVAC - Commercial and Industrial</v>
          </cell>
          <cell r="Z169" t="str">
            <v>SH</v>
          </cell>
          <cell r="AA169">
            <v>10048.86</v>
          </cell>
          <cell r="AB169">
            <v>200006739334</v>
          </cell>
          <cell r="AC169" t="str">
            <v>ALPINE LODGE LLC</v>
          </cell>
          <cell r="AD169" t="str">
            <v>809 W DAVIS ST CLE ELUM, WA 98922</v>
          </cell>
          <cell r="AE169" t="str">
            <v>809 W DAVIS ST</v>
          </cell>
          <cell r="AG169">
            <v>98922</v>
          </cell>
          <cell r="AH169" t="str">
            <v>Hotel/Motel Rooms</v>
          </cell>
          <cell r="AM169" t="str">
            <v>ALPINE LODGE LLC</v>
          </cell>
          <cell r="AN169" t="str">
            <v>ALPINE LODGE LLC</v>
          </cell>
          <cell r="AP169">
            <v>10</v>
          </cell>
        </row>
        <row r="170">
          <cell r="G170" t="str">
            <v>Fryer Commercial - Gas</v>
          </cell>
          <cell r="H170">
            <v>1500</v>
          </cell>
          <cell r="I170" t="str">
            <v>SEA-TAC-AIRPORT SEATTLE, WA 98158</v>
          </cell>
          <cell r="J170">
            <v>998583</v>
          </cell>
          <cell r="K170">
            <v>7000960598</v>
          </cell>
          <cell r="L170" t="str">
            <v>FRY G</v>
          </cell>
          <cell r="M170">
            <v>3</v>
          </cell>
          <cell r="O170">
            <v>1890</v>
          </cell>
          <cell r="P170" t="str">
            <v>CKFR</v>
          </cell>
          <cell r="Q170" t="str">
            <v>41G-C2</v>
          </cell>
          <cell r="S170" t="str">
            <v>E_G 262 Comml Cooking Equip.</v>
          </cell>
          <cell r="T170" t="str">
            <v>SEATTLE</v>
          </cell>
          <cell r="U170" t="str">
            <v>Audit Grant/Rebate</v>
          </cell>
          <cell r="V170">
            <v>18231027</v>
          </cell>
          <cell r="Y170" t="str">
            <v>Kitchen, Commercial</v>
          </cell>
          <cell r="Z170" t="str">
            <v>CKFR</v>
          </cell>
          <cell r="AA170">
            <v>3051</v>
          </cell>
          <cell r="AB170">
            <v>200013490939</v>
          </cell>
          <cell r="AC170" t="str">
            <v>PORT OF SEATTLE</v>
          </cell>
          <cell r="AD170" t="str">
            <v>SEA-TAC-AIRPORT SEATTLE, WA 98158</v>
          </cell>
          <cell r="AE170" t="str">
            <v>SEA-TAC-AIRPORT</v>
          </cell>
          <cell r="AG170">
            <v>98158</v>
          </cell>
          <cell r="AH170" t="str">
            <v>Restaurant</v>
          </cell>
          <cell r="AM170" t="str">
            <v>HMS HOST</v>
          </cell>
          <cell r="AN170" t="str">
            <v>HMS HOST</v>
          </cell>
          <cell r="AP170">
            <v>8</v>
          </cell>
        </row>
        <row r="171">
          <cell r="G171" t="str">
            <v>UCLT - Gas Water Heat</v>
          </cell>
          <cell r="H171">
            <v>150</v>
          </cell>
          <cell r="I171" t="str">
            <v>10407 GRAVELLY LAKE DR SW LAKEWOOD, WA 98499</v>
          </cell>
          <cell r="J171">
            <v>1011652</v>
          </cell>
          <cell r="K171">
            <v>7000486983</v>
          </cell>
          <cell r="L171" t="str">
            <v>UCLT 2</v>
          </cell>
          <cell r="M171">
            <v>1</v>
          </cell>
          <cell r="O171">
            <v>105</v>
          </cell>
          <cell r="P171" t="str">
            <v>CKFR</v>
          </cell>
          <cell r="Q171" t="str">
            <v>31G-C</v>
          </cell>
          <cell r="S171" t="str">
            <v>E_G 262 Comml Cooking Equip.</v>
          </cell>
          <cell r="T171" t="str">
            <v>LAKEWOOD</v>
          </cell>
          <cell r="U171" t="str">
            <v>Audit Grant/Rebate</v>
          </cell>
          <cell r="V171">
            <v>18231027</v>
          </cell>
          <cell r="Y171" t="str">
            <v>Kitchen, Commercial</v>
          </cell>
          <cell r="Z171" t="str">
            <v>CKFR</v>
          </cell>
          <cell r="AA171">
            <v>232</v>
          </cell>
          <cell r="AB171">
            <v>200004678252</v>
          </cell>
          <cell r="AC171" t="str">
            <v>APPLE WASHINGTON</v>
          </cell>
          <cell r="AD171" t="str">
            <v>10407 GRAVELLY LAKE DR SW LAKEWOOD, WA 98499</v>
          </cell>
          <cell r="AE171" t="str">
            <v>10407 GRAVELLY LAKE DR SW</v>
          </cell>
          <cell r="AG171">
            <v>98499</v>
          </cell>
          <cell r="AH171" t="str">
            <v>Restaurant</v>
          </cell>
          <cell r="AM171" t="str">
            <v>APPLE AMERICAN GROUP LLC</v>
          </cell>
          <cell r="AN171" t="str">
            <v>APPLE AMERICAN GROUP LLC</v>
          </cell>
          <cell r="AP171">
            <v>10</v>
          </cell>
        </row>
        <row r="172">
          <cell r="G172" t="str">
            <v>DTHT - Electric Booster</v>
          </cell>
          <cell r="H172">
            <v>500</v>
          </cell>
          <cell r="I172" t="str">
            <v>375 S GRADY WAY RENTON, WA 98057</v>
          </cell>
          <cell r="J172">
            <v>1016743</v>
          </cell>
          <cell r="K172">
            <v>7000469401</v>
          </cell>
          <cell r="L172" t="str">
            <v>DTHT 2</v>
          </cell>
          <cell r="M172">
            <v>1</v>
          </cell>
          <cell r="N172">
            <v>4407</v>
          </cell>
          <cell r="P172" t="str">
            <v>CKFR</v>
          </cell>
          <cell r="Q172" t="str">
            <v>31G-C</v>
          </cell>
          <cell r="R172" t="str">
            <v>25E-C-KV</v>
          </cell>
          <cell r="S172" t="str">
            <v>E_G 262 Comml Cooking Equip.</v>
          </cell>
          <cell r="T172" t="str">
            <v>RENTON</v>
          </cell>
          <cell r="U172" t="str">
            <v>Audit Grant/Rebate</v>
          </cell>
          <cell r="V172">
            <v>18230716</v>
          </cell>
          <cell r="Y172" t="str">
            <v>Kitchen, Commercial</v>
          </cell>
          <cell r="Z172" t="str">
            <v>CKFR</v>
          </cell>
          <cell r="AA172">
            <v>1813</v>
          </cell>
          <cell r="AB172">
            <v>200004679094</v>
          </cell>
          <cell r="AC172" t="str">
            <v>APPLE WASHINGTON</v>
          </cell>
          <cell r="AD172" t="str">
            <v>375 S GRADY WAY RENTON, WA 98057</v>
          </cell>
          <cell r="AE172" t="str">
            <v>375 S GRADY WAY</v>
          </cell>
          <cell r="AG172">
            <v>98057</v>
          </cell>
          <cell r="AH172" t="str">
            <v>Restaurant</v>
          </cell>
          <cell r="AM172" t="str">
            <v>APPLE AMERICAN GROUP LLC</v>
          </cell>
          <cell r="AN172" t="str">
            <v>APPLE AMERICAN GROUP LLC</v>
          </cell>
          <cell r="AP172">
            <v>15</v>
          </cell>
        </row>
        <row r="173">
          <cell r="G173" t="str">
            <v>DTLT - Gas Water Heat</v>
          </cell>
          <cell r="H173">
            <v>750</v>
          </cell>
          <cell r="I173" t="str">
            <v>17790 SOUTHCENTER PKWY TUKWILA, WA 98188</v>
          </cell>
          <cell r="J173">
            <v>1019921</v>
          </cell>
          <cell r="K173">
            <v>7000660564</v>
          </cell>
          <cell r="L173" t="str">
            <v>DTLT 2</v>
          </cell>
          <cell r="M173">
            <v>1</v>
          </cell>
          <cell r="O173">
            <v>666</v>
          </cell>
          <cell r="P173" t="str">
            <v>CKFR</v>
          </cell>
          <cell r="Q173" t="str">
            <v>41G-C2</v>
          </cell>
          <cell r="R173" t="str">
            <v>25E-C-KV</v>
          </cell>
          <cell r="S173" t="str">
            <v>E_G 262 Comml Cooking Equip.</v>
          </cell>
          <cell r="T173" t="str">
            <v>TUKWILA</v>
          </cell>
          <cell r="U173" t="str">
            <v>Audit Grant/Rebate</v>
          </cell>
          <cell r="V173">
            <v>18231027</v>
          </cell>
          <cell r="Y173" t="str">
            <v>Kitchen, Commercial</v>
          </cell>
          <cell r="Z173" t="str">
            <v>DHW</v>
          </cell>
          <cell r="AA173">
            <v>2659</v>
          </cell>
          <cell r="AB173">
            <v>200009131422</v>
          </cell>
          <cell r="AC173" t="str">
            <v>APPLE NORTHWEST</v>
          </cell>
          <cell r="AD173" t="str">
            <v>17790 SOUTHCENTER PKWY TUKWILA, WA 98188</v>
          </cell>
          <cell r="AE173" t="str">
            <v>17790 SOUTHCENTER PKWY</v>
          </cell>
          <cell r="AG173">
            <v>98188</v>
          </cell>
          <cell r="AH173" t="str">
            <v>Restaurant</v>
          </cell>
          <cell r="AM173" t="str">
            <v>APPLE AMERICAN GROUP LLC</v>
          </cell>
          <cell r="AN173" t="str">
            <v>APPLE AMERICAN GROUP LLC</v>
          </cell>
          <cell r="AP173">
            <v>15</v>
          </cell>
        </row>
        <row r="174">
          <cell r="G174" t="str">
            <v>Steamer 6 pan - electric</v>
          </cell>
          <cell r="H174">
            <v>500</v>
          </cell>
          <cell r="I174" t="str">
            <v>GIG HARBOR 2110037 COLUMBUS, OH 432182596</v>
          </cell>
          <cell r="J174">
            <v>1006487</v>
          </cell>
          <cell r="K174">
            <v>7001324050</v>
          </cell>
          <cell r="L174" t="str">
            <v>STM6P E</v>
          </cell>
          <cell r="M174">
            <v>1</v>
          </cell>
          <cell r="N174">
            <v>42150</v>
          </cell>
          <cell r="P174" t="str">
            <v>CKFR</v>
          </cell>
          <cell r="Q174" t="str">
            <v>31G-C</v>
          </cell>
          <cell r="R174" t="str">
            <v>25E-C-DM</v>
          </cell>
          <cell r="S174" t="str">
            <v>E_G 262 Comml Cooking Equip.</v>
          </cell>
          <cell r="T174" t="str">
            <v>PUYALLUP</v>
          </cell>
          <cell r="U174" t="str">
            <v>Audit Grant/Rebate</v>
          </cell>
          <cell r="V174">
            <v>18230716</v>
          </cell>
          <cell r="Y174" t="str">
            <v>Kitchen, Commercial</v>
          </cell>
          <cell r="Z174" t="str">
            <v>CKFR</v>
          </cell>
          <cell r="AA174">
            <v>608</v>
          </cell>
          <cell r="AB174">
            <v>200008049211</v>
          </cell>
          <cell r="AC174" t="str">
            <v>APPLE WASHINGTON LLC</v>
          </cell>
          <cell r="AD174" t="str">
            <v>16518 MERIDIAN E PUYALLUP, WA 98375</v>
          </cell>
          <cell r="AE174" t="str">
            <v>16518 MERIDIAN E</v>
          </cell>
          <cell r="AG174">
            <v>98375</v>
          </cell>
          <cell r="AH174" t="str">
            <v>Restaurant</v>
          </cell>
          <cell r="AM174" t="str">
            <v>APPLE AMERICAN GROUP LLC</v>
          </cell>
          <cell r="AN174" t="str">
            <v>APPLE AMERICAN GROUP LLC</v>
          </cell>
          <cell r="AP174">
            <v>9</v>
          </cell>
        </row>
        <row r="175">
          <cell r="G175" t="str">
            <v>Aerator, gas</v>
          </cell>
          <cell r="H175">
            <v>10</v>
          </cell>
          <cell r="I175" t="str">
            <v>1222 BRONSON WAY N 135 RENTON, WA 98057</v>
          </cell>
          <cell r="J175">
            <v>1008578</v>
          </cell>
          <cell r="K175">
            <v>7000040108</v>
          </cell>
          <cell r="L175" t="str">
            <v>G AER</v>
          </cell>
          <cell r="M175">
            <v>2</v>
          </cell>
          <cell r="O175">
            <v>64</v>
          </cell>
          <cell r="P175" t="str">
            <v>SPRH</v>
          </cell>
          <cell r="Q175" t="str">
            <v>31G-C</v>
          </cell>
          <cell r="S175" t="str">
            <v>E_G 262 Pre Rinse Spray Head</v>
          </cell>
          <cell r="T175" t="str">
            <v>RENTON</v>
          </cell>
          <cell r="U175" t="str">
            <v>Calculate Rebate</v>
          </cell>
          <cell r="V175">
            <v>18231028</v>
          </cell>
          <cell r="Y175" t="str">
            <v>Water Heating - Commercial</v>
          </cell>
          <cell r="AA175">
            <v>10</v>
          </cell>
          <cell r="AB175">
            <v>200023315985</v>
          </cell>
          <cell r="AD175" t="str">
            <v>1222 BRONSON WAY N RENTON, WA 98057</v>
          </cell>
          <cell r="AE175" t="str">
            <v>1222 BRONSON WAY N</v>
          </cell>
          <cell r="AG175">
            <v>98057</v>
          </cell>
          <cell r="AH175" t="str">
            <v>Restaurant</v>
          </cell>
          <cell r="AM175" t="str">
            <v>SBW CONSULTING INC</v>
          </cell>
          <cell r="AN175" t="str">
            <v>SBW CONSULTING INC</v>
          </cell>
          <cell r="AO175" t="str">
            <v>SBW CONSULTING INC</v>
          </cell>
          <cell r="AP175">
            <v>5</v>
          </cell>
        </row>
        <row r="176">
          <cell r="G176" t="str">
            <v>Coolermiser installation</v>
          </cell>
          <cell r="H176">
            <v>178</v>
          </cell>
          <cell r="I176" t="str">
            <v>1222 BRONSON WAY N 135 RENTON, WA 98057</v>
          </cell>
          <cell r="J176">
            <v>1008590</v>
          </cell>
          <cell r="K176">
            <v>7000002936</v>
          </cell>
          <cell r="L176" t="str">
            <v>CM515</v>
          </cell>
          <cell r="M176">
            <v>1</v>
          </cell>
          <cell r="N176">
            <v>515</v>
          </cell>
          <cell r="P176" t="str">
            <v>CM Z</v>
          </cell>
          <cell r="R176" t="str">
            <v>24E-C</v>
          </cell>
          <cell r="S176" t="str">
            <v>E262 COOLER MISER PROGRAM</v>
          </cell>
          <cell r="T176" t="str">
            <v>RENTON</v>
          </cell>
          <cell r="U176" t="str">
            <v>Calculate Rebate</v>
          </cell>
          <cell r="V176">
            <v>18230717</v>
          </cell>
          <cell r="Y176" t="str">
            <v>O and M</v>
          </cell>
          <cell r="AA176">
            <v>178</v>
          </cell>
          <cell r="AB176">
            <v>200023315852</v>
          </cell>
          <cell r="AD176" t="str">
            <v>1222 BRONSON WAY N 135 RENTON, WA 98057</v>
          </cell>
          <cell r="AE176" t="str">
            <v>1222 BRONSON WAY N 135</v>
          </cell>
          <cell r="AG176">
            <v>98057</v>
          </cell>
          <cell r="AH176" t="str">
            <v>Restaurant</v>
          </cell>
          <cell r="AM176" t="str">
            <v>SBW CONSULTING INC</v>
          </cell>
          <cell r="AN176" t="str">
            <v>SBW CONSULTING INC</v>
          </cell>
          <cell r="AO176" t="str">
            <v>SBW CONSULTING INC</v>
          </cell>
          <cell r="AP176">
            <v>10</v>
          </cell>
        </row>
        <row r="177">
          <cell r="G177" t="str">
            <v>1.5 GPM Showerhead Any Commercial, gas DI</v>
          </cell>
          <cell r="H177">
            <v>2337</v>
          </cell>
          <cell r="I177" t="str">
            <v>12619 4TH AVE W EVERETT, WA 98204</v>
          </cell>
          <cell r="J177">
            <v>1008577</v>
          </cell>
          <cell r="K177">
            <v>7000886267</v>
          </cell>
          <cell r="L177" t="str">
            <v>G SH ANY</v>
          </cell>
          <cell r="M177">
            <v>57</v>
          </cell>
          <cell r="O177">
            <v>570</v>
          </cell>
          <cell r="P177" t="str">
            <v>SPRH</v>
          </cell>
          <cell r="Q177" t="str">
            <v>31G-C</v>
          </cell>
          <cell r="S177" t="str">
            <v>E_G 262 Pre Rinse Spray Head</v>
          </cell>
          <cell r="T177" t="str">
            <v>EVERETT</v>
          </cell>
          <cell r="U177" t="str">
            <v>Calculate Rebate</v>
          </cell>
          <cell r="V177">
            <v>18231028</v>
          </cell>
          <cell r="Y177" t="str">
            <v>Water Heating - Commercial</v>
          </cell>
          <cell r="AA177">
            <v>2337</v>
          </cell>
          <cell r="AB177">
            <v>200018138848</v>
          </cell>
          <cell r="AD177" t="str">
            <v>12619 4TH AVE W EVERETT, WA 98204</v>
          </cell>
          <cell r="AE177" t="str">
            <v>12619 4TH AVE W</v>
          </cell>
          <cell r="AG177">
            <v>98204</v>
          </cell>
          <cell r="AH177" t="str">
            <v>Hotel/Motel Rooms</v>
          </cell>
          <cell r="AM177" t="str">
            <v>SBW CONSULTING INC</v>
          </cell>
          <cell r="AN177" t="str">
            <v>SBW CONSULTING INC</v>
          </cell>
          <cell r="AO177" t="str">
            <v>SBW CONSULTING INC</v>
          </cell>
          <cell r="AP177">
            <v>10</v>
          </cell>
        </row>
        <row r="178">
          <cell r="G178" t="str">
            <v>Aerator, gas $10</v>
          </cell>
          <cell r="H178">
            <v>19</v>
          </cell>
          <cell r="I178" t="str">
            <v>12619 4TH AVE W EVERETT, WA 98204</v>
          </cell>
          <cell r="J178">
            <v>1008577</v>
          </cell>
          <cell r="K178">
            <v>7000886267</v>
          </cell>
          <cell r="L178" t="str">
            <v>G AER 10</v>
          </cell>
          <cell r="M178">
            <v>2</v>
          </cell>
          <cell r="O178">
            <v>64</v>
          </cell>
          <cell r="P178" t="str">
            <v>SPRH</v>
          </cell>
          <cell r="Q178" t="str">
            <v>31G-C</v>
          </cell>
          <cell r="S178" t="str">
            <v>E_G 262 Pre Rinse Spray Head</v>
          </cell>
          <cell r="T178" t="str">
            <v>EVERETT</v>
          </cell>
          <cell r="U178" t="str">
            <v>Calculate Rebate</v>
          </cell>
          <cell r="V178">
            <v>18231028</v>
          </cell>
          <cell r="Y178" t="str">
            <v>Water Heating - Commercial</v>
          </cell>
          <cell r="AA178">
            <v>19</v>
          </cell>
          <cell r="AB178">
            <v>200018138848</v>
          </cell>
          <cell r="AD178" t="str">
            <v>12619 4TH AVE W EVERETT, WA 98204</v>
          </cell>
          <cell r="AE178" t="str">
            <v>12619 4TH AVE W</v>
          </cell>
          <cell r="AG178">
            <v>98204</v>
          </cell>
          <cell r="AH178" t="str">
            <v>Hotel/Motel Rooms</v>
          </cell>
          <cell r="AM178" t="str">
            <v>SBW CONSULTING INC</v>
          </cell>
          <cell r="AN178" t="str">
            <v>SBW CONSULTING INC</v>
          </cell>
          <cell r="AO178" t="str">
            <v>SBW CONSULTING INC</v>
          </cell>
          <cell r="AP178">
            <v>5</v>
          </cell>
        </row>
        <row r="179">
          <cell r="G179" t="str">
            <v>1.5 GPM Showerhead Any Commercial, electric DI</v>
          </cell>
          <cell r="H179">
            <v>1722</v>
          </cell>
          <cell r="I179" t="str">
            <v>1505 S 328TH ST FEDERAL WAY, WA 980036334</v>
          </cell>
          <cell r="J179">
            <v>1008582</v>
          </cell>
          <cell r="K179">
            <v>7001100580</v>
          </cell>
          <cell r="L179" t="str">
            <v>E SH ANY</v>
          </cell>
          <cell r="M179">
            <v>42</v>
          </cell>
          <cell r="N179">
            <v>9576</v>
          </cell>
          <cell r="P179" t="str">
            <v>SPRH</v>
          </cell>
          <cell r="R179" t="str">
            <v>24E-C-KV</v>
          </cell>
          <cell r="S179" t="str">
            <v>E_G 262 Pre Rinse Spray Head</v>
          </cell>
          <cell r="T179" t="str">
            <v>FEDERAL WAY</v>
          </cell>
          <cell r="U179" t="str">
            <v>Calculate Rebate</v>
          </cell>
          <cell r="V179">
            <v>18230717</v>
          </cell>
          <cell r="Y179" t="str">
            <v>Water Heating - Commercial</v>
          </cell>
          <cell r="AA179">
            <v>1722</v>
          </cell>
          <cell r="AB179">
            <v>220004109900</v>
          </cell>
          <cell r="AD179" t="str">
            <v>1505 S 328TH ST FEDERAL WAY, WA 98003</v>
          </cell>
          <cell r="AE179" t="str">
            <v>1505 S 328TH ST</v>
          </cell>
          <cell r="AG179">
            <v>98003</v>
          </cell>
          <cell r="AH179" t="str">
            <v>Hotel/Motel Rooms</v>
          </cell>
          <cell r="AM179" t="str">
            <v>SBW CONSULTING INC</v>
          </cell>
          <cell r="AN179" t="str">
            <v>SBW CONSULTING INC</v>
          </cell>
          <cell r="AO179" t="str">
            <v>SBW CONSULTING INC</v>
          </cell>
          <cell r="AP179">
            <v>10</v>
          </cell>
        </row>
        <row r="180">
          <cell r="G180" t="str">
            <v>1.5 GPM Showerhead Any Commercial, gas DI SPLIT</v>
          </cell>
          <cell r="H180">
            <v>1207.5</v>
          </cell>
          <cell r="I180" t="str">
            <v>15635 W VALLEY HWY TUKWILA, WA 98188</v>
          </cell>
          <cell r="J180">
            <v>1008570</v>
          </cell>
          <cell r="K180">
            <v>7000860104</v>
          </cell>
          <cell r="L180" t="str">
            <v>G SH ANY SPLIT</v>
          </cell>
          <cell r="M180">
            <v>35</v>
          </cell>
          <cell r="O180">
            <v>350</v>
          </cell>
          <cell r="P180" t="str">
            <v>SPRH</v>
          </cell>
          <cell r="Q180" t="str">
            <v>31G-C</v>
          </cell>
          <cell r="R180" t="str">
            <v>25E-C-KV</v>
          </cell>
          <cell r="S180" t="str">
            <v>E_G 262 Pre Rinse Spray Head</v>
          </cell>
          <cell r="T180" t="str">
            <v>TUKWILA</v>
          </cell>
          <cell r="U180" t="str">
            <v>Calculate Rebate</v>
          </cell>
          <cell r="V180">
            <v>18231028</v>
          </cell>
          <cell r="Y180" t="str">
            <v>Water Heating - Commercial</v>
          </cell>
          <cell r="AA180">
            <v>1207.5</v>
          </cell>
          <cell r="AB180">
            <v>200005217670</v>
          </cell>
          <cell r="AD180" t="str">
            <v>15635 W VALLEY HWY TUKWILA, WA 98188</v>
          </cell>
          <cell r="AE180" t="str">
            <v>15635 W VALLEY HWY</v>
          </cell>
          <cell r="AG180">
            <v>98188</v>
          </cell>
          <cell r="AH180" t="str">
            <v>Hotel/Motel Rooms</v>
          </cell>
          <cell r="AM180" t="str">
            <v>SBW CONSULTING INC</v>
          </cell>
          <cell r="AN180" t="str">
            <v>SBW CONSULTING INC</v>
          </cell>
          <cell r="AO180" t="str">
            <v>SBW CONSULTING INC</v>
          </cell>
          <cell r="AP180">
            <v>10</v>
          </cell>
        </row>
        <row r="181">
          <cell r="G181" t="str">
            <v>Aerator, gas $10 SPLIT</v>
          </cell>
          <cell r="H181">
            <v>4.75</v>
          </cell>
          <cell r="I181" t="str">
            <v>15635 W VALLEY HWY TUKWILA, WA 98188</v>
          </cell>
          <cell r="J181">
            <v>1008570</v>
          </cell>
          <cell r="K181">
            <v>7000860104</v>
          </cell>
          <cell r="L181" t="str">
            <v>G AER 10 SPLIT</v>
          </cell>
          <cell r="M181">
            <v>1</v>
          </cell>
          <cell r="O181">
            <v>32</v>
          </cell>
          <cell r="P181" t="str">
            <v>SPRH</v>
          </cell>
          <cell r="Q181" t="str">
            <v>31G-C</v>
          </cell>
          <cell r="R181" t="str">
            <v>25E-C-KV</v>
          </cell>
          <cell r="S181" t="str">
            <v>E_G 262 Pre Rinse Spray Head</v>
          </cell>
          <cell r="T181" t="str">
            <v>TUKWILA</v>
          </cell>
          <cell r="U181" t="str">
            <v>Calculate Rebate</v>
          </cell>
          <cell r="V181">
            <v>18231028</v>
          </cell>
          <cell r="Y181" t="str">
            <v>Water Heating - Commercial</v>
          </cell>
          <cell r="AA181">
            <v>4.75</v>
          </cell>
          <cell r="AB181">
            <v>200005217670</v>
          </cell>
          <cell r="AD181" t="str">
            <v>15635 W VALLEY HWY TUKWILA, WA 98188</v>
          </cell>
          <cell r="AE181" t="str">
            <v>15635 W VALLEY HWY</v>
          </cell>
          <cell r="AG181">
            <v>98188</v>
          </cell>
          <cell r="AH181" t="str">
            <v>Hotel/Motel Rooms</v>
          </cell>
          <cell r="AM181" t="str">
            <v>SBW CONSULTING INC</v>
          </cell>
          <cell r="AN181" t="str">
            <v>SBW CONSULTING INC</v>
          </cell>
          <cell r="AO181" t="str">
            <v>SBW CONSULTING INC</v>
          </cell>
          <cell r="AP181">
            <v>5</v>
          </cell>
        </row>
        <row r="182">
          <cell r="G182" t="str">
            <v>Gas head not previously installed to .65gpm</v>
          </cell>
          <cell r="H182">
            <v>129</v>
          </cell>
          <cell r="I182" t="str">
            <v>203 6TH AVE N SEATTLE, WA 98109</v>
          </cell>
          <cell r="J182">
            <v>1008572</v>
          </cell>
          <cell r="K182">
            <v>7000971623</v>
          </cell>
          <cell r="L182" t="str">
            <v>G 0 TO 65</v>
          </cell>
          <cell r="M182">
            <v>1</v>
          </cell>
          <cell r="O182">
            <v>53</v>
          </cell>
          <cell r="P182" t="str">
            <v>SPRH</v>
          </cell>
          <cell r="Q182" t="str">
            <v>31G-C</v>
          </cell>
          <cell r="S182" t="str">
            <v>E_G 262 Pre Rinse Spray Head</v>
          </cell>
          <cell r="T182" t="str">
            <v>SEATTLE</v>
          </cell>
          <cell r="U182" t="str">
            <v>Calculate Rebate</v>
          </cell>
          <cell r="V182">
            <v>18231028</v>
          </cell>
          <cell r="Y182" t="str">
            <v>Water Heating - Commercial</v>
          </cell>
          <cell r="AA182">
            <v>129</v>
          </cell>
          <cell r="AB182">
            <v>200008580439</v>
          </cell>
          <cell r="AD182" t="str">
            <v>305 HARRISON ST 30 SEATTLE, WA 98109</v>
          </cell>
          <cell r="AE182" t="str">
            <v>305 HARRISON ST 30</v>
          </cell>
          <cell r="AG182">
            <v>98109</v>
          </cell>
          <cell r="AH182" t="str">
            <v>Restaurant</v>
          </cell>
          <cell r="AM182" t="str">
            <v>SBW CONSULTING INC</v>
          </cell>
          <cell r="AN182" t="str">
            <v>SBW CONSULTING INC</v>
          </cell>
          <cell r="AO182" t="str">
            <v>SBW CONSULTING INC</v>
          </cell>
          <cell r="AP182">
            <v>5</v>
          </cell>
        </row>
        <row r="183">
          <cell r="G183" t="str">
            <v>Phase 2 - Anti Sweat Controls</v>
          </cell>
          <cell r="H183">
            <v>1020</v>
          </cell>
          <cell r="I183" t="str">
            <v>1124 4TH ST MARYSVILLE, WA 98270</v>
          </cell>
          <cell r="J183">
            <v>1003948</v>
          </cell>
          <cell r="K183">
            <v>7000712077</v>
          </cell>
          <cell r="L183" t="str">
            <v>P2ASC</v>
          </cell>
          <cell r="M183">
            <v>34</v>
          </cell>
          <cell r="N183">
            <v>7820</v>
          </cell>
          <cell r="P183" t="str">
            <v>ESGR</v>
          </cell>
          <cell r="R183" t="str">
            <v>24E-C-DM</v>
          </cell>
          <cell r="S183" t="str">
            <v>E250 Energy S. Grocer REBATE</v>
          </cell>
          <cell r="T183" t="str">
            <v>BURLINGTON</v>
          </cell>
          <cell r="U183" t="str">
            <v>Calculate Rebate</v>
          </cell>
          <cell r="V183">
            <v>18231135</v>
          </cell>
          <cell r="Y183" t="str">
            <v>Refrigeration - Commercial</v>
          </cell>
          <cell r="AA183">
            <v>1523.34</v>
          </cell>
          <cell r="AB183">
            <v>200007252766</v>
          </cell>
          <cell r="AD183" t="str">
            <v>1790 S BURLINGTON BLVD BURLINGTON, WA 98233</v>
          </cell>
          <cell r="AE183" t="str">
            <v>1790 S BURLINGTON BLVD</v>
          </cell>
          <cell r="AG183">
            <v>98233</v>
          </cell>
          <cell r="AH183" t="str">
            <v>Grocery</v>
          </cell>
          <cell r="AM183" t="str">
            <v>CLEARESULT CONSULTING</v>
          </cell>
          <cell r="AN183" t="str">
            <v>CLEARESULT CONSULTING</v>
          </cell>
          <cell r="AO183" t="str">
            <v>Clearesult</v>
          </cell>
          <cell r="AP183">
            <v>10</v>
          </cell>
        </row>
        <row r="184">
          <cell r="G184" t="str">
            <v>Phase 2 - ECM Motors</v>
          </cell>
          <cell r="H184">
            <v>880</v>
          </cell>
          <cell r="I184" t="str">
            <v>1124 4TH ST MARYSVILLE, WA 98270</v>
          </cell>
          <cell r="J184">
            <v>1003948</v>
          </cell>
          <cell r="K184">
            <v>7000712077</v>
          </cell>
          <cell r="L184" t="str">
            <v>P2ECM</v>
          </cell>
          <cell r="M184">
            <v>8</v>
          </cell>
          <cell r="N184">
            <v>8752</v>
          </cell>
          <cell r="P184" t="str">
            <v>ESGR</v>
          </cell>
          <cell r="R184" t="str">
            <v>24E-C-DM</v>
          </cell>
          <cell r="S184" t="str">
            <v>E250 Energy S. Grocer REBATE</v>
          </cell>
          <cell r="T184" t="str">
            <v>BURLINGTON</v>
          </cell>
          <cell r="U184" t="str">
            <v>Calculate Rebate</v>
          </cell>
          <cell r="V184">
            <v>18231135</v>
          </cell>
          <cell r="Y184" t="str">
            <v>Refrigeration - Commercial</v>
          </cell>
          <cell r="AA184">
            <v>1291.1500000000001</v>
          </cell>
          <cell r="AB184">
            <v>200007252766</v>
          </cell>
          <cell r="AD184" t="str">
            <v>1790 S BURLINGTON BLVD BURLINGTON, WA 98233</v>
          </cell>
          <cell r="AE184" t="str">
            <v>1790 S BURLINGTON BLVD</v>
          </cell>
          <cell r="AG184">
            <v>98233</v>
          </cell>
          <cell r="AH184" t="str">
            <v>Grocery</v>
          </cell>
          <cell r="AM184" t="str">
            <v>CLEARESULT CONSULTING</v>
          </cell>
          <cell r="AN184" t="str">
            <v>CLEARESULT CONSULTING</v>
          </cell>
          <cell r="AO184" t="str">
            <v>Clearesult</v>
          </cell>
          <cell r="AP184">
            <v>15</v>
          </cell>
        </row>
        <row r="185">
          <cell r="G185" t="str">
            <v>Phase 2 Case Lighting</v>
          </cell>
          <cell r="H185">
            <v>2016</v>
          </cell>
          <cell r="I185" t="str">
            <v>1124 4TH ST MARYSVILLE, WA 98270</v>
          </cell>
          <cell r="J185">
            <v>1003951</v>
          </cell>
          <cell r="K185">
            <v>7000998162</v>
          </cell>
          <cell r="L185" t="str">
            <v>P2 CL</v>
          </cell>
          <cell r="M185">
            <v>96</v>
          </cell>
          <cell r="N185">
            <v>13536</v>
          </cell>
          <cell r="P185" t="str">
            <v>ESGR</v>
          </cell>
          <cell r="R185" t="str">
            <v>25E-C-DM</v>
          </cell>
          <cell r="S185" t="str">
            <v>E250 Energy S. Grocer REBATE</v>
          </cell>
          <cell r="T185" t="str">
            <v>WOODINVILLE</v>
          </cell>
          <cell r="U185" t="str">
            <v>Calculate Rebate</v>
          </cell>
          <cell r="V185">
            <v>18231135</v>
          </cell>
          <cell r="Y185" t="str">
            <v>Lighting - Commercial</v>
          </cell>
          <cell r="AA185">
            <v>3529.19</v>
          </cell>
          <cell r="AB185">
            <v>200000344438</v>
          </cell>
          <cell r="AD185" t="str">
            <v>13023 NE 175TH ST WOODINVILLE, WA 98072</v>
          </cell>
          <cell r="AE185" t="str">
            <v>13023 NE 175TH ST</v>
          </cell>
          <cell r="AG185">
            <v>98072</v>
          </cell>
          <cell r="AH185" t="str">
            <v>Grocery</v>
          </cell>
          <cell r="AM185" t="str">
            <v>CLEARESULT CONSULTING</v>
          </cell>
          <cell r="AN185" t="str">
            <v>CLEARESULT CONSULTING</v>
          </cell>
          <cell r="AO185" t="str">
            <v>Clearesult</v>
          </cell>
          <cell r="AP185">
            <v>12</v>
          </cell>
        </row>
        <row r="186">
          <cell r="G186" t="str">
            <v>60W LED Wall Pack with Photocell</v>
          </cell>
          <cell r="H186">
            <v>890</v>
          </cell>
          <cell r="I186" t="str">
            <v>9463 NE BUSINESS PARK LN BAINBRIDGE ISLAND, WA 98110</v>
          </cell>
          <cell r="J186">
            <v>1007190</v>
          </cell>
          <cell r="K186">
            <v>7001022372</v>
          </cell>
          <cell r="L186" t="str">
            <v>HID TO 60W LED</v>
          </cell>
          <cell r="M186">
            <v>4</v>
          </cell>
          <cell r="N186">
            <v>3560</v>
          </cell>
          <cell r="P186" t="str">
            <v>SBDI</v>
          </cell>
          <cell r="R186" t="str">
            <v>24E-C</v>
          </cell>
          <cell r="S186" t="str">
            <v>Small Business Direct Install</v>
          </cell>
          <cell r="T186" t="str">
            <v>BAINBRIDGE ISLAND</v>
          </cell>
          <cell r="U186" t="str">
            <v>Calculate Rebate</v>
          </cell>
          <cell r="V186">
            <v>18231134</v>
          </cell>
          <cell r="Y186" t="str">
            <v>Lighting, Prescriptive</v>
          </cell>
          <cell r="AA186">
            <v>890</v>
          </cell>
          <cell r="AB186">
            <v>220003128117</v>
          </cell>
          <cell r="AD186" t="str">
            <v>9463 NE BUSINESS PARK LN BAINBRIDGE ISLAND, WA 98110</v>
          </cell>
          <cell r="AE186" t="str">
            <v>9463 NE BUSINESS PARK LN</v>
          </cell>
          <cell r="AG186">
            <v>98110</v>
          </cell>
          <cell r="AH186" t="str">
            <v>Other Health</v>
          </cell>
          <cell r="AM186" t="str">
            <v>WILLDAN ENERGY SOLUTIONS</v>
          </cell>
          <cell r="AN186" t="str">
            <v>WILLDAN ENERGY SOLUTIONS</v>
          </cell>
          <cell r="AO186" t="str">
            <v>Willdan Engineers &amp; Constructors</v>
          </cell>
          <cell r="AP186">
            <v>12</v>
          </cell>
        </row>
        <row r="187">
          <cell r="G187" t="str">
            <v>Occupancy Sensors (&lt;100W)</v>
          </cell>
          <cell r="H187">
            <v>164</v>
          </cell>
          <cell r="I187" t="str">
            <v>1012 RYAN AVE SUMNER, WA 983901910</v>
          </cell>
          <cell r="J187">
            <v>1020407</v>
          </cell>
          <cell r="K187">
            <v>7000706587</v>
          </cell>
          <cell r="L187" t="str">
            <v>OCC 100 2015</v>
          </cell>
          <cell r="M187">
            <v>2</v>
          </cell>
          <cell r="N187">
            <v>92</v>
          </cell>
          <cell r="P187" t="str">
            <v>SBDI</v>
          </cell>
          <cell r="Q187" t="str">
            <v>31G-C</v>
          </cell>
          <cell r="R187" t="str">
            <v>24E-C</v>
          </cell>
          <cell r="S187" t="str">
            <v>Small Business Direct Install</v>
          </cell>
          <cell r="T187" t="str">
            <v>SUMNER</v>
          </cell>
          <cell r="U187" t="str">
            <v>Calculate Rebate</v>
          </cell>
          <cell r="V187">
            <v>18231134</v>
          </cell>
          <cell r="Y187" t="str">
            <v>Lighting, Prescriptive</v>
          </cell>
          <cell r="AA187">
            <v>164</v>
          </cell>
          <cell r="AB187">
            <v>200020184251</v>
          </cell>
          <cell r="AD187" t="str">
            <v>1012 RYAN AVE SUMNER, WA 98390</v>
          </cell>
          <cell r="AE187" t="str">
            <v>1012 RYAN AVE</v>
          </cell>
          <cell r="AG187">
            <v>98390</v>
          </cell>
          <cell r="AH187" t="str">
            <v>Restaurant</v>
          </cell>
          <cell r="AM187" t="str">
            <v>WILLDAN ENERGY SOLUTIONS</v>
          </cell>
          <cell r="AN187" t="str">
            <v>WILLDAN ENERGY SOLUTIONS</v>
          </cell>
          <cell r="AO187" t="str">
            <v>Willdan Engineers &amp; Constructors</v>
          </cell>
          <cell r="AP187">
            <v>10</v>
          </cell>
        </row>
        <row r="188">
          <cell r="G188" t="str">
            <v>$150 GAS EGP Retrofit Tier 2</v>
          </cell>
          <cell r="H188">
            <v>3000</v>
          </cell>
          <cell r="I188" t="str">
            <v>4025 DELRIDGE WAY SW 400 SEATTLE, WA 98106</v>
          </cell>
          <cell r="J188">
            <v>1019617</v>
          </cell>
          <cell r="K188">
            <v>7001475002</v>
          </cell>
          <cell r="L188" t="str">
            <v>EGP150</v>
          </cell>
          <cell r="M188">
            <v>1</v>
          </cell>
          <cell r="O188">
            <v>5200</v>
          </cell>
          <cell r="P188" t="str">
            <v>HPAC</v>
          </cell>
          <cell r="Q188" t="str">
            <v>31G-C</v>
          </cell>
          <cell r="R188" t="str">
            <v>25E-C-DM</v>
          </cell>
          <cell r="S188" t="str">
            <v>E262 HE Heat Pump &amp; Air Conditioner</v>
          </cell>
          <cell r="T188" t="str">
            <v>BELLEVUE</v>
          </cell>
          <cell r="U188" t="str">
            <v>Audit Grant/Rebate</v>
          </cell>
          <cell r="V188">
            <v>18231029</v>
          </cell>
          <cell r="Y188" t="str">
            <v>HVAC - Commercial and Industrial</v>
          </cell>
          <cell r="Z188" t="str">
            <v>SH</v>
          </cell>
          <cell r="AA188">
            <v>38134.199999999997</v>
          </cell>
          <cell r="AB188">
            <v>200012997918</v>
          </cell>
          <cell r="AC188" t="str">
            <v>BARTELL DRUGS</v>
          </cell>
          <cell r="AD188" t="str">
            <v>10116 NE 8TH ST BELLEVUE, WA 98004</v>
          </cell>
          <cell r="AE188" t="str">
            <v>10116 NE 8TH ST</v>
          </cell>
          <cell r="AG188">
            <v>98004</v>
          </cell>
          <cell r="AH188" t="str">
            <v>Retail</v>
          </cell>
          <cell r="AM188" t="str">
            <v>BARTELL DRUGS</v>
          </cell>
          <cell r="AN188" t="str">
            <v>BARTELL DRUGS</v>
          </cell>
          <cell r="AO188" t="str">
            <v>ABBOTT CONSTRUCTION</v>
          </cell>
          <cell r="AP188">
            <v>15</v>
          </cell>
        </row>
        <row r="189">
          <cell r="G189" t="str">
            <v>$550 Electric EGP Tier 2</v>
          </cell>
          <cell r="H189">
            <v>8250</v>
          </cell>
          <cell r="I189" t="str">
            <v>4025 DELRIDGE WAY SW 400 SEATTLE, WA 98106</v>
          </cell>
          <cell r="J189">
            <v>1019617</v>
          </cell>
          <cell r="K189">
            <v>7001475002</v>
          </cell>
          <cell r="L189" t="str">
            <v>E EGP550</v>
          </cell>
          <cell r="M189">
            <v>1</v>
          </cell>
          <cell r="N189">
            <v>19125</v>
          </cell>
          <cell r="P189" t="str">
            <v>HPAC</v>
          </cell>
          <cell r="Q189" t="str">
            <v>31G-C</v>
          </cell>
          <cell r="R189" t="str">
            <v>25E-C-DM</v>
          </cell>
          <cell r="S189" t="str">
            <v>E262 HE Heat Pump &amp; Air Conditioner</v>
          </cell>
          <cell r="T189" t="str">
            <v>BELLEVUE</v>
          </cell>
          <cell r="U189" t="str">
            <v>Audit Grant/Rebate</v>
          </cell>
          <cell r="V189">
            <v>18230718</v>
          </cell>
          <cell r="Y189" t="str">
            <v>HVAC - Commercial and Industrial</v>
          </cell>
          <cell r="Z189" t="str">
            <v>SH</v>
          </cell>
          <cell r="AA189">
            <v>28600.65</v>
          </cell>
          <cell r="AB189">
            <v>200012997918</v>
          </cell>
          <cell r="AC189" t="str">
            <v>BARTELL DRUGS</v>
          </cell>
          <cell r="AD189" t="str">
            <v>10116 NE 8TH ST BELLEVUE, WA 98004</v>
          </cell>
          <cell r="AE189" t="str">
            <v>10116 NE 8TH ST</v>
          </cell>
          <cell r="AG189">
            <v>98004</v>
          </cell>
          <cell r="AH189" t="str">
            <v>Retail</v>
          </cell>
          <cell r="AM189" t="str">
            <v>BARTELL DRUGS</v>
          </cell>
          <cell r="AN189" t="str">
            <v>BARTELL DRUGS</v>
          </cell>
          <cell r="AO189" t="str">
            <v>ABBOTT CONSTRUCTION</v>
          </cell>
          <cell r="AP189">
            <v>15</v>
          </cell>
        </row>
        <row r="190">
          <cell r="G190" t="str">
            <v>LED - OMNIDIRECTIONAL -5 SCHOOL (K-12)</v>
          </cell>
          <cell r="H190">
            <v>532</v>
          </cell>
          <cell r="I190" t="str">
            <v>16540 NE 80TH ST REDMOND, WA 98052</v>
          </cell>
          <cell r="J190">
            <v>1028656</v>
          </cell>
          <cell r="K190">
            <v>7000659425</v>
          </cell>
          <cell r="L190" t="str">
            <v>LEDOMNI-5 SCHL</v>
          </cell>
          <cell r="M190">
            <v>55</v>
          </cell>
          <cell r="N190">
            <v>3190</v>
          </cell>
          <cell r="P190" t="str">
            <v>MCFL</v>
          </cell>
          <cell r="R190" t="str">
            <v>24E-C</v>
          </cell>
          <cell r="S190" t="str">
            <v>E262 Comml CFL Mark Down Program</v>
          </cell>
          <cell r="T190" t="str">
            <v>REDMOND</v>
          </cell>
          <cell r="U190" t="str">
            <v>Calculate Rebate</v>
          </cell>
          <cell r="V190">
            <v>18230714</v>
          </cell>
          <cell r="Y190" t="str">
            <v>Lighting, Prescriptive</v>
          </cell>
          <cell r="AA190">
            <v>740</v>
          </cell>
          <cell r="AB190">
            <v>200006683623</v>
          </cell>
          <cell r="AD190" t="str">
            <v>16540 NE 80TH ST REDMOND, WA 98052</v>
          </cell>
          <cell r="AE190" t="str">
            <v>16540 NE 80TH ST</v>
          </cell>
          <cell r="AG190">
            <v>98052</v>
          </cell>
          <cell r="AH190" t="str">
            <v>School (K-12)</v>
          </cell>
          <cell r="AM190" t="str">
            <v>BATTERIES PLUS - OLYMPIA #244</v>
          </cell>
          <cell r="AN190" t="str">
            <v>BATTERIES PLUS - OLYMPIA #244</v>
          </cell>
          <cell r="AO190" t="str">
            <v>BATTERIES PLUS BULBS</v>
          </cell>
          <cell r="AP190">
            <v>5</v>
          </cell>
        </row>
        <row r="191">
          <cell r="G191" t="str">
            <v>LED: Decorative School (K-12)</v>
          </cell>
          <cell r="H191">
            <v>400</v>
          </cell>
          <cell r="I191" t="str">
            <v>16540 NE 80TH ST REDMOND, WA 98052</v>
          </cell>
          <cell r="J191">
            <v>1028656</v>
          </cell>
          <cell r="K191">
            <v>7000659425</v>
          </cell>
          <cell r="L191" t="str">
            <v>LEDDEC-5 SCHL</v>
          </cell>
          <cell r="M191">
            <v>40</v>
          </cell>
          <cell r="N191">
            <v>1800</v>
          </cell>
          <cell r="P191" t="str">
            <v>MCFL</v>
          </cell>
          <cell r="R191" t="str">
            <v>24E-C</v>
          </cell>
          <cell r="S191" t="str">
            <v>E262 Comml CFL Mark Down Program</v>
          </cell>
          <cell r="T191" t="str">
            <v>REDMOND</v>
          </cell>
          <cell r="U191" t="str">
            <v>Calculate Rebate</v>
          </cell>
          <cell r="V191">
            <v>18230714</v>
          </cell>
          <cell r="Y191" t="str">
            <v>Lighting, Prescriptive</v>
          </cell>
          <cell r="AA191">
            <v>520</v>
          </cell>
          <cell r="AB191">
            <v>200006683623</v>
          </cell>
          <cell r="AD191" t="str">
            <v>16540 NE 80TH ST REDMOND, WA 98052</v>
          </cell>
          <cell r="AE191" t="str">
            <v>16540 NE 80TH ST</v>
          </cell>
          <cell r="AG191">
            <v>98052</v>
          </cell>
          <cell r="AH191" t="str">
            <v>School (K-12)</v>
          </cell>
          <cell r="AM191" t="str">
            <v>BATTERIES PLUS - OLYMPIA #244</v>
          </cell>
          <cell r="AN191" t="str">
            <v>BATTERIES PLUS - OLYMPIA #244</v>
          </cell>
          <cell r="AO191" t="str">
            <v>BATTERIES PLUS BULBS</v>
          </cell>
          <cell r="AP191">
            <v>3</v>
          </cell>
        </row>
        <row r="192">
          <cell r="G192" t="str">
            <v>LED: PAR30 School (K-12)</v>
          </cell>
          <cell r="H192">
            <v>80</v>
          </cell>
          <cell r="I192" t="str">
            <v>16540 NE 80TH ST REDMOND, WA 98052</v>
          </cell>
          <cell r="J192">
            <v>1028656</v>
          </cell>
          <cell r="K192">
            <v>7000659425</v>
          </cell>
          <cell r="L192" t="str">
            <v>LEDPAR30-20 SCHL</v>
          </cell>
          <cell r="M192">
            <v>4</v>
          </cell>
          <cell r="N192">
            <v>284</v>
          </cell>
          <cell r="P192" t="str">
            <v>MCFL</v>
          </cell>
          <cell r="R192" t="str">
            <v>24E-C</v>
          </cell>
          <cell r="S192" t="str">
            <v>E262 Comml CFL Mark Down Program</v>
          </cell>
          <cell r="T192" t="str">
            <v>REDMOND</v>
          </cell>
          <cell r="U192" t="str">
            <v>Calculate Rebate</v>
          </cell>
          <cell r="V192">
            <v>18230714</v>
          </cell>
          <cell r="Y192" t="str">
            <v>Lighting, Prescriptive</v>
          </cell>
          <cell r="AA192">
            <v>100</v>
          </cell>
          <cell r="AB192">
            <v>200006683623</v>
          </cell>
          <cell r="AD192" t="str">
            <v>16540 NE 80TH ST REDMOND, WA 98052</v>
          </cell>
          <cell r="AE192" t="str">
            <v>16540 NE 80TH ST</v>
          </cell>
          <cell r="AG192">
            <v>98052</v>
          </cell>
          <cell r="AH192" t="str">
            <v>School (K-12)</v>
          </cell>
          <cell r="AM192" t="str">
            <v>BATTERIES PLUS - OLYMPIA #244</v>
          </cell>
          <cell r="AN192" t="str">
            <v>BATTERIES PLUS - OLYMPIA #244</v>
          </cell>
          <cell r="AO192" t="str">
            <v>BATTERIES PLUS BULBS</v>
          </cell>
          <cell r="AP192">
            <v>5</v>
          </cell>
        </row>
        <row r="193">
          <cell r="G193" t="str">
            <v>LED: PAR30 Church</v>
          </cell>
          <cell r="H193">
            <v>320</v>
          </cell>
          <cell r="I193" t="str">
            <v>3801 E MERCER WAY MERCER ISLAND, WA 98040</v>
          </cell>
          <cell r="J193">
            <v>1028652</v>
          </cell>
          <cell r="K193">
            <v>7001173841</v>
          </cell>
          <cell r="L193" t="str">
            <v>LEDPAR30-20 CHUR</v>
          </cell>
          <cell r="M193">
            <v>16</v>
          </cell>
          <cell r="N193">
            <v>912</v>
          </cell>
          <cell r="P193" t="str">
            <v>MCFL</v>
          </cell>
          <cell r="R193" t="str">
            <v>25E-C-KV</v>
          </cell>
          <cell r="S193" t="str">
            <v>E262 Comml CFL Mark Down Program</v>
          </cell>
          <cell r="T193" t="str">
            <v>MERCER ISLAND</v>
          </cell>
          <cell r="U193" t="str">
            <v>Calculate Rebate</v>
          </cell>
          <cell r="V193">
            <v>18230714</v>
          </cell>
          <cell r="Y193" t="str">
            <v>Lighting, Prescriptive</v>
          </cell>
          <cell r="AA193">
            <v>400</v>
          </cell>
          <cell r="AB193">
            <v>200001409099</v>
          </cell>
          <cell r="AD193" t="str">
            <v>3801 E MERCER WAY MERCER ISLAND, WA 98040</v>
          </cell>
          <cell r="AE193" t="str">
            <v>3801 E MERCER WAY</v>
          </cell>
          <cell r="AG193">
            <v>98040</v>
          </cell>
          <cell r="AH193" t="str">
            <v>Church/Assembly</v>
          </cell>
          <cell r="AM193" t="str">
            <v>BATTERIES PLUS - OLYMPIA #244</v>
          </cell>
          <cell r="AN193" t="str">
            <v>BATTERIES PLUS - OLYMPIA #244</v>
          </cell>
          <cell r="AO193" t="str">
            <v>BATTERIES PLUS BULBS</v>
          </cell>
          <cell r="AP193">
            <v>5</v>
          </cell>
        </row>
        <row r="194">
          <cell r="G194" t="str">
            <v>LED - OMNIDIRECTIONAL -5 HOTEL COMMONS</v>
          </cell>
          <cell r="H194">
            <v>420</v>
          </cell>
          <cell r="I194" t="str">
            <v>8290 28TH COURT NE C LACEY, WA 98516</v>
          </cell>
          <cell r="J194">
            <v>1028659</v>
          </cell>
          <cell r="K194">
            <v>7000365077</v>
          </cell>
          <cell r="L194" t="str">
            <v>LEDOMNI-5 HOCA</v>
          </cell>
          <cell r="M194">
            <v>42</v>
          </cell>
          <cell r="N194">
            <v>8778</v>
          </cell>
          <cell r="P194" t="str">
            <v>MCFL</v>
          </cell>
          <cell r="R194" t="str">
            <v>11E-C-DM</v>
          </cell>
          <cell r="S194" t="str">
            <v>E262 Comml CFL Mark Down Program</v>
          </cell>
          <cell r="T194" t="str">
            <v>OLYMPIA</v>
          </cell>
          <cell r="U194" t="str">
            <v>Calculate Rebate</v>
          </cell>
          <cell r="V194">
            <v>18230714</v>
          </cell>
          <cell r="Y194" t="str">
            <v>Lighting, Prescriptive</v>
          </cell>
          <cell r="AA194">
            <v>1008</v>
          </cell>
          <cell r="AB194">
            <v>200021519414</v>
          </cell>
          <cell r="AD194" t="str">
            <v>1910 EVERGREEN PARK DR SW OLYMPIA, WA 98502</v>
          </cell>
          <cell r="AE194" t="str">
            <v>1910 EVERGREEN PARK DR SW</v>
          </cell>
          <cell r="AG194">
            <v>98502</v>
          </cell>
          <cell r="AH194" t="str">
            <v>Hotel/Motel Common Areas</v>
          </cell>
          <cell r="AM194" t="str">
            <v>BATTERIES PLUS - OLYMPIA #244</v>
          </cell>
          <cell r="AN194" t="str">
            <v>BATTERIES PLUS - OLYMPIA #244</v>
          </cell>
          <cell r="AO194" t="str">
            <v>BATTERIES PLUS BULBS</v>
          </cell>
          <cell r="AP194">
            <v>5</v>
          </cell>
        </row>
        <row r="195">
          <cell r="G195" t="str">
            <v>LED: PAR 38 &amp; 40 Hotel Commons</v>
          </cell>
          <cell r="H195">
            <v>50</v>
          </cell>
          <cell r="I195" t="str">
            <v>8290 28TH COURT NE C LACEY, WA 98516</v>
          </cell>
          <cell r="J195">
            <v>1028659</v>
          </cell>
          <cell r="K195">
            <v>7000365077</v>
          </cell>
          <cell r="L195" t="str">
            <v>LEDPAR3840-20 HOCA</v>
          </cell>
          <cell r="M195">
            <v>2</v>
          </cell>
          <cell r="N195">
            <v>688</v>
          </cell>
          <cell r="P195" t="str">
            <v>MCFL</v>
          </cell>
          <cell r="R195" t="str">
            <v>11E-C-DM</v>
          </cell>
          <cell r="S195" t="str">
            <v>E262 Comml CFL Mark Down Program</v>
          </cell>
          <cell r="T195" t="str">
            <v>OLYMPIA</v>
          </cell>
          <cell r="U195" t="str">
            <v>Calculate Rebate</v>
          </cell>
          <cell r="V195">
            <v>18230714</v>
          </cell>
          <cell r="Y195" t="str">
            <v>Lighting, Prescriptive</v>
          </cell>
          <cell r="AA195">
            <v>66</v>
          </cell>
          <cell r="AB195">
            <v>200021519414</v>
          </cell>
          <cell r="AD195" t="str">
            <v>1910 EVERGREEN PARK DR SW OLYMPIA, WA 98502</v>
          </cell>
          <cell r="AE195" t="str">
            <v>1910 EVERGREEN PARK DR SW</v>
          </cell>
          <cell r="AG195">
            <v>98502</v>
          </cell>
          <cell r="AH195" t="str">
            <v>Hotel/Motel Common Areas</v>
          </cell>
          <cell r="AM195" t="str">
            <v>BATTERIES PLUS - OLYMPIA #244</v>
          </cell>
          <cell r="AN195" t="str">
            <v>BATTERIES PLUS - OLYMPIA #244</v>
          </cell>
          <cell r="AO195" t="str">
            <v>BATTERIES PLUS BULBS</v>
          </cell>
          <cell r="AP195">
            <v>5</v>
          </cell>
        </row>
        <row r="196">
          <cell r="G196" t="str">
            <v>Comml Washer - Gas WH / Gas Dryer</v>
          </cell>
          <cell r="H196">
            <v>300</v>
          </cell>
          <cell r="I196" t="str">
            <v>716 19TH ST SANTA MONICA, CA 904023026</v>
          </cell>
          <cell r="J196">
            <v>1017385</v>
          </cell>
          <cell r="K196">
            <v>7000914473</v>
          </cell>
          <cell r="L196" t="str">
            <v>WASH_GWH_GD</v>
          </cell>
          <cell r="M196">
            <v>2</v>
          </cell>
          <cell r="O196">
            <v>64</v>
          </cell>
          <cell r="P196" t="str">
            <v>CLR</v>
          </cell>
          <cell r="Q196" t="str">
            <v>31G-C</v>
          </cell>
          <cell r="S196" t="str">
            <v>E_G 262 Commercial Laundry Rebates</v>
          </cell>
          <cell r="T196" t="str">
            <v>SEATTLE</v>
          </cell>
          <cell r="U196" t="str">
            <v>Audit Grant/Rebate</v>
          </cell>
          <cell r="V196">
            <v>18231027</v>
          </cell>
          <cell r="Y196" t="str">
            <v>Water Heating - Commercial</v>
          </cell>
          <cell r="Z196" t="str">
            <v>DHW</v>
          </cell>
          <cell r="AA196">
            <v>420</v>
          </cell>
          <cell r="AB196">
            <v>200018342101</v>
          </cell>
          <cell r="AC196" t="str">
            <v>YACOV SINAI</v>
          </cell>
          <cell r="AD196" t="str">
            <v>1333 N 125TH ST LDY SEATTLE, WA 98133</v>
          </cell>
          <cell r="AE196" t="str">
            <v>1333 N 125TH ST LDY</v>
          </cell>
          <cell r="AG196">
            <v>98133</v>
          </cell>
          <cell r="AH196" t="str">
            <v>Other</v>
          </cell>
          <cell r="AM196" t="str">
            <v>YACOV SINAI</v>
          </cell>
          <cell r="AN196" t="str">
            <v>YACOV SINAI</v>
          </cell>
          <cell r="AP196">
            <v>7</v>
          </cell>
        </row>
        <row r="197">
          <cell r="G197" t="str">
            <v>Packaged Terminal Heat Pump - Hotel</v>
          </cell>
          <cell r="H197">
            <v>3000</v>
          </cell>
          <cell r="I197" t="str">
            <v>1816 PEPPER LN LIBERTY LAKE, WA 99019</v>
          </cell>
          <cell r="J197">
            <v>1006692</v>
          </cell>
          <cell r="K197">
            <v>7001120064</v>
          </cell>
          <cell r="L197" t="str">
            <v>PTHP 100</v>
          </cell>
          <cell r="M197">
            <v>30</v>
          </cell>
          <cell r="N197">
            <v>19380</v>
          </cell>
          <cell r="P197" t="str">
            <v>HOSP</v>
          </cell>
          <cell r="Q197" t="str">
            <v>41G-C2</v>
          </cell>
          <cell r="R197" t="str">
            <v>25E-C-KV</v>
          </cell>
          <cell r="S197" t="str">
            <v>E262 Hospitality Rebates</v>
          </cell>
          <cell r="T197" t="str">
            <v>AUBURN</v>
          </cell>
          <cell r="U197" t="str">
            <v>Audit Grant/Rebate</v>
          </cell>
          <cell r="V197">
            <v>18230718</v>
          </cell>
          <cell r="Y197" t="str">
            <v>HVAC - Commercial and Industrial</v>
          </cell>
          <cell r="Z197" t="str">
            <v>SH</v>
          </cell>
          <cell r="AA197">
            <v>3150</v>
          </cell>
          <cell r="AB197">
            <v>200005928359</v>
          </cell>
          <cell r="AC197" t="str">
            <v>BEST WESTERN PEPPERTREE</v>
          </cell>
          <cell r="AD197" t="str">
            <v>401 8TH ST SW AUBURN, WA 98001</v>
          </cell>
          <cell r="AE197" t="str">
            <v>401 8TH ST SW</v>
          </cell>
          <cell r="AG197">
            <v>98001</v>
          </cell>
          <cell r="AH197" t="str">
            <v>Hotel/Motel Rooms</v>
          </cell>
          <cell r="AM197" t="str">
            <v>BEST WESTERN PEPPERTREE</v>
          </cell>
          <cell r="AN197" t="str">
            <v>BEST WESTERN PEPPERTREE AUBURN INN</v>
          </cell>
          <cell r="AO197" t="str">
            <v>Goodman</v>
          </cell>
          <cell r="AP197">
            <v>15</v>
          </cell>
        </row>
        <row r="198">
          <cell r="G198" t="str">
            <v>8' 2L T12 Delamp to 4' 2L T8 (retro kit delamp)</v>
          </cell>
          <cell r="H198">
            <v>1026</v>
          </cell>
          <cell r="I198" t="str">
            <v>5939 GUIDE MERIDIAN BELLINGHAM, WA 98226</v>
          </cell>
          <cell r="J198">
            <v>1020424</v>
          </cell>
          <cell r="K198">
            <v>7001361544</v>
          </cell>
          <cell r="L198" t="str">
            <v>8FT2L-4FT2L DL</v>
          </cell>
          <cell r="M198">
            <v>9</v>
          </cell>
          <cell r="N198">
            <v>3573</v>
          </cell>
          <cell r="P198" t="str">
            <v>SBDI</v>
          </cell>
          <cell r="R198" t="str">
            <v>24E-C</v>
          </cell>
          <cell r="S198" t="str">
            <v>Small Business Direct Install</v>
          </cell>
          <cell r="T198" t="str">
            <v>BELLINGHAM</v>
          </cell>
          <cell r="U198" t="str">
            <v>Calculate Rebate</v>
          </cell>
          <cell r="V198">
            <v>18231134</v>
          </cell>
          <cell r="Y198" t="str">
            <v>Lighting, Prescriptive</v>
          </cell>
          <cell r="AA198">
            <v>1026</v>
          </cell>
          <cell r="AB198">
            <v>200012863250</v>
          </cell>
          <cell r="AD198" t="str">
            <v>5939 GUIDE MERIDIAN BELLINGHAM, WA 98226</v>
          </cell>
          <cell r="AE198" t="str">
            <v>5939 GUIDE MERIDIAN</v>
          </cell>
          <cell r="AG198">
            <v>98226</v>
          </cell>
          <cell r="AH198" t="str">
            <v>Retail</v>
          </cell>
          <cell r="AM198" t="str">
            <v>WILLDAN ENERGY SOLUTIONS</v>
          </cell>
          <cell r="AN198" t="str">
            <v>WILLDAN ENERGY SOLUTIONS</v>
          </cell>
          <cell r="AO198" t="str">
            <v>Willdan Engineers &amp; Constructors</v>
          </cell>
          <cell r="AP198">
            <v>12</v>
          </cell>
        </row>
        <row r="199">
          <cell r="G199" t="str">
            <v>Gas units - High Efficiency HVAC Retrofit</v>
          </cell>
          <cell r="H199">
            <v>2628.37</v>
          </cell>
          <cell r="I199" t="str">
            <v>901 POWELL AVE SW STE 101 RENTON, WA 98057</v>
          </cell>
          <cell r="J199">
            <v>999655</v>
          </cell>
          <cell r="K199">
            <v>7001297583</v>
          </cell>
          <cell r="L199" t="str">
            <v>HVAC G</v>
          </cell>
          <cell r="M199">
            <v>0</v>
          </cell>
          <cell r="O199">
            <v>450</v>
          </cell>
          <cell r="P199" t="str">
            <v>HPAC</v>
          </cell>
          <cell r="Q199" t="str">
            <v>31G-C</v>
          </cell>
          <cell r="R199" t="str">
            <v>25E-C-KV</v>
          </cell>
          <cell r="S199" t="str">
            <v>E262 HE Heat Pump &amp; Air Conditioner</v>
          </cell>
          <cell r="T199" t="str">
            <v>RENTON</v>
          </cell>
          <cell r="U199" t="str">
            <v>Audit Grant/Rebate</v>
          </cell>
          <cell r="V199">
            <v>18231029</v>
          </cell>
          <cell r="Y199" t="str">
            <v>HVAC - Commercial and Industrial</v>
          </cell>
          <cell r="Z199" t="str">
            <v>SH</v>
          </cell>
          <cell r="AA199">
            <v>33410.29</v>
          </cell>
          <cell r="AB199">
            <v>200009527413</v>
          </cell>
          <cell r="AC199" t="str">
            <v>BLACK-RIVER JV LLC</v>
          </cell>
          <cell r="AD199" t="str">
            <v>1000 OAKESDALE AVE SW C-BLDG RENTON, WA 98057</v>
          </cell>
          <cell r="AE199" t="str">
            <v>1000 OAKESDALE AVE SW C-BLDG</v>
          </cell>
          <cell r="AG199">
            <v>98057</v>
          </cell>
          <cell r="AH199" t="str">
            <v>Office</v>
          </cell>
          <cell r="AM199" t="str">
            <v>BLACK-RIVER JV LLC</v>
          </cell>
          <cell r="AN199" t="str">
            <v>BLACK RIVER JV LLC</v>
          </cell>
          <cell r="AP199">
            <v>15</v>
          </cell>
        </row>
        <row r="200">
          <cell r="G200" t="str">
            <v>Aerator, electric SPLIT</v>
          </cell>
          <cell r="H200">
            <v>5</v>
          </cell>
          <cell r="I200" t="str">
            <v>16015 CLEVELAND ST 100 C REDMOND, WA 98052</v>
          </cell>
          <cell r="J200">
            <v>1019189</v>
          </cell>
          <cell r="K200">
            <v>7001449180</v>
          </cell>
          <cell r="L200" t="str">
            <v>E AER SPLIT</v>
          </cell>
          <cell r="M200">
            <v>2</v>
          </cell>
          <cell r="N200">
            <v>1424</v>
          </cell>
          <cell r="P200" t="str">
            <v>SPRH</v>
          </cell>
          <cell r="R200" t="str">
            <v>24E-C</v>
          </cell>
          <cell r="S200" t="str">
            <v>E_G 262 Pre Rinse Spray Head</v>
          </cell>
          <cell r="T200" t="str">
            <v>REDMOND</v>
          </cell>
          <cell r="U200" t="str">
            <v>Calculate Rebate</v>
          </cell>
          <cell r="V200">
            <v>18230717</v>
          </cell>
          <cell r="Y200" t="str">
            <v>Water Heating - Commercial</v>
          </cell>
          <cell r="AA200">
            <v>5</v>
          </cell>
          <cell r="AB200">
            <v>200021752338</v>
          </cell>
          <cell r="AD200" t="str">
            <v>16015 CLEVELAND ST 100 C REDMOND, WA 98052</v>
          </cell>
          <cell r="AE200" t="str">
            <v>16015 CLEVELAND ST 100 C</v>
          </cell>
          <cell r="AG200">
            <v>98052</v>
          </cell>
          <cell r="AH200" t="str">
            <v>Restaurant</v>
          </cell>
          <cell r="AM200" t="str">
            <v>SBW CONSULTING INC</v>
          </cell>
          <cell r="AN200" t="str">
            <v>SBW CONSULTING INC</v>
          </cell>
          <cell r="AO200" t="str">
            <v>SBW CONSULTING INC</v>
          </cell>
          <cell r="AP200">
            <v>5</v>
          </cell>
        </row>
        <row r="201">
          <cell r="G201" t="str">
            <v>Electric head not prevously installed to .65gpm SPLIT</v>
          </cell>
          <cell r="H201">
            <v>64.5</v>
          </cell>
          <cell r="I201" t="str">
            <v>16015 CLEVELAND ST 100 C REDMOND, WA 98052</v>
          </cell>
          <cell r="J201">
            <v>1019189</v>
          </cell>
          <cell r="K201">
            <v>7001449180</v>
          </cell>
          <cell r="L201" t="str">
            <v>E 0 TO 65 SPLIT</v>
          </cell>
          <cell r="M201">
            <v>1</v>
          </cell>
          <cell r="N201">
            <v>1208</v>
          </cell>
          <cell r="P201" t="str">
            <v>SPRH</v>
          </cell>
          <cell r="R201" t="str">
            <v>24E-C</v>
          </cell>
          <cell r="S201" t="str">
            <v>E_G 262 Pre Rinse Spray Head</v>
          </cell>
          <cell r="T201" t="str">
            <v>REDMOND</v>
          </cell>
          <cell r="U201" t="str">
            <v>Calculate Rebate</v>
          </cell>
          <cell r="V201">
            <v>18230717</v>
          </cell>
          <cell r="Y201" t="str">
            <v>Water Heating - Commercial</v>
          </cell>
          <cell r="AA201">
            <v>64.5</v>
          </cell>
          <cell r="AB201">
            <v>200021752338</v>
          </cell>
          <cell r="AD201" t="str">
            <v>16015 CLEVELAND ST 100 C REDMOND, WA 98052</v>
          </cell>
          <cell r="AE201" t="str">
            <v>16015 CLEVELAND ST 100 C</v>
          </cell>
          <cell r="AG201">
            <v>98052</v>
          </cell>
          <cell r="AH201" t="str">
            <v>Restaurant</v>
          </cell>
          <cell r="AM201" t="str">
            <v>SBW CONSULTING INC</v>
          </cell>
          <cell r="AN201" t="str">
            <v>SBW CONSULTING INC</v>
          </cell>
          <cell r="AO201" t="str">
            <v>SBW CONSULTING INC</v>
          </cell>
          <cell r="AP201">
            <v>5</v>
          </cell>
        </row>
        <row r="202">
          <cell r="G202" t="str">
            <v>LED: Hard-wired</v>
          </cell>
          <cell r="H202">
            <v>275</v>
          </cell>
          <cell r="I202" t="str">
            <v>1617 S 325TH ST FEDERAL WAY, WA 98003</v>
          </cell>
          <cell r="J202">
            <v>1013904</v>
          </cell>
          <cell r="K202">
            <v>7000869632</v>
          </cell>
          <cell r="L202" t="str">
            <v>LED HW</v>
          </cell>
          <cell r="M202">
            <v>11</v>
          </cell>
          <cell r="N202">
            <v>1133</v>
          </cell>
          <cell r="P202" t="str">
            <v>EXPR</v>
          </cell>
          <cell r="Q202" t="str">
            <v>31G-C</v>
          </cell>
          <cell r="R202" t="str">
            <v>24E-C</v>
          </cell>
          <cell r="S202" t="str">
            <v>Business Express Lighting</v>
          </cell>
          <cell r="T202" t="str">
            <v>FEDERAL WAY</v>
          </cell>
          <cell r="U202" t="str">
            <v>Audit Grant/Rebate</v>
          </cell>
          <cell r="V202">
            <v>18230722</v>
          </cell>
          <cell r="Y202" t="str">
            <v>Lighting, Prescriptive</v>
          </cell>
          <cell r="Z202" t="str">
            <v>LTG</v>
          </cell>
          <cell r="AA202">
            <v>275</v>
          </cell>
          <cell r="AB202">
            <v>200024807162</v>
          </cell>
          <cell r="AC202" t="str">
            <v>BRANTLEY JANSON CO</v>
          </cell>
          <cell r="AD202" t="str">
            <v>1615 S 325TH ST FEDERAL WAY, WA 98003</v>
          </cell>
          <cell r="AE202" t="str">
            <v>1615 S 325TH ST</v>
          </cell>
          <cell r="AG202">
            <v>98003</v>
          </cell>
          <cell r="AH202" t="str">
            <v>Office</v>
          </cell>
          <cell r="AM202" t="str">
            <v>ELITE ELECTRIC INC</v>
          </cell>
          <cell r="AN202" t="str">
            <v>ELITE ELECTRIC INC</v>
          </cell>
          <cell r="AP202">
            <v>12</v>
          </cell>
        </row>
        <row r="203">
          <cell r="G203" t="str">
            <v>LED Par 38 &amp; 40</v>
          </cell>
          <cell r="H203">
            <v>52.35</v>
          </cell>
          <cell r="I203" t="str">
            <v>6089 NE MINDER RD POULSBO, WA 98370</v>
          </cell>
          <cell r="J203">
            <v>1011262</v>
          </cell>
          <cell r="K203">
            <v>7001268944</v>
          </cell>
          <cell r="L203" t="str">
            <v>LED DIR38-40 2015</v>
          </cell>
          <cell r="M203">
            <v>1</v>
          </cell>
          <cell r="N203">
            <v>100</v>
          </cell>
          <cell r="P203" t="str">
            <v>SBDI</v>
          </cell>
          <cell r="R203" t="str">
            <v>24E-C</v>
          </cell>
          <cell r="S203" t="str">
            <v>Small Business Direct Install</v>
          </cell>
          <cell r="T203" t="str">
            <v>POULSBO</v>
          </cell>
          <cell r="U203" t="str">
            <v>Calculate Rebate</v>
          </cell>
          <cell r="V203">
            <v>18231134</v>
          </cell>
          <cell r="Y203" t="str">
            <v>Lighting, Prescriptive</v>
          </cell>
          <cell r="AA203">
            <v>52.35</v>
          </cell>
          <cell r="AB203">
            <v>200007816842</v>
          </cell>
          <cell r="AD203" t="str">
            <v>6089 NE MINDER RD POULSBO, WA 98370</v>
          </cell>
          <cell r="AE203" t="str">
            <v>6089 NE MINDER RD</v>
          </cell>
          <cell r="AG203">
            <v>98370</v>
          </cell>
          <cell r="AH203" t="str">
            <v>Warehouse</v>
          </cell>
          <cell r="AM203" t="str">
            <v>WILLDAN ENERGY SOLUTIONS</v>
          </cell>
          <cell r="AN203" t="str">
            <v>WILLDAN ENERGY SOLUTIONS</v>
          </cell>
          <cell r="AO203" t="str">
            <v>Willdan Engineers &amp; Constructors</v>
          </cell>
          <cell r="AP203">
            <v>0</v>
          </cell>
        </row>
        <row r="204">
          <cell r="G204" t="str">
            <v>MTHT- All Electric</v>
          </cell>
          <cell r="H204">
            <v>1500</v>
          </cell>
          <cell r="I204" t="str">
            <v>3660 SLATER RD FERNDALE, WA 98248</v>
          </cell>
          <cell r="J204">
            <v>997963</v>
          </cell>
          <cell r="K204">
            <v>7001407421</v>
          </cell>
          <cell r="L204" t="str">
            <v>MTHT 1</v>
          </cell>
          <cell r="M204">
            <v>1</v>
          </cell>
          <cell r="N204">
            <v>26298</v>
          </cell>
          <cell r="P204" t="str">
            <v>CKFR</v>
          </cell>
          <cell r="R204" t="str">
            <v>26E-I-KV</v>
          </cell>
          <cell r="S204" t="str">
            <v>E_G 262 Comml Cooking Equip.</v>
          </cell>
          <cell r="T204" t="str">
            <v>FERNDALE</v>
          </cell>
          <cell r="U204" t="str">
            <v>Audit Grant/Rebate</v>
          </cell>
          <cell r="V204">
            <v>18230716</v>
          </cell>
          <cell r="Y204" t="str">
            <v>Kitchen, Commercial</v>
          </cell>
          <cell r="Z204" t="str">
            <v>DHW</v>
          </cell>
          <cell r="AA204">
            <v>3394</v>
          </cell>
          <cell r="AB204">
            <v>200016252229</v>
          </cell>
          <cell r="AC204" t="str">
            <v>BARLEAN S ORGANIC OILS</v>
          </cell>
          <cell r="AD204" t="str">
            <v>4936 LAKE TERRELL RD NEW FERNDALE, WA 98248</v>
          </cell>
          <cell r="AE204" t="str">
            <v>4936 LAKE TERRELL RD NEW</v>
          </cell>
          <cell r="AG204">
            <v>98248</v>
          </cell>
          <cell r="AH204" t="str">
            <v>Industrial/Manufac.</v>
          </cell>
          <cell r="AM204" t="str">
            <v>DICKS RESTAURANT SUPPLY NORTH LLC</v>
          </cell>
          <cell r="AN204" t="str">
            <v>DICKS RESTAURANT SUPPLY NORTH LLC</v>
          </cell>
          <cell r="AP204">
            <v>20</v>
          </cell>
        </row>
        <row r="205">
          <cell r="G205" t="str">
            <v>UCHT - Electric Booster</v>
          </cell>
          <cell r="H205">
            <v>150</v>
          </cell>
          <cell r="I205" t="str">
            <v>16400 SOUTHCENTER PKWY STE 405 TUKWILA, WA 981883302</v>
          </cell>
          <cell r="J205">
            <v>995371</v>
          </cell>
          <cell r="K205">
            <v>7000501203</v>
          </cell>
          <cell r="L205" t="str">
            <v>UCHT 2</v>
          </cell>
          <cell r="M205">
            <v>1</v>
          </cell>
          <cell r="N205">
            <v>1499</v>
          </cell>
          <cell r="P205" t="str">
            <v>CKFR</v>
          </cell>
          <cell r="Q205" t="str">
            <v>31G-C</v>
          </cell>
          <cell r="R205" t="str">
            <v>25E-C</v>
          </cell>
          <cell r="S205" t="str">
            <v>E_G 262 Comml Cooking Equip.</v>
          </cell>
          <cell r="T205" t="str">
            <v>TUKWILA</v>
          </cell>
          <cell r="U205" t="str">
            <v>Audit Grant/Rebate</v>
          </cell>
          <cell r="V205">
            <v>18230716</v>
          </cell>
          <cell r="Y205" t="str">
            <v>Kitchen, Commercial</v>
          </cell>
          <cell r="Z205" t="str">
            <v>DHW</v>
          </cell>
          <cell r="AA205">
            <v>192</v>
          </cell>
          <cell r="AB205">
            <v>200019167291</v>
          </cell>
          <cell r="AC205" t="str">
            <v>DOW ARCTIC, LLC</v>
          </cell>
          <cell r="AD205" t="str">
            <v>15920 W VALLEY HWY TUKWILA, WA 98188</v>
          </cell>
          <cell r="AE205" t="str">
            <v>15920 W VALLEY HWY</v>
          </cell>
          <cell r="AG205">
            <v>98188</v>
          </cell>
          <cell r="AH205" t="str">
            <v>Restaurant</v>
          </cell>
          <cell r="AM205" t="str">
            <v>DICKS RESTAURANT SUPPLY EASTSIDE</v>
          </cell>
          <cell r="AN205" t="str">
            <v>DICKS RESTAURANT SUPPLY EASTSIDE</v>
          </cell>
          <cell r="AP205">
            <v>10</v>
          </cell>
        </row>
        <row r="206">
          <cell r="G206" t="str">
            <v>UCHT - Gas Water Heat</v>
          </cell>
          <cell r="H206">
            <v>0</v>
          </cell>
          <cell r="I206" t="str">
            <v>16400 SOUTHCENTER PKWY STE 405 TUKWILA, WA 981883302</v>
          </cell>
          <cell r="J206">
            <v>995371</v>
          </cell>
          <cell r="K206">
            <v>7000501203</v>
          </cell>
          <cell r="L206" t="str">
            <v>UCHT 3</v>
          </cell>
          <cell r="M206">
            <v>1</v>
          </cell>
          <cell r="O206">
            <v>45</v>
          </cell>
          <cell r="P206" t="str">
            <v>CKFR</v>
          </cell>
          <cell r="Q206" t="str">
            <v>31G-C</v>
          </cell>
          <cell r="R206" t="str">
            <v>25E-C</v>
          </cell>
          <cell r="S206" t="str">
            <v>E_G 262 Comml Cooking Equip.</v>
          </cell>
          <cell r="T206" t="str">
            <v>TUKWILA</v>
          </cell>
          <cell r="U206" t="str">
            <v>Audit Grant/Rebate</v>
          </cell>
          <cell r="V206">
            <v>18231027</v>
          </cell>
          <cell r="Y206" t="str">
            <v>Kitchen, Commercial</v>
          </cell>
          <cell r="Z206" t="str">
            <v>DHW</v>
          </cell>
          <cell r="AA206">
            <v>40</v>
          </cell>
          <cell r="AB206">
            <v>200019167291</v>
          </cell>
          <cell r="AC206" t="str">
            <v>DOW ARCTIC, LLC</v>
          </cell>
          <cell r="AD206" t="str">
            <v>15920 W VALLEY HWY TUKWILA, WA 98188</v>
          </cell>
          <cell r="AE206" t="str">
            <v>15920 W VALLEY HWY</v>
          </cell>
          <cell r="AG206">
            <v>98188</v>
          </cell>
          <cell r="AH206" t="str">
            <v>Restaurant</v>
          </cell>
          <cell r="AM206" t="str">
            <v>DICKS RESTAURANT SUPPLY EASTSIDE</v>
          </cell>
          <cell r="AN206" t="str">
            <v>DICKS RESTAURANT SUPPLY EASTSIDE</v>
          </cell>
          <cell r="AP206">
            <v>10</v>
          </cell>
        </row>
        <row r="207">
          <cell r="G207" t="str">
            <v>Convection Oven - full size electric</v>
          </cell>
          <cell r="H207">
            <v>1000</v>
          </cell>
          <cell r="I207" t="str">
            <v>18506 NW MONTREUX DR ISSAQUAH, WA 98027</v>
          </cell>
          <cell r="J207">
            <v>995291</v>
          </cell>
          <cell r="K207">
            <v>7000640303</v>
          </cell>
          <cell r="L207" t="str">
            <v>CONVFULL E</v>
          </cell>
          <cell r="M207">
            <v>1</v>
          </cell>
          <cell r="N207">
            <v>2774</v>
          </cell>
          <cell r="P207" t="str">
            <v>CKFR</v>
          </cell>
          <cell r="R207" t="str">
            <v>24E-C</v>
          </cell>
          <cell r="S207" t="str">
            <v>E_G 262 Comml Cooking Equip.</v>
          </cell>
          <cell r="T207" t="str">
            <v>BELLEVUE</v>
          </cell>
          <cell r="U207" t="str">
            <v>Audit Grant/Rebate</v>
          </cell>
          <cell r="V207">
            <v>18230716</v>
          </cell>
          <cell r="Y207" t="str">
            <v>Kitchen, Commercial</v>
          </cell>
          <cell r="Z207" t="str">
            <v>CKFR</v>
          </cell>
          <cell r="AA207">
            <v>1007</v>
          </cell>
          <cell r="AB207">
            <v>200005303710</v>
          </cell>
          <cell r="AC207" t="str">
            <v>NORTHRUP NORTH</v>
          </cell>
          <cell r="AD207" t="str">
            <v>2330 130TH AVE NE C-BLDG BELLEVUE, WA 98005</v>
          </cell>
          <cell r="AE207" t="str">
            <v>2330 130TH AVE NE C-BLDG</v>
          </cell>
          <cell r="AG207">
            <v>98005</v>
          </cell>
          <cell r="AH207" t="str">
            <v>Office</v>
          </cell>
          <cell r="AM207" t="str">
            <v>DICKS RESTAURANT SUPPLY EASTSIDE</v>
          </cell>
          <cell r="AN207" t="str">
            <v>DICKS RESTAURANT SUPPLY EASTSIDE</v>
          </cell>
          <cell r="AP207">
            <v>12</v>
          </cell>
        </row>
        <row r="208">
          <cell r="G208" t="str">
            <v>2' 1L T12 to 2' 1L T8 2015</v>
          </cell>
          <cell r="H208">
            <v>52.23</v>
          </cell>
          <cell r="I208" t="str">
            <v>7204 NE 175TH ST AA KENMORE, WA 98028</v>
          </cell>
          <cell r="J208">
            <v>1023315</v>
          </cell>
          <cell r="K208">
            <v>7000008400</v>
          </cell>
          <cell r="L208" t="str">
            <v>2FT1LT8 2015</v>
          </cell>
          <cell r="M208">
            <v>1</v>
          </cell>
          <cell r="N208">
            <v>41</v>
          </cell>
          <cell r="P208" t="str">
            <v>SBDI</v>
          </cell>
          <cell r="R208" t="str">
            <v>24E-C</v>
          </cell>
          <cell r="S208" t="str">
            <v>Small Business Direct Install</v>
          </cell>
          <cell r="T208" t="str">
            <v>KENMORE</v>
          </cell>
          <cell r="U208" t="str">
            <v>Calculate Rebate</v>
          </cell>
          <cell r="V208">
            <v>18231134</v>
          </cell>
          <cell r="Y208" t="str">
            <v>Lighting, Prescriptive</v>
          </cell>
          <cell r="AA208">
            <v>52.23</v>
          </cell>
          <cell r="AB208">
            <v>220008551149</v>
          </cell>
          <cell r="AD208" t="str">
            <v>7204 NE 175TH ST A A KENMORE, WA 98028</v>
          </cell>
          <cell r="AE208" t="str">
            <v>7204 NE 175TH ST A A</v>
          </cell>
          <cell r="AG208">
            <v>98028</v>
          </cell>
          <cell r="AH208" t="str">
            <v>Other</v>
          </cell>
          <cell r="AM208" t="str">
            <v>WILLDAN ENERGY SOLUTIONS</v>
          </cell>
          <cell r="AN208" t="str">
            <v>WILLDAN ENERGY SOLUTIONS</v>
          </cell>
          <cell r="AO208" t="str">
            <v>Willdan Engineers &amp; Constructors</v>
          </cell>
          <cell r="AP208">
            <v>12</v>
          </cell>
        </row>
        <row r="209">
          <cell r="G209" t="str">
            <v>T12 to T8 with Electronic Ballast</v>
          </cell>
          <cell r="H209">
            <v>150</v>
          </cell>
          <cell r="I209" t="str">
            <v>1900 W DOLARWAY RD B ELLENSBURG, WA 98926</v>
          </cell>
          <cell r="J209">
            <v>1025872</v>
          </cell>
          <cell r="K209">
            <v>7000787448</v>
          </cell>
          <cell r="L209" t="str">
            <v>T12T8 EB</v>
          </cell>
          <cell r="M209">
            <v>30</v>
          </cell>
          <cell r="N209">
            <v>930</v>
          </cell>
          <cell r="P209" t="str">
            <v>EXPR</v>
          </cell>
          <cell r="R209" t="str">
            <v>31E-C-KV</v>
          </cell>
          <cell r="S209" t="str">
            <v>Business Express Lighting</v>
          </cell>
          <cell r="T209" t="str">
            <v>ELLENSBURG</v>
          </cell>
          <cell r="U209" t="str">
            <v>Audit Grant/Rebate</v>
          </cell>
          <cell r="V209">
            <v>18230722</v>
          </cell>
          <cell r="Y209" t="str">
            <v>Lighting, Prescriptive</v>
          </cell>
          <cell r="Z209" t="str">
            <v>LTG</v>
          </cell>
          <cell r="AA209">
            <v>150</v>
          </cell>
          <cell r="AB209">
            <v>200004271140</v>
          </cell>
          <cell r="AC209" t="str">
            <v>CALAWAY TRADING INC</v>
          </cell>
          <cell r="AD209" t="str">
            <v>1900 W DOLARWAY RD B ELLENSBURG, WA 98926</v>
          </cell>
          <cell r="AE209" t="str">
            <v>1900 W DOLARWAY RD B</v>
          </cell>
          <cell r="AG209">
            <v>98926</v>
          </cell>
          <cell r="AH209" t="str">
            <v>Office</v>
          </cell>
          <cell r="AM209" t="str">
            <v>CALAWAY TRADING INC</v>
          </cell>
          <cell r="AN209" t="str">
            <v>CALAWAY TRADING INC</v>
          </cell>
          <cell r="AP209">
            <v>12</v>
          </cell>
        </row>
        <row r="210">
          <cell r="G210" t="str">
            <v>LED - OMNIDIRECTIONAL -5 Church</v>
          </cell>
          <cell r="H210">
            <v>170</v>
          </cell>
          <cell r="I210" t="str">
            <v>6820 CAPITOL BLVD SE TUMWATER, WA 98501</v>
          </cell>
          <cell r="J210">
            <v>1018483</v>
          </cell>
          <cell r="K210">
            <v>7001467252</v>
          </cell>
          <cell r="L210" t="str">
            <v>LEDOMNI-5 CHUR</v>
          </cell>
          <cell r="M210">
            <v>34</v>
          </cell>
          <cell r="N210">
            <v>1564</v>
          </cell>
          <cell r="P210" t="str">
            <v>MCFL</v>
          </cell>
          <cell r="Q210" t="str">
            <v>31G-C</v>
          </cell>
          <cell r="R210" t="str">
            <v>24E-C</v>
          </cell>
          <cell r="S210" t="str">
            <v>E262 Comml CFL Mark Down Program</v>
          </cell>
          <cell r="T210" t="str">
            <v>TUMWATER</v>
          </cell>
          <cell r="U210" t="str">
            <v>Calculate Rebate</v>
          </cell>
          <cell r="V210">
            <v>18230714</v>
          </cell>
          <cell r="Y210" t="str">
            <v>Lighting, Prescriptive</v>
          </cell>
          <cell r="AA210">
            <v>306</v>
          </cell>
          <cell r="AB210">
            <v>200015077635</v>
          </cell>
          <cell r="AD210" t="str">
            <v>6820 CAPITOL BLVD SE TUMWATER, WA 98501</v>
          </cell>
          <cell r="AE210" t="str">
            <v>6820 CAPITOL BLVD SE</v>
          </cell>
          <cell r="AG210">
            <v>98501</v>
          </cell>
          <cell r="AH210" t="str">
            <v>Church/Assembly</v>
          </cell>
          <cell r="AM210" t="str">
            <v>CONSOLIDATED ELECTRICAL</v>
          </cell>
          <cell r="AN210" t="str">
            <v>CONSOLIDATED ELECTRICAL</v>
          </cell>
          <cell r="AO210" t="str">
            <v>CED LACEY</v>
          </cell>
          <cell r="AP210">
            <v>5</v>
          </cell>
        </row>
        <row r="211">
          <cell r="G211" t="str">
            <v>LED: PAR30 Hospital</v>
          </cell>
          <cell r="H211">
            <v>200</v>
          </cell>
          <cell r="I211" t="str">
            <v>407 14TH AVE SE BCKUP PUYALLUP, WA 98372</v>
          </cell>
          <cell r="J211">
            <v>1006084</v>
          </cell>
          <cell r="K211">
            <v>7000108900</v>
          </cell>
          <cell r="L211" t="str">
            <v>LEDPAR30-20 HOSP</v>
          </cell>
          <cell r="M211">
            <v>10</v>
          </cell>
          <cell r="N211">
            <v>1900</v>
          </cell>
          <cell r="P211" t="str">
            <v>MCFL</v>
          </cell>
          <cell r="R211" t="str">
            <v>24E-C-KV</v>
          </cell>
          <cell r="S211" t="str">
            <v>E262 Comml CFL Mark Down Program</v>
          </cell>
          <cell r="T211" t="str">
            <v>PUYALLUP</v>
          </cell>
          <cell r="U211" t="str">
            <v>Calculate Rebate</v>
          </cell>
          <cell r="V211">
            <v>18230714</v>
          </cell>
          <cell r="Y211" t="str">
            <v>Lighting, Prescriptive</v>
          </cell>
          <cell r="AA211">
            <v>270</v>
          </cell>
          <cell r="AB211">
            <v>200000323978</v>
          </cell>
          <cell r="AD211" t="str">
            <v>407 14TH AVE SE BCKUP PUYALLUP, WA 98372</v>
          </cell>
          <cell r="AE211" t="str">
            <v>407 14TH AVE SE BCKUP</v>
          </cell>
          <cell r="AG211">
            <v>98372</v>
          </cell>
          <cell r="AH211" t="str">
            <v>Hospital</v>
          </cell>
          <cell r="AM211" t="str">
            <v>CONSOLIDATED ELECTRICAL</v>
          </cell>
          <cell r="AN211" t="str">
            <v>CONSOLIDATED ELECTRICAL</v>
          </cell>
          <cell r="AO211" t="str">
            <v>CED TACOMA</v>
          </cell>
          <cell r="AP211">
            <v>5</v>
          </cell>
        </row>
        <row r="212">
          <cell r="G212" t="str">
            <v>LED - OMNIDIRECTIONAL -5 OTHER</v>
          </cell>
          <cell r="H212">
            <v>135</v>
          </cell>
          <cell r="I212" t="str">
            <v>39015 172ND AVE SE AUBURN, WA 98092</v>
          </cell>
          <cell r="J212">
            <v>1016202</v>
          </cell>
          <cell r="K212">
            <v>7000560397</v>
          </cell>
          <cell r="L212" t="str">
            <v>LEDOMNI-5 OTHR</v>
          </cell>
          <cell r="M212">
            <v>27</v>
          </cell>
          <cell r="N212">
            <v>1539</v>
          </cell>
          <cell r="P212" t="str">
            <v>MCFL</v>
          </cell>
          <cell r="R212" t="str">
            <v>24E-C-KV</v>
          </cell>
          <cell r="S212" t="str">
            <v>E262 Comml CFL Mark Down Program</v>
          </cell>
          <cell r="T212" t="str">
            <v>AUBURN</v>
          </cell>
          <cell r="U212" t="str">
            <v>Calculate Rebate</v>
          </cell>
          <cell r="V212">
            <v>18230714</v>
          </cell>
          <cell r="Y212" t="str">
            <v>Lighting, Prescriptive</v>
          </cell>
          <cell r="AA212">
            <v>486</v>
          </cell>
          <cell r="AB212">
            <v>200024702199</v>
          </cell>
          <cell r="AD212" t="str">
            <v>2402 AUBURN WAY S B AUBURN, WA 98002</v>
          </cell>
          <cell r="AE212" t="str">
            <v>2402 AUBURN WAY S B</v>
          </cell>
          <cell r="AG212">
            <v>98002</v>
          </cell>
          <cell r="AH212" t="str">
            <v>Other</v>
          </cell>
          <cell r="AM212" t="str">
            <v>CONSOLIDATED ELECTRICAL</v>
          </cell>
          <cell r="AN212" t="str">
            <v>CONSOLIDATED ELECTRICAL</v>
          </cell>
          <cell r="AO212" t="str">
            <v>CED TACOMA</v>
          </cell>
          <cell r="AP212">
            <v>5</v>
          </cell>
        </row>
        <row r="213">
          <cell r="G213" t="str">
            <v>LED: PAR30 Other</v>
          </cell>
          <cell r="H213">
            <v>300</v>
          </cell>
          <cell r="I213" t="str">
            <v>39015 172ND AVE SE AUBURN, WA 98092</v>
          </cell>
          <cell r="J213">
            <v>1016202</v>
          </cell>
          <cell r="K213">
            <v>7000560397</v>
          </cell>
          <cell r="L213" t="str">
            <v>LEDPAR30-20 OTHR</v>
          </cell>
          <cell r="M213">
            <v>15</v>
          </cell>
          <cell r="N213">
            <v>1050</v>
          </cell>
          <cell r="P213" t="str">
            <v>MCFL</v>
          </cell>
          <cell r="R213" t="str">
            <v>24E-C-KV</v>
          </cell>
          <cell r="S213" t="str">
            <v>E262 Comml CFL Mark Down Program</v>
          </cell>
          <cell r="T213" t="str">
            <v>AUBURN</v>
          </cell>
          <cell r="U213" t="str">
            <v>Calculate Rebate</v>
          </cell>
          <cell r="V213">
            <v>18230714</v>
          </cell>
          <cell r="Y213" t="str">
            <v>Lighting, Prescriptive</v>
          </cell>
          <cell r="AA213">
            <v>735</v>
          </cell>
          <cell r="AB213">
            <v>200024702199</v>
          </cell>
          <cell r="AD213" t="str">
            <v>2402 AUBURN WAY S B AUBURN, WA 98002</v>
          </cell>
          <cell r="AE213" t="str">
            <v>2402 AUBURN WAY S B</v>
          </cell>
          <cell r="AG213">
            <v>98002</v>
          </cell>
          <cell r="AH213" t="str">
            <v>Other</v>
          </cell>
          <cell r="AM213" t="str">
            <v>CONSOLIDATED ELECTRICAL</v>
          </cell>
          <cell r="AN213" t="str">
            <v>CONSOLIDATED ELECTRICAL</v>
          </cell>
          <cell r="AO213" t="str">
            <v>CED TACOMA</v>
          </cell>
          <cell r="AP213">
            <v>5</v>
          </cell>
        </row>
        <row r="214">
          <cell r="G214" t="str">
            <v>LED - OMNIDIRECTIONAL -5 RETAIL</v>
          </cell>
          <cell r="H214">
            <v>5</v>
          </cell>
          <cell r="I214" t="str">
            <v>28606 132ND AVE SE KENT, WA 98042</v>
          </cell>
          <cell r="J214">
            <v>1000927</v>
          </cell>
          <cell r="K214">
            <v>7000083031</v>
          </cell>
          <cell r="L214" t="str">
            <v>LEDOMNI-5 RETL</v>
          </cell>
          <cell r="M214">
            <v>1</v>
          </cell>
          <cell r="N214">
            <v>84</v>
          </cell>
          <cell r="P214" t="str">
            <v>MCFL</v>
          </cell>
          <cell r="R214" t="str">
            <v>25E-C-DM</v>
          </cell>
          <cell r="S214" t="str">
            <v>E262 Comml CFL Mark Down Program</v>
          </cell>
          <cell r="T214" t="str">
            <v>KENT</v>
          </cell>
          <cell r="U214" t="str">
            <v>Calculate Rebate</v>
          </cell>
          <cell r="V214">
            <v>18230714</v>
          </cell>
          <cell r="Y214" t="str">
            <v>Lighting, Prescriptive</v>
          </cell>
          <cell r="AA214">
            <v>25.98</v>
          </cell>
          <cell r="AB214">
            <v>200010106983</v>
          </cell>
          <cell r="AD214" t="str">
            <v>28508 132ND AVE SE KENT, WA 98042</v>
          </cell>
          <cell r="AE214" t="str">
            <v>28508 132ND AVE SE</v>
          </cell>
          <cell r="AG214">
            <v>98042</v>
          </cell>
          <cell r="AH214" t="str">
            <v>Retail</v>
          </cell>
          <cell r="AM214" t="str">
            <v>CONSOLIDATED ELECTRICAL</v>
          </cell>
          <cell r="AN214" t="str">
            <v>CONSOLIDATED ELECTRICAL</v>
          </cell>
          <cell r="AO214" t="str">
            <v>CED TACOMA</v>
          </cell>
          <cell r="AP214">
            <v>5</v>
          </cell>
        </row>
        <row r="215">
          <cell r="G215" t="str">
            <v>LED - Omnidirectional $5</v>
          </cell>
          <cell r="H215">
            <v>210</v>
          </cell>
          <cell r="I215" t="str">
            <v>407 14TH AVE SE BCKUP PUYALLUP, WA 98372</v>
          </cell>
          <cell r="J215">
            <v>1000925</v>
          </cell>
          <cell r="K215">
            <v>7000108900</v>
          </cell>
          <cell r="L215" t="str">
            <v>LEDOMNI$5</v>
          </cell>
          <cell r="M215">
            <v>42</v>
          </cell>
          <cell r="N215">
            <v>11382</v>
          </cell>
          <cell r="P215" t="str">
            <v>MCFL</v>
          </cell>
          <cell r="R215" t="str">
            <v>24E-C-KV</v>
          </cell>
          <cell r="S215" t="str">
            <v>E262 Comml CFL Mark Down Program</v>
          </cell>
          <cell r="T215" t="str">
            <v>PUYALLUP</v>
          </cell>
          <cell r="U215" t="str">
            <v>Calculate Rebate</v>
          </cell>
          <cell r="V215">
            <v>18230714</v>
          </cell>
          <cell r="Y215" t="str">
            <v>Lighting, Prescriptive</v>
          </cell>
          <cell r="AA215">
            <v>582</v>
          </cell>
          <cell r="AB215">
            <v>200000323978</v>
          </cell>
          <cell r="AD215" t="str">
            <v>407 14TH AVE SE BCKUP PUYALLUP, WA 98372</v>
          </cell>
          <cell r="AE215" t="str">
            <v>407 14TH AVE SE BCKUP</v>
          </cell>
          <cell r="AG215">
            <v>98372</v>
          </cell>
          <cell r="AH215" t="str">
            <v>Hospital</v>
          </cell>
          <cell r="AM215" t="str">
            <v>CONSOLIDATED ELECTRICAL</v>
          </cell>
          <cell r="AN215" t="str">
            <v>CONSOLIDATED ELECTRICAL</v>
          </cell>
          <cell r="AO215" t="str">
            <v>CED TACOMA</v>
          </cell>
          <cell r="AP215">
            <v>5</v>
          </cell>
        </row>
        <row r="216">
          <cell r="G216" t="str">
            <v>LED - OMNIDIRECTIONAL -5 OTHER HEALTH</v>
          </cell>
          <cell r="H216">
            <v>960</v>
          </cell>
          <cell r="I216" t="str">
            <v>C/O:CIBS 9601 STEILACOOM BLVD SW LAKEWOOD, WA 98498</v>
          </cell>
          <cell r="J216">
            <v>1000926</v>
          </cell>
          <cell r="K216">
            <v>7001281111</v>
          </cell>
          <cell r="L216" t="str">
            <v>LEDOMNI-5 HEOT</v>
          </cell>
          <cell r="M216">
            <v>192</v>
          </cell>
          <cell r="N216">
            <v>21504</v>
          </cell>
          <cell r="P216" t="str">
            <v>MCFL</v>
          </cell>
          <cell r="Q216" t="str">
            <v>31G-C</v>
          </cell>
          <cell r="R216" t="str">
            <v>31E-C-KV</v>
          </cell>
          <cell r="S216" t="str">
            <v>E262 Comml CFL Mark Down Program</v>
          </cell>
          <cell r="T216" t="str">
            <v>BUCKLEY</v>
          </cell>
          <cell r="U216" t="str">
            <v>Calculate Rebate</v>
          </cell>
          <cell r="V216">
            <v>18230714</v>
          </cell>
          <cell r="Y216" t="str">
            <v>Lighting, Prescriptive</v>
          </cell>
          <cell r="AA216">
            <v>3360</v>
          </cell>
          <cell r="AB216">
            <v>200016150480</v>
          </cell>
          <cell r="AD216" t="str">
            <v>2120 RYAN RD BUCKLEY, WA 98321</v>
          </cell>
          <cell r="AE216" t="str">
            <v>2120 RYAN RD</v>
          </cell>
          <cell r="AG216">
            <v>98321</v>
          </cell>
          <cell r="AH216" t="str">
            <v>Other Health</v>
          </cell>
          <cell r="AM216" t="str">
            <v>CONSOLIDATED ELECTRICAL</v>
          </cell>
          <cell r="AN216" t="str">
            <v>CONSOLIDATED ELECTRICAL</v>
          </cell>
          <cell r="AO216" t="str">
            <v>CED TACOMA</v>
          </cell>
          <cell r="AP216">
            <v>5</v>
          </cell>
        </row>
        <row r="217">
          <cell r="G217" t="str">
            <v>LED - OMNIDIRECTIONAL $5 HOSPITAL</v>
          </cell>
          <cell r="H217">
            <v>480</v>
          </cell>
          <cell r="I217" t="str">
            <v>C/O:CIBS 9601 STEILACOOM BLVD SW LAKEWOOD, WA 98498</v>
          </cell>
          <cell r="J217">
            <v>998248</v>
          </cell>
          <cell r="K217">
            <v>7001281111</v>
          </cell>
          <cell r="L217" t="str">
            <v>LEDOMNI$5 HOSP</v>
          </cell>
          <cell r="M217">
            <v>96</v>
          </cell>
          <cell r="N217">
            <v>26016</v>
          </cell>
          <cell r="P217" t="str">
            <v>MCFL</v>
          </cell>
          <cell r="Q217" t="str">
            <v>31G-C</v>
          </cell>
          <cell r="R217" t="str">
            <v>31E-C-KV</v>
          </cell>
          <cell r="S217" t="str">
            <v>E262 Comml CFL Mark Down Program</v>
          </cell>
          <cell r="T217" t="str">
            <v>BUCKLEY</v>
          </cell>
          <cell r="U217" t="str">
            <v>Calculate Rebate</v>
          </cell>
          <cell r="V217">
            <v>18230714</v>
          </cell>
          <cell r="Y217" t="str">
            <v>Lighting, Prescriptive</v>
          </cell>
          <cell r="AA217">
            <v>1680</v>
          </cell>
          <cell r="AB217">
            <v>200016150480</v>
          </cell>
          <cell r="AD217" t="str">
            <v>2120 RYAN RD BUCKLEY, WA 98321</v>
          </cell>
          <cell r="AE217" t="str">
            <v>2120 RYAN RD</v>
          </cell>
          <cell r="AG217">
            <v>98321</v>
          </cell>
          <cell r="AH217" t="str">
            <v>Hospital</v>
          </cell>
          <cell r="AM217" t="str">
            <v>CONSOLIDATED ELECTRICAL</v>
          </cell>
          <cell r="AN217" t="str">
            <v>CONSOLIDATED ELECTRICAL</v>
          </cell>
          <cell r="AO217" t="str">
            <v>CED TACOMA</v>
          </cell>
          <cell r="AP217">
            <v>5</v>
          </cell>
        </row>
        <row r="218">
          <cell r="G218" t="str">
            <v>LED - PAR20 Hospital</v>
          </cell>
          <cell r="H218">
            <v>200</v>
          </cell>
          <cell r="I218" t="str">
            <v>407 14TH AVE SE BCKUP PUYALLUP, WA 98372</v>
          </cell>
          <cell r="J218">
            <v>1013848</v>
          </cell>
          <cell r="K218">
            <v>7000108900</v>
          </cell>
          <cell r="L218" t="str">
            <v>LEDPAR20-20 HOSP</v>
          </cell>
          <cell r="M218">
            <v>10</v>
          </cell>
          <cell r="N218">
            <v>2230</v>
          </cell>
          <cell r="P218" t="str">
            <v>MCFL</v>
          </cell>
          <cell r="R218" t="str">
            <v>24E-C-KV</v>
          </cell>
          <cell r="S218" t="str">
            <v>E262 Comml CFL Mark Down Program</v>
          </cell>
          <cell r="T218" t="str">
            <v>PUYALLUP</v>
          </cell>
          <cell r="U218" t="str">
            <v>Calculate Rebate</v>
          </cell>
          <cell r="V218">
            <v>18230714</v>
          </cell>
          <cell r="Y218" t="str">
            <v>Lighting, Prescriptive</v>
          </cell>
          <cell r="AA218">
            <v>290</v>
          </cell>
          <cell r="AB218">
            <v>200000323978</v>
          </cell>
          <cell r="AD218" t="str">
            <v>407 14TH AVE SE BCKUP PUYALLUP, WA 98372</v>
          </cell>
          <cell r="AE218" t="str">
            <v>407 14TH AVE SE BCKUP</v>
          </cell>
          <cell r="AG218">
            <v>98372</v>
          </cell>
          <cell r="AH218" t="str">
            <v>Hospital</v>
          </cell>
          <cell r="AM218" t="str">
            <v>CONSOLIDATED ELECTRICAL</v>
          </cell>
          <cell r="AN218" t="str">
            <v>CONSOLIDATED ELECTRICAL</v>
          </cell>
          <cell r="AO218" t="str">
            <v>CED TACOMA</v>
          </cell>
          <cell r="AP218">
            <v>5</v>
          </cell>
        </row>
        <row r="219">
          <cell r="G219" t="str">
            <v>LED: PAR 38 &amp; 40 Hospital</v>
          </cell>
          <cell r="H219">
            <v>1420</v>
          </cell>
          <cell r="I219" t="str">
            <v>407 14TH AVE SE BCKUP PUYALLUP, WA 98372</v>
          </cell>
          <cell r="J219">
            <v>1013848</v>
          </cell>
          <cell r="K219">
            <v>7000108900</v>
          </cell>
          <cell r="L219" t="str">
            <v>LEDPAR3840-20 HOSP</v>
          </cell>
          <cell r="M219">
            <v>71</v>
          </cell>
          <cell r="N219">
            <v>18176</v>
          </cell>
          <cell r="P219" t="str">
            <v>MCFL</v>
          </cell>
          <cell r="R219" t="str">
            <v>24E-C-KV</v>
          </cell>
          <cell r="S219" t="str">
            <v>E262 Comml CFL Mark Down Program</v>
          </cell>
          <cell r="T219" t="str">
            <v>PUYALLUP</v>
          </cell>
          <cell r="U219" t="str">
            <v>Calculate Rebate</v>
          </cell>
          <cell r="V219">
            <v>18230714</v>
          </cell>
          <cell r="Y219" t="str">
            <v>Lighting, Prescriptive</v>
          </cell>
          <cell r="AA219">
            <v>2188</v>
          </cell>
          <cell r="AB219">
            <v>200000323978</v>
          </cell>
          <cell r="AD219" t="str">
            <v>407 14TH AVE SE BCKUP PUYALLUP, WA 98372</v>
          </cell>
          <cell r="AE219" t="str">
            <v>407 14TH AVE SE BCKUP</v>
          </cell>
          <cell r="AG219">
            <v>98372</v>
          </cell>
          <cell r="AH219" t="str">
            <v>Hospital</v>
          </cell>
          <cell r="AM219" t="str">
            <v>CONSOLIDATED ELECTRICAL</v>
          </cell>
          <cell r="AN219" t="str">
            <v>CONSOLIDATED ELECTRICAL</v>
          </cell>
          <cell r="AO219" t="str">
            <v>CED TACOMA</v>
          </cell>
          <cell r="AP219">
            <v>5</v>
          </cell>
        </row>
        <row r="220">
          <cell r="G220" t="str">
            <v>LED: Decorative Retail</v>
          </cell>
          <cell r="H220">
            <v>1500</v>
          </cell>
          <cell r="I220" t="str">
            <v>110 9TH AVE SW PUYALLUP, WA 98371</v>
          </cell>
          <cell r="J220">
            <v>1011657</v>
          </cell>
          <cell r="K220">
            <v>7000877881</v>
          </cell>
          <cell r="L220" t="str">
            <v>LEDDEC-5 RETL</v>
          </cell>
          <cell r="M220">
            <v>300</v>
          </cell>
          <cell r="N220">
            <v>19200</v>
          </cell>
          <cell r="P220" t="str">
            <v>MCFL</v>
          </cell>
          <cell r="R220" t="str">
            <v>24E-C</v>
          </cell>
          <cell r="S220" t="str">
            <v>E262 Comml CFL Mark Down Program</v>
          </cell>
          <cell r="T220" t="str">
            <v>PUYALLUP</v>
          </cell>
          <cell r="U220" t="str">
            <v>Calculate Rebate</v>
          </cell>
          <cell r="V220">
            <v>18230714</v>
          </cell>
          <cell r="Y220" t="str">
            <v>Lighting, Prescriptive</v>
          </cell>
          <cell r="AA220">
            <v>3645</v>
          </cell>
          <cell r="AB220">
            <v>200014562892</v>
          </cell>
          <cell r="AD220" t="str">
            <v>1159 S MERIDIAN PUYALLUP, WA 98371</v>
          </cell>
          <cell r="AE220" t="str">
            <v>1159 S MERIDIAN</v>
          </cell>
          <cell r="AG220">
            <v>98371</v>
          </cell>
          <cell r="AH220" t="str">
            <v>Retail</v>
          </cell>
          <cell r="AM220" t="str">
            <v>CONSOLIDATED ELECTRICAL</v>
          </cell>
          <cell r="AN220" t="str">
            <v>CONSOLIDATED ELECTRICAL</v>
          </cell>
          <cell r="AO220" t="str">
            <v>CED TACOMA</v>
          </cell>
          <cell r="AP220">
            <v>3</v>
          </cell>
        </row>
        <row r="221">
          <cell r="G221" t="str">
            <v>LED: PAR30 Restaurant</v>
          </cell>
          <cell r="H221">
            <v>160</v>
          </cell>
          <cell r="I221" t="str">
            <v>2132 SW 336TH ST FEDERAL WAY, WA 98023</v>
          </cell>
          <cell r="J221">
            <v>1003634</v>
          </cell>
          <cell r="K221">
            <v>7001439044</v>
          </cell>
          <cell r="L221" t="str">
            <v>LEDPAR30-20 REST</v>
          </cell>
          <cell r="M221">
            <v>8</v>
          </cell>
          <cell r="N221">
            <v>896</v>
          </cell>
          <cell r="P221" t="str">
            <v>MCFL</v>
          </cell>
          <cell r="Q221" t="str">
            <v>31G-C</v>
          </cell>
          <cell r="R221" t="str">
            <v>24E-C</v>
          </cell>
          <cell r="S221" t="str">
            <v>E262 Comml CFL Mark Down Program</v>
          </cell>
          <cell r="T221" t="str">
            <v>FEDERAL WAY</v>
          </cell>
          <cell r="U221" t="str">
            <v>Calculate Rebate</v>
          </cell>
          <cell r="V221">
            <v>18230714</v>
          </cell>
          <cell r="Y221" t="str">
            <v>Lighting, Prescriptive</v>
          </cell>
          <cell r="AA221">
            <v>271.83999999999997</v>
          </cell>
          <cell r="AB221">
            <v>200016263309</v>
          </cell>
          <cell r="AD221" t="str">
            <v>2132 SW 336TH ST FEDERAL WAY, WA 98023</v>
          </cell>
          <cell r="AE221" t="str">
            <v>2132 SW 336TH ST</v>
          </cell>
          <cell r="AG221">
            <v>98023</v>
          </cell>
          <cell r="AH221" t="str">
            <v>Restaurant</v>
          </cell>
          <cell r="AM221" t="str">
            <v>CONSOLIDATED ELECTRICAL</v>
          </cell>
          <cell r="AN221" t="str">
            <v>CONSOLIDATED ELECTRICAL</v>
          </cell>
          <cell r="AO221" t="str">
            <v>CED TACOMA</v>
          </cell>
          <cell r="AP221">
            <v>5</v>
          </cell>
        </row>
        <row r="222">
          <cell r="G222" t="str">
            <v>LED: MR16 Restaurant</v>
          </cell>
          <cell r="H222">
            <v>195</v>
          </cell>
          <cell r="I222" t="str">
            <v>2132 SW 336TH ST FEDERAL WAY, WA 98023</v>
          </cell>
          <cell r="J222">
            <v>1003634</v>
          </cell>
          <cell r="K222">
            <v>7001439044</v>
          </cell>
          <cell r="L222" t="str">
            <v>LEDMR16-15 REST</v>
          </cell>
          <cell r="M222">
            <v>13</v>
          </cell>
          <cell r="N222">
            <v>1196</v>
          </cell>
          <cell r="P222" t="str">
            <v>MCFL</v>
          </cell>
          <cell r="Q222" t="str">
            <v>31G-C</v>
          </cell>
          <cell r="R222" t="str">
            <v>24E-C</v>
          </cell>
          <cell r="S222" t="str">
            <v>E262 Comml CFL Mark Down Program</v>
          </cell>
          <cell r="T222" t="str">
            <v>FEDERAL WAY</v>
          </cell>
          <cell r="U222" t="str">
            <v>Calculate Rebate</v>
          </cell>
          <cell r="V222">
            <v>18230714</v>
          </cell>
          <cell r="Y222" t="str">
            <v>Lighting, Prescriptive</v>
          </cell>
          <cell r="AA222">
            <v>247</v>
          </cell>
          <cell r="AB222">
            <v>200016263309</v>
          </cell>
          <cell r="AD222" t="str">
            <v>2132 SW 336TH ST FEDERAL WAY, WA 98023</v>
          </cell>
          <cell r="AE222" t="str">
            <v>2132 SW 336TH ST</v>
          </cell>
          <cell r="AG222">
            <v>98023</v>
          </cell>
          <cell r="AH222" t="str">
            <v>Restaurant</v>
          </cell>
          <cell r="AM222" t="str">
            <v>CONSOLIDATED ELECTRICAL</v>
          </cell>
          <cell r="AN222" t="str">
            <v>CONSOLIDATED ELECTRICAL</v>
          </cell>
          <cell r="AO222" t="str">
            <v>CED TACOMA</v>
          </cell>
          <cell r="AP222">
            <v>5</v>
          </cell>
        </row>
        <row r="223">
          <cell r="G223" t="str">
            <v>$30 gas under counter or door type sales incentive</v>
          </cell>
          <cell r="H223">
            <v>30</v>
          </cell>
          <cell r="I223" t="str">
            <v>3509 CARPENTER RD SE LACEY, WA 98503</v>
          </cell>
          <cell r="J223">
            <v>1009427</v>
          </cell>
          <cell r="K223">
            <v>7001468352</v>
          </cell>
          <cell r="L223" t="str">
            <v>UCDT $30G</v>
          </cell>
          <cell r="M223">
            <v>1</v>
          </cell>
          <cell r="O223">
            <v>0</v>
          </cell>
          <cell r="P223" t="str">
            <v>CKFR</v>
          </cell>
          <cell r="Q223" t="str">
            <v>31G-C</v>
          </cell>
          <cell r="R223" t="str">
            <v>24E-C</v>
          </cell>
          <cell r="S223" t="str">
            <v>E_G 262 Comml Cooking Equip.</v>
          </cell>
          <cell r="T223" t="str">
            <v>LACEY</v>
          </cell>
          <cell r="U223" t="str">
            <v>Audit Grant/Rebate</v>
          </cell>
          <cell r="V223">
            <v>18231027</v>
          </cell>
          <cell r="Y223" t="str">
            <v>Kitchen, Commercial</v>
          </cell>
          <cell r="Z223" t="str">
            <v>NUSE</v>
          </cell>
          <cell r="AA223">
            <v>30</v>
          </cell>
          <cell r="AB223">
            <v>200015138791</v>
          </cell>
          <cell r="AC223" t="str">
            <v>CHEERS LACEY BAR AND GRILL - Incentive</v>
          </cell>
          <cell r="AD223" t="str">
            <v>5805 LACEY BLVD SE LACEY, WA 98503</v>
          </cell>
          <cell r="AE223" t="str">
            <v>5805 LACEY BLVD SE</v>
          </cell>
          <cell r="AG223">
            <v>98503</v>
          </cell>
          <cell r="AH223" t="str">
            <v>Restaurant</v>
          </cell>
          <cell r="AM223" t="str">
            <v>TOSCA EQUIPMENT</v>
          </cell>
          <cell r="AN223" t="str">
            <v>TOSCA EQUIPMENT</v>
          </cell>
          <cell r="AO223" t="str">
            <v>Tosca</v>
          </cell>
          <cell r="AP223">
            <v>0</v>
          </cell>
        </row>
        <row r="224">
          <cell r="G224" t="str">
            <v>3' 1L T12 to 3' 1L T8 2015</v>
          </cell>
          <cell r="H224">
            <v>851.68</v>
          </cell>
          <cell r="I224" t="str">
            <v>6710 CORTEZ PL NW BREMERTON, WA 98311</v>
          </cell>
          <cell r="J224">
            <v>1023228</v>
          </cell>
          <cell r="K224">
            <v>7001280656</v>
          </cell>
          <cell r="L224" t="str">
            <v>3FT1LT8 2015</v>
          </cell>
          <cell r="M224">
            <v>16</v>
          </cell>
          <cell r="N224">
            <v>1120</v>
          </cell>
          <cell r="P224" t="str">
            <v>SBDI</v>
          </cell>
          <cell r="R224" t="str">
            <v>24E-C</v>
          </cell>
          <cell r="S224" t="str">
            <v>Small Business Direct Install</v>
          </cell>
          <cell r="T224" t="str">
            <v>BREMERTON</v>
          </cell>
          <cell r="U224" t="str">
            <v>Calculate Rebate</v>
          </cell>
          <cell r="V224">
            <v>18231134</v>
          </cell>
          <cell r="Y224" t="str">
            <v>Lighting, Prescriptive</v>
          </cell>
          <cell r="AA224">
            <v>851.68</v>
          </cell>
          <cell r="AB224">
            <v>200015365170</v>
          </cell>
          <cell r="AD224" t="str">
            <v>200 1ST ST BREMERTON, WA 98337</v>
          </cell>
          <cell r="AE224" t="str">
            <v>200 1ST ST</v>
          </cell>
          <cell r="AG224">
            <v>98337</v>
          </cell>
          <cell r="AH224" t="str">
            <v>Restaurant</v>
          </cell>
          <cell r="AM224" t="str">
            <v>WILLDAN ENERGY SOLUTIONS</v>
          </cell>
          <cell r="AN224" t="str">
            <v>WILLDAN ENERGY SOLUTIONS</v>
          </cell>
          <cell r="AO224" t="str">
            <v>Willdan Engineers &amp; Constructors</v>
          </cell>
          <cell r="AP224">
            <v>12</v>
          </cell>
        </row>
        <row r="225">
          <cell r="G225" t="str">
            <v>Ice Machine 1001-1500 lbs ice per day</v>
          </cell>
          <cell r="H225">
            <v>300</v>
          </cell>
          <cell r="I225" t="str">
            <v>12011 MERIDIAN E PUYALLUP, WA 98373</v>
          </cell>
          <cell r="J225">
            <v>1003903</v>
          </cell>
          <cell r="K225">
            <v>7000055423</v>
          </cell>
          <cell r="L225" t="str">
            <v>ICE 10-15</v>
          </cell>
          <cell r="M225">
            <v>1</v>
          </cell>
          <cell r="N225">
            <v>2601</v>
          </cell>
          <cell r="P225" t="str">
            <v>CKFR</v>
          </cell>
          <cell r="R225" t="str">
            <v>24E-C-DM</v>
          </cell>
          <cell r="S225" t="str">
            <v>E_G 262 Comml Cooking Equip.</v>
          </cell>
          <cell r="T225" t="str">
            <v>PUYALLUP</v>
          </cell>
          <cell r="U225" t="str">
            <v>Audit Grant/Rebate</v>
          </cell>
          <cell r="V225">
            <v>18230716</v>
          </cell>
          <cell r="Y225" t="str">
            <v>Refrigeration - Commercial</v>
          </cell>
          <cell r="Z225" t="str">
            <v>REF</v>
          </cell>
          <cell r="AA225">
            <v>589</v>
          </cell>
          <cell r="AB225">
            <v>220005929793</v>
          </cell>
          <cell r="AC225" t="str">
            <v>CHIPOTLE MEXICAN GRILL</v>
          </cell>
          <cell r="AD225" t="str">
            <v>12011 MERIDIAN E PUYALLUP, WA 98373</v>
          </cell>
          <cell r="AE225" t="str">
            <v>12011 MERIDIAN E</v>
          </cell>
          <cell r="AG225">
            <v>98373</v>
          </cell>
          <cell r="AH225" t="str">
            <v>Restaurant</v>
          </cell>
          <cell r="AM225" t="str">
            <v>CHIPOTLE MEXICAN GRILL</v>
          </cell>
          <cell r="AN225" t="str">
            <v>CHIPOTLE MEXICAN GRILL</v>
          </cell>
          <cell r="AO225" t="str">
            <v>Ecova, Inc</v>
          </cell>
          <cell r="AP225">
            <v>10</v>
          </cell>
        </row>
        <row r="226">
          <cell r="G226" t="str">
            <v>SBDI Gas sprayhead 2.2 previously installed to .65gpm</v>
          </cell>
          <cell r="H226">
            <v>71.209999999999994</v>
          </cell>
          <cell r="I226" t="str">
            <v>1104 MAPLE ST 240 SUMNER, WA 98390</v>
          </cell>
          <cell r="J226">
            <v>1016826</v>
          </cell>
          <cell r="K226">
            <v>7000753015</v>
          </cell>
          <cell r="L226" t="str">
            <v>G 22 to 65 SBDI</v>
          </cell>
          <cell r="M226">
            <v>1</v>
          </cell>
          <cell r="O226">
            <v>58</v>
          </cell>
          <cell r="P226" t="str">
            <v>SBDI</v>
          </cell>
          <cell r="Q226" t="str">
            <v>31G-C</v>
          </cell>
          <cell r="R226" t="str">
            <v>25E-C-DM</v>
          </cell>
          <cell r="S226" t="str">
            <v>Small Business Direct Install</v>
          </cell>
          <cell r="T226" t="str">
            <v>SUMNER</v>
          </cell>
          <cell r="U226" t="str">
            <v>Calculate Rebate</v>
          </cell>
          <cell r="V226">
            <v>18231022</v>
          </cell>
          <cell r="Y226" t="str">
            <v>Water Heating - Commercial</v>
          </cell>
          <cell r="AA226">
            <v>71.209999999999994</v>
          </cell>
          <cell r="AB226">
            <v>200001690607</v>
          </cell>
          <cell r="AD226" t="str">
            <v>15506 62ND STREET CT E SUMNER, WA 98390</v>
          </cell>
          <cell r="AE226" t="str">
            <v>15506 62ND STREET CT E</v>
          </cell>
          <cell r="AG226">
            <v>98390</v>
          </cell>
          <cell r="AH226" t="str">
            <v>Office</v>
          </cell>
          <cell r="AM226" t="str">
            <v>WILLDAN ENERGY SOLUTIONS</v>
          </cell>
          <cell r="AN226" t="str">
            <v>WILLDAN ENERGY SOLUTIONS</v>
          </cell>
          <cell r="AO226" t="str">
            <v>Willdan Engineers &amp; Constructors</v>
          </cell>
          <cell r="AP226">
            <v>5</v>
          </cell>
        </row>
        <row r="227">
          <cell r="G227" t="str">
            <v>4' 3L T12 HO to 4' 3L T8 2015</v>
          </cell>
          <cell r="H227">
            <v>857.5</v>
          </cell>
          <cell r="I227" t="str">
            <v>4811 134TH PL SE BELLEVUE, WA 98006</v>
          </cell>
          <cell r="J227">
            <v>1003849</v>
          </cell>
          <cell r="K227">
            <v>7000491662</v>
          </cell>
          <cell r="L227" t="str">
            <v>HO-4FT3LT8 2015</v>
          </cell>
          <cell r="M227">
            <v>14</v>
          </cell>
          <cell r="N227">
            <v>8848</v>
          </cell>
          <cell r="P227" t="str">
            <v>SBDI</v>
          </cell>
          <cell r="R227" t="str">
            <v>24E-C</v>
          </cell>
          <cell r="S227" t="str">
            <v>Small Business Direct Install</v>
          </cell>
          <cell r="T227" t="str">
            <v>OLYMPIA</v>
          </cell>
          <cell r="U227" t="str">
            <v>Calculate Rebate</v>
          </cell>
          <cell r="V227">
            <v>18231134</v>
          </cell>
          <cell r="Y227" t="str">
            <v>Lighting, Prescriptive</v>
          </cell>
          <cell r="AA227">
            <v>857.5</v>
          </cell>
          <cell r="AB227">
            <v>200005094756</v>
          </cell>
          <cell r="AD227" t="str">
            <v>1001 COOPER POINT RD SW HSE OLYMPIA, WA 98502</v>
          </cell>
          <cell r="AE227" t="str">
            <v>1001 COOPER POINT RD SW HSE</v>
          </cell>
          <cell r="AG227">
            <v>98502</v>
          </cell>
          <cell r="AH227" t="str">
            <v>Retail</v>
          </cell>
          <cell r="AM227" t="str">
            <v>WILLDAN ENERGY SOLUTIONS</v>
          </cell>
          <cell r="AN227" t="str">
            <v>WILLDAN ENERGY SOLUTIONS</v>
          </cell>
          <cell r="AO227" t="str">
            <v>Willdan Engineers &amp; Constructors</v>
          </cell>
          <cell r="AP227">
            <v>12</v>
          </cell>
        </row>
        <row r="228">
          <cell r="G228" t="str">
            <v>Double Rack Oven - gas</v>
          </cell>
          <cell r="H228">
            <v>6000</v>
          </cell>
          <cell r="I228" t="str">
            <v>18109 33RD AVE W LYNNWOOD, WA 98037</v>
          </cell>
          <cell r="J228">
            <v>1016751</v>
          </cell>
          <cell r="K228">
            <v>7001572908</v>
          </cell>
          <cell r="L228" t="str">
            <v>DUBRACK G</v>
          </cell>
          <cell r="M228">
            <v>3</v>
          </cell>
          <cell r="O228">
            <v>6300</v>
          </cell>
          <cell r="P228" t="str">
            <v>CKFR</v>
          </cell>
          <cell r="Q228" t="str">
            <v>41G-C2</v>
          </cell>
          <cell r="S228" t="str">
            <v>E_G 262 Comml Cooking Equip.</v>
          </cell>
          <cell r="T228" t="str">
            <v>LYNNWOOD</v>
          </cell>
          <cell r="U228" t="str">
            <v>Audit Grant/Rebate</v>
          </cell>
          <cell r="V228">
            <v>18231027</v>
          </cell>
          <cell r="Y228" t="str">
            <v>Kitchen, Commercial</v>
          </cell>
          <cell r="Z228" t="str">
            <v>CKFR</v>
          </cell>
          <cell r="AA228">
            <v>12384</v>
          </cell>
          <cell r="AB228">
            <v>220008313300</v>
          </cell>
          <cell r="AC228" t="str">
            <v>COSCO WHOLESALE</v>
          </cell>
          <cell r="AD228" t="str">
            <v>18109 33RD AVE W LYNNWOOD, WA 98037</v>
          </cell>
          <cell r="AE228" t="str">
            <v>18109 33RD AVE W</v>
          </cell>
          <cell r="AG228">
            <v>98037</v>
          </cell>
          <cell r="AH228" t="str">
            <v>Retail</v>
          </cell>
          <cell r="AM228" t="str">
            <v>COSTCO WHOLESALE</v>
          </cell>
          <cell r="AN228" t="str">
            <v>COSTCO WHOLESALE</v>
          </cell>
          <cell r="AP228">
            <v>12</v>
          </cell>
        </row>
        <row r="229">
          <cell r="G229" t="str">
            <v>Smart Strip Plug-in</v>
          </cell>
          <cell r="H229">
            <v>55</v>
          </cell>
          <cell r="I229" t="str">
            <v>227 1ST AVE S KENT, WA 98032</v>
          </cell>
          <cell r="J229">
            <v>1003809</v>
          </cell>
          <cell r="K229">
            <v>7001127562</v>
          </cell>
          <cell r="L229" t="str">
            <v>SMART PLUG</v>
          </cell>
          <cell r="M229">
            <v>1</v>
          </cell>
          <cell r="N229">
            <v>100</v>
          </cell>
          <cell r="P229" t="str">
            <v>SBDI</v>
          </cell>
          <cell r="R229" t="str">
            <v>24E-C</v>
          </cell>
          <cell r="S229" t="str">
            <v>Small Business Direct Install</v>
          </cell>
          <cell r="T229" t="str">
            <v>KENT</v>
          </cell>
          <cell r="U229" t="str">
            <v>Calculate Rebate</v>
          </cell>
          <cell r="V229">
            <v>18231134</v>
          </cell>
          <cell r="Y229" t="str">
            <v>Plug Load</v>
          </cell>
          <cell r="AA229">
            <v>55</v>
          </cell>
          <cell r="AB229">
            <v>200007523844</v>
          </cell>
          <cell r="AD229" t="str">
            <v>227 1ST AVE S KENT, WA 98032</v>
          </cell>
          <cell r="AE229" t="str">
            <v>227 1ST AVE S</v>
          </cell>
          <cell r="AG229">
            <v>98032</v>
          </cell>
          <cell r="AH229" t="str">
            <v>Retail</v>
          </cell>
          <cell r="AM229" t="str">
            <v>WILLDAN ENERGY SOLUTIONS</v>
          </cell>
          <cell r="AN229" t="str">
            <v>WILLDAN ENERGY SOLUTIONS</v>
          </cell>
          <cell r="AO229" t="str">
            <v>Willdan Engineers &amp; Constructors</v>
          </cell>
          <cell r="AP229">
            <v>4</v>
          </cell>
        </row>
        <row r="230">
          <cell r="G230" t="str">
            <v>8' 1L T8 F96 to 4' 2L 28W (retro kit 2L 8')</v>
          </cell>
          <cell r="H230">
            <v>624</v>
          </cell>
          <cell r="I230" t="str">
            <v>26119 UNITED RD NE 2 KINGSTON, WA 98346</v>
          </cell>
          <cell r="J230">
            <v>1011263</v>
          </cell>
          <cell r="K230">
            <v>7000384647</v>
          </cell>
          <cell r="L230" t="str">
            <v>8FT1L-4FT2L RETRO</v>
          </cell>
          <cell r="M230">
            <v>8</v>
          </cell>
          <cell r="N230">
            <v>400</v>
          </cell>
          <cell r="P230" t="str">
            <v>SBDI</v>
          </cell>
          <cell r="R230" t="str">
            <v>24E-C</v>
          </cell>
          <cell r="S230" t="str">
            <v>Small Business Direct Install</v>
          </cell>
          <cell r="T230" t="str">
            <v>KINGSTON</v>
          </cell>
          <cell r="U230" t="str">
            <v>Calculate Rebate</v>
          </cell>
          <cell r="V230">
            <v>18231134</v>
          </cell>
          <cell r="Y230" t="str">
            <v>Lighting, Prescriptive</v>
          </cell>
          <cell r="AA230">
            <v>624</v>
          </cell>
          <cell r="AB230">
            <v>200009050168</v>
          </cell>
          <cell r="AD230" t="str">
            <v>26119 UNITED RD NE 2 KINGSTON, WA 98346</v>
          </cell>
          <cell r="AE230" t="str">
            <v>26119 UNITED RD NE 2</v>
          </cell>
          <cell r="AG230">
            <v>98346</v>
          </cell>
          <cell r="AH230" t="str">
            <v>Other</v>
          </cell>
          <cell r="AM230" t="str">
            <v>WILLDAN ENERGY SOLUTIONS</v>
          </cell>
          <cell r="AN230" t="str">
            <v>WILLDAN ENERGY SOLUTIONS</v>
          </cell>
          <cell r="AO230" t="str">
            <v>Willdan Engineers &amp; Constructors</v>
          </cell>
          <cell r="AP230">
            <v>12</v>
          </cell>
        </row>
        <row r="231">
          <cell r="G231" t="str">
            <v>LED 76W - 100W</v>
          </cell>
          <cell r="H231">
            <v>300</v>
          </cell>
          <cell r="I231" t="str">
            <v>LAKEMONT BLVD SE &amp; SE 62 ST BELLEVUE, WA 98006</v>
          </cell>
          <cell r="J231">
            <v>998795</v>
          </cell>
          <cell r="K231">
            <v>7000932728</v>
          </cell>
          <cell r="L231" t="str">
            <v>SL LED 76-100W</v>
          </cell>
          <cell r="M231">
            <v>5</v>
          </cell>
          <cell r="N231">
            <v>1910</v>
          </cell>
          <cell r="P231" t="str">
            <v>SLTG</v>
          </cell>
          <cell r="R231" t="str">
            <v>24E-C</v>
          </cell>
          <cell r="S231" t="str">
            <v>Street Lighting Express</v>
          </cell>
          <cell r="T231" t="str">
            <v>BELLEVUE</v>
          </cell>
          <cell r="U231" t="str">
            <v>Audit Grant/Rebate</v>
          </cell>
          <cell r="V231">
            <v>18230724</v>
          </cell>
          <cell r="Y231" t="str">
            <v>Lighting, Prescriptive</v>
          </cell>
          <cell r="Z231" t="str">
            <v>LTG</v>
          </cell>
          <cell r="AA231">
            <v>3625</v>
          </cell>
          <cell r="AB231">
            <v>200025072733</v>
          </cell>
          <cell r="AC231" t="str">
            <v>CITY OF BELLEVUE</v>
          </cell>
          <cell r="AD231" t="str">
            <v>LAKEMONT BLVD SE &amp; SE 62 ST BELLEVUE, WA 98006</v>
          </cell>
          <cell r="AE231" t="str">
            <v>LAKEMONT BLVD SE &amp; SE 62 ST</v>
          </cell>
          <cell r="AG231">
            <v>98006</v>
          </cell>
          <cell r="AH231" t="str">
            <v>Street Lighting</v>
          </cell>
          <cell r="AM231" t="str">
            <v>CITY OF BELLEVUE</v>
          </cell>
          <cell r="AN231" t="str">
            <v>CITY OF BELLEVUE</v>
          </cell>
          <cell r="AP231">
            <v>20</v>
          </cell>
        </row>
        <row r="232">
          <cell r="G232" t="str">
            <v>Data Center Server Viritualization</v>
          </cell>
          <cell r="H232">
            <v>15600</v>
          </cell>
          <cell r="I232" t="str">
            <v>601 4TH AVE E OLYMPIA, WA 98501</v>
          </cell>
          <cell r="J232">
            <v>1027155</v>
          </cell>
          <cell r="K232">
            <v>7000337720</v>
          </cell>
          <cell r="L232" t="str">
            <v>DC SV</v>
          </cell>
          <cell r="M232">
            <v>1</v>
          </cell>
          <cell r="N232">
            <v>23604</v>
          </cell>
          <cell r="P232" t="str">
            <v>DCEE</v>
          </cell>
          <cell r="R232" t="str">
            <v>25E-C-KV</v>
          </cell>
          <cell r="S232" t="str">
            <v>E250 Data Center Energy Efficiency</v>
          </cell>
          <cell r="T232" t="str">
            <v>OLYMPIA</v>
          </cell>
          <cell r="U232" t="str">
            <v>Calculate Rebate</v>
          </cell>
          <cell r="V232">
            <v>18231132</v>
          </cell>
          <cell r="Y232" t="str">
            <v>Data Center</v>
          </cell>
          <cell r="AA232">
            <v>72831.61</v>
          </cell>
          <cell r="AB232">
            <v>200019421672</v>
          </cell>
          <cell r="AD232" t="str">
            <v>601 4TH AVE E OLYMPIA, WA 98501</v>
          </cell>
          <cell r="AE232" t="str">
            <v>601 4TH AVE E</v>
          </cell>
          <cell r="AG232">
            <v>98501</v>
          </cell>
          <cell r="AH232" t="str">
            <v>Office</v>
          </cell>
          <cell r="AM232" t="str">
            <v>CLEARESULT CONSULTING</v>
          </cell>
          <cell r="AN232" t="str">
            <v>CLEARESULT CONSULTING</v>
          </cell>
          <cell r="AO232" t="str">
            <v>CLEAResult</v>
          </cell>
          <cell r="AP232">
            <v>7</v>
          </cell>
        </row>
        <row r="233">
          <cell r="G233" t="str">
            <v>Data Center Uninterruptible Power Supply</v>
          </cell>
          <cell r="H233">
            <v>7980</v>
          </cell>
          <cell r="I233" t="str">
            <v>601 4TH AVE E OLYMPIA, WA 98501</v>
          </cell>
          <cell r="J233">
            <v>1027155</v>
          </cell>
          <cell r="K233">
            <v>7000337720</v>
          </cell>
          <cell r="L233" t="str">
            <v>DC UPS</v>
          </cell>
          <cell r="M233">
            <v>1</v>
          </cell>
          <cell r="N233">
            <v>49800</v>
          </cell>
          <cell r="P233" t="str">
            <v>DCEE</v>
          </cell>
          <cell r="R233" t="str">
            <v>25E-C-KV</v>
          </cell>
          <cell r="S233" t="str">
            <v>E250 Data Center Energy Efficiency</v>
          </cell>
          <cell r="T233" t="str">
            <v>OLYMPIA</v>
          </cell>
          <cell r="U233" t="str">
            <v>Calculate Rebate</v>
          </cell>
          <cell r="V233">
            <v>18231132</v>
          </cell>
          <cell r="Y233" t="str">
            <v>Data Center</v>
          </cell>
          <cell r="AA233">
            <v>12403.2</v>
          </cell>
          <cell r="AB233">
            <v>200019421672</v>
          </cell>
          <cell r="AD233" t="str">
            <v>601 4TH AVE E OLYMPIA, WA 98501</v>
          </cell>
          <cell r="AE233" t="str">
            <v>601 4TH AVE E</v>
          </cell>
          <cell r="AG233">
            <v>98501</v>
          </cell>
          <cell r="AH233" t="str">
            <v>Office</v>
          </cell>
          <cell r="AM233" t="str">
            <v>CLEARESULT CONSULTING</v>
          </cell>
          <cell r="AN233" t="str">
            <v>CLEARESULT CONSULTING</v>
          </cell>
          <cell r="AO233" t="str">
            <v>CLEAResult</v>
          </cell>
          <cell r="AP233">
            <v>10</v>
          </cell>
        </row>
        <row r="234">
          <cell r="G234" t="str">
            <v>Phase 1 Strip Curtains</v>
          </cell>
          <cell r="H234">
            <v>358</v>
          </cell>
          <cell r="I234" t="str">
            <v>8629 120TH AVE NE KIRKLAND, WA 98033</v>
          </cell>
          <cell r="J234">
            <v>994850</v>
          </cell>
          <cell r="K234">
            <v>7000949858</v>
          </cell>
          <cell r="L234" t="str">
            <v>P1SC</v>
          </cell>
          <cell r="M234">
            <v>35.799999999999997</v>
          </cell>
          <cell r="N234">
            <v>3687.4</v>
          </cell>
          <cell r="P234" t="str">
            <v>ESGR</v>
          </cell>
          <cell r="R234" t="str">
            <v>26E-C-KV</v>
          </cell>
          <cell r="S234" t="str">
            <v>E250 Energy S. Grocer REBATE</v>
          </cell>
          <cell r="T234" t="str">
            <v>KIRKLAND</v>
          </cell>
          <cell r="U234" t="str">
            <v>Calculate Rebate</v>
          </cell>
          <cell r="V234">
            <v>18231135</v>
          </cell>
          <cell r="Y234" t="str">
            <v>Refrigeration - Commercial</v>
          </cell>
          <cell r="AA234">
            <v>1114.3800000000001</v>
          </cell>
          <cell r="AB234">
            <v>200016615144</v>
          </cell>
          <cell r="AD234" t="str">
            <v>8629 120TH AVE NE KIRKLAND, WA 98033</v>
          </cell>
          <cell r="AE234" t="str">
            <v>8629 120TH AVE NE</v>
          </cell>
          <cell r="AG234">
            <v>98033</v>
          </cell>
          <cell r="AH234" t="str">
            <v>Grocery</v>
          </cell>
          <cell r="AM234" t="str">
            <v>COMMERCIAL/INDUSTRIAL REBATES</v>
          </cell>
          <cell r="AN234" t="str">
            <v>COMMERCIAL/INDUSTRIAL REBATES</v>
          </cell>
          <cell r="AO234" t="str">
            <v>PECI</v>
          </cell>
          <cell r="AP234">
            <v>3</v>
          </cell>
        </row>
        <row r="235">
          <cell r="G235" t="str">
            <v>$30 Salesman incentive, fryer gas</v>
          </cell>
          <cell r="H235">
            <v>30</v>
          </cell>
          <cell r="I235" t="str">
            <v>4721 TOLT AVE CARNATION, WA 98014</v>
          </cell>
          <cell r="J235">
            <v>1019994</v>
          </cell>
          <cell r="K235">
            <v>7001384163</v>
          </cell>
          <cell r="L235" t="str">
            <v>FRYG SPIFF</v>
          </cell>
          <cell r="M235">
            <v>1</v>
          </cell>
          <cell r="O235">
            <v>0</v>
          </cell>
          <cell r="P235" t="str">
            <v>CKFR</v>
          </cell>
          <cell r="Q235" t="str">
            <v>31G-C</v>
          </cell>
          <cell r="R235" t="str">
            <v>24E-C</v>
          </cell>
          <cell r="S235" t="str">
            <v>E_G 262 Comml Cooking Equip.</v>
          </cell>
          <cell r="T235" t="str">
            <v>CARNATION</v>
          </cell>
          <cell r="U235" t="str">
            <v>Audit Grant/Rebate</v>
          </cell>
          <cell r="V235">
            <v>18231027</v>
          </cell>
          <cell r="Y235" t="str">
            <v>Kitchen, Commercial</v>
          </cell>
          <cell r="Z235" t="str">
            <v>NUSE</v>
          </cell>
          <cell r="AA235">
            <v>30</v>
          </cell>
          <cell r="AB235">
            <v>220003444878</v>
          </cell>
          <cell r="AC235" t="str">
            <v>DOG MOUNTAIN'S FARM TO TABLE LLC - Incentive</v>
          </cell>
          <cell r="AD235" t="str">
            <v>4721 TOLT AVE CARNATION, WA 98014</v>
          </cell>
          <cell r="AE235" t="str">
            <v>4721 TOLT AVE</v>
          </cell>
          <cell r="AG235">
            <v>98014</v>
          </cell>
          <cell r="AH235" t="str">
            <v>Restaurant</v>
          </cell>
          <cell r="AM235" t="str">
            <v>DICKS RESTAURANT SUPPLY EASTSIDE</v>
          </cell>
          <cell r="AN235" t="str">
            <v>DICKS RESTAURANT SUPPLY EASTSIDE</v>
          </cell>
          <cell r="AP235">
            <v>0</v>
          </cell>
        </row>
        <row r="236">
          <cell r="G236" t="str">
            <v>STHT - Electric Booster</v>
          </cell>
          <cell r="H236">
            <v>750</v>
          </cell>
          <cell r="I236" t="str">
            <v>16500 SOUTHCENTER PKWY TUKWILA, WA 98188</v>
          </cell>
          <cell r="J236">
            <v>992857</v>
          </cell>
          <cell r="K236">
            <v>7000811422</v>
          </cell>
          <cell r="L236" t="str">
            <v>STHT 2</v>
          </cell>
          <cell r="M236">
            <v>1</v>
          </cell>
          <cell r="N236">
            <v>3951</v>
          </cell>
          <cell r="P236" t="str">
            <v>CKFR</v>
          </cell>
          <cell r="Q236" t="str">
            <v>31G-C</v>
          </cell>
          <cell r="R236" t="str">
            <v>26E-C-KV</v>
          </cell>
          <cell r="S236" t="str">
            <v>E_G 262 Comml Cooking Equip.</v>
          </cell>
          <cell r="T236" t="str">
            <v>TUKWILA</v>
          </cell>
          <cell r="U236" t="str">
            <v>Audit Grant/Rebate</v>
          </cell>
          <cell r="V236">
            <v>18230716</v>
          </cell>
          <cell r="Y236" t="str">
            <v>Kitchen, Commercial</v>
          </cell>
          <cell r="Z236" t="str">
            <v>DHW</v>
          </cell>
          <cell r="AA236">
            <v>4446</v>
          </cell>
          <cell r="AB236">
            <v>200017499431</v>
          </cell>
          <cell r="AC236" t="str">
            <v>CHA SOUTHCENTER LLC</v>
          </cell>
          <cell r="AD236" t="str">
            <v>16500 SOUTHCENTER PKWY TUKWILA, WA 98188</v>
          </cell>
          <cell r="AE236" t="str">
            <v>16500 SOUTHCENTER PKWY</v>
          </cell>
          <cell r="AG236">
            <v>98188</v>
          </cell>
          <cell r="AH236" t="str">
            <v>Hotel/Motel Common Areas</v>
          </cell>
          <cell r="AM236" t="str">
            <v>CHA SOUTHCENTER LLC</v>
          </cell>
          <cell r="AN236" t="str">
            <v>DOUBLETREE GUEST SUITES</v>
          </cell>
          <cell r="AP236">
            <v>20</v>
          </cell>
        </row>
        <row r="237">
          <cell r="G237" t="str">
            <v>STHT - Gas Water Heat</v>
          </cell>
          <cell r="H237">
            <v>250</v>
          </cell>
          <cell r="I237" t="str">
            <v>16500 SOUTHCENTER PKWY TUKWILA, WA 98188</v>
          </cell>
          <cell r="J237">
            <v>992857</v>
          </cell>
          <cell r="K237">
            <v>7000811422</v>
          </cell>
          <cell r="L237" t="str">
            <v>STHT 3</v>
          </cell>
          <cell r="M237">
            <v>1</v>
          </cell>
          <cell r="O237">
            <v>176</v>
          </cell>
          <cell r="P237" t="str">
            <v>CKFR</v>
          </cell>
          <cell r="Q237" t="str">
            <v>31G-C</v>
          </cell>
          <cell r="R237" t="str">
            <v>26E-C-KV</v>
          </cell>
          <cell r="S237" t="str">
            <v>E_G 262 Comml Cooking Equip.</v>
          </cell>
          <cell r="T237" t="str">
            <v>TUKWILA</v>
          </cell>
          <cell r="U237" t="str">
            <v>Audit Grant/Rebate</v>
          </cell>
          <cell r="V237">
            <v>18231027</v>
          </cell>
          <cell r="Y237" t="str">
            <v>Kitchen, Commercial</v>
          </cell>
          <cell r="Z237" t="str">
            <v>DHW</v>
          </cell>
          <cell r="AA237">
            <v>1436</v>
          </cell>
          <cell r="AB237">
            <v>200017499431</v>
          </cell>
          <cell r="AC237" t="str">
            <v>CHA SOUTHCENTER LLC</v>
          </cell>
          <cell r="AD237" t="str">
            <v>16500 SOUTHCENTER PKWY TUKWILA, WA 98188</v>
          </cell>
          <cell r="AE237" t="str">
            <v>16500 SOUTHCENTER PKWY</v>
          </cell>
          <cell r="AG237">
            <v>98188</v>
          </cell>
          <cell r="AH237" t="str">
            <v>Hotel/Motel Common Areas</v>
          </cell>
          <cell r="AM237" t="str">
            <v>CHA SOUTHCENTER LLC</v>
          </cell>
          <cell r="AN237" t="str">
            <v>DOUBLETREE GUEST SUITES</v>
          </cell>
          <cell r="AP237">
            <v>20</v>
          </cell>
        </row>
        <row r="238">
          <cell r="G238" t="str">
            <v>Ice Machine 301-500 lbs ice per day</v>
          </cell>
          <cell r="H238">
            <v>100</v>
          </cell>
          <cell r="I238" t="str">
            <v>4710 LAKE WASHINGTON BLVD NE RENTON, WA 98056</v>
          </cell>
          <cell r="J238">
            <v>1013884</v>
          </cell>
          <cell r="K238">
            <v>7001238829</v>
          </cell>
          <cell r="L238" t="str">
            <v>ICE 3-5</v>
          </cell>
          <cell r="M238">
            <v>1</v>
          </cell>
          <cell r="N238">
            <v>1117</v>
          </cell>
          <cell r="P238" t="str">
            <v>CKFR</v>
          </cell>
          <cell r="Q238" t="str">
            <v>31G-C</v>
          </cell>
          <cell r="R238" t="str">
            <v>25E-C-KV</v>
          </cell>
          <cell r="S238" t="str">
            <v>E_G 262 Comml Cooking Equip.</v>
          </cell>
          <cell r="T238" t="str">
            <v>RENTON</v>
          </cell>
          <cell r="U238" t="str">
            <v>Audit Grant/Rebate</v>
          </cell>
          <cell r="V238">
            <v>18230716</v>
          </cell>
          <cell r="Y238" t="str">
            <v>Refrigeration - Commercial</v>
          </cell>
          <cell r="Z238" t="str">
            <v>CKFR</v>
          </cell>
          <cell r="AA238">
            <v>266</v>
          </cell>
          <cell r="AB238">
            <v>200021835927</v>
          </cell>
          <cell r="AC238" t="str">
            <v>ECONO LODGE</v>
          </cell>
          <cell r="AD238" t="str">
            <v>4710 LAKE WASHINGTON BLVD NE RENTON, WA 98056</v>
          </cell>
          <cell r="AE238" t="str">
            <v>4710 LAKE WASHINGTON BLVD NE</v>
          </cell>
          <cell r="AG238">
            <v>98056</v>
          </cell>
          <cell r="AH238" t="str">
            <v>Hotel/Motel Common Areas</v>
          </cell>
          <cell r="AM238" t="str">
            <v>YOUNG LIM</v>
          </cell>
          <cell r="AN238" t="str">
            <v>YOUNG LIM</v>
          </cell>
          <cell r="AO238" t="str">
            <v>UNITED REFRIGERATION</v>
          </cell>
          <cell r="AP238">
            <v>10</v>
          </cell>
        </row>
        <row r="239">
          <cell r="G239" t="str">
            <v>Programmable Thermostat (2015)</v>
          </cell>
          <cell r="H239">
            <v>160</v>
          </cell>
          <cell r="I239" t="str">
            <v>209 CLARK PL SE TUMWATER, WA 98501</v>
          </cell>
          <cell r="J239">
            <v>1003810</v>
          </cell>
          <cell r="K239">
            <v>7001536550</v>
          </cell>
          <cell r="L239" t="str">
            <v>PTSTAT SBDI 2015</v>
          </cell>
          <cell r="M239">
            <v>1</v>
          </cell>
          <cell r="N239">
            <v>473</v>
          </cell>
          <cell r="P239" t="str">
            <v>SBDI</v>
          </cell>
          <cell r="Q239" t="str">
            <v>31G-C</v>
          </cell>
          <cell r="R239" t="str">
            <v>24E-C</v>
          </cell>
          <cell r="S239" t="str">
            <v>Small Business Direct Install</v>
          </cell>
          <cell r="T239" t="str">
            <v>TUMWATER</v>
          </cell>
          <cell r="U239" t="str">
            <v>Calculate Rebate</v>
          </cell>
          <cell r="V239">
            <v>18231134</v>
          </cell>
          <cell r="Y239" t="str">
            <v>HVAC - Commercial and Industrial</v>
          </cell>
          <cell r="AA239">
            <v>160</v>
          </cell>
          <cell r="AB239">
            <v>200000178174</v>
          </cell>
          <cell r="AD239" t="str">
            <v>209 CLARK PL SE TUMWATER, WA 98501</v>
          </cell>
          <cell r="AE239" t="str">
            <v>209 CLARK PL SE</v>
          </cell>
          <cell r="AG239">
            <v>98501</v>
          </cell>
          <cell r="AH239" t="str">
            <v>Office</v>
          </cell>
          <cell r="AM239" t="str">
            <v>WILLDAN ENERGY SOLUTIONS</v>
          </cell>
          <cell r="AN239" t="str">
            <v>WILLDAN ENERGY SOLUTIONS</v>
          </cell>
          <cell r="AO239" t="str">
            <v>Willdan Engineers &amp; Constructors</v>
          </cell>
          <cell r="AP239">
            <v>10</v>
          </cell>
        </row>
        <row r="240">
          <cell r="G240" t="str">
            <v>SBDI Electric sprayhead not previously installed to .65gpm</v>
          </cell>
          <cell r="H240">
            <v>142.41999999999999</v>
          </cell>
          <cell r="I240" t="str">
            <v>1125 E SUNSET DR 110 BELLINGHAM, WA 98226</v>
          </cell>
          <cell r="J240">
            <v>1027468</v>
          </cell>
          <cell r="K240">
            <v>7000213459</v>
          </cell>
          <cell r="L240" t="str">
            <v>E 0 to 65 SBDI</v>
          </cell>
          <cell r="M240">
            <v>2</v>
          </cell>
          <cell r="N240">
            <v>2416</v>
          </cell>
          <cell r="P240" t="str">
            <v>SBDI</v>
          </cell>
          <cell r="R240" t="str">
            <v>24E-C</v>
          </cell>
          <cell r="S240" t="str">
            <v>Small Business Direct Install</v>
          </cell>
          <cell r="T240" t="str">
            <v>BELLINGHAM</v>
          </cell>
          <cell r="U240" t="str">
            <v>Calculate Rebate</v>
          </cell>
          <cell r="V240">
            <v>18231134</v>
          </cell>
          <cell r="Y240" t="str">
            <v>Water Heating - Commercial</v>
          </cell>
          <cell r="AA240">
            <v>142.41999999999999</v>
          </cell>
          <cell r="AB240">
            <v>200000787370</v>
          </cell>
          <cell r="AD240" t="str">
            <v>1125 E SUNSET DR 110 BELLINGHAM, WA 98226</v>
          </cell>
          <cell r="AE240" t="str">
            <v>1125 E SUNSET DR 110</v>
          </cell>
          <cell r="AG240">
            <v>98226</v>
          </cell>
          <cell r="AH240" t="str">
            <v>Restaurant</v>
          </cell>
          <cell r="AM240" t="str">
            <v>WILLDAN ENERGY SOLUTIONS</v>
          </cell>
          <cell r="AN240" t="str">
            <v>WILLDAN ENERGY SOLUTIONS</v>
          </cell>
          <cell r="AO240" t="str">
            <v>Willdan Engineers &amp; Constructors</v>
          </cell>
          <cell r="AP240">
            <v>5</v>
          </cell>
        </row>
        <row r="241">
          <cell r="G241" t="str">
            <v>Occupancy Sensors (&gt;200W And &lt;450W)</v>
          </cell>
          <cell r="H241">
            <v>164</v>
          </cell>
          <cell r="I241" t="str">
            <v>1207 MAIN ST SUMNER, WA 98390</v>
          </cell>
          <cell r="J241">
            <v>1020421</v>
          </cell>
          <cell r="K241">
            <v>7000954206</v>
          </cell>
          <cell r="L241" t="str">
            <v>OCC 200-450 2015</v>
          </cell>
          <cell r="M241">
            <v>2</v>
          </cell>
          <cell r="N241">
            <v>604</v>
          </cell>
          <cell r="P241" t="str">
            <v>SBDI</v>
          </cell>
          <cell r="R241" t="str">
            <v>24E-C</v>
          </cell>
          <cell r="S241" t="str">
            <v>Small Business Direct Install</v>
          </cell>
          <cell r="T241" t="str">
            <v>SUMNER</v>
          </cell>
          <cell r="U241" t="str">
            <v>Calculate Rebate</v>
          </cell>
          <cell r="V241">
            <v>18231134</v>
          </cell>
          <cell r="Y241" t="str">
            <v>Lighting, Prescriptive</v>
          </cell>
          <cell r="AA241">
            <v>164</v>
          </cell>
          <cell r="AB241">
            <v>200016967701</v>
          </cell>
          <cell r="AD241" t="str">
            <v>1207 MAIN ST OFC SUMNER, WA 98390</v>
          </cell>
          <cell r="AE241" t="str">
            <v>1207 MAIN ST OFC</v>
          </cell>
          <cell r="AG241">
            <v>98390</v>
          </cell>
          <cell r="AH241" t="str">
            <v>Office</v>
          </cell>
          <cell r="AM241" t="str">
            <v>WILLDAN ENERGY SOLUTIONS</v>
          </cell>
          <cell r="AN241" t="str">
            <v>WILLDAN ENERGY SOLUTIONS</v>
          </cell>
          <cell r="AO241" t="str">
            <v>Willdan Engineers &amp; Constructors</v>
          </cell>
          <cell r="AP241">
            <v>10</v>
          </cell>
        </row>
        <row r="242">
          <cell r="G242" t="str">
            <v>1.5 GPM Showerhead Fitness Center, electric SBDI</v>
          </cell>
          <cell r="H242">
            <v>47.86</v>
          </cell>
          <cell r="I242" t="str">
            <v>16910 STATE ROUTE 507 SE YELM, WA 98597</v>
          </cell>
          <cell r="J242">
            <v>1023232</v>
          </cell>
          <cell r="K242">
            <v>7001311961</v>
          </cell>
          <cell r="L242" t="str">
            <v>E SH FIT SBDI</v>
          </cell>
          <cell r="M242">
            <v>2</v>
          </cell>
          <cell r="N242">
            <v>8576</v>
          </cell>
          <cell r="P242" t="str">
            <v>SBDI</v>
          </cell>
          <cell r="R242" t="str">
            <v>24E-C</v>
          </cell>
          <cell r="S242" t="str">
            <v>Small Business Direct Install</v>
          </cell>
          <cell r="T242" t="str">
            <v>YELM</v>
          </cell>
          <cell r="U242" t="str">
            <v>Calculate Rebate</v>
          </cell>
          <cell r="V242">
            <v>18231134</v>
          </cell>
          <cell r="Y242" t="str">
            <v>Water Heating - Commercial</v>
          </cell>
          <cell r="AA242">
            <v>47.86</v>
          </cell>
          <cell r="AB242">
            <v>200005967290</v>
          </cell>
          <cell r="AD242" t="str">
            <v>16910 STATE ROUTE 507 SE YELM, WA 98597</v>
          </cell>
          <cell r="AE242" t="str">
            <v>16910 STATE ROUTE 507 SE</v>
          </cell>
          <cell r="AG242">
            <v>98597</v>
          </cell>
          <cell r="AH242" t="str">
            <v>Other</v>
          </cell>
          <cell r="AM242" t="str">
            <v>WILLDAN ENERGY SOLUTIONS</v>
          </cell>
          <cell r="AN242" t="str">
            <v>WILLDAN ENERGY SOLUTIONS</v>
          </cell>
          <cell r="AO242" t="str">
            <v>Willdan Engineers &amp; Constructors</v>
          </cell>
          <cell r="AP242">
            <v>10</v>
          </cell>
        </row>
        <row r="243">
          <cell r="G243" t="str">
            <v>MTLT - Electric Water Heat</v>
          </cell>
          <cell r="H243">
            <v>1500</v>
          </cell>
          <cell r="I243" t="str">
            <v>13724 LACONNER WHITNEY RD MOUNT VERNON, WA 982734716</v>
          </cell>
          <cell r="J243">
            <v>999047</v>
          </cell>
          <cell r="K243">
            <v>7000132325</v>
          </cell>
          <cell r="L243" t="str">
            <v>MTLT 1</v>
          </cell>
          <cell r="M243">
            <v>1</v>
          </cell>
          <cell r="N243">
            <v>18554</v>
          </cell>
          <cell r="P243" t="str">
            <v>CKFR</v>
          </cell>
          <cell r="R243" t="str">
            <v>25E-C-KV</v>
          </cell>
          <cell r="S243" t="str">
            <v>E_G 262 Comml Cooking Equip.</v>
          </cell>
          <cell r="T243" t="str">
            <v>MOUNT VERNON</v>
          </cell>
          <cell r="U243" t="str">
            <v>Audit Grant/Rebate</v>
          </cell>
          <cell r="V243">
            <v>18230716</v>
          </cell>
          <cell r="Y243" t="str">
            <v>Kitchen, Commercial</v>
          </cell>
          <cell r="Z243" t="str">
            <v>DHW</v>
          </cell>
          <cell r="AA243">
            <v>3394</v>
          </cell>
          <cell r="AB243">
            <v>200007809987</v>
          </cell>
          <cell r="AC243" t="str">
            <v>FARMHOUSE RESTAURANT</v>
          </cell>
          <cell r="AD243" t="str">
            <v>13724 LACONNER WHITNEY RD MOUNT VERNON, WA 98273</v>
          </cell>
          <cell r="AE243" t="str">
            <v>13724 LACONNER WHITNEY RD</v>
          </cell>
          <cell r="AG243">
            <v>98273</v>
          </cell>
          <cell r="AH243" t="str">
            <v>Restaurant</v>
          </cell>
          <cell r="AM243" t="str">
            <v>FARMHOUSE RESTAURANT</v>
          </cell>
          <cell r="AN243" t="str">
            <v>T &amp; W BRAZAS INC</v>
          </cell>
          <cell r="AP243">
            <v>20</v>
          </cell>
        </row>
        <row r="244">
          <cell r="G244" t="str">
            <v>Gas head not previously installed to .65gpm SPLIT</v>
          </cell>
          <cell r="H244">
            <v>64.5</v>
          </cell>
          <cell r="I244" t="str">
            <v>5614 E LAKE SAMMAMISH PKWY SE 2 ISSAQUAH, WA 98029</v>
          </cell>
          <cell r="J244">
            <v>1001802</v>
          </cell>
          <cell r="K244">
            <v>7000245553</v>
          </cell>
          <cell r="L244" t="str">
            <v>G 0 TO 65 SPLIT</v>
          </cell>
          <cell r="M244">
            <v>1</v>
          </cell>
          <cell r="O244">
            <v>53</v>
          </cell>
          <cell r="P244" t="str">
            <v>SPRH</v>
          </cell>
          <cell r="Q244" t="str">
            <v>31G-C</v>
          </cell>
          <cell r="S244" t="str">
            <v>E_G 262 Pre Rinse Spray Head</v>
          </cell>
          <cell r="T244" t="str">
            <v>ISSAQUAH</v>
          </cell>
          <cell r="U244" t="str">
            <v>Calculate Rebate</v>
          </cell>
          <cell r="V244">
            <v>18231028</v>
          </cell>
          <cell r="Y244" t="str">
            <v>Water Heating - Commercial</v>
          </cell>
          <cell r="AA244">
            <v>64.5</v>
          </cell>
          <cell r="AB244">
            <v>200002870216</v>
          </cell>
          <cell r="AD244" t="str">
            <v>5614 E LAKE SAMMAMISH PKWY SE B2 ISSAQUAH, WA 98029</v>
          </cell>
          <cell r="AE244" t="str">
            <v>5614 E LAKE SAMMAMISH PKWY SE B2</v>
          </cell>
          <cell r="AG244">
            <v>98029</v>
          </cell>
          <cell r="AH244" t="str">
            <v>Restaurant</v>
          </cell>
          <cell r="AM244" t="str">
            <v>SBW CONSULTING INC</v>
          </cell>
          <cell r="AN244" t="str">
            <v>SBW CONSULTING INC</v>
          </cell>
          <cell r="AO244" t="str">
            <v>SBW CONSULTING INC</v>
          </cell>
          <cell r="AP244">
            <v>5</v>
          </cell>
        </row>
        <row r="245">
          <cell r="G245" t="str">
            <v>Combination Oven - gas</v>
          </cell>
          <cell r="H245">
            <v>4000</v>
          </cell>
          <cell r="I245" t="str">
            <v>18325 AURORA AVE N SHORELINE, WA 98133</v>
          </cell>
          <cell r="J245">
            <v>1016627</v>
          </cell>
          <cell r="K245">
            <v>7000246226</v>
          </cell>
          <cell r="L245" t="str">
            <v>COMBI G</v>
          </cell>
          <cell r="M245">
            <v>2</v>
          </cell>
          <cell r="O245">
            <v>1596</v>
          </cell>
          <cell r="P245" t="str">
            <v>CKFR</v>
          </cell>
          <cell r="Q245" t="str">
            <v>31G-C</v>
          </cell>
          <cell r="S245" t="str">
            <v>E_G 262 Comml Cooking Equip.</v>
          </cell>
          <cell r="T245" t="str">
            <v>SHORELINE</v>
          </cell>
          <cell r="U245" t="str">
            <v>Audit Grant/Rebate</v>
          </cell>
          <cell r="V245">
            <v>18231027</v>
          </cell>
          <cell r="Y245" t="str">
            <v>Kitchen, Commercial</v>
          </cell>
          <cell r="Z245" t="str">
            <v>CKFR</v>
          </cell>
          <cell r="AA245">
            <v>7176</v>
          </cell>
          <cell r="AB245">
            <v>200024443513</v>
          </cell>
          <cell r="AC245" t="str">
            <v>Fred Meyer (Kroger) #013 - Shoreline</v>
          </cell>
          <cell r="AD245" t="str">
            <v>18325 AURORA AVE N SHORELINE, WA 98133</v>
          </cell>
          <cell r="AE245" t="str">
            <v>18325 AURORA AVE N</v>
          </cell>
          <cell r="AG245">
            <v>98133</v>
          </cell>
          <cell r="AH245" t="str">
            <v>Grocery</v>
          </cell>
          <cell r="AM245" t="str">
            <v>Fred Meyer (Kroger) #013 - Shoreline</v>
          </cell>
          <cell r="AN245" t="str">
            <v>KROGER COMPANY</v>
          </cell>
          <cell r="AP245">
            <v>12</v>
          </cell>
        </row>
        <row r="246">
          <cell r="G246" t="str">
            <v>Combination Oven - electric</v>
          </cell>
          <cell r="H246">
            <v>2000</v>
          </cell>
          <cell r="I246" t="str">
            <v>PO BOX 290396 NASHVILLE, TN 37229</v>
          </cell>
          <cell r="J246">
            <v>1016634</v>
          </cell>
          <cell r="K246">
            <v>7000461635</v>
          </cell>
          <cell r="L246" t="str">
            <v>COMBI E</v>
          </cell>
          <cell r="M246">
            <v>2</v>
          </cell>
          <cell r="N246">
            <v>22994</v>
          </cell>
          <cell r="P246" t="str">
            <v>CKFR</v>
          </cell>
          <cell r="R246" t="str">
            <v>26E-C-KV</v>
          </cell>
          <cell r="S246" t="str">
            <v>E_G 262 Comml Cooking Equip.</v>
          </cell>
          <cell r="T246" t="str">
            <v>BELLEVUE</v>
          </cell>
          <cell r="U246" t="str">
            <v>Audit Grant/Rebate</v>
          </cell>
          <cell r="V246">
            <v>18230716</v>
          </cell>
          <cell r="Y246" t="str">
            <v>Kitchen, Commercial</v>
          </cell>
          <cell r="Z246" t="str">
            <v>CKFR</v>
          </cell>
          <cell r="AA246">
            <v>3136</v>
          </cell>
          <cell r="AB246">
            <v>200008935500</v>
          </cell>
          <cell r="AC246" t="str">
            <v>Fred Meyer (Kroger) #023 - Bellevue</v>
          </cell>
          <cell r="AD246" t="str">
            <v>2041 148TH AVE NE BELLEVUE, WA 98007</v>
          </cell>
          <cell r="AE246" t="str">
            <v>2041 148TH AVE NE</v>
          </cell>
          <cell r="AG246">
            <v>98007</v>
          </cell>
          <cell r="AH246" t="str">
            <v>Grocery</v>
          </cell>
          <cell r="AM246" t="str">
            <v>Fred Meyer (Kroger) #023 - Bellevue</v>
          </cell>
          <cell r="AN246" t="str">
            <v>KROGER COMPANY</v>
          </cell>
          <cell r="AP246">
            <v>12</v>
          </cell>
        </row>
        <row r="247">
          <cell r="G247" t="str">
            <v>1.5 GPM Showerhead Any Commercial, electric SBDI</v>
          </cell>
          <cell r="H247">
            <v>95.72</v>
          </cell>
          <cell r="I247" t="str">
            <v>16000 MILL CREEK BLVD STE 211 MILL CREEK, WA 980121504</v>
          </cell>
          <cell r="J247">
            <v>1011359</v>
          </cell>
          <cell r="K247">
            <v>7001303910</v>
          </cell>
          <cell r="L247" t="str">
            <v>E SH ANY SBDI</v>
          </cell>
          <cell r="M247">
            <v>4</v>
          </cell>
          <cell r="N247">
            <v>912</v>
          </cell>
          <cell r="P247" t="str">
            <v>SBDI</v>
          </cell>
          <cell r="Q247" t="str">
            <v>31G-C</v>
          </cell>
          <cell r="R247" t="str">
            <v>24E-C-KV</v>
          </cell>
          <cell r="S247" t="str">
            <v>Small Business Direct Install</v>
          </cell>
          <cell r="T247" t="str">
            <v>BELLEVUE</v>
          </cell>
          <cell r="U247" t="str">
            <v>Calculate Rebate</v>
          </cell>
          <cell r="V247">
            <v>18231134</v>
          </cell>
          <cell r="Y247" t="str">
            <v>Water Heating - Commercial</v>
          </cell>
          <cell r="AA247">
            <v>95.72</v>
          </cell>
          <cell r="AB247">
            <v>220001897416</v>
          </cell>
          <cell r="AD247" t="str">
            <v>1505 140TH AVE NE BELLEVUE, WA 98005</v>
          </cell>
          <cell r="AE247" t="str">
            <v>1505 140TH AVE NE</v>
          </cell>
          <cell r="AG247">
            <v>98005</v>
          </cell>
          <cell r="AH247" t="str">
            <v>Other Health</v>
          </cell>
          <cell r="AM247" t="str">
            <v>WILLDAN ENERGY SOLUTIONS</v>
          </cell>
          <cell r="AN247" t="str">
            <v>WILLDAN ENERGY SOLUTIONS</v>
          </cell>
          <cell r="AO247" t="str">
            <v>Willdan Engineers &amp; Constructors</v>
          </cell>
          <cell r="AP247">
            <v>10</v>
          </cell>
        </row>
        <row r="248">
          <cell r="G248" t="str">
            <v>LED: Decorative Other</v>
          </cell>
          <cell r="H248">
            <v>6062</v>
          </cell>
          <cell r="I248" t="str">
            <v>12819 YELM HWY SE OLYMPIA, WA 98513</v>
          </cell>
          <cell r="J248">
            <v>1000931</v>
          </cell>
          <cell r="K248">
            <v>7000149028</v>
          </cell>
          <cell r="L248" t="str">
            <v>LEDDEC$5 OTHR</v>
          </cell>
          <cell r="M248">
            <v>1400</v>
          </cell>
          <cell r="N248">
            <v>159600</v>
          </cell>
          <cell r="P248" t="str">
            <v>MCFL</v>
          </cell>
          <cell r="R248" t="str">
            <v>SCH_26EC</v>
          </cell>
          <cell r="S248" t="str">
            <v>E262 Comml CFL Mark Down Program</v>
          </cell>
          <cell r="T248" t="str">
            <v>OLYMPIA</v>
          </cell>
          <cell r="U248" t="str">
            <v>Calculate Rebate</v>
          </cell>
          <cell r="V248">
            <v>18230714</v>
          </cell>
          <cell r="Y248" t="str">
            <v>Lighting, Prescriptive</v>
          </cell>
          <cell r="AA248">
            <v>7574</v>
          </cell>
          <cell r="AB248">
            <v>200010441679</v>
          </cell>
          <cell r="AD248" t="str">
            <v>12819 YELM HWY SE #CAS OLYMPIA, WA 98513</v>
          </cell>
          <cell r="AE248" t="str">
            <v>12819 YELM HWY SE #CAS</v>
          </cell>
          <cell r="AG248">
            <v>98513</v>
          </cell>
          <cell r="AH248" t="str">
            <v>Other</v>
          </cell>
          <cell r="AM248" t="str">
            <v>GRAYBAR ELECTRIC COMPANY INC</v>
          </cell>
          <cell r="AN248" t="str">
            <v>GRAYBAR ELECTRIC COMPANY INC</v>
          </cell>
          <cell r="AO248" t="str">
            <v>GRAYBAR</v>
          </cell>
          <cell r="AP248">
            <v>3</v>
          </cell>
        </row>
        <row r="249">
          <cell r="G249" t="str">
            <v>LED: PAR30 Other Health</v>
          </cell>
          <cell r="H249">
            <v>360</v>
          </cell>
          <cell r="I249" t="str">
            <v>3801 5TH ST SE PUYALLUP, WA 98374</v>
          </cell>
          <cell r="J249">
            <v>1000928</v>
          </cell>
          <cell r="K249">
            <v>7000311135</v>
          </cell>
          <cell r="L249" t="str">
            <v>LEDPAR30$20 HEOT</v>
          </cell>
          <cell r="M249">
            <v>20</v>
          </cell>
          <cell r="N249">
            <v>2800</v>
          </cell>
          <cell r="P249" t="str">
            <v>MCFL</v>
          </cell>
          <cell r="Q249" t="str">
            <v>31G-C</v>
          </cell>
          <cell r="R249" t="str">
            <v>25E-C-KV</v>
          </cell>
          <cell r="S249" t="str">
            <v>E262 Comml CFL Mark Down Program</v>
          </cell>
          <cell r="T249" t="str">
            <v>PUYALLUP</v>
          </cell>
          <cell r="U249" t="str">
            <v>Calculate Rebate</v>
          </cell>
          <cell r="V249">
            <v>18230714</v>
          </cell>
          <cell r="Y249" t="str">
            <v>Lighting, Prescriptive</v>
          </cell>
          <cell r="AA249">
            <v>450</v>
          </cell>
          <cell r="AB249">
            <v>200017677812</v>
          </cell>
          <cell r="AD249" t="str">
            <v>3801 5TH ST SE PUYALLUP, WA 98374</v>
          </cell>
          <cell r="AE249" t="str">
            <v>3801 5TH ST SE</v>
          </cell>
          <cell r="AG249">
            <v>98374</v>
          </cell>
          <cell r="AH249" t="str">
            <v>Other Health</v>
          </cell>
          <cell r="AM249" t="str">
            <v>GRAYBAR ELECTRIC COMPANY INC</v>
          </cell>
          <cell r="AN249" t="str">
            <v>GRAYBAR ELECTRIC COMPANY INC</v>
          </cell>
          <cell r="AO249" t="str">
            <v>GRAYBAR</v>
          </cell>
          <cell r="AP249">
            <v>5</v>
          </cell>
        </row>
        <row r="250">
          <cell r="G250" t="str">
            <v>LED: MR16 Other Health</v>
          </cell>
          <cell r="H250">
            <v>300</v>
          </cell>
          <cell r="I250" t="str">
            <v>3801 5TH ST SE PUYALLUP, WA 98374</v>
          </cell>
          <cell r="J250">
            <v>1000928</v>
          </cell>
          <cell r="K250">
            <v>7000311135</v>
          </cell>
          <cell r="L250" t="str">
            <v>LEDMR16$15 HEOT</v>
          </cell>
          <cell r="M250">
            <v>20</v>
          </cell>
          <cell r="N250">
            <v>3940</v>
          </cell>
          <cell r="P250" t="str">
            <v>MCFL</v>
          </cell>
          <cell r="Q250" t="str">
            <v>31G-C</v>
          </cell>
          <cell r="R250" t="str">
            <v>25E-C-KV</v>
          </cell>
          <cell r="S250" t="str">
            <v>E262 Comml CFL Mark Down Program</v>
          </cell>
          <cell r="T250" t="str">
            <v>PUYALLUP</v>
          </cell>
          <cell r="U250" t="str">
            <v>Calculate Rebate</v>
          </cell>
          <cell r="V250">
            <v>18230714</v>
          </cell>
          <cell r="Y250" t="str">
            <v>Lighting, Prescriptive</v>
          </cell>
          <cell r="AA250">
            <v>495</v>
          </cell>
          <cell r="AB250">
            <v>200017677812</v>
          </cell>
          <cell r="AD250" t="str">
            <v>3801 5TH ST SE PUYALLUP, WA 98374</v>
          </cell>
          <cell r="AE250" t="str">
            <v>3801 5TH ST SE</v>
          </cell>
          <cell r="AG250">
            <v>98374</v>
          </cell>
          <cell r="AH250" t="str">
            <v>Other Health</v>
          </cell>
          <cell r="AM250" t="str">
            <v>GRAYBAR ELECTRIC COMPANY INC</v>
          </cell>
          <cell r="AN250" t="str">
            <v>GRAYBAR ELECTRIC COMPANY INC</v>
          </cell>
          <cell r="AO250" t="str">
            <v>GRAYBAR</v>
          </cell>
          <cell r="AP250">
            <v>5</v>
          </cell>
        </row>
        <row r="251">
          <cell r="G251" t="str">
            <v>LED - OMNIDIRECTIONAL $5 RESTAURANT</v>
          </cell>
          <cell r="H251">
            <v>165</v>
          </cell>
          <cell r="I251" t="str">
            <v>11770 US HIGHWAY 1 STE 202 NORTH PALM BEACH, FL 334083026</v>
          </cell>
          <cell r="J251">
            <v>998252</v>
          </cell>
          <cell r="K251">
            <v>7000713496</v>
          </cell>
          <cell r="L251" t="str">
            <v>LEDOMNI$5 REST</v>
          </cell>
          <cell r="M251">
            <v>33</v>
          </cell>
          <cell r="N251">
            <v>6798</v>
          </cell>
          <cell r="P251" t="str">
            <v>MCFL</v>
          </cell>
          <cell r="R251" t="str">
            <v>25E-C-KV</v>
          </cell>
          <cell r="S251" t="str">
            <v>E262 Comml CFL Mark Down Program</v>
          </cell>
          <cell r="T251" t="str">
            <v>BELLEVUE</v>
          </cell>
          <cell r="U251" t="str">
            <v>Calculate Rebate</v>
          </cell>
          <cell r="V251">
            <v>18230714</v>
          </cell>
          <cell r="Y251" t="str">
            <v>Lighting, Prescriptive</v>
          </cell>
          <cell r="AA251">
            <v>379.5</v>
          </cell>
          <cell r="AB251">
            <v>200004238271</v>
          </cell>
          <cell r="AD251" t="str">
            <v>100 112TH AVE NE BELLEVUE, WA 98004</v>
          </cell>
          <cell r="AE251" t="str">
            <v>100 112TH AVE NE</v>
          </cell>
          <cell r="AG251">
            <v>98004</v>
          </cell>
          <cell r="AH251" t="str">
            <v>Restaurant</v>
          </cell>
          <cell r="AM251" t="str">
            <v>GRAYBAR ELECTRIC COMPANY INC</v>
          </cell>
          <cell r="AN251" t="str">
            <v>GRAYBAR ELECTRIC COMPANY INC</v>
          </cell>
          <cell r="AO251" t="str">
            <v>GRAYBAR</v>
          </cell>
          <cell r="AP251">
            <v>5</v>
          </cell>
        </row>
        <row r="252">
          <cell r="G252" t="str">
            <v>LED: Decorative Restaurant</v>
          </cell>
          <cell r="H252">
            <v>65</v>
          </cell>
          <cell r="I252" t="str">
            <v>11770 US HIGHWAY 1 STE 202 NORTH PALM BEACH, FL 334083026</v>
          </cell>
          <cell r="J252">
            <v>998252</v>
          </cell>
          <cell r="K252">
            <v>7000713496</v>
          </cell>
          <cell r="L252" t="str">
            <v>LEDDEC$5 REST</v>
          </cell>
          <cell r="M252">
            <v>13</v>
          </cell>
          <cell r="N252">
            <v>1651</v>
          </cell>
          <cell r="P252" t="str">
            <v>MCFL</v>
          </cell>
          <cell r="R252" t="str">
            <v>25E-C-KV</v>
          </cell>
          <cell r="S252" t="str">
            <v>E262 Comml CFL Mark Down Program</v>
          </cell>
          <cell r="T252" t="str">
            <v>BELLEVUE</v>
          </cell>
          <cell r="U252" t="str">
            <v>Calculate Rebate</v>
          </cell>
          <cell r="V252">
            <v>18230714</v>
          </cell>
          <cell r="Y252" t="str">
            <v>Lighting, Prescriptive</v>
          </cell>
          <cell r="AA252">
            <v>309.5</v>
          </cell>
          <cell r="AB252">
            <v>200004238271</v>
          </cell>
          <cell r="AD252" t="str">
            <v>100 112TH AVE NE BELLEVUE, WA 98004</v>
          </cell>
          <cell r="AE252" t="str">
            <v>100 112TH AVE NE</v>
          </cell>
          <cell r="AG252">
            <v>98004</v>
          </cell>
          <cell r="AH252" t="str">
            <v>Restaurant</v>
          </cell>
          <cell r="AM252" t="str">
            <v>GRAYBAR ELECTRIC COMPANY INC</v>
          </cell>
          <cell r="AN252" t="str">
            <v>GRAYBAR ELECTRIC COMPANY INC</v>
          </cell>
          <cell r="AO252" t="str">
            <v>GRAYBAR</v>
          </cell>
          <cell r="AP252">
            <v>3</v>
          </cell>
        </row>
        <row r="253">
          <cell r="G253" t="str">
            <v>LED: PAR 38 &amp; 40 Restaurant</v>
          </cell>
          <cell r="H253">
            <v>1220</v>
          </cell>
          <cell r="I253" t="str">
            <v>11770 US HIGHWAY 1 STE 202 NORTH PALM BEACH, FL 334083026</v>
          </cell>
          <cell r="J253">
            <v>998252</v>
          </cell>
          <cell r="K253">
            <v>7000713496</v>
          </cell>
          <cell r="L253" t="str">
            <v>LEDPAR3840$20 REST</v>
          </cell>
          <cell r="M253">
            <v>61</v>
          </cell>
          <cell r="N253">
            <v>9760</v>
          </cell>
          <cell r="P253" t="str">
            <v>MCFL</v>
          </cell>
          <cell r="R253" t="str">
            <v>25E-C-KV</v>
          </cell>
          <cell r="S253" t="str">
            <v>E262 Comml CFL Mark Down Program</v>
          </cell>
          <cell r="T253" t="str">
            <v>BELLEVUE</v>
          </cell>
          <cell r="U253" t="str">
            <v>Calculate Rebate</v>
          </cell>
          <cell r="V253">
            <v>18230714</v>
          </cell>
          <cell r="Y253" t="str">
            <v>Lighting, Prescriptive</v>
          </cell>
          <cell r="AA253">
            <v>1830</v>
          </cell>
          <cell r="AB253">
            <v>200004238271</v>
          </cell>
          <cell r="AD253" t="str">
            <v>100 112TH AVE NE BELLEVUE, WA 98004</v>
          </cell>
          <cell r="AE253" t="str">
            <v>100 112TH AVE NE</v>
          </cell>
          <cell r="AG253">
            <v>98004</v>
          </cell>
          <cell r="AH253" t="str">
            <v>Restaurant</v>
          </cell>
          <cell r="AM253" t="str">
            <v>GRAYBAR ELECTRIC COMPANY INC</v>
          </cell>
          <cell r="AN253" t="str">
            <v>GRAYBAR ELECTRIC COMPANY INC</v>
          </cell>
          <cell r="AO253" t="str">
            <v>GRAYBAR</v>
          </cell>
          <cell r="AP253">
            <v>5</v>
          </cell>
        </row>
        <row r="254">
          <cell r="G254" t="str">
            <v>LED: PAR30 Hotel Commons</v>
          </cell>
          <cell r="H254">
            <v>640</v>
          </cell>
          <cell r="I254" t="str">
            <v>19621 INTERNATIONAL BLVD SEATAC, WA 98188</v>
          </cell>
          <cell r="J254">
            <v>998253</v>
          </cell>
          <cell r="K254">
            <v>7000012257</v>
          </cell>
          <cell r="L254" t="str">
            <v>LEDPAR30$20 HOCA</v>
          </cell>
          <cell r="M254">
            <v>40</v>
          </cell>
          <cell r="N254">
            <v>10160</v>
          </cell>
          <cell r="P254" t="str">
            <v>MCFL</v>
          </cell>
          <cell r="R254" t="str">
            <v>25E-C-KV</v>
          </cell>
          <cell r="S254" t="str">
            <v>E262 Comml CFL Mark Down Program</v>
          </cell>
          <cell r="T254" t="str">
            <v>SEATAC</v>
          </cell>
          <cell r="U254" t="str">
            <v>Calculate Rebate</v>
          </cell>
          <cell r="V254">
            <v>18230714</v>
          </cell>
          <cell r="Y254" t="str">
            <v>Lighting, Prescriptive</v>
          </cell>
          <cell r="AA254">
            <v>800</v>
          </cell>
          <cell r="AB254">
            <v>200014579268</v>
          </cell>
          <cell r="AD254" t="str">
            <v>19621 INTERNATIONAL BLVD SEATAC, WA 98188</v>
          </cell>
          <cell r="AE254" t="str">
            <v>19621 INTERNATIONAL BLVD</v>
          </cell>
          <cell r="AG254">
            <v>98188</v>
          </cell>
          <cell r="AH254" t="str">
            <v>Hotel/Motel Common Areas</v>
          </cell>
          <cell r="AM254" t="str">
            <v>GRAYBAR ELECTRIC COMPANY INC</v>
          </cell>
          <cell r="AN254" t="str">
            <v>GRAYBAR ELECTRIC COMPANY INC</v>
          </cell>
          <cell r="AO254" t="str">
            <v>GRAYBAR</v>
          </cell>
          <cell r="AP254">
            <v>5</v>
          </cell>
        </row>
        <row r="255">
          <cell r="G255" t="str">
            <v>LED: Decorative Hotel Commons</v>
          </cell>
          <cell r="H255">
            <v>750</v>
          </cell>
          <cell r="I255" t="str">
            <v>300 112TH AVE SE BELLEVUE, WA 98004</v>
          </cell>
          <cell r="J255">
            <v>1003702</v>
          </cell>
          <cell r="K255">
            <v>7001152988</v>
          </cell>
          <cell r="L255" t="str">
            <v>LEDDEC$5 HOCA</v>
          </cell>
          <cell r="M255">
            <v>150</v>
          </cell>
          <cell r="N255">
            <v>32700</v>
          </cell>
          <cell r="P255" t="str">
            <v>MCFL</v>
          </cell>
          <cell r="R255" t="str">
            <v>26E-C-KV</v>
          </cell>
          <cell r="S255" t="str">
            <v>E262 Comml CFL Mark Down Program</v>
          </cell>
          <cell r="T255" t="str">
            <v>BELLEVUE</v>
          </cell>
          <cell r="U255" t="str">
            <v>Calculate Rebate</v>
          </cell>
          <cell r="V255">
            <v>18230714</v>
          </cell>
          <cell r="Y255" t="str">
            <v>Lighting, Prescriptive</v>
          </cell>
          <cell r="AA255">
            <v>2546.25</v>
          </cell>
          <cell r="AB255">
            <v>200001024419</v>
          </cell>
          <cell r="AD255" t="str">
            <v>300 112TH AVE SE BELLEVUE, WA 98004</v>
          </cell>
          <cell r="AE255" t="str">
            <v>300 112TH AVE SE</v>
          </cell>
          <cell r="AG255">
            <v>98004</v>
          </cell>
          <cell r="AH255" t="str">
            <v>Hotel/Motel Common Areas</v>
          </cell>
          <cell r="AM255" t="str">
            <v>GRAYBAR ELECTRIC COMPANY INC</v>
          </cell>
          <cell r="AN255" t="str">
            <v>GRAYBAR ELECTRIC COMPANY INC</v>
          </cell>
          <cell r="AO255" t="str">
            <v>GRAYBAR</v>
          </cell>
          <cell r="AP255">
            <v>3</v>
          </cell>
        </row>
        <row r="256">
          <cell r="G256" t="str">
            <v>Electric units - Premium HVAC</v>
          </cell>
          <cell r="H256">
            <v>20180</v>
          </cell>
          <cell r="I256" t="str">
            <v>20500 OLD HIGHWAY 99 SW FREPMP CENTRALIA, WA 98531</v>
          </cell>
          <cell r="J256">
            <v>1016318</v>
          </cell>
          <cell r="K256">
            <v>7000626968</v>
          </cell>
          <cell r="L256" t="str">
            <v>EHVAC</v>
          </cell>
          <cell r="M256">
            <v>1</v>
          </cell>
          <cell r="N256">
            <v>96604</v>
          </cell>
          <cell r="P256" t="str">
            <v>CPHV</v>
          </cell>
          <cell r="R256" t="str">
            <v>24E-C-KV</v>
          </cell>
          <cell r="S256" t="str">
            <v>E_G 262 Premium HVAC Service</v>
          </cell>
          <cell r="T256" t="str">
            <v>CENTRALIA</v>
          </cell>
          <cell r="U256" t="str">
            <v>Audit Grant/Rebate</v>
          </cell>
          <cell r="V256">
            <v>18230718</v>
          </cell>
          <cell r="Y256" t="str">
            <v>HVAC - Commercial and Industrial</v>
          </cell>
          <cell r="Z256" t="str">
            <v>SH</v>
          </cell>
          <cell r="AA256">
            <v>20180</v>
          </cell>
          <cell r="AB256">
            <v>200025385218</v>
          </cell>
          <cell r="AC256" t="str">
            <v>CTGW, LLC</v>
          </cell>
          <cell r="AD256" t="str">
            <v>20500 OLD HIGHWAY 99 SW FREPMP CENTRALIA, WA 98531</v>
          </cell>
          <cell r="AE256" t="str">
            <v>20500 OLD HIGHWAY 99 SW FREPMP</v>
          </cell>
          <cell r="AG256">
            <v>98531</v>
          </cell>
          <cell r="AH256" t="str">
            <v>Hotel/Motel Common Areas</v>
          </cell>
          <cell r="AM256" t="str">
            <v>MACDONALD MILLER FACILITY SOLUTIONS</v>
          </cell>
          <cell r="AN256" t="str">
            <v>MACDONALD MILLER FACILITY SOLUTIONS</v>
          </cell>
          <cell r="AO256" t="str">
            <v>MacDonald Miller</v>
          </cell>
          <cell r="AP256">
            <v>2</v>
          </cell>
        </row>
        <row r="257">
          <cell r="G257" t="str">
            <v>New Construction - Lighting</v>
          </cell>
          <cell r="H257">
            <v>12711.4</v>
          </cell>
          <cell r="I257" t="str">
            <v>1610 BOUNDARY BLVD AUBURN, WA 980016578</v>
          </cell>
          <cell r="J257">
            <v>1022633</v>
          </cell>
          <cell r="K257">
            <v>7001582469</v>
          </cell>
          <cell r="L257" t="str">
            <v>NCLTG</v>
          </cell>
          <cell r="M257">
            <v>1</v>
          </cell>
          <cell r="N257">
            <v>63557</v>
          </cell>
          <cell r="P257" t="str">
            <v>ESGN</v>
          </cell>
          <cell r="R257" t="str">
            <v>24E-C-DM</v>
          </cell>
          <cell r="S257" t="str">
            <v>E_G 251 ENERGY S GR NEW C</v>
          </cell>
          <cell r="T257" t="str">
            <v>BELLEVUE</v>
          </cell>
          <cell r="U257" t="str">
            <v>Calculate Rebate</v>
          </cell>
          <cell r="V257">
            <v>18231136</v>
          </cell>
          <cell r="Y257" t="str">
            <v>Lighting - Commercial</v>
          </cell>
          <cell r="AA257">
            <v>46872.78</v>
          </cell>
          <cell r="AB257">
            <v>220005294917</v>
          </cell>
          <cell r="AD257" t="str">
            <v>100 108TH AVE NE A1 BELLEVUE, WA 98004</v>
          </cell>
          <cell r="AE257" t="str">
            <v>100 108TH AVE NE A1</v>
          </cell>
          <cell r="AG257">
            <v>98004</v>
          </cell>
          <cell r="AH257" t="str">
            <v>Grocery</v>
          </cell>
          <cell r="AM257" t="str">
            <v>CLEARESULT CONSULTING</v>
          </cell>
          <cell r="AN257" t="str">
            <v>CLEARESULT CONSULTING</v>
          </cell>
          <cell r="AO257" t="str">
            <v>Clearesult</v>
          </cell>
          <cell r="AP257">
            <v>12</v>
          </cell>
        </row>
        <row r="258">
          <cell r="G258" t="str">
            <v>New Construction - Lighting Controls</v>
          </cell>
          <cell r="H258">
            <v>7768</v>
          </cell>
          <cell r="I258" t="str">
            <v>1610 BOUNDARY BLVD AUBURN, WA 980016578</v>
          </cell>
          <cell r="J258">
            <v>1022633</v>
          </cell>
          <cell r="K258">
            <v>7001582469</v>
          </cell>
          <cell r="L258" t="str">
            <v>NCLC</v>
          </cell>
          <cell r="M258">
            <v>662</v>
          </cell>
          <cell r="N258">
            <v>46469</v>
          </cell>
          <cell r="P258" t="str">
            <v>ESGN</v>
          </cell>
          <cell r="R258" t="str">
            <v>24E-C-DM</v>
          </cell>
          <cell r="S258" t="str">
            <v>E_G 251 ENERGY S GR NEW C</v>
          </cell>
          <cell r="T258" t="str">
            <v>BELLEVUE</v>
          </cell>
          <cell r="U258" t="str">
            <v>Calculate Rebate</v>
          </cell>
          <cell r="V258">
            <v>18231136</v>
          </cell>
          <cell r="Y258" t="str">
            <v>Lighting - Commercial</v>
          </cell>
          <cell r="AA258">
            <v>15916.64</v>
          </cell>
          <cell r="AB258">
            <v>220005294917</v>
          </cell>
          <cell r="AD258" t="str">
            <v>100 108TH AVE NE A1 BELLEVUE, WA 98004</v>
          </cell>
          <cell r="AE258" t="str">
            <v>100 108TH AVE NE A1</v>
          </cell>
          <cell r="AG258">
            <v>98004</v>
          </cell>
          <cell r="AH258" t="str">
            <v>Grocery</v>
          </cell>
          <cell r="AM258" t="str">
            <v>CLEARESULT CONSULTING</v>
          </cell>
          <cell r="AN258" t="str">
            <v>CLEARESULT CONSULTING</v>
          </cell>
          <cell r="AO258" t="str">
            <v>Clearesult</v>
          </cell>
          <cell r="AP258">
            <v>10</v>
          </cell>
        </row>
        <row r="259">
          <cell r="G259" t="str">
            <v>New Construction - Cases</v>
          </cell>
          <cell r="H259">
            <v>5100</v>
          </cell>
          <cell r="I259" t="str">
            <v>1610 BOUNDARY BLVD AUBURN, WA 980016578</v>
          </cell>
          <cell r="J259">
            <v>1022633</v>
          </cell>
          <cell r="K259">
            <v>7001582469</v>
          </cell>
          <cell r="L259" t="str">
            <v>NCCASE</v>
          </cell>
          <cell r="M259">
            <v>1020</v>
          </cell>
          <cell r="N259">
            <v>28560</v>
          </cell>
          <cell r="P259" t="str">
            <v>ESGN</v>
          </cell>
          <cell r="R259" t="str">
            <v>24E-C-DM</v>
          </cell>
          <cell r="S259" t="str">
            <v>E_G 251 ENERGY S GR NEW C</v>
          </cell>
          <cell r="T259" t="str">
            <v>BELLEVUE</v>
          </cell>
          <cell r="U259" t="str">
            <v>Calculate Rebate</v>
          </cell>
          <cell r="V259">
            <v>18231136</v>
          </cell>
          <cell r="Y259" t="str">
            <v>Refrigeration - Commercial</v>
          </cell>
          <cell r="AA259">
            <v>16299.6</v>
          </cell>
          <cell r="AB259">
            <v>220005294917</v>
          </cell>
          <cell r="AD259" t="str">
            <v>100 108TH AVE NE A1 BELLEVUE, WA 98004</v>
          </cell>
          <cell r="AE259" t="str">
            <v>100 108TH AVE NE A1</v>
          </cell>
          <cell r="AG259">
            <v>98004</v>
          </cell>
          <cell r="AH259" t="str">
            <v>Grocery</v>
          </cell>
          <cell r="AM259" t="str">
            <v>CLEARESULT CONSULTING</v>
          </cell>
          <cell r="AN259" t="str">
            <v>CLEARESULT CONSULTING</v>
          </cell>
          <cell r="AO259" t="str">
            <v>Clearesult</v>
          </cell>
          <cell r="AP259">
            <v>20</v>
          </cell>
        </row>
        <row r="260">
          <cell r="G260" t="str">
            <v>New Construction Refrigeration Controls</v>
          </cell>
          <cell r="H260">
            <v>3528.08</v>
          </cell>
          <cell r="I260" t="str">
            <v>1610 BOUNDARY BLVD AUBURN, WA 980016578</v>
          </cell>
          <cell r="J260">
            <v>1022633</v>
          </cell>
          <cell r="K260">
            <v>7001582469</v>
          </cell>
          <cell r="L260" t="str">
            <v>NCRC</v>
          </cell>
          <cell r="M260">
            <v>2</v>
          </cell>
          <cell r="N260">
            <v>54132</v>
          </cell>
          <cell r="P260" t="str">
            <v>ESGN</v>
          </cell>
          <cell r="R260" t="str">
            <v>24E-C-DM</v>
          </cell>
          <cell r="S260" t="str">
            <v>E_G 251 ENERGY S GR NEW C</v>
          </cell>
          <cell r="T260" t="str">
            <v>BELLEVUE</v>
          </cell>
          <cell r="U260" t="str">
            <v>Calculate Rebate</v>
          </cell>
          <cell r="V260">
            <v>18231136</v>
          </cell>
          <cell r="Y260" t="str">
            <v>Refrigeration - Commercial</v>
          </cell>
          <cell r="AA260">
            <v>6394.16</v>
          </cell>
          <cell r="AB260">
            <v>220005294917</v>
          </cell>
          <cell r="AD260" t="str">
            <v>100 108TH AVE NE A1 BELLEVUE, WA 98004</v>
          </cell>
          <cell r="AE260" t="str">
            <v>100 108TH AVE NE A1</v>
          </cell>
          <cell r="AG260">
            <v>98004</v>
          </cell>
          <cell r="AH260" t="str">
            <v>Grocery</v>
          </cell>
          <cell r="AM260" t="str">
            <v>CLEARESULT CONSULTING</v>
          </cell>
          <cell r="AN260" t="str">
            <v>CLEARESULT CONSULTING</v>
          </cell>
          <cell r="AO260" t="str">
            <v>Clearesult</v>
          </cell>
          <cell r="AP260">
            <v>10</v>
          </cell>
        </row>
        <row r="261">
          <cell r="G261" t="str">
            <v>Ice Machine 101-300 lbs ice per day</v>
          </cell>
          <cell r="H261">
            <v>100</v>
          </cell>
          <cell r="I261" t="str">
            <v>6046 NE 204TH ST KENMORE, WA 98028</v>
          </cell>
          <cell r="J261">
            <v>1006493</v>
          </cell>
          <cell r="K261">
            <v>7001572217</v>
          </cell>
          <cell r="L261" t="str">
            <v>ICE 1-3</v>
          </cell>
          <cell r="M261">
            <v>1</v>
          </cell>
          <cell r="N261">
            <v>805</v>
          </cell>
          <cell r="P261" t="str">
            <v>CKFR</v>
          </cell>
          <cell r="R261" t="str">
            <v>24E-C</v>
          </cell>
          <cell r="S261" t="str">
            <v>E_G 262 Comml Cooking Equip.</v>
          </cell>
          <cell r="T261" t="str">
            <v>KENMORE</v>
          </cell>
          <cell r="U261" t="str">
            <v>Audit Grant/Rebate</v>
          </cell>
          <cell r="V261">
            <v>18230716</v>
          </cell>
          <cell r="Y261" t="str">
            <v>Refrigeration - Commercial</v>
          </cell>
          <cell r="Z261" t="str">
            <v>CKFR</v>
          </cell>
          <cell r="AA261">
            <v>286</v>
          </cell>
          <cell r="AB261">
            <v>220006499267</v>
          </cell>
          <cell r="AC261" t="str">
            <v>HODGEPODGE LLC</v>
          </cell>
          <cell r="AD261" t="str">
            <v>6016 NE BOTHELL WAY J KENMORE, WA 98028</v>
          </cell>
          <cell r="AE261" t="str">
            <v>6016 NE BOTHELL WAY J</v>
          </cell>
          <cell r="AG261">
            <v>98028</v>
          </cell>
          <cell r="AH261" t="str">
            <v>Recreational Facil.</v>
          </cell>
          <cell r="AM261" t="str">
            <v>KRISHNA CHANDRA</v>
          </cell>
          <cell r="AN261" t="str">
            <v>KRISHNA CHANDRA</v>
          </cell>
          <cell r="AP261">
            <v>10</v>
          </cell>
        </row>
        <row r="262">
          <cell r="G262" t="str">
            <v>Refrigeration ISOP</v>
          </cell>
          <cell r="H262">
            <v>17098.66</v>
          </cell>
          <cell r="I262" t="str">
            <v>3901 HOGUM BAY RD NE LACEY, WA 98516</v>
          </cell>
          <cell r="J262">
            <v>1009096</v>
          </cell>
          <cell r="K262">
            <v>7000190229</v>
          </cell>
          <cell r="L262" t="str">
            <v>REFRIG ISOP</v>
          </cell>
          <cell r="M262">
            <v>1</v>
          </cell>
          <cell r="N262">
            <v>528664</v>
          </cell>
          <cell r="P262" t="str">
            <v>ISOP</v>
          </cell>
          <cell r="Q262" t="str">
            <v>31G-C</v>
          </cell>
          <cell r="R262" t="str">
            <v>26E-C-KV</v>
          </cell>
          <cell r="S262" t="str">
            <v>E250 Ind. System Optimization</v>
          </cell>
          <cell r="T262" t="str">
            <v>LACEY</v>
          </cell>
          <cell r="U262" t="str">
            <v>Calculate Rebate</v>
          </cell>
          <cell r="V262">
            <v>18231133</v>
          </cell>
          <cell r="Y262" t="str">
            <v>Industrial System Optimization</v>
          </cell>
          <cell r="AA262">
            <v>24426.66</v>
          </cell>
          <cell r="AB262">
            <v>200013104845</v>
          </cell>
          <cell r="AD262" t="str">
            <v>3901 HOGUM BAY RD NE LACEY, WA 98516</v>
          </cell>
          <cell r="AE262" t="str">
            <v>3901 HOGUM BAY RD NE</v>
          </cell>
          <cell r="AG262">
            <v>98516</v>
          </cell>
          <cell r="AH262" t="str">
            <v>Industrial/Manufac.</v>
          </cell>
          <cell r="AM262" t="str">
            <v>CASCADE ENERGY ENGINEERING INC</v>
          </cell>
          <cell r="AN262" t="str">
            <v>CASCADE ENERGY ENGINEERING INC</v>
          </cell>
          <cell r="AO262" t="str">
            <v>Cascade Energy</v>
          </cell>
          <cell r="AP262">
            <v>5</v>
          </cell>
        </row>
        <row r="263">
          <cell r="G263" t="str">
            <v>Compresed Air ISOP</v>
          </cell>
          <cell r="H263">
            <v>10048.629999999999</v>
          </cell>
          <cell r="I263" t="str">
            <v>19619 84TH AVE S KENT, WA 98032</v>
          </cell>
          <cell r="J263">
            <v>1022431</v>
          </cell>
          <cell r="K263">
            <v>7001195468</v>
          </cell>
          <cell r="L263" t="str">
            <v>COMP ISOP</v>
          </cell>
          <cell r="M263">
            <v>1</v>
          </cell>
          <cell r="N263">
            <v>200973</v>
          </cell>
          <cell r="P263" t="str">
            <v>ISOP</v>
          </cell>
          <cell r="R263" t="str">
            <v>31E-I-KV</v>
          </cell>
          <cell r="S263" t="str">
            <v>E250 Ind. System Optimization</v>
          </cell>
          <cell r="T263" t="str">
            <v>KENT</v>
          </cell>
          <cell r="U263" t="str">
            <v>Calculate Rebate</v>
          </cell>
          <cell r="V263">
            <v>18231133</v>
          </cell>
          <cell r="Y263" t="str">
            <v>Industrial System Optimization</v>
          </cell>
          <cell r="AA263">
            <v>15698.37</v>
          </cell>
          <cell r="AB263">
            <v>200006757542</v>
          </cell>
          <cell r="AD263" t="str">
            <v>19619 84TH AVE S KENT, WA 98032</v>
          </cell>
          <cell r="AE263" t="str">
            <v>19619 84TH AVE S</v>
          </cell>
          <cell r="AG263">
            <v>98032</v>
          </cell>
          <cell r="AH263" t="str">
            <v>Industrial/Manufac.</v>
          </cell>
          <cell r="AM263" t="str">
            <v>CASCADE ENERGY ENGINEERING INC</v>
          </cell>
          <cell r="AN263" t="str">
            <v>CASCADE ENERGY ENGINEERING INC</v>
          </cell>
          <cell r="AO263" t="str">
            <v>Cascade Energy</v>
          </cell>
          <cell r="AP263">
            <v>5</v>
          </cell>
        </row>
        <row r="264">
          <cell r="G264" t="str">
            <v>$150 Electric EGP Retrofit Tier 2</v>
          </cell>
          <cell r="H264">
            <v>1650</v>
          </cell>
          <cell r="I264" t="str">
            <v>4141 MARTIN WAY E STORE OLYMPIA, WA 98516</v>
          </cell>
          <cell r="J264">
            <v>992210</v>
          </cell>
          <cell r="K264">
            <v>7001336846</v>
          </cell>
          <cell r="L264" t="str">
            <v>EEGP150</v>
          </cell>
          <cell r="M264">
            <v>1</v>
          </cell>
          <cell r="N264">
            <v>2141</v>
          </cell>
          <cell r="P264" t="str">
            <v>HPAC</v>
          </cell>
          <cell r="R264" t="str">
            <v>26E-C-KV</v>
          </cell>
          <cell r="S264" t="str">
            <v>E262 HE Heat Pump &amp; Air Conditioner</v>
          </cell>
          <cell r="T264" t="str">
            <v>OLYMPIA</v>
          </cell>
          <cell r="U264" t="str">
            <v>Audit Grant/Rebate</v>
          </cell>
          <cell r="V264">
            <v>18230718</v>
          </cell>
          <cell r="Y264" t="str">
            <v>HVAC - Commercial and Industrial</v>
          </cell>
          <cell r="Z264" t="str">
            <v>SH</v>
          </cell>
          <cell r="AA264">
            <v>22244.06</v>
          </cell>
          <cell r="AB264">
            <v>200025081007</v>
          </cell>
          <cell r="AC264" t="str">
            <v>MERLONE GEIR MANAGEMENT</v>
          </cell>
          <cell r="AD264" t="str">
            <v>4141 MARTIN WAY E STORE OLYMPIA, WA 98516</v>
          </cell>
          <cell r="AE264" t="str">
            <v>4141 MARTIN WAY E STORE</v>
          </cell>
          <cell r="AG264">
            <v>98516</v>
          </cell>
          <cell r="AH264" t="str">
            <v>Retail</v>
          </cell>
          <cell r="AM264" t="str">
            <v>HOBBY LOBBY STORES INC</v>
          </cell>
          <cell r="AN264" t="str">
            <v>HOBBY LOBBY STORES INC</v>
          </cell>
          <cell r="AO264" t="str">
            <v>In-House</v>
          </cell>
          <cell r="AP264">
            <v>15</v>
          </cell>
        </row>
        <row r="265">
          <cell r="G265" t="str">
            <v>$100 Heat pump Tier 1</v>
          </cell>
          <cell r="H265">
            <v>300</v>
          </cell>
          <cell r="I265" t="str">
            <v>7311 NE 141ST ST 1 KIRKLAND, WA 98034</v>
          </cell>
          <cell r="J265">
            <v>1019949</v>
          </cell>
          <cell r="K265">
            <v>7000095640</v>
          </cell>
          <cell r="L265" t="str">
            <v>HP100</v>
          </cell>
          <cell r="M265">
            <v>1</v>
          </cell>
          <cell r="N265">
            <v>2568</v>
          </cell>
          <cell r="P265" t="str">
            <v>HPAC</v>
          </cell>
          <cell r="R265" t="str">
            <v>24E-C</v>
          </cell>
          <cell r="S265" t="str">
            <v>E262 HE Heat Pump &amp; Air Conditioner</v>
          </cell>
          <cell r="T265" t="str">
            <v>KIRKLAND</v>
          </cell>
          <cell r="U265" t="str">
            <v>Audit Grant/Rebate</v>
          </cell>
          <cell r="V265">
            <v>18230718</v>
          </cell>
          <cell r="Y265" t="str">
            <v>HVAC - Commercial and Industrial</v>
          </cell>
          <cell r="Z265" t="str">
            <v>SH</v>
          </cell>
          <cell r="AA265">
            <v>5720.13</v>
          </cell>
          <cell r="AB265">
            <v>200005218678</v>
          </cell>
          <cell r="AC265" t="str">
            <v>MARK J ANDREWS</v>
          </cell>
          <cell r="AD265" t="str">
            <v>7311 NE 141ST ST KIRKLAND, WA 98034</v>
          </cell>
          <cell r="AE265" t="str">
            <v>7311 NE 141ST ST</v>
          </cell>
          <cell r="AG265">
            <v>98034</v>
          </cell>
          <cell r="AH265" t="str">
            <v>Office</v>
          </cell>
          <cell r="AM265" t="str">
            <v>LARRY D REA</v>
          </cell>
          <cell r="AN265" t="str">
            <v>LARRY D REA</v>
          </cell>
          <cell r="AO265" t="str">
            <v>EAM SERVICES, INC</v>
          </cell>
          <cell r="AP265">
            <v>15</v>
          </cell>
        </row>
        <row r="266">
          <cell r="G266" t="str">
            <v>Data Center Low cost Measure</v>
          </cell>
          <cell r="H266">
            <v>0</v>
          </cell>
          <cell r="I266" t="str">
            <v>825 E MIDDLEFIELD RD MOUNTAIN VIEW, CA 94043</v>
          </cell>
          <cell r="J266">
            <v>1027153</v>
          </cell>
          <cell r="K266">
            <v>7000562156</v>
          </cell>
          <cell r="L266" t="str">
            <v>DC LC</v>
          </cell>
          <cell r="M266">
            <v>1</v>
          </cell>
          <cell r="N266">
            <v>27497</v>
          </cell>
          <cell r="P266" t="str">
            <v>DCEE</v>
          </cell>
          <cell r="R266" t="str">
            <v>24E-C-KV</v>
          </cell>
          <cell r="S266" t="str">
            <v>E250 Data Center Energy Efficiency</v>
          </cell>
          <cell r="T266" t="str">
            <v>BELLEVUE</v>
          </cell>
          <cell r="U266" t="str">
            <v>Calculate Rebate</v>
          </cell>
          <cell r="V266">
            <v>18231132</v>
          </cell>
          <cell r="Y266" t="str">
            <v>Data Center</v>
          </cell>
          <cell r="AA266">
            <v>0</v>
          </cell>
          <cell r="AB266">
            <v>220004576611</v>
          </cell>
          <cell r="AD266" t="str">
            <v>3310 146TH PL SE B BELLEVUE, WA 98007</v>
          </cell>
          <cell r="AE266" t="str">
            <v>3310 146TH PL SE B</v>
          </cell>
          <cell r="AG266">
            <v>98007</v>
          </cell>
          <cell r="AH266" t="str">
            <v>Other</v>
          </cell>
          <cell r="AM266" t="str">
            <v>CLEARESULT CONSULTING</v>
          </cell>
          <cell r="AN266" t="str">
            <v>CLEARESULT CONSULTING</v>
          </cell>
          <cell r="AO266" t="str">
            <v>CLEAResult</v>
          </cell>
          <cell r="AP266">
            <v>5</v>
          </cell>
        </row>
        <row r="267">
          <cell r="G267" t="str">
            <v>400W HID to 4' 6L T8 (HBF)</v>
          </cell>
          <cell r="H267">
            <v>2838.48</v>
          </cell>
          <cell r="I267" t="str">
            <v>106 LILA LN BURLINGTON, WA 98233</v>
          </cell>
          <cell r="J267">
            <v>993897</v>
          </cell>
          <cell r="K267">
            <v>7000062107</v>
          </cell>
          <cell r="L267" t="str">
            <v>400WHID-4FT6LT8</v>
          </cell>
          <cell r="M267">
            <v>12</v>
          </cell>
          <cell r="N267">
            <v>13284</v>
          </cell>
          <cell r="P267" t="str">
            <v>SBDI</v>
          </cell>
          <cell r="R267" t="str">
            <v>24E-I</v>
          </cell>
          <cell r="S267" t="str">
            <v>Small Business Direct Install</v>
          </cell>
          <cell r="T267" t="str">
            <v>BURLINGTON</v>
          </cell>
          <cell r="U267" t="str">
            <v>Calculate Rebate</v>
          </cell>
          <cell r="V267">
            <v>18231134</v>
          </cell>
          <cell r="Y267" t="str">
            <v>Lighting, Prescriptive</v>
          </cell>
          <cell r="AA267">
            <v>2838.48</v>
          </cell>
          <cell r="AB267">
            <v>200012276073</v>
          </cell>
          <cell r="AD267" t="str">
            <v>106 LILA LN BURLINGTON, WA 98233</v>
          </cell>
          <cell r="AE267" t="str">
            <v>106 LILA LN</v>
          </cell>
          <cell r="AG267">
            <v>98233</v>
          </cell>
          <cell r="AH267" t="str">
            <v>Other</v>
          </cell>
          <cell r="AM267" t="str">
            <v>WILLDAN ENERGY SOLUTIONS</v>
          </cell>
          <cell r="AN267" t="str">
            <v>WILLDAN ENERGY SOLUTIONS</v>
          </cell>
          <cell r="AO267" t="str">
            <v>Willdan Engineers &amp; Constructors</v>
          </cell>
          <cell r="AP267">
            <v>12</v>
          </cell>
        </row>
        <row r="268">
          <cell r="G268" t="str">
            <v>4' 4L T12 to 4' 4L T8</v>
          </cell>
          <cell r="H268">
            <v>406.98</v>
          </cell>
          <cell r="I268" t="str">
            <v>111 W HOLLY ST BELLINGHAM, WA 982254310</v>
          </cell>
          <cell r="J268">
            <v>993898</v>
          </cell>
          <cell r="K268">
            <v>7000477645</v>
          </cell>
          <cell r="L268" t="str">
            <v>4FT4LT8</v>
          </cell>
          <cell r="M268">
            <v>6</v>
          </cell>
          <cell r="N268">
            <v>1638</v>
          </cell>
          <cell r="P268" t="str">
            <v>SBDI</v>
          </cell>
          <cell r="R268" t="str">
            <v>24E-C</v>
          </cell>
          <cell r="S268" t="str">
            <v>Small Business Direct Install</v>
          </cell>
          <cell r="T268" t="str">
            <v>BELLINGHAM</v>
          </cell>
          <cell r="U268" t="str">
            <v>Calculate Rebate</v>
          </cell>
          <cell r="V268">
            <v>18231134</v>
          </cell>
          <cell r="Y268" t="str">
            <v>Lighting, Prescriptive</v>
          </cell>
          <cell r="AA268">
            <v>406.98</v>
          </cell>
          <cell r="AB268">
            <v>220001584816</v>
          </cell>
          <cell r="AD268" t="str">
            <v>111 W HOLLY ST BELLINGHAM, WA 98225</v>
          </cell>
          <cell r="AE268" t="str">
            <v>111 W HOLLY ST</v>
          </cell>
          <cell r="AG268">
            <v>98225</v>
          </cell>
          <cell r="AH268" t="str">
            <v>Retail</v>
          </cell>
          <cell r="AM268" t="str">
            <v>WILLDAN ENERGY SOLUTIONS</v>
          </cell>
          <cell r="AN268" t="str">
            <v>WILLDAN ENERGY SOLUTIONS</v>
          </cell>
          <cell r="AO268" t="str">
            <v>Willdan Engineers &amp; Constructors</v>
          </cell>
          <cell r="AP268">
            <v>12</v>
          </cell>
        </row>
        <row r="269">
          <cell r="G269" t="str">
            <v>4' 2L T12 to 4' 2L T8</v>
          </cell>
          <cell r="H269">
            <v>57.23</v>
          </cell>
          <cell r="I269" t="str">
            <v>12409 NE 124TH ST KIRKLAND, WA 98034</v>
          </cell>
          <cell r="J269">
            <v>993848</v>
          </cell>
          <cell r="K269">
            <v>7000056480</v>
          </cell>
          <cell r="L269" t="str">
            <v>4FT2LT8</v>
          </cell>
          <cell r="M269">
            <v>1</v>
          </cell>
          <cell r="N269">
            <v>136</v>
          </cell>
          <cell r="P269" t="str">
            <v>SBDI</v>
          </cell>
          <cell r="Q269" t="str">
            <v>31G-C</v>
          </cell>
          <cell r="R269" t="str">
            <v>24E-C</v>
          </cell>
          <cell r="S269" t="str">
            <v>Small Business Direct Install</v>
          </cell>
          <cell r="T269" t="str">
            <v>KIRKLAND</v>
          </cell>
          <cell r="U269" t="str">
            <v>Calculate Rebate</v>
          </cell>
          <cell r="V269">
            <v>18231134</v>
          </cell>
          <cell r="Y269" t="str">
            <v>Lighting, Prescriptive</v>
          </cell>
          <cell r="AA269">
            <v>57.23</v>
          </cell>
          <cell r="AB269">
            <v>200004486300</v>
          </cell>
          <cell r="AD269" t="str">
            <v>12409 NE 124TH ST KIRKLAND, WA 98034</v>
          </cell>
          <cell r="AE269" t="str">
            <v>12409 NE 124TH ST</v>
          </cell>
          <cell r="AG269">
            <v>98034</v>
          </cell>
          <cell r="AH269" t="str">
            <v>Office</v>
          </cell>
          <cell r="AM269" t="str">
            <v>WILLDAN ENERGY SOLUTIONS</v>
          </cell>
          <cell r="AN269" t="str">
            <v>WILLDAN ENERGY SOLUTIONS</v>
          </cell>
          <cell r="AO269" t="str">
            <v>Willdan Engineers &amp; Constructors</v>
          </cell>
          <cell r="AP269">
            <v>12</v>
          </cell>
        </row>
        <row r="270">
          <cell r="G270" t="str">
            <v>4' 1L T12 to 4' 1L T8</v>
          </cell>
          <cell r="H270">
            <v>54.75</v>
          </cell>
          <cell r="I270" t="str">
            <v>1952 COUNTRY LN OAK HARBOR, WA 982778185</v>
          </cell>
          <cell r="J270">
            <v>993867</v>
          </cell>
          <cell r="K270">
            <v>7000925852</v>
          </cell>
          <cell r="L270" t="str">
            <v>4FT1LT8</v>
          </cell>
          <cell r="M270">
            <v>1</v>
          </cell>
          <cell r="N270">
            <v>66</v>
          </cell>
          <cell r="P270" t="str">
            <v>SBDI</v>
          </cell>
          <cell r="R270" t="str">
            <v>SCH_24EC</v>
          </cell>
          <cell r="S270" t="str">
            <v>Small Business Direct Install</v>
          </cell>
          <cell r="T270" t="str">
            <v>OAK HARBOR</v>
          </cell>
          <cell r="U270" t="str">
            <v>Calculate Rebate</v>
          </cell>
          <cell r="V270">
            <v>18231134</v>
          </cell>
          <cell r="Y270" t="str">
            <v>Lighting, Prescriptive</v>
          </cell>
          <cell r="AA270">
            <v>54.75</v>
          </cell>
          <cell r="AB270">
            <v>200020204562</v>
          </cell>
          <cell r="AD270" t="str">
            <v>31570 STATE ROUTE 20 #101 OAK HARBOR, WA 98277</v>
          </cell>
          <cell r="AE270" t="str">
            <v>31570 STATE ROUTE 20 #101</v>
          </cell>
          <cell r="AG270">
            <v>98277</v>
          </cell>
          <cell r="AH270" t="str">
            <v>Office</v>
          </cell>
          <cell r="AM270" t="str">
            <v>WILLDAN ENERGY SOLUTIONS</v>
          </cell>
          <cell r="AN270" t="str">
            <v>WILLDAN ENERGY SOLUTIONS</v>
          </cell>
          <cell r="AO270" t="str">
            <v>Willdan Engineers &amp; Constructors</v>
          </cell>
          <cell r="AP270">
            <v>12</v>
          </cell>
        </row>
        <row r="271">
          <cell r="G271" t="str">
            <v>4' 4L T12 HO to 4' 4L T8</v>
          </cell>
          <cell r="H271">
            <v>1492.26</v>
          </cell>
          <cell r="I271" t="str">
            <v>717 S LANDER ST SEATTLE, WA 98134</v>
          </cell>
          <cell r="J271">
            <v>993792</v>
          </cell>
          <cell r="K271">
            <v>7000845137</v>
          </cell>
          <cell r="L271" t="str">
            <v>HO-4FT4LT8</v>
          </cell>
          <cell r="M271">
            <v>22</v>
          </cell>
          <cell r="N271">
            <v>18546</v>
          </cell>
          <cell r="P271" t="str">
            <v>SBDI</v>
          </cell>
          <cell r="R271" t="str">
            <v>24E-C</v>
          </cell>
          <cell r="S271" t="str">
            <v>Small Business Direct Install</v>
          </cell>
          <cell r="T271" t="str">
            <v>BELLINGHAM</v>
          </cell>
          <cell r="U271" t="str">
            <v>Calculate Rebate</v>
          </cell>
          <cell r="V271">
            <v>18231134</v>
          </cell>
          <cell r="Y271" t="str">
            <v>Lighting, Prescriptive</v>
          </cell>
          <cell r="AA271">
            <v>1492.26</v>
          </cell>
          <cell r="AB271">
            <v>200013843640</v>
          </cell>
          <cell r="AD271" t="str">
            <v>3550 MERIDIAN ST 1 BELLINGHAM, WA 98225</v>
          </cell>
          <cell r="AE271" t="str">
            <v>3550 MERIDIAN ST 1</v>
          </cell>
          <cell r="AG271">
            <v>98225</v>
          </cell>
          <cell r="AH271" t="str">
            <v>Office</v>
          </cell>
          <cell r="AM271" t="str">
            <v>WILLDAN ENERGY SOLUTIONS</v>
          </cell>
          <cell r="AN271" t="str">
            <v>WILLDAN ENERGY SOLUTIONS</v>
          </cell>
          <cell r="AO271" t="str">
            <v>Willdan Engineers &amp; Constructors</v>
          </cell>
          <cell r="AP271">
            <v>12</v>
          </cell>
        </row>
        <row r="272">
          <cell r="G272" t="str">
            <v>2' 1L T12 to 2' 1L T8</v>
          </cell>
          <cell r="H272">
            <v>52.23</v>
          </cell>
          <cell r="I272" t="str">
            <v>PO BOX 1433 BREMERTON, WA 98337</v>
          </cell>
          <cell r="J272">
            <v>993842</v>
          </cell>
          <cell r="K272">
            <v>7000591343</v>
          </cell>
          <cell r="L272" t="str">
            <v>2FT1LT8</v>
          </cell>
          <cell r="M272">
            <v>1</v>
          </cell>
          <cell r="N272">
            <v>41</v>
          </cell>
          <cell r="P272" t="str">
            <v>SBDI</v>
          </cell>
          <cell r="R272" t="str">
            <v>SCH_24EI</v>
          </cell>
          <cell r="S272" t="str">
            <v>Small Business Direct Install</v>
          </cell>
          <cell r="T272" t="str">
            <v>BREMERTON</v>
          </cell>
          <cell r="U272" t="str">
            <v>Calculate Rebate</v>
          </cell>
          <cell r="V272">
            <v>18231134</v>
          </cell>
          <cell r="Y272" t="str">
            <v>Lighting, Prescriptive</v>
          </cell>
          <cell r="AA272">
            <v>52.23</v>
          </cell>
          <cell r="AB272">
            <v>200022843805</v>
          </cell>
          <cell r="AD272" t="str">
            <v>523 4TH ST BREMERTON, WA 98337</v>
          </cell>
          <cell r="AE272" t="str">
            <v>523 4TH ST</v>
          </cell>
          <cell r="AG272">
            <v>98337</v>
          </cell>
          <cell r="AH272" t="str">
            <v>Retail</v>
          </cell>
          <cell r="AM272" t="str">
            <v>WILLDAN ENERGY SOLUTIONS</v>
          </cell>
          <cell r="AN272" t="str">
            <v>WILLDAN ENERGY SOLUTIONS</v>
          </cell>
          <cell r="AO272" t="str">
            <v>Willdan Engineers &amp; Constructors</v>
          </cell>
          <cell r="AP272">
            <v>12</v>
          </cell>
        </row>
        <row r="273">
          <cell r="G273" t="str">
            <v>4' 2L T12 HO to 4' 2L T8</v>
          </cell>
          <cell r="H273">
            <v>457.84</v>
          </cell>
          <cell r="I273" t="str">
            <v>115 LIND ST MOUNT VERNON, WA 98273</v>
          </cell>
          <cell r="J273">
            <v>996919</v>
          </cell>
          <cell r="K273">
            <v>7000599297</v>
          </cell>
          <cell r="L273" t="str">
            <v>2LHO-4FT2LT8</v>
          </cell>
          <cell r="M273">
            <v>8</v>
          </cell>
          <cell r="N273">
            <v>3368</v>
          </cell>
          <cell r="P273" t="str">
            <v>SBDI</v>
          </cell>
          <cell r="R273" t="str">
            <v>24E-C</v>
          </cell>
          <cell r="S273" t="str">
            <v>Small Business Direct Install</v>
          </cell>
          <cell r="T273" t="str">
            <v>MOUNT VERNON</v>
          </cell>
          <cell r="U273" t="str">
            <v>Calculate Rebate</v>
          </cell>
          <cell r="V273">
            <v>18231134</v>
          </cell>
          <cell r="Y273" t="str">
            <v>Lighting, Prescriptive</v>
          </cell>
          <cell r="AA273">
            <v>457.84</v>
          </cell>
          <cell r="AB273">
            <v>200023311000</v>
          </cell>
          <cell r="AD273" t="str">
            <v>115 LIND ST #A MOUNT VERNON, WA 98273</v>
          </cell>
          <cell r="AE273" t="str">
            <v>115 LIND ST #A</v>
          </cell>
          <cell r="AG273">
            <v>98273</v>
          </cell>
          <cell r="AH273" t="str">
            <v>Office</v>
          </cell>
          <cell r="AM273" t="str">
            <v>WILLDAN ENERGY SOLUTIONS</v>
          </cell>
          <cell r="AN273" t="str">
            <v>WILLDAN ENERGY SOLUTIONS</v>
          </cell>
          <cell r="AO273" t="str">
            <v>Willdan Engineers &amp; Constructors</v>
          </cell>
          <cell r="AP273">
            <v>12</v>
          </cell>
        </row>
        <row r="274">
          <cell r="G274" t="str">
            <v>SBDI Electric sprayhead 1.6 previously installed to .65gpm</v>
          </cell>
          <cell r="H274">
            <v>71.209999999999994</v>
          </cell>
          <cell r="I274" t="str">
            <v>7520 NE BOTHELL WAY KENMORE, WA 98028</v>
          </cell>
          <cell r="J274">
            <v>1023266</v>
          </cell>
          <cell r="K274">
            <v>7000370321</v>
          </cell>
          <cell r="L274" t="str">
            <v>E 16 to 65 SBDI</v>
          </cell>
          <cell r="M274">
            <v>1</v>
          </cell>
          <cell r="N274">
            <v>839</v>
          </cell>
          <cell r="P274" t="str">
            <v>SBDI</v>
          </cell>
          <cell r="R274" t="str">
            <v>24E-C</v>
          </cell>
          <cell r="S274" t="str">
            <v>Small Business Direct Install</v>
          </cell>
          <cell r="T274" t="str">
            <v>KENMORE</v>
          </cell>
          <cell r="U274" t="str">
            <v>Calculate Rebate</v>
          </cell>
          <cell r="V274">
            <v>18231134</v>
          </cell>
          <cell r="Y274" t="str">
            <v>Water Heating - Commercial</v>
          </cell>
          <cell r="AA274">
            <v>71.209999999999994</v>
          </cell>
          <cell r="AB274">
            <v>200024411783</v>
          </cell>
          <cell r="AD274" t="str">
            <v>7520 NE BOTHELL WAY SIGN KENMORE, WA 98028</v>
          </cell>
          <cell r="AE274" t="str">
            <v>7520 NE BOTHELL WAY SIGN</v>
          </cell>
          <cell r="AG274">
            <v>98028</v>
          </cell>
          <cell r="AH274" t="str">
            <v>Restaurant</v>
          </cell>
          <cell r="AM274" t="str">
            <v>WILLDAN ENERGY SOLUTIONS</v>
          </cell>
          <cell r="AN274" t="str">
            <v>WILLDAN ENERGY SOLUTIONS</v>
          </cell>
          <cell r="AO274" t="str">
            <v>Willdan Engineers &amp; Constructors</v>
          </cell>
          <cell r="AP274">
            <v>5</v>
          </cell>
        </row>
        <row r="275">
          <cell r="G275" t="str">
            <v>LED - PAR20 Restaurant</v>
          </cell>
          <cell r="H275">
            <v>300</v>
          </cell>
          <cell r="I275" t="str">
            <v>4914 RAINIER AVE S B SEATTLE, WA 98118</v>
          </cell>
          <cell r="J275">
            <v>1011656</v>
          </cell>
          <cell r="K275">
            <v>7000819851</v>
          </cell>
          <cell r="L275" t="str">
            <v>LEDPAR20-20 REST</v>
          </cell>
          <cell r="M275">
            <v>15</v>
          </cell>
          <cell r="N275">
            <v>1965</v>
          </cell>
          <cell r="P275" t="str">
            <v>MCFL</v>
          </cell>
          <cell r="Q275" t="str">
            <v>31G-C</v>
          </cell>
          <cell r="R275" t="str">
            <v>25E-C-DM</v>
          </cell>
          <cell r="S275" t="str">
            <v>E262 Comml CFL Mark Down Program</v>
          </cell>
          <cell r="T275" t="str">
            <v>BELLEVUE</v>
          </cell>
          <cell r="U275" t="str">
            <v>Calculate Rebate</v>
          </cell>
          <cell r="V275">
            <v>18230714</v>
          </cell>
          <cell r="Y275" t="str">
            <v>Lighting, Prescriptive</v>
          </cell>
          <cell r="AA275">
            <v>390</v>
          </cell>
          <cell r="AB275">
            <v>220000796510</v>
          </cell>
          <cell r="AD275" t="str">
            <v>15600 NE 8TH ST J1 BELLEVUE, WA 98008</v>
          </cell>
          <cell r="AE275" t="str">
            <v>15600 NE 8TH ST J1</v>
          </cell>
          <cell r="AG275">
            <v>98008</v>
          </cell>
          <cell r="AH275" t="str">
            <v>Restaurant</v>
          </cell>
          <cell r="AM275" t="str">
            <v>BATTERIES PLUS - OLYMPIA #244</v>
          </cell>
          <cell r="AN275" t="str">
            <v>BATTERIES PLUS - OLYMPIA #244</v>
          </cell>
          <cell r="AO275" t="str">
            <v>BATTERIES PLUS BULBS</v>
          </cell>
          <cell r="AP275">
            <v>5</v>
          </cell>
        </row>
        <row r="276">
          <cell r="G276" t="str">
            <v>LED - OMNIDIRECTIONAL -5 RESTAURANT</v>
          </cell>
          <cell r="H276">
            <v>285</v>
          </cell>
          <cell r="I276" t="str">
            <v>4914 RAINIER AVE S B SEATTLE, WA 98118</v>
          </cell>
          <cell r="J276">
            <v>1011656</v>
          </cell>
          <cell r="K276">
            <v>7000819851</v>
          </cell>
          <cell r="L276" t="str">
            <v>LEDOMNI-5 REST</v>
          </cell>
          <cell r="M276">
            <v>57</v>
          </cell>
          <cell r="N276">
            <v>5244</v>
          </cell>
          <cell r="P276" t="str">
            <v>MCFL</v>
          </cell>
          <cell r="Q276" t="str">
            <v>31G-C</v>
          </cell>
          <cell r="R276" t="str">
            <v>25E-C-DM</v>
          </cell>
          <cell r="S276" t="str">
            <v>E262 Comml CFL Mark Down Program</v>
          </cell>
          <cell r="T276" t="str">
            <v>BELLEVUE</v>
          </cell>
          <cell r="U276" t="str">
            <v>Calculate Rebate</v>
          </cell>
          <cell r="V276">
            <v>18230714</v>
          </cell>
          <cell r="Y276" t="str">
            <v>Lighting, Prescriptive</v>
          </cell>
          <cell r="AA276">
            <v>1215.1500000000001</v>
          </cell>
          <cell r="AB276">
            <v>220000796510</v>
          </cell>
          <cell r="AD276" t="str">
            <v>15600 NE 8TH ST J1 BELLEVUE, WA 98008</v>
          </cell>
          <cell r="AE276" t="str">
            <v>15600 NE 8TH ST J1</v>
          </cell>
          <cell r="AG276">
            <v>98008</v>
          </cell>
          <cell r="AH276" t="str">
            <v>Restaurant</v>
          </cell>
          <cell r="AM276" t="str">
            <v>BATTERIES PLUS - OLYMPIA #244</v>
          </cell>
          <cell r="AN276" t="str">
            <v>BATTERIES PLUS - OLYMPIA #244</v>
          </cell>
          <cell r="AO276" t="str">
            <v>BATTERIES PLUS BULBS</v>
          </cell>
          <cell r="AP276">
            <v>5</v>
          </cell>
        </row>
        <row r="277">
          <cell r="G277" t="str">
            <v>1.5 GPM Showerhead Fitness Center, gas DI</v>
          </cell>
          <cell r="H277">
            <v>41</v>
          </cell>
          <cell r="I277" t="str">
            <v>1233 CENTRAL AVE N KENT, WA 98032</v>
          </cell>
          <cell r="J277">
            <v>999314</v>
          </cell>
          <cell r="K277">
            <v>7001205261</v>
          </cell>
          <cell r="L277" t="str">
            <v>G SH FIT</v>
          </cell>
          <cell r="M277">
            <v>1</v>
          </cell>
          <cell r="O277">
            <v>190</v>
          </cell>
          <cell r="P277" t="str">
            <v>SPRH</v>
          </cell>
          <cell r="Q277" t="str">
            <v>31G-C</v>
          </cell>
          <cell r="R277" t="str">
            <v>25E-C-DM</v>
          </cell>
          <cell r="S277" t="str">
            <v>E_G 262 Pre Rinse Spray Head</v>
          </cell>
          <cell r="T277" t="str">
            <v>KENT</v>
          </cell>
          <cell r="U277" t="str">
            <v>Calculate Rebate</v>
          </cell>
          <cell r="V277">
            <v>18231028</v>
          </cell>
          <cell r="Y277" t="str">
            <v>Water Heating - Commercial</v>
          </cell>
          <cell r="AA277">
            <v>41</v>
          </cell>
          <cell r="AB277">
            <v>200000284469</v>
          </cell>
          <cell r="AD277" t="str">
            <v>1233 CENTRAL AVE N KENT, WA 98032</v>
          </cell>
          <cell r="AE277" t="str">
            <v>1233 CENTRAL AVE N</v>
          </cell>
          <cell r="AG277">
            <v>98032</v>
          </cell>
          <cell r="AH277" t="str">
            <v>Hotel/Motel Rooms</v>
          </cell>
          <cell r="AM277" t="str">
            <v>SBW CONSULTING INC</v>
          </cell>
          <cell r="AN277" t="str">
            <v>SBW CONSULTING INC</v>
          </cell>
          <cell r="AO277" t="str">
            <v>SBW CONSULTING INC</v>
          </cell>
          <cell r="AP277">
            <v>10</v>
          </cell>
        </row>
        <row r="278">
          <cell r="G278" t="str">
            <v>Aerator, Gas $7</v>
          </cell>
          <cell r="H278">
            <v>476</v>
          </cell>
          <cell r="I278" t="str">
            <v>20301 NE 108TH ST REDMOND, WA 98053</v>
          </cell>
          <cell r="J278">
            <v>999315</v>
          </cell>
          <cell r="K278">
            <v>7001392638</v>
          </cell>
          <cell r="L278" t="str">
            <v>G AER 7</v>
          </cell>
          <cell r="M278">
            <v>68</v>
          </cell>
          <cell r="O278">
            <v>2176</v>
          </cell>
          <cell r="P278" t="str">
            <v>SPRH</v>
          </cell>
          <cell r="Q278" t="str">
            <v>31G-C</v>
          </cell>
          <cell r="S278" t="str">
            <v>E_G 262 Pre Rinse Spray Head</v>
          </cell>
          <cell r="T278" t="str">
            <v>REDMOND</v>
          </cell>
          <cell r="U278" t="str">
            <v>Calculate Rebate</v>
          </cell>
          <cell r="V278">
            <v>18231028</v>
          </cell>
          <cell r="Y278" t="str">
            <v>Water Heating - Commercial</v>
          </cell>
          <cell r="AA278">
            <v>476</v>
          </cell>
          <cell r="AB278">
            <v>200000516787</v>
          </cell>
          <cell r="AD278" t="str">
            <v>20301 NE 108TH ST GYM REDMOND, WA 98053</v>
          </cell>
          <cell r="AE278" t="str">
            <v>20301 NE 108TH ST GYM</v>
          </cell>
          <cell r="AG278">
            <v>98053</v>
          </cell>
          <cell r="AH278" t="str">
            <v>School (K-12)</v>
          </cell>
          <cell r="AM278" t="str">
            <v>SBW CONSULTING INC</v>
          </cell>
          <cell r="AN278" t="str">
            <v>SBW CONSULTING INC</v>
          </cell>
          <cell r="AO278" t="str">
            <v>SBW CONSULTING INC</v>
          </cell>
          <cell r="AP278">
            <v>10</v>
          </cell>
        </row>
        <row r="279">
          <cell r="G279" t="str">
            <v>LED - PAR20 Office</v>
          </cell>
          <cell r="H279">
            <v>459.08</v>
          </cell>
          <cell r="I279" t="str">
            <v>1500 112TH AVE NE HSE BELLEVUE, WA 98004</v>
          </cell>
          <cell r="J279">
            <v>1021671</v>
          </cell>
          <cell r="K279">
            <v>7001047917</v>
          </cell>
          <cell r="L279" t="str">
            <v>LEDPAR20-20 OFFC</v>
          </cell>
          <cell r="M279">
            <v>23</v>
          </cell>
          <cell r="N279">
            <v>2530</v>
          </cell>
          <cell r="P279" t="str">
            <v>MCFL</v>
          </cell>
          <cell r="R279" t="str">
            <v>24E-C</v>
          </cell>
          <cell r="S279" t="str">
            <v>E262 Comml CFL Mark Down Program</v>
          </cell>
          <cell r="T279" t="str">
            <v>BELLEVUE</v>
          </cell>
          <cell r="U279" t="str">
            <v>Calculate Rebate</v>
          </cell>
          <cell r="V279">
            <v>18230714</v>
          </cell>
          <cell r="Y279" t="str">
            <v>Lighting, Prescriptive</v>
          </cell>
          <cell r="AA279">
            <v>573.85</v>
          </cell>
          <cell r="AB279">
            <v>200023913870</v>
          </cell>
          <cell r="AD279" t="str">
            <v>1500 112TH AVE NE HSE BELLEVUE, WA 98004</v>
          </cell>
          <cell r="AE279" t="str">
            <v>1500 112TH AVE NE HSE</v>
          </cell>
          <cell r="AG279">
            <v>98004</v>
          </cell>
          <cell r="AH279" t="str">
            <v>Office</v>
          </cell>
          <cell r="AM279" t="str">
            <v>KELSUN DISTRIBUTORS INC</v>
          </cell>
          <cell r="AN279" t="str">
            <v>KELSUN DISTRIBUTORS INC</v>
          </cell>
          <cell r="AO279" t="str">
            <v>KELSUN DISTRIBUTORS</v>
          </cell>
          <cell r="AP279">
            <v>5</v>
          </cell>
        </row>
        <row r="280">
          <cell r="G280" t="str">
            <v>Add Doors to Open Cases - Gas</v>
          </cell>
          <cell r="H280">
            <v>5280</v>
          </cell>
          <cell r="I280" t="str">
            <v>7231 GREENWOOD AVE N SEATTLE, WA 98103</v>
          </cell>
          <cell r="J280">
            <v>1013093</v>
          </cell>
          <cell r="K280">
            <v>7001180075</v>
          </cell>
          <cell r="L280" t="str">
            <v>ADD DOC G</v>
          </cell>
          <cell r="M280">
            <v>48</v>
          </cell>
          <cell r="O280">
            <v>2400</v>
          </cell>
          <cell r="P280" t="str">
            <v>ESGR</v>
          </cell>
          <cell r="Q280" t="str">
            <v>31G-C</v>
          </cell>
          <cell r="S280" t="str">
            <v>E250 Energy S. Grocer REBATE</v>
          </cell>
          <cell r="T280" t="str">
            <v>SEATTLE</v>
          </cell>
          <cell r="U280" t="str">
            <v>Calculate Rebate</v>
          </cell>
          <cell r="V280">
            <v>18231021</v>
          </cell>
          <cell r="Y280" t="str">
            <v>Refrigeration - Commercial</v>
          </cell>
          <cell r="AA280">
            <v>21518.94</v>
          </cell>
          <cell r="AB280">
            <v>200016331296</v>
          </cell>
          <cell r="AD280" t="str">
            <v>7231 GREENWOOD AVE N SEATTLE, WA 98103</v>
          </cell>
          <cell r="AE280" t="str">
            <v>7231 GREENWOOD AVE N</v>
          </cell>
          <cell r="AG280">
            <v>98103</v>
          </cell>
          <cell r="AH280" t="str">
            <v>Grocery</v>
          </cell>
          <cell r="AM280" t="str">
            <v>CLEARESULT CONSULTING</v>
          </cell>
          <cell r="AN280" t="str">
            <v>CLEARESULT CONSULTING</v>
          </cell>
          <cell r="AO280" t="str">
            <v>Clearesult</v>
          </cell>
          <cell r="AP280">
            <v>15</v>
          </cell>
        </row>
        <row r="281">
          <cell r="G281" t="str">
            <v>Phase 2</v>
          </cell>
          <cell r="H281">
            <v>175</v>
          </cell>
          <cell r="I281" t="str">
            <v>821 AUBURN WAY N AUBURN, WA 98002</v>
          </cell>
          <cell r="J281">
            <v>1022565</v>
          </cell>
          <cell r="K281">
            <v>7000693871</v>
          </cell>
          <cell r="L281" t="str">
            <v>PH 2</v>
          </cell>
          <cell r="M281">
            <v>1</v>
          </cell>
          <cell r="N281">
            <v>11882.21</v>
          </cell>
          <cell r="P281" t="str">
            <v>ESGR</v>
          </cell>
          <cell r="R281" t="str">
            <v>26E-C-KV</v>
          </cell>
          <cell r="S281" t="str">
            <v>E250 Energy S. Grocer REBATE</v>
          </cell>
          <cell r="T281" t="str">
            <v>AUBURN</v>
          </cell>
          <cell r="U281" t="str">
            <v>Calculate Rebate</v>
          </cell>
          <cell r="V281">
            <v>18231135</v>
          </cell>
          <cell r="Y281" t="str">
            <v>Refrigeration - Commercial</v>
          </cell>
          <cell r="AA281">
            <v>250</v>
          </cell>
          <cell r="AB281">
            <v>200009111564</v>
          </cell>
          <cell r="AD281" t="str">
            <v>821 AUBURN WAY N AUBURN, WA 98002</v>
          </cell>
          <cell r="AE281" t="str">
            <v>821 AUBURN WAY N</v>
          </cell>
          <cell r="AG281">
            <v>98002</v>
          </cell>
          <cell r="AH281" t="str">
            <v>Grocery</v>
          </cell>
          <cell r="AM281" t="str">
            <v>CLEARESULT CONSULTING</v>
          </cell>
          <cell r="AN281" t="str">
            <v>CLEARESULT CONSULTING</v>
          </cell>
          <cell r="AO281" t="str">
            <v>Clearesult</v>
          </cell>
          <cell r="AP281">
            <v>10</v>
          </cell>
        </row>
        <row r="282">
          <cell r="G282" t="str">
            <v>Add Doors to Open Cases</v>
          </cell>
          <cell r="H282">
            <v>23320</v>
          </cell>
          <cell r="I282" t="str">
            <v>1502 145TH PL SE A BELLEVUE, WA 98007</v>
          </cell>
          <cell r="J282">
            <v>1024735</v>
          </cell>
          <cell r="K282">
            <v>7001173588</v>
          </cell>
          <cell r="L282" t="str">
            <v>ADDDOC</v>
          </cell>
          <cell r="M282">
            <v>212</v>
          </cell>
          <cell r="N282">
            <v>109177.84</v>
          </cell>
          <cell r="P282" t="str">
            <v>ESGR</v>
          </cell>
          <cell r="R282" t="str">
            <v>25E-C-KV</v>
          </cell>
          <cell r="S282" t="str">
            <v>E250 Energy S. Grocer REBATE</v>
          </cell>
          <cell r="T282" t="str">
            <v>BELLEVUE</v>
          </cell>
          <cell r="U282" t="str">
            <v>Calculate Rebate</v>
          </cell>
          <cell r="V282">
            <v>18231135</v>
          </cell>
          <cell r="Y282" t="str">
            <v>Refrigeration - Commercial</v>
          </cell>
          <cell r="AA282">
            <v>60494.83</v>
          </cell>
          <cell r="AB282">
            <v>200014538728</v>
          </cell>
          <cell r="AD282" t="str">
            <v>1502 145TH PL SE A BELLEVUE, WA 98007</v>
          </cell>
          <cell r="AE282" t="str">
            <v>1502 145TH PL SE A</v>
          </cell>
          <cell r="AG282">
            <v>98007</v>
          </cell>
          <cell r="AH282" t="str">
            <v>Grocery</v>
          </cell>
          <cell r="AM282" t="str">
            <v>CLEARESULT CONSULTING</v>
          </cell>
          <cell r="AN282" t="str">
            <v>CLEARESULT CONSULTING</v>
          </cell>
          <cell r="AO282" t="str">
            <v>Clearesult</v>
          </cell>
          <cell r="AP282">
            <v>15</v>
          </cell>
        </row>
        <row r="283">
          <cell r="G283" t="str">
            <v>Phase 3 - Cases</v>
          </cell>
          <cell r="H283">
            <v>3000</v>
          </cell>
          <cell r="I283" t="str">
            <v>1502 145TH PL SE A BELLEVUE, WA 98007</v>
          </cell>
          <cell r="J283">
            <v>1024735</v>
          </cell>
          <cell r="K283">
            <v>7001173588</v>
          </cell>
          <cell r="L283" t="str">
            <v>P3 C</v>
          </cell>
          <cell r="M283">
            <v>150</v>
          </cell>
          <cell r="N283">
            <v>18987.39</v>
          </cell>
          <cell r="P283" t="str">
            <v>ESGR</v>
          </cell>
          <cell r="R283" t="str">
            <v>25E-C-KV</v>
          </cell>
          <cell r="S283" t="str">
            <v>E250 Energy S. Grocer REBATE</v>
          </cell>
          <cell r="T283" t="str">
            <v>BELLEVUE</v>
          </cell>
          <cell r="U283" t="str">
            <v>Calculate Rebate</v>
          </cell>
          <cell r="V283">
            <v>18231135</v>
          </cell>
          <cell r="Y283" t="str">
            <v>Refrigeration - Commercial</v>
          </cell>
          <cell r="AA283">
            <v>67141.429999999993</v>
          </cell>
          <cell r="AB283">
            <v>200014538728</v>
          </cell>
          <cell r="AD283" t="str">
            <v>1502 145TH PL SE A BELLEVUE, WA 98007</v>
          </cell>
          <cell r="AE283" t="str">
            <v>1502 145TH PL SE A</v>
          </cell>
          <cell r="AG283">
            <v>98007</v>
          </cell>
          <cell r="AH283" t="str">
            <v>Grocery</v>
          </cell>
          <cell r="AM283" t="str">
            <v>CLEARESULT CONSULTING</v>
          </cell>
          <cell r="AN283" t="str">
            <v>CLEARESULT CONSULTING</v>
          </cell>
          <cell r="AO283" t="str">
            <v>Clearesult</v>
          </cell>
          <cell r="AP283">
            <v>20</v>
          </cell>
        </row>
        <row r="284">
          <cell r="G284" t="str">
            <v>LED - OMNIDIRECTIONAL $5 WAREHOUSE</v>
          </cell>
          <cell r="H284">
            <v>40</v>
          </cell>
          <cell r="I284" t="str">
            <v>842 BESS BAY DR LYNDEN, WA 98264</v>
          </cell>
          <cell r="J284">
            <v>998254</v>
          </cell>
          <cell r="K284">
            <v>7001565658</v>
          </cell>
          <cell r="L284" t="str">
            <v>LEDOMNI$5 WHSE</v>
          </cell>
          <cell r="M284">
            <v>8</v>
          </cell>
          <cell r="N284">
            <v>1352</v>
          </cell>
          <cell r="P284" t="str">
            <v>MCFL</v>
          </cell>
          <cell r="R284" t="str">
            <v>24E-C</v>
          </cell>
          <cell r="S284" t="str">
            <v>E262 Comml CFL Mark Down Program</v>
          </cell>
          <cell r="T284" t="str">
            <v>LYNDEN</v>
          </cell>
          <cell r="U284" t="str">
            <v>Calculate Rebate</v>
          </cell>
          <cell r="V284">
            <v>18230714</v>
          </cell>
          <cell r="Y284" t="str">
            <v>Lighting, Prescriptive</v>
          </cell>
          <cell r="AA284">
            <v>120</v>
          </cell>
          <cell r="AB284">
            <v>220003363979</v>
          </cell>
          <cell r="AD284" t="str">
            <v>842 BESS BAY DR SHOP LYNDEN, WA 98264</v>
          </cell>
          <cell r="AE284" t="str">
            <v>842 BESS BAY DR SHOP</v>
          </cell>
          <cell r="AG284">
            <v>98264</v>
          </cell>
          <cell r="AH284" t="str">
            <v>Warehouse</v>
          </cell>
          <cell r="AM284" t="str">
            <v>LIGHTNING ELECTRIC INC</v>
          </cell>
          <cell r="AN284" t="str">
            <v>LIGHTNING ELECTRIC INC</v>
          </cell>
          <cell r="AO284" t="str">
            <v>LIGHTNING ELECTRIC</v>
          </cell>
          <cell r="AP284">
            <v>5</v>
          </cell>
        </row>
        <row r="285">
          <cell r="G285" t="str">
            <v>LED: HW Recessed Retrofit Kit Warehouse</v>
          </cell>
          <cell r="H285">
            <v>525</v>
          </cell>
          <cell r="I285" t="str">
            <v>842 BESS BAY DR LYNDEN, WA 98264</v>
          </cell>
          <cell r="J285">
            <v>998254</v>
          </cell>
          <cell r="K285">
            <v>7001565658</v>
          </cell>
          <cell r="L285" t="str">
            <v>LEDHWRC$25 WHSE</v>
          </cell>
          <cell r="M285">
            <v>21</v>
          </cell>
          <cell r="N285">
            <v>2730</v>
          </cell>
          <cell r="P285" t="str">
            <v>MCFL</v>
          </cell>
          <cell r="R285" t="str">
            <v>24E-C</v>
          </cell>
          <cell r="S285" t="str">
            <v>E262 Comml CFL Mark Down Program</v>
          </cell>
          <cell r="T285" t="str">
            <v>LYNDEN</v>
          </cell>
          <cell r="U285" t="str">
            <v>Calculate Rebate</v>
          </cell>
          <cell r="V285">
            <v>18230714</v>
          </cell>
          <cell r="Y285" t="str">
            <v>Lighting, Prescriptive</v>
          </cell>
          <cell r="AA285">
            <v>661.5</v>
          </cell>
          <cell r="AB285">
            <v>220003363979</v>
          </cell>
          <cell r="AD285" t="str">
            <v>842 BESS BAY DR SHOP LYNDEN, WA 98264</v>
          </cell>
          <cell r="AE285" t="str">
            <v>842 BESS BAY DR SHOP</v>
          </cell>
          <cell r="AG285">
            <v>98264</v>
          </cell>
          <cell r="AH285" t="str">
            <v>Warehouse</v>
          </cell>
          <cell r="AM285" t="str">
            <v>LIGHTNING ELECTRIC INC</v>
          </cell>
          <cell r="AN285" t="str">
            <v>LIGHTNING ELECTRIC INC</v>
          </cell>
          <cell r="AO285" t="str">
            <v>LIGHTNING ELECTRIC</v>
          </cell>
          <cell r="AP285">
            <v>12</v>
          </cell>
        </row>
        <row r="286">
          <cell r="G286" t="str">
            <v>SRM Performance Incentive Electric</v>
          </cell>
          <cell r="H286">
            <v>14059</v>
          </cell>
          <cell r="I286" t="str">
            <v>11605 132ND AVE NE KIRKLAND, WA 98034</v>
          </cell>
          <cell r="J286">
            <v>1022447</v>
          </cell>
          <cell r="K286">
            <v>7000063985</v>
          </cell>
          <cell r="L286" t="str">
            <v>SRME</v>
          </cell>
          <cell r="M286">
            <v>1</v>
          </cell>
          <cell r="N286">
            <v>806377</v>
          </cell>
          <cell r="P286" t="str">
            <v>RCMR</v>
          </cell>
          <cell r="R286" t="str">
            <v>43E-KV</v>
          </cell>
          <cell r="S286" t="str">
            <v>RESOURCE CONSERVATION MGMT (SRM)</v>
          </cell>
          <cell r="T286" t="str">
            <v>KIRKLAND</v>
          </cell>
          <cell r="U286" t="str">
            <v>Calculate Rebate</v>
          </cell>
          <cell r="V286">
            <v>18230505</v>
          </cell>
          <cell r="Y286" t="str">
            <v>O and M</v>
          </cell>
          <cell r="AA286">
            <v>15200</v>
          </cell>
          <cell r="AB286">
            <v>200004246498</v>
          </cell>
          <cell r="AD286" t="str">
            <v>11605 132ND AVE NE KIRKLAND, WA 98034</v>
          </cell>
          <cell r="AE286" t="str">
            <v>11605 132ND AVE NE</v>
          </cell>
          <cell r="AG286">
            <v>98034</v>
          </cell>
          <cell r="AH286" t="str">
            <v>University</v>
          </cell>
          <cell r="AM286" t="str">
            <v>FACILITY ELECTRICAL SERVICES LLC</v>
          </cell>
          <cell r="AN286" t="str">
            <v>FACILITY ELECTRICAL SERVICES LLC</v>
          </cell>
          <cell r="AO286" t="str">
            <v>McKinstry</v>
          </cell>
          <cell r="AP286">
            <v>3</v>
          </cell>
        </row>
        <row r="287">
          <cell r="G287" t="str">
            <v>SRM Performance Incentive Gas</v>
          </cell>
          <cell r="H287">
            <v>0</v>
          </cell>
          <cell r="I287" t="str">
            <v>11605 132ND AVE NE KIRKLAND, WA 98034</v>
          </cell>
          <cell r="J287">
            <v>1022448</v>
          </cell>
          <cell r="K287">
            <v>7001290450</v>
          </cell>
          <cell r="L287" t="str">
            <v>SRMG</v>
          </cell>
          <cell r="M287">
            <v>1</v>
          </cell>
          <cell r="O287">
            <v>1235</v>
          </cell>
          <cell r="P287" t="str">
            <v>RCMR</v>
          </cell>
          <cell r="Q287" t="str">
            <v>31G-C</v>
          </cell>
          <cell r="S287" t="str">
            <v>RESOURCE CONSERVATION MGMT (SRM)</v>
          </cell>
          <cell r="T287" t="str">
            <v>REDMOND</v>
          </cell>
          <cell r="U287" t="str">
            <v>Calculate Rebate</v>
          </cell>
          <cell r="V287">
            <v>18231032</v>
          </cell>
          <cell r="Y287" t="str">
            <v>O and M</v>
          </cell>
          <cell r="AA287">
            <v>0</v>
          </cell>
          <cell r="AB287">
            <v>200007837855</v>
          </cell>
          <cell r="AD287" t="str">
            <v>6505 176TH AVE NE REDMOND, WA 98052</v>
          </cell>
          <cell r="AE287" t="str">
            <v>6505 176TH AVE NE</v>
          </cell>
          <cell r="AG287">
            <v>98052</v>
          </cell>
          <cell r="AH287" t="str">
            <v>University</v>
          </cell>
          <cell r="AM287" t="str">
            <v>FACILITY ELECTRICAL SERVICES LLC</v>
          </cell>
          <cell r="AN287" t="str">
            <v>FACILITY ELECTRICAL SERVICES LLC</v>
          </cell>
          <cell r="AO287" t="str">
            <v>McKinstry</v>
          </cell>
          <cell r="AP287">
            <v>3</v>
          </cell>
        </row>
        <row r="288">
          <cell r="G288" t="str">
            <v>Conveyer Oven - Double Gas</v>
          </cell>
          <cell r="H288">
            <v>4000</v>
          </cell>
          <cell r="I288" t="str">
            <v>16150 SCIENTIFIC IRVINE, CA 926184348</v>
          </cell>
          <cell r="J288">
            <v>996134</v>
          </cell>
          <cell r="K288">
            <v>7000331620</v>
          </cell>
          <cell r="L288" t="str">
            <v>CONVYRDUB G</v>
          </cell>
          <cell r="M288">
            <v>1</v>
          </cell>
          <cell r="O288">
            <v>1768</v>
          </cell>
          <cell r="P288" t="str">
            <v>CKFR</v>
          </cell>
          <cell r="Q288" t="str">
            <v>31G-C</v>
          </cell>
          <cell r="R288" t="str">
            <v>24E-C-DM</v>
          </cell>
          <cell r="S288" t="str">
            <v>E_G 262 Comml Cooking Equip.</v>
          </cell>
          <cell r="T288" t="str">
            <v>FEDERAL WAY</v>
          </cell>
          <cell r="U288" t="str">
            <v>Audit Grant/Rebate</v>
          </cell>
          <cell r="V288">
            <v>18231027</v>
          </cell>
          <cell r="Y288" t="str">
            <v>Kitchen, Commercial</v>
          </cell>
          <cell r="Z288" t="str">
            <v>CKFR</v>
          </cell>
          <cell r="AA288">
            <v>9462</v>
          </cell>
          <cell r="AB288">
            <v>220002999096</v>
          </cell>
          <cell r="AC288" t="str">
            <v>Little Caesars - Federal Way</v>
          </cell>
          <cell r="AD288" t="str">
            <v>2500 SW 336TH ST E FEDERAL WAY, WA 98023</v>
          </cell>
          <cell r="AE288" t="str">
            <v>2500 SW 336TH ST E</v>
          </cell>
          <cell r="AG288">
            <v>98023</v>
          </cell>
          <cell r="AH288" t="str">
            <v>Restaurant</v>
          </cell>
          <cell r="AM288" t="str">
            <v>SEVEN FIGURES INC</v>
          </cell>
          <cell r="AN288" t="str">
            <v>SEVEN FIGURES INC</v>
          </cell>
          <cell r="AP288">
            <v>12</v>
          </cell>
        </row>
        <row r="289">
          <cell r="G289" t="str">
            <v>1.5 GPM Showerhead Any Commercial, gas DI REINSTALL</v>
          </cell>
          <cell r="H289">
            <v>0</v>
          </cell>
          <cell r="I289" t="str">
            <v>29815 PACIFIC HWY S FEDERAL WAY, WA 980034233</v>
          </cell>
          <cell r="J289">
            <v>1004623</v>
          </cell>
          <cell r="K289">
            <v>7001200258</v>
          </cell>
          <cell r="L289" t="str">
            <v>G SH ANY REINSTALL</v>
          </cell>
          <cell r="M289">
            <v>1</v>
          </cell>
          <cell r="O289">
            <v>-10</v>
          </cell>
          <cell r="P289" t="str">
            <v>SPRH</v>
          </cell>
          <cell r="Q289" t="str">
            <v>31G-C</v>
          </cell>
          <cell r="R289" t="str">
            <v>24E-C</v>
          </cell>
          <cell r="S289" t="str">
            <v>E_G 262 Pre Rinse Spray Head</v>
          </cell>
          <cell r="T289" t="str">
            <v>FEDERAL WAY</v>
          </cell>
          <cell r="U289" t="str">
            <v>Calculate Rebate</v>
          </cell>
          <cell r="V289">
            <v>18231028</v>
          </cell>
          <cell r="Y289" t="str">
            <v>Water Heating - Commercial</v>
          </cell>
          <cell r="AA289">
            <v>0</v>
          </cell>
          <cell r="AB289">
            <v>200021550674</v>
          </cell>
          <cell r="AD289" t="str">
            <v>29815 PACIFIC HWY S FEDERAL WAY, WA 98003</v>
          </cell>
          <cell r="AE289" t="str">
            <v>29815 PACIFIC HWY S</v>
          </cell>
          <cell r="AG289">
            <v>98003</v>
          </cell>
          <cell r="AH289" t="str">
            <v>Hotel/Motel Rooms</v>
          </cell>
          <cell r="AM289" t="str">
            <v>SBW CONSULTING INC</v>
          </cell>
          <cell r="AN289" t="str">
            <v>SBW CONSULTING INC</v>
          </cell>
          <cell r="AO289" t="str">
            <v>SBW CONSULTING INC</v>
          </cell>
          <cell r="AP289">
            <v>10</v>
          </cell>
        </row>
        <row r="290">
          <cell r="G290" t="str">
            <v>Air Conditioner - Tier 2</v>
          </cell>
          <cell r="H290">
            <v>550</v>
          </cell>
          <cell r="I290" t="str">
            <v>16021 EUCLID AVE NE BAINBRIDGE ISLAND, WA 98110</v>
          </cell>
          <cell r="J290">
            <v>1020251</v>
          </cell>
          <cell r="K290">
            <v>7000464583</v>
          </cell>
          <cell r="L290" t="str">
            <v>AC2</v>
          </cell>
          <cell r="M290">
            <v>1</v>
          </cell>
          <cell r="N290">
            <v>1117</v>
          </cell>
          <cell r="P290" t="str">
            <v>HPAC</v>
          </cell>
          <cell r="R290" t="str">
            <v>24E-C</v>
          </cell>
          <cell r="S290" t="str">
            <v>E262 HE Heat Pump &amp; Air Conditioner</v>
          </cell>
          <cell r="T290" t="str">
            <v>BAINBRIDGE ISLAND</v>
          </cell>
          <cell r="U290" t="str">
            <v>Audit Grant/Rebate</v>
          </cell>
          <cell r="V290">
            <v>18230718</v>
          </cell>
          <cell r="Y290" t="str">
            <v>HVAC - Commercial and Industrial</v>
          </cell>
          <cell r="Z290" t="str">
            <v>SH</v>
          </cell>
          <cell r="AA290">
            <v>3600</v>
          </cell>
          <cell r="AB290">
            <v>220008190385</v>
          </cell>
          <cell r="AC290" t="str">
            <v>JON THORNBURGH</v>
          </cell>
          <cell r="AD290" t="str">
            <v>176 ERICKSEN AVE NE BAINBRIDGE ISLAND, WA 98110</v>
          </cell>
          <cell r="AE290" t="str">
            <v>176 ERICKSEN AVE NE</v>
          </cell>
          <cell r="AG290">
            <v>98110</v>
          </cell>
          <cell r="AH290" t="str">
            <v>Office</v>
          </cell>
          <cell r="AM290" t="str">
            <v>MANZANITA PARTNERS, LLC</v>
          </cell>
          <cell r="AN290" t="str">
            <v>MANZANITA PARTNERS</v>
          </cell>
          <cell r="AO290" t="str">
            <v>Manzanita Partners, LLC</v>
          </cell>
          <cell r="AP290">
            <v>15</v>
          </cell>
        </row>
        <row r="291">
          <cell r="G291" t="str">
            <v>Gas head 2.2 previously installed to .65gpm</v>
          </cell>
          <cell r="H291">
            <v>351</v>
          </cell>
          <cell r="I291" t="str">
            <v>203 6TH AVE N SEATTLE, WA 98109</v>
          </cell>
          <cell r="J291">
            <v>1006271</v>
          </cell>
          <cell r="K291">
            <v>7000856310</v>
          </cell>
          <cell r="L291" t="str">
            <v>G 22 TO 65</v>
          </cell>
          <cell r="M291">
            <v>3</v>
          </cell>
          <cell r="O291">
            <v>174</v>
          </cell>
          <cell r="P291" t="str">
            <v>SPRH</v>
          </cell>
          <cell r="Q291" t="str">
            <v>41G-C2</v>
          </cell>
          <cell r="S291" t="str">
            <v>E_G 262 Pre Rinse Spray Head</v>
          </cell>
          <cell r="T291" t="str">
            <v>SEATTLE</v>
          </cell>
          <cell r="U291" t="str">
            <v>Calculate Rebate</v>
          </cell>
          <cell r="V291">
            <v>18231028</v>
          </cell>
          <cell r="Y291" t="str">
            <v>Water Heating - Commercial</v>
          </cell>
          <cell r="AA291">
            <v>351</v>
          </cell>
          <cell r="AB291">
            <v>200005155722</v>
          </cell>
          <cell r="AD291" t="str">
            <v>SEATTLE-CENTER #NEEDLE SEATTLE, WA 98109</v>
          </cell>
          <cell r="AE291" t="str">
            <v>SEATTLE-CENTER #NEEDLE</v>
          </cell>
          <cell r="AG291">
            <v>98109</v>
          </cell>
          <cell r="AH291" t="str">
            <v>Restaurant</v>
          </cell>
          <cell r="AM291" t="str">
            <v>SBW CONSULTING INC</v>
          </cell>
          <cell r="AN291" t="str">
            <v>SBW CONSULTING INC</v>
          </cell>
          <cell r="AO291" t="str">
            <v>SBW CONSULTING INC</v>
          </cell>
          <cell r="AP291">
            <v>5</v>
          </cell>
        </row>
        <row r="292">
          <cell r="G292" t="str">
            <v>Gas head 1.6 previously installed to .65gpm</v>
          </cell>
          <cell r="H292">
            <v>117</v>
          </cell>
          <cell r="I292" t="str">
            <v>305 HARRISON ST SEATTLE, WA 98109</v>
          </cell>
          <cell r="J292">
            <v>1006270</v>
          </cell>
          <cell r="K292">
            <v>7000292175</v>
          </cell>
          <cell r="L292" t="str">
            <v>G 16 TO 65</v>
          </cell>
          <cell r="M292">
            <v>1</v>
          </cell>
          <cell r="O292">
            <v>37</v>
          </cell>
          <cell r="P292" t="str">
            <v>SPRH</v>
          </cell>
          <cell r="Q292" t="str">
            <v>31G-C</v>
          </cell>
          <cell r="S292" t="str">
            <v>E_G 262 Pre Rinse Spray Head</v>
          </cell>
          <cell r="T292" t="str">
            <v>SEATTLE</v>
          </cell>
          <cell r="U292" t="str">
            <v>Calculate Rebate</v>
          </cell>
          <cell r="V292">
            <v>18231028</v>
          </cell>
          <cell r="Y292" t="str">
            <v>Water Heating - Commercial</v>
          </cell>
          <cell r="AA292">
            <v>117</v>
          </cell>
          <cell r="AB292">
            <v>200008964096</v>
          </cell>
          <cell r="AD292" t="str">
            <v>305 HARRISON ST CTRHSE SEATTLE, WA 98109</v>
          </cell>
          <cell r="AE292" t="str">
            <v>305 HARRISON ST CTRHSE</v>
          </cell>
          <cell r="AG292">
            <v>98109</v>
          </cell>
          <cell r="AH292" t="str">
            <v>Restaurant</v>
          </cell>
          <cell r="AM292" t="str">
            <v>SBW CONSULTING INC</v>
          </cell>
          <cell r="AN292" t="str">
            <v>SBW CONSULTING INC</v>
          </cell>
          <cell r="AO292" t="str">
            <v>SBW CONSULTING INC</v>
          </cell>
          <cell r="AP292">
            <v>5</v>
          </cell>
        </row>
        <row r="293">
          <cell r="G293" t="str">
            <v>Ice Machine 501-1000 lbs ice per day</v>
          </cell>
          <cell r="H293">
            <v>900</v>
          </cell>
          <cell r="I293" t="str">
            <v>1800 COOPER POINT RD SW BLDG 4 OLYMPIA, WA 98502</v>
          </cell>
          <cell r="J293">
            <v>1011499</v>
          </cell>
          <cell r="K293">
            <v>7000988822</v>
          </cell>
          <cell r="L293" t="str">
            <v>ICE 5-10</v>
          </cell>
          <cell r="M293">
            <v>3</v>
          </cell>
          <cell r="N293">
            <v>5421</v>
          </cell>
          <cell r="P293" t="str">
            <v>CKFR</v>
          </cell>
          <cell r="Q293" t="str">
            <v>31G-C</v>
          </cell>
          <cell r="R293" t="str">
            <v>25E-C-DM</v>
          </cell>
          <cell r="S293" t="str">
            <v>E_G 262 Comml Cooking Equip.</v>
          </cell>
          <cell r="T293" t="str">
            <v>OLYMPIA</v>
          </cell>
          <cell r="U293" t="str">
            <v>Audit Grant/Rebate</v>
          </cell>
          <cell r="V293">
            <v>18230716</v>
          </cell>
          <cell r="Y293" t="str">
            <v>Refrigeration - Commercial</v>
          </cell>
          <cell r="Z293" t="str">
            <v>CKFR</v>
          </cell>
          <cell r="AA293">
            <v>1776</v>
          </cell>
          <cell r="AB293">
            <v>200008706224</v>
          </cell>
          <cell r="AC293" t="str">
            <v>HBO ENTERPRISES</v>
          </cell>
          <cell r="AD293" t="str">
            <v>2611 HARRISON AVE NW OLYMPIA, WA 98502</v>
          </cell>
          <cell r="AE293" t="str">
            <v>2611 HARRISON AVE NW</v>
          </cell>
          <cell r="AG293">
            <v>98502</v>
          </cell>
          <cell r="AH293" t="str">
            <v>Restaurant</v>
          </cell>
          <cell r="AM293" t="str">
            <v>HBO ENTERPRISES</v>
          </cell>
          <cell r="AN293" t="str">
            <v>HBO ENTERPRISES INC</v>
          </cell>
          <cell r="AP293">
            <v>10</v>
          </cell>
        </row>
        <row r="294">
          <cell r="G294" t="str">
            <v>LED: HW Recessed Retrofit Kit School (K-12)</v>
          </cell>
          <cell r="H294">
            <v>408</v>
          </cell>
          <cell r="I294" t="str">
            <v>10427 SE 244TH ST KENT, WA 98030</v>
          </cell>
          <cell r="J294">
            <v>1006088</v>
          </cell>
          <cell r="K294">
            <v>7000017421</v>
          </cell>
          <cell r="L294" t="str">
            <v>LEDHWRC-25 SCHL</v>
          </cell>
          <cell r="M294">
            <v>17</v>
          </cell>
          <cell r="N294">
            <v>1326</v>
          </cell>
          <cell r="P294" t="str">
            <v>MCFL</v>
          </cell>
          <cell r="R294" t="str">
            <v>24E-C</v>
          </cell>
          <cell r="S294" t="str">
            <v>E262 Comml CFL Mark Down Program</v>
          </cell>
          <cell r="T294" t="str">
            <v>KENT</v>
          </cell>
          <cell r="U294" t="str">
            <v>Calculate Rebate</v>
          </cell>
          <cell r="V294">
            <v>18230714</v>
          </cell>
          <cell r="Y294" t="str">
            <v>Lighting, Prescriptive</v>
          </cell>
          <cell r="AA294">
            <v>510</v>
          </cell>
          <cell r="AB294">
            <v>200017535945</v>
          </cell>
          <cell r="AD294" t="str">
            <v>10422 SE 244TH ST KENT, WA 98030</v>
          </cell>
          <cell r="AE294" t="str">
            <v>10422 SE 244TH ST</v>
          </cell>
          <cell r="AG294">
            <v>98030</v>
          </cell>
          <cell r="AH294" t="str">
            <v>School (K-12)</v>
          </cell>
          <cell r="AM294" t="str">
            <v>NORTH COAST ELECTRIC COMPANY</v>
          </cell>
          <cell r="AN294" t="str">
            <v>NORTH COAST ELECTRIC COMPANY</v>
          </cell>
          <cell r="AO294" t="str">
            <v>NORTH COAST ELECTRIC</v>
          </cell>
          <cell r="AP294">
            <v>12</v>
          </cell>
        </row>
        <row r="295">
          <cell r="G295" t="str">
            <v>LED - PAR20 Warehouse</v>
          </cell>
          <cell r="H295">
            <v>140</v>
          </cell>
          <cell r="I295" t="str">
            <v>1000 20TH ST BELLINGHAM, WA 98225</v>
          </cell>
          <cell r="J295">
            <v>1016088</v>
          </cell>
          <cell r="K295">
            <v>7000875950</v>
          </cell>
          <cell r="L295" t="str">
            <v>LEDPAR20-20 WHSE</v>
          </cell>
          <cell r="M295">
            <v>7</v>
          </cell>
          <cell r="N295">
            <v>609</v>
          </cell>
          <cell r="P295" t="str">
            <v>MCFL</v>
          </cell>
          <cell r="R295" t="str">
            <v>25E-C</v>
          </cell>
          <cell r="S295" t="str">
            <v>E262 Comml CFL Mark Down Program</v>
          </cell>
          <cell r="T295" t="str">
            <v>BELLINGHAM</v>
          </cell>
          <cell r="U295" t="str">
            <v>Calculate Rebate</v>
          </cell>
          <cell r="V295">
            <v>18230714</v>
          </cell>
          <cell r="Y295" t="str">
            <v>Lighting, Prescriptive</v>
          </cell>
          <cell r="AA295">
            <v>175</v>
          </cell>
          <cell r="AB295">
            <v>200013866476</v>
          </cell>
          <cell r="AD295" t="str">
            <v>1000 20TH ST BELLINGHAM, WA 98225</v>
          </cell>
          <cell r="AE295" t="str">
            <v>1000 20TH ST</v>
          </cell>
          <cell r="AG295">
            <v>98225</v>
          </cell>
          <cell r="AH295" t="str">
            <v>Warehouse</v>
          </cell>
          <cell r="AM295" t="str">
            <v>NORTH COAST ELECTRIC COMPANY</v>
          </cell>
          <cell r="AN295" t="str">
            <v>NORTH COAST ELECTRIC COMPANY</v>
          </cell>
          <cell r="AO295" t="str">
            <v>NORTH COAST ELECTRIC</v>
          </cell>
          <cell r="AP295">
            <v>5</v>
          </cell>
        </row>
        <row r="296">
          <cell r="G296" t="str">
            <v>LED: PAR 38 &amp; 40 Warehouse</v>
          </cell>
          <cell r="H296">
            <v>100</v>
          </cell>
          <cell r="I296" t="str">
            <v>1000 20TH ST BELLINGHAM, WA 98225</v>
          </cell>
          <cell r="J296">
            <v>1016088</v>
          </cell>
          <cell r="K296">
            <v>7000875950</v>
          </cell>
          <cell r="L296" t="str">
            <v>LEDPAR3840-20 WHSE</v>
          </cell>
          <cell r="M296">
            <v>5</v>
          </cell>
          <cell r="N296">
            <v>500</v>
          </cell>
          <cell r="P296" t="str">
            <v>MCFL</v>
          </cell>
          <cell r="R296" t="str">
            <v>25E-C</v>
          </cell>
          <cell r="S296" t="str">
            <v>E262 Comml CFL Mark Down Program</v>
          </cell>
          <cell r="T296" t="str">
            <v>BELLINGHAM</v>
          </cell>
          <cell r="U296" t="str">
            <v>Calculate Rebate</v>
          </cell>
          <cell r="V296">
            <v>18230714</v>
          </cell>
          <cell r="Y296" t="str">
            <v>Lighting, Prescriptive</v>
          </cell>
          <cell r="AA296">
            <v>125</v>
          </cell>
          <cell r="AB296">
            <v>200013866476</v>
          </cell>
          <cell r="AD296" t="str">
            <v>1000 20TH ST BELLINGHAM, WA 98225</v>
          </cell>
          <cell r="AE296" t="str">
            <v>1000 20TH ST</v>
          </cell>
          <cell r="AG296">
            <v>98225</v>
          </cell>
          <cell r="AH296" t="str">
            <v>Warehouse</v>
          </cell>
          <cell r="AM296" t="str">
            <v>NORTH COAST ELECTRIC COMPANY</v>
          </cell>
          <cell r="AN296" t="str">
            <v>NORTH COAST ELECTRIC COMPANY</v>
          </cell>
          <cell r="AO296" t="str">
            <v>NORTH COAST ELECTRIC</v>
          </cell>
          <cell r="AP296">
            <v>5</v>
          </cell>
        </row>
        <row r="297">
          <cell r="G297" t="str">
            <v>LED: PAR30 Warehouse</v>
          </cell>
          <cell r="H297">
            <v>3400</v>
          </cell>
          <cell r="I297" t="str">
            <v>1000 20TH ST BELLINGHAM, WA 98225</v>
          </cell>
          <cell r="J297">
            <v>1016088</v>
          </cell>
          <cell r="K297">
            <v>7000875950</v>
          </cell>
          <cell r="L297" t="str">
            <v>LEDPAR30-20 WHSE</v>
          </cell>
          <cell r="M297">
            <v>170</v>
          </cell>
          <cell r="N297">
            <v>12580</v>
          </cell>
          <cell r="P297" t="str">
            <v>MCFL</v>
          </cell>
          <cell r="R297" t="str">
            <v>25E-C</v>
          </cell>
          <cell r="S297" t="str">
            <v>E262 Comml CFL Mark Down Program</v>
          </cell>
          <cell r="T297" t="str">
            <v>BELLINGHAM</v>
          </cell>
          <cell r="U297" t="str">
            <v>Calculate Rebate</v>
          </cell>
          <cell r="V297">
            <v>18230714</v>
          </cell>
          <cell r="Y297" t="str">
            <v>Lighting, Prescriptive</v>
          </cell>
          <cell r="AA297">
            <v>4250</v>
          </cell>
          <cell r="AB297">
            <v>200013866476</v>
          </cell>
          <cell r="AD297" t="str">
            <v>1000 20TH ST BELLINGHAM, WA 98225</v>
          </cell>
          <cell r="AE297" t="str">
            <v>1000 20TH ST</v>
          </cell>
          <cell r="AG297">
            <v>98225</v>
          </cell>
          <cell r="AH297" t="str">
            <v>Warehouse</v>
          </cell>
          <cell r="AM297" t="str">
            <v>NORTH COAST ELECTRIC COMPANY</v>
          </cell>
          <cell r="AN297" t="str">
            <v>NORTH COAST ELECTRIC COMPANY</v>
          </cell>
          <cell r="AO297" t="str">
            <v>NORTH COAST ELECTRIC</v>
          </cell>
          <cell r="AP297">
            <v>5</v>
          </cell>
        </row>
        <row r="298">
          <cell r="G298" t="str">
            <v>LED - OMNIDIRECTIONAL $5 OTHER</v>
          </cell>
          <cell r="H298">
            <v>50</v>
          </cell>
          <cell r="I298" t="str">
            <v>1100 112TH AVE NE 310 BELLEVUE, WA 98004</v>
          </cell>
          <cell r="J298">
            <v>998258</v>
          </cell>
          <cell r="K298">
            <v>7001186144</v>
          </cell>
          <cell r="L298" t="str">
            <v>LEDOMNI$5 OTHR</v>
          </cell>
          <cell r="M298">
            <v>10</v>
          </cell>
          <cell r="N298">
            <v>1870</v>
          </cell>
          <cell r="P298" t="str">
            <v>MCFL</v>
          </cell>
          <cell r="R298" t="str">
            <v>26E-C-KV</v>
          </cell>
          <cell r="S298" t="str">
            <v>E262 Comml CFL Mark Down Program</v>
          </cell>
          <cell r="T298" t="str">
            <v>BELLEVUE</v>
          </cell>
          <cell r="U298" t="str">
            <v>Calculate Rebate</v>
          </cell>
          <cell r="V298">
            <v>18230714</v>
          </cell>
          <cell r="Y298" t="str">
            <v>Lighting, Prescriptive</v>
          </cell>
          <cell r="AA298">
            <v>90</v>
          </cell>
          <cell r="AB298">
            <v>200009315983</v>
          </cell>
          <cell r="AD298" t="str">
            <v>1100 112TH AVE NE BLDG3 BELLEVUE, WA 98004</v>
          </cell>
          <cell r="AE298" t="str">
            <v>1100 112TH AVE NE BLDG3</v>
          </cell>
          <cell r="AG298">
            <v>98004</v>
          </cell>
          <cell r="AH298" t="str">
            <v>Other</v>
          </cell>
          <cell r="AM298" t="str">
            <v>NORTH COAST ELECTRIC COMPANY</v>
          </cell>
          <cell r="AN298" t="str">
            <v>NORTH COAST ELECTRIC COMPANY</v>
          </cell>
          <cell r="AO298" t="str">
            <v>NORTH COAST ELECTRIC</v>
          </cell>
          <cell r="AP298">
            <v>5</v>
          </cell>
        </row>
        <row r="299">
          <cell r="G299" t="str">
            <v>LED: MR16 Other</v>
          </cell>
          <cell r="H299">
            <v>600</v>
          </cell>
          <cell r="I299" t="str">
            <v>1100 112TH AVE NE 310 BELLEVUE, WA 98004</v>
          </cell>
          <cell r="J299">
            <v>998258</v>
          </cell>
          <cell r="K299">
            <v>7001186144</v>
          </cell>
          <cell r="L299" t="str">
            <v>LEDMR16$15 OTHR</v>
          </cell>
          <cell r="M299">
            <v>40</v>
          </cell>
          <cell r="N299">
            <v>7520</v>
          </cell>
          <cell r="P299" t="str">
            <v>MCFL</v>
          </cell>
          <cell r="R299" t="str">
            <v>26E-C-KV</v>
          </cell>
          <cell r="S299" t="str">
            <v>E262 Comml CFL Mark Down Program</v>
          </cell>
          <cell r="T299" t="str">
            <v>BELLEVUE</v>
          </cell>
          <cell r="U299" t="str">
            <v>Calculate Rebate</v>
          </cell>
          <cell r="V299">
            <v>18230714</v>
          </cell>
          <cell r="Y299" t="str">
            <v>Lighting, Prescriptive</v>
          </cell>
          <cell r="AA299">
            <v>800</v>
          </cell>
          <cell r="AB299">
            <v>200009315983</v>
          </cell>
          <cell r="AD299" t="str">
            <v>1100 112TH AVE NE BLDG3 BELLEVUE, WA 98004</v>
          </cell>
          <cell r="AE299" t="str">
            <v>1100 112TH AVE NE BLDG3</v>
          </cell>
          <cell r="AG299">
            <v>98004</v>
          </cell>
          <cell r="AH299" t="str">
            <v>Other</v>
          </cell>
          <cell r="AM299" t="str">
            <v>NORTH COAST ELECTRIC COMPANY</v>
          </cell>
          <cell r="AN299" t="str">
            <v>NORTH COAST ELECTRIC COMPANY</v>
          </cell>
          <cell r="AO299" t="str">
            <v>NORTH COAST ELECTRIC</v>
          </cell>
          <cell r="AP299">
            <v>5</v>
          </cell>
        </row>
        <row r="300">
          <cell r="G300" t="str">
            <v>LED: HW Recessed Retrofit Kit Other</v>
          </cell>
          <cell r="H300">
            <v>1240</v>
          </cell>
          <cell r="I300" t="str">
            <v>14500 436TH AVE SE NORTH BEND, WA 98045</v>
          </cell>
          <cell r="J300">
            <v>998259</v>
          </cell>
          <cell r="K300">
            <v>7000315580</v>
          </cell>
          <cell r="L300" t="str">
            <v>LEDHWRC$25 OTHR</v>
          </cell>
          <cell r="M300">
            <v>62</v>
          </cell>
          <cell r="N300">
            <v>8928</v>
          </cell>
          <cell r="P300" t="str">
            <v>MCFL</v>
          </cell>
          <cell r="Q300" t="str">
            <v>31G-C</v>
          </cell>
          <cell r="R300" t="str">
            <v>24E-C</v>
          </cell>
          <cell r="S300" t="str">
            <v>E262 Comml CFL Mark Down Program</v>
          </cell>
          <cell r="T300" t="str">
            <v>NORTH BEND</v>
          </cell>
          <cell r="U300" t="str">
            <v>Calculate Rebate</v>
          </cell>
          <cell r="V300">
            <v>18230714</v>
          </cell>
          <cell r="Y300" t="str">
            <v>Lighting, Prescriptive</v>
          </cell>
          <cell r="AA300">
            <v>1550</v>
          </cell>
          <cell r="AB300">
            <v>200009052818</v>
          </cell>
          <cell r="AD300" t="str">
            <v>14500 436TH AVE SE NORTH BEND, WA 98045</v>
          </cell>
          <cell r="AE300" t="str">
            <v>14500 436TH AVE SE</v>
          </cell>
          <cell r="AG300">
            <v>98045</v>
          </cell>
          <cell r="AH300" t="str">
            <v>Other</v>
          </cell>
          <cell r="AM300" t="str">
            <v>NORTH COAST ELECTRIC COMPANY</v>
          </cell>
          <cell r="AN300" t="str">
            <v>NORTH COAST ELECTRIC COMPANY</v>
          </cell>
          <cell r="AO300" t="str">
            <v>NORTH COAST ELECTRIC</v>
          </cell>
          <cell r="AP300">
            <v>12</v>
          </cell>
        </row>
        <row r="301">
          <cell r="G301" t="str">
            <v>LED - PAR20 Other</v>
          </cell>
          <cell r="H301">
            <v>280</v>
          </cell>
          <cell r="I301" t="str">
            <v>901 54TH TER BELLINGHAM, WA 98226</v>
          </cell>
          <cell r="J301">
            <v>998256</v>
          </cell>
          <cell r="K301">
            <v>7000422088</v>
          </cell>
          <cell r="L301" t="str">
            <v>LEDPAR20$20 OTHR</v>
          </cell>
          <cell r="M301">
            <v>14</v>
          </cell>
          <cell r="N301">
            <v>2114</v>
          </cell>
          <cell r="P301" t="str">
            <v>MCFL</v>
          </cell>
          <cell r="R301" t="str">
            <v>24E-C</v>
          </cell>
          <cell r="S301" t="str">
            <v>E262 Comml CFL Mark Down Program</v>
          </cell>
          <cell r="T301" t="str">
            <v>BELLINGHAM</v>
          </cell>
          <cell r="U301" t="str">
            <v>Calculate Rebate</v>
          </cell>
          <cell r="V301">
            <v>18230714</v>
          </cell>
          <cell r="Y301" t="str">
            <v>Lighting, Prescriptive</v>
          </cell>
          <cell r="AA301">
            <v>350</v>
          </cell>
          <cell r="AB301">
            <v>200002909964</v>
          </cell>
          <cell r="AD301" t="str">
            <v>901 54TH TER BELLINGHAM, WA 98226</v>
          </cell>
          <cell r="AE301" t="str">
            <v>901 54TH TER</v>
          </cell>
          <cell r="AG301">
            <v>98226</v>
          </cell>
          <cell r="AH301" t="str">
            <v>Other</v>
          </cell>
          <cell r="AM301" t="str">
            <v>NORTH COAST ELECTRIC COMPANY</v>
          </cell>
          <cell r="AN301" t="str">
            <v>NORTH COAST ELECTRIC COMPANY</v>
          </cell>
          <cell r="AO301" t="str">
            <v>NORTH COAST ELECTRIC</v>
          </cell>
          <cell r="AP301">
            <v>5</v>
          </cell>
        </row>
        <row r="302">
          <cell r="G302" t="str">
            <v>LED: Decorative Warehouse</v>
          </cell>
          <cell r="H302">
            <v>440</v>
          </cell>
          <cell r="I302" t="str">
            <v>541 W BAKERVIEW RD BELLINGHAM, WA 982269171</v>
          </cell>
          <cell r="J302">
            <v>1013850</v>
          </cell>
          <cell r="K302">
            <v>7000261180</v>
          </cell>
          <cell r="L302" t="str">
            <v>LEDDEC-5 WHSE</v>
          </cell>
          <cell r="M302">
            <v>88</v>
          </cell>
          <cell r="N302">
            <v>4048</v>
          </cell>
          <cell r="P302" t="str">
            <v>MCFL</v>
          </cell>
          <cell r="R302" t="str">
            <v>08E-C</v>
          </cell>
          <cell r="S302" t="str">
            <v>E262 Comml CFL Mark Down Program</v>
          </cell>
          <cell r="T302" t="str">
            <v>BELLINGHAM</v>
          </cell>
          <cell r="U302" t="str">
            <v>Calculate Rebate</v>
          </cell>
          <cell r="V302">
            <v>18230714</v>
          </cell>
          <cell r="Y302" t="str">
            <v>Lighting, Prescriptive</v>
          </cell>
          <cell r="AA302">
            <v>1056.8800000000001</v>
          </cell>
          <cell r="AB302">
            <v>200013876780</v>
          </cell>
          <cell r="AD302" t="str">
            <v>909 MARINE DR SHOP BELLINGHAM, WA 98225</v>
          </cell>
          <cell r="AE302" t="str">
            <v>909 MARINE DR SHOP</v>
          </cell>
          <cell r="AG302">
            <v>98225</v>
          </cell>
          <cell r="AH302" t="str">
            <v>Warehouse</v>
          </cell>
          <cell r="AM302" t="str">
            <v>NORTH COAST ELECTRIC COMPANY</v>
          </cell>
          <cell r="AN302" t="str">
            <v>NORTH COAST ELECTRIC COMPANY</v>
          </cell>
          <cell r="AO302" t="str">
            <v>NORTH COAST ELECTRIC</v>
          </cell>
          <cell r="AP302">
            <v>3</v>
          </cell>
        </row>
        <row r="303">
          <cell r="G303" t="str">
            <v>LED: Decorative Church</v>
          </cell>
          <cell r="H303">
            <v>60</v>
          </cell>
          <cell r="I303" t="str">
            <v>901 54TH TER BELLINGHAM, WA 98226</v>
          </cell>
          <cell r="J303">
            <v>1011660</v>
          </cell>
          <cell r="K303">
            <v>7000422088</v>
          </cell>
          <cell r="L303" t="str">
            <v>LEDDEC-5 CHUR</v>
          </cell>
          <cell r="M303">
            <v>12</v>
          </cell>
          <cell r="N303">
            <v>420</v>
          </cell>
          <cell r="P303" t="str">
            <v>MCFL</v>
          </cell>
          <cell r="R303" t="str">
            <v>24E-C</v>
          </cell>
          <cell r="S303" t="str">
            <v>E262 Comml CFL Mark Down Program</v>
          </cell>
          <cell r="T303" t="str">
            <v>BELLINGHAM</v>
          </cell>
          <cell r="U303" t="str">
            <v>Calculate Rebate</v>
          </cell>
          <cell r="V303">
            <v>18230714</v>
          </cell>
          <cell r="Y303" t="str">
            <v>Lighting, Prescriptive</v>
          </cell>
          <cell r="AA303">
            <v>138</v>
          </cell>
          <cell r="AB303">
            <v>200002909964</v>
          </cell>
          <cell r="AD303" t="str">
            <v>901 54TH TER BELLINGHAM, WA 98226</v>
          </cell>
          <cell r="AE303" t="str">
            <v>901 54TH TER</v>
          </cell>
          <cell r="AG303">
            <v>98226</v>
          </cell>
          <cell r="AH303" t="str">
            <v>Church/Assembly</v>
          </cell>
          <cell r="AM303" t="str">
            <v>NORTH COAST ELECTRIC COMPANY</v>
          </cell>
          <cell r="AN303" t="str">
            <v>NORTH COAST ELECTRIC COMPANY</v>
          </cell>
          <cell r="AO303" t="str">
            <v>NORTH COAST ELECTRIC</v>
          </cell>
          <cell r="AP303">
            <v>3</v>
          </cell>
        </row>
        <row r="304">
          <cell r="G304" t="str">
            <v>LED: Decorative Office</v>
          </cell>
          <cell r="H304">
            <v>160</v>
          </cell>
          <cell r="I304" t="str">
            <v>6725 116TH AVE NE 100 KIRKLAND, WA 98033</v>
          </cell>
          <cell r="J304">
            <v>1008514</v>
          </cell>
          <cell r="K304">
            <v>7000901249</v>
          </cell>
          <cell r="L304" t="str">
            <v>LEDDEC-5 OFFC</v>
          </cell>
          <cell r="M304">
            <v>32</v>
          </cell>
          <cell r="N304">
            <v>1856</v>
          </cell>
          <cell r="P304" t="str">
            <v>MCFL</v>
          </cell>
          <cell r="R304" t="str">
            <v>25E-C-KV</v>
          </cell>
          <cell r="S304" t="str">
            <v>E262 Comml CFL Mark Down Program</v>
          </cell>
          <cell r="T304" t="str">
            <v>BELLEVUE</v>
          </cell>
          <cell r="U304" t="str">
            <v>Calculate Rebate</v>
          </cell>
          <cell r="V304">
            <v>18230714</v>
          </cell>
          <cell r="Y304" t="str">
            <v>Lighting, Prescriptive</v>
          </cell>
          <cell r="AA304">
            <v>640</v>
          </cell>
          <cell r="AB304">
            <v>220002886285</v>
          </cell>
          <cell r="AD304" t="str">
            <v>325 118TH AVE SE BELLEVUE, WA 98005</v>
          </cell>
          <cell r="AE304" t="str">
            <v>325 118TH AVE SE</v>
          </cell>
          <cell r="AG304">
            <v>98005</v>
          </cell>
          <cell r="AH304" t="str">
            <v>Office</v>
          </cell>
          <cell r="AM304" t="str">
            <v>NORTH COAST ELECTRIC COMPANY</v>
          </cell>
          <cell r="AN304" t="str">
            <v>NORTH COAST ELECTRIC COMPANY</v>
          </cell>
          <cell r="AO304" t="str">
            <v>NORTH COAST ELECTRIC</v>
          </cell>
          <cell r="AP304">
            <v>3</v>
          </cell>
        </row>
        <row r="305">
          <cell r="G305" t="str">
            <v>LED: PAR 38 &amp; 40 Hotel rooms</v>
          </cell>
          <cell r="H305">
            <v>600</v>
          </cell>
          <cell r="I305" t="str">
            <v>900 BELLEVUE WAY NE BELLEVUE, WA 98004</v>
          </cell>
          <cell r="J305">
            <v>1018484</v>
          </cell>
          <cell r="K305">
            <v>7000379684</v>
          </cell>
          <cell r="L305" t="str">
            <v>LEDPAR3840-20 HORM</v>
          </cell>
          <cell r="M305">
            <v>30</v>
          </cell>
          <cell r="N305">
            <v>1680</v>
          </cell>
          <cell r="P305" t="str">
            <v>MCFL</v>
          </cell>
          <cell r="R305" t="str">
            <v>26E-C-CK</v>
          </cell>
          <cell r="S305" t="str">
            <v>E262 Comml CFL Mark Down Program</v>
          </cell>
          <cell r="T305" t="str">
            <v>BELLEVUE</v>
          </cell>
          <cell r="U305" t="str">
            <v>Calculate Rebate</v>
          </cell>
          <cell r="V305">
            <v>18230714</v>
          </cell>
          <cell r="Y305" t="str">
            <v>Lighting, Prescriptive</v>
          </cell>
          <cell r="AA305">
            <v>945</v>
          </cell>
          <cell r="AB305">
            <v>200020911059</v>
          </cell>
          <cell r="AD305" t="str">
            <v>10525 NE 10TH ST P215 BELLEVUE, WA 98004</v>
          </cell>
          <cell r="AE305" t="str">
            <v>10525 NE 10TH ST P215</v>
          </cell>
          <cell r="AG305">
            <v>98004</v>
          </cell>
          <cell r="AH305" t="str">
            <v>Hotel/Motel Rooms</v>
          </cell>
          <cell r="AM305" t="str">
            <v>NORTH COAST ELECTRIC COMPANY</v>
          </cell>
          <cell r="AN305" t="str">
            <v>NORTH COAST ELECTRIC COMPANY</v>
          </cell>
          <cell r="AO305" t="str">
            <v>NORTH COAST ELECTRIC</v>
          </cell>
          <cell r="AP305">
            <v>5</v>
          </cell>
        </row>
        <row r="306">
          <cell r="G306" t="str">
            <v>$500 Electric HP Gas Pack Tier 1</v>
          </cell>
          <cell r="H306">
            <v>5000</v>
          </cell>
          <cell r="I306" t="str">
            <v>7940 MARTIN WAY E LACEY, WA 98516</v>
          </cell>
          <cell r="J306">
            <v>1012260</v>
          </cell>
          <cell r="K306">
            <v>7000912991</v>
          </cell>
          <cell r="L306" t="str">
            <v>E HP500</v>
          </cell>
          <cell r="M306">
            <v>1</v>
          </cell>
          <cell r="N306">
            <v>17100</v>
          </cell>
          <cell r="P306" t="str">
            <v>HPAC</v>
          </cell>
          <cell r="R306" t="str">
            <v>24E-C</v>
          </cell>
          <cell r="S306" t="str">
            <v>E262 HE Heat Pump &amp; Air Conditioner</v>
          </cell>
          <cell r="T306" t="str">
            <v>LACEY</v>
          </cell>
          <cell r="U306" t="str">
            <v>Audit Grant/Rebate</v>
          </cell>
          <cell r="V306">
            <v>18230718</v>
          </cell>
          <cell r="Y306" t="str">
            <v>HVAC - Commercial and Industrial</v>
          </cell>
          <cell r="Z306" t="str">
            <v>SH</v>
          </cell>
          <cell r="AA306">
            <v>19067.099999999999</v>
          </cell>
          <cell r="AB306">
            <v>200016946614</v>
          </cell>
          <cell r="AC306" t="str">
            <v>MASCOT &amp; WOO SHIP SUPPLY INC</v>
          </cell>
          <cell r="AD306" t="str">
            <v>7940 MARTIN WAY E LACEY, WA 98516</v>
          </cell>
          <cell r="AE306" t="str">
            <v>7940 MARTIN WAY E</v>
          </cell>
          <cell r="AG306">
            <v>98516</v>
          </cell>
          <cell r="AH306" t="str">
            <v>Other</v>
          </cell>
          <cell r="AM306" t="str">
            <v>MASCOT &amp; WOO SHIP SUPPLY INC</v>
          </cell>
          <cell r="AN306" t="str">
            <v>MASCOT &amp; WOO SHIP SUPPLY INC</v>
          </cell>
          <cell r="AO306" t="str">
            <v>Sunset Air</v>
          </cell>
          <cell r="AP306">
            <v>15</v>
          </cell>
        </row>
        <row r="307">
          <cell r="G307" t="str">
            <v>LED - PAR20 Hotel Commons</v>
          </cell>
          <cell r="H307">
            <v>1200</v>
          </cell>
          <cell r="I307" t="str">
            <v>18525 36TH AVE S SEATAC, WA 98188</v>
          </cell>
          <cell r="J307">
            <v>1006175</v>
          </cell>
          <cell r="K307">
            <v>7001471448</v>
          </cell>
          <cell r="L307" t="str">
            <v>LEDPAR20-20 HOCA</v>
          </cell>
          <cell r="M307">
            <v>60</v>
          </cell>
          <cell r="N307">
            <v>17940</v>
          </cell>
          <cell r="P307" t="str">
            <v>MCFL</v>
          </cell>
          <cell r="R307" t="str">
            <v>26E-C-KV</v>
          </cell>
          <cell r="S307" t="str">
            <v>E262 Comml CFL Mark Down Program</v>
          </cell>
          <cell r="T307" t="str">
            <v>SEATAC</v>
          </cell>
          <cell r="U307" t="str">
            <v>Calculate Rebate</v>
          </cell>
          <cell r="V307">
            <v>18230714</v>
          </cell>
          <cell r="Y307" t="str">
            <v>Lighting, Prescriptive</v>
          </cell>
          <cell r="AA307">
            <v>1530</v>
          </cell>
          <cell r="AB307">
            <v>200004370900</v>
          </cell>
          <cell r="AD307" t="str">
            <v>18525 36TH AVE S SEATAC, WA 98188</v>
          </cell>
          <cell r="AE307" t="str">
            <v>18525 36TH AVE S</v>
          </cell>
          <cell r="AG307">
            <v>98188</v>
          </cell>
          <cell r="AH307" t="str">
            <v>Hotel/Motel Common Areas</v>
          </cell>
          <cell r="AM307" t="str">
            <v>PACIFIC LAMP &amp; SUPPLY COMPANY</v>
          </cell>
          <cell r="AN307" t="str">
            <v>PACIFIC LAMP &amp; SUPPLY COMPANY</v>
          </cell>
          <cell r="AO307" t="str">
            <v>PACIFIC LAMP &amp; SUPPLY</v>
          </cell>
          <cell r="AP307">
            <v>5</v>
          </cell>
        </row>
        <row r="308">
          <cell r="G308" t="str">
            <v>LED: Decorative Hotel rooms</v>
          </cell>
          <cell r="H308">
            <v>900</v>
          </cell>
          <cell r="I308" t="str">
            <v>18525 36TH AVE S SEATAC, WA 98188</v>
          </cell>
          <cell r="J308">
            <v>1006175</v>
          </cell>
          <cell r="K308">
            <v>7001471448</v>
          </cell>
          <cell r="L308" t="str">
            <v>LEDDEC-5 HORM</v>
          </cell>
          <cell r="M308">
            <v>180</v>
          </cell>
          <cell r="N308">
            <v>4680</v>
          </cell>
          <cell r="P308" t="str">
            <v>MCFL</v>
          </cell>
          <cell r="R308" t="str">
            <v>26E-C-KV</v>
          </cell>
          <cell r="S308" t="str">
            <v>E262 Comml CFL Mark Down Program</v>
          </cell>
          <cell r="T308" t="str">
            <v>SEATAC</v>
          </cell>
          <cell r="U308" t="str">
            <v>Calculate Rebate</v>
          </cell>
          <cell r="V308">
            <v>18230714</v>
          </cell>
          <cell r="Y308" t="str">
            <v>Lighting, Prescriptive</v>
          </cell>
          <cell r="AA308">
            <v>1890</v>
          </cell>
          <cell r="AB308">
            <v>200004370900</v>
          </cell>
          <cell r="AD308" t="str">
            <v>18525 36TH AVE S SEATAC, WA 98188</v>
          </cell>
          <cell r="AE308" t="str">
            <v>18525 36TH AVE S</v>
          </cell>
          <cell r="AG308">
            <v>98188</v>
          </cell>
          <cell r="AH308" t="str">
            <v>Hotel/Motel Common Areas</v>
          </cell>
          <cell r="AM308" t="str">
            <v>PACIFIC LAMP &amp; SUPPLY COMPANY</v>
          </cell>
          <cell r="AN308" t="str">
            <v>PACIFIC LAMP &amp; SUPPLY COMPANY</v>
          </cell>
          <cell r="AO308" t="str">
            <v>PACIFIC LAMP &amp; SUPPLY</v>
          </cell>
          <cell r="AP308">
            <v>3</v>
          </cell>
        </row>
        <row r="309">
          <cell r="G309" t="str">
            <v>LED - OMNIDIRECTIONAL -5 UNIVERSITY</v>
          </cell>
          <cell r="H309">
            <v>13250</v>
          </cell>
          <cell r="I309" t="str">
            <v>2700 EVERGREEN PKWY NW 1254 OLYMPIA, WA 985050001</v>
          </cell>
          <cell r="J309">
            <v>1006174</v>
          </cell>
          <cell r="K309">
            <v>7001299221</v>
          </cell>
          <cell r="L309" t="str">
            <v>LEDOMNI-5 UNIV</v>
          </cell>
          <cell r="M309">
            <v>2650</v>
          </cell>
          <cell r="N309">
            <v>416050</v>
          </cell>
          <cell r="P309" t="str">
            <v>MCFL</v>
          </cell>
          <cell r="R309" t="str">
            <v>24E-C-KV</v>
          </cell>
          <cell r="S309" t="str">
            <v>E262 Comml CFL Mark Down Program</v>
          </cell>
          <cell r="T309" t="str">
            <v>OLYMPIA</v>
          </cell>
          <cell r="U309" t="str">
            <v>Calculate Rebate</v>
          </cell>
          <cell r="V309">
            <v>18230714</v>
          </cell>
          <cell r="Y309" t="str">
            <v>Lighting, Prescriptive</v>
          </cell>
          <cell r="AA309">
            <v>41075</v>
          </cell>
          <cell r="AB309">
            <v>200005547662</v>
          </cell>
          <cell r="AD309" t="str">
            <v>3528 DRIFTWOOD RD NW OLYMPIA, WA 98505</v>
          </cell>
          <cell r="AE309" t="str">
            <v>3528 DRIFTWOOD RD NW</v>
          </cell>
          <cell r="AG309">
            <v>98505</v>
          </cell>
          <cell r="AH309" t="str">
            <v>University</v>
          </cell>
          <cell r="AM309" t="str">
            <v>PACIFIC LAMP &amp; SUPPLY COMPANY</v>
          </cell>
          <cell r="AN309" t="str">
            <v>PACIFIC LAMP &amp; SUPPLY COMPANY</v>
          </cell>
          <cell r="AO309" t="str">
            <v>PACIFIC LAMP &amp; SUPPLY</v>
          </cell>
          <cell r="AP309">
            <v>5</v>
          </cell>
        </row>
        <row r="310">
          <cell r="G310" t="str">
            <v>LED: PAR30 Hotel rooms</v>
          </cell>
          <cell r="H310">
            <v>6000</v>
          </cell>
          <cell r="I310" t="str">
            <v>400 GILKEY RD BURLINGTON, WA 98233</v>
          </cell>
          <cell r="J310">
            <v>1006180</v>
          </cell>
          <cell r="K310">
            <v>7000028585</v>
          </cell>
          <cell r="L310" t="str">
            <v>LEDPAR30-20 HORM</v>
          </cell>
          <cell r="M310">
            <v>300</v>
          </cell>
          <cell r="N310">
            <v>12300</v>
          </cell>
          <cell r="P310" t="str">
            <v>MCFL</v>
          </cell>
          <cell r="R310" t="str">
            <v>SCH_11E</v>
          </cell>
          <cell r="S310" t="str">
            <v>E262 Comml CFL Mark Down Program</v>
          </cell>
          <cell r="T310" t="str">
            <v>BURLINGTON</v>
          </cell>
          <cell r="U310" t="str">
            <v>Calculate Rebate</v>
          </cell>
          <cell r="V310">
            <v>18230714</v>
          </cell>
          <cell r="Y310" t="str">
            <v>Lighting, Prescriptive</v>
          </cell>
          <cell r="AA310">
            <v>7650</v>
          </cell>
          <cell r="AB310">
            <v>200023208586</v>
          </cell>
          <cell r="AD310" t="str">
            <v>400 GILKEY RD #1 BURLINGTON, WA 98233</v>
          </cell>
          <cell r="AE310" t="str">
            <v>400 GILKEY RD #1</v>
          </cell>
          <cell r="AG310">
            <v>98233</v>
          </cell>
          <cell r="AH310" t="str">
            <v>Hotel/Motel Rooms</v>
          </cell>
          <cell r="AM310" t="str">
            <v>PACIFIC LAMP &amp; SUPPLY COMPANY</v>
          </cell>
          <cell r="AN310" t="str">
            <v>PACIFIC LAMP &amp; SUPPLY COMPANY</v>
          </cell>
          <cell r="AO310" t="str">
            <v>PACIFIC LAMP &amp; SUPPLY</v>
          </cell>
          <cell r="AP310">
            <v>5</v>
          </cell>
        </row>
        <row r="311">
          <cell r="G311" t="str">
            <v>LED - PAR20 Church</v>
          </cell>
          <cell r="H311">
            <v>150</v>
          </cell>
          <cell r="I311" t="str">
            <v>109 SW NORMANDY RD NORMANDY PARK, WA 98166</v>
          </cell>
          <cell r="J311">
            <v>1029065</v>
          </cell>
          <cell r="K311">
            <v>7000272233</v>
          </cell>
          <cell r="L311" t="str">
            <v>LEDPAR20-20 CHUR</v>
          </cell>
          <cell r="M311">
            <v>6</v>
          </cell>
          <cell r="N311">
            <v>396</v>
          </cell>
          <cell r="P311" t="str">
            <v>MCFL</v>
          </cell>
          <cell r="R311" t="str">
            <v>25E-C-KV</v>
          </cell>
          <cell r="S311" t="str">
            <v>E262 Comml CFL Mark Down Program</v>
          </cell>
          <cell r="T311" t="str">
            <v>NORMANDY PARK</v>
          </cell>
          <cell r="U311" t="str">
            <v>Calculate Rebate</v>
          </cell>
          <cell r="V311">
            <v>18230714</v>
          </cell>
          <cell r="Y311" t="str">
            <v>Lighting, Prescriptive</v>
          </cell>
          <cell r="AA311">
            <v>195</v>
          </cell>
          <cell r="AB311">
            <v>200006910802</v>
          </cell>
          <cell r="AD311" t="str">
            <v>109 SW NORMANDY RD NORMANDY PARK, WA 98166</v>
          </cell>
          <cell r="AE311" t="str">
            <v>109 SW NORMANDY RD</v>
          </cell>
          <cell r="AG311">
            <v>98166</v>
          </cell>
          <cell r="AH311" t="str">
            <v>Church/Assembly</v>
          </cell>
          <cell r="AM311" t="str">
            <v>PACIFIC LAMP &amp; SUPPLY COMPANY</v>
          </cell>
          <cell r="AN311" t="str">
            <v>PACIFIC LAMP &amp; SUPPLY COMPANY</v>
          </cell>
          <cell r="AO311" t="str">
            <v>PACIFIC LAMP &amp; SUPPLY</v>
          </cell>
          <cell r="AP311">
            <v>5</v>
          </cell>
        </row>
        <row r="312">
          <cell r="G312" t="str">
            <v>LED: MR16 Church</v>
          </cell>
          <cell r="H312">
            <v>460</v>
          </cell>
          <cell r="I312" t="str">
            <v>109 SW NORMANDY RD NORMANDY PARK, WA 98166</v>
          </cell>
          <cell r="J312">
            <v>1029065</v>
          </cell>
          <cell r="K312">
            <v>7000272233</v>
          </cell>
          <cell r="L312" t="str">
            <v>LEDMR16-15 CHUR</v>
          </cell>
          <cell r="M312">
            <v>23</v>
          </cell>
          <cell r="N312">
            <v>1081</v>
          </cell>
          <cell r="P312" t="str">
            <v>MCFL</v>
          </cell>
          <cell r="R312" t="str">
            <v>25E-C-KV</v>
          </cell>
          <cell r="S312" t="str">
            <v>E262 Comml CFL Mark Down Program</v>
          </cell>
          <cell r="T312" t="str">
            <v>NORMANDY PARK</v>
          </cell>
          <cell r="U312" t="str">
            <v>Calculate Rebate</v>
          </cell>
          <cell r="V312">
            <v>18230714</v>
          </cell>
          <cell r="Y312" t="str">
            <v>Lighting, Prescriptive</v>
          </cell>
          <cell r="AA312">
            <v>586.5</v>
          </cell>
          <cell r="AB312">
            <v>200006910802</v>
          </cell>
          <cell r="AD312" t="str">
            <v>109 SW NORMANDY RD NORMANDY PARK, WA 98166</v>
          </cell>
          <cell r="AE312" t="str">
            <v>109 SW NORMANDY RD</v>
          </cell>
          <cell r="AG312">
            <v>98166</v>
          </cell>
          <cell r="AH312" t="str">
            <v>Church/Assembly</v>
          </cell>
          <cell r="AM312" t="str">
            <v>PACIFIC LAMP &amp; SUPPLY COMPANY</v>
          </cell>
          <cell r="AN312" t="str">
            <v>PACIFIC LAMP &amp; SUPPLY COMPANY</v>
          </cell>
          <cell r="AO312" t="str">
            <v>PACIFIC LAMP &amp; SUPPLY</v>
          </cell>
          <cell r="AP312">
            <v>5</v>
          </cell>
        </row>
        <row r="313">
          <cell r="G313" t="str">
            <v>LED - OMNIDIRECTIONAL -5 HOTEL ROOMS</v>
          </cell>
          <cell r="H313">
            <v>4000</v>
          </cell>
          <cell r="I313" t="str">
            <v>1515 S MERIDIAN MSBMN PUYALLUP, WA 98371</v>
          </cell>
          <cell r="J313">
            <v>1029082</v>
          </cell>
          <cell r="K313">
            <v>7000345280</v>
          </cell>
          <cell r="L313" t="str">
            <v>LEDOMNI-5 HORM</v>
          </cell>
          <cell r="M313">
            <v>400</v>
          </cell>
          <cell r="N313">
            <v>13600</v>
          </cell>
          <cell r="P313" t="str">
            <v>MCFL</v>
          </cell>
          <cell r="R313" t="str">
            <v>25E-C-KV</v>
          </cell>
          <cell r="S313" t="str">
            <v>E262 Comml CFL Mark Down Program</v>
          </cell>
          <cell r="T313" t="str">
            <v>PUYALLUP</v>
          </cell>
          <cell r="U313" t="str">
            <v>Calculate Rebate</v>
          </cell>
          <cell r="V313">
            <v>18230714</v>
          </cell>
          <cell r="Y313" t="str">
            <v>Lighting, Prescriptive</v>
          </cell>
          <cell r="AA313">
            <v>6200</v>
          </cell>
          <cell r="AB313">
            <v>200003059942</v>
          </cell>
          <cell r="AD313" t="str">
            <v>1515 S MERIDIAN MSB-A PUYALLUP, WA 98371</v>
          </cell>
          <cell r="AE313" t="str">
            <v>1515 S MERIDIAN MSB-A</v>
          </cell>
          <cell r="AG313">
            <v>98371</v>
          </cell>
          <cell r="AH313" t="str">
            <v>Hotel/Motel Rooms</v>
          </cell>
          <cell r="AM313" t="str">
            <v>PACIFIC LAMP &amp; SUPPLY COMPANY</v>
          </cell>
          <cell r="AN313" t="str">
            <v>PACIFIC LAMP &amp; SUPPLY COMPANY</v>
          </cell>
          <cell r="AO313" t="str">
            <v>PACIFIC LAMP &amp; SUPPLY</v>
          </cell>
          <cell r="AP313">
            <v>5</v>
          </cell>
        </row>
        <row r="314">
          <cell r="G314" t="str">
            <v>LED: MR16 University</v>
          </cell>
          <cell r="H314">
            <v>240</v>
          </cell>
          <cell r="I314" t="str">
            <v>5000 ABBEY WAY SE LACEY, WA 98503</v>
          </cell>
          <cell r="J314">
            <v>1029055</v>
          </cell>
          <cell r="K314">
            <v>7000984388</v>
          </cell>
          <cell r="L314" t="str">
            <v>LEDMR16-15 UNIV</v>
          </cell>
          <cell r="M314">
            <v>12</v>
          </cell>
          <cell r="N314">
            <v>1884</v>
          </cell>
          <cell r="P314" t="str">
            <v>MCFL</v>
          </cell>
          <cell r="R314" t="str">
            <v>31E-C</v>
          </cell>
          <cell r="S314" t="str">
            <v>E262 Comml CFL Mark Down Program</v>
          </cell>
          <cell r="T314" t="str">
            <v>LACEY</v>
          </cell>
          <cell r="U314" t="str">
            <v>Calculate Rebate</v>
          </cell>
          <cell r="V314">
            <v>18230714</v>
          </cell>
          <cell r="Y314" t="str">
            <v>Lighting, Prescriptive</v>
          </cell>
          <cell r="AA314">
            <v>306</v>
          </cell>
          <cell r="AB314">
            <v>200018213377</v>
          </cell>
          <cell r="AD314" t="str">
            <v>5300 PACIFIC AVE SE LACEY, WA 98503</v>
          </cell>
          <cell r="AE314" t="str">
            <v>5300 PACIFIC AVE SE</v>
          </cell>
          <cell r="AG314">
            <v>98503</v>
          </cell>
          <cell r="AH314" t="str">
            <v>University</v>
          </cell>
          <cell r="AM314" t="str">
            <v>PACIFIC LAMP &amp; SUPPLY COMPANY</v>
          </cell>
          <cell r="AN314" t="str">
            <v>PACIFIC LAMP &amp; SUPPLY COMPANY</v>
          </cell>
          <cell r="AO314" t="str">
            <v>PACIFIC LAMP &amp; SUPPLY</v>
          </cell>
          <cell r="AP314">
            <v>5</v>
          </cell>
        </row>
        <row r="315">
          <cell r="G315" t="str">
            <v>LED: HW Recessed Retrofit Kit Hotel Commons</v>
          </cell>
          <cell r="H315">
            <v>9700</v>
          </cell>
          <cell r="I315" t="str">
            <v>15920 W VALLEY HWY TUKWILA, WA 98188</v>
          </cell>
          <cell r="J315">
            <v>1000972</v>
          </cell>
          <cell r="K315">
            <v>7001511792</v>
          </cell>
          <cell r="L315" t="str">
            <v>LEDHWRC$25 HOCA</v>
          </cell>
          <cell r="M315">
            <v>388</v>
          </cell>
          <cell r="N315">
            <v>106700</v>
          </cell>
          <cell r="P315" t="str">
            <v>MCFL</v>
          </cell>
          <cell r="R315" t="str">
            <v>26E-C-KV</v>
          </cell>
          <cell r="S315" t="str">
            <v>E262 Comml CFL Mark Down Program</v>
          </cell>
          <cell r="T315" t="str">
            <v>TUKWILA</v>
          </cell>
          <cell r="U315" t="str">
            <v>Calculate Rebate</v>
          </cell>
          <cell r="V315">
            <v>18230714</v>
          </cell>
          <cell r="Y315" t="str">
            <v>Lighting, Prescriptive</v>
          </cell>
          <cell r="AA315">
            <v>12998</v>
          </cell>
          <cell r="AB315">
            <v>200003634769</v>
          </cell>
          <cell r="AD315" t="str">
            <v>15920 W VALLEY HWY TUKWILA, WA 98188</v>
          </cell>
          <cell r="AE315" t="str">
            <v>15920 W VALLEY HWY</v>
          </cell>
          <cell r="AG315">
            <v>98188</v>
          </cell>
          <cell r="AH315" t="str">
            <v>Hotel/Motel Common Areas</v>
          </cell>
          <cell r="AM315" t="str">
            <v>PACIFIC LAMP &amp; SUPPLY COMPANY</v>
          </cell>
          <cell r="AN315" t="str">
            <v>PACIFIC LAMP &amp; SUPPLY COMPANY</v>
          </cell>
          <cell r="AO315" t="str">
            <v>PACIFIC LAMP &amp; SUPPLY</v>
          </cell>
          <cell r="AP315">
            <v>12</v>
          </cell>
        </row>
        <row r="316">
          <cell r="G316" t="str">
            <v>LED - TLED4 Other</v>
          </cell>
          <cell r="H316">
            <v>312</v>
          </cell>
          <cell r="I316" t="str">
            <v>315 RIVER BEND RD MOUNT VERNON, WA 98273</v>
          </cell>
          <cell r="J316">
            <v>1000965</v>
          </cell>
          <cell r="K316">
            <v>7001329171</v>
          </cell>
          <cell r="L316" t="str">
            <v>LEDTLED4 OTHR</v>
          </cell>
          <cell r="M316">
            <v>52</v>
          </cell>
          <cell r="N316">
            <v>1924</v>
          </cell>
          <cell r="P316" t="str">
            <v>MCFL</v>
          </cell>
          <cell r="R316" t="str">
            <v>24E-C</v>
          </cell>
          <cell r="S316" t="str">
            <v>E262 Comml CFL Mark Down Program</v>
          </cell>
          <cell r="T316" t="str">
            <v>MOUNT VERNON</v>
          </cell>
          <cell r="U316" t="str">
            <v>Calculate Rebate</v>
          </cell>
          <cell r="V316">
            <v>18230714</v>
          </cell>
          <cell r="Y316" t="str">
            <v>Lighting, Prescriptive</v>
          </cell>
          <cell r="AA316">
            <v>1092</v>
          </cell>
          <cell r="AB316">
            <v>200012476145</v>
          </cell>
          <cell r="AD316" t="str">
            <v>315 RIVER BEND RD MOUNT VERNON, WA 98273</v>
          </cell>
          <cell r="AE316" t="str">
            <v>315 RIVER BEND RD</v>
          </cell>
          <cell r="AG316">
            <v>98273</v>
          </cell>
          <cell r="AH316" t="str">
            <v>Other</v>
          </cell>
          <cell r="AM316" t="str">
            <v>PACIFIC LAMP &amp; SUPPLY COMPANY</v>
          </cell>
          <cell r="AN316" t="str">
            <v>PACIFIC LAMP &amp; SUPPLY COMPANY</v>
          </cell>
          <cell r="AO316" t="str">
            <v>PACIFIC LAMP &amp; SUPPLY</v>
          </cell>
          <cell r="AP316">
            <v>14</v>
          </cell>
        </row>
        <row r="317">
          <cell r="G317" t="str">
            <v>LED: HW Recessed Retrofit Kit University</v>
          </cell>
          <cell r="H317">
            <v>75</v>
          </cell>
          <cell r="I317" t="str">
            <v>5000 ABBEY WAY SE LACEY, WA 98503</v>
          </cell>
          <cell r="J317">
            <v>1000967</v>
          </cell>
          <cell r="K317">
            <v>7001404954</v>
          </cell>
          <cell r="L317" t="str">
            <v>LEDHWRC$25 UNIV</v>
          </cell>
          <cell r="M317">
            <v>3</v>
          </cell>
          <cell r="N317">
            <v>633</v>
          </cell>
          <cell r="P317" t="str">
            <v>MCFL</v>
          </cell>
          <cell r="R317" t="str">
            <v>24E-C</v>
          </cell>
          <cell r="S317" t="str">
            <v>E262 Comml CFL Mark Down Program</v>
          </cell>
          <cell r="T317" t="str">
            <v>LACEY</v>
          </cell>
          <cell r="U317" t="str">
            <v>Calculate Rebate</v>
          </cell>
          <cell r="V317">
            <v>18230714</v>
          </cell>
          <cell r="Y317" t="str">
            <v>Lighting, Prescriptive</v>
          </cell>
          <cell r="AA317">
            <v>97.5</v>
          </cell>
          <cell r="AB317">
            <v>200002811582</v>
          </cell>
          <cell r="AD317" t="str">
            <v>5740 MARTIN WAY E LACEY, WA 98516</v>
          </cell>
          <cell r="AE317" t="str">
            <v>5740 MARTIN WAY E</v>
          </cell>
          <cell r="AG317">
            <v>98516</v>
          </cell>
          <cell r="AH317" t="str">
            <v>University</v>
          </cell>
          <cell r="AM317" t="str">
            <v>PACIFIC LAMP &amp; SUPPLY COMPANY</v>
          </cell>
          <cell r="AN317" t="str">
            <v>PACIFIC LAMP &amp; SUPPLY COMPANY</v>
          </cell>
          <cell r="AO317" t="str">
            <v>PACIFIC LAMP &amp; SUPPLY</v>
          </cell>
          <cell r="AP317">
            <v>12</v>
          </cell>
        </row>
        <row r="318">
          <cell r="G318" t="str">
            <v>LED - PAR20 University</v>
          </cell>
          <cell r="H318">
            <v>500</v>
          </cell>
          <cell r="I318" t="str">
            <v>5000 ABBEY WAY SE LACEY, WA 98503</v>
          </cell>
          <cell r="J318">
            <v>1013856</v>
          </cell>
          <cell r="K318">
            <v>7001404954</v>
          </cell>
          <cell r="L318" t="str">
            <v>LEDPAR20-20 UNIV</v>
          </cell>
          <cell r="M318">
            <v>25</v>
          </cell>
          <cell r="N318">
            <v>5600</v>
          </cell>
          <cell r="P318" t="str">
            <v>MCFL</v>
          </cell>
          <cell r="R318" t="str">
            <v>24E-C</v>
          </cell>
          <cell r="S318" t="str">
            <v>E262 Comml CFL Mark Down Program</v>
          </cell>
          <cell r="T318" t="str">
            <v>LACEY</v>
          </cell>
          <cell r="U318" t="str">
            <v>Calculate Rebate</v>
          </cell>
          <cell r="V318">
            <v>18230714</v>
          </cell>
          <cell r="Y318" t="str">
            <v>Lighting, Prescriptive</v>
          </cell>
          <cell r="AA318">
            <v>637.5</v>
          </cell>
          <cell r="AB318">
            <v>200002811582</v>
          </cell>
          <cell r="AD318" t="str">
            <v>5740 MARTIN WAY E LACEY, WA 98516</v>
          </cell>
          <cell r="AE318" t="str">
            <v>5740 MARTIN WAY E</v>
          </cell>
          <cell r="AG318">
            <v>98516</v>
          </cell>
          <cell r="AH318" t="str">
            <v>University</v>
          </cell>
          <cell r="AM318" t="str">
            <v>PACIFIC LAMP &amp; SUPPLY COMPANY</v>
          </cell>
          <cell r="AN318" t="str">
            <v>PACIFIC LAMP &amp; SUPPLY COMPANY</v>
          </cell>
          <cell r="AO318" t="str">
            <v>PACIFIC LAMP &amp; SUPPLY</v>
          </cell>
          <cell r="AP318">
            <v>5</v>
          </cell>
        </row>
        <row r="319">
          <cell r="G319" t="str">
            <v>LED: PAR 38 &amp; 40 University</v>
          </cell>
          <cell r="H319">
            <v>2320</v>
          </cell>
          <cell r="I319" t="str">
            <v>5000 ABBEY WAY SE LACEY, WA 98503</v>
          </cell>
          <cell r="J319">
            <v>1013856</v>
          </cell>
          <cell r="K319">
            <v>7001404954</v>
          </cell>
          <cell r="L319" t="str">
            <v>LEDPAR3840-20 UNIV</v>
          </cell>
          <cell r="M319">
            <v>116</v>
          </cell>
          <cell r="N319">
            <v>29928</v>
          </cell>
          <cell r="P319" t="str">
            <v>MCFL</v>
          </cell>
          <cell r="R319" t="str">
            <v>24E-C</v>
          </cell>
          <cell r="S319" t="str">
            <v>E262 Comml CFL Mark Down Program</v>
          </cell>
          <cell r="T319" t="str">
            <v>LACEY</v>
          </cell>
          <cell r="U319" t="str">
            <v>Calculate Rebate</v>
          </cell>
          <cell r="V319">
            <v>18230714</v>
          </cell>
          <cell r="Y319" t="str">
            <v>Lighting, Prescriptive</v>
          </cell>
          <cell r="AA319">
            <v>2958</v>
          </cell>
          <cell r="AB319">
            <v>200002811582</v>
          </cell>
          <cell r="AD319" t="str">
            <v>5740 MARTIN WAY E LACEY, WA 98516</v>
          </cell>
          <cell r="AE319" t="str">
            <v>5740 MARTIN WAY E</v>
          </cell>
          <cell r="AG319">
            <v>98516</v>
          </cell>
          <cell r="AH319" t="str">
            <v>University</v>
          </cell>
          <cell r="AM319" t="str">
            <v>PACIFIC LAMP &amp; SUPPLY COMPANY</v>
          </cell>
          <cell r="AN319" t="str">
            <v>PACIFIC LAMP &amp; SUPPLY COMPANY</v>
          </cell>
          <cell r="AO319" t="str">
            <v>PACIFIC LAMP &amp; SUPPLY</v>
          </cell>
          <cell r="AP319">
            <v>5</v>
          </cell>
        </row>
        <row r="320">
          <cell r="G320" t="str">
            <v>LED: PAR30 University</v>
          </cell>
          <cell r="H320">
            <v>20</v>
          </cell>
          <cell r="I320" t="str">
            <v>5000 ABBEY WAY SE LACEY, WA 98503</v>
          </cell>
          <cell r="J320">
            <v>1013856</v>
          </cell>
          <cell r="K320">
            <v>7001404954</v>
          </cell>
          <cell r="L320" t="str">
            <v>LEDPAR30-20 UNIV</v>
          </cell>
          <cell r="M320">
            <v>1</v>
          </cell>
          <cell r="N320">
            <v>191</v>
          </cell>
          <cell r="P320" t="str">
            <v>MCFL</v>
          </cell>
          <cell r="R320" t="str">
            <v>24E-C</v>
          </cell>
          <cell r="S320" t="str">
            <v>E262 Comml CFL Mark Down Program</v>
          </cell>
          <cell r="T320" t="str">
            <v>LACEY</v>
          </cell>
          <cell r="U320" t="str">
            <v>Calculate Rebate</v>
          </cell>
          <cell r="V320">
            <v>18230714</v>
          </cell>
          <cell r="Y320" t="str">
            <v>Lighting, Prescriptive</v>
          </cell>
          <cell r="AA320">
            <v>25.5</v>
          </cell>
          <cell r="AB320">
            <v>200002811582</v>
          </cell>
          <cell r="AD320" t="str">
            <v>5740 MARTIN WAY E LACEY, WA 98516</v>
          </cell>
          <cell r="AE320" t="str">
            <v>5740 MARTIN WAY E</v>
          </cell>
          <cell r="AG320">
            <v>98516</v>
          </cell>
          <cell r="AH320" t="str">
            <v>University</v>
          </cell>
          <cell r="AM320" t="str">
            <v>PACIFIC LAMP &amp; SUPPLY COMPANY</v>
          </cell>
          <cell r="AN320" t="str">
            <v>PACIFIC LAMP &amp; SUPPLY COMPANY</v>
          </cell>
          <cell r="AO320" t="str">
            <v>PACIFIC LAMP &amp; SUPPLY</v>
          </cell>
          <cell r="AP320">
            <v>5</v>
          </cell>
        </row>
        <row r="321">
          <cell r="G321" t="str">
            <v>LED - TLED4 Hotel Church</v>
          </cell>
          <cell r="H321">
            <v>612</v>
          </cell>
          <cell r="I321" t="str">
            <v>8686 VINUP RD LYNDEN, WA 98264</v>
          </cell>
          <cell r="J321">
            <v>1011667</v>
          </cell>
          <cell r="K321">
            <v>7001141458</v>
          </cell>
          <cell r="L321" t="str">
            <v>LEDTLED4-6 CHUR</v>
          </cell>
          <cell r="M321">
            <v>102</v>
          </cell>
          <cell r="N321">
            <v>1632</v>
          </cell>
          <cell r="P321" t="str">
            <v>MCFL</v>
          </cell>
          <cell r="R321" t="str">
            <v>24E-C</v>
          </cell>
          <cell r="S321" t="str">
            <v>E262 Comml CFL Mark Down Program</v>
          </cell>
          <cell r="T321" t="str">
            <v>LYNDEN</v>
          </cell>
          <cell r="U321" t="str">
            <v>Calculate Rebate</v>
          </cell>
          <cell r="V321">
            <v>18230714</v>
          </cell>
          <cell r="Y321" t="str">
            <v>Lighting, Prescriptive</v>
          </cell>
          <cell r="AA321">
            <v>2173.62</v>
          </cell>
          <cell r="AB321">
            <v>200007920578</v>
          </cell>
          <cell r="AD321" t="str">
            <v>8686 VINUP RD LYNDEN, WA 98264</v>
          </cell>
          <cell r="AE321" t="str">
            <v>8686 VINUP RD</v>
          </cell>
          <cell r="AG321">
            <v>98264</v>
          </cell>
          <cell r="AH321" t="str">
            <v>Church/Assembly</v>
          </cell>
          <cell r="AM321" t="str">
            <v>PACIFIC LAMP &amp; SUPPLY COMPANY</v>
          </cell>
          <cell r="AN321" t="str">
            <v>PACIFIC LAMP &amp; SUPPLY COMPANY</v>
          </cell>
          <cell r="AO321" t="str">
            <v>PACIFIC LAMP &amp; SUPPLY</v>
          </cell>
          <cell r="AP321">
            <v>14</v>
          </cell>
        </row>
        <row r="322">
          <cell r="G322" t="str">
            <v>LED - TLED4 Other Health</v>
          </cell>
          <cell r="H322">
            <v>180</v>
          </cell>
          <cell r="I322" t="str">
            <v>207 W YELM AVE YELM, WA 98597</v>
          </cell>
          <cell r="J322">
            <v>1016203</v>
          </cell>
          <cell r="K322">
            <v>7001278366</v>
          </cell>
          <cell r="L322" t="str">
            <v>LEDTLED4-6 HEOT</v>
          </cell>
          <cell r="M322">
            <v>30</v>
          </cell>
          <cell r="N322">
            <v>1170</v>
          </cell>
          <cell r="P322" t="str">
            <v>MCFL</v>
          </cell>
          <cell r="Q322" t="str">
            <v>31G-C</v>
          </cell>
          <cell r="R322" t="str">
            <v>24E-C</v>
          </cell>
          <cell r="S322" t="str">
            <v>E262 Comml CFL Mark Down Program</v>
          </cell>
          <cell r="T322" t="str">
            <v>YELM</v>
          </cell>
          <cell r="U322" t="str">
            <v>Calculate Rebate</v>
          </cell>
          <cell r="V322">
            <v>18230714</v>
          </cell>
          <cell r="Y322" t="str">
            <v>Lighting, Prescriptive</v>
          </cell>
          <cell r="AA322">
            <v>600</v>
          </cell>
          <cell r="AB322">
            <v>200022007526</v>
          </cell>
          <cell r="AD322" t="str">
            <v>207 W YELM AVE YELM, WA 98597</v>
          </cell>
          <cell r="AE322" t="str">
            <v>207 W YELM AVE</v>
          </cell>
          <cell r="AG322">
            <v>98597</v>
          </cell>
          <cell r="AH322" t="str">
            <v>Other Health</v>
          </cell>
          <cell r="AM322" t="str">
            <v>PLATT ELECTRIC SUPPLY INC</v>
          </cell>
          <cell r="AN322" t="str">
            <v>PLATT ELECTRIC SUPPLY INC</v>
          </cell>
          <cell r="AO322" t="str">
            <v>PLATT 1</v>
          </cell>
          <cell r="AP322">
            <v>14</v>
          </cell>
        </row>
        <row r="323">
          <cell r="G323" t="str">
            <v>LED - TLED4 Hospital</v>
          </cell>
          <cell r="H323">
            <v>180</v>
          </cell>
          <cell r="I323" t="str">
            <v>PO BOX 2440 SPOKANE, WA 992102440</v>
          </cell>
          <cell r="J323">
            <v>1011674</v>
          </cell>
          <cell r="K323">
            <v>7000517964</v>
          </cell>
          <cell r="L323" t="str">
            <v>LEDTLED4-6 HOSP</v>
          </cell>
          <cell r="M323">
            <v>30</v>
          </cell>
          <cell r="N323">
            <v>1620</v>
          </cell>
          <cell r="P323" t="str">
            <v>MCFL</v>
          </cell>
          <cell r="R323" t="str">
            <v>31E-C-KV</v>
          </cell>
          <cell r="S323" t="str">
            <v>E262 Comml CFL Mark Down Program</v>
          </cell>
          <cell r="T323" t="str">
            <v>OLYMPIA</v>
          </cell>
          <cell r="U323" t="str">
            <v>Calculate Rebate</v>
          </cell>
          <cell r="V323">
            <v>18230714</v>
          </cell>
          <cell r="Y323" t="str">
            <v>Lighting, Prescriptive</v>
          </cell>
          <cell r="AA323">
            <v>600</v>
          </cell>
          <cell r="AB323">
            <v>200004312944</v>
          </cell>
          <cell r="AD323" t="str">
            <v>413 LILLY RD NE OLYMPIA, WA 98506</v>
          </cell>
          <cell r="AE323" t="str">
            <v>413 LILLY RD NE</v>
          </cell>
          <cell r="AG323">
            <v>98506</v>
          </cell>
          <cell r="AH323" t="str">
            <v>Hospital</v>
          </cell>
          <cell r="AM323" t="str">
            <v>PLATT ELECTRIC SUPPLY INC</v>
          </cell>
          <cell r="AN323" t="str">
            <v>PLATT ELECTRIC SUPPLY INC</v>
          </cell>
          <cell r="AO323" t="str">
            <v>PLATT 1</v>
          </cell>
          <cell r="AP323">
            <v>14</v>
          </cell>
        </row>
        <row r="324">
          <cell r="G324" t="str">
            <v>LED: PAR 38 &amp; 40 Other</v>
          </cell>
          <cell r="H324">
            <v>100</v>
          </cell>
          <cell r="I324" t="str">
            <v>31912 LITTLE BOSTON RD NE KINGSTON, WA 98346</v>
          </cell>
          <cell r="J324">
            <v>1013861</v>
          </cell>
          <cell r="K324">
            <v>7001417124</v>
          </cell>
          <cell r="L324" t="str">
            <v>LEDPAR3840-20 OTHR</v>
          </cell>
          <cell r="M324">
            <v>5</v>
          </cell>
          <cell r="N324">
            <v>475</v>
          </cell>
          <cell r="P324" t="str">
            <v>MCFL</v>
          </cell>
          <cell r="R324" t="str">
            <v>24E-C</v>
          </cell>
          <cell r="S324" t="str">
            <v>E262 Comml CFL Mark Down Program</v>
          </cell>
          <cell r="T324" t="str">
            <v>KINGSTON</v>
          </cell>
          <cell r="U324" t="str">
            <v>Calculate Rebate</v>
          </cell>
          <cell r="V324">
            <v>18230714</v>
          </cell>
          <cell r="Y324" t="str">
            <v>Lighting, Prescriptive</v>
          </cell>
          <cell r="AA324">
            <v>130</v>
          </cell>
          <cell r="AB324">
            <v>200023495704</v>
          </cell>
          <cell r="AD324" t="str">
            <v>31980 LITTLE BOSTON RD NE LBRY KINGSTON, WA 98346</v>
          </cell>
          <cell r="AE324" t="str">
            <v>31980 LITTLE BOSTON RD NE LBRY</v>
          </cell>
          <cell r="AG324">
            <v>98346</v>
          </cell>
          <cell r="AH324" t="str">
            <v>Other</v>
          </cell>
          <cell r="AM324" t="str">
            <v>PLATT ELECTRIC SUPPLY INC</v>
          </cell>
          <cell r="AN324" t="str">
            <v>PLATT ELECTRIC SUPPLY INC</v>
          </cell>
          <cell r="AO324" t="str">
            <v>PLATT 2</v>
          </cell>
          <cell r="AP324">
            <v>5</v>
          </cell>
        </row>
        <row r="325">
          <cell r="G325" t="str">
            <v>LED: PAR 38 &amp; 40 Other Health</v>
          </cell>
          <cell r="H325">
            <v>40</v>
          </cell>
          <cell r="I325" t="str">
            <v>3595 NW BUCKLIN HILL RD SILVERDALE, WA 98383</v>
          </cell>
          <cell r="J325">
            <v>1008529</v>
          </cell>
          <cell r="K325">
            <v>7001497172</v>
          </cell>
          <cell r="L325" t="str">
            <v>LEDPAR3840-20 HEOT</v>
          </cell>
          <cell r="M325">
            <v>2</v>
          </cell>
          <cell r="N325">
            <v>370</v>
          </cell>
          <cell r="P325" t="str">
            <v>MCFL</v>
          </cell>
          <cell r="R325" t="str">
            <v>24E-C</v>
          </cell>
          <cell r="S325" t="str">
            <v>E262 Comml CFL Mark Down Program</v>
          </cell>
          <cell r="T325" t="str">
            <v>SILVERDALE</v>
          </cell>
          <cell r="U325" t="str">
            <v>Calculate Rebate</v>
          </cell>
          <cell r="V325">
            <v>18230714</v>
          </cell>
          <cell r="Y325" t="str">
            <v>Lighting, Prescriptive</v>
          </cell>
          <cell r="AA325">
            <v>54</v>
          </cell>
          <cell r="AB325">
            <v>200003667223</v>
          </cell>
          <cell r="AD325" t="str">
            <v>3595 NW BUCKLIN HILL RD SILVERDALE, WA 98383</v>
          </cell>
          <cell r="AE325" t="str">
            <v>3595 NW BUCKLIN HILL RD</v>
          </cell>
          <cell r="AG325">
            <v>98383</v>
          </cell>
          <cell r="AH325" t="str">
            <v>Other Health</v>
          </cell>
          <cell r="AM325" t="str">
            <v>PLATT ELECTRIC SUPPLY INC</v>
          </cell>
          <cell r="AN325" t="str">
            <v>PLATT ELECTRIC SUPPLY INC</v>
          </cell>
          <cell r="AO325" t="str">
            <v>PLATT 2</v>
          </cell>
          <cell r="AP325">
            <v>5</v>
          </cell>
        </row>
        <row r="326">
          <cell r="G326" t="str">
            <v>LED - TLED4 Other 2015</v>
          </cell>
          <cell r="H326">
            <v>120</v>
          </cell>
          <cell r="I326" t="str">
            <v>9619 PROVOST RD NW SILVERDALE, WA 98383</v>
          </cell>
          <cell r="J326">
            <v>1008530</v>
          </cell>
          <cell r="K326">
            <v>7000066190</v>
          </cell>
          <cell r="L326" t="str">
            <v>LEDTLED4-6 OTHR 2015</v>
          </cell>
          <cell r="M326">
            <v>20</v>
          </cell>
          <cell r="N326">
            <v>400</v>
          </cell>
          <cell r="P326" t="str">
            <v>MCFL</v>
          </cell>
          <cell r="R326" t="str">
            <v>24E-L</v>
          </cell>
          <cell r="S326" t="str">
            <v>E262 Comml CFL Mark Down Program</v>
          </cell>
          <cell r="T326" t="str">
            <v>SILVERDALE</v>
          </cell>
          <cell r="U326" t="str">
            <v>Calculate Rebate</v>
          </cell>
          <cell r="V326">
            <v>18230714</v>
          </cell>
          <cell r="Y326" t="str">
            <v>Lighting, Prescriptive</v>
          </cell>
          <cell r="AA326">
            <v>400</v>
          </cell>
          <cell r="AB326">
            <v>200024370666</v>
          </cell>
          <cell r="AD326" t="str">
            <v>9619 PROVOST RD NW SILVERDALE, WA 98383</v>
          </cell>
          <cell r="AE326" t="str">
            <v>9619 PROVOST RD NW</v>
          </cell>
          <cell r="AG326">
            <v>98383</v>
          </cell>
          <cell r="AH326" t="str">
            <v>Other</v>
          </cell>
          <cell r="AM326" t="str">
            <v>PLATT ELECTRIC SUPPLY INC</v>
          </cell>
          <cell r="AN326" t="str">
            <v>PLATT ELECTRIC SUPPLY INC</v>
          </cell>
          <cell r="AO326" t="str">
            <v>PLATT 2</v>
          </cell>
          <cell r="AP326">
            <v>14</v>
          </cell>
        </row>
        <row r="327">
          <cell r="G327" t="str">
            <v>LED: PAR30 Exterior</v>
          </cell>
          <cell r="H327">
            <v>240</v>
          </cell>
          <cell r="I327" t="str">
            <v>2300 EMERALD DOWNS DRIVE AUBURN, WA 98001</v>
          </cell>
          <cell r="J327">
            <v>1021675</v>
          </cell>
          <cell r="K327">
            <v>7000541675</v>
          </cell>
          <cell r="L327" t="str">
            <v>LEDPAR30-20 EXTR</v>
          </cell>
          <cell r="M327">
            <v>12</v>
          </cell>
          <cell r="N327">
            <v>1512</v>
          </cell>
          <cell r="P327" t="str">
            <v>MCFL</v>
          </cell>
          <cell r="R327" t="str">
            <v>31E-C-KV</v>
          </cell>
          <cell r="S327" t="str">
            <v>E262 Comml CFL Mark Down Program</v>
          </cell>
          <cell r="T327" t="str">
            <v>AUBURN</v>
          </cell>
          <cell r="U327" t="str">
            <v>Calculate Rebate</v>
          </cell>
          <cell r="V327">
            <v>18230714</v>
          </cell>
          <cell r="Y327" t="str">
            <v>Lighting, Prescriptive</v>
          </cell>
          <cell r="AA327">
            <v>355.2</v>
          </cell>
          <cell r="AB327">
            <v>220006398907</v>
          </cell>
          <cell r="AD327" t="str">
            <v>2828 EMERALD DOWNS DR AUBURN, WA 98001</v>
          </cell>
          <cell r="AE327" t="str">
            <v>2828 EMERALD DOWNS DR</v>
          </cell>
          <cell r="AG327">
            <v>98001</v>
          </cell>
          <cell r="AH327" t="str">
            <v>Exterior</v>
          </cell>
          <cell r="AM327" t="str">
            <v>PLATT ELECTRIC SUPPLY INC</v>
          </cell>
          <cell r="AN327" t="str">
            <v>PLATT ELECTRIC SUPPLY INC</v>
          </cell>
          <cell r="AO327" t="str">
            <v>PLATT 4</v>
          </cell>
          <cell r="AP327">
            <v>5</v>
          </cell>
        </row>
        <row r="328">
          <cell r="G328" t="str">
            <v>LED - PAR20 Grocery</v>
          </cell>
          <cell r="H328">
            <v>891.84</v>
          </cell>
          <cell r="I328" t="str">
            <v>1425 OUTLET COLLECTION DR SW AUBURN, WA 98001</v>
          </cell>
          <cell r="J328">
            <v>1016108</v>
          </cell>
          <cell r="K328">
            <v>7000845302</v>
          </cell>
          <cell r="L328" t="str">
            <v>LEDPAR20-20 GROC</v>
          </cell>
          <cell r="M328">
            <v>48</v>
          </cell>
          <cell r="N328">
            <v>9216</v>
          </cell>
          <cell r="P328" t="str">
            <v>MCFL</v>
          </cell>
          <cell r="Q328" t="str">
            <v>31G-C</v>
          </cell>
          <cell r="R328" t="str">
            <v>25E-C-KV</v>
          </cell>
          <cell r="S328" t="str">
            <v>E262 Comml CFL Mark Down Program</v>
          </cell>
          <cell r="T328" t="str">
            <v>AUBURN</v>
          </cell>
          <cell r="U328" t="str">
            <v>Calculate Rebate</v>
          </cell>
          <cell r="V328">
            <v>18230714</v>
          </cell>
          <cell r="Y328" t="str">
            <v>Lighting, Prescriptive</v>
          </cell>
          <cell r="AA328">
            <v>1115.04</v>
          </cell>
          <cell r="AB328">
            <v>200004226342</v>
          </cell>
          <cell r="AD328" t="str">
            <v>1425 OUTLET COLLECTION DR SW AUBURN, WA 98001</v>
          </cell>
          <cell r="AE328" t="str">
            <v>1425 OUTLET COLLECTION DR SW</v>
          </cell>
          <cell r="AG328">
            <v>98001</v>
          </cell>
          <cell r="AH328" t="str">
            <v>Grocery</v>
          </cell>
          <cell r="AM328" t="str">
            <v>PLATT ELECTRIC SUPPLY INC</v>
          </cell>
          <cell r="AN328" t="str">
            <v>PLATT ELECTRIC SUPPLY INC</v>
          </cell>
          <cell r="AO328" t="str">
            <v>PLATT 5</v>
          </cell>
          <cell r="AP328">
            <v>5</v>
          </cell>
        </row>
        <row r="329">
          <cell r="G329" t="str">
            <v>LED: PAR30 Grocery</v>
          </cell>
          <cell r="H329">
            <v>240</v>
          </cell>
          <cell r="I329" t="str">
            <v>1425 OUTLET COLLECTION DR SW AUBURN, WA 98001</v>
          </cell>
          <cell r="J329">
            <v>1016108</v>
          </cell>
          <cell r="K329">
            <v>7000845302</v>
          </cell>
          <cell r="L329" t="str">
            <v>LEDPAR30-20 GROC</v>
          </cell>
          <cell r="M329">
            <v>12</v>
          </cell>
          <cell r="N329">
            <v>1956</v>
          </cell>
          <cell r="P329" t="str">
            <v>MCFL</v>
          </cell>
          <cell r="Q329" t="str">
            <v>31G-C</v>
          </cell>
          <cell r="R329" t="str">
            <v>25E-C-KV</v>
          </cell>
          <cell r="S329" t="str">
            <v>E262 Comml CFL Mark Down Program</v>
          </cell>
          <cell r="T329" t="str">
            <v>AUBURN</v>
          </cell>
          <cell r="U329" t="str">
            <v>Calculate Rebate</v>
          </cell>
          <cell r="V329">
            <v>18230714</v>
          </cell>
          <cell r="Y329" t="str">
            <v>Lighting, Prescriptive</v>
          </cell>
          <cell r="AA329">
            <v>381.36</v>
          </cell>
          <cell r="AB329">
            <v>200004226342</v>
          </cell>
          <cell r="AD329" t="str">
            <v>1425 OUTLET COLLECTION DR SW AUBURN, WA 98001</v>
          </cell>
          <cell r="AE329" t="str">
            <v>1425 OUTLET COLLECTION DR SW</v>
          </cell>
          <cell r="AG329">
            <v>98001</v>
          </cell>
          <cell r="AH329" t="str">
            <v>Grocery</v>
          </cell>
          <cell r="AM329" t="str">
            <v>PLATT ELECTRIC SUPPLY INC</v>
          </cell>
          <cell r="AN329" t="str">
            <v>PLATT ELECTRIC SUPPLY INC</v>
          </cell>
          <cell r="AO329" t="str">
            <v>PLATT 5</v>
          </cell>
          <cell r="AP329">
            <v>5</v>
          </cell>
        </row>
        <row r="330">
          <cell r="G330" t="str">
            <v>LED: HW Recessed Retrofit Kit Hospital</v>
          </cell>
          <cell r="H330">
            <v>3375</v>
          </cell>
          <cell r="I330" t="str">
            <v>1400 E KINCAID ST MOUNT VERNON, WA 98274</v>
          </cell>
          <cell r="J330">
            <v>998261</v>
          </cell>
          <cell r="K330">
            <v>7000720390</v>
          </cell>
          <cell r="L330" t="str">
            <v>LEDHWRC$25 HOSP</v>
          </cell>
          <cell r="M330">
            <v>135</v>
          </cell>
          <cell r="N330">
            <v>28215</v>
          </cell>
          <cell r="P330" t="str">
            <v>MCFL</v>
          </cell>
          <cell r="R330" t="str">
            <v>25E-C-KV</v>
          </cell>
          <cell r="S330" t="str">
            <v>E262 Comml CFL Mark Down Program</v>
          </cell>
          <cell r="T330" t="str">
            <v>MOUNT VERNON</v>
          </cell>
          <cell r="U330" t="str">
            <v>Calculate Rebate</v>
          </cell>
          <cell r="V330">
            <v>18230714</v>
          </cell>
          <cell r="Y330" t="str">
            <v>Lighting, Prescriptive</v>
          </cell>
          <cell r="AA330">
            <v>4679.1000000000004</v>
          </cell>
          <cell r="AB330">
            <v>200013448754</v>
          </cell>
          <cell r="AD330" t="str">
            <v>1400 E KINCAID ST MOUNT VERNON, WA 98274</v>
          </cell>
          <cell r="AE330" t="str">
            <v>1400 E KINCAID ST</v>
          </cell>
          <cell r="AG330">
            <v>98274</v>
          </cell>
          <cell r="AH330" t="str">
            <v>Hospital</v>
          </cell>
          <cell r="AM330" t="str">
            <v>PLATT ELECTRIC SUPPLY INC</v>
          </cell>
          <cell r="AN330" t="str">
            <v>PLATT ELECTRIC SUPPLY INC</v>
          </cell>
          <cell r="AO330" t="str">
            <v>PLATT 5</v>
          </cell>
          <cell r="AP330">
            <v>12</v>
          </cell>
        </row>
        <row r="331">
          <cell r="G331" t="str">
            <v>LED - PAR20 Other Health</v>
          </cell>
          <cell r="H331">
            <v>320</v>
          </cell>
          <cell r="I331" t="str">
            <v>1115 SE 164TH AVE 332 VANCOUVER, WA 98683</v>
          </cell>
          <cell r="J331">
            <v>1011694</v>
          </cell>
          <cell r="K331">
            <v>7000909340</v>
          </cell>
          <cell r="L331" t="str">
            <v>LEDPAR20-20 HEOT</v>
          </cell>
          <cell r="M331">
            <v>20</v>
          </cell>
          <cell r="N331">
            <v>3220</v>
          </cell>
          <cell r="P331" t="str">
            <v>MCFL</v>
          </cell>
          <cell r="R331" t="str">
            <v>25E-C-KV</v>
          </cell>
          <cell r="S331" t="str">
            <v>E262 Comml CFL Mark Down Program</v>
          </cell>
          <cell r="T331" t="str">
            <v>BELLINGHAM</v>
          </cell>
          <cell r="U331" t="str">
            <v>Calculate Rebate</v>
          </cell>
          <cell r="V331">
            <v>18230714</v>
          </cell>
          <cell r="Y331" t="str">
            <v>Lighting, Prescriptive</v>
          </cell>
          <cell r="AA331">
            <v>400</v>
          </cell>
          <cell r="AB331">
            <v>200006964346</v>
          </cell>
          <cell r="AD331" t="str">
            <v>3001 SQUALICUM PKWY BELLINGHAM, WA 98225</v>
          </cell>
          <cell r="AE331" t="str">
            <v>3001 SQUALICUM PKWY</v>
          </cell>
          <cell r="AG331">
            <v>98225</v>
          </cell>
          <cell r="AH331" t="str">
            <v>Hospital</v>
          </cell>
          <cell r="AM331" t="str">
            <v>PLATT ELECTRIC SUPPLY INC</v>
          </cell>
          <cell r="AN331" t="str">
            <v>PLATT ELECTRIC SUPPLY INC</v>
          </cell>
          <cell r="AO331" t="str">
            <v>PLATT 5</v>
          </cell>
          <cell r="AP331">
            <v>5</v>
          </cell>
        </row>
        <row r="332">
          <cell r="G332" t="str">
            <v>LED: HW Recessed Retrofit Kit Other Health</v>
          </cell>
          <cell r="H332">
            <v>96</v>
          </cell>
          <cell r="I332" t="str">
            <v>1210 10TH ST 202 BELLINGHAM, WA 98225</v>
          </cell>
          <cell r="J332">
            <v>1011696</v>
          </cell>
          <cell r="K332">
            <v>7001446816</v>
          </cell>
          <cell r="L332" t="str">
            <v>LEDHWRC-25 HEOT</v>
          </cell>
          <cell r="M332">
            <v>6</v>
          </cell>
          <cell r="N332">
            <v>906</v>
          </cell>
          <cell r="P332" t="str">
            <v>MCFL</v>
          </cell>
          <cell r="R332" t="str">
            <v>24E-C</v>
          </cell>
          <cell r="S332" t="str">
            <v>E262 Comml CFL Mark Down Program</v>
          </cell>
          <cell r="T332" t="str">
            <v>BELLINGHAM</v>
          </cell>
          <cell r="U332" t="str">
            <v>Calculate Rebate</v>
          </cell>
          <cell r="V332">
            <v>18230714</v>
          </cell>
          <cell r="Y332" t="str">
            <v>Lighting, Prescriptive</v>
          </cell>
          <cell r="AA332">
            <v>120</v>
          </cell>
          <cell r="AB332">
            <v>200023612621</v>
          </cell>
          <cell r="AD332" t="str">
            <v>1112 11TH ST 301 BELLINGHAM, WA 98225</v>
          </cell>
          <cell r="AE332" t="str">
            <v>1112 11TH ST 301</v>
          </cell>
          <cell r="AG332">
            <v>98225</v>
          </cell>
          <cell r="AH332" t="str">
            <v>Other Health</v>
          </cell>
          <cell r="AM332" t="str">
            <v>PLATT ELECTRIC SUPPLY INC</v>
          </cell>
          <cell r="AN332" t="str">
            <v>PLATT ELECTRIC SUPPLY INC</v>
          </cell>
          <cell r="AO332" t="str">
            <v>PLATT 5</v>
          </cell>
          <cell r="AP332">
            <v>12</v>
          </cell>
        </row>
        <row r="333">
          <cell r="G333" t="str">
            <v>LED - TLED4</v>
          </cell>
          <cell r="H333">
            <v>24</v>
          </cell>
          <cell r="I333" t="str">
            <v>7638 NE BOTHELL WAY KENMORE, WA 98028</v>
          </cell>
          <cell r="J333">
            <v>1000918</v>
          </cell>
          <cell r="K333">
            <v>7001175352</v>
          </cell>
          <cell r="L333" t="str">
            <v>LEDTLED4</v>
          </cell>
          <cell r="M333">
            <v>4</v>
          </cell>
          <cell r="N333">
            <v>148</v>
          </cell>
          <cell r="P333" t="str">
            <v>MCFL</v>
          </cell>
          <cell r="R333" t="str">
            <v>24E-C-KV</v>
          </cell>
          <cell r="S333" t="str">
            <v>E262 Comml CFL Mark Down Program</v>
          </cell>
          <cell r="T333" t="str">
            <v>KENMORE</v>
          </cell>
          <cell r="U333" t="str">
            <v>Calculate Rebate</v>
          </cell>
          <cell r="V333">
            <v>18230714</v>
          </cell>
          <cell r="Y333" t="str">
            <v>Lighting, Prescriptive</v>
          </cell>
          <cell r="AA333">
            <v>80</v>
          </cell>
          <cell r="AB333">
            <v>200017943198</v>
          </cell>
          <cell r="AD333" t="str">
            <v>7638 NE BOTHELL WAY KENMORE, WA 98028</v>
          </cell>
          <cell r="AE333" t="str">
            <v>7638 NE BOTHELL WAY</v>
          </cell>
          <cell r="AG333">
            <v>98028</v>
          </cell>
          <cell r="AH333" t="str">
            <v>Other</v>
          </cell>
          <cell r="AM333" t="str">
            <v>PLATT ELECTRIC SUPPLY INC</v>
          </cell>
          <cell r="AN333" t="str">
            <v>PLATT ELECTRIC SUPPLY INC</v>
          </cell>
          <cell r="AO333" t="str">
            <v>PLATT 6</v>
          </cell>
          <cell r="AP333">
            <v>14</v>
          </cell>
        </row>
        <row r="334">
          <cell r="G334" t="str">
            <v>Performance Tracking System</v>
          </cell>
          <cell r="H334">
            <v>7412.43</v>
          </cell>
          <cell r="I334" t="str">
            <v>1102 D ST NE AUBURN, WA 98002</v>
          </cell>
          <cell r="J334">
            <v>1027019</v>
          </cell>
          <cell r="K334">
            <v>7000025399</v>
          </cell>
          <cell r="L334" t="str">
            <v>PTS</v>
          </cell>
          <cell r="M334">
            <v>1</v>
          </cell>
          <cell r="N334">
            <v>0</v>
          </cell>
          <cell r="P334" t="str">
            <v>ISOP</v>
          </cell>
          <cell r="Q334" t="str">
            <v>31G-C</v>
          </cell>
          <cell r="R334" t="str">
            <v>26E-C-KV</v>
          </cell>
          <cell r="S334" t="str">
            <v>E250 Ind. System Optimization</v>
          </cell>
          <cell r="T334" t="str">
            <v>AUBURN</v>
          </cell>
          <cell r="U334" t="str">
            <v>Calculate Rebate</v>
          </cell>
          <cell r="V334">
            <v>18231133</v>
          </cell>
          <cell r="Y334" t="str">
            <v>Industrial System Optimization</v>
          </cell>
          <cell r="AA334">
            <v>10589.19</v>
          </cell>
          <cell r="AB334">
            <v>200013027673</v>
          </cell>
          <cell r="AD334" t="str">
            <v>1102 D ST NE AUBURN, WA 98002</v>
          </cell>
          <cell r="AE334" t="str">
            <v>1102 D ST NE</v>
          </cell>
          <cell r="AG334">
            <v>98002</v>
          </cell>
          <cell r="AH334" t="str">
            <v>Industrial/Manufac.</v>
          </cell>
          <cell r="AM334" t="str">
            <v>CASCADE ENERGY ENGINEERING INC</v>
          </cell>
          <cell r="AN334" t="str">
            <v>CASCADE ENERGY ENGINEERING INC</v>
          </cell>
          <cell r="AO334" t="str">
            <v>Cascade Energy</v>
          </cell>
          <cell r="AP334">
            <v>0</v>
          </cell>
        </row>
        <row r="335">
          <cell r="G335" t="str">
            <v>LED 151W - 200W</v>
          </cell>
          <cell r="H335">
            <v>400</v>
          </cell>
          <cell r="I335" t="str">
            <v>1424 112TH ST E TACOMA, WA 98445</v>
          </cell>
          <cell r="J335">
            <v>991673</v>
          </cell>
          <cell r="K335">
            <v>7000699153</v>
          </cell>
          <cell r="L335" t="str">
            <v>SL LED 151-200W</v>
          </cell>
          <cell r="M335">
            <v>4</v>
          </cell>
          <cell r="N335">
            <v>1664</v>
          </cell>
          <cell r="P335" t="str">
            <v>SLTG</v>
          </cell>
          <cell r="R335" t="str">
            <v>24E-C</v>
          </cell>
          <cell r="S335" t="str">
            <v>Street Lighting Express</v>
          </cell>
          <cell r="T335" t="str">
            <v>GRAHAM</v>
          </cell>
          <cell r="U335" t="str">
            <v>Audit Grant/Rebate</v>
          </cell>
          <cell r="V335">
            <v>18230724</v>
          </cell>
          <cell r="Y335" t="str">
            <v>Lighting, Prescriptive</v>
          </cell>
          <cell r="Z335" t="str">
            <v>LTG</v>
          </cell>
          <cell r="AA335">
            <v>2363.04</v>
          </cell>
          <cell r="AB335">
            <v>200001799069</v>
          </cell>
          <cell r="AC335" t="str">
            <v>PIERCE COUNTY TRAFFIC</v>
          </cell>
          <cell r="AD335" t="str">
            <v>224 ST E &amp; ORTING-KAP HWY GRAHAM, WA 98338</v>
          </cell>
          <cell r="AE335" t="str">
            <v>224 ST E &amp; ORTING-KAP HWY</v>
          </cell>
          <cell r="AG335">
            <v>98338</v>
          </cell>
          <cell r="AH335" t="str">
            <v>Street Lighting</v>
          </cell>
          <cell r="AM335" t="str">
            <v>PIERCE COUNTY</v>
          </cell>
          <cell r="AN335" t="str">
            <v>PIERCE COUNTY</v>
          </cell>
          <cell r="AP335">
            <v>20</v>
          </cell>
        </row>
        <row r="336">
          <cell r="G336" t="str">
            <v>$150 Heat Pump Tier 2</v>
          </cell>
          <cell r="H336">
            <v>750</v>
          </cell>
          <cell r="I336" t="str">
            <v>1006 FRYAR AVE D6 SUMNER, WA 98390</v>
          </cell>
          <cell r="J336">
            <v>1022135</v>
          </cell>
          <cell r="K336">
            <v>7000281689</v>
          </cell>
          <cell r="L336" t="str">
            <v>HP150</v>
          </cell>
          <cell r="M336">
            <v>1</v>
          </cell>
          <cell r="N336">
            <v>2255</v>
          </cell>
          <cell r="P336" t="str">
            <v>HPAC</v>
          </cell>
          <cell r="R336" t="str">
            <v>24E-C</v>
          </cell>
          <cell r="S336" t="str">
            <v>E262 HE Heat Pump &amp; Air Conditioner</v>
          </cell>
          <cell r="T336" t="str">
            <v>SUMNER</v>
          </cell>
          <cell r="U336" t="str">
            <v>Audit Grant/Rebate</v>
          </cell>
          <cell r="V336">
            <v>18230718</v>
          </cell>
          <cell r="Y336" t="str">
            <v>HVAC - Commercial and Industrial</v>
          </cell>
          <cell r="Z336" t="str">
            <v>SH</v>
          </cell>
          <cell r="AA336">
            <v>9533.5499999999993</v>
          </cell>
          <cell r="AB336">
            <v>200019863212</v>
          </cell>
          <cell r="AC336" t="str">
            <v>SPECTRA INC</v>
          </cell>
          <cell r="AD336" t="str">
            <v>1006 FRYAR AVE D6 SUMNER, WA 98390</v>
          </cell>
          <cell r="AE336" t="str">
            <v>1006 FRYAR AVE D6</v>
          </cell>
          <cell r="AG336">
            <v>98390</v>
          </cell>
          <cell r="AH336" t="str">
            <v>Office</v>
          </cell>
          <cell r="AM336" t="str">
            <v>DAVID HALEY</v>
          </cell>
          <cell r="AN336" t="str">
            <v>DAVID HALEY</v>
          </cell>
          <cell r="AO336" t="str">
            <v>AIRE/PRO INC.</v>
          </cell>
          <cell r="AP336">
            <v>15</v>
          </cell>
        </row>
        <row r="337">
          <cell r="G337" t="str">
            <v>LED: PAR 38 &amp; 40 Grocery</v>
          </cell>
          <cell r="H337">
            <v>260</v>
          </cell>
          <cell r="I337" t="str">
            <v>PO BOX 2410 OMAHA, NE 68103</v>
          </cell>
          <cell r="J337">
            <v>1029118</v>
          </cell>
          <cell r="K337">
            <v>7000256660</v>
          </cell>
          <cell r="L337" t="str">
            <v>LEDPAR3840-20 GROC</v>
          </cell>
          <cell r="M337">
            <v>13</v>
          </cell>
          <cell r="N337">
            <v>2873</v>
          </cell>
          <cell r="P337" t="str">
            <v>MCFL</v>
          </cell>
          <cell r="R337" t="str">
            <v>SCH_26EC</v>
          </cell>
          <cell r="S337" t="str">
            <v>E262 Comml CFL Mark Down Program</v>
          </cell>
          <cell r="T337" t="str">
            <v>BELLINGHAM</v>
          </cell>
          <cell r="U337" t="str">
            <v>Calculate Rebate</v>
          </cell>
          <cell r="V337">
            <v>18230714</v>
          </cell>
          <cell r="Y337" t="str">
            <v>Lighting, Prescriptive</v>
          </cell>
          <cell r="AA337">
            <v>383.5</v>
          </cell>
          <cell r="AB337">
            <v>200023647510</v>
          </cell>
          <cell r="AD337" t="str">
            <v>2900 WOBURN ST BELLINGHAM, WA 98226</v>
          </cell>
          <cell r="AE337" t="str">
            <v>2900 WOBURN ST</v>
          </cell>
          <cell r="AG337">
            <v>98226</v>
          </cell>
          <cell r="AH337" t="str">
            <v>Grocery</v>
          </cell>
          <cell r="AM337" t="str">
            <v>STONEWAY ELECTRIC SUPPLY</v>
          </cell>
          <cell r="AN337" t="str">
            <v>STONEWAY ELECTRIC SUPPLY</v>
          </cell>
          <cell r="AO337" t="str">
            <v>STONE WAY ELECTRIC</v>
          </cell>
          <cell r="AP337">
            <v>5</v>
          </cell>
        </row>
        <row r="338">
          <cell r="G338" t="str">
            <v>LED - OMNIDIRECTIONAL -5 GROCERY</v>
          </cell>
          <cell r="H338">
            <v>165</v>
          </cell>
          <cell r="I338" t="str">
            <v>1406 LAKE TAPPS PKWY SE AUBURN, WA 98092</v>
          </cell>
          <cell r="J338">
            <v>1003647</v>
          </cell>
          <cell r="K338">
            <v>7000154640</v>
          </cell>
          <cell r="L338" t="str">
            <v>LEDOMNI-5 GROC</v>
          </cell>
          <cell r="M338">
            <v>33</v>
          </cell>
          <cell r="N338">
            <v>4422</v>
          </cell>
          <cell r="P338" t="str">
            <v>MCFL</v>
          </cell>
          <cell r="Q338" t="str">
            <v>41G-C2</v>
          </cell>
          <cell r="R338" t="str">
            <v>26E-C-KV</v>
          </cell>
          <cell r="S338" t="str">
            <v>E262 Comml CFL Mark Down Program</v>
          </cell>
          <cell r="T338" t="str">
            <v>AUBURN</v>
          </cell>
          <cell r="U338" t="str">
            <v>Calculate Rebate</v>
          </cell>
          <cell r="V338">
            <v>18230714</v>
          </cell>
          <cell r="Y338" t="str">
            <v>Lighting, Prescriptive</v>
          </cell>
          <cell r="AA338">
            <v>342.15</v>
          </cell>
          <cell r="AB338">
            <v>200007060524</v>
          </cell>
          <cell r="AD338" t="str">
            <v>1406 LAKE TAPPS PKWY SE AUBURN, WA 98092</v>
          </cell>
          <cell r="AE338" t="str">
            <v>1406 LAKE TAPPS PKWY SE</v>
          </cell>
          <cell r="AG338">
            <v>98092</v>
          </cell>
          <cell r="AH338" t="str">
            <v>Grocery</v>
          </cell>
          <cell r="AM338" t="str">
            <v>STONEWAY ELECTRIC SUPPLY</v>
          </cell>
          <cell r="AN338" t="str">
            <v>STONEWAY ELECTRIC SUPPLY</v>
          </cell>
          <cell r="AO338" t="str">
            <v>STONE WAY ELECTRIC</v>
          </cell>
          <cell r="AP338">
            <v>5</v>
          </cell>
        </row>
        <row r="339">
          <cell r="G339" t="str">
            <v>LED: MR16 Grocery</v>
          </cell>
          <cell r="H339">
            <v>390</v>
          </cell>
          <cell r="I339" t="str">
            <v>1406 LAKE TAPPS PKWY SE AUBURN, WA 98092</v>
          </cell>
          <cell r="J339">
            <v>1003647</v>
          </cell>
          <cell r="K339">
            <v>7000154640</v>
          </cell>
          <cell r="L339" t="str">
            <v>LEDMR16-15 GROC</v>
          </cell>
          <cell r="M339">
            <v>26</v>
          </cell>
          <cell r="N339">
            <v>3484</v>
          </cell>
          <cell r="P339" t="str">
            <v>MCFL</v>
          </cell>
          <cell r="Q339" t="str">
            <v>41G-C2</v>
          </cell>
          <cell r="R339" t="str">
            <v>26E-C-KV</v>
          </cell>
          <cell r="S339" t="str">
            <v>E262 Comml CFL Mark Down Program</v>
          </cell>
          <cell r="T339" t="str">
            <v>AUBURN</v>
          </cell>
          <cell r="U339" t="str">
            <v>Calculate Rebate</v>
          </cell>
          <cell r="V339">
            <v>18230714</v>
          </cell>
          <cell r="Y339" t="str">
            <v>Lighting, Prescriptive</v>
          </cell>
          <cell r="AA339">
            <v>559</v>
          </cell>
          <cell r="AB339">
            <v>200007060524</v>
          </cell>
          <cell r="AD339" t="str">
            <v>1406 LAKE TAPPS PKWY SE AUBURN, WA 98092</v>
          </cell>
          <cell r="AE339" t="str">
            <v>1406 LAKE TAPPS PKWY SE</v>
          </cell>
          <cell r="AG339">
            <v>98092</v>
          </cell>
          <cell r="AH339" t="str">
            <v>Grocery</v>
          </cell>
          <cell r="AM339" t="str">
            <v>STONEWAY ELECTRIC SUPPLY</v>
          </cell>
          <cell r="AN339" t="str">
            <v>STONEWAY ELECTRIC SUPPLY</v>
          </cell>
          <cell r="AO339" t="str">
            <v>STONE WAY ELECTRIC</v>
          </cell>
          <cell r="AP339">
            <v>5</v>
          </cell>
        </row>
        <row r="340">
          <cell r="G340" t="str">
            <v>New Consruction - Refrigeration</v>
          </cell>
          <cell r="H340">
            <v>24929.09</v>
          </cell>
          <cell r="I340" t="str">
            <v>952 NE LINCOLN RD POULSBO, WA 98370</v>
          </cell>
          <cell r="J340">
            <v>994907</v>
          </cell>
          <cell r="K340">
            <v>7001573364</v>
          </cell>
          <cell r="L340" t="str">
            <v>NCREFR</v>
          </cell>
          <cell r="M340">
            <v>1</v>
          </cell>
          <cell r="N340">
            <v>137116</v>
          </cell>
          <cell r="P340" t="str">
            <v>ESGN</v>
          </cell>
          <cell r="R340" t="str">
            <v>25E-C-DM</v>
          </cell>
          <cell r="S340" t="str">
            <v>E_G 251 ENERGY S GR NEW C</v>
          </cell>
          <cell r="T340" t="str">
            <v>POULSBO</v>
          </cell>
          <cell r="U340" t="str">
            <v>Calculate Rebate</v>
          </cell>
          <cell r="V340">
            <v>18231136</v>
          </cell>
          <cell r="Y340" t="str">
            <v>Refrigeration - Commercial</v>
          </cell>
          <cell r="AA340">
            <v>35397.800000000003</v>
          </cell>
          <cell r="AB340">
            <v>220003256272</v>
          </cell>
          <cell r="AD340" t="str">
            <v>952 NE LINCOLN RD POULSBO, WA 98370</v>
          </cell>
          <cell r="AE340" t="str">
            <v>952 NE LINCOLN RD</v>
          </cell>
          <cell r="AG340">
            <v>98370</v>
          </cell>
          <cell r="AH340" t="str">
            <v>Grocery</v>
          </cell>
          <cell r="AM340" t="str">
            <v>COMMERCIAL/INDUSTRIAL REBATES</v>
          </cell>
          <cell r="AN340" t="str">
            <v>COMMERCIAL/INDUSTRIAL REBATES</v>
          </cell>
          <cell r="AO340" t="str">
            <v>PECI</v>
          </cell>
          <cell r="AP340">
            <v>15</v>
          </cell>
        </row>
        <row r="341">
          <cell r="G341" t="str">
            <v>DTHT - All Electric</v>
          </cell>
          <cell r="H341">
            <v>750</v>
          </cell>
          <cell r="I341" t="str">
            <v>650 BLAINE AVE NE RENTON, WA 98056</v>
          </cell>
          <cell r="J341">
            <v>1013105</v>
          </cell>
          <cell r="K341">
            <v>7000562028</v>
          </cell>
          <cell r="L341" t="str">
            <v>DTHT 1</v>
          </cell>
          <cell r="M341">
            <v>1</v>
          </cell>
          <cell r="N341">
            <v>11334</v>
          </cell>
          <cell r="P341" t="str">
            <v>CKFR</v>
          </cell>
          <cell r="R341" t="str">
            <v>24E-C</v>
          </cell>
          <cell r="S341" t="str">
            <v>E_G 262 Comml Cooking Equip.</v>
          </cell>
          <cell r="T341" t="str">
            <v>KENT</v>
          </cell>
          <cell r="U341" t="str">
            <v>Audit Grant/Rebate</v>
          </cell>
          <cell r="V341">
            <v>18230716</v>
          </cell>
          <cell r="Y341" t="str">
            <v>Kitchen, Commercial</v>
          </cell>
          <cell r="Z341" t="str">
            <v>DHW</v>
          </cell>
          <cell r="AA341">
            <v>2659</v>
          </cell>
          <cell r="AB341">
            <v>220007535291</v>
          </cell>
          <cell r="AC341" t="str">
            <v>JENNIFER HOANG</v>
          </cell>
          <cell r="AD341" t="str">
            <v>24202 104TH AVE SE 110 KENT, WA 98030</v>
          </cell>
          <cell r="AE341" t="str">
            <v>24202 104TH AVE SE 110</v>
          </cell>
          <cell r="AG341">
            <v>98030</v>
          </cell>
          <cell r="AH341" t="str">
            <v>Restaurant</v>
          </cell>
          <cell r="AM341" t="str">
            <v>ANDY NGUYEN</v>
          </cell>
          <cell r="AN341" t="str">
            <v>ANDY NGUYEN</v>
          </cell>
          <cell r="AP341">
            <v>15</v>
          </cell>
        </row>
        <row r="342">
          <cell r="G342" t="str">
            <v>Simplified Building Tune-Up 12M - Electric</v>
          </cell>
          <cell r="H342">
            <v>975.72</v>
          </cell>
          <cell r="I342" t="str">
            <v>10885 NE 4TH ST STE 250 BELLEVUE, WA 980045527</v>
          </cell>
          <cell r="J342">
            <v>995261</v>
          </cell>
          <cell r="K342">
            <v>7000824041</v>
          </cell>
          <cell r="L342" t="str">
            <v>SBTU 12M E</v>
          </cell>
          <cell r="M342">
            <v>1</v>
          </cell>
          <cell r="N342">
            <v>24393</v>
          </cell>
          <cell r="P342" t="str">
            <v>SBTU</v>
          </cell>
          <cell r="R342" t="str">
            <v>25E-C-DM</v>
          </cell>
          <cell r="S342" t="str">
            <v>E_G 250 Simplified Building Tune-Up</v>
          </cell>
          <cell r="T342" t="str">
            <v>BELLEVUE</v>
          </cell>
          <cell r="U342" t="str">
            <v>Calculate Rebate</v>
          </cell>
          <cell r="V342">
            <v>18231131</v>
          </cell>
          <cell r="Y342" t="str">
            <v>O and M</v>
          </cell>
          <cell r="AA342">
            <v>4675.72</v>
          </cell>
          <cell r="AB342">
            <v>200019920996</v>
          </cell>
          <cell r="AD342" t="str">
            <v>10885 NE 4TH ST 100 BELLEVUE, WA 98004</v>
          </cell>
          <cell r="AE342" t="str">
            <v>10885 NE 4TH ST 100</v>
          </cell>
          <cell r="AG342">
            <v>98004</v>
          </cell>
          <cell r="AH342" t="str">
            <v>Office</v>
          </cell>
          <cell r="AM342" t="str">
            <v>QUANTUM ENERGY SERVICES &amp;</v>
          </cell>
          <cell r="AN342" t="str">
            <v>QUANTUM ENERGY SERVICES &amp;</v>
          </cell>
          <cell r="AO342" t="str">
            <v>QuEST</v>
          </cell>
          <cell r="AP342">
            <v>3</v>
          </cell>
        </row>
        <row r="343">
          <cell r="G343" t="str">
            <v>Simplified Building Tune-Up 6M - Electric</v>
          </cell>
          <cell r="H343">
            <v>9845.5400000000009</v>
          </cell>
          <cell r="I343" t="str">
            <v>13810 SE EASTGATE WAY # STE 180 BELLEVUE, WA 980054400</v>
          </cell>
          <cell r="J343">
            <v>995264</v>
          </cell>
          <cell r="K343">
            <v>7000143160</v>
          </cell>
          <cell r="L343" t="str">
            <v>SBTU 6M E</v>
          </cell>
          <cell r="M343">
            <v>1</v>
          </cell>
          <cell r="N343">
            <v>246138</v>
          </cell>
          <cell r="P343" t="str">
            <v>SBTU</v>
          </cell>
          <cell r="R343" t="str">
            <v>SCH_26EC</v>
          </cell>
          <cell r="S343" t="str">
            <v>E_G 250 Simplified Building Tune-Up</v>
          </cell>
          <cell r="T343" t="str">
            <v>BELLEVUE</v>
          </cell>
          <cell r="U343" t="str">
            <v>Calculate Rebate</v>
          </cell>
          <cell r="V343">
            <v>18231131</v>
          </cell>
          <cell r="Y343" t="str">
            <v>O and M</v>
          </cell>
          <cell r="AA343">
            <v>13545.54</v>
          </cell>
          <cell r="AB343">
            <v>200001846696</v>
          </cell>
          <cell r="AD343" t="str">
            <v>13920 SE EASTGATE WAY BELLEVUE, WA 98005</v>
          </cell>
          <cell r="AE343" t="str">
            <v>13920 SE EASTGATE WAY</v>
          </cell>
          <cell r="AG343">
            <v>98005</v>
          </cell>
          <cell r="AH343" t="str">
            <v>Office</v>
          </cell>
          <cell r="AM343" t="str">
            <v>QUANTUM ENERGY SERVICES &amp;</v>
          </cell>
          <cell r="AN343" t="str">
            <v>QUANTUM ENERGY SERVICES &amp;</v>
          </cell>
          <cell r="AO343" t="str">
            <v>QuEST</v>
          </cell>
          <cell r="AP343">
            <v>3</v>
          </cell>
        </row>
        <row r="344">
          <cell r="G344" t="str">
            <v>Gas units - Premium HVAC</v>
          </cell>
          <cell r="H344">
            <v>0</v>
          </cell>
          <cell r="I344" t="str">
            <v>PO BOX 11243 PORTLAND, OR 97211</v>
          </cell>
          <cell r="J344">
            <v>1004373</v>
          </cell>
          <cell r="K344">
            <v>7001423779</v>
          </cell>
          <cell r="L344" t="str">
            <v>GHVAC</v>
          </cell>
          <cell r="M344">
            <v>1</v>
          </cell>
          <cell r="O344">
            <v>86</v>
          </cell>
          <cell r="P344" t="str">
            <v>CPHV</v>
          </cell>
          <cell r="Q344" t="str">
            <v>31G-C</v>
          </cell>
          <cell r="R344" t="str">
            <v>24E-C</v>
          </cell>
          <cell r="S344" t="str">
            <v>E_G 262 Premium HVAC Service</v>
          </cell>
          <cell r="T344" t="str">
            <v>LACEY</v>
          </cell>
          <cell r="U344" t="str">
            <v>Audit Grant/Rebate</v>
          </cell>
          <cell r="V344">
            <v>18231029</v>
          </cell>
          <cell r="Y344" t="str">
            <v>HVAC - Commercial and Industrial</v>
          </cell>
          <cell r="Z344" t="str">
            <v>SH</v>
          </cell>
          <cell r="AA344">
            <v>0</v>
          </cell>
          <cell r="AB344">
            <v>200018917589</v>
          </cell>
          <cell r="AC344" t="str">
            <v>T C M S INC</v>
          </cell>
          <cell r="AD344" t="str">
            <v>8310 30TH AVE NE LACEY, WA 98516</v>
          </cell>
          <cell r="AE344" t="str">
            <v>8310 30TH AVE NE</v>
          </cell>
          <cell r="AG344">
            <v>98516</v>
          </cell>
          <cell r="AH344" t="str">
            <v>Other</v>
          </cell>
          <cell r="AM344" t="str">
            <v>T C M S INC</v>
          </cell>
          <cell r="AN344" t="str">
            <v>TCMS</v>
          </cell>
          <cell r="AO344" t="str">
            <v>TCMS</v>
          </cell>
          <cell r="AP344">
            <v>2</v>
          </cell>
        </row>
        <row r="345">
          <cell r="G345" t="str">
            <v>Occupancy Sensors (&gt;150W And &lt;200W)</v>
          </cell>
          <cell r="H345">
            <v>164</v>
          </cell>
          <cell r="I345" t="str">
            <v>524 W MEEKER ST 3 KENT, WA 98032</v>
          </cell>
          <cell r="J345">
            <v>1020316</v>
          </cell>
          <cell r="K345">
            <v>7000310641</v>
          </cell>
          <cell r="L345" t="str">
            <v>OCC 150-200 2015</v>
          </cell>
          <cell r="M345">
            <v>2</v>
          </cell>
          <cell r="N345">
            <v>324</v>
          </cell>
          <cell r="P345" t="str">
            <v>SBDI</v>
          </cell>
          <cell r="R345" t="str">
            <v>24E-C</v>
          </cell>
          <cell r="S345" t="str">
            <v>Small Business Direct Install</v>
          </cell>
          <cell r="T345" t="str">
            <v>KENT</v>
          </cell>
          <cell r="U345" t="str">
            <v>Calculate Rebate</v>
          </cell>
          <cell r="V345">
            <v>18231134</v>
          </cell>
          <cell r="Y345" t="str">
            <v>Lighting, Prescriptive</v>
          </cell>
          <cell r="AA345">
            <v>164</v>
          </cell>
          <cell r="AB345">
            <v>200017069663</v>
          </cell>
          <cell r="AD345" t="str">
            <v>524 W MEEKER ST 2 KENT, WA 98032</v>
          </cell>
          <cell r="AE345" t="str">
            <v>524 W MEEKER ST 2</v>
          </cell>
          <cell r="AG345">
            <v>98032</v>
          </cell>
          <cell r="AH345" t="str">
            <v>Office</v>
          </cell>
          <cell r="AM345" t="str">
            <v>WILLDAN ENERGY SOLUTIONS</v>
          </cell>
          <cell r="AN345" t="str">
            <v>WILLDAN ENERGY SOLUTIONS</v>
          </cell>
          <cell r="AO345" t="str">
            <v>Willdan Engineers &amp; Constructors</v>
          </cell>
          <cell r="AP345">
            <v>10</v>
          </cell>
        </row>
        <row r="346">
          <cell r="G346" t="str">
            <v>Phase 2 - Floating Head Pressure</v>
          </cell>
          <cell r="H346">
            <v>972.62</v>
          </cell>
          <cell r="I346" t="str">
            <v>17700 NE 76TH ST REDMOND, WA 98052</v>
          </cell>
          <cell r="J346">
            <v>1024738</v>
          </cell>
          <cell r="K346">
            <v>7000396039</v>
          </cell>
          <cell r="L346" t="str">
            <v>P2FHP</v>
          </cell>
          <cell r="M346">
            <v>78</v>
          </cell>
          <cell r="N346">
            <v>121975.03999999999</v>
          </cell>
          <cell r="P346" t="str">
            <v>ESGR</v>
          </cell>
          <cell r="R346" t="str">
            <v>26E-C-KV</v>
          </cell>
          <cell r="S346" t="str">
            <v>E250 Energy S. Grocer REBATE</v>
          </cell>
          <cell r="T346" t="str">
            <v>REDMOND</v>
          </cell>
          <cell r="U346" t="str">
            <v>Calculate Rebate</v>
          </cell>
          <cell r="V346">
            <v>18231135</v>
          </cell>
          <cell r="Y346" t="str">
            <v>Refrigeration - Commercial</v>
          </cell>
          <cell r="AA346">
            <v>972.62</v>
          </cell>
          <cell r="AB346">
            <v>200013363557</v>
          </cell>
          <cell r="AD346" t="str">
            <v>17700 NE 76TH ST REDMOND, WA 98052</v>
          </cell>
          <cell r="AE346" t="str">
            <v>17700 NE 76TH ST</v>
          </cell>
          <cell r="AG346">
            <v>98052</v>
          </cell>
          <cell r="AH346" t="str">
            <v>Grocery</v>
          </cell>
          <cell r="AM346" t="str">
            <v>CLEARESULT CONSULTING</v>
          </cell>
          <cell r="AN346" t="str">
            <v>CLEARESULT CONSULTING</v>
          </cell>
          <cell r="AO346" t="str">
            <v>Clearesult</v>
          </cell>
          <cell r="AP346">
            <v>10</v>
          </cell>
        </row>
        <row r="347">
          <cell r="G347" t="str">
            <v>Gas Hot Water Heater - Laundry</v>
          </cell>
          <cell r="H347">
            <v>800</v>
          </cell>
          <cell r="I347" t="str">
            <v>406 S 35TH ST TACOMA, WA 98418</v>
          </cell>
          <cell r="J347">
            <v>997170</v>
          </cell>
          <cell r="K347">
            <v>7001569722</v>
          </cell>
          <cell r="L347" t="str">
            <v>GWATRHTR L</v>
          </cell>
          <cell r="M347">
            <v>1</v>
          </cell>
          <cell r="O347">
            <v>597</v>
          </cell>
          <cell r="P347" t="str">
            <v>CLR</v>
          </cell>
          <cell r="Q347" t="str">
            <v>31G-C</v>
          </cell>
          <cell r="S347" t="str">
            <v>E_G 262 Commercial Laundry Rebates</v>
          </cell>
          <cell r="T347" t="str">
            <v>TACOMA</v>
          </cell>
          <cell r="U347" t="str">
            <v>Audit Grant/Rebate</v>
          </cell>
          <cell r="V347">
            <v>18231027</v>
          </cell>
          <cell r="Y347" t="str">
            <v>Water Heating - Commercial</v>
          </cell>
          <cell r="Z347" t="str">
            <v>DHW</v>
          </cell>
          <cell r="AA347">
            <v>1644</v>
          </cell>
          <cell r="AB347">
            <v>220004792473</v>
          </cell>
          <cell r="AC347" t="str">
            <v>UP COIN-OP LAUNDRY</v>
          </cell>
          <cell r="AD347" t="str">
            <v>5423 PACIFIC AVE LAUNDRY TACOMA, WA 98408</v>
          </cell>
          <cell r="AE347" t="str">
            <v>5423 PACIFIC AVE LAUNDRY</v>
          </cell>
          <cell r="AG347">
            <v>98408</v>
          </cell>
          <cell r="AH347" t="str">
            <v>Retail</v>
          </cell>
          <cell r="AM347" t="str">
            <v>Victory Hoy</v>
          </cell>
          <cell r="AN347" t="str">
            <v>VICTOR HOY</v>
          </cell>
          <cell r="AP347">
            <v>7</v>
          </cell>
        </row>
        <row r="348">
          <cell r="G348" t="str">
            <v>New Construction - HVAC</v>
          </cell>
          <cell r="H348">
            <v>10623.13</v>
          </cell>
          <cell r="I348" t="str">
            <v>743 RAINIER AVE S RENTON, WA 98057</v>
          </cell>
          <cell r="J348">
            <v>994908</v>
          </cell>
          <cell r="K348">
            <v>7001542043</v>
          </cell>
          <cell r="L348" t="str">
            <v>NCHVAC</v>
          </cell>
          <cell r="M348">
            <v>1</v>
          </cell>
          <cell r="N348">
            <v>73246.45</v>
          </cell>
          <cell r="P348" t="str">
            <v>ESGN</v>
          </cell>
          <cell r="Q348" t="str">
            <v>31G-C</v>
          </cell>
          <cell r="R348" t="str">
            <v>26E-C-KV</v>
          </cell>
          <cell r="S348" t="str">
            <v>E_G 251 ENERGY S GR NEW C</v>
          </cell>
          <cell r="T348" t="str">
            <v>RENTON</v>
          </cell>
          <cell r="U348" t="str">
            <v>Calculate Rebate</v>
          </cell>
          <cell r="V348">
            <v>18231136</v>
          </cell>
          <cell r="Y348" t="str">
            <v>HVAC - Commercial and Industrial</v>
          </cell>
          <cell r="AA348">
            <v>15175.9</v>
          </cell>
          <cell r="AB348">
            <v>200024452050</v>
          </cell>
          <cell r="AD348" t="str">
            <v>743 RAINIER AVE S RENTON, WA 98057</v>
          </cell>
          <cell r="AE348" t="str">
            <v>743 RAINIER AVE S</v>
          </cell>
          <cell r="AG348">
            <v>98057</v>
          </cell>
          <cell r="AH348" t="str">
            <v>Grocery</v>
          </cell>
          <cell r="AM348" t="str">
            <v>COMMERCIAL/INDUSTRIAL REBATES</v>
          </cell>
          <cell r="AN348" t="str">
            <v>COMMERCIAL/INDUSTRIAL REBATES</v>
          </cell>
          <cell r="AO348" t="str">
            <v>PECI</v>
          </cell>
          <cell r="AP348">
            <v>15</v>
          </cell>
        </row>
        <row r="349">
          <cell r="G349" t="str">
            <v>HVAC VFD</v>
          </cell>
          <cell r="H349">
            <v>7396.73</v>
          </cell>
          <cell r="I349" t="str">
            <v>888 116TH AVE NE BELLEVUE, WA 98004</v>
          </cell>
          <cell r="J349">
            <v>1013104</v>
          </cell>
          <cell r="K349">
            <v>7001038750</v>
          </cell>
          <cell r="L349" t="str">
            <v>HVACVFD</v>
          </cell>
          <cell r="M349">
            <v>1</v>
          </cell>
          <cell r="N349">
            <v>173554</v>
          </cell>
          <cell r="P349" t="str">
            <v>ESGR</v>
          </cell>
          <cell r="R349" t="str">
            <v>26E-C-KV</v>
          </cell>
          <cell r="S349" t="str">
            <v>E250 Energy S. Grocer REBATE</v>
          </cell>
          <cell r="T349" t="str">
            <v>BELLEVUE</v>
          </cell>
          <cell r="U349" t="str">
            <v>Calculate Rebate</v>
          </cell>
          <cell r="V349">
            <v>18231135</v>
          </cell>
          <cell r="Y349" t="str">
            <v>HVAC - Commercial and Industrial</v>
          </cell>
          <cell r="AA349">
            <v>10566.75</v>
          </cell>
          <cell r="AB349">
            <v>200019743885</v>
          </cell>
          <cell r="AD349" t="str">
            <v>888 116TH AVE NE BELLEVUE, WA 98004</v>
          </cell>
          <cell r="AE349" t="str">
            <v>888 116TH AVE NE</v>
          </cell>
          <cell r="AG349">
            <v>98004</v>
          </cell>
          <cell r="AH349" t="str">
            <v>Grocery</v>
          </cell>
          <cell r="AM349" t="str">
            <v>CLEARESULT CONSULTING</v>
          </cell>
          <cell r="AN349" t="str">
            <v>CLEARESULT CONSULTING</v>
          </cell>
          <cell r="AO349" t="str">
            <v>Clearesult</v>
          </cell>
          <cell r="AP349">
            <v>15</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llup"/>
      <sheetName val="Spending_Breakout"/>
      <sheetName val="18239999E"/>
      <sheetName val="18239999G"/>
      <sheetName val="18230611"/>
      <sheetName val="18230661"/>
      <sheetName val="18230405"/>
      <sheetName val="18230433"/>
      <sheetName val="18230684"/>
      <sheetName val="18230407"/>
      <sheetName val="Measure Life Values"/>
      <sheetName val="Savings Terms"/>
      <sheetName val="Load Shape Terms"/>
      <sheetName val="18230736"/>
      <sheetName val="18230486"/>
      <sheetName val="18230673"/>
      <sheetName val="Comments"/>
      <sheetName val="Troubleshooting"/>
      <sheetName val="lookups"/>
      <sheetName val="CE_Res_Elect"/>
      <sheetName val="CE_Res_ElectWO"/>
      <sheetName val="CE_Res_Gas"/>
      <sheetName val="CE_Res_GasWO"/>
      <sheetName val="budget_targe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5">
          <cell r="D5">
            <v>1</v>
          </cell>
        </row>
        <row r="6">
          <cell r="D6">
            <v>2</v>
          </cell>
        </row>
        <row r="7">
          <cell r="D7">
            <v>3</v>
          </cell>
        </row>
        <row r="8">
          <cell r="D8">
            <v>4</v>
          </cell>
        </row>
        <row r="9">
          <cell r="D9">
            <v>5</v>
          </cell>
        </row>
        <row r="10">
          <cell r="D10">
            <v>6</v>
          </cell>
        </row>
        <row r="11">
          <cell r="D11">
            <v>7</v>
          </cell>
        </row>
        <row r="12">
          <cell r="D12">
            <v>8</v>
          </cell>
        </row>
        <row r="13">
          <cell r="D13">
            <v>9</v>
          </cell>
        </row>
        <row r="14">
          <cell r="D14">
            <v>10</v>
          </cell>
        </row>
        <row r="15">
          <cell r="D15">
            <v>11</v>
          </cell>
        </row>
        <row r="16">
          <cell r="D16">
            <v>12</v>
          </cell>
        </row>
        <row r="17">
          <cell r="D17">
            <v>13</v>
          </cell>
        </row>
        <row r="18">
          <cell r="D18">
            <v>14</v>
          </cell>
        </row>
        <row r="19">
          <cell r="D19">
            <v>15</v>
          </cell>
        </row>
        <row r="20">
          <cell r="D20">
            <v>16</v>
          </cell>
        </row>
        <row r="21">
          <cell r="D21">
            <v>17</v>
          </cell>
        </row>
        <row r="22">
          <cell r="D22">
            <v>18</v>
          </cell>
        </row>
        <row r="23">
          <cell r="D23">
            <v>19</v>
          </cell>
        </row>
        <row r="24">
          <cell r="D24">
            <v>20</v>
          </cell>
        </row>
        <row r="25">
          <cell r="D25">
            <v>21</v>
          </cell>
        </row>
        <row r="26">
          <cell r="D26">
            <v>22</v>
          </cell>
        </row>
        <row r="27">
          <cell r="D27">
            <v>23</v>
          </cell>
        </row>
        <row r="28">
          <cell r="D28">
            <v>24</v>
          </cell>
        </row>
        <row r="29">
          <cell r="D29">
            <v>25</v>
          </cell>
        </row>
        <row r="30">
          <cell r="D30">
            <v>26</v>
          </cell>
        </row>
        <row r="31">
          <cell r="D31">
            <v>27</v>
          </cell>
        </row>
        <row r="32">
          <cell r="D32">
            <v>28</v>
          </cell>
        </row>
        <row r="33">
          <cell r="D33">
            <v>29</v>
          </cell>
        </row>
        <row r="34">
          <cell r="D34">
            <v>30</v>
          </cell>
        </row>
      </sheetData>
      <sheetData sheetId="19" refreshError="1"/>
      <sheetData sheetId="20" refreshError="1"/>
      <sheetData sheetId="21" refreshError="1"/>
      <sheetData sheetId="22" refreshError="1"/>
      <sheetData sheetId="23"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E201_18230611"/>
      <sheetName val="G201_18230661"/>
      <sheetName val="E214_18230434"/>
      <sheetName val="G214_18230434G"/>
      <sheetName val="E214_18230435"/>
      <sheetName val="G214_18230700"/>
      <sheetName val="E214_18230440"/>
      <sheetName val="E214_18230461"/>
      <sheetName val="E214_18230501"/>
      <sheetName val="E214_18230625"/>
      <sheetName val="E214_18230626"/>
      <sheetName val="E214_18230627"/>
      <sheetName val="G214_18230637"/>
      <sheetName val="E214_18230628"/>
      <sheetName val="G214_18230638"/>
      <sheetName val="E214_18230634"/>
      <sheetName val="G214_18230687"/>
      <sheetName val="G214_18230738"/>
      <sheetName val="E215_18230405"/>
      <sheetName val="G215_18230684"/>
      <sheetName val="E215_18230433"/>
      <sheetName val="E216_18230612"/>
      <sheetName val="E217_18230407"/>
      <sheetName val="G217_18230736"/>
      <sheetName val="E218_18230486"/>
      <sheetName val="G218_18230673"/>
      <sheetName val="E249R_18230522"/>
      <sheetName val="G249R_18230622"/>
      <sheetName val="E262_18230714"/>
      <sheetName val="E262_18230716"/>
      <sheetName val="G262_18231027"/>
      <sheetName val="E262_18230717"/>
      <sheetName val="G262_18231028"/>
      <sheetName val="E262_18230718"/>
      <sheetName val="G262_18231029"/>
      <sheetName val="E262_18231134"/>
      <sheetName val="G262_18231022"/>
      <sheetName val="lookups"/>
      <sheetName val="CE_Res_Elect"/>
      <sheetName val="CE_Res_ElectWO"/>
      <sheetName val="CE_Res_Ga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row r="56">
          <cell r="B56">
            <v>7.8E-2</v>
          </cell>
        </row>
        <row r="59">
          <cell r="B59">
            <v>7.8E-2</v>
          </cell>
        </row>
      </sheetData>
      <sheetData sheetId="39" refreshError="1"/>
      <sheetData sheetId="40" refreshError="1"/>
      <sheetData sheetId="41"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22.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23.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24.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29.bin"/><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 Id="rId4" Type="http://schemas.openxmlformats.org/officeDocument/2006/relationships/drawing" Target="../drawings/drawing1.xml"/></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32.bin"/><Relationship Id="rId2" Type="http://schemas.openxmlformats.org/officeDocument/2006/relationships/printerSettings" Target="../printerSettings/printerSettings31.bin"/><Relationship Id="rId1" Type="http://schemas.openxmlformats.org/officeDocument/2006/relationships/printerSettings" Target="../printerSettings/printerSettings30.bin"/><Relationship Id="rId4" Type="http://schemas.openxmlformats.org/officeDocument/2006/relationships/drawing" Target="../drawings/drawing2.xm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3.bin"/></Relationships>
</file>

<file path=xl/worksheets/_rels/sheet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4.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17.bin"/><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8.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21.bin"/><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45"/>
  <sheetViews>
    <sheetView tabSelected="1" topLeftCell="C1" workbookViewId="0">
      <selection activeCell="B4" sqref="B4"/>
    </sheetView>
  </sheetViews>
  <sheetFormatPr defaultRowHeight="12.75"/>
  <cols>
    <col min="1" max="1" width="2.7109375" customWidth="1"/>
    <col min="2" max="2" width="42" customWidth="1"/>
    <col min="3" max="3" width="20.85546875" customWidth="1"/>
    <col min="4" max="4" width="16.42578125" customWidth="1"/>
    <col min="5" max="5" width="21.140625" customWidth="1"/>
    <col min="6" max="6" width="8.28515625" customWidth="1"/>
    <col min="9" max="9" width="50.85546875" customWidth="1"/>
    <col min="10" max="10" width="21.85546875" customWidth="1"/>
    <col min="11" max="11" width="17" customWidth="1"/>
    <col min="12" max="12" width="16.85546875" customWidth="1"/>
  </cols>
  <sheetData>
    <row r="1" spans="2:14" ht="18">
      <c r="B1" s="283" t="s">
        <v>588</v>
      </c>
    </row>
    <row r="2" spans="2:14" ht="18">
      <c r="B2" s="282" t="s">
        <v>193</v>
      </c>
    </row>
    <row r="4" spans="2:14">
      <c r="B4" s="577" t="s">
        <v>194</v>
      </c>
      <c r="I4" s="284" t="s">
        <v>195</v>
      </c>
    </row>
    <row r="6" spans="2:14" ht="13.5" thickBot="1">
      <c r="B6" t="s">
        <v>182</v>
      </c>
      <c r="I6" s="220" t="s">
        <v>183</v>
      </c>
      <c r="N6" s="16"/>
    </row>
    <row r="7" spans="2:14" ht="45.75" thickBot="1">
      <c r="B7" s="224" t="s">
        <v>184</v>
      </c>
      <c r="C7" s="225" t="s">
        <v>188</v>
      </c>
      <c r="D7" s="225" t="s">
        <v>185</v>
      </c>
      <c r="E7" s="225" t="s">
        <v>536</v>
      </c>
      <c r="F7" s="225" t="s">
        <v>186</v>
      </c>
      <c r="G7" s="226" t="s">
        <v>187</v>
      </c>
      <c r="I7" s="224" t="s">
        <v>184</v>
      </c>
      <c r="J7" s="225" t="s">
        <v>188</v>
      </c>
      <c r="K7" s="225" t="s">
        <v>185</v>
      </c>
      <c r="L7" s="225" t="s">
        <v>536</v>
      </c>
      <c r="M7" s="225" t="s">
        <v>186</v>
      </c>
      <c r="N7" s="524" t="s">
        <v>542</v>
      </c>
    </row>
    <row r="8" spans="2:14" ht="13.5" thickTop="1">
      <c r="B8" s="694" t="str">
        <f>'Electric CE'!C6</f>
        <v>Weatherization Assistance</v>
      </c>
      <c r="C8" s="695">
        <f>'Electric CE'!G6</f>
        <v>1667283.8499999996</v>
      </c>
      <c r="D8" s="696">
        <f>'Electric CE'!M6</f>
        <v>3430753.07</v>
      </c>
      <c r="E8" s="696">
        <f>'Electric CE'!S6</f>
        <v>453658.53315599071</v>
      </c>
      <c r="F8" s="697">
        <f>'Electric CE'!T6</f>
        <v>0.80306043628403034</v>
      </c>
      <c r="G8" s="698">
        <f>'Electric CE'!U6</f>
        <v>1.2477676233842372</v>
      </c>
      <c r="I8" s="694" t="str">
        <f>'Gas CE'!C6</f>
        <v>Weatherization Assistance Gas</v>
      </c>
      <c r="J8" s="695">
        <f>'Gas CE'!G6</f>
        <v>11743</v>
      </c>
      <c r="K8" s="696">
        <f>'Gas CE'!M6</f>
        <v>203059.34</v>
      </c>
      <c r="L8" s="696">
        <f>'Gas CE'!S6</f>
        <v>12125.430233242274</v>
      </c>
      <c r="M8" s="697">
        <f>'Gas CE'!T6</f>
        <v>0.75832191344126099</v>
      </c>
      <c r="N8" s="887">
        <f>'Gas CE'!U6</f>
        <v>1.05562404018103</v>
      </c>
    </row>
    <row r="9" spans="2:14">
      <c r="B9" s="694" t="str">
        <f>'Electric CE'!C7</f>
        <v>Residential Lighting</v>
      </c>
      <c r="C9" s="695">
        <f>'Electric CE'!G7</f>
        <v>84229424.655600011</v>
      </c>
      <c r="D9" s="696">
        <f>'Electric CE'!M7</f>
        <v>15273679.470000001</v>
      </c>
      <c r="E9" s="696">
        <f>'Electric CE'!S7</f>
        <v>0</v>
      </c>
      <c r="F9" s="697">
        <f>'Electric CE'!T7</f>
        <v>4.2179672773370402</v>
      </c>
      <c r="G9" s="698">
        <f>'Electric CE'!U7</f>
        <v>2.0757778135945495</v>
      </c>
      <c r="I9" s="694" t="str">
        <f>'Gas CE'!C9</f>
        <v>Residential Space Heat</v>
      </c>
      <c r="J9" s="695">
        <f>'Gas CE'!G9</f>
        <v>551120</v>
      </c>
      <c r="K9" s="696">
        <f>'Gas CE'!M9</f>
        <v>1957102.1400000001</v>
      </c>
      <c r="L9" s="696">
        <f>'Gas CE'!S9</f>
        <v>0</v>
      </c>
      <c r="M9" s="697">
        <f>'Gas CE'!T9</f>
        <v>3.2918467710164458</v>
      </c>
      <c r="N9" s="887">
        <f>'Gas CE'!U9</f>
        <v>1.9984958158374253</v>
      </c>
    </row>
    <row r="10" spans="2:14">
      <c r="B10" s="694" t="str">
        <f>'Electric CE'!C8</f>
        <v xml:space="preserve">Space Heat </v>
      </c>
      <c r="C10" s="695">
        <f>'Electric CE'!G8</f>
        <v>7802072</v>
      </c>
      <c r="D10" s="696">
        <f>'Electric CE'!M8</f>
        <v>4404659.9800000004</v>
      </c>
      <c r="E10" s="696">
        <f>'Electric CE'!S8</f>
        <v>0</v>
      </c>
      <c r="F10" s="697">
        <f>'Electric CE'!T8</f>
        <v>2.7385980306415356</v>
      </c>
      <c r="G10" s="698">
        <f>'Electric CE'!U8</f>
        <v>1.3565995404699731</v>
      </c>
      <c r="I10" s="694" t="str">
        <f>'Gas CE'!C10</f>
        <v>Residential Appliances 1</v>
      </c>
      <c r="J10" s="695">
        <f>'Gas CE'!G10</f>
        <v>15726.550000000001</v>
      </c>
      <c r="K10" s="696">
        <f>'Gas CE'!M10</f>
        <v>0</v>
      </c>
      <c r="L10" s="696">
        <f>'Gas CE'!S10</f>
        <v>708362.854165453</v>
      </c>
      <c r="M10" s="697"/>
      <c r="N10" s="887"/>
    </row>
    <row r="11" spans="2:14">
      <c r="B11" s="694" t="str">
        <f>'Electric CE'!C9</f>
        <v>Water Heat</v>
      </c>
      <c r="C11" s="695">
        <f>'Electric CE'!G9</f>
        <v>1021219</v>
      </c>
      <c r="D11" s="696">
        <f>'Electric CE'!M9</f>
        <v>694345.19</v>
      </c>
      <c r="E11" s="696">
        <f>'Electric CE'!S9</f>
        <v>0</v>
      </c>
      <c r="F11" s="697">
        <f>'Electric CE'!T9</f>
        <v>1.2405695350253487</v>
      </c>
      <c r="G11" s="698">
        <f>'Electric CE'!U9</f>
        <v>1.3812997383359997</v>
      </c>
      <c r="I11" s="694" t="str">
        <f>'Gas CE'!C11</f>
        <v>Residential Showerheads</v>
      </c>
      <c r="J11" s="695">
        <f>'Gas CE'!G11</f>
        <v>256431.916</v>
      </c>
      <c r="K11" s="696">
        <f>'Gas CE'!M11</f>
        <v>486058.16</v>
      </c>
      <c r="L11" s="696">
        <f>'Gas CE'!S11</f>
        <v>6998812.0704283891</v>
      </c>
      <c r="M11" s="697">
        <f>'Gas CE'!T11</f>
        <v>2.5023905484817028</v>
      </c>
      <c r="N11" s="887">
        <f>'Gas CE'!U11</f>
        <v>8.2390031659823215</v>
      </c>
    </row>
    <row r="12" spans="2:14">
      <c r="B12" s="694" t="str">
        <f>'Electric CE'!C10</f>
        <v>Home Energy Assessment</v>
      </c>
      <c r="C12" s="695">
        <f>'Electric CE'!G10</f>
        <v>4128011.43</v>
      </c>
      <c r="D12" s="696">
        <f>'Electric CE'!M10</f>
        <v>2359339.21</v>
      </c>
      <c r="E12" s="696">
        <f>'Electric CE'!S10</f>
        <v>308592.69201627054</v>
      </c>
      <c r="F12" s="697">
        <f>'Electric CE'!T10</f>
        <v>1.3566794664346553</v>
      </c>
      <c r="G12" s="698">
        <f>'Electric CE'!U10</f>
        <v>1.4648859076638991</v>
      </c>
      <c r="I12" s="694" t="str">
        <f>'Gas CE'!C13</f>
        <v>Web Enabled Thermostats</v>
      </c>
      <c r="J12" s="695">
        <f>'Gas CE'!G13</f>
        <v>65484</v>
      </c>
      <c r="K12" s="696">
        <f>'Gas CE'!M13</f>
        <v>355226.65</v>
      </c>
      <c r="L12" s="696">
        <f>'Gas CE'!S13</f>
        <v>0</v>
      </c>
      <c r="M12" s="697">
        <f>'Gas CE'!T13</f>
        <v>2.2926658946683434</v>
      </c>
      <c r="N12" s="887">
        <f>'Gas CE'!U13</f>
        <v>1.1200959683021445</v>
      </c>
    </row>
    <row r="13" spans="2:14">
      <c r="B13" s="694" t="str">
        <f>'Electric CE'!C11</f>
        <v>Home Appliances</v>
      </c>
      <c r="C13" s="695">
        <f>'Electric CE'!G11</f>
        <v>5492909.6100000003</v>
      </c>
      <c r="D13" s="696">
        <f>'Electric CE'!M11</f>
        <v>5059587.12</v>
      </c>
      <c r="E13" s="696">
        <f>'Electric CE'!S11</f>
        <v>1657986.514508853</v>
      </c>
      <c r="F13" s="697">
        <f>'Electric CE'!T11</f>
        <v>0.64063986181389942</v>
      </c>
      <c r="G13" s="698">
        <f>'Electric CE'!U11</f>
        <v>1.2412610878446773</v>
      </c>
      <c r="I13" s="694" t="str">
        <f>'Gas CE'!C14</f>
        <v>Single Family Retrofit-Wx</v>
      </c>
      <c r="J13" s="695">
        <f>'Gas CE'!G14</f>
        <v>473920.53970000002</v>
      </c>
      <c r="K13" s="696">
        <f>'Gas CE'!M14</f>
        <v>3095476.6799999997</v>
      </c>
      <c r="L13" s="696">
        <f>'Gas CE'!S14</f>
        <v>1528302.2903953311</v>
      </c>
      <c r="M13" s="697">
        <f>'Gas CE'!T14</f>
        <v>2.0381640103700898</v>
      </c>
      <c r="N13" s="887">
        <f>'Gas CE'!U14</f>
        <v>0.80490652774907034</v>
      </c>
    </row>
    <row r="14" spans="2:14">
      <c r="B14" s="694" t="str">
        <f>'Electric CE'!C12</f>
        <v>Showerheads Elect</v>
      </c>
      <c r="C14" s="695">
        <f>'Electric CE'!G12</f>
        <v>6482725.8023999985</v>
      </c>
      <c r="D14" s="696">
        <f>'Electric CE'!M12</f>
        <v>646844.79</v>
      </c>
      <c r="E14" s="696">
        <f>'Electric CE'!S12</f>
        <v>7195325.2528075185</v>
      </c>
      <c r="F14" s="697">
        <f>'Electric CE'!T12</f>
        <v>6.6814964004463713</v>
      </c>
      <c r="G14" s="698">
        <f>'Electric CE'!U12</f>
        <v>9.6554140513840565</v>
      </c>
      <c r="I14" s="694" t="str">
        <f>'Gas CE'!C15</f>
        <v>Home Energy Reports</v>
      </c>
      <c r="J14" s="695">
        <f>'Gas CE'!G15</f>
        <v>239967</v>
      </c>
      <c r="K14" s="696">
        <f>'Gas CE'!M15</f>
        <v>47189.960000000006</v>
      </c>
      <c r="L14" s="696">
        <f>'Gas CE'!S15</f>
        <v>0</v>
      </c>
      <c r="M14" s="697">
        <f>'Gas CE'!T15</f>
        <v>5.1816596560356869</v>
      </c>
      <c r="N14" s="887">
        <f>'Gas CE'!U15</f>
        <v>5.2186661823673814</v>
      </c>
    </row>
    <row r="15" spans="2:14">
      <c r="B15" s="694" t="str">
        <f>'Electric CE'!C13</f>
        <v xml:space="preserve">Weatherization Total </v>
      </c>
      <c r="C15" s="695">
        <f>'Electric CE'!G13</f>
        <v>2706775.7013999997</v>
      </c>
      <c r="D15" s="696">
        <f>'Electric CE'!M13</f>
        <v>1389595.1</v>
      </c>
      <c r="E15" s="696">
        <f>'Electric CE'!S13</f>
        <v>358263.36048414948</v>
      </c>
      <c r="F15" s="697">
        <f>'Electric CE'!T13</f>
        <v>4.2185421363982432</v>
      </c>
      <c r="G15" s="698">
        <f>'Electric CE'!U13</f>
        <v>1.6703407749430323</v>
      </c>
      <c r="I15" s="694" t="s">
        <v>400</v>
      </c>
      <c r="J15" s="695">
        <f>'Gas CE'!G16</f>
        <v>0</v>
      </c>
      <c r="K15" s="696">
        <f>'Gas CE'!M16</f>
        <v>0</v>
      </c>
      <c r="L15" s="696">
        <f>'Gas CE'!S16</f>
        <v>0</v>
      </c>
      <c r="M15" s="697"/>
      <c r="N15" s="887"/>
    </row>
    <row r="16" spans="2:14">
      <c r="B16" s="694" t="str">
        <f>'Electric CE'!C17</f>
        <v xml:space="preserve">Home Energy Reports </v>
      </c>
      <c r="C16" s="695">
        <f>'Electric CE'!G17</f>
        <v>5722290</v>
      </c>
      <c r="D16" s="696">
        <f>'Electric CE'!M17</f>
        <v>164047.74</v>
      </c>
      <c r="E16" s="696">
        <f>'Electric CE'!S17</f>
        <v>0</v>
      </c>
      <c r="F16" s="697">
        <f>'Electric CE'!T17</f>
        <v>5.8261271064905813</v>
      </c>
      <c r="G16" s="698">
        <f>'Electric CE'!U17</f>
        <v>5.57040136784072</v>
      </c>
      <c r="I16" s="694" t="s">
        <v>399</v>
      </c>
      <c r="J16" s="695">
        <f>'Gas CE'!G17</f>
        <v>0</v>
      </c>
      <c r="K16" s="696">
        <f>'Gas CE'!M17</f>
        <v>8158.5599999999995</v>
      </c>
      <c r="L16" s="696">
        <f>'Gas CE'!S17</f>
        <v>0</v>
      </c>
      <c r="M16" s="697">
        <f>'Gas CE'!T17</f>
        <v>0</v>
      </c>
      <c r="N16" s="887">
        <f>'Gas CE'!U17</f>
        <v>0</v>
      </c>
    </row>
    <row r="17" spans="1:14">
      <c r="B17" s="694" t="str">
        <f>'Electric CE'!C20</f>
        <v>Fuel Conversion Rebate</v>
      </c>
      <c r="C17" s="695">
        <f>'Electric CE'!G20</f>
        <v>1615997</v>
      </c>
      <c r="D17" s="696">
        <f>'Electric CE'!M20</f>
        <v>714872.15</v>
      </c>
      <c r="E17" s="696">
        <f>'Electric CE'!S20</f>
        <v>0</v>
      </c>
      <c r="F17" s="697">
        <f>'Electric CE'!T20</f>
        <v>4.1791106952141615</v>
      </c>
      <c r="G17" s="698">
        <f>'Electric CE'!U20</f>
        <v>1.3118362922366635</v>
      </c>
      <c r="I17" s="694" t="str">
        <f>'Gas CE'!C18</f>
        <v>Multifamily Existing</v>
      </c>
      <c r="J17" s="695">
        <f>'Gas CE'!G18</f>
        <v>87184.75</v>
      </c>
      <c r="K17" s="696">
        <f>'Gas CE'!M18</f>
        <v>810924.92</v>
      </c>
      <c r="L17" s="696">
        <f>'Gas CE'!S18</f>
        <v>66369.834142921914</v>
      </c>
      <c r="M17" s="697">
        <f>'Gas CE'!T18</f>
        <v>1.0726663714265834</v>
      </c>
      <c r="N17" s="887">
        <f>'Gas CE'!U18</f>
        <v>0.85236655618336521</v>
      </c>
    </row>
    <row r="18" spans="1:14">
      <c r="B18" s="694" t="str">
        <f>'Electric CE'!C21</f>
        <v xml:space="preserve">Multifamily Existing </v>
      </c>
      <c r="C18" s="695">
        <f>'Electric CE'!G21</f>
        <v>19586673.480000004</v>
      </c>
      <c r="D18" s="696">
        <f>'Electric CE'!M21</f>
        <v>11493945.67</v>
      </c>
      <c r="E18" s="696">
        <f>'Electric CE'!S21</f>
        <v>125209.45750785286</v>
      </c>
      <c r="F18" s="697">
        <f>'Electric CE'!T21</f>
        <v>2.1635832451687977</v>
      </c>
      <c r="G18" s="698">
        <f>'Electric CE'!U21</f>
        <v>1.7182133310773735</v>
      </c>
      <c r="I18" s="694" t="str">
        <f>'Gas CE'!C19</f>
        <v>Multifamily New Construction</v>
      </c>
      <c r="J18" s="695">
        <f>'Gas CE'!G19</f>
        <v>123122</v>
      </c>
      <c r="K18" s="696">
        <f>'Gas CE'!M19</f>
        <v>459948.02</v>
      </c>
      <c r="L18" s="696">
        <f>'Gas CE'!S19</f>
        <v>0</v>
      </c>
      <c r="M18" s="697">
        <f>'Gas CE'!T19</f>
        <v>1.159218265740817</v>
      </c>
      <c r="N18" s="887">
        <f>'Gas CE'!U19</f>
        <v>2.6667853758162821</v>
      </c>
    </row>
    <row r="19" spans="1:14">
      <c r="B19" s="694" t="str">
        <f>'Electric CE'!C22</f>
        <v xml:space="preserve">Multifamily New Construction </v>
      </c>
      <c r="C19" s="695">
        <f>'Electric CE'!G22</f>
        <v>1441097.7760000001</v>
      </c>
      <c r="D19" s="696">
        <f>'Electric CE'!M22</f>
        <v>662247.43000000005</v>
      </c>
      <c r="E19" s="696">
        <f>'Electric CE'!S22</f>
        <v>0</v>
      </c>
      <c r="F19" s="697">
        <f>'Electric CE'!T22</f>
        <v>2.3461530508073927</v>
      </c>
      <c r="G19" s="698">
        <f>'Electric CE'!U22</f>
        <v>3.1785918864106146</v>
      </c>
      <c r="I19" s="231" t="str">
        <f>'Gas CE'!C20</f>
        <v>Total Residential Efficiency Programs</v>
      </c>
      <c r="J19" s="733">
        <f>'Gas CE'!G20</f>
        <v>1824699.7557000001</v>
      </c>
      <c r="K19" s="734">
        <f>'Gas CE'!M20</f>
        <v>7423144.4299999997</v>
      </c>
      <c r="L19" s="734">
        <f>SUM(L8:L18)</f>
        <v>9313972.4793653376</v>
      </c>
      <c r="M19" s="735">
        <f>'Gas CE'!T20</f>
        <v>2.2455554678035172</v>
      </c>
      <c r="N19" s="736">
        <f>'Gas CE'!U20</f>
        <v>1.5985041656451331</v>
      </c>
    </row>
    <row r="20" spans="1:14">
      <c r="B20" s="236" t="str">
        <f>'Electric CE'!C23</f>
        <v xml:space="preserve">Total Residential Energy Management </v>
      </c>
      <c r="C20" s="237">
        <f>'Electric CE'!G23</f>
        <v>141896480.30539998</v>
      </c>
      <c r="D20" s="280">
        <f>'Electric CE'!M23</f>
        <v>46327482.670000002</v>
      </c>
      <c r="E20" s="280">
        <f>'Electric CE'!S23</f>
        <v>10099035.810480636</v>
      </c>
      <c r="F20" s="238">
        <f>'Electric CE'!T23</f>
        <v>2.743388651534072</v>
      </c>
      <c r="G20" s="239">
        <f>'Electric CE'!U23</f>
        <v>1.9284603840001229</v>
      </c>
      <c r="I20" s="221" t="str">
        <f>'Gas CE'!C21</f>
        <v>Commercial / Industrial Retrofit</v>
      </c>
      <c r="J20" s="222">
        <f>'Gas CE'!G21</f>
        <v>1223490</v>
      </c>
      <c r="K20" s="279">
        <f>'Gas CE'!M21</f>
        <v>2691659.54</v>
      </c>
      <c r="L20" s="279">
        <f>'Gas CE'!S21</f>
        <v>0</v>
      </c>
      <c r="M20" s="223">
        <f>'Gas CE'!T21</f>
        <v>3.1093535676613362</v>
      </c>
      <c r="N20" s="525">
        <f>'Gas CE'!U21</f>
        <v>2.2539794663056303</v>
      </c>
    </row>
    <row r="21" spans="1:14">
      <c r="B21" s="884" t="str">
        <f>'Electric CE'!C24</f>
        <v>Commercial/Industrial Retrofit</v>
      </c>
      <c r="C21" s="743">
        <f>VLOOKUP(B21,'Electric CE'!$C$24:$U$30,5,FALSE)</f>
        <v>82093190.510000005</v>
      </c>
      <c r="D21" s="744">
        <f>VLOOKUP(B21,'Electric CE'!$C$24:$U$30,11,FALSE)</f>
        <v>22924069.539999999</v>
      </c>
      <c r="E21" s="744">
        <f>VLOOKUP(B21,'Electric CE'!$C$24:$U$30,17,FALSE)</f>
        <v>0</v>
      </c>
      <c r="F21" s="745">
        <f>'Electric CE'!T24</f>
        <v>3.2132909322779533</v>
      </c>
      <c r="G21" s="885">
        <f>'Electric CE'!U24</f>
        <v>1.6138476364242387</v>
      </c>
      <c r="I21" s="221" t="str">
        <f>'Gas CE'!C22</f>
        <v>Commercial/Industrial New Construction</v>
      </c>
      <c r="J21" s="222">
        <f>'Gas CE'!G22</f>
        <v>34552</v>
      </c>
      <c r="K21" s="279">
        <f>'Gas CE'!M22</f>
        <v>59644.959999999992</v>
      </c>
      <c r="L21" s="279">
        <f>'Gas CE'!S22</f>
        <v>0</v>
      </c>
      <c r="M21" s="223">
        <f>'Gas CE'!T22</f>
        <v>5.0040576530413867</v>
      </c>
      <c r="N21" s="525">
        <f>'Gas CE'!U22</f>
        <v>3.8960577434040862</v>
      </c>
    </row>
    <row r="22" spans="1:14">
      <c r="B22" s="546" t="str">
        <f>'Electric CE'!C38</f>
        <v>Business Lighting Rebates</v>
      </c>
      <c r="C22" s="743">
        <f>VLOOKUP(B22,'Electric CE'!C31:G38,5,FALSE)</f>
        <v>545653</v>
      </c>
      <c r="D22" s="744">
        <f>VLOOKUP(B22,'Electric CE'!C31:X38,9,FALSE)</f>
        <v>241754.25</v>
      </c>
      <c r="E22" s="744">
        <f>VLOOKUP(B22,'Electric CE'!C31:X38,15,FALSE)</f>
        <v>234407.33766233764</v>
      </c>
      <c r="F22" s="745">
        <f>'Electric CE'!T38</f>
        <v>2.6153103847943022</v>
      </c>
      <c r="G22" s="885">
        <f>'Electric CE'!U38</f>
        <v>1.1448383929014623</v>
      </c>
      <c r="I22" s="221" t="str">
        <f>'Gas CE'!C23</f>
        <v>Resource Conservation Manager</v>
      </c>
      <c r="J22" s="222">
        <f>'Gas CE'!G23</f>
        <v>861734</v>
      </c>
      <c r="K22" s="279">
        <f>'Gas CE'!M23</f>
        <v>703306.3</v>
      </c>
      <c r="L22" s="279">
        <f>'Gas CE'!S23</f>
        <v>0</v>
      </c>
      <c r="M22" s="223">
        <f>'Gas CE'!T23</f>
        <v>2.4056806890690208</v>
      </c>
      <c r="N22" s="525">
        <f>'Gas CE'!U23</f>
        <v>2.4123229602007643</v>
      </c>
    </row>
    <row r="23" spans="1:14">
      <c r="A23" s="16"/>
      <c r="B23" s="884" t="str">
        <f>'Electric CE'!C25</f>
        <v>Commercial/Industrial New Construction</v>
      </c>
      <c r="C23" s="743">
        <f>VLOOKUP(B23,'Electric CE'!$C$24:$U$30,5,FALSE)</f>
        <v>19314624</v>
      </c>
      <c r="D23" s="744">
        <f>VLOOKUP(B23,'Electric CE'!$C$24:$U$30,11,FALSE)</f>
        <v>4143971.94</v>
      </c>
      <c r="E23" s="744">
        <f>VLOOKUP(B23,'Electric CE'!$C$24:$U$30,17,FALSE)</f>
        <v>0</v>
      </c>
      <c r="F23" s="745">
        <f>'Electric CE'!T25</f>
        <v>3.6978801886802759</v>
      </c>
      <c r="G23" s="885">
        <f>'Electric CE'!U25</f>
        <v>2.525853568981606</v>
      </c>
      <c r="I23" s="221" t="str">
        <f>'Gas CE'!C24</f>
        <v>Energy Efficient Technology Evaluation</v>
      </c>
      <c r="J23" s="222">
        <f>'Gas CE'!G24</f>
        <v>0</v>
      </c>
      <c r="K23" s="279">
        <f>'Gas CE'!M24</f>
        <v>0</v>
      </c>
      <c r="L23" s="279">
        <f>'Gas CE'!S24</f>
        <v>0</v>
      </c>
      <c r="M23" s="223">
        <f>'Gas CE'!T24</f>
        <v>0</v>
      </c>
      <c r="N23" s="525">
        <f>'Gas CE'!U24</f>
        <v>0</v>
      </c>
    </row>
    <row r="24" spans="1:14" s="172" customFormat="1">
      <c r="B24" s="884" t="str">
        <f>'Electric CE'!C26</f>
        <v>Resource Conservation Management</v>
      </c>
      <c r="C24" s="743">
        <f>VLOOKUP(B24,'Electric CE'!$C$24:$U$30,5,FALSE)</f>
        <v>13921663</v>
      </c>
      <c r="D24" s="744">
        <f>VLOOKUP(B24,'Electric CE'!$C$24:$U$30,11,FALSE)</f>
        <v>2046443.56</v>
      </c>
      <c r="E24" s="744">
        <f>VLOOKUP(B24,'Electric CE'!$C$24:$U$30,17,FALSE)</f>
        <v>0</v>
      </c>
      <c r="F24" s="745">
        <f>'Electric CE'!T26</f>
        <v>1.5146041206697376</v>
      </c>
      <c r="G24" s="885">
        <f>'Electric CE'!U26</f>
        <v>1.8996127854242846</v>
      </c>
      <c r="I24" s="221" t="str">
        <f>'Gas CE'!C25</f>
        <v>Commercial Rebates</v>
      </c>
      <c r="J24" s="222">
        <f>'Gas CE'!G25</f>
        <v>105113.171</v>
      </c>
      <c r="K24" s="279">
        <f>'Gas CE'!M25</f>
        <v>469048.94</v>
      </c>
      <c r="L24" s="279">
        <f>'Gas CE'!S25</f>
        <v>1539014.0909845557</v>
      </c>
      <c r="M24" s="223">
        <f>'Gas CE'!T25</f>
        <v>1.1501924127731264</v>
      </c>
      <c r="N24" s="525">
        <f>'Gas CE'!U25</f>
        <v>4.3632720537586787</v>
      </c>
    </row>
    <row r="25" spans="1:14">
      <c r="B25" s="884" t="str">
        <f>'Electric CE'!C27</f>
        <v>High Voltage, Self-Directed 449</v>
      </c>
      <c r="C25" s="743">
        <f>VLOOKUP(B25,'Electric CE'!$C$24:$U$30,5,FALSE)</f>
        <v>653213</v>
      </c>
      <c r="D25" s="744">
        <f>VLOOKUP(B25,'Electric CE'!$C$24:$U$30,11,FALSE)</f>
        <v>686815.82000000007</v>
      </c>
      <c r="E25" s="744">
        <f>VLOOKUP(B25,'Electric CE'!$C$24:$U$30,17,FALSE)</f>
        <v>0</v>
      </c>
      <c r="F25" s="745">
        <f>'Electric CE'!T27</f>
        <v>0.749854338125582</v>
      </c>
      <c r="G25" s="885">
        <f>'Electric CE'!U27</f>
        <v>0.66561001514619489</v>
      </c>
      <c r="I25" s="231" t="str">
        <f>'Gas CE'!C32</f>
        <v>Total Commercial Programs</v>
      </c>
      <c r="J25" s="733">
        <f>'Gas CE'!G32</f>
        <v>2224889.1710000001</v>
      </c>
      <c r="K25" s="734">
        <f>'Gas CE'!M32</f>
        <v>3923659.7399999998</v>
      </c>
      <c r="L25" s="734">
        <f>SUM(L20:L24)</f>
        <v>1539014.0909845557</v>
      </c>
      <c r="M25" s="735">
        <f>'Gas CE'!T32</f>
        <v>2.7778185803134599</v>
      </c>
      <c r="N25" s="736">
        <f>'Gas CE'!U32</f>
        <v>2.5012904906216127</v>
      </c>
    </row>
    <row r="26" spans="1:14">
      <c r="B26" s="884" t="str">
        <f>'Electric CE'!C28</f>
        <v>High Voltage, Self Directed non-449</v>
      </c>
      <c r="C26" s="743">
        <f>VLOOKUP(B26,'Electric CE'!$C$24:$U$30,5,FALSE)</f>
        <v>6115334</v>
      </c>
      <c r="D26" s="744">
        <f>VLOOKUP(B26,'Electric CE'!$C$24:$U$30,11,FALSE)</f>
        <v>3484301.0700000003</v>
      </c>
      <c r="E26" s="744">
        <f>VLOOKUP(B26,'Electric CE'!$C$24:$U$30,17,FALSE)</f>
        <v>0</v>
      </c>
      <c r="F26" s="745">
        <f>'Electric CE'!T28</f>
        <v>1.5342313906459015</v>
      </c>
      <c r="G26" s="885">
        <f>'Electric CE'!U28</f>
        <v>1.6287000738643644</v>
      </c>
      <c r="I26" s="742" t="s">
        <v>309</v>
      </c>
      <c r="J26" s="743">
        <f>'Gas CE'!G37</f>
        <v>430548</v>
      </c>
      <c r="K26" s="744">
        <f>'Gas CE'!M37</f>
        <v>164268.69</v>
      </c>
      <c r="L26" s="744">
        <f>'Gas CE'!S37</f>
        <v>0</v>
      </c>
      <c r="M26" s="745"/>
      <c r="N26" s="746">
        <f>'Gas CE'!U36</f>
        <v>2.8497758421505308</v>
      </c>
    </row>
    <row r="27" spans="1:14">
      <c r="B27" s="884" t="str">
        <f>'Electric CE'!C29</f>
        <v>Technology Evaluation</v>
      </c>
      <c r="C27" s="743">
        <f>VLOOKUP(B27,'Electric CE'!$C$24:$U$30,5,FALSE)</f>
        <v>0</v>
      </c>
      <c r="D27" s="744">
        <f>VLOOKUP(B27,'Electric CE'!$C$24:$U$30,11,FALSE)</f>
        <v>16732.68</v>
      </c>
      <c r="E27" s="744">
        <f>VLOOKUP(B27,'Electric CE'!$C$24:$U$30,17,FALSE)</f>
        <v>0</v>
      </c>
      <c r="F27" s="745">
        <f>'Electric CE'!T29</f>
        <v>0</v>
      </c>
      <c r="G27" s="885">
        <f>'Electric CE'!U29</f>
        <v>0</v>
      </c>
      <c r="I27" s="737" t="s">
        <v>432</v>
      </c>
      <c r="J27" s="738">
        <f>'Gas CE'!G34</f>
        <v>0</v>
      </c>
      <c r="K27" s="739">
        <f>'Gas CE'!M34</f>
        <v>827252.59000000008</v>
      </c>
      <c r="L27" s="739">
        <f>'Gas CE'!S34</f>
        <v>0</v>
      </c>
      <c r="M27" s="740">
        <f>'Gas CE'!T34</f>
        <v>0</v>
      </c>
      <c r="N27" s="741">
        <f>'Gas CE'!U34</f>
        <v>0</v>
      </c>
    </row>
    <row r="28" spans="1:14">
      <c r="B28" s="884" t="str">
        <f>'Electric CE'!C30</f>
        <v>Business Rebates</v>
      </c>
      <c r="C28" s="743">
        <f>VLOOKUP(B28,'Electric CE'!$C$24:$U$30,5,FALSE)</f>
        <v>21100021.424000002</v>
      </c>
      <c r="D28" s="744">
        <f>VLOOKUP(B28,'Electric CE'!$C$24:$U$30,11,FALSE)</f>
        <v>5706257.0000000009</v>
      </c>
      <c r="E28" s="744">
        <f>VLOOKUP(B28,'Electric CE'!$C$24:$U$30,17,FALSE)</f>
        <v>382046.55174834677</v>
      </c>
      <c r="F28" s="745">
        <f>'Electric CE'!T30</f>
        <v>2.3375018474163323</v>
      </c>
      <c r="G28" s="885">
        <f>'Electric CE'!U30</f>
        <v>1.994129245867756</v>
      </c>
      <c r="I28" s="737" t="s">
        <v>433</v>
      </c>
      <c r="J28" s="738">
        <f>'Gas CE'!G56</f>
        <v>0</v>
      </c>
      <c r="K28" s="739">
        <f>'Gas CE'!M56</f>
        <v>935599.7</v>
      </c>
      <c r="L28" s="739">
        <f>'Gas CE'!S56</f>
        <v>0</v>
      </c>
      <c r="M28" s="740"/>
      <c r="N28" s="741"/>
    </row>
    <row r="29" spans="1:14" ht="13.5" thickBot="1">
      <c r="B29" s="236" t="str">
        <f>'Electric CE'!C39</f>
        <v xml:space="preserve">Total Business Energy Management </v>
      </c>
      <c r="C29" s="237">
        <f>'Electric CE'!G39</f>
        <v>143198045.93400002</v>
      </c>
      <c r="D29" s="280">
        <f>'Electric CE'!M39</f>
        <v>39008591.609999999</v>
      </c>
      <c r="E29" s="280">
        <f>'Electric CE'!S39</f>
        <v>382046.55174834677</v>
      </c>
      <c r="F29" s="238">
        <f>'Electric CE'!T39</f>
        <v>2.8540391149123905</v>
      </c>
      <c r="G29" s="239">
        <f>'Electric CE'!U39</f>
        <v>1.7372144758288408</v>
      </c>
      <c r="I29" s="737" t="s">
        <v>434</v>
      </c>
      <c r="J29" s="738">
        <f>'Gas CE'!G63</f>
        <v>0</v>
      </c>
      <c r="K29" s="739">
        <f>'Gas CE'!M63</f>
        <v>369924.06</v>
      </c>
      <c r="L29" s="739">
        <f>'Gas CE'!S63</f>
        <v>0</v>
      </c>
      <c r="M29" s="740"/>
      <c r="N29" s="741"/>
    </row>
    <row r="30" spans="1:14" ht="14.25" thickTop="1" thickBot="1">
      <c r="B30" s="546" t="s">
        <v>315</v>
      </c>
      <c r="C30" s="547">
        <f>'Electric CE'!G41</f>
        <v>17348304</v>
      </c>
      <c r="D30" s="548">
        <f>'Electric CE'!M41</f>
        <v>923921.34000000032</v>
      </c>
      <c r="E30" s="548">
        <f>'Electric CE'!S41</f>
        <v>0</v>
      </c>
      <c r="F30" s="549">
        <f>'Electric CE'!T41</f>
        <v>3.1361900233007511</v>
      </c>
      <c r="G30" s="550">
        <f>'Electric CE'!U41</f>
        <v>3.4498090256308265</v>
      </c>
      <c r="I30" s="728" t="s">
        <v>308</v>
      </c>
      <c r="J30" s="729">
        <f>'Gas CE'!G64</f>
        <v>4480136.9266999997</v>
      </c>
      <c r="K30" s="730">
        <f>'Gas CE'!M64</f>
        <v>13643849.209999999</v>
      </c>
      <c r="L30" s="730">
        <f>'Gas CE'!S64</f>
        <v>10852986.570349893</v>
      </c>
      <c r="M30" s="731">
        <f>'Gas CE'!T64</f>
        <v>2.0527212069117304</v>
      </c>
      <c r="N30" s="732">
        <f>'Gas CE'!U64</f>
        <v>1.6662670359405831</v>
      </c>
    </row>
    <row r="31" spans="1:14" s="220" customFormat="1">
      <c r="B31" s="884" t="str">
        <f>'Electric CE'!C40</f>
        <v>Commercial Energy Report Pilot</v>
      </c>
      <c r="C31" s="743">
        <f>'Electric CE'!G40</f>
        <v>0</v>
      </c>
      <c r="D31" s="744">
        <f>'Electric CE'!M40</f>
        <v>10028</v>
      </c>
      <c r="E31" s="744">
        <f>'Electric CE'!S40</f>
        <v>0</v>
      </c>
      <c r="F31" s="745">
        <f>'Electric CE'!T40</f>
        <v>0</v>
      </c>
      <c r="G31" s="885">
        <f>'Electric CE'!U40</f>
        <v>0</v>
      </c>
      <c r="I31"/>
      <c r="J31"/>
      <c r="K31"/>
      <c r="L31"/>
      <c r="M31"/>
      <c r="N31"/>
    </row>
    <row r="32" spans="1:14" s="305" customFormat="1">
      <c r="B32" s="236" t="s">
        <v>311</v>
      </c>
      <c r="C32" s="237">
        <f>'Electric CE'!G42</f>
        <v>17348304</v>
      </c>
      <c r="D32" s="280">
        <f>'Electric CE'!M42</f>
        <v>933949.34000000032</v>
      </c>
      <c r="E32" s="280">
        <f>'Electric CE'!S42</f>
        <v>0</v>
      </c>
      <c r="F32" s="238">
        <f>'Electric CE'!T42</f>
        <v>3.1025161266484336</v>
      </c>
      <c r="G32" s="239">
        <f>'Electric CE'!U42</f>
        <v>3.4127677393132774</v>
      </c>
      <c r="I32"/>
      <c r="J32"/>
      <c r="K32" s="16"/>
      <c r="L32"/>
      <c r="M32"/>
      <c r="N32"/>
    </row>
    <row r="33" spans="2:14" s="305" customFormat="1">
      <c r="B33" s="884" t="str">
        <f>'Electric CE'!C43</f>
        <v>Northwest Energy Efficiency Alliance</v>
      </c>
      <c r="C33" s="743">
        <f>'Electric CE'!G43</f>
        <v>8760000</v>
      </c>
      <c r="D33" s="744">
        <f>'Electric CE'!M43</f>
        <v>4028529.7</v>
      </c>
      <c r="E33" s="744">
        <f>'Electric CE'!O43</f>
        <v>0</v>
      </c>
      <c r="F33" s="745">
        <f>'Electric CE'!T43</f>
        <v>0.68855780275073108</v>
      </c>
      <c r="G33" s="885">
        <f>'Electric CE'!U43</f>
        <v>0.7574135830258043</v>
      </c>
      <c r="I33"/>
      <c r="J33"/>
      <c r="K33"/>
      <c r="L33"/>
      <c r="M33"/>
      <c r="N33"/>
    </row>
    <row r="34" spans="2:14" s="172" customFormat="1">
      <c r="B34" s="884" t="str">
        <f>'Electric CE'!C44</f>
        <v>Transmission &amp; Distribution</v>
      </c>
      <c r="C34" s="743">
        <f>'Electric CE'!G44</f>
        <v>3323355.49</v>
      </c>
      <c r="D34" s="744">
        <f>'Electric CE'!M44</f>
        <v>0</v>
      </c>
      <c r="E34" s="744">
        <f>'Electric CE'!S44</f>
        <v>0</v>
      </c>
      <c r="F34" s="745">
        <f>'Electric CE'!T44</f>
        <v>0</v>
      </c>
      <c r="G34" s="885">
        <f>'Electric CE'!U44</f>
        <v>0</v>
      </c>
      <c r="I34"/>
      <c r="J34"/>
      <c r="K34"/>
      <c r="L34"/>
      <c r="M34"/>
      <c r="N34"/>
    </row>
    <row r="35" spans="2:14" ht="13.5" thickBot="1">
      <c r="B35" s="232" t="str">
        <f>'Electric CE'!C45</f>
        <v xml:space="preserve">Total Regional Programs </v>
      </c>
      <c r="C35" s="233">
        <f>'Electric CE'!G45</f>
        <v>12083355.49</v>
      </c>
      <c r="D35" s="281">
        <f>'Electric CE'!M45</f>
        <v>4028529.7</v>
      </c>
      <c r="E35" s="281">
        <f>'Electric CE'!S45</f>
        <v>0</v>
      </c>
      <c r="F35" s="234">
        <f>'Electric CE'!T45</f>
        <v>0.68855780275073108</v>
      </c>
      <c r="G35" s="235">
        <f>'Electric CE'!U45</f>
        <v>0.7574135830258043</v>
      </c>
    </row>
    <row r="36" spans="2:14" ht="13.5" thickTop="1">
      <c r="B36" s="747" t="s">
        <v>433</v>
      </c>
      <c r="C36" s="748">
        <f>'Electric CE'!G64</f>
        <v>0</v>
      </c>
      <c r="D36" s="749">
        <f>'Electric CE'!M64</f>
        <v>6315735.6699999999</v>
      </c>
      <c r="E36" s="749"/>
      <c r="F36" s="750"/>
      <c r="G36" s="751"/>
      <c r="I36" s="220"/>
      <c r="J36" s="220"/>
      <c r="K36" s="220"/>
      <c r="L36" s="220"/>
      <c r="M36" s="220"/>
      <c r="N36" s="220"/>
    </row>
    <row r="37" spans="2:14">
      <c r="B37" s="747" t="s">
        <v>434</v>
      </c>
      <c r="C37" s="748">
        <f>'Electric CE'!G71</f>
        <v>0</v>
      </c>
      <c r="D37" s="749">
        <f>'Electric CE'!M71</f>
        <v>2500312.69</v>
      </c>
      <c r="E37" s="749"/>
      <c r="F37" s="750"/>
      <c r="G37" s="751"/>
      <c r="I37" s="16"/>
      <c r="J37" s="16"/>
      <c r="K37" s="16"/>
      <c r="L37" s="16"/>
      <c r="M37" s="16"/>
      <c r="N37" s="16"/>
    </row>
    <row r="38" spans="2:14">
      <c r="B38" s="747"/>
      <c r="C38" s="748"/>
      <c r="D38" s="749"/>
      <c r="E38" s="749"/>
      <c r="F38" s="750"/>
      <c r="G38" s="751"/>
      <c r="I38" s="16"/>
      <c r="J38" s="16"/>
      <c r="K38" s="16"/>
      <c r="L38" s="16"/>
      <c r="M38" s="16"/>
      <c r="N38" s="16"/>
    </row>
    <row r="39" spans="2:14" ht="13.5" thickBot="1">
      <c r="B39" s="227" t="s">
        <v>436</v>
      </c>
      <c r="C39" s="228">
        <f>'Electric CE'!G72</f>
        <v>314526185.72940004</v>
      </c>
      <c r="D39" s="228">
        <f>'Electric CE'!M72</f>
        <v>99114601.680000007</v>
      </c>
      <c r="E39" s="228">
        <f>'Electric CE'!S72</f>
        <v>10481082.362228982</v>
      </c>
      <c r="F39" s="229">
        <f>'Electric CE'!T72</f>
        <v>2.4627174301761015</v>
      </c>
      <c r="G39" s="230">
        <f>'Electric CE'!U72</f>
        <v>1.7202816618158412</v>
      </c>
      <c r="I39" s="16"/>
      <c r="J39" s="16"/>
      <c r="K39" s="16"/>
      <c r="L39" s="16"/>
      <c r="M39" s="16"/>
      <c r="N39" s="16"/>
    </row>
    <row r="40" spans="2:14">
      <c r="B40" s="747"/>
      <c r="C40" s="748"/>
      <c r="D40" s="749"/>
      <c r="E40" s="749"/>
      <c r="F40" s="750"/>
      <c r="G40" s="751"/>
      <c r="I40" s="16"/>
      <c r="J40" s="16"/>
      <c r="K40" s="16"/>
      <c r="L40" s="16"/>
      <c r="M40" s="16"/>
      <c r="N40" s="16"/>
    </row>
    <row r="41" spans="2:14" s="220" customFormat="1">
      <c r="B41" s="747" t="s">
        <v>435</v>
      </c>
      <c r="C41" s="748">
        <f>'Electric CE'!G78</f>
        <v>0</v>
      </c>
      <c r="D41" s="749">
        <f>'Electric CE'!M78</f>
        <v>1819291.3199999998</v>
      </c>
      <c r="E41" s="749"/>
      <c r="F41" s="752" t="s">
        <v>437</v>
      </c>
      <c r="G41" s="753" t="s">
        <v>437</v>
      </c>
      <c r="I41" s="16"/>
      <c r="J41" s="16"/>
      <c r="K41" s="16"/>
      <c r="L41" s="16"/>
      <c r="M41" s="16"/>
      <c r="N41" s="16"/>
    </row>
    <row r="42" spans="2:14" ht="13.5" thickBot="1">
      <c r="B42" s="227" t="s">
        <v>189</v>
      </c>
      <c r="C42" s="228">
        <f>C39+C41</f>
        <v>314526185.72940004</v>
      </c>
      <c r="D42" s="228">
        <f>D39+D41</f>
        <v>100933893</v>
      </c>
      <c r="E42" s="228">
        <f>E39</f>
        <v>10481082.362228982</v>
      </c>
      <c r="F42" s="229"/>
      <c r="G42" s="230"/>
    </row>
    <row r="44" spans="2:14">
      <c r="B44" s="220"/>
      <c r="D44" s="488"/>
    </row>
    <row r="45" spans="2:14">
      <c r="D45" s="289"/>
    </row>
  </sheetData>
  <customSheetViews>
    <customSheetView guid="{9B4B0DAB-FAB9-4E24-9A0E-9A6ECAA72FED}">
      <selection sqref="A1:XFD1048576"/>
      <pageMargins left="0.7" right="0.7" top="0.75" bottom="0.75" header="0.3" footer="0.3"/>
      <pageSetup orientation="landscape" r:id="rId1"/>
    </customSheetView>
    <customSheetView guid="{F8CBED13-6556-4784-BBB1-9BE8F83E1036}" showPageBreaks="1">
      <selection activeCell="I29" sqref="I29"/>
      <pageMargins left="0.7" right="0.7" top="0.75" bottom="0.75" header="0.3" footer="0.3"/>
      <pageSetup orientation="landscape" r:id="rId2"/>
    </customSheetView>
  </customSheetViews>
  <hyperlinks>
    <hyperlink ref="B4" location="'Electric CE'!A1" display="Go to Electric Portfolio Page"/>
    <hyperlink ref="I4" location="'Gas CE'!A1" display="Go to Gas Portfolio Page"/>
  </hyperlinks>
  <pageMargins left="0.7" right="0.7" top="0.75" bottom="0.75" header="0.3" footer="0.3"/>
  <pageSetup paperSize="17" scale="78" orientation="landscape" r:id="rId3"/>
  <ignoredErrors>
    <ignoredError sqref="B20:D20 F20 C22:E22" formula="1"/>
  </ignoredError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RG53"/>
  <sheetViews>
    <sheetView workbookViewId="0">
      <pane ySplit="4" topLeftCell="A5" activePane="bottomLeft" state="frozen"/>
      <selection pane="bottomLeft"/>
    </sheetView>
  </sheetViews>
  <sheetFormatPr defaultColWidth="9.140625" defaultRowHeight="12.75"/>
  <cols>
    <col min="1" max="1" width="9.140625" style="174"/>
    <col min="2" max="2" width="12.85546875" style="148" customWidth="1"/>
    <col min="3" max="3" width="12.85546875" style="148" hidden="1" customWidth="1"/>
    <col min="4" max="4" width="17.28515625" style="148" hidden="1" customWidth="1"/>
    <col min="5" max="5" width="42.42578125" style="148" customWidth="1"/>
    <col min="6" max="6" width="10.5703125" style="316" customWidth="1"/>
    <col min="7" max="7" width="12.5703125" style="148" hidden="1" customWidth="1"/>
    <col min="8" max="8" width="20.7109375" style="148" customWidth="1"/>
    <col min="9" max="9" width="11.42578125" style="463" customWidth="1"/>
    <col min="10" max="10" width="10.7109375" style="316" customWidth="1"/>
    <col min="11" max="11" width="14.42578125" style="317" customWidth="1"/>
    <col min="12" max="12" width="14" style="317" customWidth="1"/>
    <col min="13" max="13" width="15.85546875" style="317" customWidth="1"/>
    <col min="14" max="14" width="15.140625" style="464" customWidth="1"/>
    <col min="15" max="15" width="11.140625" style="317" customWidth="1"/>
    <col min="16" max="16" width="14.7109375" style="317" customWidth="1"/>
    <col min="17" max="17" width="15.7109375" style="317" customWidth="1"/>
    <col min="18" max="18" width="16.85546875" style="317" customWidth="1"/>
    <col min="19" max="19" width="16.28515625" style="317" customWidth="1"/>
    <col min="20" max="20" width="14.7109375" style="317" customWidth="1"/>
    <col min="21" max="21" width="16.140625" style="318" customWidth="1"/>
    <col min="22" max="22" width="16.85546875" style="317" customWidth="1"/>
    <col min="23" max="23" width="14.140625" style="317" customWidth="1"/>
    <col min="24" max="24" width="19" style="318" customWidth="1"/>
    <col min="25" max="25" width="18" style="317" customWidth="1"/>
    <col min="26" max="26" width="24.85546875" style="317" customWidth="1"/>
    <col min="27" max="27" width="13.28515625" style="484" customWidth="1"/>
    <col min="28" max="28" width="20.140625" style="318" customWidth="1"/>
    <col min="29" max="29" width="12.42578125" style="174" customWidth="1"/>
    <col min="30" max="30" width="13" style="148" customWidth="1"/>
    <col min="31" max="62" width="9.140625" style="174"/>
    <col min="63" max="16384" width="9.140625" style="148"/>
  </cols>
  <sheetData>
    <row r="1" spans="1:475" ht="26.25" thickBot="1">
      <c r="A1" s="275" t="s">
        <v>192</v>
      </c>
      <c r="B1" s="220" t="s">
        <v>413</v>
      </c>
      <c r="C1" s="220"/>
      <c r="D1" s="220"/>
    </row>
    <row r="2" spans="1:475" ht="16.5" thickTop="1" thickBot="1">
      <c r="B2" s="295" t="s">
        <v>153</v>
      </c>
      <c r="C2" s="295"/>
      <c r="D2" s="295"/>
      <c r="E2" s="296">
        <f>'Electric CE'!C2</f>
        <v>7.8E-2</v>
      </c>
      <c r="N2" s="764" t="s">
        <v>454</v>
      </c>
      <c r="O2" s="771"/>
    </row>
    <row r="3" spans="1:475" s="319" customFormat="1" ht="102" thickTop="1" thickBot="1">
      <c r="A3" s="276"/>
      <c r="B3" s="66" t="s">
        <v>441</v>
      </c>
      <c r="C3" s="63"/>
      <c r="D3" s="63"/>
      <c r="E3" s="759" t="s">
        <v>438</v>
      </c>
      <c r="F3" s="759" t="s">
        <v>438</v>
      </c>
      <c r="G3" s="66" t="s">
        <v>439</v>
      </c>
      <c r="H3" s="759" t="s">
        <v>438</v>
      </c>
      <c r="I3" s="759" t="s">
        <v>438</v>
      </c>
      <c r="J3" s="759" t="s">
        <v>438</v>
      </c>
      <c r="K3" s="759" t="s">
        <v>438</v>
      </c>
      <c r="L3" s="759" t="s">
        <v>438</v>
      </c>
      <c r="M3" s="66" t="s">
        <v>445</v>
      </c>
      <c r="N3" s="66" t="s">
        <v>446</v>
      </c>
      <c r="O3" s="759" t="s">
        <v>455</v>
      </c>
      <c r="P3" s="761" t="s">
        <v>456</v>
      </c>
      <c r="Q3" s="66" t="s">
        <v>443</v>
      </c>
      <c r="R3" s="66" t="s">
        <v>444</v>
      </c>
      <c r="S3" s="758" t="s">
        <v>447</v>
      </c>
      <c r="T3" s="66" t="s">
        <v>440</v>
      </c>
      <c r="U3" s="758" t="s">
        <v>448</v>
      </c>
      <c r="V3" s="66" t="s">
        <v>453</v>
      </c>
      <c r="W3" s="760" t="s">
        <v>438</v>
      </c>
      <c r="X3" s="763" t="s">
        <v>461</v>
      </c>
      <c r="Y3" s="763" t="s">
        <v>462</v>
      </c>
      <c r="Z3" s="758" t="s">
        <v>463</v>
      </c>
      <c r="AA3" s="763" t="s">
        <v>449</v>
      </c>
      <c r="AB3" s="765" t="s">
        <v>450</v>
      </c>
      <c r="AC3" s="765" t="s">
        <v>451</v>
      </c>
      <c r="AD3" s="765" t="s">
        <v>452</v>
      </c>
      <c r="AE3" s="276"/>
      <c r="AF3" s="276"/>
      <c r="AG3" s="276"/>
      <c r="AH3" s="276"/>
      <c r="AI3" s="276"/>
      <c r="AJ3" s="276"/>
      <c r="AK3" s="276"/>
      <c r="AL3" s="276"/>
      <c r="AM3" s="276"/>
      <c r="AN3" s="276"/>
      <c r="AO3" s="276"/>
      <c r="AP3" s="276"/>
      <c r="AQ3" s="276"/>
      <c r="AR3" s="276"/>
      <c r="AS3" s="276"/>
      <c r="AT3" s="276"/>
      <c r="AU3" s="276"/>
      <c r="AV3" s="276"/>
      <c r="AW3" s="276"/>
      <c r="AX3" s="276"/>
      <c r="AY3" s="276"/>
      <c r="AZ3" s="276"/>
      <c r="BA3" s="276"/>
      <c r="BB3" s="276"/>
      <c r="BC3" s="276"/>
      <c r="BD3" s="276"/>
      <c r="BE3" s="276"/>
      <c r="BF3" s="276"/>
      <c r="BG3" s="276"/>
      <c r="BH3" s="276"/>
      <c r="BI3" s="276"/>
      <c r="BJ3" s="276"/>
    </row>
    <row r="4" spans="1:475" ht="38.25">
      <c r="B4" s="403" t="s">
        <v>150</v>
      </c>
      <c r="C4" s="436" t="s">
        <v>200</v>
      </c>
      <c r="D4" s="436" t="s">
        <v>201</v>
      </c>
      <c r="E4" s="404" t="s">
        <v>141</v>
      </c>
      <c r="F4" s="335" t="s">
        <v>1</v>
      </c>
      <c r="G4" s="404" t="s">
        <v>87</v>
      </c>
      <c r="H4" s="404" t="s">
        <v>4</v>
      </c>
      <c r="I4" s="465" t="s">
        <v>41</v>
      </c>
      <c r="J4" s="335" t="s">
        <v>149</v>
      </c>
      <c r="K4" s="405" t="s">
        <v>46</v>
      </c>
      <c r="L4" s="405" t="s">
        <v>48</v>
      </c>
      <c r="M4" s="405" t="s">
        <v>82</v>
      </c>
      <c r="N4" s="466" t="s">
        <v>43</v>
      </c>
      <c r="O4" s="405" t="s">
        <v>81</v>
      </c>
      <c r="P4" s="405" t="s">
        <v>8</v>
      </c>
      <c r="Q4" s="405" t="s">
        <v>44</v>
      </c>
      <c r="R4" s="405" t="s">
        <v>45</v>
      </c>
      <c r="S4" s="405" t="s">
        <v>49</v>
      </c>
      <c r="T4" s="405" t="s">
        <v>9</v>
      </c>
      <c r="U4" s="405" t="s">
        <v>148</v>
      </c>
      <c r="V4" s="405" t="s">
        <v>5</v>
      </c>
      <c r="W4" s="405" t="s">
        <v>442</v>
      </c>
      <c r="X4" s="405" t="s">
        <v>134</v>
      </c>
      <c r="Y4" s="405" t="s">
        <v>10</v>
      </c>
      <c r="Z4" s="405" t="s">
        <v>11</v>
      </c>
      <c r="AA4" s="483" t="s">
        <v>84</v>
      </c>
      <c r="AB4" s="405" t="s">
        <v>133</v>
      </c>
      <c r="AC4" s="404" t="s">
        <v>83</v>
      </c>
      <c r="AD4" s="404" t="s">
        <v>6</v>
      </c>
    </row>
    <row r="5" spans="1:475" s="469" customFormat="1">
      <c r="A5" s="276"/>
      <c r="B5" s="461" t="s">
        <v>80</v>
      </c>
      <c r="C5" s="461"/>
      <c r="D5" s="462"/>
      <c r="E5" s="625" t="s">
        <v>334</v>
      </c>
      <c r="F5" s="625">
        <v>10</v>
      </c>
      <c r="G5" s="479">
        <f t="shared" ref="G5:G46" si="0">(N5/$N$47)*F5</f>
        <v>2.5649965135969715</v>
      </c>
      <c r="H5" s="638" t="s">
        <v>40</v>
      </c>
      <c r="I5" s="626">
        <v>350</v>
      </c>
      <c r="J5" s="627">
        <v>515</v>
      </c>
      <c r="K5" s="628">
        <v>178</v>
      </c>
      <c r="L5" s="628">
        <v>178</v>
      </c>
      <c r="M5" s="467">
        <f>IF((ABS(L5))&gt;(ABS(K5)),L5-K5,0)</f>
        <v>0</v>
      </c>
      <c r="N5" s="467">
        <f>I5*J5</f>
        <v>180250</v>
      </c>
      <c r="O5" s="767"/>
      <c r="P5" s="468">
        <f>O5*$O$2</f>
        <v>0</v>
      </c>
      <c r="Q5" s="468">
        <f>K5*I5</f>
        <v>62300</v>
      </c>
      <c r="R5" s="468">
        <f>M5*I5</f>
        <v>0</v>
      </c>
      <c r="S5" s="468">
        <f>L5*I5</f>
        <v>62300</v>
      </c>
      <c r="T5" s="468">
        <v>0</v>
      </c>
      <c r="U5" s="468">
        <f>Q5+P5</f>
        <v>62300</v>
      </c>
      <c r="V5" s="468">
        <f>P5+S5</f>
        <v>62300</v>
      </c>
      <c r="W5" s="468">
        <v>0</v>
      </c>
      <c r="X5" s="468">
        <f>U5/(1+ElecDiscountRate)^1</f>
        <v>57792.207792207788</v>
      </c>
      <c r="Y5" s="468">
        <f>V5/(1+ElecDiscountRate)^1</f>
        <v>57792.207792207788</v>
      </c>
      <c r="Z5" s="468">
        <f>-PV(ElecDiscountRate,F5,W5)*I5</f>
        <v>0</v>
      </c>
      <c r="AA5" s="482">
        <f>IF(J5=0,0,(HLOOKUP(H5,'2012-2013 CE W T&amp;D No ConsCredi'!$C$7:$P$37,F5+1,FALSE)))</f>
        <v>0.54266461809866784</v>
      </c>
      <c r="AB5" s="468">
        <f>AA5*N5</f>
        <v>97815.297412284883</v>
      </c>
      <c r="AC5" s="487">
        <f>IFERROR(AB5/X5,"")</f>
        <v>1.6925343597181879</v>
      </c>
      <c r="AD5" s="487">
        <f>IFERROR(((AB5*1.1)+Z5)/Y5,"")</f>
        <v>1.8617877956900071</v>
      </c>
      <c r="AE5" s="276"/>
      <c r="AF5" s="276"/>
      <c r="AG5" s="276"/>
      <c r="AH5" s="276"/>
      <c r="AI5" s="276"/>
      <c r="AJ5" s="276"/>
      <c r="AK5" s="276"/>
      <c r="AL5" s="276"/>
      <c r="AM5" s="276"/>
      <c r="AN5" s="276"/>
      <c r="AO5" s="276"/>
      <c r="AP5" s="276"/>
      <c r="AQ5" s="276"/>
      <c r="AR5" s="276"/>
      <c r="AS5" s="276"/>
      <c r="AT5" s="276"/>
      <c r="AU5" s="276"/>
      <c r="AV5" s="276"/>
      <c r="AW5" s="276"/>
      <c r="AX5" s="276"/>
      <c r="AY5" s="276"/>
      <c r="AZ5" s="276"/>
      <c r="BA5" s="276"/>
      <c r="BB5" s="276"/>
      <c r="BC5" s="276"/>
      <c r="BD5" s="276"/>
      <c r="BE5" s="276"/>
      <c r="BF5" s="276"/>
      <c r="BG5" s="276"/>
      <c r="BH5" s="276"/>
      <c r="BI5" s="276"/>
      <c r="BJ5" s="276"/>
      <c r="BK5" s="276"/>
      <c r="BL5" s="276"/>
      <c r="BM5" s="276"/>
      <c r="BN5" s="276"/>
      <c r="BO5" s="276"/>
      <c r="BP5" s="276"/>
      <c r="BQ5" s="276"/>
      <c r="BR5" s="276"/>
      <c r="BS5" s="276"/>
      <c r="BT5" s="276"/>
      <c r="BU5" s="276"/>
      <c r="BV5" s="276"/>
      <c r="BW5" s="276"/>
      <c r="BX5" s="276"/>
      <c r="BY5" s="276"/>
      <c r="BZ5" s="276"/>
      <c r="CA5" s="276"/>
      <c r="CB5" s="276"/>
      <c r="CC5" s="276"/>
      <c r="CD5" s="276"/>
      <c r="CE5" s="276"/>
      <c r="CF5" s="276"/>
      <c r="CG5" s="276"/>
      <c r="CH5" s="276"/>
      <c r="CI5" s="276"/>
      <c r="CJ5" s="276"/>
      <c r="CK5" s="276"/>
      <c r="CL5" s="276"/>
      <c r="CM5" s="276"/>
      <c r="CN5" s="276"/>
      <c r="CO5" s="276"/>
      <c r="CP5" s="276"/>
      <c r="CQ5" s="276"/>
      <c r="CR5" s="276"/>
      <c r="CS5" s="276"/>
      <c r="CT5" s="276"/>
      <c r="CU5" s="276"/>
      <c r="CV5" s="276"/>
      <c r="CW5" s="276"/>
      <c r="CX5" s="276"/>
      <c r="CY5" s="276"/>
      <c r="CZ5" s="276"/>
      <c r="DA5" s="276"/>
      <c r="DB5" s="276"/>
      <c r="DC5" s="276"/>
      <c r="DD5" s="276"/>
      <c r="DE5" s="276"/>
      <c r="DF5" s="276"/>
      <c r="DG5" s="276"/>
      <c r="DH5" s="276"/>
      <c r="DI5" s="276"/>
      <c r="DJ5" s="276"/>
      <c r="DK5" s="276"/>
      <c r="DL5" s="276"/>
      <c r="DM5" s="276"/>
      <c r="DN5" s="276"/>
      <c r="DO5" s="276"/>
      <c r="DP5" s="276"/>
      <c r="DQ5" s="276"/>
      <c r="DR5" s="276"/>
      <c r="DS5" s="276"/>
      <c r="DT5" s="276"/>
      <c r="DU5" s="276"/>
      <c r="DV5" s="276"/>
      <c r="DW5" s="276"/>
      <c r="DX5" s="276"/>
      <c r="DY5" s="276"/>
      <c r="DZ5" s="276"/>
      <c r="EA5" s="276"/>
      <c r="EB5" s="276"/>
      <c r="EC5" s="276"/>
      <c r="ED5" s="276"/>
      <c r="EE5" s="276"/>
      <c r="EF5" s="276"/>
      <c r="EG5" s="276"/>
      <c r="EH5" s="276"/>
      <c r="EI5" s="276"/>
      <c r="EJ5" s="276"/>
      <c r="EK5" s="276"/>
      <c r="EL5" s="276"/>
      <c r="EM5" s="276"/>
      <c r="EN5" s="276"/>
      <c r="EO5" s="276"/>
      <c r="EP5" s="276"/>
      <c r="EQ5" s="276"/>
      <c r="ER5" s="276"/>
      <c r="ES5" s="276"/>
      <c r="ET5" s="276"/>
      <c r="EU5" s="276"/>
      <c r="EV5" s="276"/>
      <c r="EW5" s="276"/>
      <c r="EX5" s="276"/>
      <c r="EY5" s="276"/>
      <c r="EZ5" s="276"/>
      <c r="FA5" s="276"/>
      <c r="FB5" s="276"/>
      <c r="FC5" s="276"/>
      <c r="FD5" s="276"/>
      <c r="FE5" s="276"/>
      <c r="FF5" s="276"/>
      <c r="FG5" s="276"/>
      <c r="FH5" s="276"/>
      <c r="FI5" s="276"/>
      <c r="FJ5" s="276"/>
      <c r="FK5" s="276"/>
      <c r="FL5" s="276"/>
      <c r="FM5" s="276"/>
      <c r="FN5" s="276"/>
      <c r="FO5" s="276"/>
      <c r="FP5" s="276"/>
      <c r="FQ5" s="276"/>
      <c r="FR5" s="276"/>
      <c r="FS5" s="276"/>
      <c r="FT5" s="276"/>
      <c r="FU5" s="276"/>
      <c r="FV5" s="276"/>
      <c r="FW5" s="276"/>
      <c r="FX5" s="276"/>
      <c r="FY5" s="276"/>
      <c r="FZ5" s="276"/>
      <c r="GA5" s="276"/>
      <c r="GB5" s="276"/>
      <c r="GC5" s="276"/>
      <c r="GD5" s="276"/>
      <c r="GE5" s="276"/>
      <c r="GF5" s="276"/>
      <c r="GG5" s="276"/>
      <c r="GH5" s="276"/>
      <c r="GI5" s="276"/>
      <c r="GJ5" s="276"/>
      <c r="GK5" s="276"/>
      <c r="GL5" s="276"/>
      <c r="GM5" s="276"/>
      <c r="GN5" s="276"/>
      <c r="GO5" s="276"/>
      <c r="GP5" s="276"/>
      <c r="GQ5" s="276"/>
      <c r="GR5" s="276"/>
      <c r="GS5" s="276"/>
      <c r="GT5" s="276"/>
      <c r="GU5" s="276"/>
      <c r="GV5" s="276"/>
      <c r="GW5" s="276"/>
      <c r="GX5" s="276"/>
      <c r="GY5" s="276"/>
      <c r="GZ5" s="276"/>
      <c r="HA5" s="276"/>
      <c r="HB5" s="276"/>
      <c r="HC5" s="276"/>
      <c r="HD5" s="276"/>
      <c r="HE5" s="276"/>
      <c r="HF5" s="276"/>
      <c r="HG5" s="276"/>
      <c r="HH5" s="276"/>
      <c r="HI5" s="276"/>
      <c r="HJ5" s="276"/>
      <c r="HK5" s="276"/>
      <c r="HL5" s="276"/>
      <c r="HM5" s="276"/>
      <c r="HN5" s="276"/>
      <c r="HO5" s="276"/>
      <c r="HP5" s="276"/>
      <c r="HQ5" s="276"/>
      <c r="HR5" s="276"/>
      <c r="HS5" s="276"/>
      <c r="HT5" s="276"/>
      <c r="HU5" s="276"/>
      <c r="HV5" s="276"/>
      <c r="HW5" s="276"/>
      <c r="HX5" s="276"/>
      <c r="HY5" s="276"/>
      <c r="HZ5" s="276"/>
      <c r="IA5" s="276"/>
      <c r="IB5" s="276"/>
      <c r="IC5" s="276"/>
      <c r="ID5" s="276"/>
      <c r="IE5" s="276"/>
      <c r="IF5" s="276"/>
      <c r="IG5" s="276"/>
      <c r="IH5" s="276"/>
      <c r="II5" s="276"/>
      <c r="IJ5" s="276"/>
      <c r="IK5" s="276"/>
      <c r="IL5" s="276"/>
      <c r="IM5" s="276"/>
      <c r="IN5" s="276"/>
      <c r="IO5" s="276"/>
      <c r="IP5" s="276"/>
      <c r="IQ5" s="276"/>
      <c r="IR5" s="276"/>
      <c r="IS5" s="276"/>
      <c r="IT5" s="276"/>
      <c r="IU5" s="276"/>
      <c r="IV5" s="276"/>
      <c r="IW5" s="276"/>
      <c r="IX5" s="276"/>
      <c r="IY5" s="276"/>
      <c r="IZ5" s="276"/>
      <c r="JA5" s="276"/>
      <c r="JB5" s="276"/>
      <c r="JC5" s="276"/>
      <c r="JD5" s="276"/>
      <c r="JE5" s="276"/>
      <c r="JF5" s="276"/>
      <c r="JG5" s="276"/>
      <c r="JH5" s="276"/>
      <c r="JI5" s="276"/>
      <c r="JJ5" s="276"/>
      <c r="JK5" s="276"/>
      <c r="JL5" s="276"/>
      <c r="JM5" s="276"/>
      <c r="JN5" s="276"/>
      <c r="JO5" s="276"/>
      <c r="JP5" s="276"/>
      <c r="JQ5" s="276"/>
      <c r="JR5" s="276"/>
      <c r="JS5" s="276"/>
      <c r="JT5" s="276"/>
      <c r="JU5" s="276"/>
      <c r="JV5" s="276"/>
      <c r="JW5" s="276"/>
      <c r="JX5" s="276"/>
      <c r="JY5" s="276"/>
      <c r="JZ5" s="276"/>
      <c r="KA5" s="276"/>
      <c r="KB5" s="276"/>
      <c r="KC5" s="276"/>
      <c r="KD5" s="276"/>
      <c r="KE5" s="276"/>
      <c r="KF5" s="276"/>
      <c r="KG5" s="276"/>
      <c r="KH5" s="276"/>
      <c r="KI5" s="276"/>
      <c r="KJ5" s="276"/>
      <c r="KK5" s="276"/>
      <c r="KL5" s="276"/>
      <c r="KM5" s="276"/>
      <c r="KN5" s="276"/>
      <c r="KO5" s="276"/>
      <c r="KP5" s="276"/>
      <c r="KQ5" s="276"/>
      <c r="KR5" s="276"/>
      <c r="KS5" s="276"/>
      <c r="KT5" s="276"/>
      <c r="KU5" s="276"/>
      <c r="KV5" s="276"/>
      <c r="KW5" s="276"/>
      <c r="KX5" s="276"/>
      <c r="KY5" s="276"/>
      <c r="KZ5" s="276"/>
      <c r="LA5" s="276"/>
      <c r="LB5" s="276"/>
      <c r="LC5" s="276"/>
      <c r="LD5" s="276"/>
      <c r="LE5" s="276"/>
      <c r="LF5" s="276"/>
      <c r="LG5" s="276"/>
      <c r="LH5" s="276"/>
      <c r="LI5" s="276"/>
      <c r="LJ5" s="276"/>
      <c r="LK5" s="276"/>
      <c r="LL5" s="276"/>
      <c r="LM5" s="276"/>
      <c r="LN5" s="276"/>
      <c r="LO5" s="276"/>
      <c r="LP5" s="276"/>
      <c r="LQ5" s="276"/>
      <c r="LR5" s="276"/>
      <c r="LS5" s="276"/>
      <c r="LT5" s="276"/>
      <c r="LU5" s="276"/>
      <c r="LV5" s="276"/>
      <c r="LW5" s="276"/>
      <c r="LX5" s="276"/>
      <c r="LY5" s="276"/>
      <c r="LZ5" s="276"/>
      <c r="MA5" s="276"/>
      <c r="MB5" s="276"/>
      <c r="MC5" s="276"/>
      <c r="MD5" s="276"/>
      <c r="ME5" s="276"/>
      <c r="MF5" s="276"/>
      <c r="MG5" s="276"/>
      <c r="MH5" s="276"/>
      <c r="MI5" s="276"/>
      <c r="MJ5" s="276"/>
      <c r="MK5" s="276"/>
      <c r="ML5" s="276"/>
      <c r="MM5" s="276"/>
      <c r="MN5" s="276"/>
      <c r="MO5" s="276"/>
      <c r="MP5" s="276"/>
      <c r="MQ5" s="276"/>
      <c r="MR5" s="276"/>
      <c r="MS5" s="276"/>
      <c r="MT5" s="276"/>
      <c r="MU5" s="276"/>
      <c r="MV5" s="276"/>
      <c r="MW5" s="276"/>
      <c r="MX5" s="276"/>
      <c r="MY5" s="276"/>
      <c r="MZ5" s="276"/>
      <c r="NA5" s="276"/>
      <c r="NB5" s="276"/>
      <c r="NC5" s="276"/>
      <c r="ND5" s="276"/>
      <c r="NE5" s="276"/>
      <c r="NF5" s="276"/>
      <c r="NG5" s="276"/>
      <c r="NH5" s="276"/>
      <c r="NI5" s="276"/>
      <c r="NJ5" s="276"/>
      <c r="NK5" s="276"/>
      <c r="NL5" s="276"/>
      <c r="NM5" s="276"/>
      <c r="NN5" s="276"/>
      <c r="NO5" s="276"/>
      <c r="NP5" s="276"/>
      <c r="NQ5" s="276"/>
      <c r="NR5" s="276"/>
      <c r="NS5" s="276"/>
      <c r="NT5" s="276"/>
      <c r="NU5" s="276"/>
      <c r="NV5" s="276"/>
      <c r="NW5" s="276"/>
      <c r="NX5" s="276"/>
      <c r="NY5" s="276"/>
      <c r="NZ5" s="276"/>
      <c r="OA5" s="276"/>
      <c r="OB5" s="276"/>
      <c r="OC5" s="276"/>
      <c r="OD5" s="276"/>
      <c r="OE5" s="276"/>
      <c r="OF5" s="276"/>
      <c r="OG5" s="276"/>
      <c r="OH5" s="276"/>
      <c r="OI5" s="276"/>
      <c r="OJ5" s="276"/>
      <c r="OK5" s="276"/>
      <c r="OL5" s="276"/>
      <c r="OM5" s="276"/>
      <c r="ON5" s="276"/>
      <c r="OO5" s="276"/>
      <c r="OP5" s="276"/>
      <c r="OQ5" s="276"/>
      <c r="OR5" s="276"/>
      <c r="OS5" s="276"/>
      <c r="OT5" s="276"/>
      <c r="OU5" s="276"/>
      <c r="OV5" s="276"/>
      <c r="OW5" s="276"/>
      <c r="OX5" s="276"/>
      <c r="OY5" s="276"/>
      <c r="OZ5" s="276"/>
      <c r="PA5" s="276"/>
      <c r="PB5" s="276"/>
      <c r="PC5" s="276"/>
      <c r="PD5" s="276"/>
      <c r="PE5" s="276"/>
      <c r="PF5" s="276"/>
      <c r="PG5" s="276"/>
      <c r="PH5" s="276"/>
      <c r="PI5" s="276"/>
      <c r="PJ5" s="276"/>
      <c r="PK5" s="276"/>
      <c r="PL5" s="276"/>
      <c r="PM5" s="276"/>
      <c r="PN5" s="276"/>
      <c r="PO5" s="276"/>
      <c r="PP5" s="276"/>
      <c r="PQ5" s="276"/>
      <c r="PR5" s="276"/>
      <c r="PS5" s="276"/>
      <c r="PT5" s="276"/>
      <c r="PU5" s="276"/>
      <c r="PV5" s="276"/>
      <c r="PW5" s="276"/>
      <c r="PX5" s="276"/>
      <c r="PY5" s="276"/>
      <c r="PZ5" s="276"/>
      <c r="QA5" s="276"/>
      <c r="QB5" s="276"/>
      <c r="QC5" s="276"/>
      <c r="QD5" s="276"/>
      <c r="QE5" s="276"/>
      <c r="QF5" s="276"/>
      <c r="QG5" s="276"/>
      <c r="QH5" s="276"/>
      <c r="QI5" s="276"/>
      <c r="QJ5" s="276"/>
      <c r="QK5" s="276"/>
      <c r="QL5" s="276"/>
      <c r="QM5" s="276"/>
      <c r="QN5" s="276"/>
      <c r="QO5" s="276"/>
      <c r="QP5" s="276"/>
      <c r="QQ5" s="276"/>
      <c r="QR5" s="276"/>
      <c r="QS5" s="276"/>
      <c r="QT5" s="276"/>
      <c r="QU5" s="276"/>
      <c r="QV5" s="276"/>
      <c r="QW5" s="276"/>
      <c r="QX5" s="276"/>
      <c r="QY5" s="276"/>
      <c r="QZ5" s="276"/>
      <c r="RA5" s="276"/>
      <c r="RB5" s="276"/>
      <c r="RC5" s="276"/>
      <c r="RD5" s="276"/>
      <c r="RE5" s="276"/>
      <c r="RF5" s="276"/>
      <c r="RG5" s="276"/>
    </row>
    <row r="6" spans="1:475" s="469" customFormat="1">
      <c r="A6" s="276"/>
      <c r="B6" s="461" t="s">
        <v>80</v>
      </c>
      <c r="C6" s="461"/>
      <c r="D6" s="462"/>
      <c r="E6" s="625" t="s">
        <v>335</v>
      </c>
      <c r="F6" s="625">
        <v>5</v>
      </c>
      <c r="G6" s="479">
        <f t="shared" si="0"/>
        <v>0.51570304384329679</v>
      </c>
      <c r="H6" s="638" t="s">
        <v>40</v>
      </c>
      <c r="I6" s="626">
        <v>60</v>
      </c>
      <c r="J6" s="627">
        <v>1208</v>
      </c>
      <c r="K6" s="628">
        <v>129</v>
      </c>
      <c r="L6" s="628">
        <v>129</v>
      </c>
      <c r="M6" s="467">
        <f t="shared" ref="M6:M38" si="1">IF((ABS(L6))&gt;(ABS(K6)),L6-K6,0)</f>
        <v>0</v>
      </c>
      <c r="N6" s="467">
        <f>I6*J6</f>
        <v>72480</v>
      </c>
      <c r="O6" s="767"/>
      <c r="P6" s="468">
        <f t="shared" ref="P6:P46" si="2">O6*$O$2</f>
        <v>0</v>
      </c>
      <c r="Q6" s="468">
        <f t="shared" ref="Q6:Q46" si="3">K6*I6</f>
        <v>7740</v>
      </c>
      <c r="R6" s="468">
        <f t="shared" ref="R6:R46" si="4">M6*I6</f>
        <v>0</v>
      </c>
      <c r="S6" s="468">
        <f t="shared" ref="S6:S37" si="5">L6*I6</f>
        <v>7740</v>
      </c>
      <c r="T6" s="468">
        <v>0</v>
      </c>
      <c r="U6" s="468">
        <f t="shared" ref="U6:U38" si="6">Q6+P6</f>
        <v>7740</v>
      </c>
      <c r="V6" s="468">
        <f t="shared" ref="V6:V46" si="7">P6+S6</f>
        <v>7740</v>
      </c>
      <c r="W6" s="468">
        <v>0</v>
      </c>
      <c r="X6" s="468">
        <f t="shared" ref="X6:X46" si="8">U6/(1+ElecDiscountRate)^1</f>
        <v>7179.9628942486079</v>
      </c>
      <c r="Y6" s="468">
        <f t="shared" ref="Y6:Y46" si="9">V6/(1+ElecDiscountRate)^1</f>
        <v>7179.9628942486079</v>
      </c>
      <c r="Z6" s="468">
        <f t="shared" ref="Z6:Z46" si="10">-PV(ElecDiscountRate,F6,W6)*I6</f>
        <v>0</v>
      </c>
      <c r="AA6" s="482">
        <f>IF(J6=0,0,(HLOOKUP(H6,'2012-2013 CE W T&amp;D No ConsCredi'!$C$7:$P$37,F6+1,FALSE)))</f>
        <v>0.29394958809912086</v>
      </c>
      <c r="AB6" s="468">
        <f t="shared" ref="AB6:AB38" si="11">AA6*N6</f>
        <v>21305.466145424281</v>
      </c>
      <c r="AC6" s="487">
        <f t="shared" ref="AC6:AC38" si="12">IFERROR(AB6/X6,"")</f>
        <v>2.9673504528123225</v>
      </c>
      <c r="AD6" s="487">
        <f t="shared" ref="AD6:AD38" si="13">IFERROR(((AB6*1.1)+Z6)/Y6,"")</f>
        <v>3.264085498093555</v>
      </c>
      <c r="AE6" s="276"/>
      <c r="AF6" s="276"/>
      <c r="AG6" s="276"/>
      <c r="AH6" s="276"/>
      <c r="AI6" s="276"/>
      <c r="AJ6" s="276"/>
      <c r="AK6" s="276"/>
      <c r="AL6" s="276"/>
      <c r="AM6" s="276"/>
      <c r="AN6" s="276"/>
      <c r="AO6" s="276"/>
      <c r="AP6" s="276"/>
      <c r="AQ6" s="276"/>
      <c r="AR6" s="276"/>
      <c r="AS6" s="276"/>
      <c r="AT6" s="276"/>
      <c r="AU6" s="276"/>
      <c r="AV6" s="276"/>
      <c r="AW6" s="276"/>
      <c r="AX6" s="276"/>
      <c r="AY6" s="276"/>
      <c r="AZ6" s="276"/>
      <c r="BA6" s="276"/>
      <c r="BB6" s="276"/>
      <c r="BC6" s="276"/>
      <c r="BD6" s="276"/>
      <c r="BE6" s="276"/>
      <c r="BF6" s="276"/>
      <c r="BG6" s="276"/>
      <c r="BH6" s="276"/>
      <c r="BI6" s="276"/>
      <c r="BJ6" s="276"/>
      <c r="BK6" s="276"/>
      <c r="BL6" s="276"/>
      <c r="BM6" s="276"/>
      <c r="BN6" s="276"/>
      <c r="BO6" s="276"/>
      <c r="BP6" s="276"/>
      <c r="BQ6" s="276"/>
      <c r="BR6" s="276"/>
      <c r="BS6" s="276"/>
      <c r="BT6" s="276"/>
      <c r="BU6" s="276"/>
      <c r="BV6" s="276"/>
      <c r="BW6" s="276"/>
      <c r="BX6" s="276"/>
      <c r="BY6" s="276"/>
      <c r="BZ6" s="276"/>
      <c r="CA6" s="276"/>
      <c r="CB6" s="276"/>
      <c r="CC6" s="276"/>
      <c r="CD6" s="276"/>
      <c r="CE6" s="276"/>
      <c r="CF6" s="276"/>
      <c r="CG6" s="276"/>
      <c r="CH6" s="276"/>
      <c r="CI6" s="276"/>
      <c r="CJ6" s="276"/>
      <c r="CK6" s="276"/>
      <c r="CL6" s="276"/>
      <c r="CM6" s="276"/>
      <c r="CN6" s="276"/>
      <c r="CO6" s="276"/>
      <c r="CP6" s="276"/>
      <c r="CQ6" s="276"/>
      <c r="CR6" s="276"/>
      <c r="CS6" s="276"/>
      <c r="CT6" s="276"/>
      <c r="CU6" s="276"/>
      <c r="CV6" s="276"/>
      <c r="CW6" s="276"/>
      <c r="CX6" s="276"/>
      <c r="CY6" s="276"/>
      <c r="CZ6" s="276"/>
      <c r="DA6" s="276"/>
      <c r="DB6" s="276"/>
      <c r="DC6" s="276"/>
      <c r="DD6" s="276"/>
      <c r="DE6" s="276"/>
      <c r="DF6" s="276"/>
      <c r="DG6" s="276"/>
      <c r="DH6" s="276"/>
      <c r="DI6" s="276"/>
      <c r="DJ6" s="276"/>
      <c r="DK6" s="276"/>
      <c r="DL6" s="276"/>
      <c r="DM6" s="276"/>
      <c r="DN6" s="276"/>
      <c r="DO6" s="276"/>
      <c r="DP6" s="276"/>
      <c r="DQ6" s="276"/>
      <c r="DR6" s="276"/>
      <c r="DS6" s="276"/>
      <c r="DT6" s="276"/>
      <c r="DU6" s="276"/>
      <c r="DV6" s="276"/>
      <c r="DW6" s="276"/>
      <c r="DX6" s="276"/>
      <c r="DY6" s="276"/>
      <c r="DZ6" s="276"/>
      <c r="EA6" s="276"/>
      <c r="EB6" s="276"/>
      <c r="EC6" s="276"/>
      <c r="ED6" s="276"/>
      <c r="EE6" s="276"/>
      <c r="EF6" s="276"/>
      <c r="EG6" s="276"/>
      <c r="EH6" s="276"/>
      <c r="EI6" s="276"/>
      <c r="EJ6" s="276"/>
      <c r="EK6" s="276"/>
      <c r="EL6" s="276"/>
      <c r="EM6" s="276"/>
      <c r="EN6" s="276"/>
      <c r="EO6" s="276"/>
      <c r="EP6" s="276"/>
      <c r="EQ6" s="276"/>
      <c r="ER6" s="276"/>
      <c r="ES6" s="276"/>
      <c r="ET6" s="276"/>
      <c r="EU6" s="276"/>
      <c r="EV6" s="276"/>
      <c r="EW6" s="276"/>
      <c r="EX6" s="276"/>
      <c r="EY6" s="276"/>
      <c r="EZ6" s="276"/>
      <c r="FA6" s="276"/>
      <c r="FB6" s="276"/>
      <c r="FC6" s="276"/>
      <c r="FD6" s="276"/>
      <c r="FE6" s="276"/>
      <c r="FF6" s="276"/>
      <c r="FG6" s="276"/>
      <c r="FH6" s="276"/>
      <c r="FI6" s="276"/>
      <c r="FJ6" s="276"/>
      <c r="FK6" s="276"/>
      <c r="FL6" s="276"/>
      <c r="FM6" s="276"/>
      <c r="FN6" s="276"/>
      <c r="FO6" s="276"/>
      <c r="FP6" s="276"/>
      <c r="FQ6" s="276"/>
      <c r="FR6" s="276"/>
      <c r="FS6" s="276"/>
      <c r="FT6" s="276"/>
      <c r="FU6" s="276"/>
      <c r="FV6" s="276"/>
      <c r="FW6" s="276"/>
      <c r="FX6" s="276"/>
      <c r="FY6" s="276"/>
      <c r="FZ6" s="276"/>
      <c r="GA6" s="276"/>
      <c r="GB6" s="276"/>
      <c r="GC6" s="276"/>
      <c r="GD6" s="276"/>
      <c r="GE6" s="276"/>
      <c r="GF6" s="276"/>
      <c r="GG6" s="276"/>
      <c r="GH6" s="276"/>
      <c r="GI6" s="276"/>
      <c r="GJ6" s="276"/>
      <c r="GK6" s="276"/>
      <c r="GL6" s="276"/>
      <c r="GM6" s="276"/>
      <c r="GN6" s="276"/>
      <c r="GO6" s="276"/>
      <c r="GP6" s="276"/>
      <c r="GQ6" s="276"/>
      <c r="GR6" s="276"/>
      <c r="GS6" s="276"/>
      <c r="GT6" s="276"/>
      <c r="GU6" s="276"/>
      <c r="GV6" s="276"/>
      <c r="GW6" s="276"/>
      <c r="GX6" s="276"/>
      <c r="GY6" s="276"/>
      <c r="GZ6" s="276"/>
      <c r="HA6" s="276"/>
      <c r="HB6" s="276"/>
      <c r="HC6" s="276"/>
      <c r="HD6" s="276"/>
      <c r="HE6" s="276"/>
      <c r="HF6" s="276"/>
      <c r="HG6" s="276"/>
      <c r="HH6" s="276"/>
      <c r="HI6" s="276"/>
      <c r="HJ6" s="276"/>
      <c r="HK6" s="276"/>
      <c r="HL6" s="276"/>
      <c r="HM6" s="276"/>
      <c r="HN6" s="276"/>
      <c r="HO6" s="276"/>
      <c r="HP6" s="276"/>
      <c r="HQ6" s="276"/>
      <c r="HR6" s="276"/>
      <c r="HS6" s="276"/>
      <c r="HT6" s="276"/>
      <c r="HU6" s="276"/>
      <c r="HV6" s="276"/>
      <c r="HW6" s="276"/>
      <c r="HX6" s="276"/>
      <c r="HY6" s="276"/>
      <c r="HZ6" s="276"/>
      <c r="IA6" s="276"/>
      <c r="IB6" s="276"/>
      <c r="IC6" s="276"/>
      <c r="ID6" s="276"/>
      <c r="IE6" s="276"/>
      <c r="IF6" s="276"/>
      <c r="IG6" s="276"/>
      <c r="IH6" s="276"/>
      <c r="II6" s="276"/>
      <c r="IJ6" s="276"/>
      <c r="IK6" s="276"/>
      <c r="IL6" s="276"/>
      <c r="IM6" s="276"/>
      <c r="IN6" s="276"/>
      <c r="IO6" s="276"/>
      <c r="IP6" s="276"/>
      <c r="IQ6" s="276"/>
      <c r="IR6" s="276"/>
      <c r="IS6" s="276"/>
      <c r="IT6" s="276"/>
      <c r="IU6" s="276"/>
      <c r="IV6" s="276"/>
      <c r="IW6" s="276"/>
      <c r="IX6" s="276"/>
      <c r="IY6" s="276"/>
      <c r="IZ6" s="276"/>
      <c r="JA6" s="276"/>
      <c r="JB6" s="276"/>
      <c r="JC6" s="276"/>
      <c r="JD6" s="276"/>
      <c r="JE6" s="276"/>
      <c r="JF6" s="276"/>
      <c r="JG6" s="276"/>
      <c r="JH6" s="276"/>
      <c r="JI6" s="276"/>
      <c r="JJ6" s="276"/>
      <c r="JK6" s="276"/>
      <c r="JL6" s="276"/>
      <c r="JM6" s="276"/>
      <c r="JN6" s="276"/>
      <c r="JO6" s="276"/>
      <c r="JP6" s="276"/>
      <c r="JQ6" s="276"/>
      <c r="JR6" s="276"/>
      <c r="JS6" s="276"/>
      <c r="JT6" s="276"/>
      <c r="JU6" s="276"/>
      <c r="JV6" s="276"/>
      <c r="JW6" s="276"/>
      <c r="JX6" s="276"/>
      <c r="JY6" s="276"/>
      <c r="JZ6" s="276"/>
      <c r="KA6" s="276"/>
      <c r="KB6" s="276"/>
      <c r="KC6" s="276"/>
      <c r="KD6" s="276"/>
      <c r="KE6" s="276"/>
      <c r="KF6" s="276"/>
      <c r="KG6" s="276"/>
      <c r="KH6" s="276"/>
      <c r="KI6" s="276"/>
      <c r="KJ6" s="276"/>
      <c r="KK6" s="276"/>
      <c r="KL6" s="276"/>
      <c r="KM6" s="276"/>
      <c r="KN6" s="276"/>
      <c r="KO6" s="276"/>
      <c r="KP6" s="276"/>
      <c r="KQ6" s="276"/>
      <c r="KR6" s="276"/>
      <c r="KS6" s="276"/>
      <c r="KT6" s="276"/>
      <c r="KU6" s="276"/>
      <c r="KV6" s="276"/>
      <c r="KW6" s="276"/>
      <c r="KX6" s="276"/>
      <c r="KY6" s="276"/>
      <c r="KZ6" s="276"/>
      <c r="LA6" s="276"/>
      <c r="LB6" s="276"/>
      <c r="LC6" s="276"/>
      <c r="LD6" s="276"/>
      <c r="LE6" s="276"/>
      <c r="LF6" s="276"/>
      <c r="LG6" s="276"/>
      <c r="LH6" s="276"/>
      <c r="LI6" s="276"/>
      <c r="LJ6" s="276"/>
      <c r="LK6" s="276"/>
      <c r="LL6" s="276"/>
      <c r="LM6" s="276"/>
      <c r="LN6" s="276"/>
      <c r="LO6" s="276"/>
      <c r="LP6" s="276"/>
      <c r="LQ6" s="276"/>
      <c r="LR6" s="276"/>
      <c r="LS6" s="276"/>
      <c r="LT6" s="276"/>
      <c r="LU6" s="276"/>
      <c r="LV6" s="276"/>
      <c r="LW6" s="276"/>
      <c r="LX6" s="276"/>
      <c r="LY6" s="276"/>
      <c r="LZ6" s="276"/>
      <c r="MA6" s="276"/>
      <c r="MB6" s="276"/>
      <c r="MC6" s="276"/>
      <c r="MD6" s="276"/>
      <c r="ME6" s="276"/>
      <c r="MF6" s="276"/>
      <c r="MG6" s="276"/>
      <c r="MH6" s="276"/>
      <c r="MI6" s="276"/>
      <c r="MJ6" s="276"/>
      <c r="MK6" s="276"/>
      <c r="ML6" s="276"/>
      <c r="MM6" s="276"/>
      <c r="MN6" s="276"/>
      <c r="MO6" s="276"/>
      <c r="MP6" s="276"/>
      <c r="MQ6" s="276"/>
      <c r="MR6" s="276"/>
      <c r="MS6" s="276"/>
      <c r="MT6" s="276"/>
      <c r="MU6" s="276"/>
      <c r="MV6" s="276"/>
      <c r="MW6" s="276"/>
      <c r="MX6" s="276"/>
      <c r="MY6" s="276"/>
      <c r="MZ6" s="276"/>
      <c r="NA6" s="276"/>
      <c r="NB6" s="276"/>
      <c r="NC6" s="276"/>
      <c r="ND6" s="276"/>
      <c r="NE6" s="276"/>
      <c r="NF6" s="276"/>
      <c r="NG6" s="276"/>
      <c r="NH6" s="276"/>
      <c r="NI6" s="276"/>
      <c r="NJ6" s="276"/>
      <c r="NK6" s="276"/>
      <c r="NL6" s="276"/>
      <c r="NM6" s="276"/>
      <c r="NN6" s="276"/>
      <c r="NO6" s="276"/>
      <c r="NP6" s="276"/>
      <c r="NQ6" s="276"/>
      <c r="NR6" s="276"/>
      <c r="NS6" s="276"/>
      <c r="NT6" s="276"/>
      <c r="NU6" s="276"/>
      <c r="NV6" s="276"/>
      <c r="NW6" s="276"/>
      <c r="NX6" s="276"/>
      <c r="NY6" s="276"/>
      <c r="NZ6" s="276"/>
      <c r="OA6" s="276"/>
      <c r="OB6" s="276"/>
      <c r="OC6" s="276"/>
      <c r="OD6" s="276"/>
      <c r="OE6" s="276"/>
      <c r="OF6" s="276"/>
      <c r="OG6" s="276"/>
      <c r="OH6" s="276"/>
      <c r="OI6" s="276"/>
      <c r="OJ6" s="276"/>
      <c r="OK6" s="276"/>
      <c r="OL6" s="276"/>
      <c r="OM6" s="276"/>
      <c r="ON6" s="276"/>
      <c r="OO6" s="276"/>
      <c r="OP6" s="276"/>
      <c r="OQ6" s="276"/>
      <c r="OR6" s="276"/>
      <c r="OS6" s="276"/>
      <c r="OT6" s="276"/>
      <c r="OU6" s="276"/>
      <c r="OV6" s="276"/>
      <c r="OW6" s="276"/>
      <c r="OX6" s="276"/>
      <c r="OY6" s="276"/>
      <c r="OZ6" s="276"/>
      <c r="PA6" s="276"/>
      <c r="PB6" s="276"/>
      <c r="PC6" s="276"/>
      <c r="PD6" s="276"/>
      <c r="PE6" s="276"/>
      <c r="PF6" s="276"/>
      <c r="PG6" s="276"/>
      <c r="PH6" s="276"/>
      <c r="PI6" s="276"/>
      <c r="PJ6" s="276"/>
      <c r="PK6" s="276"/>
      <c r="PL6" s="276"/>
      <c r="PM6" s="276"/>
      <c r="PN6" s="276"/>
      <c r="PO6" s="276"/>
      <c r="PP6" s="276"/>
      <c r="PQ6" s="276"/>
      <c r="PR6" s="276"/>
      <c r="PS6" s="276"/>
      <c r="PT6" s="276"/>
      <c r="PU6" s="276"/>
      <c r="PV6" s="276"/>
      <c r="PW6" s="276"/>
      <c r="PX6" s="276"/>
      <c r="PY6" s="276"/>
      <c r="PZ6" s="276"/>
      <c r="QA6" s="276"/>
      <c r="QB6" s="276"/>
      <c r="QC6" s="276"/>
      <c r="QD6" s="276"/>
      <c r="QE6" s="276"/>
      <c r="QF6" s="276"/>
      <c r="QG6" s="276"/>
      <c r="QH6" s="276"/>
      <c r="QI6" s="276"/>
      <c r="QJ6" s="276"/>
      <c r="QK6" s="276"/>
      <c r="QL6" s="276"/>
      <c r="QM6" s="276"/>
      <c r="QN6" s="276"/>
      <c r="QO6" s="276"/>
      <c r="QP6" s="276"/>
      <c r="QQ6" s="276"/>
      <c r="QR6" s="276"/>
      <c r="QS6" s="276"/>
      <c r="QT6" s="276"/>
      <c r="QU6" s="276"/>
      <c r="QV6" s="276"/>
      <c r="QW6" s="276"/>
      <c r="QX6" s="276"/>
      <c r="QY6" s="276"/>
      <c r="QZ6" s="276"/>
      <c r="RA6" s="276"/>
      <c r="RB6" s="276"/>
      <c r="RC6" s="276"/>
      <c r="RD6" s="276"/>
      <c r="RE6" s="276"/>
      <c r="RF6" s="276"/>
      <c r="RG6" s="276"/>
    </row>
    <row r="7" spans="1:475" s="469" customFormat="1">
      <c r="A7" s="276"/>
      <c r="B7" s="461" t="s">
        <v>80</v>
      </c>
      <c r="C7" s="461"/>
      <c r="D7" s="462"/>
      <c r="E7" s="625" t="s">
        <v>336</v>
      </c>
      <c r="F7" s="625">
        <v>5</v>
      </c>
      <c r="G7" s="479">
        <f t="shared" si="0"/>
        <v>0</v>
      </c>
      <c r="H7" s="638" t="s">
        <v>40</v>
      </c>
      <c r="I7" s="626">
        <v>0</v>
      </c>
      <c r="J7" s="627">
        <v>1208</v>
      </c>
      <c r="K7" s="628">
        <v>64.5</v>
      </c>
      <c r="L7" s="628">
        <v>64.5</v>
      </c>
      <c r="M7" s="467">
        <f t="shared" si="1"/>
        <v>0</v>
      </c>
      <c r="N7" s="467">
        <f t="shared" ref="N7:N38" si="14">I7*J7</f>
        <v>0</v>
      </c>
      <c r="O7" s="767"/>
      <c r="P7" s="468">
        <f t="shared" si="2"/>
        <v>0</v>
      </c>
      <c r="Q7" s="468">
        <f t="shared" si="3"/>
        <v>0</v>
      </c>
      <c r="R7" s="468">
        <f t="shared" si="4"/>
        <v>0</v>
      </c>
      <c r="S7" s="468">
        <f t="shared" si="5"/>
        <v>0</v>
      </c>
      <c r="T7" s="468">
        <v>0</v>
      </c>
      <c r="U7" s="468">
        <f t="shared" si="6"/>
        <v>0</v>
      </c>
      <c r="V7" s="468">
        <f t="shared" si="7"/>
        <v>0</v>
      </c>
      <c r="W7" s="468">
        <v>0</v>
      </c>
      <c r="X7" s="468">
        <f t="shared" si="8"/>
        <v>0</v>
      </c>
      <c r="Y7" s="468">
        <f t="shared" si="9"/>
        <v>0</v>
      </c>
      <c r="Z7" s="468">
        <f t="shared" si="10"/>
        <v>0</v>
      </c>
      <c r="AA7" s="482">
        <f>IF(J7=0,0,(HLOOKUP(H7,'2012-2013 CE W T&amp;D No ConsCredi'!$C$7:$P$37,F7+1,FALSE)))</f>
        <v>0.29394958809912086</v>
      </c>
      <c r="AB7" s="468">
        <f t="shared" si="11"/>
        <v>0</v>
      </c>
      <c r="AC7" s="487" t="str">
        <f t="shared" si="12"/>
        <v/>
      </c>
      <c r="AD7" s="487" t="str">
        <f t="shared" si="13"/>
        <v/>
      </c>
      <c r="AE7" s="276"/>
      <c r="AF7" s="276"/>
      <c r="AG7" s="276"/>
      <c r="AH7" s="276"/>
      <c r="AI7" s="276"/>
      <c r="AJ7" s="276"/>
      <c r="AK7" s="276"/>
      <c r="AL7" s="276"/>
      <c r="AM7" s="276"/>
      <c r="AN7" s="276"/>
      <c r="AO7" s="276"/>
      <c r="AP7" s="276"/>
      <c r="AQ7" s="276"/>
      <c r="AR7" s="276"/>
      <c r="AS7" s="276"/>
      <c r="AT7" s="276"/>
      <c r="AU7" s="276"/>
      <c r="AV7" s="276"/>
      <c r="AW7" s="276"/>
      <c r="AX7" s="276"/>
      <c r="AY7" s="276"/>
      <c r="AZ7" s="276"/>
      <c r="BA7" s="276"/>
      <c r="BB7" s="276"/>
      <c r="BC7" s="276"/>
      <c r="BD7" s="276"/>
      <c r="BE7" s="276"/>
      <c r="BF7" s="276"/>
      <c r="BG7" s="276"/>
      <c r="BH7" s="276"/>
      <c r="BI7" s="276"/>
      <c r="BJ7" s="276"/>
      <c r="BK7" s="276"/>
      <c r="BL7" s="276"/>
      <c r="BM7" s="276"/>
      <c r="BN7" s="276"/>
      <c r="BO7" s="276"/>
      <c r="BP7" s="276"/>
      <c r="BQ7" s="276"/>
      <c r="BR7" s="276"/>
      <c r="BS7" s="276"/>
      <c r="BT7" s="276"/>
      <c r="BU7" s="276"/>
      <c r="BV7" s="276"/>
      <c r="BW7" s="276"/>
      <c r="BX7" s="276"/>
      <c r="BY7" s="276"/>
      <c r="BZ7" s="276"/>
      <c r="CA7" s="276"/>
      <c r="CB7" s="276"/>
      <c r="CC7" s="276"/>
      <c r="CD7" s="276"/>
      <c r="CE7" s="276"/>
      <c r="CF7" s="276"/>
      <c r="CG7" s="276"/>
      <c r="CH7" s="276"/>
      <c r="CI7" s="276"/>
      <c r="CJ7" s="276"/>
      <c r="CK7" s="276"/>
      <c r="CL7" s="276"/>
      <c r="CM7" s="276"/>
      <c r="CN7" s="276"/>
      <c r="CO7" s="276"/>
      <c r="CP7" s="276"/>
      <c r="CQ7" s="276"/>
      <c r="CR7" s="276"/>
      <c r="CS7" s="276"/>
      <c r="CT7" s="276"/>
      <c r="CU7" s="276"/>
      <c r="CV7" s="276"/>
      <c r="CW7" s="276"/>
      <c r="CX7" s="276"/>
      <c r="CY7" s="276"/>
      <c r="CZ7" s="276"/>
      <c r="DA7" s="276"/>
      <c r="DB7" s="276"/>
      <c r="DC7" s="276"/>
      <c r="DD7" s="276"/>
      <c r="DE7" s="276"/>
      <c r="DF7" s="276"/>
      <c r="DG7" s="276"/>
      <c r="DH7" s="276"/>
      <c r="DI7" s="276"/>
      <c r="DJ7" s="276"/>
      <c r="DK7" s="276"/>
      <c r="DL7" s="276"/>
      <c r="DM7" s="276"/>
      <c r="DN7" s="276"/>
      <c r="DO7" s="276"/>
      <c r="DP7" s="276"/>
      <c r="DQ7" s="276"/>
      <c r="DR7" s="276"/>
      <c r="DS7" s="276"/>
      <c r="DT7" s="276"/>
      <c r="DU7" s="276"/>
      <c r="DV7" s="276"/>
      <c r="DW7" s="276"/>
      <c r="DX7" s="276"/>
      <c r="DY7" s="276"/>
      <c r="DZ7" s="276"/>
      <c r="EA7" s="276"/>
      <c r="EB7" s="276"/>
      <c r="EC7" s="276"/>
      <c r="ED7" s="276"/>
      <c r="EE7" s="276"/>
      <c r="EF7" s="276"/>
      <c r="EG7" s="276"/>
      <c r="EH7" s="276"/>
      <c r="EI7" s="276"/>
      <c r="EJ7" s="276"/>
      <c r="EK7" s="276"/>
      <c r="EL7" s="276"/>
      <c r="EM7" s="276"/>
      <c r="EN7" s="276"/>
      <c r="EO7" s="276"/>
      <c r="EP7" s="276"/>
      <c r="EQ7" s="276"/>
      <c r="ER7" s="276"/>
      <c r="ES7" s="276"/>
      <c r="ET7" s="276"/>
      <c r="EU7" s="276"/>
      <c r="EV7" s="276"/>
      <c r="EW7" s="276"/>
      <c r="EX7" s="276"/>
      <c r="EY7" s="276"/>
      <c r="EZ7" s="276"/>
      <c r="FA7" s="276"/>
      <c r="FB7" s="276"/>
      <c r="FC7" s="276"/>
      <c r="FD7" s="276"/>
      <c r="FE7" s="276"/>
      <c r="FF7" s="276"/>
      <c r="FG7" s="276"/>
      <c r="FH7" s="276"/>
      <c r="FI7" s="276"/>
      <c r="FJ7" s="276"/>
      <c r="FK7" s="276"/>
      <c r="FL7" s="276"/>
      <c r="FM7" s="276"/>
      <c r="FN7" s="276"/>
      <c r="FO7" s="276"/>
      <c r="FP7" s="276"/>
      <c r="FQ7" s="276"/>
      <c r="FR7" s="276"/>
      <c r="FS7" s="276"/>
      <c r="FT7" s="276"/>
      <c r="FU7" s="276"/>
      <c r="FV7" s="276"/>
      <c r="FW7" s="276"/>
      <c r="FX7" s="276"/>
      <c r="FY7" s="276"/>
      <c r="FZ7" s="276"/>
      <c r="GA7" s="276"/>
      <c r="GB7" s="276"/>
      <c r="GC7" s="276"/>
      <c r="GD7" s="276"/>
      <c r="GE7" s="276"/>
      <c r="GF7" s="276"/>
      <c r="GG7" s="276"/>
      <c r="GH7" s="276"/>
      <c r="GI7" s="276"/>
      <c r="GJ7" s="276"/>
      <c r="GK7" s="276"/>
      <c r="GL7" s="276"/>
      <c r="GM7" s="276"/>
      <c r="GN7" s="276"/>
      <c r="GO7" s="276"/>
      <c r="GP7" s="276"/>
      <c r="GQ7" s="276"/>
      <c r="GR7" s="276"/>
      <c r="GS7" s="276"/>
      <c r="GT7" s="276"/>
      <c r="GU7" s="276"/>
      <c r="GV7" s="276"/>
      <c r="GW7" s="276"/>
      <c r="GX7" s="276"/>
      <c r="GY7" s="276"/>
      <c r="GZ7" s="276"/>
      <c r="HA7" s="276"/>
      <c r="HB7" s="276"/>
      <c r="HC7" s="276"/>
      <c r="HD7" s="276"/>
      <c r="HE7" s="276"/>
      <c r="HF7" s="276"/>
      <c r="HG7" s="276"/>
      <c r="HH7" s="276"/>
      <c r="HI7" s="276"/>
      <c r="HJ7" s="276"/>
      <c r="HK7" s="276"/>
      <c r="HL7" s="276"/>
      <c r="HM7" s="276"/>
      <c r="HN7" s="276"/>
      <c r="HO7" s="276"/>
      <c r="HP7" s="276"/>
      <c r="HQ7" s="276"/>
      <c r="HR7" s="276"/>
      <c r="HS7" s="276"/>
      <c r="HT7" s="276"/>
      <c r="HU7" s="276"/>
      <c r="HV7" s="276"/>
      <c r="HW7" s="276"/>
      <c r="HX7" s="276"/>
      <c r="HY7" s="276"/>
      <c r="HZ7" s="276"/>
      <c r="IA7" s="276"/>
      <c r="IB7" s="276"/>
      <c r="IC7" s="276"/>
      <c r="ID7" s="276"/>
      <c r="IE7" s="276"/>
      <c r="IF7" s="276"/>
      <c r="IG7" s="276"/>
      <c r="IH7" s="276"/>
      <c r="II7" s="276"/>
      <c r="IJ7" s="276"/>
      <c r="IK7" s="276"/>
      <c r="IL7" s="276"/>
      <c r="IM7" s="276"/>
      <c r="IN7" s="276"/>
      <c r="IO7" s="276"/>
      <c r="IP7" s="276"/>
      <c r="IQ7" s="276"/>
      <c r="IR7" s="276"/>
      <c r="IS7" s="276"/>
      <c r="IT7" s="276"/>
      <c r="IU7" s="276"/>
      <c r="IV7" s="276"/>
      <c r="IW7" s="276"/>
      <c r="IX7" s="276"/>
      <c r="IY7" s="276"/>
      <c r="IZ7" s="276"/>
      <c r="JA7" s="276"/>
      <c r="JB7" s="276"/>
      <c r="JC7" s="276"/>
      <c r="JD7" s="276"/>
      <c r="JE7" s="276"/>
      <c r="JF7" s="276"/>
      <c r="JG7" s="276"/>
      <c r="JH7" s="276"/>
      <c r="JI7" s="276"/>
      <c r="JJ7" s="276"/>
      <c r="JK7" s="276"/>
      <c r="JL7" s="276"/>
      <c r="JM7" s="276"/>
      <c r="JN7" s="276"/>
      <c r="JO7" s="276"/>
      <c r="JP7" s="276"/>
      <c r="JQ7" s="276"/>
      <c r="JR7" s="276"/>
      <c r="JS7" s="276"/>
      <c r="JT7" s="276"/>
      <c r="JU7" s="276"/>
      <c r="JV7" s="276"/>
      <c r="JW7" s="276"/>
      <c r="JX7" s="276"/>
      <c r="JY7" s="276"/>
      <c r="JZ7" s="276"/>
      <c r="KA7" s="276"/>
      <c r="KB7" s="276"/>
      <c r="KC7" s="276"/>
      <c r="KD7" s="276"/>
      <c r="KE7" s="276"/>
      <c r="KF7" s="276"/>
      <c r="KG7" s="276"/>
      <c r="KH7" s="276"/>
      <c r="KI7" s="276"/>
      <c r="KJ7" s="276"/>
      <c r="KK7" s="276"/>
      <c r="KL7" s="276"/>
      <c r="KM7" s="276"/>
      <c r="KN7" s="276"/>
      <c r="KO7" s="276"/>
      <c r="KP7" s="276"/>
      <c r="KQ7" s="276"/>
      <c r="KR7" s="276"/>
      <c r="KS7" s="276"/>
      <c r="KT7" s="276"/>
      <c r="KU7" s="276"/>
      <c r="KV7" s="276"/>
      <c r="KW7" s="276"/>
      <c r="KX7" s="276"/>
      <c r="KY7" s="276"/>
      <c r="KZ7" s="276"/>
      <c r="LA7" s="276"/>
      <c r="LB7" s="276"/>
      <c r="LC7" s="276"/>
      <c r="LD7" s="276"/>
      <c r="LE7" s="276"/>
      <c r="LF7" s="276"/>
      <c r="LG7" s="276"/>
      <c r="LH7" s="276"/>
      <c r="LI7" s="276"/>
      <c r="LJ7" s="276"/>
      <c r="LK7" s="276"/>
      <c r="LL7" s="276"/>
      <c r="LM7" s="276"/>
      <c r="LN7" s="276"/>
      <c r="LO7" s="276"/>
      <c r="LP7" s="276"/>
      <c r="LQ7" s="276"/>
      <c r="LR7" s="276"/>
      <c r="LS7" s="276"/>
      <c r="LT7" s="276"/>
      <c r="LU7" s="276"/>
      <c r="LV7" s="276"/>
      <c r="LW7" s="276"/>
      <c r="LX7" s="276"/>
      <c r="LY7" s="276"/>
      <c r="LZ7" s="276"/>
      <c r="MA7" s="276"/>
      <c r="MB7" s="276"/>
      <c r="MC7" s="276"/>
      <c r="MD7" s="276"/>
      <c r="ME7" s="276"/>
      <c r="MF7" s="276"/>
      <c r="MG7" s="276"/>
      <c r="MH7" s="276"/>
      <c r="MI7" s="276"/>
      <c r="MJ7" s="276"/>
      <c r="MK7" s="276"/>
      <c r="ML7" s="276"/>
      <c r="MM7" s="276"/>
      <c r="MN7" s="276"/>
      <c r="MO7" s="276"/>
      <c r="MP7" s="276"/>
      <c r="MQ7" s="276"/>
      <c r="MR7" s="276"/>
      <c r="MS7" s="276"/>
      <c r="MT7" s="276"/>
      <c r="MU7" s="276"/>
      <c r="MV7" s="276"/>
      <c r="MW7" s="276"/>
      <c r="MX7" s="276"/>
      <c r="MY7" s="276"/>
      <c r="MZ7" s="276"/>
      <c r="NA7" s="276"/>
      <c r="NB7" s="276"/>
      <c r="NC7" s="276"/>
      <c r="ND7" s="276"/>
      <c r="NE7" s="276"/>
      <c r="NF7" s="276"/>
      <c r="NG7" s="276"/>
      <c r="NH7" s="276"/>
      <c r="NI7" s="276"/>
      <c r="NJ7" s="276"/>
      <c r="NK7" s="276"/>
      <c r="NL7" s="276"/>
      <c r="NM7" s="276"/>
      <c r="NN7" s="276"/>
      <c r="NO7" s="276"/>
      <c r="NP7" s="276"/>
      <c r="NQ7" s="276"/>
      <c r="NR7" s="276"/>
      <c r="NS7" s="276"/>
      <c r="NT7" s="276"/>
      <c r="NU7" s="276"/>
      <c r="NV7" s="276"/>
      <c r="NW7" s="276"/>
      <c r="NX7" s="276"/>
      <c r="NY7" s="276"/>
      <c r="NZ7" s="276"/>
      <c r="OA7" s="276"/>
      <c r="OB7" s="276"/>
      <c r="OC7" s="276"/>
      <c r="OD7" s="276"/>
      <c r="OE7" s="276"/>
      <c r="OF7" s="276"/>
      <c r="OG7" s="276"/>
      <c r="OH7" s="276"/>
      <c r="OI7" s="276"/>
      <c r="OJ7" s="276"/>
      <c r="OK7" s="276"/>
      <c r="OL7" s="276"/>
      <c r="OM7" s="276"/>
      <c r="ON7" s="276"/>
      <c r="OO7" s="276"/>
      <c r="OP7" s="276"/>
      <c r="OQ7" s="276"/>
      <c r="OR7" s="276"/>
      <c r="OS7" s="276"/>
      <c r="OT7" s="276"/>
      <c r="OU7" s="276"/>
      <c r="OV7" s="276"/>
      <c r="OW7" s="276"/>
      <c r="OX7" s="276"/>
      <c r="OY7" s="276"/>
      <c r="OZ7" s="276"/>
      <c r="PA7" s="276"/>
      <c r="PB7" s="276"/>
      <c r="PC7" s="276"/>
      <c r="PD7" s="276"/>
      <c r="PE7" s="276"/>
      <c r="PF7" s="276"/>
      <c r="PG7" s="276"/>
      <c r="PH7" s="276"/>
      <c r="PI7" s="276"/>
      <c r="PJ7" s="276"/>
      <c r="PK7" s="276"/>
      <c r="PL7" s="276"/>
      <c r="PM7" s="276"/>
      <c r="PN7" s="276"/>
      <c r="PO7" s="276"/>
      <c r="PP7" s="276"/>
      <c r="PQ7" s="276"/>
      <c r="PR7" s="276"/>
      <c r="PS7" s="276"/>
      <c r="PT7" s="276"/>
      <c r="PU7" s="276"/>
      <c r="PV7" s="276"/>
      <c r="PW7" s="276"/>
      <c r="PX7" s="276"/>
      <c r="PY7" s="276"/>
      <c r="PZ7" s="276"/>
      <c r="QA7" s="276"/>
      <c r="QB7" s="276"/>
      <c r="QC7" s="276"/>
      <c r="QD7" s="276"/>
      <c r="QE7" s="276"/>
      <c r="QF7" s="276"/>
      <c r="QG7" s="276"/>
      <c r="QH7" s="276"/>
      <c r="QI7" s="276"/>
      <c r="QJ7" s="276"/>
      <c r="QK7" s="276"/>
      <c r="QL7" s="276"/>
      <c r="QM7" s="276"/>
      <c r="QN7" s="276"/>
      <c r="QO7" s="276"/>
      <c r="QP7" s="276"/>
      <c r="QQ7" s="276"/>
      <c r="QR7" s="276"/>
      <c r="QS7" s="276"/>
      <c r="QT7" s="276"/>
      <c r="QU7" s="276"/>
      <c r="QV7" s="276"/>
      <c r="QW7" s="276"/>
      <c r="QX7" s="276"/>
      <c r="QY7" s="276"/>
      <c r="QZ7" s="276"/>
      <c r="RA7" s="276"/>
      <c r="RB7" s="276"/>
      <c r="RC7" s="276"/>
      <c r="RD7" s="276"/>
      <c r="RE7" s="276"/>
      <c r="RF7" s="276"/>
      <c r="RG7" s="276"/>
    </row>
    <row r="8" spans="1:475" s="469" customFormat="1">
      <c r="A8" s="276"/>
      <c r="B8" s="461" t="s">
        <v>80</v>
      </c>
      <c r="C8" s="461"/>
      <c r="D8" s="462"/>
      <c r="E8" s="625" t="s">
        <v>337</v>
      </c>
      <c r="F8" s="625">
        <v>5</v>
      </c>
      <c r="G8" s="479">
        <f t="shared" si="0"/>
        <v>0</v>
      </c>
      <c r="H8" s="638" t="s">
        <v>40</v>
      </c>
      <c r="I8" s="626">
        <v>0</v>
      </c>
      <c r="J8" s="627">
        <v>839</v>
      </c>
      <c r="K8" s="628">
        <v>117</v>
      </c>
      <c r="L8" s="628">
        <v>117</v>
      </c>
      <c r="M8" s="467">
        <f t="shared" si="1"/>
        <v>0</v>
      </c>
      <c r="N8" s="467">
        <f t="shared" si="14"/>
        <v>0</v>
      </c>
      <c r="O8" s="767"/>
      <c r="P8" s="468">
        <f t="shared" si="2"/>
        <v>0</v>
      </c>
      <c r="Q8" s="468">
        <f t="shared" si="3"/>
        <v>0</v>
      </c>
      <c r="R8" s="468">
        <f t="shared" si="4"/>
        <v>0</v>
      </c>
      <c r="S8" s="468">
        <f t="shared" si="5"/>
        <v>0</v>
      </c>
      <c r="T8" s="468">
        <v>0</v>
      </c>
      <c r="U8" s="468">
        <f t="shared" si="6"/>
        <v>0</v>
      </c>
      <c r="V8" s="468">
        <f t="shared" si="7"/>
        <v>0</v>
      </c>
      <c r="W8" s="468">
        <v>0</v>
      </c>
      <c r="X8" s="468">
        <f t="shared" si="8"/>
        <v>0</v>
      </c>
      <c r="Y8" s="468">
        <f t="shared" si="9"/>
        <v>0</v>
      </c>
      <c r="Z8" s="468">
        <f t="shared" si="10"/>
        <v>0</v>
      </c>
      <c r="AA8" s="482">
        <f>IF(J8=0,0,(HLOOKUP(H8,'2012-2013 CE W T&amp;D No ConsCredi'!$C$7:$P$37,F8+1,FALSE)))</f>
        <v>0.29394958809912086</v>
      </c>
      <c r="AB8" s="468">
        <f t="shared" si="11"/>
        <v>0</v>
      </c>
      <c r="AC8" s="487" t="str">
        <f t="shared" si="12"/>
        <v/>
      </c>
      <c r="AD8" s="487" t="str">
        <f t="shared" si="13"/>
        <v/>
      </c>
      <c r="AE8" s="276"/>
      <c r="AF8" s="276"/>
      <c r="AG8" s="276"/>
      <c r="AH8" s="276"/>
      <c r="AI8" s="276"/>
      <c r="AJ8" s="276"/>
      <c r="AK8" s="276"/>
      <c r="AL8" s="276"/>
      <c r="AM8" s="276"/>
      <c r="AN8" s="276"/>
      <c r="AO8" s="276"/>
      <c r="AP8" s="276"/>
      <c r="AQ8" s="276"/>
      <c r="AR8" s="276"/>
      <c r="AS8" s="276"/>
      <c r="AT8" s="276"/>
      <c r="AU8" s="276"/>
      <c r="AV8" s="276"/>
      <c r="AW8" s="276"/>
      <c r="AX8" s="276"/>
      <c r="AY8" s="276"/>
      <c r="AZ8" s="276"/>
      <c r="BA8" s="276"/>
      <c r="BB8" s="276"/>
      <c r="BC8" s="276"/>
      <c r="BD8" s="276"/>
      <c r="BE8" s="276"/>
      <c r="BF8" s="276"/>
      <c r="BG8" s="276"/>
      <c r="BH8" s="276"/>
      <c r="BI8" s="276"/>
      <c r="BJ8" s="276"/>
      <c r="BK8" s="276"/>
      <c r="BL8" s="276"/>
      <c r="BM8" s="276"/>
      <c r="BN8" s="276"/>
      <c r="BO8" s="276"/>
      <c r="BP8" s="276"/>
      <c r="BQ8" s="276"/>
      <c r="BR8" s="276"/>
      <c r="BS8" s="276"/>
      <c r="BT8" s="276"/>
      <c r="BU8" s="276"/>
      <c r="BV8" s="276"/>
      <c r="BW8" s="276"/>
      <c r="BX8" s="276"/>
      <c r="BY8" s="276"/>
      <c r="BZ8" s="276"/>
      <c r="CA8" s="276"/>
      <c r="CB8" s="276"/>
      <c r="CC8" s="276"/>
      <c r="CD8" s="276"/>
      <c r="CE8" s="276"/>
      <c r="CF8" s="276"/>
      <c r="CG8" s="276"/>
      <c r="CH8" s="276"/>
      <c r="CI8" s="276"/>
      <c r="CJ8" s="276"/>
      <c r="CK8" s="276"/>
      <c r="CL8" s="276"/>
      <c r="CM8" s="276"/>
      <c r="CN8" s="276"/>
      <c r="CO8" s="276"/>
      <c r="CP8" s="276"/>
      <c r="CQ8" s="276"/>
      <c r="CR8" s="276"/>
      <c r="CS8" s="276"/>
      <c r="CT8" s="276"/>
      <c r="CU8" s="276"/>
      <c r="CV8" s="276"/>
      <c r="CW8" s="276"/>
      <c r="CX8" s="276"/>
      <c r="CY8" s="276"/>
      <c r="CZ8" s="276"/>
      <c r="DA8" s="276"/>
      <c r="DB8" s="276"/>
      <c r="DC8" s="276"/>
      <c r="DD8" s="276"/>
      <c r="DE8" s="276"/>
      <c r="DF8" s="276"/>
      <c r="DG8" s="276"/>
      <c r="DH8" s="276"/>
      <c r="DI8" s="276"/>
      <c r="DJ8" s="276"/>
      <c r="DK8" s="276"/>
      <c r="DL8" s="276"/>
      <c r="DM8" s="276"/>
      <c r="DN8" s="276"/>
      <c r="DO8" s="276"/>
      <c r="DP8" s="276"/>
      <c r="DQ8" s="276"/>
      <c r="DR8" s="276"/>
      <c r="DS8" s="276"/>
      <c r="DT8" s="276"/>
      <c r="DU8" s="276"/>
      <c r="DV8" s="276"/>
      <c r="DW8" s="276"/>
      <c r="DX8" s="276"/>
      <c r="DY8" s="276"/>
      <c r="DZ8" s="276"/>
      <c r="EA8" s="276"/>
      <c r="EB8" s="276"/>
      <c r="EC8" s="276"/>
      <c r="ED8" s="276"/>
      <c r="EE8" s="276"/>
      <c r="EF8" s="276"/>
      <c r="EG8" s="276"/>
      <c r="EH8" s="276"/>
      <c r="EI8" s="276"/>
      <c r="EJ8" s="276"/>
      <c r="EK8" s="276"/>
      <c r="EL8" s="276"/>
      <c r="EM8" s="276"/>
      <c r="EN8" s="276"/>
      <c r="EO8" s="276"/>
      <c r="EP8" s="276"/>
      <c r="EQ8" s="276"/>
      <c r="ER8" s="276"/>
      <c r="ES8" s="276"/>
      <c r="ET8" s="276"/>
      <c r="EU8" s="276"/>
      <c r="EV8" s="276"/>
      <c r="EW8" s="276"/>
      <c r="EX8" s="276"/>
      <c r="EY8" s="276"/>
      <c r="EZ8" s="276"/>
      <c r="FA8" s="276"/>
      <c r="FB8" s="276"/>
      <c r="FC8" s="276"/>
      <c r="FD8" s="276"/>
      <c r="FE8" s="276"/>
      <c r="FF8" s="276"/>
      <c r="FG8" s="276"/>
      <c r="FH8" s="276"/>
      <c r="FI8" s="276"/>
      <c r="FJ8" s="276"/>
      <c r="FK8" s="276"/>
      <c r="FL8" s="276"/>
      <c r="FM8" s="276"/>
      <c r="FN8" s="276"/>
      <c r="FO8" s="276"/>
      <c r="FP8" s="276"/>
      <c r="FQ8" s="276"/>
      <c r="FR8" s="276"/>
      <c r="FS8" s="276"/>
      <c r="FT8" s="276"/>
      <c r="FU8" s="276"/>
      <c r="FV8" s="276"/>
      <c r="FW8" s="276"/>
      <c r="FX8" s="276"/>
      <c r="FY8" s="276"/>
      <c r="FZ8" s="276"/>
      <c r="GA8" s="276"/>
      <c r="GB8" s="276"/>
      <c r="GC8" s="276"/>
      <c r="GD8" s="276"/>
      <c r="GE8" s="276"/>
      <c r="GF8" s="276"/>
      <c r="GG8" s="276"/>
      <c r="GH8" s="276"/>
      <c r="GI8" s="276"/>
      <c r="GJ8" s="276"/>
      <c r="GK8" s="276"/>
      <c r="GL8" s="276"/>
      <c r="GM8" s="276"/>
      <c r="GN8" s="276"/>
      <c r="GO8" s="276"/>
      <c r="GP8" s="276"/>
      <c r="GQ8" s="276"/>
      <c r="GR8" s="276"/>
      <c r="GS8" s="276"/>
      <c r="GT8" s="276"/>
      <c r="GU8" s="276"/>
      <c r="GV8" s="276"/>
      <c r="GW8" s="276"/>
      <c r="GX8" s="276"/>
      <c r="GY8" s="276"/>
      <c r="GZ8" s="276"/>
      <c r="HA8" s="276"/>
      <c r="HB8" s="276"/>
      <c r="HC8" s="276"/>
      <c r="HD8" s="276"/>
      <c r="HE8" s="276"/>
      <c r="HF8" s="276"/>
      <c r="HG8" s="276"/>
      <c r="HH8" s="276"/>
      <c r="HI8" s="276"/>
      <c r="HJ8" s="276"/>
      <c r="HK8" s="276"/>
      <c r="HL8" s="276"/>
      <c r="HM8" s="276"/>
      <c r="HN8" s="276"/>
      <c r="HO8" s="276"/>
      <c r="HP8" s="276"/>
      <c r="HQ8" s="276"/>
      <c r="HR8" s="276"/>
      <c r="HS8" s="276"/>
      <c r="HT8" s="276"/>
      <c r="HU8" s="276"/>
      <c r="HV8" s="276"/>
      <c r="HW8" s="276"/>
      <c r="HX8" s="276"/>
      <c r="HY8" s="276"/>
      <c r="HZ8" s="276"/>
      <c r="IA8" s="276"/>
      <c r="IB8" s="276"/>
      <c r="IC8" s="276"/>
      <c r="ID8" s="276"/>
      <c r="IE8" s="276"/>
      <c r="IF8" s="276"/>
      <c r="IG8" s="276"/>
      <c r="IH8" s="276"/>
      <c r="II8" s="276"/>
      <c r="IJ8" s="276"/>
      <c r="IK8" s="276"/>
      <c r="IL8" s="276"/>
      <c r="IM8" s="276"/>
      <c r="IN8" s="276"/>
      <c r="IO8" s="276"/>
      <c r="IP8" s="276"/>
      <c r="IQ8" s="276"/>
      <c r="IR8" s="276"/>
      <c r="IS8" s="276"/>
      <c r="IT8" s="276"/>
      <c r="IU8" s="276"/>
      <c r="IV8" s="276"/>
      <c r="IW8" s="276"/>
      <c r="IX8" s="276"/>
      <c r="IY8" s="276"/>
      <c r="IZ8" s="276"/>
      <c r="JA8" s="276"/>
      <c r="JB8" s="276"/>
      <c r="JC8" s="276"/>
      <c r="JD8" s="276"/>
      <c r="JE8" s="276"/>
      <c r="JF8" s="276"/>
      <c r="JG8" s="276"/>
      <c r="JH8" s="276"/>
      <c r="JI8" s="276"/>
      <c r="JJ8" s="276"/>
      <c r="JK8" s="276"/>
      <c r="JL8" s="276"/>
      <c r="JM8" s="276"/>
      <c r="JN8" s="276"/>
      <c r="JO8" s="276"/>
      <c r="JP8" s="276"/>
      <c r="JQ8" s="276"/>
      <c r="JR8" s="276"/>
      <c r="JS8" s="276"/>
      <c r="JT8" s="276"/>
      <c r="JU8" s="276"/>
      <c r="JV8" s="276"/>
      <c r="JW8" s="276"/>
      <c r="JX8" s="276"/>
      <c r="JY8" s="276"/>
      <c r="JZ8" s="276"/>
      <c r="KA8" s="276"/>
      <c r="KB8" s="276"/>
      <c r="KC8" s="276"/>
      <c r="KD8" s="276"/>
      <c r="KE8" s="276"/>
      <c r="KF8" s="276"/>
      <c r="KG8" s="276"/>
      <c r="KH8" s="276"/>
      <c r="KI8" s="276"/>
      <c r="KJ8" s="276"/>
      <c r="KK8" s="276"/>
      <c r="KL8" s="276"/>
      <c r="KM8" s="276"/>
      <c r="KN8" s="276"/>
      <c r="KO8" s="276"/>
      <c r="KP8" s="276"/>
      <c r="KQ8" s="276"/>
      <c r="KR8" s="276"/>
      <c r="KS8" s="276"/>
      <c r="KT8" s="276"/>
      <c r="KU8" s="276"/>
      <c r="KV8" s="276"/>
      <c r="KW8" s="276"/>
      <c r="KX8" s="276"/>
      <c r="KY8" s="276"/>
      <c r="KZ8" s="276"/>
      <c r="LA8" s="276"/>
      <c r="LB8" s="276"/>
      <c r="LC8" s="276"/>
      <c r="LD8" s="276"/>
      <c r="LE8" s="276"/>
      <c r="LF8" s="276"/>
      <c r="LG8" s="276"/>
      <c r="LH8" s="276"/>
      <c r="LI8" s="276"/>
      <c r="LJ8" s="276"/>
      <c r="LK8" s="276"/>
      <c r="LL8" s="276"/>
      <c r="LM8" s="276"/>
      <c r="LN8" s="276"/>
      <c r="LO8" s="276"/>
      <c r="LP8" s="276"/>
      <c r="LQ8" s="276"/>
      <c r="LR8" s="276"/>
      <c r="LS8" s="276"/>
      <c r="LT8" s="276"/>
      <c r="LU8" s="276"/>
      <c r="LV8" s="276"/>
      <c r="LW8" s="276"/>
      <c r="LX8" s="276"/>
      <c r="LY8" s="276"/>
      <c r="LZ8" s="276"/>
      <c r="MA8" s="276"/>
      <c r="MB8" s="276"/>
      <c r="MC8" s="276"/>
      <c r="MD8" s="276"/>
      <c r="ME8" s="276"/>
      <c r="MF8" s="276"/>
      <c r="MG8" s="276"/>
      <c r="MH8" s="276"/>
      <c r="MI8" s="276"/>
      <c r="MJ8" s="276"/>
      <c r="MK8" s="276"/>
      <c r="ML8" s="276"/>
      <c r="MM8" s="276"/>
      <c r="MN8" s="276"/>
      <c r="MO8" s="276"/>
      <c r="MP8" s="276"/>
      <c r="MQ8" s="276"/>
      <c r="MR8" s="276"/>
      <c r="MS8" s="276"/>
      <c r="MT8" s="276"/>
      <c r="MU8" s="276"/>
      <c r="MV8" s="276"/>
      <c r="MW8" s="276"/>
      <c r="MX8" s="276"/>
      <c r="MY8" s="276"/>
      <c r="MZ8" s="276"/>
      <c r="NA8" s="276"/>
      <c r="NB8" s="276"/>
      <c r="NC8" s="276"/>
      <c r="ND8" s="276"/>
      <c r="NE8" s="276"/>
      <c r="NF8" s="276"/>
      <c r="NG8" s="276"/>
      <c r="NH8" s="276"/>
      <c r="NI8" s="276"/>
      <c r="NJ8" s="276"/>
      <c r="NK8" s="276"/>
      <c r="NL8" s="276"/>
      <c r="NM8" s="276"/>
      <c r="NN8" s="276"/>
      <c r="NO8" s="276"/>
      <c r="NP8" s="276"/>
      <c r="NQ8" s="276"/>
      <c r="NR8" s="276"/>
      <c r="NS8" s="276"/>
      <c r="NT8" s="276"/>
      <c r="NU8" s="276"/>
      <c r="NV8" s="276"/>
      <c r="NW8" s="276"/>
      <c r="NX8" s="276"/>
      <c r="NY8" s="276"/>
      <c r="NZ8" s="276"/>
      <c r="OA8" s="276"/>
      <c r="OB8" s="276"/>
      <c r="OC8" s="276"/>
      <c r="OD8" s="276"/>
      <c r="OE8" s="276"/>
      <c r="OF8" s="276"/>
      <c r="OG8" s="276"/>
      <c r="OH8" s="276"/>
      <c r="OI8" s="276"/>
      <c r="OJ8" s="276"/>
      <c r="OK8" s="276"/>
      <c r="OL8" s="276"/>
      <c r="OM8" s="276"/>
      <c r="ON8" s="276"/>
      <c r="OO8" s="276"/>
      <c r="OP8" s="276"/>
      <c r="OQ8" s="276"/>
      <c r="OR8" s="276"/>
      <c r="OS8" s="276"/>
      <c r="OT8" s="276"/>
      <c r="OU8" s="276"/>
      <c r="OV8" s="276"/>
      <c r="OW8" s="276"/>
      <c r="OX8" s="276"/>
      <c r="OY8" s="276"/>
      <c r="OZ8" s="276"/>
      <c r="PA8" s="276"/>
      <c r="PB8" s="276"/>
      <c r="PC8" s="276"/>
      <c r="PD8" s="276"/>
      <c r="PE8" s="276"/>
      <c r="PF8" s="276"/>
      <c r="PG8" s="276"/>
      <c r="PH8" s="276"/>
      <c r="PI8" s="276"/>
      <c r="PJ8" s="276"/>
      <c r="PK8" s="276"/>
      <c r="PL8" s="276"/>
      <c r="PM8" s="276"/>
      <c r="PN8" s="276"/>
      <c r="PO8" s="276"/>
      <c r="PP8" s="276"/>
      <c r="PQ8" s="276"/>
      <c r="PR8" s="276"/>
      <c r="PS8" s="276"/>
      <c r="PT8" s="276"/>
      <c r="PU8" s="276"/>
      <c r="PV8" s="276"/>
      <c r="PW8" s="276"/>
      <c r="PX8" s="276"/>
      <c r="PY8" s="276"/>
      <c r="PZ8" s="276"/>
      <c r="QA8" s="276"/>
      <c r="QB8" s="276"/>
      <c r="QC8" s="276"/>
      <c r="QD8" s="276"/>
      <c r="QE8" s="276"/>
      <c r="QF8" s="276"/>
      <c r="QG8" s="276"/>
      <c r="QH8" s="276"/>
      <c r="QI8" s="276"/>
      <c r="QJ8" s="276"/>
      <c r="QK8" s="276"/>
      <c r="QL8" s="276"/>
      <c r="QM8" s="276"/>
      <c r="QN8" s="276"/>
      <c r="QO8" s="276"/>
      <c r="QP8" s="276"/>
      <c r="QQ8" s="276"/>
      <c r="QR8" s="276"/>
      <c r="QS8" s="276"/>
      <c r="QT8" s="276"/>
      <c r="QU8" s="276"/>
      <c r="QV8" s="276"/>
      <c r="QW8" s="276"/>
      <c r="QX8" s="276"/>
      <c r="QY8" s="276"/>
      <c r="QZ8" s="276"/>
      <c r="RA8" s="276"/>
      <c r="RB8" s="276"/>
      <c r="RC8" s="276"/>
      <c r="RD8" s="276"/>
      <c r="RE8" s="276"/>
      <c r="RF8" s="276"/>
      <c r="RG8" s="276"/>
    </row>
    <row r="9" spans="1:475" s="469" customFormat="1">
      <c r="A9" s="276"/>
      <c r="B9" s="461" t="s">
        <v>80</v>
      </c>
      <c r="C9" s="461"/>
      <c r="D9" s="462"/>
      <c r="E9" s="625" t="s">
        <v>338</v>
      </c>
      <c r="F9" s="625">
        <v>5</v>
      </c>
      <c r="G9" s="479">
        <f t="shared" si="0"/>
        <v>0</v>
      </c>
      <c r="H9" s="638" t="s">
        <v>40</v>
      </c>
      <c r="I9" s="626">
        <v>0</v>
      </c>
      <c r="J9" s="627">
        <v>839</v>
      </c>
      <c r="K9" s="628">
        <v>58.5</v>
      </c>
      <c r="L9" s="628">
        <v>58.5</v>
      </c>
      <c r="M9" s="467">
        <f t="shared" si="1"/>
        <v>0</v>
      </c>
      <c r="N9" s="467">
        <f t="shared" si="14"/>
        <v>0</v>
      </c>
      <c r="O9" s="767"/>
      <c r="P9" s="468">
        <f t="shared" si="2"/>
        <v>0</v>
      </c>
      <c r="Q9" s="468">
        <f t="shared" si="3"/>
        <v>0</v>
      </c>
      <c r="R9" s="468">
        <f t="shared" si="4"/>
        <v>0</v>
      </c>
      <c r="S9" s="468">
        <f t="shared" si="5"/>
        <v>0</v>
      </c>
      <c r="T9" s="468">
        <v>0</v>
      </c>
      <c r="U9" s="468">
        <f t="shared" si="6"/>
        <v>0</v>
      </c>
      <c r="V9" s="468">
        <f t="shared" si="7"/>
        <v>0</v>
      </c>
      <c r="W9" s="468">
        <v>0</v>
      </c>
      <c r="X9" s="468">
        <f t="shared" si="8"/>
        <v>0</v>
      </c>
      <c r="Y9" s="468">
        <f t="shared" si="9"/>
        <v>0</v>
      </c>
      <c r="Z9" s="468">
        <f t="shared" si="10"/>
        <v>0</v>
      </c>
      <c r="AA9" s="482">
        <f>IF(J9=0,0,(HLOOKUP(H9,'2012-2013 CE W T&amp;D No ConsCredi'!$C$7:$P$37,F9+1,FALSE)))</f>
        <v>0.29394958809912086</v>
      </c>
      <c r="AB9" s="468">
        <f t="shared" si="11"/>
        <v>0</v>
      </c>
      <c r="AC9" s="487" t="str">
        <f t="shared" si="12"/>
        <v/>
      </c>
      <c r="AD9" s="487" t="str">
        <f t="shared" si="13"/>
        <v/>
      </c>
      <c r="AE9" s="276"/>
      <c r="AF9" s="276"/>
      <c r="AG9" s="276"/>
      <c r="AH9" s="276"/>
      <c r="AI9" s="276"/>
      <c r="AJ9" s="276"/>
      <c r="AK9" s="276"/>
      <c r="AL9" s="276"/>
      <c r="AM9" s="276"/>
      <c r="AN9" s="276"/>
      <c r="AO9" s="276"/>
      <c r="AP9" s="276"/>
      <c r="AQ9" s="276"/>
      <c r="AR9" s="276"/>
      <c r="AS9" s="276"/>
      <c r="AT9" s="276"/>
      <c r="AU9" s="276"/>
      <c r="AV9" s="276"/>
      <c r="AW9" s="276"/>
      <c r="AX9" s="276"/>
      <c r="AY9" s="276"/>
      <c r="AZ9" s="276"/>
      <c r="BA9" s="276"/>
      <c r="BB9" s="276"/>
      <c r="BC9" s="276"/>
      <c r="BD9" s="276"/>
      <c r="BE9" s="276"/>
      <c r="BF9" s="276"/>
      <c r="BG9" s="276"/>
      <c r="BH9" s="276"/>
      <c r="BI9" s="276"/>
      <c r="BJ9" s="276"/>
      <c r="BK9" s="276"/>
      <c r="BL9" s="276"/>
      <c r="BM9" s="276"/>
      <c r="BN9" s="276"/>
      <c r="BO9" s="276"/>
      <c r="BP9" s="276"/>
      <c r="BQ9" s="276"/>
      <c r="BR9" s="276"/>
      <c r="BS9" s="276"/>
      <c r="BT9" s="276"/>
      <c r="BU9" s="276"/>
      <c r="BV9" s="276"/>
      <c r="BW9" s="276"/>
      <c r="BX9" s="276"/>
      <c r="BY9" s="276"/>
      <c r="BZ9" s="276"/>
      <c r="CA9" s="276"/>
      <c r="CB9" s="276"/>
      <c r="CC9" s="276"/>
      <c r="CD9" s="276"/>
      <c r="CE9" s="276"/>
      <c r="CF9" s="276"/>
      <c r="CG9" s="276"/>
      <c r="CH9" s="276"/>
      <c r="CI9" s="276"/>
      <c r="CJ9" s="276"/>
      <c r="CK9" s="276"/>
      <c r="CL9" s="276"/>
      <c r="CM9" s="276"/>
      <c r="CN9" s="276"/>
      <c r="CO9" s="276"/>
      <c r="CP9" s="276"/>
      <c r="CQ9" s="276"/>
      <c r="CR9" s="276"/>
      <c r="CS9" s="276"/>
      <c r="CT9" s="276"/>
      <c r="CU9" s="276"/>
      <c r="CV9" s="276"/>
      <c r="CW9" s="276"/>
      <c r="CX9" s="276"/>
      <c r="CY9" s="276"/>
      <c r="CZ9" s="276"/>
      <c r="DA9" s="276"/>
      <c r="DB9" s="276"/>
      <c r="DC9" s="276"/>
      <c r="DD9" s="276"/>
      <c r="DE9" s="276"/>
      <c r="DF9" s="276"/>
      <c r="DG9" s="276"/>
      <c r="DH9" s="276"/>
      <c r="DI9" s="276"/>
      <c r="DJ9" s="276"/>
      <c r="DK9" s="276"/>
      <c r="DL9" s="276"/>
      <c r="DM9" s="276"/>
      <c r="DN9" s="276"/>
      <c r="DO9" s="276"/>
      <c r="DP9" s="276"/>
      <c r="DQ9" s="276"/>
      <c r="DR9" s="276"/>
      <c r="DS9" s="276"/>
      <c r="DT9" s="276"/>
      <c r="DU9" s="276"/>
      <c r="DV9" s="276"/>
      <c r="DW9" s="276"/>
      <c r="DX9" s="276"/>
      <c r="DY9" s="276"/>
      <c r="DZ9" s="276"/>
      <c r="EA9" s="276"/>
      <c r="EB9" s="276"/>
      <c r="EC9" s="276"/>
      <c r="ED9" s="276"/>
      <c r="EE9" s="276"/>
      <c r="EF9" s="276"/>
      <c r="EG9" s="276"/>
      <c r="EH9" s="276"/>
      <c r="EI9" s="276"/>
      <c r="EJ9" s="276"/>
      <c r="EK9" s="276"/>
      <c r="EL9" s="276"/>
      <c r="EM9" s="276"/>
      <c r="EN9" s="276"/>
      <c r="EO9" s="276"/>
      <c r="EP9" s="276"/>
      <c r="EQ9" s="276"/>
      <c r="ER9" s="276"/>
      <c r="ES9" s="276"/>
      <c r="ET9" s="276"/>
      <c r="EU9" s="276"/>
      <c r="EV9" s="276"/>
      <c r="EW9" s="276"/>
      <c r="EX9" s="276"/>
      <c r="EY9" s="276"/>
      <c r="EZ9" s="276"/>
      <c r="FA9" s="276"/>
      <c r="FB9" s="276"/>
      <c r="FC9" s="276"/>
      <c r="FD9" s="276"/>
      <c r="FE9" s="276"/>
      <c r="FF9" s="276"/>
      <c r="FG9" s="276"/>
      <c r="FH9" s="276"/>
      <c r="FI9" s="276"/>
      <c r="FJ9" s="276"/>
      <c r="FK9" s="276"/>
      <c r="FL9" s="276"/>
      <c r="FM9" s="276"/>
      <c r="FN9" s="276"/>
      <c r="FO9" s="276"/>
      <c r="FP9" s="276"/>
      <c r="FQ9" s="276"/>
      <c r="FR9" s="276"/>
      <c r="FS9" s="276"/>
      <c r="FT9" s="276"/>
      <c r="FU9" s="276"/>
      <c r="FV9" s="276"/>
      <c r="FW9" s="276"/>
      <c r="FX9" s="276"/>
      <c r="FY9" s="276"/>
      <c r="FZ9" s="276"/>
      <c r="GA9" s="276"/>
      <c r="GB9" s="276"/>
      <c r="GC9" s="276"/>
      <c r="GD9" s="276"/>
      <c r="GE9" s="276"/>
      <c r="GF9" s="276"/>
      <c r="GG9" s="276"/>
      <c r="GH9" s="276"/>
      <c r="GI9" s="276"/>
      <c r="GJ9" s="276"/>
      <c r="GK9" s="276"/>
      <c r="GL9" s="276"/>
      <c r="GM9" s="276"/>
      <c r="GN9" s="276"/>
      <c r="GO9" s="276"/>
      <c r="GP9" s="276"/>
      <c r="GQ9" s="276"/>
      <c r="GR9" s="276"/>
      <c r="GS9" s="276"/>
      <c r="GT9" s="276"/>
      <c r="GU9" s="276"/>
      <c r="GV9" s="276"/>
      <c r="GW9" s="276"/>
      <c r="GX9" s="276"/>
      <c r="GY9" s="276"/>
      <c r="GZ9" s="276"/>
      <c r="HA9" s="276"/>
      <c r="HB9" s="276"/>
      <c r="HC9" s="276"/>
      <c r="HD9" s="276"/>
      <c r="HE9" s="276"/>
      <c r="HF9" s="276"/>
      <c r="HG9" s="276"/>
      <c r="HH9" s="276"/>
      <c r="HI9" s="276"/>
      <c r="HJ9" s="276"/>
      <c r="HK9" s="276"/>
      <c r="HL9" s="276"/>
      <c r="HM9" s="276"/>
      <c r="HN9" s="276"/>
      <c r="HO9" s="276"/>
      <c r="HP9" s="276"/>
      <c r="HQ9" s="276"/>
      <c r="HR9" s="276"/>
      <c r="HS9" s="276"/>
      <c r="HT9" s="276"/>
      <c r="HU9" s="276"/>
      <c r="HV9" s="276"/>
      <c r="HW9" s="276"/>
      <c r="HX9" s="276"/>
      <c r="HY9" s="276"/>
      <c r="HZ9" s="276"/>
      <c r="IA9" s="276"/>
      <c r="IB9" s="276"/>
      <c r="IC9" s="276"/>
      <c r="ID9" s="276"/>
      <c r="IE9" s="276"/>
      <c r="IF9" s="276"/>
      <c r="IG9" s="276"/>
      <c r="IH9" s="276"/>
      <c r="II9" s="276"/>
      <c r="IJ9" s="276"/>
      <c r="IK9" s="276"/>
      <c r="IL9" s="276"/>
      <c r="IM9" s="276"/>
      <c r="IN9" s="276"/>
      <c r="IO9" s="276"/>
      <c r="IP9" s="276"/>
      <c r="IQ9" s="276"/>
      <c r="IR9" s="276"/>
      <c r="IS9" s="276"/>
      <c r="IT9" s="276"/>
      <c r="IU9" s="276"/>
      <c r="IV9" s="276"/>
      <c r="IW9" s="276"/>
      <c r="IX9" s="276"/>
      <c r="IY9" s="276"/>
      <c r="IZ9" s="276"/>
      <c r="JA9" s="276"/>
      <c r="JB9" s="276"/>
      <c r="JC9" s="276"/>
      <c r="JD9" s="276"/>
      <c r="JE9" s="276"/>
      <c r="JF9" s="276"/>
      <c r="JG9" s="276"/>
      <c r="JH9" s="276"/>
      <c r="JI9" s="276"/>
      <c r="JJ9" s="276"/>
      <c r="JK9" s="276"/>
      <c r="JL9" s="276"/>
      <c r="JM9" s="276"/>
      <c r="JN9" s="276"/>
      <c r="JO9" s="276"/>
      <c r="JP9" s="276"/>
      <c r="JQ9" s="276"/>
      <c r="JR9" s="276"/>
      <c r="JS9" s="276"/>
      <c r="JT9" s="276"/>
      <c r="JU9" s="276"/>
      <c r="JV9" s="276"/>
      <c r="JW9" s="276"/>
      <c r="JX9" s="276"/>
      <c r="JY9" s="276"/>
      <c r="JZ9" s="276"/>
      <c r="KA9" s="276"/>
      <c r="KB9" s="276"/>
      <c r="KC9" s="276"/>
      <c r="KD9" s="276"/>
      <c r="KE9" s="276"/>
      <c r="KF9" s="276"/>
      <c r="KG9" s="276"/>
      <c r="KH9" s="276"/>
      <c r="KI9" s="276"/>
      <c r="KJ9" s="276"/>
      <c r="KK9" s="276"/>
      <c r="KL9" s="276"/>
      <c r="KM9" s="276"/>
      <c r="KN9" s="276"/>
      <c r="KO9" s="276"/>
      <c r="KP9" s="276"/>
      <c r="KQ9" s="276"/>
      <c r="KR9" s="276"/>
      <c r="KS9" s="276"/>
      <c r="KT9" s="276"/>
      <c r="KU9" s="276"/>
      <c r="KV9" s="276"/>
      <c r="KW9" s="276"/>
      <c r="KX9" s="276"/>
      <c r="KY9" s="276"/>
      <c r="KZ9" s="276"/>
      <c r="LA9" s="276"/>
      <c r="LB9" s="276"/>
      <c r="LC9" s="276"/>
      <c r="LD9" s="276"/>
      <c r="LE9" s="276"/>
      <c r="LF9" s="276"/>
      <c r="LG9" s="276"/>
      <c r="LH9" s="276"/>
      <c r="LI9" s="276"/>
      <c r="LJ9" s="276"/>
      <c r="LK9" s="276"/>
      <c r="LL9" s="276"/>
      <c r="LM9" s="276"/>
      <c r="LN9" s="276"/>
      <c r="LO9" s="276"/>
      <c r="LP9" s="276"/>
      <c r="LQ9" s="276"/>
      <c r="LR9" s="276"/>
      <c r="LS9" s="276"/>
      <c r="LT9" s="276"/>
      <c r="LU9" s="276"/>
      <c r="LV9" s="276"/>
      <c r="LW9" s="276"/>
      <c r="LX9" s="276"/>
      <c r="LY9" s="276"/>
      <c r="LZ9" s="276"/>
      <c r="MA9" s="276"/>
      <c r="MB9" s="276"/>
      <c r="MC9" s="276"/>
      <c r="MD9" s="276"/>
      <c r="ME9" s="276"/>
      <c r="MF9" s="276"/>
      <c r="MG9" s="276"/>
      <c r="MH9" s="276"/>
      <c r="MI9" s="276"/>
      <c r="MJ9" s="276"/>
      <c r="MK9" s="276"/>
      <c r="ML9" s="276"/>
      <c r="MM9" s="276"/>
      <c r="MN9" s="276"/>
      <c r="MO9" s="276"/>
      <c r="MP9" s="276"/>
      <c r="MQ9" s="276"/>
      <c r="MR9" s="276"/>
      <c r="MS9" s="276"/>
      <c r="MT9" s="276"/>
      <c r="MU9" s="276"/>
      <c r="MV9" s="276"/>
      <c r="MW9" s="276"/>
      <c r="MX9" s="276"/>
      <c r="MY9" s="276"/>
      <c r="MZ9" s="276"/>
      <c r="NA9" s="276"/>
      <c r="NB9" s="276"/>
      <c r="NC9" s="276"/>
      <c r="ND9" s="276"/>
      <c r="NE9" s="276"/>
      <c r="NF9" s="276"/>
      <c r="NG9" s="276"/>
      <c r="NH9" s="276"/>
      <c r="NI9" s="276"/>
      <c r="NJ9" s="276"/>
      <c r="NK9" s="276"/>
      <c r="NL9" s="276"/>
      <c r="NM9" s="276"/>
      <c r="NN9" s="276"/>
      <c r="NO9" s="276"/>
      <c r="NP9" s="276"/>
      <c r="NQ9" s="276"/>
      <c r="NR9" s="276"/>
      <c r="NS9" s="276"/>
      <c r="NT9" s="276"/>
      <c r="NU9" s="276"/>
      <c r="NV9" s="276"/>
      <c r="NW9" s="276"/>
      <c r="NX9" s="276"/>
      <c r="NY9" s="276"/>
      <c r="NZ9" s="276"/>
      <c r="OA9" s="276"/>
      <c r="OB9" s="276"/>
      <c r="OC9" s="276"/>
      <c r="OD9" s="276"/>
      <c r="OE9" s="276"/>
      <c r="OF9" s="276"/>
      <c r="OG9" s="276"/>
      <c r="OH9" s="276"/>
      <c r="OI9" s="276"/>
      <c r="OJ9" s="276"/>
      <c r="OK9" s="276"/>
      <c r="OL9" s="276"/>
      <c r="OM9" s="276"/>
      <c r="ON9" s="276"/>
      <c r="OO9" s="276"/>
      <c r="OP9" s="276"/>
      <c r="OQ9" s="276"/>
      <c r="OR9" s="276"/>
      <c r="OS9" s="276"/>
      <c r="OT9" s="276"/>
      <c r="OU9" s="276"/>
      <c r="OV9" s="276"/>
      <c r="OW9" s="276"/>
      <c r="OX9" s="276"/>
      <c r="OY9" s="276"/>
      <c r="OZ9" s="276"/>
      <c r="PA9" s="276"/>
      <c r="PB9" s="276"/>
      <c r="PC9" s="276"/>
      <c r="PD9" s="276"/>
      <c r="PE9" s="276"/>
      <c r="PF9" s="276"/>
      <c r="PG9" s="276"/>
      <c r="PH9" s="276"/>
      <c r="PI9" s="276"/>
      <c r="PJ9" s="276"/>
      <c r="PK9" s="276"/>
      <c r="PL9" s="276"/>
      <c r="PM9" s="276"/>
      <c r="PN9" s="276"/>
      <c r="PO9" s="276"/>
      <c r="PP9" s="276"/>
      <c r="PQ9" s="276"/>
      <c r="PR9" s="276"/>
      <c r="PS9" s="276"/>
      <c r="PT9" s="276"/>
      <c r="PU9" s="276"/>
      <c r="PV9" s="276"/>
      <c r="PW9" s="276"/>
      <c r="PX9" s="276"/>
      <c r="PY9" s="276"/>
      <c r="PZ9" s="276"/>
      <c r="QA9" s="276"/>
      <c r="QB9" s="276"/>
      <c r="QC9" s="276"/>
      <c r="QD9" s="276"/>
      <c r="QE9" s="276"/>
      <c r="QF9" s="276"/>
      <c r="QG9" s="276"/>
      <c r="QH9" s="276"/>
      <c r="QI9" s="276"/>
      <c r="QJ9" s="276"/>
      <c r="QK9" s="276"/>
      <c r="QL9" s="276"/>
      <c r="QM9" s="276"/>
      <c r="QN9" s="276"/>
      <c r="QO9" s="276"/>
      <c r="QP9" s="276"/>
      <c r="QQ9" s="276"/>
      <c r="QR9" s="276"/>
      <c r="QS9" s="276"/>
      <c r="QT9" s="276"/>
      <c r="QU9" s="276"/>
      <c r="QV9" s="276"/>
      <c r="QW9" s="276"/>
      <c r="QX9" s="276"/>
      <c r="QY9" s="276"/>
      <c r="QZ9" s="276"/>
      <c r="RA9" s="276"/>
      <c r="RB9" s="276"/>
      <c r="RC9" s="276"/>
      <c r="RD9" s="276"/>
      <c r="RE9" s="276"/>
      <c r="RF9" s="276"/>
      <c r="RG9" s="276"/>
    </row>
    <row r="10" spans="1:475" s="469" customFormat="1">
      <c r="A10" s="276"/>
      <c r="B10" s="461" t="s">
        <v>80</v>
      </c>
      <c r="C10" s="461"/>
      <c r="D10" s="462"/>
      <c r="E10" s="625" t="s">
        <v>339</v>
      </c>
      <c r="F10" s="625">
        <v>5</v>
      </c>
      <c r="G10" s="479">
        <f t="shared" si="0"/>
        <v>0</v>
      </c>
      <c r="H10" s="638" t="s">
        <v>40</v>
      </c>
      <c r="I10" s="626">
        <v>0</v>
      </c>
      <c r="J10" s="627">
        <v>1322</v>
      </c>
      <c r="K10" s="628">
        <v>117</v>
      </c>
      <c r="L10" s="628">
        <v>117</v>
      </c>
      <c r="M10" s="467">
        <f t="shared" si="1"/>
        <v>0</v>
      </c>
      <c r="N10" s="467">
        <f t="shared" si="14"/>
        <v>0</v>
      </c>
      <c r="O10" s="767"/>
      <c r="P10" s="468">
        <f t="shared" si="2"/>
        <v>0</v>
      </c>
      <c r="Q10" s="468">
        <f t="shared" si="3"/>
        <v>0</v>
      </c>
      <c r="R10" s="468">
        <f t="shared" si="4"/>
        <v>0</v>
      </c>
      <c r="S10" s="468">
        <f t="shared" si="5"/>
        <v>0</v>
      </c>
      <c r="T10" s="468">
        <v>0</v>
      </c>
      <c r="U10" s="468">
        <f t="shared" si="6"/>
        <v>0</v>
      </c>
      <c r="V10" s="468">
        <f t="shared" si="7"/>
        <v>0</v>
      </c>
      <c r="W10" s="468">
        <v>0</v>
      </c>
      <c r="X10" s="468">
        <f t="shared" si="8"/>
        <v>0</v>
      </c>
      <c r="Y10" s="468">
        <f t="shared" si="9"/>
        <v>0</v>
      </c>
      <c r="Z10" s="468">
        <f t="shared" si="10"/>
        <v>0</v>
      </c>
      <c r="AA10" s="482">
        <f>IF(J10=0,0,(HLOOKUP(H10,'2012-2013 CE W T&amp;D No ConsCredi'!$C$7:$P$37,F10+1,FALSE)))</f>
        <v>0.29394958809912086</v>
      </c>
      <c r="AB10" s="468">
        <f t="shared" si="11"/>
        <v>0</v>
      </c>
      <c r="AC10" s="487" t="str">
        <f t="shared" si="12"/>
        <v/>
      </c>
      <c r="AD10" s="487" t="str">
        <f t="shared" si="13"/>
        <v/>
      </c>
      <c r="AE10" s="276"/>
      <c r="AF10" s="276"/>
      <c r="AG10" s="276"/>
      <c r="AH10" s="276"/>
      <c r="AI10" s="276"/>
      <c r="AJ10" s="276"/>
      <c r="AK10" s="276"/>
      <c r="AL10" s="276"/>
      <c r="AM10" s="276"/>
      <c r="AN10" s="276"/>
      <c r="AO10" s="276"/>
      <c r="AP10" s="276"/>
      <c r="AQ10" s="276"/>
      <c r="AR10" s="276"/>
      <c r="AS10" s="276"/>
      <c r="AT10" s="276"/>
      <c r="AU10" s="276"/>
      <c r="AV10" s="276"/>
      <c r="AW10" s="276"/>
      <c r="AX10" s="276"/>
      <c r="AY10" s="276"/>
      <c r="AZ10" s="276"/>
      <c r="BA10" s="276"/>
      <c r="BB10" s="276"/>
      <c r="BC10" s="276"/>
      <c r="BD10" s="276"/>
      <c r="BE10" s="276"/>
      <c r="BF10" s="276"/>
      <c r="BG10" s="276"/>
      <c r="BH10" s="276"/>
      <c r="BI10" s="276"/>
      <c r="BJ10" s="276"/>
      <c r="BK10" s="276"/>
      <c r="BL10" s="276"/>
      <c r="BM10" s="276"/>
      <c r="BN10" s="276"/>
      <c r="BO10" s="276"/>
      <c r="BP10" s="276"/>
      <c r="BQ10" s="276"/>
      <c r="BR10" s="276"/>
      <c r="BS10" s="276"/>
      <c r="BT10" s="276"/>
      <c r="BU10" s="276"/>
      <c r="BV10" s="276"/>
      <c r="BW10" s="276"/>
      <c r="BX10" s="276"/>
      <c r="BY10" s="276"/>
      <c r="BZ10" s="276"/>
      <c r="CA10" s="276"/>
      <c r="CB10" s="276"/>
      <c r="CC10" s="276"/>
      <c r="CD10" s="276"/>
      <c r="CE10" s="276"/>
      <c r="CF10" s="276"/>
      <c r="CG10" s="276"/>
      <c r="CH10" s="276"/>
      <c r="CI10" s="276"/>
      <c r="CJ10" s="276"/>
      <c r="CK10" s="276"/>
      <c r="CL10" s="276"/>
      <c r="CM10" s="276"/>
      <c r="CN10" s="276"/>
      <c r="CO10" s="276"/>
      <c r="CP10" s="276"/>
      <c r="CQ10" s="276"/>
      <c r="CR10" s="276"/>
      <c r="CS10" s="276"/>
      <c r="CT10" s="276"/>
      <c r="CU10" s="276"/>
      <c r="CV10" s="276"/>
      <c r="CW10" s="276"/>
      <c r="CX10" s="276"/>
      <c r="CY10" s="276"/>
      <c r="CZ10" s="276"/>
      <c r="DA10" s="276"/>
      <c r="DB10" s="276"/>
      <c r="DC10" s="276"/>
      <c r="DD10" s="276"/>
      <c r="DE10" s="276"/>
      <c r="DF10" s="276"/>
      <c r="DG10" s="276"/>
      <c r="DH10" s="276"/>
      <c r="DI10" s="276"/>
      <c r="DJ10" s="276"/>
      <c r="DK10" s="276"/>
      <c r="DL10" s="276"/>
      <c r="DM10" s="276"/>
      <c r="DN10" s="276"/>
      <c r="DO10" s="276"/>
      <c r="DP10" s="276"/>
      <c r="DQ10" s="276"/>
      <c r="DR10" s="276"/>
      <c r="DS10" s="276"/>
      <c r="DT10" s="276"/>
      <c r="DU10" s="276"/>
      <c r="DV10" s="276"/>
      <c r="DW10" s="276"/>
      <c r="DX10" s="276"/>
      <c r="DY10" s="276"/>
      <c r="DZ10" s="276"/>
      <c r="EA10" s="276"/>
      <c r="EB10" s="276"/>
      <c r="EC10" s="276"/>
      <c r="ED10" s="276"/>
      <c r="EE10" s="276"/>
      <c r="EF10" s="276"/>
      <c r="EG10" s="276"/>
      <c r="EH10" s="276"/>
      <c r="EI10" s="276"/>
      <c r="EJ10" s="276"/>
      <c r="EK10" s="276"/>
      <c r="EL10" s="276"/>
      <c r="EM10" s="276"/>
      <c r="EN10" s="276"/>
      <c r="EO10" s="276"/>
      <c r="EP10" s="276"/>
      <c r="EQ10" s="276"/>
      <c r="ER10" s="276"/>
      <c r="ES10" s="276"/>
      <c r="ET10" s="276"/>
      <c r="EU10" s="276"/>
      <c r="EV10" s="276"/>
      <c r="EW10" s="276"/>
      <c r="EX10" s="276"/>
      <c r="EY10" s="276"/>
      <c r="EZ10" s="276"/>
      <c r="FA10" s="276"/>
      <c r="FB10" s="276"/>
      <c r="FC10" s="276"/>
      <c r="FD10" s="276"/>
      <c r="FE10" s="276"/>
      <c r="FF10" s="276"/>
      <c r="FG10" s="276"/>
      <c r="FH10" s="276"/>
      <c r="FI10" s="276"/>
      <c r="FJ10" s="276"/>
      <c r="FK10" s="276"/>
      <c r="FL10" s="276"/>
      <c r="FM10" s="276"/>
      <c r="FN10" s="276"/>
      <c r="FO10" s="276"/>
      <c r="FP10" s="276"/>
      <c r="FQ10" s="276"/>
      <c r="FR10" s="276"/>
      <c r="FS10" s="276"/>
      <c r="FT10" s="276"/>
      <c r="FU10" s="276"/>
      <c r="FV10" s="276"/>
      <c r="FW10" s="276"/>
      <c r="FX10" s="276"/>
      <c r="FY10" s="276"/>
      <c r="FZ10" s="276"/>
      <c r="GA10" s="276"/>
      <c r="GB10" s="276"/>
      <c r="GC10" s="276"/>
      <c r="GD10" s="276"/>
      <c r="GE10" s="276"/>
      <c r="GF10" s="276"/>
      <c r="GG10" s="276"/>
      <c r="GH10" s="276"/>
      <c r="GI10" s="276"/>
      <c r="GJ10" s="276"/>
      <c r="GK10" s="276"/>
      <c r="GL10" s="276"/>
      <c r="GM10" s="276"/>
      <c r="GN10" s="276"/>
      <c r="GO10" s="276"/>
      <c r="GP10" s="276"/>
      <c r="GQ10" s="276"/>
      <c r="GR10" s="276"/>
      <c r="GS10" s="276"/>
      <c r="GT10" s="276"/>
      <c r="GU10" s="276"/>
      <c r="GV10" s="276"/>
      <c r="GW10" s="276"/>
      <c r="GX10" s="276"/>
      <c r="GY10" s="276"/>
      <c r="GZ10" s="276"/>
      <c r="HA10" s="276"/>
      <c r="HB10" s="276"/>
      <c r="HC10" s="276"/>
      <c r="HD10" s="276"/>
      <c r="HE10" s="276"/>
      <c r="HF10" s="276"/>
      <c r="HG10" s="276"/>
      <c r="HH10" s="276"/>
      <c r="HI10" s="276"/>
      <c r="HJ10" s="276"/>
      <c r="HK10" s="276"/>
      <c r="HL10" s="276"/>
      <c r="HM10" s="276"/>
      <c r="HN10" s="276"/>
      <c r="HO10" s="276"/>
      <c r="HP10" s="276"/>
      <c r="HQ10" s="276"/>
      <c r="HR10" s="276"/>
      <c r="HS10" s="276"/>
      <c r="HT10" s="276"/>
      <c r="HU10" s="276"/>
      <c r="HV10" s="276"/>
      <c r="HW10" s="276"/>
      <c r="HX10" s="276"/>
      <c r="HY10" s="276"/>
      <c r="HZ10" s="276"/>
      <c r="IA10" s="276"/>
      <c r="IB10" s="276"/>
      <c r="IC10" s="276"/>
      <c r="ID10" s="276"/>
      <c r="IE10" s="276"/>
      <c r="IF10" s="276"/>
      <c r="IG10" s="276"/>
      <c r="IH10" s="276"/>
      <c r="II10" s="276"/>
      <c r="IJ10" s="276"/>
      <c r="IK10" s="276"/>
      <c r="IL10" s="276"/>
      <c r="IM10" s="276"/>
      <c r="IN10" s="276"/>
      <c r="IO10" s="276"/>
      <c r="IP10" s="276"/>
      <c r="IQ10" s="276"/>
      <c r="IR10" s="276"/>
      <c r="IS10" s="276"/>
      <c r="IT10" s="276"/>
      <c r="IU10" s="276"/>
      <c r="IV10" s="276"/>
      <c r="IW10" s="276"/>
      <c r="IX10" s="276"/>
      <c r="IY10" s="276"/>
      <c r="IZ10" s="276"/>
      <c r="JA10" s="276"/>
      <c r="JB10" s="276"/>
      <c r="JC10" s="276"/>
      <c r="JD10" s="276"/>
      <c r="JE10" s="276"/>
      <c r="JF10" s="276"/>
      <c r="JG10" s="276"/>
      <c r="JH10" s="276"/>
      <c r="JI10" s="276"/>
      <c r="JJ10" s="276"/>
      <c r="JK10" s="276"/>
      <c r="JL10" s="276"/>
      <c r="JM10" s="276"/>
      <c r="JN10" s="276"/>
      <c r="JO10" s="276"/>
      <c r="JP10" s="276"/>
      <c r="JQ10" s="276"/>
      <c r="JR10" s="276"/>
      <c r="JS10" s="276"/>
      <c r="JT10" s="276"/>
      <c r="JU10" s="276"/>
      <c r="JV10" s="276"/>
      <c r="JW10" s="276"/>
      <c r="JX10" s="276"/>
      <c r="JY10" s="276"/>
      <c r="JZ10" s="276"/>
      <c r="KA10" s="276"/>
      <c r="KB10" s="276"/>
      <c r="KC10" s="276"/>
      <c r="KD10" s="276"/>
      <c r="KE10" s="276"/>
      <c r="KF10" s="276"/>
      <c r="KG10" s="276"/>
      <c r="KH10" s="276"/>
      <c r="KI10" s="276"/>
      <c r="KJ10" s="276"/>
      <c r="KK10" s="276"/>
      <c r="KL10" s="276"/>
      <c r="KM10" s="276"/>
      <c r="KN10" s="276"/>
      <c r="KO10" s="276"/>
      <c r="KP10" s="276"/>
      <c r="KQ10" s="276"/>
      <c r="KR10" s="276"/>
      <c r="KS10" s="276"/>
      <c r="KT10" s="276"/>
      <c r="KU10" s="276"/>
      <c r="KV10" s="276"/>
      <c r="KW10" s="276"/>
      <c r="KX10" s="276"/>
      <c r="KY10" s="276"/>
      <c r="KZ10" s="276"/>
      <c r="LA10" s="276"/>
      <c r="LB10" s="276"/>
      <c r="LC10" s="276"/>
      <c r="LD10" s="276"/>
      <c r="LE10" s="276"/>
      <c r="LF10" s="276"/>
      <c r="LG10" s="276"/>
      <c r="LH10" s="276"/>
      <c r="LI10" s="276"/>
      <c r="LJ10" s="276"/>
      <c r="LK10" s="276"/>
      <c r="LL10" s="276"/>
      <c r="LM10" s="276"/>
      <c r="LN10" s="276"/>
      <c r="LO10" s="276"/>
      <c r="LP10" s="276"/>
      <c r="LQ10" s="276"/>
      <c r="LR10" s="276"/>
      <c r="LS10" s="276"/>
      <c r="LT10" s="276"/>
      <c r="LU10" s="276"/>
      <c r="LV10" s="276"/>
      <c r="LW10" s="276"/>
      <c r="LX10" s="276"/>
      <c r="LY10" s="276"/>
      <c r="LZ10" s="276"/>
      <c r="MA10" s="276"/>
      <c r="MB10" s="276"/>
      <c r="MC10" s="276"/>
      <c r="MD10" s="276"/>
      <c r="ME10" s="276"/>
      <c r="MF10" s="276"/>
      <c r="MG10" s="276"/>
      <c r="MH10" s="276"/>
      <c r="MI10" s="276"/>
      <c r="MJ10" s="276"/>
      <c r="MK10" s="276"/>
      <c r="ML10" s="276"/>
      <c r="MM10" s="276"/>
      <c r="MN10" s="276"/>
      <c r="MO10" s="276"/>
      <c r="MP10" s="276"/>
      <c r="MQ10" s="276"/>
      <c r="MR10" s="276"/>
      <c r="MS10" s="276"/>
      <c r="MT10" s="276"/>
      <c r="MU10" s="276"/>
      <c r="MV10" s="276"/>
      <c r="MW10" s="276"/>
      <c r="MX10" s="276"/>
      <c r="MY10" s="276"/>
      <c r="MZ10" s="276"/>
      <c r="NA10" s="276"/>
      <c r="NB10" s="276"/>
      <c r="NC10" s="276"/>
      <c r="ND10" s="276"/>
      <c r="NE10" s="276"/>
      <c r="NF10" s="276"/>
      <c r="NG10" s="276"/>
      <c r="NH10" s="276"/>
      <c r="NI10" s="276"/>
      <c r="NJ10" s="276"/>
      <c r="NK10" s="276"/>
      <c r="NL10" s="276"/>
      <c r="NM10" s="276"/>
      <c r="NN10" s="276"/>
      <c r="NO10" s="276"/>
      <c r="NP10" s="276"/>
      <c r="NQ10" s="276"/>
      <c r="NR10" s="276"/>
      <c r="NS10" s="276"/>
      <c r="NT10" s="276"/>
      <c r="NU10" s="276"/>
      <c r="NV10" s="276"/>
      <c r="NW10" s="276"/>
      <c r="NX10" s="276"/>
      <c r="NY10" s="276"/>
      <c r="NZ10" s="276"/>
      <c r="OA10" s="276"/>
      <c r="OB10" s="276"/>
      <c r="OC10" s="276"/>
      <c r="OD10" s="276"/>
      <c r="OE10" s="276"/>
      <c r="OF10" s="276"/>
      <c r="OG10" s="276"/>
      <c r="OH10" s="276"/>
      <c r="OI10" s="276"/>
      <c r="OJ10" s="276"/>
      <c r="OK10" s="276"/>
      <c r="OL10" s="276"/>
      <c r="OM10" s="276"/>
      <c r="ON10" s="276"/>
      <c r="OO10" s="276"/>
      <c r="OP10" s="276"/>
      <c r="OQ10" s="276"/>
      <c r="OR10" s="276"/>
      <c r="OS10" s="276"/>
      <c r="OT10" s="276"/>
      <c r="OU10" s="276"/>
      <c r="OV10" s="276"/>
      <c r="OW10" s="276"/>
      <c r="OX10" s="276"/>
      <c r="OY10" s="276"/>
      <c r="OZ10" s="276"/>
      <c r="PA10" s="276"/>
      <c r="PB10" s="276"/>
      <c r="PC10" s="276"/>
      <c r="PD10" s="276"/>
      <c r="PE10" s="276"/>
      <c r="PF10" s="276"/>
      <c r="PG10" s="276"/>
      <c r="PH10" s="276"/>
      <c r="PI10" s="276"/>
      <c r="PJ10" s="276"/>
      <c r="PK10" s="276"/>
      <c r="PL10" s="276"/>
      <c r="PM10" s="276"/>
      <c r="PN10" s="276"/>
      <c r="PO10" s="276"/>
      <c r="PP10" s="276"/>
      <c r="PQ10" s="276"/>
      <c r="PR10" s="276"/>
      <c r="PS10" s="276"/>
      <c r="PT10" s="276"/>
      <c r="PU10" s="276"/>
      <c r="PV10" s="276"/>
      <c r="PW10" s="276"/>
      <c r="PX10" s="276"/>
      <c r="PY10" s="276"/>
      <c r="PZ10" s="276"/>
      <c r="QA10" s="276"/>
      <c r="QB10" s="276"/>
      <c r="QC10" s="276"/>
      <c r="QD10" s="276"/>
      <c r="QE10" s="276"/>
      <c r="QF10" s="276"/>
      <c r="QG10" s="276"/>
      <c r="QH10" s="276"/>
      <c r="QI10" s="276"/>
      <c r="QJ10" s="276"/>
      <c r="QK10" s="276"/>
      <c r="QL10" s="276"/>
      <c r="QM10" s="276"/>
      <c r="QN10" s="276"/>
      <c r="QO10" s="276"/>
      <c r="QP10" s="276"/>
      <c r="QQ10" s="276"/>
      <c r="QR10" s="276"/>
      <c r="QS10" s="276"/>
      <c r="QT10" s="276"/>
      <c r="QU10" s="276"/>
      <c r="QV10" s="276"/>
      <c r="QW10" s="276"/>
      <c r="QX10" s="276"/>
      <c r="QY10" s="276"/>
      <c r="QZ10" s="276"/>
      <c r="RA10" s="276"/>
      <c r="RB10" s="276"/>
      <c r="RC10" s="276"/>
      <c r="RD10" s="276"/>
      <c r="RE10" s="276"/>
      <c r="RF10" s="276"/>
      <c r="RG10" s="276"/>
    </row>
    <row r="11" spans="1:475" s="469" customFormat="1">
      <c r="A11" s="276"/>
      <c r="B11" s="461" t="s">
        <v>80</v>
      </c>
      <c r="C11" s="461"/>
      <c r="D11" s="462"/>
      <c r="E11" s="625" t="s">
        <v>340</v>
      </c>
      <c r="F11" s="625">
        <v>5</v>
      </c>
      <c r="G11" s="479">
        <f t="shared" si="0"/>
        <v>0</v>
      </c>
      <c r="H11" s="638" t="s">
        <v>40</v>
      </c>
      <c r="I11" s="626">
        <v>0</v>
      </c>
      <c r="J11" s="627">
        <v>1322</v>
      </c>
      <c r="K11" s="628">
        <v>58.5</v>
      </c>
      <c r="L11" s="628">
        <v>58.5</v>
      </c>
      <c r="M11" s="467">
        <f t="shared" si="1"/>
        <v>0</v>
      </c>
      <c r="N11" s="467">
        <f t="shared" si="14"/>
        <v>0</v>
      </c>
      <c r="O11" s="767"/>
      <c r="P11" s="468">
        <f t="shared" si="2"/>
        <v>0</v>
      </c>
      <c r="Q11" s="468">
        <f t="shared" si="3"/>
        <v>0</v>
      </c>
      <c r="R11" s="468">
        <f t="shared" si="4"/>
        <v>0</v>
      </c>
      <c r="S11" s="468">
        <f t="shared" si="5"/>
        <v>0</v>
      </c>
      <c r="T11" s="468">
        <v>0</v>
      </c>
      <c r="U11" s="468">
        <f t="shared" si="6"/>
        <v>0</v>
      </c>
      <c r="V11" s="468">
        <f t="shared" si="7"/>
        <v>0</v>
      </c>
      <c r="W11" s="468">
        <v>0</v>
      </c>
      <c r="X11" s="468">
        <f t="shared" si="8"/>
        <v>0</v>
      </c>
      <c r="Y11" s="468">
        <f t="shared" si="9"/>
        <v>0</v>
      </c>
      <c r="Z11" s="468">
        <f t="shared" si="10"/>
        <v>0</v>
      </c>
      <c r="AA11" s="482">
        <f>IF(J11=0,0,(HLOOKUP(H11,'2012-2013 CE W T&amp;D No ConsCredi'!$C$7:$P$37,F11+1,FALSE)))</f>
        <v>0.29394958809912086</v>
      </c>
      <c r="AB11" s="468">
        <f t="shared" si="11"/>
        <v>0</v>
      </c>
      <c r="AC11" s="487" t="str">
        <f t="shared" si="12"/>
        <v/>
      </c>
      <c r="AD11" s="487" t="str">
        <f t="shared" si="13"/>
        <v/>
      </c>
      <c r="AE11" s="276"/>
      <c r="AF11" s="276"/>
      <c r="AG11" s="276"/>
      <c r="AH11" s="276"/>
      <c r="AI11" s="276"/>
      <c r="AJ11" s="276"/>
      <c r="AK11" s="276"/>
      <c r="AL11" s="276"/>
      <c r="AM11" s="276"/>
      <c r="AN11" s="276"/>
      <c r="AO11" s="276"/>
      <c r="AP11" s="276"/>
      <c r="AQ11" s="276"/>
      <c r="AR11" s="276"/>
      <c r="AS11" s="276"/>
      <c r="AT11" s="276"/>
      <c r="AU11" s="276"/>
      <c r="AV11" s="276"/>
      <c r="AW11" s="276"/>
      <c r="AX11" s="276"/>
      <c r="AY11" s="276"/>
      <c r="AZ11" s="276"/>
      <c r="BA11" s="276"/>
      <c r="BB11" s="276"/>
      <c r="BC11" s="276"/>
      <c r="BD11" s="276"/>
      <c r="BE11" s="276"/>
      <c r="BF11" s="276"/>
      <c r="BG11" s="276"/>
      <c r="BH11" s="276"/>
      <c r="BI11" s="276"/>
      <c r="BJ11" s="276"/>
      <c r="BK11" s="276"/>
      <c r="BL11" s="276"/>
      <c r="BM11" s="276"/>
      <c r="BN11" s="276"/>
      <c r="BO11" s="276"/>
      <c r="BP11" s="276"/>
      <c r="BQ11" s="276"/>
      <c r="BR11" s="276"/>
      <c r="BS11" s="276"/>
      <c r="BT11" s="276"/>
      <c r="BU11" s="276"/>
      <c r="BV11" s="276"/>
      <c r="BW11" s="276"/>
      <c r="BX11" s="276"/>
      <c r="BY11" s="276"/>
      <c r="BZ11" s="276"/>
      <c r="CA11" s="276"/>
      <c r="CB11" s="276"/>
      <c r="CC11" s="276"/>
      <c r="CD11" s="276"/>
      <c r="CE11" s="276"/>
      <c r="CF11" s="276"/>
      <c r="CG11" s="276"/>
      <c r="CH11" s="276"/>
      <c r="CI11" s="276"/>
      <c r="CJ11" s="276"/>
      <c r="CK11" s="276"/>
      <c r="CL11" s="276"/>
      <c r="CM11" s="276"/>
      <c r="CN11" s="276"/>
      <c r="CO11" s="276"/>
      <c r="CP11" s="276"/>
      <c r="CQ11" s="276"/>
      <c r="CR11" s="276"/>
      <c r="CS11" s="276"/>
      <c r="CT11" s="276"/>
      <c r="CU11" s="276"/>
      <c r="CV11" s="276"/>
      <c r="CW11" s="276"/>
      <c r="CX11" s="276"/>
      <c r="CY11" s="276"/>
      <c r="CZ11" s="276"/>
      <c r="DA11" s="276"/>
      <c r="DB11" s="276"/>
      <c r="DC11" s="276"/>
      <c r="DD11" s="276"/>
      <c r="DE11" s="276"/>
      <c r="DF11" s="276"/>
      <c r="DG11" s="276"/>
      <c r="DH11" s="276"/>
      <c r="DI11" s="276"/>
      <c r="DJ11" s="276"/>
      <c r="DK11" s="276"/>
      <c r="DL11" s="276"/>
      <c r="DM11" s="276"/>
      <c r="DN11" s="276"/>
      <c r="DO11" s="276"/>
      <c r="DP11" s="276"/>
      <c r="DQ11" s="276"/>
      <c r="DR11" s="276"/>
      <c r="DS11" s="276"/>
      <c r="DT11" s="276"/>
      <c r="DU11" s="276"/>
      <c r="DV11" s="276"/>
      <c r="DW11" s="276"/>
      <c r="DX11" s="276"/>
      <c r="DY11" s="276"/>
      <c r="DZ11" s="276"/>
      <c r="EA11" s="276"/>
      <c r="EB11" s="276"/>
      <c r="EC11" s="276"/>
      <c r="ED11" s="276"/>
      <c r="EE11" s="276"/>
      <c r="EF11" s="276"/>
      <c r="EG11" s="276"/>
      <c r="EH11" s="276"/>
      <c r="EI11" s="276"/>
      <c r="EJ11" s="276"/>
      <c r="EK11" s="276"/>
      <c r="EL11" s="276"/>
      <c r="EM11" s="276"/>
      <c r="EN11" s="276"/>
      <c r="EO11" s="276"/>
      <c r="EP11" s="276"/>
      <c r="EQ11" s="276"/>
      <c r="ER11" s="276"/>
      <c r="ES11" s="276"/>
      <c r="ET11" s="276"/>
      <c r="EU11" s="276"/>
      <c r="EV11" s="276"/>
      <c r="EW11" s="276"/>
      <c r="EX11" s="276"/>
      <c r="EY11" s="276"/>
      <c r="EZ11" s="276"/>
      <c r="FA11" s="276"/>
      <c r="FB11" s="276"/>
      <c r="FC11" s="276"/>
      <c r="FD11" s="276"/>
      <c r="FE11" s="276"/>
      <c r="FF11" s="276"/>
      <c r="FG11" s="276"/>
      <c r="FH11" s="276"/>
      <c r="FI11" s="276"/>
      <c r="FJ11" s="276"/>
      <c r="FK11" s="276"/>
      <c r="FL11" s="276"/>
      <c r="FM11" s="276"/>
      <c r="FN11" s="276"/>
      <c r="FO11" s="276"/>
      <c r="FP11" s="276"/>
      <c r="FQ11" s="276"/>
      <c r="FR11" s="276"/>
      <c r="FS11" s="276"/>
      <c r="FT11" s="276"/>
      <c r="FU11" s="276"/>
      <c r="FV11" s="276"/>
      <c r="FW11" s="276"/>
      <c r="FX11" s="276"/>
      <c r="FY11" s="276"/>
      <c r="FZ11" s="276"/>
      <c r="GA11" s="276"/>
      <c r="GB11" s="276"/>
      <c r="GC11" s="276"/>
      <c r="GD11" s="276"/>
      <c r="GE11" s="276"/>
      <c r="GF11" s="276"/>
      <c r="GG11" s="276"/>
      <c r="GH11" s="276"/>
      <c r="GI11" s="276"/>
      <c r="GJ11" s="276"/>
      <c r="GK11" s="276"/>
      <c r="GL11" s="276"/>
      <c r="GM11" s="276"/>
      <c r="GN11" s="276"/>
      <c r="GO11" s="276"/>
      <c r="GP11" s="276"/>
      <c r="GQ11" s="276"/>
      <c r="GR11" s="276"/>
      <c r="GS11" s="276"/>
      <c r="GT11" s="276"/>
      <c r="GU11" s="276"/>
      <c r="GV11" s="276"/>
      <c r="GW11" s="276"/>
      <c r="GX11" s="276"/>
      <c r="GY11" s="276"/>
      <c r="GZ11" s="276"/>
      <c r="HA11" s="276"/>
      <c r="HB11" s="276"/>
      <c r="HC11" s="276"/>
      <c r="HD11" s="276"/>
      <c r="HE11" s="276"/>
      <c r="HF11" s="276"/>
      <c r="HG11" s="276"/>
      <c r="HH11" s="276"/>
      <c r="HI11" s="276"/>
      <c r="HJ11" s="276"/>
      <c r="HK11" s="276"/>
      <c r="HL11" s="276"/>
      <c r="HM11" s="276"/>
      <c r="HN11" s="276"/>
      <c r="HO11" s="276"/>
      <c r="HP11" s="276"/>
      <c r="HQ11" s="276"/>
      <c r="HR11" s="276"/>
      <c r="HS11" s="276"/>
      <c r="HT11" s="276"/>
      <c r="HU11" s="276"/>
      <c r="HV11" s="276"/>
      <c r="HW11" s="276"/>
      <c r="HX11" s="276"/>
      <c r="HY11" s="276"/>
      <c r="HZ11" s="276"/>
      <c r="IA11" s="276"/>
      <c r="IB11" s="276"/>
      <c r="IC11" s="276"/>
      <c r="ID11" s="276"/>
      <c r="IE11" s="276"/>
      <c r="IF11" s="276"/>
      <c r="IG11" s="276"/>
      <c r="IH11" s="276"/>
      <c r="II11" s="276"/>
      <c r="IJ11" s="276"/>
      <c r="IK11" s="276"/>
      <c r="IL11" s="276"/>
      <c r="IM11" s="276"/>
      <c r="IN11" s="276"/>
      <c r="IO11" s="276"/>
      <c r="IP11" s="276"/>
      <c r="IQ11" s="276"/>
      <c r="IR11" s="276"/>
      <c r="IS11" s="276"/>
      <c r="IT11" s="276"/>
      <c r="IU11" s="276"/>
      <c r="IV11" s="276"/>
      <c r="IW11" s="276"/>
      <c r="IX11" s="276"/>
      <c r="IY11" s="276"/>
      <c r="IZ11" s="276"/>
      <c r="JA11" s="276"/>
      <c r="JB11" s="276"/>
      <c r="JC11" s="276"/>
      <c r="JD11" s="276"/>
      <c r="JE11" s="276"/>
      <c r="JF11" s="276"/>
      <c r="JG11" s="276"/>
      <c r="JH11" s="276"/>
      <c r="JI11" s="276"/>
      <c r="JJ11" s="276"/>
      <c r="JK11" s="276"/>
      <c r="JL11" s="276"/>
      <c r="JM11" s="276"/>
      <c r="JN11" s="276"/>
      <c r="JO11" s="276"/>
      <c r="JP11" s="276"/>
      <c r="JQ11" s="276"/>
      <c r="JR11" s="276"/>
      <c r="JS11" s="276"/>
      <c r="JT11" s="276"/>
      <c r="JU11" s="276"/>
      <c r="JV11" s="276"/>
      <c r="JW11" s="276"/>
      <c r="JX11" s="276"/>
      <c r="JY11" s="276"/>
      <c r="JZ11" s="276"/>
      <c r="KA11" s="276"/>
      <c r="KB11" s="276"/>
      <c r="KC11" s="276"/>
      <c r="KD11" s="276"/>
      <c r="KE11" s="276"/>
      <c r="KF11" s="276"/>
      <c r="KG11" s="276"/>
      <c r="KH11" s="276"/>
      <c r="KI11" s="276"/>
      <c r="KJ11" s="276"/>
      <c r="KK11" s="276"/>
      <c r="KL11" s="276"/>
      <c r="KM11" s="276"/>
      <c r="KN11" s="276"/>
      <c r="KO11" s="276"/>
      <c r="KP11" s="276"/>
      <c r="KQ11" s="276"/>
      <c r="KR11" s="276"/>
      <c r="KS11" s="276"/>
      <c r="KT11" s="276"/>
      <c r="KU11" s="276"/>
      <c r="KV11" s="276"/>
      <c r="KW11" s="276"/>
      <c r="KX11" s="276"/>
      <c r="KY11" s="276"/>
      <c r="KZ11" s="276"/>
      <c r="LA11" s="276"/>
      <c r="LB11" s="276"/>
      <c r="LC11" s="276"/>
      <c r="LD11" s="276"/>
      <c r="LE11" s="276"/>
      <c r="LF11" s="276"/>
      <c r="LG11" s="276"/>
      <c r="LH11" s="276"/>
      <c r="LI11" s="276"/>
      <c r="LJ11" s="276"/>
      <c r="LK11" s="276"/>
      <c r="LL11" s="276"/>
      <c r="LM11" s="276"/>
      <c r="LN11" s="276"/>
      <c r="LO11" s="276"/>
      <c r="LP11" s="276"/>
      <c r="LQ11" s="276"/>
      <c r="LR11" s="276"/>
      <c r="LS11" s="276"/>
      <c r="LT11" s="276"/>
      <c r="LU11" s="276"/>
      <c r="LV11" s="276"/>
      <c r="LW11" s="276"/>
      <c r="LX11" s="276"/>
      <c r="LY11" s="276"/>
      <c r="LZ11" s="276"/>
      <c r="MA11" s="276"/>
      <c r="MB11" s="276"/>
      <c r="MC11" s="276"/>
      <c r="MD11" s="276"/>
      <c r="ME11" s="276"/>
      <c r="MF11" s="276"/>
      <c r="MG11" s="276"/>
      <c r="MH11" s="276"/>
      <c r="MI11" s="276"/>
      <c r="MJ11" s="276"/>
      <c r="MK11" s="276"/>
      <c r="ML11" s="276"/>
      <c r="MM11" s="276"/>
      <c r="MN11" s="276"/>
      <c r="MO11" s="276"/>
      <c r="MP11" s="276"/>
      <c r="MQ11" s="276"/>
      <c r="MR11" s="276"/>
      <c r="MS11" s="276"/>
      <c r="MT11" s="276"/>
      <c r="MU11" s="276"/>
      <c r="MV11" s="276"/>
      <c r="MW11" s="276"/>
      <c r="MX11" s="276"/>
      <c r="MY11" s="276"/>
      <c r="MZ11" s="276"/>
      <c r="NA11" s="276"/>
      <c r="NB11" s="276"/>
      <c r="NC11" s="276"/>
      <c r="ND11" s="276"/>
      <c r="NE11" s="276"/>
      <c r="NF11" s="276"/>
      <c r="NG11" s="276"/>
      <c r="NH11" s="276"/>
      <c r="NI11" s="276"/>
      <c r="NJ11" s="276"/>
      <c r="NK11" s="276"/>
      <c r="NL11" s="276"/>
      <c r="NM11" s="276"/>
      <c r="NN11" s="276"/>
      <c r="NO11" s="276"/>
      <c r="NP11" s="276"/>
      <c r="NQ11" s="276"/>
      <c r="NR11" s="276"/>
      <c r="NS11" s="276"/>
      <c r="NT11" s="276"/>
      <c r="NU11" s="276"/>
      <c r="NV11" s="276"/>
      <c r="NW11" s="276"/>
      <c r="NX11" s="276"/>
      <c r="NY11" s="276"/>
      <c r="NZ11" s="276"/>
      <c r="OA11" s="276"/>
      <c r="OB11" s="276"/>
      <c r="OC11" s="276"/>
      <c r="OD11" s="276"/>
      <c r="OE11" s="276"/>
      <c r="OF11" s="276"/>
      <c r="OG11" s="276"/>
      <c r="OH11" s="276"/>
      <c r="OI11" s="276"/>
      <c r="OJ11" s="276"/>
      <c r="OK11" s="276"/>
      <c r="OL11" s="276"/>
      <c r="OM11" s="276"/>
      <c r="ON11" s="276"/>
      <c r="OO11" s="276"/>
      <c r="OP11" s="276"/>
      <c r="OQ11" s="276"/>
      <c r="OR11" s="276"/>
      <c r="OS11" s="276"/>
      <c r="OT11" s="276"/>
      <c r="OU11" s="276"/>
      <c r="OV11" s="276"/>
      <c r="OW11" s="276"/>
      <c r="OX11" s="276"/>
      <c r="OY11" s="276"/>
      <c r="OZ11" s="276"/>
      <c r="PA11" s="276"/>
      <c r="PB11" s="276"/>
      <c r="PC11" s="276"/>
      <c r="PD11" s="276"/>
      <c r="PE11" s="276"/>
      <c r="PF11" s="276"/>
      <c r="PG11" s="276"/>
      <c r="PH11" s="276"/>
      <c r="PI11" s="276"/>
      <c r="PJ11" s="276"/>
      <c r="PK11" s="276"/>
      <c r="PL11" s="276"/>
      <c r="PM11" s="276"/>
      <c r="PN11" s="276"/>
      <c r="PO11" s="276"/>
      <c r="PP11" s="276"/>
      <c r="PQ11" s="276"/>
      <c r="PR11" s="276"/>
      <c r="PS11" s="276"/>
      <c r="PT11" s="276"/>
      <c r="PU11" s="276"/>
      <c r="PV11" s="276"/>
      <c r="PW11" s="276"/>
      <c r="PX11" s="276"/>
      <c r="PY11" s="276"/>
      <c r="PZ11" s="276"/>
      <c r="QA11" s="276"/>
      <c r="QB11" s="276"/>
      <c r="QC11" s="276"/>
      <c r="QD11" s="276"/>
      <c r="QE11" s="276"/>
      <c r="QF11" s="276"/>
      <c r="QG11" s="276"/>
      <c r="QH11" s="276"/>
      <c r="QI11" s="276"/>
      <c r="QJ11" s="276"/>
      <c r="QK11" s="276"/>
      <c r="QL11" s="276"/>
      <c r="QM11" s="276"/>
      <c r="QN11" s="276"/>
      <c r="QO11" s="276"/>
      <c r="QP11" s="276"/>
      <c r="QQ11" s="276"/>
      <c r="QR11" s="276"/>
      <c r="QS11" s="276"/>
      <c r="QT11" s="276"/>
      <c r="QU11" s="276"/>
      <c r="QV11" s="276"/>
      <c r="QW11" s="276"/>
      <c r="QX11" s="276"/>
      <c r="QY11" s="276"/>
      <c r="QZ11" s="276"/>
      <c r="RA11" s="276"/>
      <c r="RB11" s="276"/>
      <c r="RC11" s="276"/>
      <c r="RD11" s="276"/>
      <c r="RE11" s="276"/>
      <c r="RF11" s="276"/>
      <c r="RG11" s="276"/>
    </row>
    <row r="12" spans="1:475" s="469" customFormat="1">
      <c r="A12" s="276"/>
      <c r="B12" s="461" t="s">
        <v>80</v>
      </c>
      <c r="C12" s="461"/>
      <c r="D12" s="462"/>
      <c r="E12" s="625" t="s">
        <v>341</v>
      </c>
      <c r="F12" s="625">
        <v>5</v>
      </c>
      <c r="G12" s="479">
        <f t="shared" si="0"/>
        <v>0</v>
      </c>
      <c r="H12" s="638" t="s">
        <v>40</v>
      </c>
      <c r="I12" s="626">
        <v>0</v>
      </c>
      <c r="J12" s="627">
        <v>2187</v>
      </c>
      <c r="K12" s="628">
        <v>117</v>
      </c>
      <c r="L12" s="628">
        <v>117</v>
      </c>
      <c r="M12" s="467">
        <f t="shared" si="1"/>
        <v>0</v>
      </c>
      <c r="N12" s="467">
        <f t="shared" si="14"/>
        <v>0</v>
      </c>
      <c r="O12" s="767"/>
      <c r="P12" s="468">
        <f t="shared" si="2"/>
        <v>0</v>
      </c>
      <c r="Q12" s="468">
        <f t="shared" si="3"/>
        <v>0</v>
      </c>
      <c r="R12" s="468">
        <f t="shared" si="4"/>
        <v>0</v>
      </c>
      <c r="S12" s="468">
        <f t="shared" si="5"/>
        <v>0</v>
      </c>
      <c r="T12" s="468">
        <v>0</v>
      </c>
      <c r="U12" s="468">
        <f t="shared" si="6"/>
        <v>0</v>
      </c>
      <c r="V12" s="468">
        <f t="shared" si="7"/>
        <v>0</v>
      </c>
      <c r="W12" s="468">
        <v>0</v>
      </c>
      <c r="X12" s="468">
        <f t="shared" si="8"/>
        <v>0</v>
      </c>
      <c r="Y12" s="468">
        <f t="shared" si="9"/>
        <v>0</v>
      </c>
      <c r="Z12" s="468">
        <f t="shared" si="10"/>
        <v>0</v>
      </c>
      <c r="AA12" s="482">
        <f>IF(J12=0,0,(HLOOKUP(H12,'2012-2013 CE W T&amp;D No ConsCredi'!$C$7:$P$37,F12+1,FALSE)))</f>
        <v>0.29394958809912086</v>
      </c>
      <c r="AB12" s="468">
        <f t="shared" si="11"/>
        <v>0</v>
      </c>
      <c r="AC12" s="487" t="str">
        <f t="shared" si="12"/>
        <v/>
      </c>
      <c r="AD12" s="487" t="str">
        <f t="shared" si="13"/>
        <v/>
      </c>
      <c r="AE12" s="276"/>
      <c r="AF12" s="276"/>
      <c r="AG12" s="276"/>
      <c r="AH12" s="276"/>
      <c r="AI12" s="276"/>
      <c r="AJ12" s="276"/>
      <c r="AK12" s="276"/>
      <c r="AL12" s="276"/>
      <c r="AM12" s="276"/>
      <c r="AN12" s="276"/>
      <c r="AO12" s="276"/>
      <c r="AP12" s="276"/>
      <c r="AQ12" s="276"/>
      <c r="AR12" s="276"/>
      <c r="AS12" s="276"/>
      <c r="AT12" s="276"/>
      <c r="AU12" s="276"/>
      <c r="AV12" s="276"/>
      <c r="AW12" s="276"/>
      <c r="AX12" s="276"/>
      <c r="AY12" s="276"/>
      <c r="AZ12" s="276"/>
      <c r="BA12" s="276"/>
      <c r="BB12" s="276"/>
      <c r="BC12" s="276"/>
      <c r="BD12" s="276"/>
      <c r="BE12" s="276"/>
      <c r="BF12" s="276"/>
      <c r="BG12" s="276"/>
      <c r="BH12" s="276"/>
      <c r="BI12" s="276"/>
      <c r="BJ12" s="276"/>
      <c r="BK12" s="276"/>
      <c r="BL12" s="276"/>
      <c r="BM12" s="276"/>
      <c r="BN12" s="276"/>
      <c r="BO12" s="276"/>
      <c r="BP12" s="276"/>
      <c r="BQ12" s="276"/>
      <c r="BR12" s="276"/>
      <c r="BS12" s="276"/>
      <c r="BT12" s="276"/>
      <c r="BU12" s="276"/>
      <c r="BV12" s="276"/>
      <c r="BW12" s="276"/>
      <c r="BX12" s="276"/>
      <c r="BY12" s="276"/>
      <c r="BZ12" s="276"/>
      <c r="CA12" s="276"/>
      <c r="CB12" s="276"/>
      <c r="CC12" s="276"/>
      <c r="CD12" s="276"/>
      <c r="CE12" s="276"/>
      <c r="CF12" s="276"/>
      <c r="CG12" s="276"/>
      <c r="CH12" s="276"/>
      <c r="CI12" s="276"/>
      <c r="CJ12" s="276"/>
      <c r="CK12" s="276"/>
      <c r="CL12" s="276"/>
      <c r="CM12" s="276"/>
      <c r="CN12" s="276"/>
      <c r="CO12" s="276"/>
      <c r="CP12" s="276"/>
      <c r="CQ12" s="276"/>
      <c r="CR12" s="276"/>
      <c r="CS12" s="276"/>
      <c r="CT12" s="276"/>
      <c r="CU12" s="276"/>
      <c r="CV12" s="276"/>
      <c r="CW12" s="276"/>
      <c r="CX12" s="276"/>
      <c r="CY12" s="276"/>
      <c r="CZ12" s="276"/>
      <c r="DA12" s="276"/>
      <c r="DB12" s="276"/>
      <c r="DC12" s="276"/>
      <c r="DD12" s="276"/>
      <c r="DE12" s="276"/>
      <c r="DF12" s="276"/>
      <c r="DG12" s="276"/>
      <c r="DH12" s="276"/>
      <c r="DI12" s="276"/>
      <c r="DJ12" s="276"/>
      <c r="DK12" s="276"/>
      <c r="DL12" s="276"/>
      <c r="DM12" s="276"/>
      <c r="DN12" s="276"/>
      <c r="DO12" s="276"/>
      <c r="DP12" s="276"/>
      <c r="DQ12" s="276"/>
      <c r="DR12" s="276"/>
      <c r="DS12" s="276"/>
      <c r="DT12" s="276"/>
      <c r="DU12" s="276"/>
      <c r="DV12" s="276"/>
      <c r="DW12" s="276"/>
      <c r="DX12" s="276"/>
      <c r="DY12" s="276"/>
      <c r="DZ12" s="276"/>
      <c r="EA12" s="276"/>
      <c r="EB12" s="276"/>
      <c r="EC12" s="276"/>
      <c r="ED12" s="276"/>
      <c r="EE12" s="276"/>
      <c r="EF12" s="276"/>
      <c r="EG12" s="276"/>
      <c r="EH12" s="276"/>
      <c r="EI12" s="276"/>
      <c r="EJ12" s="276"/>
      <c r="EK12" s="276"/>
      <c r="EL12" s="276"/>
      <c r="EM12" s="276"/>
      <c r="EN12" s="276"/>
      <c r="EO12" s="276"/>
      <c r="EP12" s="276"/>
      <c r="EQ12" s="276"/>
      <c r="ER12" s="276"/>
      <c r="ES12" s="276"/>
      <c r="ET12" s="276"/>
      <c r="EU12" s="276"/>
      <c r="EV12" s="276"/>
      <c r="EW12" s="276"/>
      <c r="EX12" s="276"/>
      <c r="EY12" s="276"/>
      <c r="EZ12" s="276"/>
      <c r="FA12" s="276"/>
      <c r="FB12" s="276"/>
      <c r="FC12" s="276"/>
      <c r="FD12" s="276"/>
      <c r="FE12" s="276"/>
      <c r="FF12" s="276"/>
      <c r="FG12" s="276"/>
      <c r="FH12" s="276"/>
      <c r="FI12" s="276"/>
      <c r="FJ12" s="276"/>
      <c r="FK12" s="276"/>
      <c r="FL12" s="276"/>
      <c r="FM12" s="276"/>
      <c r="FN12" s="276"/>
      <c r="FO12" s="276"/>
      <c r="FP12" s="276"/>
      <c r="FQ12" s="276"/>
      <c r="FR12" s="276"/>
      <c r="FS12" s="276"/>
      <c r="FT12" s="276"/>
      <c r="FU12" s="276"/>
      <c r="FV12" s="276"/>
      <c r="FW12" s="276"/>
      <c r="FX12" s="276"/>
      <c r="FY12" s="276"/>
      <c r="FZ12" s="276"/>
      <c r="GA12" s="276"/>
      <c r="GB12" s="276"/>
      <c r="GC12" s="276"/>
      <c r="GD12" s="276"/>
      <c r="GE12" s="276"/>
      <c r="GF12" s="276"/>
      <c r="GG12" s="276"/>
      <c r="GH12" s="276"/>
      <c r="GI12" s="276"/>
      <c r="GJ12" s="276"/>
      <c r="GK12" s="276"/>
      <c r="GL12" s="276"/>
      <c r="GM12" s="276"/>
      <c r="GN12" s="276"/>
      <c r="GO12" s="276"/>
      <c r="GP12" s="276"/>
      <c r="GQ12" s="276"/>
      <c r="GR12" s="276"/>
      <c r="GS12" s="276"/>
      <c r="GT12" s="276"/>
      <c r="GU12" s="276"/>
      <c r="GV12" s="276"/>
      <c r="GW12" s="276"/>
      <c r="GX12" s="276"/>
      <c r="GY12" s="276"/>
      <c r="GZ12" s="276"/>
      <c r="HA12" s="276"/>
      <c r="HB12" s="276"/>
      <c r="HC12" s="276"/>
      <c r="HD12" s="276"/>
      <c r="HE12" s="276"/>
      <c r="HF12" s="276"/>
      <c r="HG12" s="276"/>
      <c r="HH12" s="276"/>
      <c r="HI12" s="276"/>
      <c r="HJ12" s="276"/>
      <c r="HK12" s="276"/>
      <c r="HL12" s="276"/>
      <c r="HM12" s="276"/>
      <c r="HN12" s="276"/>
      <c r="HO12" s="276"/>
      <c r="HP12" s="276"/>
      <c r="HQ12" s="276"/>
      <c r="HR12" s="276"/>
      <c r="HS12" s="276"/>
      <c r="HT12" s="276"/>
      <c r="HU12" s="276"/>
      <c r="HV12" s="276"/>
      <c r="HW12" s="276"/>
      <c r="HX12" s="276"/>
      <c r="HY12" s="276"/>
      <c r="HZ12" s="276"/>
      <c r="IA12" s="276"/>
      <c r="IB12" s="276"/>
      <c r="IC12" s="276"/>
      <c r="ID12" s="276"/>
      <c r="IE12" s="276"/>
      <c r="IF12" s="276"/>
      <c r="IG12" s="276"/>
      <c r="IH12" s="276"/>
      <c r="II12" s="276"/>
      <c r="IJ12" s="276"/>
      <c r="IK12" s="276"/>
      <c r="IL12" s="276"/>
      <c r="IM12" s="276"/>
      <c r="IN12" s="276"/>
      <c r="IO12" s="276"/>
      <c r="IP12" s="276"/>
      <c r="IQ12" s="276"/>
      <c r="IR12" s="276"/>
      <c r="IS12" s="276"/>
      <c r="IT12" s="276"/>
      <c r="IU12" s="276"/>
      <c r="IV12" s="276"/>
      <c r="IW12" s="276"/>
      <c r="IX12" s="276"/>
      <c r="IY12" s="276"/>
      <c r="IZ12" s="276"/>
      <c r="JA12" s="276"/>
      <c r="JB12" s="276"/>
      <c r="JC12" s="276"/>
      <c r="JD12" s="276"/>
      <c r="JE12" s="276"/>
      <c r="JF12" s="276"/>
      <c r="JG12" s="276"/>
      <c r="JH12" s="276"/>
      <c r="JI12" s="276"/>
      <c r="JJ12" s="276"/>
      <c r="JK12" s="276"/>
      <c r="JL12" s="276"/>
      <c r="JM12" s="276"/>
      <c r="JN12" s="276"/>
      <c r="JO12" s="276"/>
      <c r="JP12" s="276"/>
      <c r="JQ12" s="276"/>
      <c r="JR12" s="276"/>
      <c r="JS12" s="276"/>
      <c r="JT12" s="276"/>
      <c r="JU12" s="276"/>
      <c r="JV12" s="276"/>
      <c r="JW12" s="276"/>
      <c r="JX12" s="276"/>
      <c r="JY12" s="276"/>
      <c r="JZ12" s="276"/>
      <c r="KA12" s="276"/>
      <c r="KB12" s="276"/>
      <c r="KC12" s="276"/>
      <c r="KD12" s="276"/>
      <c r="KE12" s="276"/>
      <c r="KF12" s="276"/>
      <c r="KG12" s="276"/>
      <c r="KH12" s="276"/>
      <c r="KI12" s="276"/>
      <c r="KJ12" s="276"/>
      <c r="KK12" s="276"/>
      <c r="KL12" s="276"/>
      <c r="KM12" s="276"/>
      <c r="KN12" s="276"/>
      <c r="KO12" s="276"/>
      <c r="KP12" s="276"/>
      <c r="KQ12" s="276"/>
      <c r="KR12" s="276"/>
      <c r="KS12" s="276"/>
      <c r="KT12" s="276"/>
      <c r="KU12" s="276"/>
      <c r="KV12" s="276"/>
      <c r="KW12" s="276"/>
      <c r="KX12" s="276"/>
      <c r="KY12" s="276"/>
      <c r="KZ12" s="276"/>
      <c r="LA12" s="276"/>
      <c r="LB12" s="276"/>
      <c r="LC12" s="276"/>
      <c r="LD12" s="276"/>
      <c r="LE12" s="276"/>
      <c r="LF12" s="276"/>
      <c r="LG12" s="276"/>
      <c r="LH12" s="276"/>
      <c r="LI12" s="276"/>
      <c r="LJ12" s="276"/>
      <c r="LK12" s="276"/>
      <c r="LL12" s="276"/>
      <c r="LM12" s="276"/>
      <c r="LN12" s="276"/>
      <c r="LO12" s="276"/>
      <c r="LP12" s="276"/>
      <c r="LQ12" s="276"/>
      <c r="LR12" s="276"/>
      <c r="LS12" s="276"/>
      <c r="LT12" s="276"/>
      <c r="LU12" s="276"/>
      <c r="LV12" s="276"/>
      <c r="LW12" s="276"/>
      <c r="LX12" s="276"/>
      <c r="LY12" s="276"/>
      <c r="LZ12" s="276"/>
      <c r="MA12" s="276"/>
      <c r="MB12" s="276"/>
      <c r="MC12" s="276"/>
      <c r="MD12" s="276"/>
      <c r="ME12" s="276"/>
      <c r="MF12" s="276"/>
      <c r="MG12" s="276"/>
      <c r="MH12" s="276"/>
      <c r="MI12" s="276"/>
      <c r="MJ12" s="276"/>
      <c r="MK12" s="276"/>
      <c r="ML12" s="276"/>
      <c r="MM12" s="276"/>
      <c r="MN12" s="276"/>
      <c r="MO12" s="276"/>
      <c r="MP12" s="276"/>
      <c r="MQ12" s="276"/>
      <c r="MR12" s="276"/>
      <c r="MS12" s="276"/>
      <c r="MT12" s="276"/>
      <c r="MU12" s="276"/>
      <c r="MV12" s="276"/>
      <c r="MW12" s="276"/>
      <c r="MX12" s="276"/>
      <c r="MY12" s="276"/>
      <c r="MZ12" s="276"/>
      <c r="NA12" s="276"/>
      <c r="NB12" s="276"/>
      <c r="NC12" s="276"/>
      <c r="ND12" s="276"/>
      <c r="NE12" s="276"/>
      <c r="NF12" s="276"/>
      <c r="NG12" s="276"/>
      <c r="NH12" s="276"/>
      <c r="NI12" s="276"/>
      <c r="NJ12" s="276"/>
      <c r="NK12" s="276"/>
      <c r="NL12" s="276"/>
      <c r="NM12" s="276"/>
      <c r="NN12" s="276"/>
      <c r="NO12" s="276"/>
      <c r="NP12" s="276"/>
      <c r="NQ12" s="276"/>
      <c r="NR12" s="276"/>
      <c r="NS12" s="276"/>
      <c r="NT12" s="276"/>
      <c r="NU12" s="276"/>
      <c r="NV12" s="276"/>
      <c r="NW12" s="276"/>
      <c r="NX12" s="276"/>
      <c r="NY12" s="276"/>
      <c r="NZ12" s="276"/>
      <c r="OA12" s="276"/>
      <c r="OB12" s="276"/>
      <c r="OC12" s="276"/>
      <c r="OD12" s="276"/>
      <c r="OE12" s="276"/>
      <c r="OF12" s="276"/>
      <c r="OG12" s="276"/>
      <c r="OH12" s="276"/>
      <c r="OI12" s="276"/>
      <c r="OJ12" s="276"/>
      <c r="OK12" s="276"/>
      <c r="OL12" s="276"/>
      <c r="OM12" s="276"/>
      <c r="ON12" s="276"/>
      <c r="OO12" s="276"/>
      <c r="OP12" s="276"/>
      <c r="OQ12" s="276"/>
      <c r="OR12" s="276"/>
      <c r="OS12" s="276"/>
      <c r="OT12" s="276"/>
      <c r="OU12" s="276"/>
      <c r="OV12" s="276"/>
      <c r="OW12" s="276"/>
      <c r="OX12" s="276"/>
      <c r="OY12" s="276"/>
      <c r="OZ12" s="276"/>
      <c r="PA12" s="276"/>
      <c r="PB12" s="276"/>
      <c r="PC12" s="276"/>
      <c r="PD12" s="276"/>
      <c r="PE12" s="276"/>
      <c r="PF12" s="276"/>
      <c r="PG12" s="276"/>
      <c r="PH12" s="276"/>
      <c r="PI12" s="276"/>
      <c r="PJ12" s="276"/>
      <c r="PK12" s="276"/>
      <c r="PL12" s="276"/>
      <c r="PM12" s="276"/>
      <c r="PN12" s="276"/>
      <c r="PO12" s="276"/>
      <c r="PP12" s="276"/>
      <c r="PQ12" s="276"/>
      <c r="PR12" s="276"/>
      <c r="PS12" s="276"/>
      <c r="PT12" s="276"/>
      <c r="PU12" s="276"/>
      <c r="PV12" s="276"/>
      <c r="PW12" s="276"/>
      <c r="PX12" s="276"/>
      <c r="PY12" s="276"/>
      <c r="PZ12" s="276"/>
      <c r="QA12" s="276"/>
      <c r="QB12" s="276"/>
      <c r="QC12" s="276"/>
      <c r="QD12" s="276"/>
      <c r="QE12" s="276"/>
      <c r="QF12" s="276"/>
      <c r="QG12" s="276"/>
      <c r="QH12" s="276"/>
      <c r="QI12" s="276"/>
      <c r="QJ12" s="276"/>
      <c r="QK12" s="276"/>
      <c r="QL12" s="276"/>
      <c r="QM12" s="276"/>
      <c r="QN12" s="276"/>
      <c r="QO12" s="276"/>
      <c r="QP12" s="276"/>
      <c r="QQ12" s="276"/>
      <c r="QR12" s="276"/>
      <c r="QS12" s="276"/>
      <c r="QT12" s="276"/>
      <c r="QU12" s="276"/>
      <c r="QV12" s="276"/>
      <c r="QW12" s="276"/>
      <c r="QX12" s="276"/>
      <c r="QY12" s="276"/>
      <c r="QZ12" s="276"/>
      <c r="RA12" s="276"/>
      <c r="RB12" s="276"/>
      <c r="RC12" s="276"/>
      <c r="RD12" s="276"/>
      <c r="RE12" s="276"/>
      <c r="RF12" s="276"/>
      <c r="RG12" s="276"/>
    </row>
    <row r="13" spans="1:475" s="469" customFormat="1">
      <c r="A13" s="276"/>
      <c r="B13" s="461" t="s">
        <v>80</v>
      </c>
      <c r="C13" s="461"/>
      <c r="D13" s="462"/>
      <c r="E13" s="625" t="s">
        <v>342</v>
      </c>
      <c r="F13" s="625">
        <v>5</v>
      </c>
      <c r="G13" s="479">
        <f t="shared" si="0"/>
        <v>0</v>
      </c>
      <c r="H13" s="638" t="s">
        <v>40</v>
      </c>
      <c r="I13" s="626">
        <v>0</v>
      </c>
      <c r="J13" s="627">
        <v>2187</v>
      </c>
      <c r="K13" s="628">
        <v>58.5</v>
      </c>
      <c r="L13" s="628">
        <v>58.5</v>
      </c>
      <c r="M13" s="467">
        <f t="shared" si="1"/>
        <v>0</v>
      </c>
      <c r="N13" s="467">
        <f t="shared" si="14"/>
        <v>0</v>
      </c>
      <c r="O13" s="767"/>
      <c r="P13" s="468">
        <f t="shared" si="2"/>
        <v>0</v>
      </c>
      <c r="Q13" s="468">
        <f t="shared" si="3"/>
        <v>0</v>
      </c>
      <c r="R13" s="468">
        <f t="shared" si="4"/>
        <v>0</v>
      </c>
      <c r="S13" s="468">
        <f t="shared" si="5"/>
        <v>0</v>
      </c>
      <c r="T13" s="468">
        <v>0</v>
      </c>
      <c r="U13" s="468">
        <f t="shared" si="6"/>
        <v>0</v>
      </c>
      <c r="V13" s="468">
        <f t="shared" si="7"/>
        <v>0</v>
      </c>
      <c r="W13" s="468">
        <v>0</v>
      </c>
      <c r="X13" s="468">
        <f t="shared" si="8"/>
        <v>0</v>
      </c>
      <c r="Y13" s="468">
        <f t="shared" si="9"/>
        <v>0</v>
      </c>
      <c r="Z13" s="468">
        <f t="shared" si="10"/>
        <v>0</v>
      </c>
      <c r="AA13" s="482">
        <f>IF(J13=0,0,(HLOOKUP(H13,'2012-2013 CE W T&amp;D No ConsCredi'!$C$7:$P$37,F13+1,FALSE)))</f>
        <v>0.29394958809912086</v>
      </c>
      <c r="AB13" s="468">
        <f t="shared" si="11"/>
        <v>0</v>
      </c>
      <c r="AC13" s="487" t="str">
        <f t="shared" si="12"/>
        <v/>
      </c>
      <c r="AD13" s="487" t="str">
        <f t="shared" si="13"/>
        <v/>
      </c>
      <c r="AE13" s="276"/>
      <c r="AF13" s="276"/>
      <c r="AG13" s="276"/>
      <c r="AH13" s="276"/>
      <c r="AI13" s="276"/>
      <c r="AJ13" s="276"/>
      <c r="AK13" s="276"/>
      <c r="AL13" s="276"/>
      <c r="AM13" s="276"/>
      <c r="AN13" s="276"/>
      <c r="AO13" s="276"/>
      <c r="AP13" s="276"/>
      <c r="AQ13" s="276"/>
      <c r="AR13" s="276"/>
      <c r="AS13" s="276"/>
      <c r="AT13" s="276"/>
      <c r="AU13" s="276"/>
      <c r="AV13" s="276"/>
      <c r="AW13" s="276"/>
      <c r="AX13" s="276"/>
      <c r="AY13" s="276"/>
      <c r="AZ13" s="276"/>
      <c r="BA13" s="276"/>
      <c r="BB13" s="276"/>
      <c r="BC13" s="276"/>
      <c r="BD13" s="276"/>
      <c r="BE13" s="276"/>
      <c r="BF13" s="276"/>
      <c r="BG13" s="276"/>
      <c r="BH13" s="276"/>
      <c r="BI13" s="276"/>
      <c r="BJ13" s="276"/>
      <c r="BK13" s="276"/>
      <c r="BL13" s="276"/>
      <c r="BM13" s="276"/>
      <c r="BN13" s="276"/>
      <c r="BO13" s="276"/>
      <c r="BP13" s="276"/>
      <c r="BQ13" s="276"/>
      <c r="BR13" s="276"/>
      <c r="BS13" s="276"/>
      <c r="BT13" s="276"/>
      <c r="BU13" s="276"/>
      <c r="BV13" s="276"/>
      <c r="BW13" s="276"/>
      <c r="BX13" s="276"/>
      <c r="BY13" s="276"/>
      <c r="BZ13" s="276"/>
      <c r="CA13" s="276"/>
      <c r="CB13" s="276"/>
      <c r="CC13" s="276"/>
      <c r="CD13" s="276"/>
      <c r="CE13" s="276"/>
      <c r="CF13" s="276"/>
      <c r="CG13" s="276"/>
      <c r="CH13" s="276"/>
      <c r="CI13" s="276"/>
      <c r="CJ13" s="276"/>
      <c r="CK13" s="276"/>
      <c r="CL13" s="276"/>
      <c r="CM13" s="276"/>
      <c r="CN13" s="276"/>
      <c r="CO13" s="276"/>
      <c r="CP13" s="276"/>
      <c r="CQ13" s="276"/>
      <c r="CR13" s="276"/>
      <c r="CS13" s="276"/>
      <c r="CT13" s="276"/>
      <c r="CU13" s="276"/>
      <c r="CV13" s="276"/>
      <c r="CW13" s="276"/>
      <c r="CX13" s="276"/>
      <c r="CY13" s="276"/>
      <c r="CZ13" s="276"/>
      <c r="DA13" s="276"/>
      <c r="DB13" s="276"/>
      <c r="DC13" s="276"/>
      <c r="DD13" s="276"/>
      <c r="DE13" s="276"/>
      <c r="DF13" s="276"/>
      <c r="DG13" s="276"/>
      <c r="DH13" s="276"/>
      <c r="DI13" s="276"/>
      <c r="DJ13" s="276"/>
      <c r="DK13" s="276"/>
      <c r="DL13" s="276"/>
      <c r="DM13" s="276"/>
      <c r="DN13" s="276"/>
      <c r="DO13" s="276"/>
      <c r="DP13" s="276"/>
      <c r="DQ13" s="276"/>
      <c r="DR13" s="276"/>
      <c r="DS13" s="276"/>
      <c r="DT13" s="276"/>
      <c r="DU13" s="276"/>
      <c r="DV13" s="276"/>
      <c r="DW13" s="276"/>
      <c r="DX13" s="276"/>
      <c r="DY13" s="276"/>
      <c r="DZ13" s="276"/>
      <c r="EA13" s="276"/>
      <c r="EB13" s="276"/>
      <c r="EC13" s="276"/>
      <c r="ED13" s="276"/>
      <c r="EE13" s="276"/>
      <c r="EF13" s="276"/>
      <c r="EG13" s="276"/>
      <c r="EH13" s="276"/>
      <c r="EI13" s="276"/>
      <c r="EJ13" s="276"/>
      <c r="EK13" s="276"/>
      <c r="EL13" s="276"/>
      <c r="EM13" s="276"/>
      <c r="EN13" s="276"/>
      <c r="EO13" s="276"/>
      <c r="EP13" s="276"/>
      <c r="EQ13" s="276"/>
      <c r="ER13" s="276"/>
      <c r="ES13" s="276"/>
      <c r="ET13" s="276"/>
      <c r="EU13" s="276"/>
      <c r="EV13" s="276"/>
      <c r="EW13" s="276"/>
      <c r="EX13" s="276"/>
      <c r="EY13" s="276"/>
      <c r="EZ13" s="276"/>
      <c r="FA13" s="276"/>
      <c r="FB13" s="276"/>
      <c r="FC13" s="276"/>
      <c r="FD13" s="276"/>
      <c r="FE13" s="276"/>
      <c r="FF13" s="276"/>
      <c r="FG13" s="276"/>
      <c r="FH13" s="276"/>
      <c r="FI13" s="276"/>
      <c r="FJ13" s="276"/>
      <c r="FK13" s="276"/>
      <c r="FL13" s="276"/>
      <c r="FM13" s="276"/>
      <c r="FN13" s="276"/>
      <c r="FO13" s="276"/>
      <c r="FP13" s="276"/>
      <c r="FQ13" s="276"/>
      <c r="FR13" s="276"/>
      <c r="FS13" s="276"/>
      <c r="FT13" s="276"/>
      <c r="FU13" s="276"/>
      <c r="FV13" s="276"/>
      <c r="FW13" s="276"/>
      <c r="FX13" s="276"/>
      <c r="FY13" s="276"/>
      <c r="FZ13" s="276"/>
      <c r="GA13" s="276"/>
      <c r="GB13" s="276"/>
      <c r="GC13" s="276"/>
      <c r="GD13" s="276"/>
      <c r="GE13" s="276"/>
      <c r="GF13" s="276"/>
      <c r="GG13" s="276"/>
      <c r="GH13" s="276"/>
      <c r="GI13" s="276"/>
      <c r="GJ13" s="276"/>
      <c r="GK13" s="276"/>
      <c r="GL13" s="276"/>
      <c r="GM13" s="276"/>
      <c r="GN13" s="276"/>
      <c r="GO13" s="276"/>
      <c r="GP13" s="276"/>
      <c r="GQ13" s="276"/>
      <c r="GR13" s="276"/>
      <c r="GS13" s="276"/>
      <c r="GT13" s="276"/>
      <c r="GU13" s="276"/>
      <c r="GV13" s="276"/>
      <c r="GW13" s="276"/>
      <c r="GX13" s="276"/>
      <c r="GY13" s="276"/>
      <c r="GZ13" s="276"/>
      <c r="HA13" s="276"/>
      <c r="HB13" s="276"/>
      <c r="HC13" s="276"/>
      <c r="HD13" s="276"/>
      <c r="HE13" s="276"/>
      <c r="HF13" s="276"/>
      <c r="HG13" s="276"/>
      <c r="HH13" s="276"/>
      <c r="HI13" s="276"/>
      <c r="HJ13" s="276"/>
      <c r="HK13" s="276"/>
      <c r="HL13" s="276"/>
      <c r="HM13" s="276"/>
      <c r="HN13" s="276"/>
      <c r="HO13" s="276"/>
      <c r="HP13" s="276"/>
      <c r="HQ13" s="276"/>
      <c r="HR13" s="276"/>
      <c r="HS13" s="276"/>
      <c r="HT13" s="276"/>
      <c r="HU13" s="276"/>
      <c r="HV13" s="276"/>
      <c r="HW13" s="276"/>
      <c r="HX13" s="276"/>
      <c r="HY13" s="276"/>
      <c r="HZ13" s="276"/>
      <c r="IA13" s="276"/>
      <c r="IB13" s="276"/>
      <c r="IC13" s="276"/>
      <c r="ID13" s="276"/>
      <c r="IE13" s="276"/>
      <c r="IF13" s="276"/>
      <c r="IG13" s="276"/>
      <c r="IH13" s="276"/>
      <c r="II13" s="276"/>
      <c r="IJ13" s="276"/>
      <c r="IK13" s="276"/>
      <c r="IL13" s="276"/>
      <c r="IM13" s="276"/>
      <c r="IN13" s="276"/>
      <c r="IO13" s="276"/>
      <c r="IP13" s="276"/>
      <c r="IQ13" s="276"/>
      <c r="IR13" s="276"/>
      <c r="IS13" s="276"/>
      <c r="IT13" s="276"/>
      <c r="IU13" s="276"/>
      <c r="IV13" s="276"/>
      <c r="IW13" s="276"/>
      <c r="IX13" s="276"/>
      <c r="IY13" s="276"/>
      <c r="IZ13" s="276"/>
      <c r="JA13" s="276"/>
      <c r="JB13" s="276"/>
      <c r="JC13" s="276"/>
      <c r="JD13" s="276"/>
      <c r="JE13" s="276"/>
      <c r="JF13" s="276"/>
      <c r="JG13" s="276"/>
      <c r="JH13" s="276"/>
      <c r="JI13" s="276"/>
      <c r="JJ13" s="276"/>
      <c r="JK13" s="276"/>
      <c r="JL13" s="276"/>
      <c r="JM13" s="276"/>
      <c r="JN13" s="276"/>
      <c r="JO13" s="276"/>
      <c r="JP13" s="276"/>
      <c r="JQ13" s="276"/>
      <c r="JR13" s="276"/>
      <c r="JS13" s="276"/>
      <c r="JT13" s="276"/>
      <c r="JU13" s="276"/>
      <c r="JV13" s="276"/>
      <c r="JW13" s="276"/>
      <c r="JX13" s="276"/>
      <c r="JY13" s="276"/>
      <c r="JZ13" s="276"/>
      <c r="KA13" s="276"/>
      <c r="KB13" s="276"/>
      <c r="KC13" s="276"/>
      <c r="KD13" s="276"/>
      <c r="KE13" s="276"/>
      <c r="KF13" s="276"/>
      <c r="KG13" s="276"/>
      <c r="KH13" s="276"/>
      <c r="KI13" s="276"/>
      <c r="KJ13" s="276"/>
      <c r="KK13" s="276"/>
      <c r="KL13" s="276"/>
      <c r="KM13" s="276"/>
      <c r="KN13" s="276"/>
      <c r="KO13" s="276"/>
      <c r="KP13" s="276"/>
      <c r="KQ13" s="276"/>
      <c r="KR13" s="276"/>
      <c r="KS13" s="276"/>
      <c r="KT13" s="276"/>
      <c r="KU13" s="276"/>
      <c r="KV13" s="276"/>
      <c r="KW13" s="276"/>
      <c r="KX13" s="276"/>
      <c r="KY13" s="276"/>
      <c r="KZ13" s="276"/>
      <c r="LA13" s="276"/>
      <c r="LB13" s="276"/>
      <c r="LC13" s="276"/>
      <c r="LD13" s="276"/>
      <c r="LE13" s="276"/>
      <c r="LF13" s="276"/>
      <c r="LG13" s="276"/>
      <c r="LH13" s="276"/>
      <c r="LI13" s="276"/>
      <c r="LJ13" s="276"/>
      <c r="LK13" s="276"/>
      <c r="LL13" s="276"/>
      <c r="LM13" s="276"/>
      <c r="LN13" s="276"/>
      <c r="LO13" s="276"/>
      <c r="LP13" s="276"/>
      <c r="LQ13" s="276"/>
      <c r="LR13" s="276"/>
      <c r="LS13" s="276"/>
      <c r="LT13" s="276"/>
      <c r="LU13" s="276"/>
      <c r="LV13" s="276"/>
      <c r="LW13" s="276"/>
      <c r="LX13" s="276"/>
      <c r="LY13" s="276"/>
      <c r="LZ13" s="276"/>
      <c r="MA13" s="276"/>
      <c r="MB13" s="276"/>
      <c r="MC13" s="276"/>
      <c r="MD13" s="276"/>
      <c r="ME13" s="276"/>
      <c r="MF13" s="276"/>
      <c r="MG13" s="276"/>
      <c r="MH13" s="276"/>
      <c r="MI13" s="276"/>
      <c r="MJ13" s="276"/>
      <c r="MK13" s="276"/>
      <c r="ML13" s="276"/>
      <c r="MM13" s="276"/>
      <c r="MN13" s="276"/>
      <c r="MO13" s="276"/>
      <c r="MP13" s="276"/>
      <c r="MQ13" s="276"/>
      <c r="MR13" s="276"/>
      <c r="MS13" s="276"/>
      <c r="MT13" s="276"/>
      <c r="MU13" s="276"/>
      <c r="MV13" s="276"/>
      <c r="MW13" s="276"/>
      <c r="MX13" s="276"/>
      <c r="MY13" s="276"/>
      <c r="MZ13" s="276"/>
      <c r="NA13" s="276"/>
      <c r="NB13" s="276"/>
      <c r="NC13" s="276"/>
      <c r="ND13" s="276"/>
      <c r="NE13" s="276"/>
      <c r="NF13" s="276"/>
      <c r="NG13" s="276"/>
      <c r="NH13" s="276"/>
      <c r="NI13" s="276"/>
      <c r="NJ13" s="276"/>
      <c r="NK13" s="276"/>
      <c r="NL13" s="276"/>
      <c r="NM13" s="276"/>
      <c r="NN13" s="276"/>
      <c r="NO13" s="276"/>
      <c r="NP13" s="276"/>
      <c r="NQ13" s="276"/>
      <c r="NR13" s="276"/>
      <c r="NS13" s="276"/>
      <c r="NT13" s="276"/>
      <c r="NU13" s="276"/>
      <c r="NV13" s="276"/>
      <c r="NW13" s="276"/>
      <c r="NX13" s="276"/>
      <c r="NY13" s="276"/>
      <c r="NZ13" s="276"/>
      <c r="OA13" s="276"/>
      <c r="OB13" s="276"/>
      <c r="OC13" s="276"/>
      <c r="OD13" s="276"/>
      <c r="OE13" s="276"/>
      <c r="OF13" s="276"/>
      <c r="OG13" s="276"/>
      <c r="OH13" s="276"/>
      <c r="OI13" s="276"/>
      <c r="OJ13" s="276"/>
      <c r="OK13" s="276"/>
      <c r="OL13" s="276"/>
      <c r="OM13" s="276"/>
      <c r="ON13" s="276"/>
      <c r="OO13" s="276"/>
      <c r="OP13" s="276"/>
      <c r="OQ13" s="276"/>
      <c r="OR13" s="276"/>
      <c r="OS13" s="276"/>
      <c r="OT13" s="276"/>
      <c r="OU13" s="276"/>
      <c r="OV13" s="276"/>
      <c r="OW13" s="276"/>
      <c r="OX13" s="276"/>
      <c r="OY13" s="276"/>
      <c r="OZ13" s="276"/>
      <c r="PA13" s="276"/>
      <c r="PB13" s="276"/>
      <c r="PC13" s="276"/>
      <c r="PD13" s="276"/>
      <c r="PE13" s="276"/>
      <c r="PF13" s="276"/>
      <c r="PG13" s="276"/>
      <c r="PH13" s="276"/>
      <c r="PI13" s="276"/>
      <c r="PJ13" s="276"/>
      <c r="PK13" s="276"/>
      <c r="PL13" s="276"/>
      <c r="PM13" s="276"/>
      <c r="PN13" s="276"/>
      <c r="PO13" s="276"/>
      <c r="PP13" s="276"/>
      <c r="PQ13" s="276"/>
      <c r="PR13" s="276"/>
      <c r="PS13" s="276"/>
      <c r="PT13" s="276"/>
      <c r="PU13" s="276"/>
      <c r="PV13" s="276"/>
      <c r="PW13" s="276"/>
      <c r="PX13" s="276"/>
      <c r="PY13" s="276"/>
      <c r="PZ13" s="276"/>
      <c r="QA13" s="276"/>
      <c r="QB13" s="276"/>
      <c r="QC13" s="276"/>
      <c r="QD13" s="276"/>
      <c r="QE13" s="276"/>
      <c r="QF13" s="276"/>
      <c r="QG13" s="276"/>
      <c r="QH13" s="276"/>
      <c r="QI13" s="276"/>
      <c r="QJ13" s="276"/>
      <c r="QK13" s="276"/>
      <c r="QL13" s="276"/>
      <c r="QM13" s="276"/>
      <c r="QN13" s="276"/>
      <c r="QO13" s="276"/>
      <c r="QP13" s="276"/>
      <c r="QQ13" s="276"/>
      <c r="QR13" s="276"/>
      <c r="QS13" s="276"/>
      <c r="QT13" s="276"/>
      <c r="QU13" s="276"/>
      <c r="QV13" s="276"/>
      <c r="QW13" s="276"/>
      <c r="QX13" s="276"/>
      <c r="QY13" s="276"/>
      <c r="QZ13" s="276"/>
      <c r="RA13" s="276"/>
      <c r="RB13" s="276"/>
      <c r="RC13" s="276"/>
      <c r="RD13" s="276"/>
      <c r="RE13" s="276"/>
      <c r="RF13" s="276"/>
      <c r="RG13" s="276"/>
    </row>
    <row r="14" spans="1:475" s="469" customFormat="1">
      <c r="A14" s="276"/>
      <c r="B14" s="461" t="s">
        <v>80</v>
      </c>
      <c r="C14" s="461"/>
      <c r="D14" s="462"/>
      <c r="E14" s="625" t="s">
        <v>343</v>
      </c>
      <c r="F14" s="625">
        <v>5</v>
      </c>
      <c r="G14" s="479">
        <f t="shared" si="0"/>
        <v>0</v>
      </c>
      <c r="H14" s="638" t="s">
        <v>40</v>
      </c>
      <c r="I14" s="626">
        <v>0</v>
      </c>
      <c r="J14" s="627">
        <v>712</v>
      </c>
      <c r="K14" s="628">
        <v>5</v>
      </c>
      <c r="L14" s="628">
        <v>5</v>
      </c>
      <c r="M14" s="467">
        <f t="shared" si="1"/>
        <v>0</v>
      </c>
      <c r="N14" s="467">
        <f t="shared" si="14"/>
        <v>0</v>
      </c>
      <c r="O14" s="767"/>
      <c r="P14" s="468">
        <f t="shared" si="2"/>
        <v>0</v>
      </c>
      <c r="Q14" s="468">
        <f t="shared" si="3"/>
        <v>0</v>
      </c>
      <c r="R14" s="468">
        <f t="shared" si="4"/>
        <v>0</v>
      </c>
      <c r="S14" s="468">
        <f t="shared" si="5"/>
        <v>0</v>
      </c>
      <c r="T14" s="468">
        <v>0</v>
      </c>
      <c r="U14" s="468">
        <f t="shared" si="6"/>
        <v>0</v>
      </c>
      <c r="V14" s="468">
        <f t="shared" si="7"/>
        <v>0</v>
      </c>
      <c r="W14" s="468">
        <v>0</v>
      </c>
      <c r="X14" s="468">
        <f t="shared" si="8"/>
        <v>0</v>
      </c>
      <c r="Y14" s="468">
        <f t="shared" si="9"/>
        <v>0</v>
      </c>
      <c r="Z14" s="468">
        <f t="shared" si="10"/>
        <v>0</v>
      </c>
      <c r="AA14" s="482">
        <f>IF(J14=0,0,(HLOOKUP(H14,'2012-2013 CE W T&amp;D No ConsCredi'!$C$7:$P$37,F14+1,FALSE)))</f>
        <v>0.29394958809912086</v>
      </c>
      <c r="AB14" s="468">
        <f t="shared" si="11"/>
        <v>0</v>
      </c>
      <c r="AC14" s="487" t="str">
        <f t="shared" si="12"/>
        <v/>
      </c>
      <c r="AD14" s="487" t="str">
        <f t="shared" si="13"/>
        <v/>
      </c>
      <c r="AE14" s="276"/>
      <c r="AF14" s="276"/>
      <c r="AG14" s="276"/>
      <c r="AH14" s="276"/>
      <c r="AI14" s="276"/>
      <c r="AJ14" s="276"/>
      <c r="AK14" s="276"/>
      <c r="AL14" s="276"/>
      <c r="AM14" s="276"/>
      <c r="AN14" s="276"/>
      <c r="AO14" s="276"/>
      <c r="AP14" s="276"/>
      <c r="AQ14" s="276"/>
      <c r="AR14" s="276"/>
      <c r="AS14" s="276"/>
      <c r="AT14" s="276"/>
      <c r="AU14" s="276"/>
      <c r="AV14" s="276"/>
      <c r="AW14" s="276"/>
      <c r="AX14" s="276"/>
      <c r="AY14" s="276"/>
      <c r="AZ14" s="276"/>
      <c r="BA14" s="276"/>
      <c r="BB14" s="276"/>
      <c r="BC14" s="276"/>
      <c r="BD14" s="276"/>
      <c r="BE14" s="276"/>
      <c r="BF14" s="276"/>
      <c r="BG14" s="276"/>
      <c r="BH14" s="276"/>
      <c r="BI14" s="276"/>
      <c r="BJ14" s="276"/>
      <c r="BK14" s="276"/>
      <c r="BL14" s="276"/>
      <c r="BM14" s="276"/>
      <c r="BN14" s="276"/>
      <c r="BO14" s="276"/>
      <c r="BP14" s="276"/>
      <c r="BQ14" s="276"/>
      <c r="BR14" s="276"/>
      <c r="BS14" s="276"/>
      <c r="BT14" s="276"/>
      <c r="BU14" s="276"/>
      <c r="BV14" s="276"/>
      <c r="BW14" s="276"/>
      <c r="BX14" s="276"/>
      <c r="BY14" s="276"/>
      <c r="BZ14" s="276"/>
      <c r="CA14" s="276"/>
      <c r="CB14" s="276"/>
      <c r="CC14" s="276"/>
      <c r="CD14" s="276"/>
      <c r="CE14" s="276"/>
      <c r="CF14" s="276"/>
      <c r="CG14" s="276"/>
      <c r="CH14" s="276"/>
      <c r="CI14" s="276"/>
      <c r="CJ14" s="276"/>
      <c r="CK14" s="276"/>
      <c r="CL14" s="276"/>
      <c r="CM14" s="276"/>
      <c r="CN14" s="276"/>
      <c r="CO14" s="276"/>
      <c r="CP14" s="276"/>
      <c r="CQ14" s="276"/>
      <c r="CR14" s="276"/>
      <c r="CS14" s="276"/>
      <c r="CT14" s="276"/>
      <c r="CU14" s="276"/>
      <c r="CV14" s="276"/>
      <c r="CW14" s="276"/>
      <c r="CX14" s="276"/>
      <c r="CY14" s="276"/>
      <c r="CZ14" s="276"/>
      <c r="DA14" s="276"/>
      <c r="DB14" s="276"/>
      <c r="DC14" s="276"/>
      <c r="DD14" s="276"/>
      <c r="DE14" s="276"/>
      <c r="DF14" s="276"/>
      <c r="DG14" s="276"/>
      <c r="DH14" s="276"/>
      <c r="DI14" s="276"/>
      <c r="DJ14" s="276"/>
      <c r="DK14" s="276"/>
      <c r="DL14" s="276"/>
      <c r="DM14" s="276"/>
      <c r="DN14" s="276"/>
      <c r="DO14" s="276"/>
      <c r="DP14" s="276"/>
      <c r="DQ14" s="276"/>
      <c r="DR14" s="276"/>
      <c r="DS14" s="276"/>
      <c r="DT14" s="276"/>
      <c r="DU14" s="276"/>
      <c r="DV14" s="276"/>
      <c r="DW14" s="276"/>
      <c r="DX14" s="276"/>
      <c r="DY14" s="276"/>
      <c r="DZ14" s="276"/>
      <c r="EA14" s="276"/>
      <c r="EB14" s="276"/>
      <c r="EC14" s="276"/>
      <c r="ED14" s="276"/>
      <c r="EE14" s="276"/>
      <c r="EF14" s="276"/>
      <c r="EG14" s="276"/>
      <c r="EH14" s="276"/>
      <c r="EI14" s="276"/>
      <c r="EJ14" s="276"/>
      <c r="EK14" s="276"/>
      <c r="EL14" s="276"/>
      <c r="EM14" s="276"/>
      <c r="EN14" s="276"/>
      <c r="EO14" s="276"/>
      <c r="EP14" s="276"/>
      <c r="EQ14" s="276"/>
      <c r="ER14" s="276"/>
      <c r="ES14" s="276"/>
      <c r="ET14" s="276"/>
      <c r="EU14" s="276"/>
      <c r="EV14" s="276"/>
      <c r="EW14" s="276"/>
      <c r="EX14" s="276"/>
      <c r="EY14" s="276"/>
      <c r="EZ14" s="276"/>
      <c r="FA14" s="276"/>
      <c r="FB14" s="276"/>
      <c r="FC14" s="276"/>
      <c r="FD14" s="276"/>
      <c r="FE14" s="276"/>
      <c r="FF14" s="276"/>
      <c r="FG14" s="276"/>
      <c r="FH14" s="276"/>
      <c r="FI14" s="276"/>
      <c r="FJ14" s="276"/>
      <c r="FK14" s="276"/>
      <c r="FL14" s="276"/>
      <c r="FM14" s="276"/>
      <c r="FN14" s="276"/>
      <c r="FO14" s="276"/>
      <c r="FP14" s="276"/>
      <c r="FQ14" s="276"/>
      <c r="FR14" s="276"/>
      <c r="FS14" s="276"/>
      <c r="FT14" s="276"/>
      <c r="FU14" s="276"/>
      <c r="FV14" s="276"/>
      <c r="FW14" s="276"/>
      <c r="FX14" s="276"/>
      <c r="FY14" s="276"/>
      <c r="FZ14" s="276"/>
      <c r="GA14" s="276"/>
      <c r="GB14" s="276"/>
      <c r="GC14" s="276"/>
      <c r="GD14" s="276"/>
      <c r="GE14" s="276"/>
      <c r="GF14" s="276"/>
      <c r="GG14" s="276"/>
      <c r="GH14" s="276"/>
      <c r="GI14" s="276"/>
      <c r="GJ14" s="276"/>
      <c r="GK14" s="276"/>
      <c r="GL14" s="276"/>
      <c r="GM14" s="276"/>
      <c r="GN14" s="276"/>
      <c r="GO14" s="276"/>
      <c r="GP14" s="276"/>
      <c r="GQ14" s="276"/>
      <c r="GR14" s="276"/>
      <c r="GS14" s="276"/>
      <c r="GT14" s="276"/>
      <c r="GU14" s="276"/>
      <c r="GV14" s="276"/>
      <c r="GW14" s="276"/>
      <c r="GX14" s="276"/>
      <c r="GY14" s="276"/>
      <c r="GZ14" s="276"/>
      <c r="HA14" s="276"/>
      <c r="HB14" s="276"/>
      <c r="HC14" s="276"/>
      <c r="HD14" s="276"/>
      <c r="HE14" s="276"/>
      <c r="HF14" s="276"/>
      <c r="HG14" s="276"/>
      <c r="HH14" s="276"/>
      <c r="HI14" s="276"/>
      <c r="HJ14" s="276"/>
      <c r="HK14" s="276"/>
      <c r="HL14" s="276"/>
      <c r="HM14" s="276"/>
      <c r="HN14" s="276"/>
      <c r="HO14" s="276"/>
      <c r="HP14" s="276"/>
      <c r="HQ14" s="276"/>
      <c r="HR14" s="276"/>
      <c r="HS14" s="276"/>
      <c r="HT14" s="276"/>
      <c r="HU14" s="276"/>
      <c r="HV14" s="276"/>
      <c r="HW14" s="276"/>
      <c r="HX14" s="276"/>
      <c r="HY14" s="276"/>
      <c r="HZ14" s="276"/>
      <c r="IA14" s="276"/>
      <c r="IB14" s="276"/>
      <c r="IC14" s="276"/>
      <c r="ID14" s="276"/>
      <c r="IE14" s="276"/>
      <c r="IF14" s="276"/>
      <c r="IG14" s="276"/>
      <c r="IH14" s="276"/>
      <c r="II14" s="276"/>
      <c r="IJ14" s="276"/>
      <c r="IK14" s="276"/>
      <c r="IL14" s="276"/>
      <c r="IM14" s="276"/>
      <c r="IN14" s="276"/>
      <c r="IO14" s="276"/>
      <c r="IP14" s="276"/>
      <c r="IQ14" s="276"/>
      <c r="IR14" s="276"/>
      <c r="IS14" s="276"/>
      <c r="IT14" s="276"/>
      <c r="IU14" s="276"/>
      <c r="IV14" s="276"/>
      <c r="IW14" s="276"/>
      <c r="IX14" s="276"/>
      <c r="IY14" s="276"/>
      <c r="IZ14" s="276"/>
      <c r="JA14" s="276"/>
      <c r="JB14" s="276"/>
      <c r="JC14" s="276"/>
      <c r="JD14" s="276"/>
      <c r="JE14" s="276"/>
      <c r="JF14" s="276"/>
      <c r="JG14" s="276"/>
      <c r="JH14" s="276"/>
      <c r="JI14" s="276"/>
      <c r="JJ14" s="276"/>
      <c r="JK14" s="276"/>
      <c r="JL14" s="276"/>
      <c r="JM14" s="276"/>
      <c r="JN14" s="276"/>
      <c r="JO14" s="276"/>
      <c r="JP14" s="276"/>
      <c r="JQ14" s="276"/>
      <c r="JR14" s="276"/>
      <c r="JS14" s="276"/>
      <c r="JT14" s="276"/>
      <c r="JU14" s="276"/>
      <c r="JV14" s="276"/>
      <c r="JW14" s="276"/>
      <c r="JX14" s="276"/>
      <c r="JY14" s="276"/>
      <c r="JZ14" s="276"/>
      <c r="KA14" s="276"/>
      <c r="KB14" s="276"/>
      <c r="KC14" s="276"/>
      <c r="KD14" s="276"/>
      <c r="KE14" s="276"/>
      <c r="KF14" s="276"/>
      <c r="KG14" s="276"/>
      <c r="KH14" s="276"/>
      <c r="KI14" s="276"/>
      <c r="KJ14" s="276"/>
      <c r="KK14" s="276"/>
      <c r="KL14" s="276"/>
      <c r="KM14" s="276"/>
      <c r="KN14" s="276"/>
      <c r="KO14" s="276"/>
      <c r="KP14" s="276"/>
      <c r="KQ14" s="276"/>
      <c r="KR14" s="276"/>
      <c r="KS14" s="276"/>
      <c r="KT14" s="276"/>
      <c r="KU14" s="276"/>
      <c r="KV14" s="276"/>
      <c r="KW14" s="276"/>
      <c r="KX14" s="276"/>
      <c r="KY14" s="276"/>
      <c r="KZ14" s="276"/>
      <c r="LA14" s="276"/>
      <c r="LB14" s="276"/>
      <c r="LC14" s="276"/>
      <c r="LD14" s="276"/>
      <c r="LE14" s="276"/>
      <c r="LF14" s="276"/>
      <c r="LG14" s="276"/>
      <c r="LH14" s="276"/>
      <c r="LI14" s="276"/>
      <c r="LJ14" s="276"/>
      <c r="LK14" s="276"/>
      <c r="LL14" s="276"/>
      <c r="LM14" s="276"/>
      <c r="LN14" s="276"/>
      <c r="LO14" s="276"/>
      <c r="LP14" s="276"/>
      <c r="LQ14" s="276"/>
      <c r="LR14" s="276"/>
      <c r="LS14" s="276"/>
      <c r="LT14" s="276"/>
      <c r="LU14" s="276"/>
      <c r="LV14" s="276"/>
      <c r="LW14" s="276"/>
      <c r="LX14" s="276"/>
      <c r="LY14" s="276"/>
      <c r="LZ14" s="276"/>
      <c r="MA14" s="276"/>
      <c r="MB14" s="276"/>
      <c r="MC14" s="276"/>
      <c r="MD14" s="276"/>
      <c r="ME14" s="276"/>
      <c r="MF14" s="276"/>
      <c r="MG14" s="276"/>
      <c r="MH14" s="276"/>
      <c r="MI14" s="276"/>
      <c r="MJ14" s="276"/>
      <c r="MK14" s="276"/>
      <c r="ML14" s="276"/>
      <c r="MM14" s="276"/>
      <c r="MN14" s="276"/>
      <c r="MO14" s="276"/>
      <c r="MP14" s="276"/>
      <c r="MQ14" s="276"/>
      <c r="MR14" s="276"/>
      <c r="MS14" s="276"/>
      <c r="MT14" s="276"/>
      <c r="MU14" s="276"/>
      <c r="MV14" s="276"/>
      <c r="MW14" s="276"/>
      <c r="MX14" s="276"/>
      <c r="MY14" s="276"/>
      <c r="MZ14" s="276"/>
      <c r="NA14" s="276"/>
      <c r="NB14" s="276"/>
      <c r="NC14" s="276"/>
      <c r="ND14" s="276"/>
      <c r="NE14" s="276"/>
      <c r="NF14" s="276"/>
      <c r="NG14" s="276"/>
      <c r="NH14" s="276"/>
      <c r="NI14" s="276"/>
      <c r="NJ14" s="276"/>
      <c r="NK14" s="276"/>
      <c r="NL14" s="276"/>
      <c r="NM14" s="276"/>
      <c r="NN14" s="276"/>
      <c r="NO14" s="276"/>
      <c r="NP14" s="276"/>
      <c r="NQ14" s="276"/>
      <c r="NR14" s="276"/>
      <c r="NS14" s="276"/>
      <c r="NT14" s="276"/>
      <c r="NU14" s="276"/>
      <c r="NV14" s="276"/>
      <c r="NW14" s="276"/>
      <c r="NX14" s="276"/>
      <c r="NY14" s="276"/>
      <c r="NZ14" s="276"/>
      <c r="OA14" s="276"/>
      <c r="OB14" s="276"/>
      <c r="OC14" s="276"/>
      <c r="OD14" s="276"/>
      <c r="OE14" s="276"/>
      <c r="OF14" s="276"/>
      <c r="OG14" s="276"/>
      <c r="OH14" s="276"/>
      <c r="OI14" s="276"/>
      <c r="OJ14" s="276"/>
      <c r="OK14" s="276"/>
      <c r="OL14" s="276"/>
      <c r="OM14" s="276"/>
      <c r="ON14" s="276"/>
      <c r="OO14" s="276"/>
      <c r="OP14" s="276"/>
      <c r="OQ14" s="276"/>
      <c r="OR14" s="276"/>
      <c r="OS14" s="276"/>
      <c r="OT14" s="276"/>
      <c r="OU14" s="276"/>
      <c r="OV14" s="276"/>
      <c r="OW14" s="276"/>
      <c r="OX14" s="276"/>
      <c r="OY14" s="276"/>
      <c r="OZ14" s="276"/>
      <c r="PA14" s="276"/>
      <c r="PB14" s="276"/>
      <c r="PC14" s="276"/>
      <c r="PD14" s="276"/>
      <c r="PE14" s="276"/>
      <c r="PF14" s="276"/>
      <c r="PG14" s="276"/>
      <c r="PH14" s="276"/>
      <c r="PI14" s="276"/>
      <c r="PJ14" s="276"/>
      <c r="PK14" s="276"/>
      <c r="PL14" s="276"/>
      <c r="PM14" s="276"/>
      <c r="PN14" s="276"/>
      <c r="PO14" s="276"/>
      <c r="PP14" s="276"/>
      <c r="PQ14" s="276"/>
      <c r="PR14" s="276"/>
      <c r="PS14" s="276"/>
      <c r="PT14" s="276"/>
      <c r="PU14" s="276"/>
      <c r="PV14" s="276"/>
      <c r="PW14" s="276"/>
      <c r="PX14" s="276"/>
      <c r="PY14" s="276"/>
      <c r="PZ14" s="276"/>
      <c r="QA14" s="276"/>
      <c r="QB14" s="276"/>
      <c r="QC14" s="276"/>
      <c r="QD14" s="276"/>
      <c r="QE14" s="276"/>
      <c r="QF14" s="276"/>
      <c r="QG14" s="276"/>
      <c r="QH14" s="276"/>
      <c r="QI14" s="276"/>
      <c r="QJ14" s="276"/>
      <c r="QK14" s="276"/>
      <c r="QL14" s="276"/>
      <c r="QM14" s="276"/>
      <c r="QN14" s="276"/>
      <c r="QO14" s="276"/>
      <c r="QP14" s="276"/>
      <c r="QQ14" s="276"/>
      <c r="QR14" s="276"/>
      <c r="QS14" s="276"/>
      <c r="QT14" s="276"/>
      <c r="QU14" s="276"/>
      <c r="QV14" s="276"/>
      <c r="QW14" s="276"/>
      <c r="QX14" s="276"/>
      <c r="QY14" s="276"/>
      <c r="QZ14" s="276"/>
      <c r="RA14" s="276"/>
      <c r="RB14" s="276"/>
      <c r="RC14" s="276"/>
      <c r="RD14" s="276"/>
      <c r="RE14" s="276"/>
      <c r="RF14" s="276"/>
      <c r="RG14" s="276"/>
    </row>
    <row r="15" spans="1:475" s="469" customFormat="1">
      <c r="A15" s="276"/>
      <c r="B15" s="461" t="s">
        <v>80</v>
      </c>
      <c r="C15" s="461"/>
      <c r="D15" s="462"/>
      <c r="E15" s="625" t="s">
        <v>344</v>
      </c>
      <c r="F15" s="625">
        <v>5</v>
      </c>
      <c r="G15" s="479">
        <f t="shared" si="0"/>
        <v>0</v>
      </c>
      <c r="H15" s="638" t="s">
        <v>40</v>
      </c>
      <c r="I15" s="626">
        <v>0</v>
      </c>
      <c r="J15" s="627">
        <v>712</v>
      </c>
      <c r="K15" s="628">
        <v>2.5</v>
      </c>
      <c r="L15" s="628">
        <v>2.5</v>
      </c>
      <c r="M15" s="467">
        <f t="shared" si="1"/>
        <v>0</v>
      </c>
      <c r="N15" s="467">
        <f t="shared" si="14"/>
        <v>0</v>
      </c>
      <c r="O15" s="767"/>
      <c r="P15" s="468">
        <f t="shared" si="2"/>
        <v>0</v>
      </c>
      <c r="Q15" s="468">
        <f t="shared" si="3"/>
        <v>0</v>
      </c>
      <c r="R15" s="468">
        <f t="shared" si="4"/>
        <v>0</v>
      </c>
      <c r="S15" s="468">
        <f t="shared" si="5"/>
        <v>0</v>
      </c>
      <c r="T15" s="468">
        <v>0</v>
      </c>
      <c r="U15" s="468">
        <f t="shared" si="6"/>
        <v>0</v>
      </c>
      <c r="V15" s="468">
        <f t="shared" si="7"/>
        <v>0</v>
      </c>
      <c r="W15" s="468">
        <v>0</v>
      </c>
      <c r="X15" s="468">
        <f t="shared" si="8"/>
        <v>0</v>
      </c>
      <c r="Y15" s="468">
        <f t="shared" si="9"/>
        <v>0</v>
      </c>
      <c r="Z15" s="468">
        <f t="shared" si="10"/>
        <v>0</v>
      </c>
      <c r="AA15" s="482">
        <f>IF(J15=0,0,(HLOOKUP(H15,'2012-2013 CE W T&amp;D No ConsCredi'!$C$7:$P$37,F15+1,FALSE)))</f>
        <v>0.29394958809912086</v>
      </c>
      <c r="AB15" s="468">
        <f t="shared" si="11"/>
        <v>0</v>
      </c>
      <c r="AC15" s="487" t="str">
        <f t="shared" si="12"/>
        <v/>
      </c>
      <c r="AD15" s="487" t="str">
        <f t="shared" si="13"/>
        <v/>
      </c>
      <c r="AE15" s="276"/>
      <c r="AF15" s="276"/>
      <c r="AG15" s="276"/>
      <c r="AH15" s="276"/>
      <c r="AI15" s="276"/>
      <c r="AJ15" s="276"/>
      <c r="AK15" s="276"/>
      <c r="AL15" s="276"/>
      <c r="AM15" s="276"/>
      <c r="AN15" s="276"/>
      <c r="AO15" s="276"/>
      <c r="AP15" s="276"/>
      <c r="AQ15" s="276"/>
      <c r="AR15" s="276"/>
      <c r="AS15" s="276"/>
      <c r="AT15" s="276"/>
      <c r="AU15" s="276"/>
      <c r="AV15" s="276"/>
      <c r="AW15" s="276"/>
      <c r="AX15" s="276"/>
      <c r="AY15" s="276"/>
      <c r="AZ15" s="276"/>
      <c r="BA15" s="276"/>
      <c r="BB15" s="276"/>
      <c r="BC15" s="276"/>
      <c r="BD15" s="276"/>
      <c r="BE15" s="276"/>
      <c r="BF15" s="276"/>
      <c r="BG15" s="276"/>
      <c r="BH15" s="276"/>
      <c r="BI15" s="276"/>
      <c r="BJ15" s="276"/>
      <c r="BK15" s="276"/>
      <c r="BL15" s="276"/>
      <c r="BM15" s="276"/>
      <c r="BN15" s="276"/>
      <c r="BO15" s="276"/>
      <c r="BP15" s="276"/>
      <c r="BQ15" s="276"/>
      <c r="BR15" s="276"/>
      <c r="BS15" s="276"/>
      <c r="BT15" s="276"/>
      <c r="BU15" s="276"/>
      <c r="BV15" s="276"/>
      <c r="BW15" s="276"/>
      <c r="BX15" s="276"/>
      <c r="BY15" s="276"/>
      <c r="BZ15" s="276"/>
      <c r="CA15" s="276"/>
      <c r="CB15" s="276"/>
      <c r="CC15" s="276"/>
      <c r="CD15" s="276"/>
      <c r="CE15" s="276"/>
      <c r="CF15" s="276"/>
      <c r="CG15" s="276"/>
      <c r="CH15" s="276"/>
      <c r="CI15" s="276"/>
      <c r="CJ15" s="276"/>
      <c r="CK15" s="276"/>
      <c r="CL15" s="276"/>
      <c r="CM15" s="276"/>
      <c r="CN15" s="276"/>
      <c r="CO15" s="276"/>
      <c r="CP15" s="276"/>
      <c r="CQ15" s="276"/>
      <c r="CR15" s="276"/>
      <c r="CS15" s="276"/>
      <c r="CT15" s="276"/>
      <c r="CU15" s="276"/>
      <c r="CV15" s="276"/>
      <c r="CW15" s="276"/>
      <c r="CX15" s="276"/>
      <c r="CY15" s="276"/>
      <c r="CZ15" s="276"/>
      <c r="DA15" s="276"/>
      <c r="DB15" s="276"/>
      <c r="DC15" s="276"/>
      <c r="DD15" s="276"/>
      <c r="DE15" s="276"/>
      <c r="DF15" s="276"/>
      <c r="DG15" s="276"/>
      <c r="DH15" s="276"/>
      <c r="DI15" s="276"/>
      <c r="DJ15" s="276"/>
      <c r="DK15" s="276"/>
      <c r="DL15" s="276"/>
      <c r="DM15" s="276"/>
      <c r="DN15" s="276"/>
      <c r="DO15" s="276"/>
      <c r="DP15" s="276"/>
      <c r="DQ15" s="276"/>
      <c r="DR15" s="276"/>
      <c r="DS15" s="276"/>
      <c r="DT15" s="276"/>
      <c r="DU15" s="276"/>
      <c r="DV15" s="276"/>
      <c r="DW15" s="276"/>
      <c r="DX15" s="276"/>
      <c r="DY15" s="276"/>
      <c r="DZ15" s="276"/>
      <c r="EA15" s="276"/>
      <c r="EB15" s="276"/>
      <c r="EC15" s="276"/>
      <c r="ED15" s="276"/>
      <c r="EE15" s="276"/>
      <c r="EF15" s="276"/>
      <c r="EG15" s="276"/>
      <c r="EH15" s="276"/>
      <c r="EI15" s="276"/>
      <c r="EJ15" s="276"/>
      <c r="EK15" s="276"/>
      <c r="EL15" s="276"/>
      <c r="EM15" s="276"/>
      <c r="EN15" s="276"/>
      <c r="EO15" s="276"/>
      <c r="EP15" s="276"/>
      <c r="EQ15" s="276"/>
      <c r="ER15" s="276"/>
      <c r="ES15" s="276"/>
      <c r="ET15" s="276"/>
      <c r="EU15" s="276"/>
      <c r="EV15" s="276"/>
      <c r="EW15" s="276"/>
      <c r="EX15" s="276"/>
      <c r="EY15" s="276"/>
      <c r="EZ15" s="276"/>
      <c r="FA15" s="276"/>
      <c r="FB15" s="276"/>
      <c r="FC15" s="276"/>
      <c r="FD15" s="276"/>
      <c r="FE15" s="276"/>
      <c r="FF15" s="276"/>
      <c r="FG15" s="276"/>
      <c r="FH15" s="276"/>
      <c r="FI15" s="276"/>
      <c r="FJ15" s="276"/>
      <c r="FK15" s="276"/>
      <c r="FL15" s="276"/>
      <c r="FM15" s="276"/>
      <c r="FN15" s="276"/>
      <c r="FO15" s="276"/>
      <c r="FP15" s="276"/>
      <c r="FQ15" s="276"/>
      <c r="FR15" s="276"/>
      <c r="FS15" s="276"/>
      <c r="FT15" s="276"/>
      <c r="FU15" s="276"/>
      <c r="FV15" s="276"/>
      <c r="FW15" s="276"/>
      <c r="FX15" s="276"/>
      <c r="FY15" s="276"/>
      <c r="FZ15" s="276"/>
      <c r="GA15" s="276"/>
      <c r="GB15" s="276"/>
      <c r="GC15" s="276"/>
      <c r="GD15" s="276"/>
      <c r="GE15" s="276"/>
      <c r="GF15" s="276"/>
      <c r="GG15" s="276"/>
      <c r="GH15" s="276"/>
      <c r="GI15" s="276"/>
      <c r="GJ15" s="276"/>
      <c r="GK15" s="276"/>
      <c r="GL15" s="276"/>
      <c r="GM15" s="276"/>
      <c r="GN15" s="276"/>
      <c r="GO15" s="276"/>
      <c r="GP15" s="276"/>
      <c r="GQ15" s="276"/>
      <c r="GR15" s="276"/>
      <c r="GS15" s="276"/>
      <c r="GT15" s="276"/>
      <c r="GU15" s="276"/>
      <c r="GV15" s="276"/>
      <c r="GW15" s="276"/>
      <c r="GX15" s="276"/>
      <c r="GY15" s="276"/>
      <c r="GZ15" s="276"/>
      <c r="HA15" s="276"/>
      <c r="HB15" s="276"/>
      <c r="HC15" s="276"/>
      <c r="HD15" s="276"/>
      <c r="HE15" s="276"/>
      <c r="HF15" s="276"/>
      <c r="HG15" s="276"/>
      <c r="HH15" s="276"/>
      <c r="HI15" s="276"/>
      <c r="HJ15" s="276"/>
      <c r="HK15" s="276"/>
      <c r="HL15" s="276"/>
      <c r="HM15" s="276"/>
      <c r="HN15" s="276"/>
      <c r="HO15" s="276"/>
      <c r="HP15" s="276"/>
      <c r="HQ15" s="276"/>
      <c r="HR15" s="276"/>
      <c r="HS15" s="276"/>
      <c r="HT15" s="276"/>
      <c r="HU15" s="276"/>
      <c r="HV15" s="276"/>
      <c r="HW15" s="276"/>
      <c r="HX15" s="276"/>
      <c r="HY15" s="276"/>
      <c r="HZ15" s="276"/>
      <c r="IA15" s="276"/>
      <c r="IB15" s="276"/>
      <c r="IC15" s="276"/>
      <c r="ID15" s="276"/>
      <c r="IE15" s="276"/>
      <c r="IF15" s="276"/>
      <c r="IG15" s="276"/>
      <c r="IH15" s="276"/>
      <c r="II15" s="276"/>
      <c r="IJ15" s="276"/>
      <c r="IK15" s="276"/>
      <c r="IL15" s="276"/>
      <c r="IM15" s="276"/>
      <c r="IN15" s="276"/>
      <c r="IO15" s="276"/>
      <c r="IP15" s="276"/>
      <c r="IQ15" s="276"/>
      <c r="IR15" s="276"/>
      <c r="IS15" s="276"/>
      <c r="IT15" s="276"/>
      <c r="IU15" s="276"/>
      <c r="IV15" s="276"/>
      <c r="IW15" s="276"/>
      <c r="IX15" s="276"/>
      <c r="IY15" s="276"/>
      <c r="IZ15" s="276"/>
      <c r="JA15" s="276"/>
      <c r="JB15" s="276"/>
      <c r="JC15" s="276"/>
      <c r="JD15" s="276"/>
      <c r="JE15" s="276"/>
      <c r="JF15" s="276"/>
      <c r="JG15" s="276"/>
      <c r="JH15" s="276"/>
      <c r="JI15" s="276"/>
      <c r="JJ15" s="276"/>
      <c r="JK15" s="276"/>
      <c r="JL15" s="276"/>
      <c r="JM15" s="276"/>
      <c r="JN15" s="276"/>
      <c r="JO15" s="276"/>
      <c r="JP15" s="276"/>
      <c r="JQ15" s="276"/>
      <c r="JR15" s="276"/>
      <c r="JS15" s="276"/>
      <c r="JT15" s="276"/>
      <c r="JU15" s="276"/>
      <c r="JV15" s="276"/>
      <c r="JW15" s="276"/>
      <c r="JX15" s="276"/>
      <c r="JY15" s="276"/>
      <c r="JZ15" s="276"/>
      <c r="KA15" s="276"/>
      <c r="KB15" s="276"/>
      <c r="KC15" s="276"/>
      <c r="KD15" s="276"/>
      <c r="KE15" s="276"/>
      <c r="KF15" s="276"/>
      <c r="KG15" s="276"/>
      <c r="KH15" s="276"/>
      <c r="KI15" s="276"/>
      <c r="KJ15" s="276"/>
      <c r="KK15" s="276"/>
      <c r="KL15" s="276"/>
      <c r="KM15" s="276"/>
      <c r="KN15" s="276"/>
      <c r="KO15" s="276"/>
      <c r="KP15" s="276"/>
      <c r="KQ15" s="276"/>
      <c r="KR15" s="276"/>
      <c r="KS15" s="276"/>
      <c r="KT15" s="276"/>
      <c r="KU15" s="276"/>
      <c r="KV15" s="276"/>
      <c r="KW15" s="276"/>
      <c r="KX15" s="276"/>
      <c r="KY15" s="276"/>
      <c r="KZ15" s="276"/>
      <c r="LA15" s="276"/>
      <c r="LB15" s="276"/>
      <c r="LC15" s="276"/>
      <c r="LD15" s="276"/>
      <c r="LE15" s="276"/>
      <c r="LF15" s="276"/>
      <c r="LG15" s="276"/>
      <c r="LH15" s="276"/>
      <c r="LI15" s="276"/>
      <c r="LJ15" s="276"/>
      <c r="LK15" s="276"/>
      <c r="LL15" s="276"/>
      <c r="LM15" s="276"/>
      <c r="LN15" s="276"/>
      <c r="LO15" s="276"/>
      <c r="LP15" s="276"/>
      <c r="LQ15" s="276"/>
      <c r="LR15" s="276"/>
      <c r="LS15" s="276"/>
      <c r="LT15" s="276"/>
      <c r="LU15" s="276"/>
      <c r="LV15" s="276"/>
      <c r="LW15" s="276"/>
      <c r="LX15" s="276"/>
      <c r="LY15" s="276"/>
      <c r="LZ15" s="276"/>
      <c r="MA15" s="276"/>
      <c r="MB15" s="276"/>
      <c r="MC15" s="276"/>
      <c r="MD15" s="276"/>
      <c r="ME15" s="276"/>
      <c r="MF15" s="276"/>
      <c r="MG15" s="276"/>
      <c r="MH15" s="276"/>
      <c r="MI15" s="276"/>
      <c r="MJ15" s="276"/>
      <c r="MK15" s="276"/>
      <c r="ML15" s="276"/>
      <c r="MM15" s="276"/>
      <c r="MN15" s="276"/>
      <c r="MO15" s="276"/>
      <c r="MP15" s="276"/>
      <c r="MQ15" s="276"/>
      <c r="MR15" s="276"/>
      <c r="MS15" s="276"/>
      <c r="MT15" s="276"/>
      <c r="MU15" s="276"/>
      <c r="MV15" s="276"/>
      <c r="MW15" s="276"/>
      <c r="MX15" s="276"/>
      <c r="MY15" s="276"/>
      <c r="MZ15" s="276"/>
      <c r="NA15" s="276"/>
      <c r="NB15" s="276"/>
      <c r="NC15" s="276"/>
      <c r="ND15" s="276"/>
      <c r="NE15" s="276"/>
      <c r="NF15" s="276"/>
      <c r="NG15" s="276"/>
      <c r="NH15" s="276"/>
      <c r="NI15" s="276"/>
      <c r="NJ15" s="276"/>
      <c r="NK15" s="276"/>
      <c r="NL15" s="276"/>
      <c r="NM15" s="276"/>
      <c r="NN15" s="276"/>
      <c r="NO15" s="276"/>
      <c r="NP15" s="276"/>
      <c r="NQ15" s="276"/>
      <c r="NR15" s="276"/>
      <c r="NS15" s="276"/>
      <c r="NT15" s="276"/>
      <c r="NU15" s="276"/>
      <c r="NV15" s="276"/>
      <c r="NW15" s="276"/>
      <c r="NX15" s="276"/>
      <c r="NY15" s="276"/>
      <c r="NZ15" s="276"/>
      <c r="OA15" s="276"/>
      <c r="OB15" s="276"/>
      <c r="OC15" s="276"/>
      <c r="OD15" s="276"/>
      <c r="OE15" s="276"/>
      <c r="OF15" s="276"/>
      <c r="OG15" s="276"/>
      <c r="OH15" s="276"/>
      <c r="OI15" s="276"/>
      <c r="OJ15" s="276"/>
      <c r="OK15" s="276"/>
      <c r="OL15" s="276"/>
      <c r="OM15" s="276"/>
      <c r="ON15" s="276"/>
      <c r="OO15" s="276"/>
      <c r="OP15" s="276"/>
      <c r="OQ15" s="276"/>
      <c r="OR15" s="276"/>
      <c r="OS15" s="276"/>
      <c r="OT15" s="276"/>
      <c r="OU15" s="276"/>
      <c r="OV15" s="276"/>
      <c r="OW15" s="276"/>
      <c r="OX15" s="276"/>
      <c r="OY15" s="276"/>
      <c r="OZ15" s="276"/>
      <c r="PA15" s="276"/>
      <c r="PB15" s="276"/>
      <c r="PC15" s="276"/>
      <c r="PD15" s="276"/>
      <c r="PE15" s="276"/>
      <c r="PF15" s="276"/>
      <c r="PG15" s="276"/>
      <c r="PH15" s="276"/>
      <c r="PI15" s="276"/>
      <c r="PJ15" s="276"/>
      <c r="PK15" s="276"/>
      <c r="PL15" s="276"/>
      <c r="PM15" s="276"/>
      <c r="PN15" s="276"/>
      <c r="PO15" s="276"/>
      <c r="PP15" s="276"/>
      <c r="PQ15" s="276"/>
      <c r="PR15" s="276"/>
      <c r="PS15" s="276"/>
      <c r="PT15" s="276"/>
      <c r="PU15" s="276"/>
      <c r="PV15" s="276"/>
      <c r="PW15" s="276"/>
      <c r="PX15" s="276"/>
      <c r="PY15" s="276"/>
      <c r="PZ15" s="276"/>
      <c r="QA15" s="276"/>
      <c r="QB15" s="276"/>
      <c r="QC15" s="276"/>
      <c r="QD15" s="276"/>
      <c r="QE15" s="276"/>
      <c r="QF15" s="276"/>
      <c r="QG15" s="276"/>
      <c r="QH15" s="276"/>
      <c r="QI15" s="276"/>
      <c r="QJ15" s="276"/>
      <c r="QK15" s="276"/>
      <c r="QL15" s="276"/>
      <c r="QM15" s="276"/>
      <c r="QN15" s="276"/>
      <c r="QO15" s="276"/>
      <c r="QP15" s="276"/>
      <c r="QQ15" s="276"/>
      <c r="QR15" s="276"/>
      <c r="QS15" s="276"/>
      <c r="QT15" s="276"/>
      <c r="QU15" s="276"/>
      <c r="QV15" s="276"/>
      <c r="QW15" s="276"/>
      <c r="QX15" s="276"/>
      <c r="QY15" s="276"/>
      <c r="QZ15" s="276"/>
      <c r="RA15" s="276"/>
      <c r="RB15" s="276"/>
      <c r="RC15" s="276"/>
      <c r="RD15" s="276"/>
      <c r="RE15" s="276"/>
      <c r="RF15" s="276"/>
      <c r="RG15" s="276"/>
    </row>
    <row r="16" spans="1:475" s="469" customFormat="1">
      <c r="A16" s="276"/>
      <c r="B16" s="461" t="s">
        <v>80</v>
      </c>
      <c r="C16" s="461"/>
      <c r="D16" s="462"/>
      <c r="E16" s="625" t="s">
        <v>345</v>
      </c>
      <c r="F16" s="625">
        <v>5</v>
      </c>
      <c r="G16" s="479">
        <f t="shared" si="0"/>
        <v>3.0395742319240675</v>
      </c>
      <c r="H16" s="638" t="s">
        <v>40</v>
      </c>
      <c r="I16" s="626">
        <v>600</v>
      </c>
      <c r="J16" s="627">
        <v>712</v>
      </c>
      <c r="K16" s="628">
        <v>9.5</v>
      </c>
      <c r="L16" s="628">
        <v>9.5</v>
      </c>
      <c r="M16" s="467">
        <f t="shared" si="1"/>
        <v>0</v>
      </c>
      <c r="N16" s="467">
        <f t="shared" si="14"/>
        <v>427200</v>
      </c>
      <c r="O16" s="767"/>
      <c r="P16" s="468">
        <f t="shared" si="2"/>
        <v>0</v>
      </c>
      <c r="Q16" s="468">
        <f t="shared" si="3"/>
        <v>5700</v>
      </c>
      <c r="R16" s="468">
        <f t="shared" si="4"/>
        <v>0</v>
      </c>
      <c r="S16" s="468">
        <f t="shared" si="5"/>
        <v>5700</v>
      </c>
      <c r="T16" s="468">
        <v>0</v>
      </c>
      <c r="U16" s="468">
        <f t="shared" si="6"/>
        <v>5700</v>
      </c>
      <c r="V16" s="468">
        <f t="shared" si="7"/>
        <v>5700</v>
      </c>
      <c r="W16" s="468">
        <v>0</v>
      </c>
      <c r="X16" s="468">
        <f t="shared" si="8"/>
        <v>5287.5695732838585</v>
      </c>
      <c r="Y16" s="468">
        <f t="shared" si="9"/>
        <v>5287.5695732838585</v>
      </c>
      <c r="Z16" s="468">
        <f t="shared" si="10"/>
        <v>0</v>
      </c>
      <c r="AA16" s="482">
        <f>IF(J16=0,0,(HLOOKUP(H16,'2012-2013 CE W T&amp;D No ConsCredi'!$C$7:$P$37,F16+1,FALSE)))</f>
        <v>0.29394958809912086</v>
      </c>
      <c r="AB16" s="468">
        <f t="shared" si="11"/>
        <v>125575.26403594443</v>
      </c>
      <c r="AC16" s="487">
        <f t="shared" si="12"/>
        <v>23.749146426447037</v>
      </c>
      <c r="AD16" s="487">
        <f t="shared" si="13"/>
        <v>26.124061069091745</v>
      </c>
      <c r="AE16" s="276"/>
      <c r="AF16" s="276"/>
      <c r="AG16" s="276"/>
      <c r="AH16" s="276"/>
      <c r="AI16" s="276"/>
      <c r="AJ16" s="276"/>
      <c r="AK16" s="276"/>
      <c r="AL16" s="276"/>
      <c r="AM16" s="276"/>
      <c r="AN16" s="276"/>
      <c r="AO16" s="276"/>
      <c r="AP16" s="276"/>
      <c r="AQ16" s="276"/>
      <c r="AR16" s="276"/>
      <c r="AS16" s="276"/>
      <c r="AT16" s="276"/>
      <c r="AU16" s="276"/>
      <c r="AV16" s="276"/>
      <c r="AW16" s="276"/>
      <c r="AX16" s="276"/>
      <c r="AY16" s="276"/>
      <c r="AZ16" s="276"/>
      <c r="BA16" s="276"/>
      <c r="BB16" s="276"/>
      <c r="BC16" s="276"/>
      <c r="BD16" s="276"/>
      <c r="BE16" s="276"/>
      <c r="BF16" s="276"/>
      <c r="BG16" s="276"/>
      <c r="BH16" s="276"/>
      <c r="BI16" s="276"/>
      <c r="BJ16" s="276"/>
      <c r="BK16" s="276"/>
      <c r="BL16" s="276"/>
      <c r="BM16" s="276"/>
      <c r="BN16" s="276"/>
      <c r="BO16" s="276"/>
      <c r="BP16" s="276"/>
      <c r="BQ16" s="276"/>
      <c r="BR16" s="276"/>
      <c r="BS16" s="276"/>
      <c r="BT16" s="276"/>
      <c r="BU16" s="276"/>
      <c r="BV16" s="276"/>
      <c r="BW16" s="276"/>
      <c r="BX16" s="276"/>
      <c r="BY16" s="276"/>
      <c r="BZ16" s="276"/>
      <c r="CA16" s="276"/>
      <c r="CB16" s="276"/>
      <c r="CC16" s="276"/>
      <c r="CD16" s="276"/>
      <c r="CE16" s="276"/>
      <c r="CF16" s="276"/>
      <c r="CG16" s="276"/>
      <c r="CH16" s="276"/>
      <c r="CI16" s="276"/>
      <c r="CJ16" s="276"/>
      <c r="CK16" s="276"/>
      <c r="CL16" s="276"/>
      <c r="CM16" s="276"/>
      <c r="CN16" s="276"/>
      <c r="CO16" s="276"/>
      <c r="CP16" s="276"/>
      <c r="CQ16" s="276"/>
      <c r="CR16" s="276"/>
      <c r="CS16" s="276"/>
      <c r="CT16" s="276"/>
      <c r="CU16" s="276"/>
      <c r="CV16" s="276"/>
      <c r="CW16" s="276"/>
      <c r="CX16" s="276"/>
      <c r="CY16" s="276"/>
      <c r="CZ16" s="276"/>
      <c r="DA16" s="276"/>
      <c r="DB16" s="276"/>
      <c r="DC16" s="276"/>
      <c r="DD16" s="276"/>
      <c r="DE16" s="276"/>
      <c r="DF16" s="276"/>
      <c r="DG16" s="276"/>
      <c r="DH16" s="276"/>
      <c r="DI16" s="276"/>
      <c r="DJ16" s="276"/>
      <c r="DK16" s="276"/>
      <c r="DL16" s="276"/>
      <c r="DM16" s="276"/>
      <c r="DN16" s="276"/>
      <c r="DO16" s="276"/>
      <c r="DP16" s="276"/>
      <c r="DQ16" s="276"/>
      <c r="DR16" s="276"/>
      <c r="DS16" s="276"/>
      <c r="DT16" s="276"/>
      <c r="DU16" s="276"/>
      <c r="DV16" s="276"/>
      <c r="DW16" s="276"/>
      <c r="DX16" s="276"/>
      <c r="DY16" s="276"/>
      <c r="DZ16" s="276"/>
      <c r="EA16" s="276"/>
      <c r="EB16" s="276"/>
      <c r="EC16" s="276"/>
      <c r="ED16" s="276"/>
      <c r="EE16" s="276"/>
      <c r="EF16" s="276"/>
      <c r="EG16" s="276"/>
      <c r="EH16" s="276"/>
      <c r="EI16" s="276"/>
      <c r="EJ16" s="276"/>
      <c r="EK16" s="276"/>
      <c r="EL16" s="276"/>
      <c r="EM16" s="276"/>
      <c r="EN16" s="276"/>
      <c r="EO16" s="276"/>
      <c r="EP16" s="276"/>
      <c r="EQ16" s="276"/>
      <c r="ER16" s="276"/>
      <c r="ES16" s="276"/>
      <c r="ET16" s="276"/>
      <c r="EU16" s="276"/>
      <c r="EV16" s="276"/>
      <c r="EW16" s="276"/>
      <c r="EX16" s="276"/>
      <c r="EY16" s="276"/>
      <c r="EZ16" s="276"/>
      <c r="FA16" s="276"/>
      <c r="FB16" s="276"/>
      <c r="FC16" s="276"/>
      <c r="FD16" s="276"/>
      <c r="FE16" s="276"/>
      <c r="FF16" s="276"/>
      <c r="FG16" s="276"/>
      <c r="FH16" s="276"/>
      <c r="FI16" s="276"/>
      <c r="FJ16" s="276"/>
      <c r="FK16" s="276"/>
      <c r="FL16" s="276"/>
      <c r="FM16" s="276"/>
      <c r="FN16" s="276"/>
      <c r="FO16" s="276"/>
      <c r="FP16" s="276"/>
      <c r="FQ16" s="276"/>
      <c r="FR16" s="276"/>
      <c r="FS16" s="276"/>
      <c r="FT16" s="276"/>
      <c r="FU16" s="276"/>
      <c r="FV16" s="276"/>
      <c r="FW16" s="276"/>
      <c r="FX16" s="276"/>
      <c r="FY16" s="276"/>
      <c r="FZ16" s="276"/>
      <c r="GA16" s="276"/>
      <c r="GB16" s="276"/>
      <c r="GC16" s="276"/>
      <c r="GD16" s="276"/>
      <c r="GE16" s="276"/>
      <c r="GF16" s="276"/>
      <c r="GG16" s="276"/>
      <c r="GH16" s="276"/>
      <c r="GI16" s="276"/>
      <c r="GJ16" s="276"/>
      <c r="GK16" s="276"/>
      <c r="GL16" s="276"/>
      <c r="GM16" s="276"/>
      <c r="GN16" s="276"/>
      <c r="GO16" s="276"/>
      <c r="GP16" s="276"/>
      <c r="GQ16" s="276"/>
      <c r="GR16" s="276"/>
      <c r="GS16" s="276"/>
      <c r="GT16" s="276"/>
      <c r="GU16" s="276"/>
      <c r="GV16" s="276"/>
      <c r="GW16" s="276"/>
      <c r="GX16" s="276"/>
      <c r="GY16" s="276"/>
      <c r="GZ16" s="276"/>
      <c r="HA16" s="276"/>
      <c r="HB16" s="276"/>
      <c r="HC16" s="276"/>
      <c r="HD16" s="276"/>
      <c r="HE16" s="276"/>
      <c r="HF16" s="276"/>
      <c r="HG16" s="276"/>
      <c r="HH16" s="276"/>
      <c r="HI16" s="276"/>
      <c r="HJ16" s="276"/>
      <c r="HK16" s="276"/>
      <c r="HL16" s="276"/>
      <c r="HM16" s="276"/>
      <c r="HN16" s="276"/>
      <c r="HO16" s="276"/>
      <c r="HP16" s="276"/>
      <c r="HQ16" s="276"/>
      <c r="HR16" s="276"/>
      <c r="HS16" s="276"/>
      <c r="HT16" s="276"/>
      <c r="HU16" s="276"/>
      <c r="HV16" s="276"/>
      <c r="HW16" s="276"/>
      <c r="HX16" s="276"/>
      <c r="HY16" s="276"/>
      <c r="HZ16" s="276"/>
      <c r="IA16" s="276"/>
      <c r="IB16" s="276"/>
      <c r="IC16" s="276"/>
      <c r="ID16" s="276"/>
      <c r="IE16" s="276"/>
      <c r="IF16" s="276"/>
      <c r="IG16" s="276"/>
      <c r="IH16" s="276"/>
      <c r="II16" s="276"/>
      <c r="IJ16" s="276"/>
      <c r="IK16" s="276"/>
      <c r="IL16" s="276"/>
      <c r="IM16" s="276"/>
      <c r="IN16" s="276"/>
      <c r="IO16" s="276"/>
      <c r="IP16" s="276"/>
      <c r="IQ16" s="276"/>
      <c r="IR16" s="276"/>
      <c r="IS16" s="276"/>
      <c r="IT16" s="276"/>
      <c r="IU16" s="276"/>
      <c r="IV16" s="276"/>
      <c r="IW16" s="276"/>
      <c r="IX16" s="276"/>
      <c r="IY16" s="276"/>
      <c r="IZ16" s="276"/>
      <c r="JA16" s="276"/>
      <c r="JB16" s="276"/>
      <c r="JC16" s="276"/>
      <c r="JD16" s="276"/>
      <c r="JE16" s="276"/>
      <c r="JF16" s="276"/>
      <c r="JG16" s="276"/>
      <c r="JH16" s="276"/>
      <c r="JI16" s="276"/>
      <c r="JJ16" s="276"/>
      <c r="JK16" s="276"/>
      <c r="JL16" s="276"/>
      <c r="JM16" s="276"/>
      <c r="JN16" s="276"/>
      <c r="JO16" s="276"/>
      <c r="JP16" s="276"/>
      <c r="JQ16" s="276"/>
      <c r="JR16" s="276"/>
      <c r="JS16" s="276"/>
      <c r="JT16" s="276"/>
      <c r="JU16" s="276"/>
      <c r="JV16" s="276"/>
      <c r="JW16" s="276"/>
      <c r="JX16" s="276"/>
      <c r="JY16" s="276"/>
      <c r="JZ16" s="276"/>
      <c r="KA16" s="276"/>
      <c r="KB16" s="276"/>
      <c r="KC16" s="276"/>
      <c r="KD16" s="276"/>
      <c r="KE16" s="276"/>
      <c r="KF16" s="276"/>
      <c r="KG16" s="276"/>
      <c r="KH16" s="276"/>
      <c r="KI16" s="276"/>
      <c r="KJ16" s="276"/>
      <c r="KK16" s="276"/>
      <c r="KL16" s="276"/>
      <c r="KM16" s="276"/>
      <c r="KN16" s="276"/>
      <c r="KO16" s="276"/>
      <c r="KP16" s="276"/>
      <c r="KQ16" s="276"/>
      <c r="KR16" s="276"/>
      <c r="KS16" s="276"/>
      <c r="KT16" s="276"/>
      <c r="KU16" s="276"/>
      <c r="KV16" s="276"/>
      <c r="KW16" s="276"/>
      <c r="KX16" s="276"/>
      <c r="KY16" s="276"/>
      <c r="KZ16" s="276"/>
      <c r="LA16" s="276"/>
      <c r="LB16" s="276"/>
      <c r="LC16" s="276"/>
      <c r="LD16" s="276"/>
      <c r="LE16" s="276"/>
      <c r="LF16" s="276"/>
      <c r="LG16" s="276"/>
      <c r="LH16" s="276"/>
      <c r="LI16" s="276"/>
      <c r="LJ16" s="276"/>
      <c r="LK16" s="276"/>
      <c r="LL16" s="276"/>
      <c r="LM16" s="276"/>
      <c r="LN16" s="276"/>
      <c r="LO16" s="276"/>
      <c r="LP16" s="276"/>
      <c r="LQ16" s="276"/>
      <c r="LR16" s="276"/>
      <c r="LS16" s="276"/>
      <c r="LT16" s="276"/>
      <c r="LU16" s="276"/>
      <c r="LV16" s="276"/>
      <c r="LW16" s="276"/>
      <c r="LX16" s="276"/>
      <c r="LY16" s="276"/>
      <c r="LZ16" s="276"/>
      <c r="MA16" s="276"/>
      <c r="MB16" s="276"/>
      <c r="MC16" s="276"/>
      <c r="MD16" s="276"/>
      <c r="ME16" s="276"/>
      <c r="MF16" s="276"/>
      <c r="MG16" s="276"/>
      <c r="MH16" s="276"/>
      <c r="MI16" s="276"/>
      <c r="MJ16" s="276"/>
      <c r="MK16" s="276"/>
      <c r="ML16" s="276"/>
      <c r="MM16" s="276"/>
      <c r="MN16" s="276"/>
      <c r="MO16" s="276"/>
      <c r="MP16" s="276"/>
      <c r="MQ16" s="276"/>
      <c r="MR16" s="276"/>
      <c r="MS16" s="276"/>
      <c r="MT16" s="276"/>
      <c r="MU16" s="276"/>
      <c r="MV16" s="276"/>
      <c r="MW16" s="276"/>
      <c r="MX16" s="276"/>
      <c r="MY16" s="276"/>
      <c r="MZ16" s="276"/>
      <c r="NA16" s="276"/>
      <c r="NB16" s="276"/>
      <c r="NC16" s="276"/>
      <c r="ND16" s="276"/>
      <c r="NE16" s="276"/>
      <c r="NF16" s="276"/>
      <c r="NG16" s="276"/>
      <c r="NH16" s="276"/>
      <c r="NI16" s="276"/>
      <c r="NJ16" s="276"/>
      <c r="NK16" s="276"/>
      <c r="NL16" s="276"/>
      <c r="NM16" s="276"/>
      <c r="NN16" s="276"/>
      <c r="NO16" s="276"/>
      <c r="NP16" s="276"/>
      <c r="NQ16" s="276"/>
      <c r="NR16" s="276"/>
      <c r="NS16" s="276"/>
      <c r="NT16" s="276"/>
      <c r="NU16" s="276"/>
      <c r="NV16" s="276"/>
      <c r="NW16" s="276"/>
      <c r="NX16" s="276"/>
      <c r="NY16" s="276"/>
      <c r="NZ16" s="276"/>
      <c r="OA16" s="276"/>
      <c r="OB16" s="276"/>
      <c r="OC16" s="276"/>
      <c r="OD16" s="276"/>
      <c r="OE16" s="276"/>
      <c r="OF16" s="276"/>
      <c r="OG16" s="276"/>
      <c r="OH16" s="276"/>
      <c r="OI16" s="276"/>
      <c r="OJ16" s="276"/>
      <c r="OK16" s="276"/>
      <c r="OL16" s="276"/>
      <c r="OM16" s="276"/>
      <c r="ON16" s="276"/>
      <c r="OO16" s="276"/>
      <c r="OP16" s="276"/>
      <c r="OQ16" s="276"/>
      <c r="OR16" s="276"/>
      <c r="OS16" s="276"/>
      <c r="OT16" s="276"/>
      <c r="OU16" s="276"/>
      <c r="OV16" s="276"/>
      <c r="OW16" s="276"/>
      <c r="OX16" s="276"/>
      <c r="OY16" s="276"/>
      <c r="OZ16" s="276"/>
      <c r="PA16" s="276"/>
      <c r="PB16" s="276"/>
      <c r="PC16" s="276"/>
      <c r="PD16" s="276"/>
      <c r="PE16" s="276"/>
      <c r="PF16" s="276"/>
      <c r="PG16" s="276"/>
      <c r="PH16" s="276"/>
      <c r="PI16" s="276"/>
      <c r="PJ16" s="276"/>
      <c r="PK16" s="276"/>
      <c r="PL16" s="276"/>
      <c r="PM16" s="276"/>
      <c r="PN16" s="276"/>
      <c r="PO16" s="276"/>
      <c r="PP16" s="276"/>
      <c r="PQ16" s="276"/>
      <c r="PR16" s="276"/>
      <c r="PS16" s="276"/>
      <c r="PT16" s="276"/>
      <c r="PU16" s="276"/>
      <c r="PV16" s="276"/>
      <c r="PW16" s="276"/>
      <c r="PX16" s="276"/>
      <c r="PY16" s="276"/>
      <c r="PZ16" s="276"/>
      <c r="QA16" s="276"/>
      <c r="QB16" s="276"/>
      <c r="QC16" s="276"/>
      <c r="QD16" s="276"/>
      <c r="QE16" s="276"/>
      <c r="QF16" s="276"/>
      <c r="QG16" s="276"/>
      <c r="QH16" s="276"/>
      <c r="QI16" s="276"/>
      <c r="QJ16" s="276"/>
      <c r="QK16" s="276"/>
      <c r="QL16" s="276"/>
      <c r="QM16" s="276"/>
      <c r="QN16" s="276"/>
      <c r="QO16" s="276"/>
      <c r="QP16" s="276"/>
      <c r="QQ16" s="276"/>
      <c r="QR16" s="276"/>
      <c r="QS16" s="276"/>
      <c r="QT16" s="276"/>
      <c r="QU16" s="276"/>
      <c r="QV16" s="276"/>
      <c r="QW16" s="276"/>
      <c r="QX16" s="276"/>
      <c r="QY16" s="276"/>
      <c r="QZ16" s="276"/>
      <c r="RA16" s="276"/>
      <c r="RB16" s="276"/>
      <c r="RC16" s="276"/>
      <c r="RD16" s="276"/>
      <c r="RE16" s="276"/>
      <c r="RF16" s="276"/>
      <c r="RG16" s="276"/>
    </row>
    <row r="17" spans="1:475" s="469" customFormat="1">
      <c r="A17" s="276"/>
      <c r="B17" s="461" t="s">
        <v>80</v>
      </c>
      <c r="C17" s="461"/>
      <c r="D17" s="462"/>
      <c r="E17" s="625" t="s">
        <v>346</v>
      </c>
      <c r="F17" s="625">
        <v>5</v>
      </c>
      <c r="G17" s="479">
        <f t="shared" si="0"/>
        <v>0</v>
      </c>
      <c r="H17" s="638" t="s">
        <v>40</v>
      </c>
      <c r="I17" s="626">
        <v>0</v>
      </c>
      <c r="J17" s="627">
        <v>712</v>
      </c>
      <c r="K17" s="628">
        <v>4.75</v>
      </c>
      <c r="L17" s="628">
        <v>4.75</v>
      </c>
      <c r="M17" s="467">
        <f t="shared" si="1"/>
        <v>0</v>
      </c>
      <c r="N17" s="467">
        <f t="shared" si="14"/>
        <v>0</v>
      </c>
      <c r="O17" s="767"/>
      <c r="P17" s="468">
        <f t="shared" si="2"/>
        <v>0</v>
      </c>
      <c r="Q17" s="468">
        <f t="shared" si="3"/>
        <v>0</v>
      </c>
      <c r="R17" s="468">
        <f t="shared" si="4"/>
        <v>0</v>
      </c>
      <c r="S17" s="468">
        <f t="shared" si="5"/>
        <v>0</v>
      </c>
      <c r="T17" s="468">
        <v>0</v>
      </c>
      <c r="U17" s="468">
        <f t="shared" si="6"/>
        <v>0</v>
      </c>
      <c r="V17" s="468">
        <f t="shared" si="7"/>
        <v>0</v>
      </c>
      <c r="W17" s="468">
        <v>0</v>
      </c>
      <c r="X17" s="468">
        <f t="shared" si="8"/>
        <v>0</v>
      </c>
      <c r="Y17" s="468">
        <f t="shared" si="9"/>
        <v>0</v>
      </c>
      <c r="Z17" s="468">
        <f t="shared" si="10"/>
        <v>0</v>
      </c>
      <c r="AA17" s="482">
        <f>IF(J17=0,0,(HLOOKUP(H17,'2012-2013 CE W T&amp;D No ConsCredi'!$C$7:$P$37,F17+1,FALSE)))</f>
        <v>0.29394958809912086</v>
      </c>
      <c r="AB17" s="468">
        <f t="shared" si="11"/>
        <v>0</v>
      </c>
      <c r="AC17" s="487" t="str">
        <f t="shared" si="12"/>
        <v/>
      </c>
      <c r="AD17" s="487" t="str">
        <f t="shared" si="13"/>
        <v/>
      </c>
      <c r="AE17" s="276"/>
      <c r="AF17" s="276"/>
      <c r="AG17" s="276"/>
      <c r="AH17" s="276"/>
      <c r="AI17" s="276"/>
      <c r="AJ17" s="276"/>
      <c r="AK17" s="276"/>
      <c r="AL17" s="276"/>
      <c r="AM17" s="276"/>
      <c r="AN17" s="276"/>
      <c r="AO17" s="276"/>
      <c r="AP17" s="276"/>
      <c r="AQ17" s="276"/>
      <c r="AR17" s="276"/>
      <c r="AS17" s="276"/>
      <c r="AT17" s="276"/>
      <c r="AU17" s="276"/>
      <c r="AV17" s="276"/>
      <c r="AW17" s="276"/>
      <c r="AX17" s="276"/>
      <c r="AY17" s="276"/>
      <c r="AZ17" s="276"/>
      <c r="BA17" s="276"/>
      <c r="BB17" s="276"/>
      <c r="BC17" s="276"/>
      <c r="BD17" s="276"/>
      <c r="BE17" s="276"/>
      <c r="BF17" s="276"/>
      <c r="BG17" s="276"/>
      <c r="BH17" s="276"/>
      <c r="BI17" s="276"/>
      <c r="BJ17" s="276"/>
      <c r="BK17" s="276"/>
      <c r="BL17" s="276"/>
      <c r="BM17" s="276"/>
      <c r="BN17" s="276"/>
      <c r="BO17" s="276"/>
      <c r="BP17" s="276"/>
      <c r="BQ17" s="276"/>
      <c r="BR17" s="276"/>
      <c r="BS17" s="276"/>
      <c r="BT17" s="276"/>
      <c r="BU17" s="276"/>
      <c r="BV17" s="276"/>
      <c r="BW17" s="276"/>
      <c r="BX17" s="276"/>
      <c r="BY17" s="276"/>
      <c r="BZ17" s="276"/>
      <c r="CA17" s="276"/>
      <c r="CB17" s="276"/>
      <c r="CC17" s="276"/>
      <c r="CD17" s="276"/>
      <c r="CE17" s="276"/>
      <c r="CF17" s="276"/>
      <c r="CG17" s="276"/>
      <c r="CH17" s="276"/>
      <c r="CI17" s="276"/>
      <c r="CJ17" s="276"/>
      <c r="CK17" s="276"/>
      <c r="CL17" s="276"/>
      <c r="CM17" s="276"/>
      <c r="CN17" s="276"/>
      <c r="CO17" s="276"/>
      <c r="CP17" s="276"/>
      <c r="CQ17" s="276"/>
      <c r="CR17" s="276"/>
      <c r="CS17" s="276"/>
      <c r="CT17" s="276"/>
      <c r="CU17" s="276"/>
      <c r="CV17" s="276"/>
      <c r="CW17" s="276"/>
      <c r="CX17" s="276"/>
      <c r="CY17" s="276"/>
      <c r="CZ17" s="276"/>
      <c r="DA17" s="276"/>
      <c r="DB17" s="276"/>
      <c r="DC17" s="276"/>
      <c r="DD17" s="276"/>
      <c r="DE17" s="276"/>
      <c r="DF17" s="276"/>
      <c r="DG17" s="276"/>
      <c r="DH17" s="276"/>
      <c r="DI17" s="276"/>
      <c r="DJ17" s="276"/>
      <c r="DK17" s="276"/>
      <c r="DL17" s="276"/>
      <c r="DM17" s="276"/>
      <c r="DN17" s="276"/>
      <c r="DO17" s="276"/>
      <c r="DP17" s="276"/>
      <c r="DQ17" s="276"/>
      <c r="DR17" s="276"/>
      <c r="DS17" s="276"/>
      <c r="DT17" s="276"/>
      <c r="DU17" s="276"/>
      <c r="DV17" s="276"/>
      <c r="DW17" s="276"/>
      <c r="DX17" s="276"/>
      <c r="DY17" s="276"/>
      <c r="DZ17" s="276"/>
      <c r="EA17" s="276"/>
      <c r="EB17" s="276"/>
      <c r="EC17" s="276"/>
      <c r="ED17" s="276"/>
      <c r="EE17" s="276"/>
      <c r="EF17" s="276"/>
      <c r="EG17" s="276"/>
      <c r="EH17" s="276"/>
      <c r="EI17" s="276"/>
      <c r="EJ17" s="276"/>
      <c r="EK17" s="276"/>
      <c r="EL17" s="276"/>
      <c r="EM17" s="276"/>
      <c r="EN17" s="276"/>
      <c r="EO17" s="276"/>
      <c r="EP17" s="276"/>
      <c r="EQ17" s="276"/>
      <c r="ER17" s="276"/>
      <c r="ES17" s="276"/>
      <c r="ET17" s="276"/>
      <c r="EU17" s="276"/>
      <c r="EV17" s="276"/>
      <c r="EW17" s="276"/>
      <c r="EX17" s="276"/>
      <c r="EY17" s="276"/>
      <c r="EZ17" s="276"/>
      <c r="FA17" s="276"/>
      <c r="FB17" s="276"/>
      <c r="FC17" s="276"/>
      <c r="FD17" s="276"/>
      <c r="FE17" s="276"/>
      <c r="FF17" s="276"/>
      <c r="FG17" s="276"/>
      <c r="FH17" s="276"/>
      <c r="FI17" s="276"/>
      <c r="FJ17" s="276"/>
      <c r="FK17" s="276"/>
      <c r="FL17" s="276"/>
      <c r="FM17" s="276"/>
      <c r="FN17" s="276"/>
      <c r="FO17" s="276"/>
      <c r="FP17" s="276"/>
      <c r="FQ17" s="276"/>
      <c r="FR17" s="276"/>
      <c r="FS17" s="276"/>
      <c r="FT17" s="276"/>
      <c r="FU17" s="276"/>
      <c r="FV17" s="276"/>
      <c r="FW17" s="276"/>
      <c r="FX17" s="276"/>
      <c r="FY17" s="276"/>
      <c r="FZ17" s="276"/>
      <c r="GA17" s="276"/>
      <c r="GB17" s="276"/>
      <c r="GC17" s="276"/>
      <c r="GD17" s="276"/>
      <c r="GE17" s="276"/>
      <c r="GF17" s="276"/>
      <c r="GG17" s="276"/>
      <c r="GH17" s="276"/>
      <c r="GI17" s="276"/>
      <c r="GJ17" s="276"/>
      <c r="GK17" s="276"/>
      <c r="GL17" s="276"/>
      <c r="GM17" s="276"/>
      <c r="GN17" s="276"/>
      <c r="GO17" s="276"/>
      <c r="GP17" s="276"/>
      <c r="GQ17" s="276"/>
      <c r="GR17" s="276"/>
      <c r="GS17" s="276"/>
      <c r="GT17" s="276"/>
      <c r="GU17" s="276"/>
      <c r="GV17" s="276"/>
      <c r="GW17" s="276"/>
      <c r="GX17" s="276"/>
      <c r="GY17" s="276"/>
      <c r="GZ17" s="276"/>
      <c r="HA17" s="276"/>
      <c r="HB17" s="276"/>
      <c r="HC17" s="276"/>
      <c r="HD17" s="276"/>
      <c r="HE17" s="276"/>
      <c r="HF17" s="276"/>
      <c r="HG17" s="276"/>
      <c r="HH17" s="276"/>
      <c r="HI17" s="276"/>
      <c r="HJ17" s="276"/>
      <c r="HK17" s="276"/>
      <c r="HL17" s="276"/>
      <c r="HM17" s="276"/>
      <c r="HN17" s="276"/>
      <c r="HO17" s="276"/>
      <c r="HP17" s="276"/>
      <c r="HQ17" s="276"/>
      <c r="HR17" s="276"/>
      <c r="HS17" s="276"/>
      <c r="HT17" s="276"/>
      <c r="HU17" s="276"/>
      <c r="HV17" s="276"/>
      <c r="HW17" s="276"/>
      <c r="HX17" s="276"/>
      <c r="HY17" s="276"/>
      <c r="HZ17" s="276"/>
      <c r="IA17" s="276"/>
      <c r="IB17" s="276"/>
      <c r="IC17" s="276"/>
      <c r="ID17" s="276"/>
      <c r="IE17" s="276"/>
      <c r="IF17" s="276"/>
      <c r="IG17" s="276"/>
      <c r="IH17" s="276"/>
      <c r="II17" s="276"/>
      <c r="IJ17" s="276"/>
      <c r="IK17" s="276"/>
      <c r="IL17" s="276"/>
      <c r="IM17" s="276"/>
      <c r="IN17" s="276"/>
      <c r="IO17" s="276"/>
      <c r="IP17" s="276"/>
      <c r="IQ17" s="276"/>
      <c r="IR17" s="276"/>
      <c r="IS17" s="276"/>
      <c r="IT17" s="276"/>
      <c r="IU17" s="276"/>
      <c r="IV17" s="276"/>
      <c r="IW17" s="276"/>
      <c r="IX17" s="276"/>
      <c r="IY17" s="276"/>
      <c r="IZ17" s="276"/>
      <c r="JA17" s="276"/>
      <c r="JB17" s="276"/>
      <c r="JC17" s="276"/>
      <c r="JD17" s="276"/>
      <c r="JE17" s="276"/>
      <c r="JF17" s="276"/>
      <c r="JG17" s="276"/>
      <c r="JH17" s="276"/>
      <c r="JI17" s="276"/>
      <c r="JJ17" s="276"/>
      <c r="JK17" s="276"/>
      <c r="JL17" s="276"/>
      <c r="JM17" s="276"/>
      <c r="JN17" s="276"/>
      <c r="JO17" s="276"/>
      <c r="JP17" s="276"/>
      <c r="JQ17" s="276"/>
      <c r="JR17" s="276"/>
      <c r="JS17" s="276"/>
      <c r="JT17" s="276"/>
      <c r="JU17" s="276"/>
      <c r="JV17" s="276"/>
      <c r="JW17" s="276"/>
      <c r="JX17" s="276"/>
      <c r="JY17" s="276"/>
      <c r="JZ17" s="276"/>
      <c r="KA17" s="276"/>
      <c r="KB17" s="276"/>
      <c r="KC17" s="276"/>
      <c r="KD17" s="276"/>
      <c r="KE17" s="276"/>
      <c r="KF17" s="276"/>
      <c r="KG17" s="276"/>
      <c r="KH17" s="276"/>
      <c r="KI17" s="276"/>
      <c r="KJ17" s="276"/>
      <c r="KK17" s="276"/>
      <c r="KL17" s="276"/>
      <c r="KM17" s="276"/>
      <c r="KN17" s="276"/>
      <c r="KO17" s="276"/>
      <c r="KP17" s="276"/>
      <c r="KQ17" s="276"/>
      <c r="KR17" s="276"/>
      <c r="KS17" s="276"/>
      <c r="KT17" s="276"/>
      <c r="KU17" s="276"/>
      <c r="KV17" s="276"/>
      <c r="KW17" s="276"/>
      <c r="KX17" s="276"/>
      <c r="KY17" s="276"/>
      <c r="KZ17" s="276"/>
      <c r="LA17" s="276"/>
      <c r="LB17" s="276"/>
      <c r="LC17" s="276"/>
      <c r="LD17" s="276"/>
      <c r="LE17" s="276"/>
      <c r="LF17" s="276"/>
      <c r="LG17" s="276"/>
      <c r="LH17" s="276"/>
      <c r="LI17" s="276"/>
      <c r="LJ17" s="276"/>
      <c r="LK17" s="276"/>
      <c r="LL17" s="276"/>
      <c r="LM17" s="276"/>
      <c r="LN17" s="276"/>
      <c r="LO17" s="276"/>
      <c r="LP17" s="276"/>
      <c r="LQ17" s="276"/>
      <c r="LR17" s="276"/>
      <c r="LS17" s="276"/>
      <c r="LT17" s="276"/>
      <c r="LU17" s="276"/>
      <c r="LV17" s="276"/>
      <c r="LW17" s="276"/>
      <c r="LX17" s="276"/>
      <c r="LY17" s="276"/>
      <c r="LZ17" s="276"/>
      <c r="MA17" s="276"/>
      <c r="MB17" s="276"/>
      <c r="MC17" s="276"/>
      <c r="MD17" s="276"/>
      <c r="ME17" s="276"/>
      <c r="MF17" s="276"/>
      <c r="MG17" s="276"/>
      <c r="MH17" s="276"/>
      <c r="MI17" s="276"/>
      <c r="MJ17" s="276"/>
      <c r="MK17" s="276"/>
      <c r="ML17" s="276"/>
      <c r="MM17" s="276"/>
      <c r="MN17" s="276"/>
      <c r="MO17" s="276"/>
      <c r="MP17" s="276"/>
      <c r="MQ17" s="276"/>
      <c r="MR17" s="276"/>
      <c r="MS17" s="276"/>
      <c r="MT17" s="276"/>
      <c r="MU17" s="276"/>
      <c r="MV17" s="276"/>
      <c r="MW17" s="276"/>
      <c r="MX17" s="276"/>
      <c r="MY17" s="276"/>
      <c r="MZ17" s="276"/>
      <c r="NA17" s="276"/>
      <c r="NB17" s="276"/>
      <c r="NC17" s="276"/>
      <c r="ND17" s="276"/>
      <c r="NE17" s="276"/>
      <c r="NF17" s="276"/>
      <c r="NG17" s="276"/>
      <c r="NH17" s="276"/>
      <c r="NI17" s="276"/>
      <c r="NJ17" s="276"/>
      <c r="NK17" s="276"/>
      <c r="NL17" s="276"/>
      <c r="NM17" s="276"/>
      <c r="NN17" s="276"/>
      <c r="NO17" s="276"/>
      <c r="NP17" s="276"/>
      <c r="NQ17" s="276"/>
      <c r="NR17" s="276"/>
      <c r="NS17" s="276"/>
      <c r="NT17" s="276"/>
      <c r="NU17" s="276"/>
      <c r="NV17" s="276"/>
      <c r="NW17" s="276"/>
      <c r="NX17" s="276"/>
      <c r="NY17" s="276"/>
      <c r="NZ17" s="276"/>
      <c r="OA17" s="276"/>
      <c r="OB17" s="276"/>
      <c r="OC17" s="276"/>
      <c r="OD17" s="276"/>
      <c r="OE17" s="276"/>
      <c r="OF17" s="276"/>
      <c r="OG17" s="276"/>
      <c r="OH17" s="276"/>
      <c r="OI17" s="276"/>
      <c r="OJ17" s="276"/>
      <c r="OK17" s="276"/>
      <c r="OL17" s="276"/>
      <c r="OM17" s="276"/>
      <c r="ON17" s="276"/>
      <c r="OO17" s="276"/>
      <c r="OP17" s="276"/>
      <c r="OQ17" s="276"/>
      <c r="OR17" s="276"/>
      <c r="OS17" s="276"/>
      <c r="OT17" s="276"/>
      <c r="OU17" s="276"/>
      <c r="OV17" s="276"/>
      <c r="OW17" s="276"/>
      <c r="OX17" s="276"/>
      <c r="OY17" s="276"/>
      <c r="OZ17" s="276"/>
      <c r="PA17" s="276"/>
      <c r="PB17" s="276"/>
      <c r="PC17" s="276"/>
      <c r="PD17" s="276"/>
      <c r="PE17" s="276"/>
      <c r="PF17" s="276"/>
      <c r="PG17" s="276"/>
      <c r="PH17" s="276"/>
      <c r="PI17" s="276"/>
      <c r="PJ17" s="276"/>
      <c r="PK17" s="276"/>
      <c r="PL17" s="276"/>
      <c r="PM17" s="276"/>
      <c r="PN17" s="276"/>
      <c r="PO17" s="276"/>
      <c r="PP17" s="276"/>
      <c r="PQ17" s="276"/>
      <c r="PR17" s="276"/>
      <c r="PS17" s="276"/>
      <c r="PT17" s="276"/>
      <c r="PU17" s="276"/>
      <c r="PV17" s="276"/>
      <c r="PW17" s="276"/>
      <c r="PX17" s="276"/>
      <c r="PY17" s="276"/>
      <c r="PZ17" s="276"/>
      <c r="QA17" s="276"/>
      <c r="QB17" s="276"/>
      <c r="QC17" s="276"/>
      <c r="QD17" s="276"/>
      <c r="QE17" s="276"/>
      <c r="QF17" s="276"/>
      <c r="QG17" s="276"/>
      <c r="QH17" s="276"/>
      <c r="QI17" s="276"/>
      <c r="QJ17" s="276"/>
      <c r="QK17" s="276"/>
      <c r="QL17" s="276"/>
      <c r="QM17" s="276"/>
      <c r="QN17" s="276"/>
      <c r="QO17" s="276"/>
      <c r="QP17" s="276"/>
      <c r="QQ17" s="276"/>
      <c r="QR17" s="276"/>
      <c r="QS17" s="276"/>
      <c r="QT17" s="276"/>
      <c r="QU17" s="276"/>
      <c r="QV17" s="276"/>
      <c r="QW17" s="276"/>
      <c r="QX17" s="276"/>
      <c r="QY17" s="276"/>
      <c r="QZ17" s="276"/>
      <c r="RA17" s="276"/>
      <c r="RB17" s="276"/>
      <c r="RC17" s="276"/>
      <c r="RD17" s="276"/>
      <c r="RE17" s="276"/>
      <c r="RF17" s="276"/>
      <c r="RG17" s="276"/>
    </row>
    <row r="18" spans="1:475" s="469" customFormat="1">
      <c r="A18" s="276"/>
      <c r="B18" s="461" t="s">
        <v>80</v>
      </c>
      <c r="C18" s="461"/>
      <c r="D18" s="462"/>
      <c r="E18" s="625" t="s">
        <v>347</v>
      </c>
      <c r="F18" s="625">
        <v>5</v>
      </c>
      <c r="G18" s="479">
        <f t="shared" si="0"/>
        <v>0</v>
      </c>
      <c r="H18" s="638" t="s">
        <v>40</v>
      </c>
      <c r="I18" s="626">
        <v>0</v>
      </c>
      <c r="J18" s="627">
        <v>144</v>
      </c>
      <c r="K18" s="628">
        <v>5</v>
      </c>
      <c r="L18" s="628">
        <v>5</v>
      </c>
      <c r="M18" s="467">
        <f t="shared" si="1"/>
        <v>0</v>
      </c>
      <c r="N18" s="467">
        <f t="shared" si="14"/>
        <v>0</v>
      </c>
      <c r="O18" s="767"/>
      <c r="P18" s="468">
        <f t="shared" si="2"/>
        <v>0</v>
      </c>
      <c r="Q18" s="468">
        <f t="shared" si="3"/>
        <v>0</v>
      </c>
      <c r="R18" s="468">
        <f t="shared" si="4"/>
        <v>0</v>
      </c>
      <c r="S18" s="468">
        <f t="shared" si="5"/>
        <v>0</v>
      </c>
      <c r="T18" s="468">
        <v>0</v>
      </c>
      <c r="U18" s="468">
        <f t="shared" si="6"/>
        <v>0</v>
      </c>
      <c r="V18" s="468">
        <f t="shared" si="7"/>
        <v>0</v>
      </c>
      <c r="W18" s="468">
        <v>0</v>
      </c>
      <c r="X18" s="468">
        <f t="shared" si="8"/>
        <v>0</v>
      </c>
      <c r="Y18" s="468">
        <f t="shared" si="9"/>
        <v>0</v>
      </c>
      <c r="Z18" s="468">
        <f t="shared" si="10"/>
        <v>0</v>
      </c>
      <c r="AA18" s="482">
        <f>IF(J18=0,0,(HLOOKUP(H18,'2012-2013 CE W T&amp;D No ConsCredi'!$C$7:$P$37,F18+1,FALSE)))</f>
        <v>0.29394958809912086</v>
      </c>
      <c r="AB18" s="468">
        <f t="shared" si="11"/>
        <v>0</v>
      </c>
      <c r="AC18" s="487" t="str">
        <f t="shared" si="12"/>
        <v/>
      </c>
      <c r="AD18" s="487" t="str">
        <f t="shared" si="13"/>
        <v/>
      </c>
      <c r="AE18" s="276"/>
      <c r="AF18" s="276"/>
      <c r="AG18" s="276"/>
      <c r="AH18" s="276"/>
      <c r="AI18" s="276"/>
      <c r="AJ18" s="276"/>
      <c r="AK18" s="276"/>
      <c r="AL18" s="276"/>
      <c r="AM18" s="276"/>
      <c r="AN18" s="276"/>
      <c r="AO18" s="276"/>
      <c r="AP18" s="276"/>
      <c r="AQ18" s="276"/>
      <c r="AR18" s="276"/>
      <c r="AS18" s="276"/>
      <c r="AT18" s="276"/>
      <c r="AU18" s="276"/>
      <c r="AV18" s="276"/>
      <c r="AW18" s="276"/>
      <c r="AX18" s="276"/>
      <c r="AY18" s="276"/>
      <c r="AZ18" s="276"/>
      <c r="BA18" s="276"/>
      <c r="BB18" s="276"/>
      <c r="BC18" s="276"/>
      <c r="BD18" s="276"/>
      <c r="BE18" s="276"/>
      <c r="BF18" s="276"/>
      <c r="BG18" s="276"/>
      <c r="BH18" s="276"/>
      <c r="BI18" s="276"/>
      <c r="BJ18" s="276"/>
      <c r="BK18" s="276"/>
      <c r="BL18" s="276"/>
      <c r="BM18" s="276"/>
      <c r="BN18" s="276"/>
      <c r="BO18" s="276"/>
      <c r="BP18" s="276"/>
      <c r="BQ18" s="276"/>
      <c r="BR18" s="276"/>
      <c r="BS18" s="276"/>
      <c r="BT18" s="276"/>
      <c r="BU18" s="276"/>
      <c r="BV18" s="276"/>
      <c r="BW18" s="276"/>
      <c r="BX18" s="276"/>
      <c r="BY18" s="276"/>
      <c r="BZ18" s="276"/>
      <c r="CA18" s="276"/>
      <c r="CB18" s="276"/>
      <c r="CC18" s="276"/>
      <c r="CD18" s="276"/>
      <c r="CE18" s="276"/>
      <c r="CF18" s="276"/>
      <c r="CG18" s="276"/>
      <c r="CH18" s="276"/>
      <c r="CI18" s="276"/>
      <c r="CJ18" s="276"/>
      <c r="CK18" s="276"/>
      <c r="CL18" s="276"/>
      <c r="CM18" s="276"/>
      <c r="CN18" s="276"/>
      <c r="CO18" s="276"/>
      <c r="CP18" s="276"/>
      <c r="CQ18" s="276"/>
      <c r="CR18" s="276"/>
      <c r="CS18" s="276"/>
      <c r="CT18" s="276"/>
      <c r="CU18" s="276"/>
      <c r="CV18" s="276"/>
      <c r="CW18" s="276"/>
      <c r="CX18" s="276"/>
      <c r="CY18" s="276"/>
      <c r="CZ18" s="276"/>
      <c r="DA18" s="276"/>
      <c r="DB18" s="276"/>
      <c r="DC18" s="276"/>
      <c r="DD18" s="276"/>
      <c r="DE18" s="276"/>
      <c r="DF18" s="276"/>
      <c r="DG18" s="276"/>
      <c r="DH18" s="276"/>
      <c r="DI18" s="276"/>
      <c r="DJ18" s="276"/>
      <c r="DK18" s="276"/>
      <c r="DL18" s="276"/>
      <c r="DM18" s="276"/>
      <c r="DN18" s="276"/>
      <c r="DO18" s="276"/>
      <c r="DP18" s="276"/>
      <c r="DQ18" s="276"/>
      <c r="DR18" s="276"/>
      <c r="DS18" s="276"/>
      <c r="DT18" s="276"/>
      <c r="DU18" s="276"/>
      <c r="DV18" s="276"/>
      <c r="DW18" s="276"/>
      <c r="DX18" s="276"/>
      <c r="DY18" s="276"/>
      <c r="DZ18" s="276"/>
      <c r="EA18" s="276"/>
      <c r="EB18" s="276"/>
      <c r="EC18" s="276"/>
      <c r="ED18" s="276"/>
      <c r="EE18" s="276"/>
      <c r="EF18" s="276"/>
      <c r="EG18" s="276"/>
      <c r="EH18" s="276"/>
      <c r="EI18" s="276"/>
      <c r="EJ18" s="276"/>
      <c r="EK18" s="276"/>
      <c r="EL18" s="276"/>
      <c r="EM18" s="276"/>
      <c r="EN18" s="276"/>
      <c r="EO18" s="276"/>
      <c r="EP18" s="276"/>
      <c r="EQ18" s="276"/>
      <c r="ER18" s="276"/>
      <c r="ES18" s="276"/>
      <c r="ET18" s="276"/>
      <c r="EU18" s="276"/>
      <c r="EV18" s="276"/>
      <c r="EW18" s="276"/>
      <c r="EX18" s="276"/>
      <c r="EY18" s="276"/>
      <c r="EZ18" s="276"/>
      <c r="FA18" s="276"/>
      <c r="FB18" s="276"/>
      <c r="FC18" s="276"/>
      <c r="FD18" s="276"/>
      <c r="FE18" s="276"/>
      <c r="FF18" s="276"/>
      <c r="FG18" s="276"/>
      <c r="FH18" s="276"/>
      <c r="FI18" s="276"/>
      <c r="FJ18" s="276"/>
      <c r="FK18" s="276"/>
      <c r="FL18" s="276"/>
      <c r="FM18" s="276"/>
      <c r="FN18" s="276"/>
      <c r="FO18" s="276"/>
      <c r="FP18" s="276"/>
      <c r="FQ18" s="276"/>
      <c r="FR18" s="276"/>
      <c r="FS18" s="276"/>
      <c r="FT18" s="276"/>
      <c r="FU18" s="276"/>
      <c r="FV18" s="276"/>
      <c r="FW18" s="276"/>
      <c r="FX18" s="276"/>
      <c r="FY18" s="276"/>
      <c r="FZ18" s="276"/>
      <c r="GA18" s="276"/>
      <c r="GB18" s="276"/>
      <c r="GC18" s="276"/>
      <c r="GD18" s="276"/>
      <c r="GE18" s="276"/>
      <c r="GF18" s="276"/>
      <c r="GG18" s="276"/>
      <c r="GH18" s="276"/>
      <c r="GI18" s="276"/>
      <c r="GJ18" s="276"/>
      <c r="GK18" s="276"/>
      <c r="GL18" s="276"/>
      <c r="GM18" s="276"/>
      <c r="GN18" s="276"/>
      <c r="GO18" s="276"/>
      <c r="GP18" s="276"/>
      <c r="GQ18" s="276"/>
      <c r="GR18" s="276"/>
      <c r="GS18" s="276"/>
      <c r="GT18" s="276"/>
      <c r="GU18" s="276"/>
      <c r="GV18" s="276"/>
      <c r="GW18" s="276"/>
      <c r="GX18" s="276"/>
      <c r="GY18" s="276"/>
      <c r="GZ18" s="276"/>
      <c r="HA18" s="276"/>
      <c r="HB18" s="276"/>
      <c r="HC18" s="276"/>
      <c r="HD18" s="276"/>
      <c r="HE18" s="276"/>
      <c r="HF18" s="276"/>
      <c r="HG18" s="276"/>
      <c r="HH18" s="276"/>
      <c r="HI18" s="276"/>
      <c r="HJ18" s="276"/>
      <c r="HK18" s="276"/>
      <c r="HL18" s="276"/>
      <c r="HM18" s="276"/>
      <c r="HN18" s="276"/>
      <c r="HO18" s="276"/>
      <c r="HP18" s="276"/>
      <c r="HQ18" s="276"/>
      <c r="HR18" s="276"/>
      <c r="HS18" s="276"/>
      <c r="HT18" s="276"/>
      <c r="HU18" s="276"/>
      <c r="HV18" s="276"/>
      <c r="HW18" s="276"/>
      <c r="HX18" s="276"/>
      <c r="HY18" s="276"/>
      <c r="HZ18" s="276"/>
      <c r="IA18" s="276"/>
      <c r="IB18" s="276"/>
      <c r="IC18" s="276"/>
      <c r="ID18" s="276"/>
      <c r="IE18" s="276"/>
      <c r="IF18" s="276"/>
      <c r="IG18" s="276"/>
      <c r="IH18" s="276"/>
      <c r="II18" s="276"/>
      <c r="IJ18" s="276"/>
      <c r="IK18" s="276"/>
      <c r="IL18" s="276"/>
      <c r="IM18" s="276"/>
      <c r="IN18" s="276"/>
      <c r="IO18" s="276"/>
      <c r="IP18" s="276"/>
      <c r="IQ18" s="276"/>
      <c r="IR18" s="276"/>
      <c r="IS18" s="276"/>
      <c r="IT18" s="276"/>
      <c r="IU18" s="276"/>
      <c r="IV18" s="276"/>
      <c r="IW18" s="276"/>
      <c r="IX18" s="276"/>
      <c r="IY18" s="276"/>
      <c r="IZ18" s="276"/>
      <c r="JA18" s="276"/>
      <c r="JB18" s="276"/>
      <c r="JC18" s="276"/>
      <c r="JD18" s="276"/>
      <c r="JE18" s="276"/>
      <c r="JF18" s="276"/>
      <c r="JG18" s="276"/>
      <c r="JH18" s="276"/>
      <c r="JI18" s="276"/>
      <c r="JJ18" s="276"/>
      <c r="JK18" s="276"/>
      <c r="JL18" s="276"/>
      <c r="JM18" s="276"/>
      <c r="JN18" s="276"/>
      <c r="JO18" s="276"/>
      <c r="JP18" s="276"/>
      <c r="JQ18" s="276"/>
      <c r="JR18" s="276"/>
      <c r="JS18" s="276"/>
      <c r="JT18" s="276"/>
      <c r="JU18" s="276"/>
      <c r="JV18" s="276"/>
      <c r="JW18" s="276"/>
      <c r="JX18" s="276"/>
      <c r="JY18" s="276"/>
      <c r="JZ18" s="276"/>
      <c r="KA18" s="276"/>
      <c r="KB18" s="276"/>
      <c r="KC18" s="276"/>
      <c r="KD18" s="276"/>
      <c r="KE18" s="276"/>
      <c r="KF18" s="276"/>
      <c r="KG18" s="276"/>
      <c r="KH18" s="276"/>
      <c r="KI18" s="276"/>
      <c r="KJ18" s="276"/>
      <c r="KK18" s="276"/>
      <c r="KL18" s="276"/>
      <c r="KM18" s="276"/>
      <c r="KN18" s="276"/>
      <c r="KO18" s="276"/>
      <c r="KP18" s="276"/>
      <c r="KQ18" s="276"/>
      <c r="KR18" s="276"/>
      <c r="KS18" s="276"/>
      <c r="KT18" s="276"/>
      <c r="KU18" s="276"/>
      <c r="KV18" s="276"/>
      <c r="KW18" s="276"/>
      <c r="KX18" s="276"/>
      <c r="KY18" s="276"/>
      <c r="KZ18" s="276"/>
      <c r="LA18" s="276"/>
      <c r="LB18" s="276"/>
      <c r="LC18" s="276"/>
      <c r="LD18" s="276"/>
      <c r="LE18" s="276"/>
      <c r="LF18" s="276"/>
      <c r="LG18" s="276"/>
      <c r="LH18" s="276"/>
      <c r="LI18" s="276"/>
      <c r="LJ18" s="276"/>
      <c r="LK18" s="276"/>
      <c r="LL18" s="276"/>
      <c r="LM18" s="276"/>
      <c r="LN18" s="276"/>
      <c r="LO18" s="276"/>
      <c r="LP18" s="276"/>
      <c r="LQ18" s="276"/>
      <c r="LR18" s="276"/>
      <c r="LS18" s="276"/>
      <c r="LT18" s="276"/>
      <c r="LU18" s="276"/>
      <c r="LV18" s="276"/>
      <c r="LW18" s="276"/>
      <c r="LX18" s="276"/>
      <c r="LY18" s="276"/>
      <c r="LZ18" s="276"/>
      <c r="MA18" s="276"/>
      <c r="MB18" s="276"/>
      <c r="MC18" s="276"/>
      <c r="MD18" s="276"/>
      <c r="ME18" s="276"/>
      <c r="MF18" s="276"/>
      <c r="MG18" s="276"/>
      <c r="MH18" s="276"/>
      <c r="MI18" s="276"/>
      <c r="MJ18" s="276"/>
      <c r="MK18" s="276"/>
      <c r="ML18" s="276"/>
      <c r="MM18" s="276"/>
      <c r="MN18" s="276"/>
      <c r="MO18" s="276"/>
      <c r="MP18" s="276"/>
      <c r="MQ18" s="276"/>
      <c r="MR18" s="276"/>
      <c r="MS18" s="276"/>
      <c r="MT18" s="276"/>
      <c r="MU18" s="276"/>
      <c r="MV18" s="276"/>
      <c r="MW18" s="276"/>
      <c r="MX18" s="276"/>
      <c r="MY18" s="276"/>
      <c r="MZ18" s="276"/>
      <c r="NA18" s="276"/>
      <c r="NB18" s="276"/>
      <c r="NC18" s="276"/>
      <c r="ND18" s="276"/>
      <c r="NE18" s="276"/>
      <c r="NF18" s="276"/>
      <c r="NG18" s="276"/>
      <c r="NH18" s="276"/>
      <c r="NI18" s="276"/>
      <c r="NJ18" s="276"/>
      <c r="NK18" s="276"/>
      <c r="NL18" s="276"/>
      <c r="NM18" s="276"/>
      <c r="NN18" s="276"/>
      <c r="NO18" s="276"/>
      <c r="NP18" s="276"/>
      <c r="NQ18" s="276"/>
      <c r="NR18" s="276"/>
      <c r="NS18" s="276"/>
      <c r="NT18" s="276"/>
      <c r="NU18" s="276"/>
      <c r="NV18" s="276"/>
      <c r="NW18" s="276"/>
      <c r="NX18" s="276"/>
      <c r="NY18" s="276"/>
      <c r="NZ18" s="276"/>
      <c r="OA18" s="276"/>
      <c r="OB18" s="276"/>
      <c r="OC18" s="276"/>
      <c r="OD18" s="276"/>
      <c r="OE18" s="276"/>
      <c r="OF18" s="276"/>
      <c r="OG18" s="276"/>
      <c r="OH18" s="276"/>
      <c r="OI18" s="276"/>
      <c r="OJ18" s="276"/>
      <c r="OK18" s="276"/>
      <c r="OL18" s="276"/>
      <c r="OM18" s="276"/>
      <c r="ON18" s="276"/>
      <c r="OO18" s="276"/>
      <c r="OP18" s="276"/>
      <c r="OQ18" s="276"/>
      <c r="OR18" s="276"/>
      <c r="OS18" s="276"/>
      <c r="OT18" s="276"/>
      <c r="OU18" s="276"/>
      <c r="OV18" s="276"/>
      <c r="OW18" s="276"/>
      <c r="OX18" s="276"/>
      <c r="OY18" s="276"/>
      <c r="OZ18" s="276"/>
      <c r="PA18" s="276"/>
      <c r="PB18" s="276"/>
      <c r="PC18" s="276"/>
      <c r="PD18" s="276"/>
      <c r="PE18" s="276"/>
      <c r="PF18" s="276"/>
      <c r="PG18" s="276"/>
      <c r="PH18" s="276"/>
      <c r="PI18" s="276"/>
      <c r="PJ18" s="276"/>
      <c r="PK18" s="276"/>
      <c r="PL18" s="276"/>
      <c r="PM18" s="276"/>
      <c r="PN18" s="276"/>
      <c r="PO18" s="276"/>
      <c r="PP18" s="276"/>
      <c r="PQ18" s="276"/>
      <c r="PR18" s="276"/>
      <c r="PS18" s="276"/>
      <c r="PT18" s="276"/>
      <c r="PU18" s="276"/>
      <c r="PV18" s="276"/>
      <c r="PW18" s="276"/>
      <c r="PX18" s="276"/>
      <c r="PY18" s="276"/>
      <c r="PZ18" s="276"/>
      <c r="QA18" s="276"/>
      <c r="QB18" s="276"/>
      <c r="QC18" s="276"/>
      <c r="QD18" s="276"/>
      <c r="QE18" s="276"/>
      <c r="QF18" s="276"/>
      <c r="QG18" s="276"/>
      <c r="QH18" s="276"/>
      <c r="QI18" s="276"/>
      <c r="QJ18" s="276"/>
      <c r="QK18" s="276"/>
      <c r="QL18" s="276"/>
      <c r="QM18" s="276"/>
      <c r="QN18" s="276"/>
      <c r="QO18" s="276"/>
      <c r="QP18" s="276"/>
      <c r="QQ18" s="276"/>
      <c r="QR18" s="276"/>
      <c r="QS18" s="276"/>
      <c r="QT18" s="276"/>
      <c r="QU18" s="276"/>
      <c r="QV18" s="276"/>
      <c r="QW18" s="276"/>
      <c r="QX18" s="276"/>
      <c r="QY18" s="276"/>
      <c r="QZ18" s="276"/>
      <c r="RA18" s="276"/>
      <c r="RB18" s="276"/>
      <c r="RC18" s="276"/>
      <c r="RD18" s="276"/>
      <c r="RE18" s="276"/>
      <c r="RF18" s="276"/>
      <c r="RG18" s="276"/>
    </row>
    <row r="19" spans="1:475" s="469" customFormat="1">
      <c r="A19" s="276"/>
      <c r="B19" s="461" t="s">
        <v>80</v>
      </c>
      <c r="C19" s="461"/>
      <c r="D19" s="462"/>
      <c r="E19" s="625" t="s">
        <v>348</v>
      </c>
      <c r="F19" s="625">
        <v>5</v>
      </c>
      <c r="G19" s="479">
        <f t="shared" si="0"/>
        <v>0</v>
      </c>
      <c r="H19" s="638" t="s">
        <v>40</v>
      </c>
      <c r="I19" s="626">
        <v>0</v>
      </c>
      <c r="J19" s="627">
        <v>144</v>
      </c>
      <c r="K19" s="628">
        <v>2.5</v>
      </c>
      <c r="L19" s="628">
        <v>2.5</v>
      </c>
      <c r="M19" s="467">
        <f t="shared" si="1"/>
        <v>0</v>
      </c>
      <c r="N19" s="467">
        <f t="shared" si="14"/>
        <v>0</v>
      </c>
      <c r="O19" s="767"/>
      <c r="P19" s="468">
        <f t="shared" si="2"/>
        <v>0</v>
      </c>
      <c r="Q19" s="468">
        <f t="shared" si="3"/>
        <v>0</v>
      </c>
      <c r="R19" s="468">
        <f t="shared" si="4"/>
        <v>0</v>
      </c>
      <c r="S19" s="468">
        <f t="shared" si="5"/>
        <v>0</v>
      </c>
      <c r="T19" s="468">
        <v>0</v>
      </c>
      <c r="U19" s="468">
        <f t="shared" si="6"/>
        <v>0</v>
      </c>
      <c r="V19" s="468">
        <f t="shared" si="7"/>
        <v>0</v>
      </c>
      <c r="W19" s="468">
        <v>0</v>
      </c>
      <c r="X19" s="468">
        <f t="shared" si="8"/>
        <v>0</v>
      </c>
      <c r="Y19" s="468">
        <f t="shared" si="9"/>
        <v>0</v>
      </c>
      <c r="Z19" s="468">
        <f t="shared" si="10"/>
        <v>0</v>
      </c>
      <c r="AA19" s="482">
        <f>IF(J19=0,0,(HLOOKUP(H19,'2012-2013 CE W T&amp;D No ConsCredi'!$C$7:$P$37,F19+1,FALSE)))</f>
        <v>0.29394958809912086</v>
      </c>
      <c r="AB19" s="468">
        <f t="shared" si="11"/>
        <v>0</v>
      </c>
      <c r="AC19" s="487" t="str">
        <f t="shared" si="12"/>
        <v/>
      </c>
      <c r="AD19" s="487" t="str">
        <f t="shared" si="13"/>
        <v/>
      </c>
      <c r="AE19" s="276"/>
      <c r="AF19" s="276"/>
      <c r="AG19" s="276"/>
      <c r="AH19" s="276"/>
      <c r="AI19" s="276"/>
      <c r="AJ19" s="276"/>
      <c r="AK19" s="276"/>
      <c r="AL19" s="276"/>
      <c r="AM19" s="276"/>
      <c r="AN19" s="276"/>
      <c r="AO19" s="276"/>
      <c r="AP19" s="276"/>
      <c r="AQ19" s="276"/>
      <c r="AR19" s="276"/>
      <c r="AS19" s="276"/>
      <c r="AT19" s="276"/>
      <c r="AU19" s="276"/>
      <c r="AV19" s="276"/>
      <c r="AW19" s="276"/>
      <c r="AX19" s="276"/>
      <c r="AY19" s="276"/>
      <c r="AZ19" s="276"/>
      <c r="BA19" s="276"/>
      <c r="BB19" s="276"/>
      <c r="BC19" s="276"/>
      <c r="BD19" s="276"/>
      <c r="BE19" s="276"/>
      <c r="BF19" s="276"/>
      <c r="BG19" s="276"/>
      <c r="BH19" s="276"/>
      <c r="BI19" s="276"/>
      <c r="BJ19" s="276"/>
      <c r="BK19" s="276"/>
      <c r="BL19" s="276"/>
      <c r="BM19" s="276"/>
      <c r="BN19" s="276"/>
      <c r="BO19" s="276"/>
      <c r="BP19" s="276"/>
      <c r="BQ19" s="276"/>
      <c r="BR19" s="276"/>
      <c r="BS19" s="276"/>
      <c r="BT19" s="276"/>
      <c r="BU19" s="276"/>
      <c r="BV19" s="276"/>
      <c r="BW19" s="276"/>
      <c r="BX19" s="276"/>
      <c r="BY19" s="276"/>
      <c r="BZ19" s="276"/>
      <c r="CA19" s="276"/>
      <c r="CB19" s="276"/>
      <c r="CC19" s="276"/>
      <c r="CD19" s="276"/>
      <c r="CE19" s="276"/>
      <c r="CF19" s="276"/>
      <c r="CG19" s="276"/>
      <c r="CH19" s="276"/>
      <c r="CI19" s="276"/>
      <c r="CJ19" s="276"/>
      <c r="CK19" s="276"/>
      <c r="CL19" s="276"/>
      <c r="CM19" s="276"/>
      <c r="CN19" s="276"/>
      <c r="CO19" s="276"/>
      <c r="CP19" s="276"/>
      <c r="CQ19" s="276"/>
      <c r="CR19" s="276"/>
      <c r="CS19" s="276"/>
      <c r="CT19" s="276"/>
      <c r="CU19" s="276"/>
      <c r="CV19" s="276"/>
      <c r="CW19" s="276"/>
      <c r="CX19" s="276"/>
      <c r="CY19" s="276"/>
      <c r="CZ19" s="276"/>
      <c r="DA19" s="276"/>
      <c r="DB19" s="276"/>
      <c r="DC19" s="276"/>
      <c r="DD19" s="276"/>
      <c r="DE19" s="276"/>
      <c r="DF19" s="276"/>
      <c r="DG19" s="276"/>
      <c r="DH19" s="276"/>
      <c r="DI19" s="276"/>
      <c r="DJ19" s="276"/>
      <c r="DK19" s="276"/>
      <c r="DL19" s="276"/>
      <c r="DM19" s="276"/>
      <c r="DN19" s="276"/>
      <c r="DO19" s="276"/>
      <c r="DP19" s="276"/>
      <c r="DQ19" s="276"/>
      <c r="DR19" s="276"/>
      <c r="DS19" s="276"/>
      <c r="DT19" s="276"/>
      <c r="DU19" s="276"/>
      <c r="DV19" s="276"/>
      <c r="DW19" s="276"/>
      <c r="DX19" s="276"/>
      <c r="DY19" s="276"/>
      <c r="DZ19" s="276"/>
      <c r="EA19" s="276"/>
      <c r="EB19" s="276"/>
      <c r="EC19" s="276"/>
      <c r="ED19" s="276"/>
      <c r="EE19" s="276"/>
      <c r="EF19" s="276"/>
      <c r="EG19" s="276"/>
      <c r="EH19" s="276"/>
      <c r="EI19" s="276"/>
      <c r="EJ19" s="276"/>
      <c r="EK19" s="276"/>
      <c r="EL19" s="276"/>
      <c r="EM19" s="276"/>
      <c r="EN19" s="276"/>
      <c r="EO19" s="276"/>
      <c r="EP19" s="276"/>
      <c r="EQ19" s="276"/>
      <c r="ER19" s="276"/>
      <c r="ES19" s="276"/>
      <c r="ET19" s="276"/>
      <c r="EU19" s="276"/>
      <c r="EV19" s="276"/>
      <c r="EW19" s="276"/>
      <c r="EX19" s="276"/>
      <c r="EY19" s="276"/>
      <c r="EZ19" s="276"/>
      <c r="FA19" s="276"/>
      <c r="FB19" s="276"/>
      <c r="FC19" s="276"/>
      <c r="FD19" s="276"/>
      <c r="FE19" s="276"/>
      <c r="FF19" s="276"/>
      <c r="FG19" s="276"/>
      <c r="FH19" s="276"/>
      <c r="FI19" s="276"/>
      <c r="FJ19" s="276"/>
      <c r="FK19" s="276"/>
      <c r="FL19" s="276"/>
      <c r="FM19" s="276"/>
      <c r="FN19" s="276"/>
      <c r="FO19" s="276"/>
      <c r="FP19" s="276"/>
      <c r="FQ19" s="276"/>
      <c r="FR19" s="276"/>
      <c r="FS19" s="276"/>
      <c r="FT19" s="276"/>
      <c r="FU19" s="276"/>
      <c r="FV19" s="276"/>
      <c r="FW19" s="276"/>
      <c r="FX19" s="276"/>
      <c r="FY19" s="276"/>
      <c r="FZ19" s="276"/>
      <c r="GA19" s="276"/>
      <c r="GB19" s="276"/>
      <c r="GC19" s="276"/>
      <c r="GD19" s="276"/>
      <c r="GE19" s="276"/>
      <c r="GF19" s="276"/>
      <c r="GG19" s="276"/>
      <c r="GH19" s="276"/>
      <c r="GI19" s="276"/>
      <c r="GJ19" s="276"/>
      <c r="GK19" s="276"/>
      <c r="GL19" s="276"/>
      <c r="GM19" s="276"/>
      <c r="GN19" s="276"/>
      <c r="GO19" s="276"/>
      <c r="GP19" s="276"/>
      <c r="GQ19" s="276"/>
      <c r="GR19" s="276"/>
      <c r="GS19" s="276"/>
      <c r="GT19" s="276"/>
      <c r="GU19" s="276"/>
      <c r="GV19" s="276"/>
      <c r="GW19" s="276"/>
      <c r="GX19" s="276"/>
      <c r="GY19" s="276"/>
      <c r="GZ19" s="276"/>
      <c r="HA19" s="276"/>
      <c r="HB19" s="276"/>
      <c r="HC19" s="276"/>
      <c r="HD19" s="276"/>
      <c r="HE19" s="276"/>
      <c r="HF19" s="276"/>
      <c r="HG19" s="276"/>
      <c r="HH19" s="276"/>
      <c r="HI19" s="276"/>
      <c r="HJ19" s="276"/>
      <c r="HK19" s="276"/>
      <c r="HL19" s="276"/>
      <c r="HM19" s="276"/>
      <c r="HN19" s="276"/>
      <c r="HO19" s="276"/>
      <c r="HP19" s="276"/>
      <c r="HQ19" s="276"/>
      <c r="HR19" s="276"/>
      <c r="HS19" s="276"/>
      <c r="HT19" s="276"/>
      <c r="HU19" s="276"/>
      <c r="HV19" s="276"/>
      <c r="HW19" s="276"/>
      <c r="HX19" s="276"/>
      <c r="HY19" s="276"/>
      <c r="HZ19" s="276"/>
      <c r="IA19" s="276"/>
      <c r="IB19" s="276"/>
      <c r="IC19" s="276"/>
      <c r="ID19" s="276"/>
      <c r="IE19" s="276"/>
      <c r="IF19" s="276"/>
      <c r="IG19" s="276"/>
      <c r="IH19" s="276"/>
      <c r="II19" s="276"/>
      <c r="IJ19" s="276"/>
      <c r="IK19" s="276"/>
      <c r="IL19" s="276"/>
      <c r="IM19" s="276"/>
      <c r="IN19" s="276"/>
      <c r="IO19" s="276"/>
      <c r="IP19" s="276"/>
      <c r="IQ19" s="276"/>
      <c r="IR19" s="276"/>
      <c r="IS19" s="276"/>
      <c r="IT19" s="276"/>
      <c r="IU19" s="276"/>
      <c r="IV19" s="276"/>
      <c r="IW19" s="276"/>
      <c r="IX19" s="276"/>
      <c r="IY19" s="276"/>
      <c r="IZ19" s="276"/>
      <c r="JA19" s="276"/>
      <c r="JB19" s="276"/>
      <c r="JC19" s="276"/>
      <c r="JD19" s="276"/>
      <c r="JE19" s="276"/>
      <c r="JF19" s="276"/>
      <c r="JG19" s="276"/>
      <c r="JH19" s="276"/>
      <c r="JI19" s="276"/>
      <c r="JJ19" s="276"/>
      <c r="JK19" s="276"/>
      <c r="JL19" s="276"/>
      <c r="JM19" s="276"/>
      <c r="JN19" s="276"/>
      <c r="JO19" s="276"/>
      <c r="JP19" s="276"/>
      <c r="JQ19" s="276"/>
      <c r="JR19" s="276"/>
      <c r="JS19" s="276"/>
      <c r="JT19" s="276"/>
      <c r="JU19" s="276"/>
      <c r="JV19" s="276"/>
      <c r="JW19" s="276"/>
      <c r="JX19" s="276"/>
      <c r="JY19" s="276"/>
      <c r="JZ19" s="276"/>
      <c r="KA19" s="276"/>
      <c r="KB19" s="276"/>
      <c r="KC19" s="276"/>
      <c r="KD19" s="276"/>
      <c r="KE19" s="276"/>
      <c r="KF19" s="276"/>
      <c r="KG19" s="276"/>
      <c r="KH19" s="276"/>
      <c r="KI19" s="276"/>
      <c r="KJ19" s="276"/>
      <c r="KK19" s="276"/>
      <c r="KL19" s="276"/>
      <c r="KM19" s="276"/>
      <c r="KN19" s="276"/>
      <c r="KO19" s="276"/>
      <c r="KP19" s="276"/>
      <c r="KQ19" s="276"/>
      <c r="KR19" s="276"/>
      <c r="KS19" s="276"/>
      <c r="KT19" s="276"/>
      <c r="KU19" s="276"/>
      <c r="KV19" s="276"/>
      <c r="KW19" s="276"/>
      <c r="KX19" s="276"/>
      <c r="KY19" s="276"/>
      <c r="KZ19" s="276"/>
      <c r="LA19" s="276"/>
      <c r="LB19" s="276"/>
      <c r="LC19" s="276"/>
      <c r="LD19" s="276"/>
      <c r="LE19" s="276"/>
      <c r="LF19" s="276"/>
      <c r="LG19" s="276"/>
      <c r="LH19" s="276"/>
      <c r="LI19" s="276"/>
      <c r="LJ19" s="276"/>
      <c r="LK19" s="276"/>
      <c r="LL19" s="276"/>
      <c r="LM19" s="276"/>
      <c r="LN19" s="276"/>
      <c r="LO19" s="276"/>
      <c r="LP19" s="276"/>
      <c r="LQ19" s="276"/>
      <c r="LR19" s="276"/>
      <c r="LS19" s="276"/>
      <c r="LT19" s="276"/>
      <c r="LU19" s="276"/>
      <c r="LV19" s="276"/>
      <c r="LW19" s="276"/>
      <c r="LX19" s="276"/>
      <c r="LY19" s="276"/>
      <c r="LZ19" s="276"/>
      <c r="MA19" s="276"/>
      <c r="MB19" s="276"/>
      <c r="MC19" s="276"/>
      <c r="MD19" s="276"/>
      <c r="ME19" s="276"/>
      <c r="MF19" s="276"/>
      <c r="MG19" s="276"/>
      <c r="MH19" s="276"/>
      <c r="MI19" s="276"/>
      <c r="MJ19" s="276"/>
      <c r="MK19" s="276"/>
      <c r="ML19" s="276"/>
      <c r="MM19" s="276"/>
      <c r="MN19" s="276"/>
      <c r="MO19" s="276"/>
      <c r="MP19" s="276"/>
      <c r="MQ19" s="276"/>
      <c r="MR19" s="276"/>
      <c r="MS19" s="276"/>
      <c r="MT19" s="276"/>
      <c r="MU19" s="276"/>
      <c r="MV19" s="276"/>
      <c r="MW19" s="276"/>
      <c r="MX19" s="276"/>
      <c r="MY19" s="276"/>
      <c r="MZ19" s="276"/>
      <c r="NA19" s="276"/>
      <c r="NB19" s="276"/>
      <c r="NC19" s="276"/>
      <c r="ND19" s="276"/>
      <c r="NE19" s="276"/>
      <c r="NF19" s="276"/>
      <c r="NG19" s="276"/>
      <c r="NH19" s="276"/>
      <c r="NI19" s="276"/>
      <c r="NJ19" s="276"/>
      <c r="NK19" s="276"/>
      <c r="NL19" s="276"/>
      <c r="NM19" s="276"/>
      <c r="NN19" s="276"/>
      <c r="NO19" s="276"/>
      <c r="NP19" s="276"/>
      <c r="NQ19" s="276"/>
      <c r="NR19" s="276"/>
      <c r="NS19" s="276"/>
      <c r="NT19" s="276"/>
      <c r="NU19" s="276"/>
      <c r="NV19" s="276"/>
      <c r="NW19" s="276"/>
      <c r="NX19" s="276"/>
      <c r="NY19" s="276"/>
      <c r="NZ19" s="276"/>
      <c r="OA19" s="276"/>
      <c r="OB19" s="276"/>
      <c r="OC19" s="276"/>
      <c r="OD19" s="276"/>
      <c r="OE19" s="276"/>
      <c r="OF19" s="276"/>
      <c r="OG19" s="276"/>
      <c r="OH19" s="276"/>
      <c r="OI19" s="276"/>
      <c r="OJ19" s="276"/>
      <c r="OK19" s="276"/>
      <c r="OL19" s="276"/>
      <c r="OM19" s="276"/>
      <c r="ON19" s="276"/>
      <c r="OO19" s="276"/>
      <c r="OP19" s="276"/>
      <c r="OQ19" s="276"/>
      <c r="OR19" s="276"/>
      <c r="OS19" s="276"/>
      <c r="OT19" s="276"/>
      <c r="OU19" s="276"/>
      <c r="OV19" s="276"/>
      <c r="OW19" s="276"/>
      <c r="OX19" s="276"/>
      <c r="OY19" s="276"/>
      <c r="OZ19" s="276"/>
      <c r="PA19" s="276"/>
      <c r="PB19" s="276"/>
      <c r="PC19" s="276"/>
      <c r="PD19" s="276"/>
      <c r="PE19" s="276"/>
      <c r="PF19" s="276"/>
      <c r="PG19" s="276"/>
      <c r="PH19" s="276"/>
      <c r="PI19" s="276"/>
      <c r="PJ19" s="276"/>
      <c r="PK19" s="276"/>
      <c r="PL19" s="276"/>
      <c r="PM19" s="276"/>
      <c r="PN19" s="276"/>
      <c r="PO19" s="276"/>
      <c r="PP19" s="276"/>
      <c r="PQ19" s="276"/>
      <c r="PR19" s="276"/>
      <c r="PS19" s="276"/>
      <c r="PT19" s="276"/>
      <c r="PU19" s="276"/>
      <c r="PV19" s="276"/>
      <c r="PW19" s="276"/>
      <c r="PX19" s="276"/>
      <c r="PY19" s="276"/>
      <c r="PZ19" s="276"/>
      <c r="QA19" s="276"/>
      <c r="QB19" s="276"/>
      <c r="QC19" s="276"/>
      <c r="QD19" s="276"/>
      <c r="QE19" s="276"/>
      <c r="QF19" s="276"/>
      <c r="QG19" s="276"/>
      <c r="QH19" s="276"/>
      <c r="QI19" s="276"/>
      <c r="QJ19" s="276"/>
      <c r="QK19" s="276"/>
      <c r="QL19" s="276"/>
      <c r="QM19" s="276"/>
      <c r="QN19" s="276"/>
      <c r="QO19" s="276"/>
      <c r="QP19" s="276"/>
      <c r="QQ19" s="276"/>
      <c r="QR19" s="276"/>
      <c r="QS19" s="276"/>
      <c r="QT19" s="276"/>
      <c r="QU19" s="276"/>
      <c r="QV19" s="276"/>
      <c r="QW19" s="276"/>
      <c r="QX19" s="276"/>
      <c r="QY19" s="276"/>
      <c r="QZ19" s="276"/>
      <c r="RA19" s="276"/>
      <c r="RB19" s="276"/>
      <c r="RC19" s="276"/>
      <c r="RD19" s="276"/>
      <c r="RE19" s="276"/>
      <c r="RF19" s="276"/>
      <c r="RG19" s="276"/>
    </row>
    <row r="20" spans="1:475" s="469" customFormat="1">
      <c r="A20" s="276"/>
      <c r="B20" s="461" t="s">
        <v>80</v>
      </c>
      <c r="C20" s="461"/>
      <c r="D20" s="462"/>
      <c r="E20" s="625" t="s">
        <v>349</v>
      </c>
      <c r="F20" s="625">
        <v>5</v>
      </c>
      <c r="G20" s="479">
        <f t="shared" si="0"/>
        <v>0</v>
      </c>
      <c r="H20" s="638" t="s">
        <v>40</v>
      </c>
      <c r="I20" s="626">
        <v>0</v>
      </c>
      <c r="J20" s="627">
        <v>144</v>
      </c>
      <c r="K20" s="628">
        <v>9.5</v>
      </c>
      <c r="L20" s="628">
        <v>9.5</v>
      </c>
      <c r="M20" s="467">
        <f t="shared" si="1"/>
        <v>0</v>
      </c>
      <c r="N20" s="467">
        <f t="shared" si="14"/>
        <v>0</v>
      </c>
      <c r="O20" s="767"/>
      <c r="P20" s="468">
        <f t="shared" si="2"/>
        <v>0</v>
      </c>
      <c r="Q20" s="468">
        <f t="shared" si="3"/>
        <v>0</v>
      </c>
      <c r="R20" s="468">
        <f t="shared" si="4"/>
        <v>0</v>
      </c>
      <c r="S20" s="468">
        <f t="shared" si="5"/>
        <v>0</v>
      </c>
      <c r="T20" s="468">
        <v>0</v>
      </c>
      <c r="U20" s="468">
        <f t="shared" si="6"/>
        <v>0</v>
      </c>
      <c r="V20" s="468">
        <f t="shared" si="7"/>
        <v>0</v>
      </c>
      <c r="W20" s="468">
        <v>0</v>
      </c>
      <c r="X20" s="468">
        <f t="shared" si="8"/>
        <v>0</v>
      </c>
      <c r="Y20" s="468">
        <f t="shared" si="9"/>
        <v>0</v>
      </c>
      <c r="Z20" s="468">
        <f t="shared" si="10"/>
        <v>0</v>
      </c>
      <c r="AA20" s="482">
        <f>IF(J20=0,0,(HLOOKUP(H20,'2012-2013 CE W T&amp;D No ConsCredi'!$C$7:$P$37,F20+1,FALSE)))</f>
        <v>0.29394958809912086</v>
      </c>
      <c r="AB20" s="468">
        <f t="shared" si="11"/>
        <v>0</v>
      </c>
      <c r="AC20" s="487" t="str">
        <f t="shared" si="12"/>
        <v/>
      </c>
      <c r="AD20" s="487" t="str">
        <f t="shared" si="13"/>
        <v/>
      </c>
      <c r="AE20" s="276"/>
      <c r="AF20" s="276"/>
      <c r="AG20" s="276"/>
      <c r="AH20" s="276"/>
      <c r="AI20" s="276"/>
      <c r="AJ20" s="276"/>
      <c r="AK20" s="276"/>
      <c r="AL20" s="276"/>
      <c r="AM20" s="276"/>
      <c r="AN20" s="276"/>
      <c r="AO20" s="276"/>
      <c r="AP20" s="276"/>
      <c r="AQ20" s="276"/>
      <c r="AR20" s="276"/>
      <c r="AS20" s="276"/>
      <c r="AT20" s="276"/>
      <c r="AU20" s="276"/>
      <c r="AV20" s="276"/>
      <c r="AW20" s="276"/>
      <c r="AX20" s="276"/>
      <c r="AY20" s="276"/>
      <c r="AZ20" s="276"/>
      <c r="BA20" s="276"/>
      <c r="BB20" s="276"/>
      <c r="BC20" s="276"/>
      <c r="BD20" s="276"/>
      <c r="BE20" s="276"/>
      <c r="BF20" s="276"/>
      <c r="BG20" s="276"/>
      <c r="BH20" s="276"/>
      <c r="BI20" s="276"/>
      <c r="BJ20" s="276"/>
      <c r="BK20" s="276"/>
      <c r="BL20" s="276"/>
      <c r="BM20" s="276"/>
      <c r="BN20" s="276"/>
      <c r="BO20" s="276"/>
      <c r="BP20" s="276"/>
      <c r="BQ20" s="276"/>
      <c r="BR20" s="276"/>
      <c r="BS20" s="276"/>
      <c r="BT20" s="276"/>
      <c r="BU20" s="276"/>
      <c r="BV20" s="276"/>
      <c r="BW20" s="276"/>
      <c r="BX20" s="276"/>
      <c r="BY20" s="276"/>
      <c r="BZ20" s="276"/>
      <c r="CA20" s="276"/>
      <c r="CB20" s="276"/>
      <c r="CC20" s="276"/>
      <c r="CD20" s="276"/>
      <c r="CE20" s="276"/>
      <c r="CF20" s="276"/>
      <c r="CG20" s="276"/>
      <c r="CH20" s="276"/>
      <c r="CI20" s="276"/>
      <c r="CJ20" s="276"/>
      <c r="CK20" s="276"/>
      <c r="CL20" s="276"/>
      <c r="CM20" s="276"/>
      <c r="CN20" s="276"/>
      <c r="CO20" s="276"/>
      <c r="CP20" s="276"/>
      <c r="CQ20" s="276"/>
      <c r="CR20" s="276"/>
      <c r="CS20" s="276"/>
      <c r="CT20" s="276"/>
      <c r="CU20" s="276"/>
      <c r="CV20" s="276"/>
      <c r="CW20" s="276"/>
      <c r="CX20" s="276"/>
      <c r="CY20" s="276"/>
      <c r="CZ20" s="276"/>
      <c r="DA20" s="276"/>
      <c r="DB20" s="276"/>
      <c r="DC20" s="276"/>
      <c r="DD20" s="276"/>
      <c r="DE20" s="276"/>
      <c r="DF20" s="276"/>
      <c r="DG20" s="276"/>
      <c r="DH20" s="276"/>
      <c r="DI20" s="276"/>
      <c r="DJ20" s="276"/>
      <c r="DK20" s="276"/>
      <c r="DL20" s="276"/>
      <c r="DM20" s="276"/>
      <c r="DN20" s="276"/>
      <c r="DO20" s="276"/>
      <c r="DP20" s="276"/>
      <c r="DQ20" s="276"/>
      <c r="DR20" s="276"/>
      <c r="DS20" s="276"/>
      <c r="DT20" s="276"/>
      <c r="DU20" s="276"/>
      <c r="DV20" s="276"/>
      <c r="DW20" s="276"/>
      <c r="DX20" s="276"/>
      <c r="DY20" s="276"/>
      <c r="DZ20" s="276"/>
      <c r="EA20" s="276"/>
      <c r="EB20" s="276"/>
      <c r="EC20" s="276"/>
      <c r="ED20" s="276"/>
      <c r="EE20" s="276"/>
      <c r="EF20" s="276"/>
      <c r="EG20" s="276"/>
      <c r="EH20" s="276"/>
      <c r="EI20" s="276"/>
      <c r="EJ20" s="276"/>
      <c r="EK20" s="276"/>
      <c r="EL20" s="276"/>
      <c r="EM20" s="276"/>
      <c r="EN20" s="276"/>
      <c r="EO20" s="276"/>
      <c r="EP20" s="276"/>
      <c r="EQ20" s="276"/>
      <c r="ER20" s="276"/>
      <c r="ES20" s="276"/>
      <c r="ET20" s="276"/>
      <c r="EU20" s="276"/>
      <c r="EV20" s="276"/>
      <c r="EW20" s="276"/>
      <c r="EX20" s="276"/>
      <c r="EY20" s="276"/>
      <c r="EZ20" s="276"/>
      <c r="FA20" s="276"/>
      <c r="FB20" s="276"/>
      <c r="FC20" s="276"/>
      <c r="FD20" s="276"/>
      <c r="FE20" s="276"/>
      <c r="FF20" s="276"/>
      <c r="FG20" s="276"/>
      <c r="FH20" s="276"/>
      <c r="FI20" s="276"/>
      <c r="FJ20" s="276"/>
      <c r="FK20" s="276"/>
      <c r="FL20" s="276"/>
      <c r="FM20" s="276"/>
      <c r="FN20" s="276"/>
      <c r="FO20" s="276"/>
      <c r="FP20" s="276"/>
      <c r="FQ20" s="276"/>
      <c r="FR20" s="276"/>
      <c r="FS20" s="276"/>
      <c r="FT20" s="276"/>
      <c r="FU20" s="276"/>
      <c r="FV20" s="276"/>
      <c r="FW20" s="276"/>
      <c r="FX20" s="276"/>
      <c r="FY20" s="276"/>
      <c r="FZ20" s="276"/>
      <c r="GA20" s="276"/>
      <c r="GB20" s="276"/>
      <c r="GC20" s="276"/>
      <c r="GD20" s="276"/>
      <c r="GE20" s="276"/>
      <c r="GF20" s="276"/>
      <c r="GG20" s="276"/>
      <c r="GH20" s="276"/>
      <c r="GI20" s="276"/>
      <c r="GJ20" s="276"/>
      <c r="GK20" s="276"/>
      <c r="GL20" s="276"/>
      <c r="GM20" s="276"/>
      <c r="GN20" s="276"/>
      <c r="GO20" s="276"/>
      <c r="GP20" s="276"/>
      <c r="GQ20" s="276"/>
      <c r="GR20" s="276"/>
      <c r="GS20" s="276"/>
      <c r="GT20" s="276"/>
      <c r="GU20" s="276"/>
      <c r="GV20" s="276"/>
      <c r="GW20" s="276"/>
      <c r="GX20" s="276"/>
      <c r="GY20" s="276"/>
      <c r="GZ20" s="276"/>
      <c r="HA20" s="276"/>
      <c r="HB20" s="276"/>
      <c r="HC20" s="276"/>
      <c r="HD20" s="276"/>
      <c r="HE20" s="276"/>
      <c r="HF20" s="276"/>
      <c r="HG20" s="276"/>
      <c r="HH20" s="276"/>
      <c r="HI20" s="276"/>
      <c r="HJ20" s="276"/>
      <c r="HK20" s="276"/>
      <c r="HL20" s="276"/>
      <c r="HM20" s="276"/>
      <c r="HN20" s="276"/>
      <c r="HO20" s="276"/>
      <c r="HP20" s="276"/>
      <c r="HQ20" s="276"/>
      <c r="HR20" s="276"/>
      <c r="HS20" s="276"/>
      <c r="HT20" s="276"/>
      <c r="HU20" s="276"/>
      <c r="HV20" s="276"/>
      <c r="HW20" s="276"/>
      <c r="HX20" s="276"/>
      <c r="HY20" s="276"/>
      <c r="HZ20" s="276"/>
      <c r="IA20" s="276"/>
      <c r="IB20" s="276"/>
      <c r="IC20" s="276"/>
      <c r="ID20" s="276"/>
      <c r="IE20" s="276"/>
      <c r="IF20" s="276"/>
      <c r="IG20" s="276"/>
      <c r="IH20" s="276"/>
      <c r="II20" s="276"/>
      <c r="IJ20" s="276"/>
      <c r="IK20" s="276"/>
      <c r="IL20" s="276"/>
      <c r="IM20" s="276"/>
      <c r="IN20" s="276"/>
      <c r="IO20" s="276"/>
      <c r="IP20" s="276"/>
      <c r="IQ20" s="276"/>
      <c r="IR20" s="276"/>
      <c r="IS20" s="276"/>
      <c r="IT20" s="276"/>
      <c r="IU20" s="276"/>
      <c r="IV20" s="276"/>
      <c r="IW20" s="276"/>
      <c r="IX20" s="276"/>
      <c r="IY20" s="276"/>
      <c r="IZ20" s="276"/>
      <c r="JA20" s="276"/>
      <c r="JB20" s="276"/>
      <c r="JC20" s="276"/>
      <c r="JD20" s="276"/>
      <c r="JE20" s="276"/>
      <c r="JF20" s="276"/>
      <c r="JG20" s="276"/>
      <c r="JH20" s="276"/>
      <c r="JI20" s="276"/>
      <c r="JJ20" s="276"/>
      <c r="JK20" s="276"/>
      <c r="JL20" s="276"/>
      <c r="JM20" s="276"/>
      <c r="JN20" s="276"/>
      <c r="JO20" s="276"/>
      <c r="JP20" s="276"/>
      <c r="JQ20" s="276"/>
      <c r="JR20" s="276"/>
      <c r="JS20" s="276"/>
      <c r="JT20" s="276"/>
      <c r="JU20" s="276"/>
      <c r="JV20" s="276"/>
      <c r="JW20" s="276"/>
      <c r="JX20" s="276"/>
      <c r="JY20" s="276"/>
      <c r="JZ20" s="276"/>
      <c r="KA20" s="276"/>
      <c r="KB20" s="276"/>
      <c r="KC20" s="276"/>
      <c r="KD20" s="276"/>
      <c r="KE20" s="276"/>
      <c r="KF20" s="276"/>
      <c r="KG20" s="276"/>
      <c r="KH20" s="276"/>
      <c r="KI20" s="276"/>
      <c r="KJ20" s="276"/>
      <c r="KK20" s="276"/>
      <c r="KL20" s="276"/>
      <c r="KM20" s="276"/>
      <c r="KN20" s="276"/>
      <c r="KO20" s="276"/>
      <c r="KP20" s="276"/>
      <c r="KQ20" s="276"/>
      <c r="KR20" s="276"/>
      <c r="KS20" s="276"/>
      <c r="KT20" s="276"/>
      <c r="KU20" s="276"/>
      <c r="KV20" s="276"/>
      <c r="KW20" s="276"/>
      <c r="KX20" s="276"/>
      <c r="KY20" s="276"/>
      <c r="KZ20" s="276"/>
      <c r="LA20" s="276"/>
      <c r="LB20" s="276"/>
      <c r="LC20" s="276"/>
      <c r="LD20" s="276"/>
      <c r="LE20" s="276"/>
      <c r="LF20" s="276"/>
      <c r="LG20" s="276"/>
      <c r="LH20" s="276"/>
      <c r="LI20" s="276"/>
      <c r="LJ20" s="276"/>
      <c r="LK20" s="276"/>
      <c r="LL20" s="276"/>
      <c r="LM20" s="276"/>
      <c r="LN20" s="276"/>
      <c r="LO20" s="276"/>
      <c r="LP20" s="276"/>
      <c r="LQ20" s="276"/>
      <c r="LR20" s="276"/>
      <c r="LS20" s="276"/>
      <c r="LT20" s="276"/>
      <c r="LU20" s="276"/>
      <c r="LV20" s="276"/>
      <c r="LW20" s="276"/>
      <c r="LX20" s="276"/>
      <c r="LY20" s="276"/>
      <c r="LZ20" s="276"/>
      <c r="MA20" s="276"/>
      <c r="MB20" s="276"/>
      <c r="MC20" s="276"/>
      <c r="MD20" s="276"/>
      <c r="ME20" s="276"/>
      <c r="MF20" s="276"/>
      <c r="MG20" s="276"/>
      <c r="MH20" s="276"/>
      <c r="MI20" s="276"/>
      <c r="MJ20" s="276"/>
      <c r="MK20" s="276"/>
      <c r="ML20" s="276"/>
      <c r="MM20" s="276"/>
      <c r="MN20" s="276"/>
      <c r="MO20" s="276"/>
      <c r="MP20" s="276"/>
      <c r="MQ20" s="276"/>
      <c r="MR20" s="276"/>
      <c r="MS20" s="276"/>
      <c r="MT20" s="276"/>
      <c r="MU20" s="276"/>
      <c r="MV20" s="276"/>
      <c r="MW20" s="276"/>
      <c r="MX20" s="276"/>
      <c r="MY20" s="276"/>
      <c r="MZ20" s="276"/>
      <c r="NA20" s="276"/>
      <c r="NB20" s="276"/>
      <c r="NC20" s="276"/>
      <c r="ND20" s="276"/>
      <c r="NE20" s="276"/>
      <c r="NF20" s="276"/>
      <c r="NG20" s="276"/>
      <c r="NH20" s="276"/>
      <c r="NI20" s="276"/>
      <c r="NJ20" s="276"/>
      <c r="NK20" s="276"/>
      <c r="NL20" s="276"/>
      <c r="NM20" s="276"/>
      <c r="NN20" s="276"/>
      <c r="NO20" s="276"/>
      <c r="NP20" s="276"/>
      <c r="NQ20" s="276"/>
      <c r="NR20" s="276"/>
      <c r="NS20" s="276"/>
      <c r="NT20" s="276"/>
      <c r="NU20" s="276"/>
      <c r="NV20" s="276"/>
      <c r="NW20" s="276"/>
      <c r="NX20" s="276"/>
      <c r="NY20" s="276"/>
      <c r="NZ20" s="276"/>
      <c r="OA20" s="276"/>
      <c r="OB20" s="276"/>
      <c r="OC20" s="276"/>
      <c r="OD20" s="276"/>
      <c r="OE20" s="276"/>
      <c r="OF20" s="276"/>
      <c r="OG20" s="276"/>
      <c r="OH20" s="276"/>
      <c r="OI20" s="276"/>
      <c r="OJ20" s="276"/>
      <c r="OK20" s="276"/>
      <c r="OL20" s="276"/>
      <c r="OM20" s="276"/>
      <c r="ON20" s="276"/>
      <c r="OO20" s="276"/>
      <c r="OP20" s="276"/>
      <c r="OQ20" s="276"/>
      <c r="OR20" s="276"/>
      <c r="OS20" s="276"/>
      <c r="OT20" s="276"/>
      <c r="OU20" s="276"/>
      <c r="OV20" s="276"/>
      <c r="OW20" s="276"/>
      <c r="OX20" s="276"/>
      <c r="OY20" s="276"/>
      <c r="OZ20" s="276"/>
      <c r="PA20" s="276"/>
      <c r="PB20" s="276"/>
      <c r="PC20" s="276"/>
      <c r="PD20" s="276"/>
      <c r="PE20" s="276"/>
      <c r="PF20" s="276"/>
      <c r="PG20" s="276"/>
      <c r="PH20" s="276"/>
      <c r="PI20" s="276"/>
      <c r="PJ20" s="276"/>
      <c r="PK20" s="276"/>
      <c r="PL20" s="276"/>
      <c r="PM20" s="276"/>
      <c r="PN20" s="276"/>
      <c r="PO20" s="276"/>
      <c r="PP20" s="276"/>
      <c r="PQ20" s="276"/>
      <c r="PR20" s="276"/>
      <c r="PS20" s="276"/>
      <c r="PT20" s="276"/>
      <c r="PU20" s="276"/>
      <c r="PV20" s="276"/>
      <c r="PW20" s="276"/>
      <c r="PX20" s="276"/>
      <c r="PY20" s="276"/>
      <c r="PZ20" s="276"/>
      <c r="QA20" s="276"/>
      <c r="QB20" s="276"/>
      <c r="QC20" s="276"/>
      <c r="QD20" s="276"/>
      <c r="QE20" s="276"/>
      <c r="QF20" s="276"/>
      <c r="QG20" s="276"/>
      <c r="QH20" s="276"/>
      <c r="QI20" s="276"/>
      <c r="QJ20" s="276"/>
      <c r="QK20" s="276"/>
      <c r="QL20" s="276"/>
      <c r="QM20" s="276"/>
      <c r="QN20" s="276"/>
      <c r="QO20" s="276"/>
      <c r="QP20" s="276"/>
      <c r="QQ20" s="276"/>
      <c r="QR20" s="276"/>
      <c r="QS20" s="276"/>
      <c r="QT20" s="276"/>
      <c r="QU20" s="276"/>
      <c r="QV20" s="276"/>
      <c r="QW20" s="276"/>
      <c r="QX20" s="276"/>
      <c r="QY20" s="276"/>
      <c r="QZ20" s="276"/>
      <c r="RA20" s="276"/>
      <c r="RB20" s="276"/>
      <c r="RC20" s="276"/>
      <c r="RD20" s="276"/>
      <c r="RE20" s="276"/>
      <c r="RF20" s="276"/>
      <c r="RG20" s="276"/>
    </row>
    <row r="21" spans="1:475" s="469" customFormat="1">
      <c r="A21" s="276"/>
      <c r="B21" s="461" t="s">
        <v>80</v>
      </c>
      <c r="C21" s="461"/>
      <c r="D21" s="462"/>
      <c r="E21" s="625" t="s">
        <v>350</v>
      </c>
      <c r="F21" s="625">
        <v>5</v>
      </c>
      <c r="G21" s="479">
        <f t="shared" si="0"/>
        <v>0</v>
      </c>
      <c r="H21" s="638" t="s">
        <v>40</v>
      </c>
      <c r="I21" s="626">
        <v>0</v>
      </c>
      <c r="J21" s="627">
        <v>144</v>
      </c>
      <c r="K21" s="628">
        <v>4.75</v>
      </c>
      <c r="L21" s="628">
        <v>4.75</v>
      </c>
      <c r="M21" s="467">
        <f t="shared" si="1"/>
        <v>0</v>
      </c>
      <c r="N21" s="467">
        <f t="shared" si="14"/>
        <v>0</v>
      </c>
      <c r="O21" s="767"/>
      <c r="P21" s="468">
        <f t="shared" si="2"/>
        <v>0</v>
      </c>
      <c r="Q21" s="468">
        <f t="shared" si="3"/>
        <v>0</v>
      </c>
      <c r="R21" s="468">
        <f t="shared" si="4"/>
        <v>0</v>
      </c>
      <c r="S21" s="468">
        <f t="shared" si="5"/>
        <v>0</v>
      </c>
      <c r="T21" s="468">
        <v>0</v>
      </c>
      <c r="U21" s="468">
        <f t="shared" si="6"/>
        <v>0</v>
      </c>
      <c r="V21" s="468">
        <f t="shared" si="7"/>
        <v>0</v>
      </c>
      <c r="W21" s="468">
        <v>0</v>
      </c>
      <c r="X21" s="468">
        <f t="shared" si="8"/>
        <v>0</v>
      </c>
      <c r="Y21" s="468">
        <f t="shared" si="9"/>
        <v>0</v>
      </c>
      <c r="Z21" s="468">
        <f t="shared" si="10"/>
        <v>0</v>
      </c>
      <c r="AA21" s="482">
        <f>IF(J21=0,0,(HLOOKUP(H21,'2012-2013 CE W T&amp;D No ConsCredi'!$C$7:$P$37,F21+1,FALSE)))</f>
        <v>0.29394958809912086</v>
      </c>
      <c r="AB21" s="468">
        <f t="shared" si="11"/>
        <v>0</v>
      </c>
      <c r="AC21" s="487" t="str">
        <f t="shared" si="12"/>
        <v/>
      </c>
      <c r="AD21" s="487" t="str">
        <f t="shared" si="13"/>
        <v/>
      </c>
      <c r="AE21" s="276"/>
      <c r="AF21" s="276"/>
      <c r="AG21" s="276"/>
      <c r="AH21" s="276"/>
      <c r="AI21" s="276"/>
      <c r="AJ21" s="276"/>
      <c r="AK21" s="276"/>
      <c r="AL21" s="276"/>
      <c r="AM21" s="276"/>
      <c r="AN21" s="276"/>
      <c r="AO21" s="276"/>
      <c r="AP21" s="276"/>
      <c r="AQ21" s="276"/>
      <c r="AR21" s="276"/>
      <c r="AS21" s="276"/>
      <c r="AT21" s="276"/>
      <c r="AU21" s="276"/>
      <c r="AV21" s="276"/>
      <c r="AW21" s="276"/>
      <c r="AX21" s="276"/>
      <c r="AY21" s="276"/>
      <c r="AZ21" s="276"/>
      <c r="BA21" s="276"/>
      <c r="BB21" s="276"/>
      <c r="BC21" s="276"/>
      <c r="BD21" s="276"/>
      <c r="BE21" s="276"/>
      <c r="BF21" s="276"/>
      <c r="BG21" s="276"/>
      <c r="BH21" s="276"/>
      <c r="BI21" s="276"/>
      <c r="BJ21" s="276"/>
      <c r="BK21" s="276"/>
      <c r="BL21" s="276"/>
      <c r="BM21" s="276"/>
      <c r="BN21" s="276"/>
      <c r="BO21" s="276"/>
      <c r="BP21" s="276"/>
      <c r="BQ21" s="276"/>
      <c r="BR21" s="276"/>
      <c r="BS21" s="276"/>
      <c r="BT21" s="276"/>
      <c r="BU21" s="276"/>
      <c r="BV21" s="276"/>
      <c r="BW21" s="276"/>
      <c r="BX21" s="276"/>
      <c r="BY21" s="276"/>
      <c r="BZ21" s="276"/>
      <c r="CA21" s="276"/>
      <c r="CB21" s="276"/>
      <c r="CC21" s="276"/>
      <c r="CD21" s="276"/>
      <c r="CE21" s="276"/>
      <c r="CF21" s="276"/>
      <c r="CG21" s="276"/>
      <c r="CH21" s="276"/>
      <c r="CI21" s="276"/>
      <c r="CJ21" s="276"/>
      <c r="CK21" s="276"/>
      <c r="CL21" s="276"/>
      <c r="CM21" s="276"/>
      <c r="CN21" s="276"/>
      <c r="CO21" s="276"/>
      <c r="CP21" s="276"/>
      <c r="CQ21" s="276"/>
      <c r="CR21" s="276"/>
      <c r="CS21" s="276"/>
      <c r="CT21" s="276"/>
      <c r="CU21" s="276"/>
      <c r="CV21" s="276"/>
      <c r="CW21" s="276"/>
      <c r="CX21" s="276"/>
      <c r="CY21" s="276"/>
      <c r="CZ21" s="276"/>
      <c r="DA21" s="276"/>
      <c r="DB21" s="276"/>
      <c r="DC21" s="276"/>
      <c r="DD21" s="276"/>
      <c r="DE21" s="276"/>
      <c r="DF21" s="276"/>
      <c r="DG21" s="276"/>
      <c r="DH21" s="276"/>
      <c r="DI21" s="276"/>
      <c r="DJ21" s="276"/>
      <c r="DK21" s="276"/>
      <c r="DL21" s="276"/>
      <c r="DM21" s="276"/>
      <c r="DN21" s="276"/>
      <c r="DO21" s="276"/>
      <c r="DP21" s="276"/>
      <c r="DQ21" s="276"/>
      <c r="DR21" s="276"/>
      <c r="DS21" s="276"/>
      <c r="DT21" s="276"/>
      <c r="DU21" s="276"/>
      <c r="DV21" s="276"/>
      <c r="DW21" s="276"/>
      <c r="DX21" s="276"/>
      <c r="DY21" s="276"/>
      <c r="DZ21" s="276"/>
      <c r="EA21" s="276"/>
      <c r="EB21" s="276"/>
      <c r="EC21" s="276"/>
      <c r="ED21" s="276"/>
      <c r="EE21" s="276"/>
      <c r="EF21" s="276"/>
      <c r="EG21" s="276"/>
      <c r="EH21" s="276"/>
      <c r="EI21" s="276"/>
      <c r="EJ21" s="276"/>
      <c r="EK21" s="276"/>
      <c r="EL21" s="276"/>
      <c r="EM21" s="276"/>
      <c r="EN21" s="276"/>
      <c r="EO21" s="276"/>
      <c r="EP21" s="276"/>
      <c r="EQ21" s="276"/>
      <c r="ER21" s="276"/>
      <c r="ES21" s="276"/>
      <c r="ET21" s="276"/>
      <c r="EU21" s="276"/>
      <c r="EV21" s="276"/>
      <c r="EW21" s="276"/>
      <c r="EX21" s="276"/>
      <c r="EY21" s="276"/>
      <c r="EZ21" s="276"/>
      <c r="FA21" s="276"/>
      <c r="FB21" s="276"/>
      <c r="FC21" s="276"/>
      <c r="FD21" s="276"/>
      <c r="FE21" s="276"/>
      <c r="FF21" s="276"/>
      <c r="FG21" s="276"/>
      <c r="FH21" s="276"/>
      <c r="FI21" s="276"/>
      <c r="FJ21" s="276"/>
      <c r="FK21" s="276"/>
      <c r="FL21" s="276"/>
      <c r="FM21" s="276"/>
      <c r="FN21" s="276"/>
      <c r="FO21" s="276"/>
      <c r="FP21" s="276"/>
      <c r="FQ21" s="276"/>
      <c r="FR21" s="276"/>
      <c r="FS21" s="276"/>
      <c r="FT21" s="276"/>
      <c r="FU21" s="276"/>
      <c r="FV21" s="276"/>
      <c r="FW21" s="276"/>
      <c r="FX21" s="276"/>
      <c r="FY21" s="276"/>
      <c r="FZ21" s="276"/>
      <c r="GA21" s="276"/>
      <c r="GB21" s="276"/>
      <c r="GC21" s="276"/>
      <c r="GD21" s="276"/>
      <c r="GE21" s="276"/>
      <c r="GF21" s="276"/>
      <c r="GG21" s="276"/>
      <c r="GH21" s="276"/>
      <c r="GI21" s="276"/>
      <c r="GJ21" s="276"/>
      <c r="GK21" s="276"/>
      <c r="GL21" s="276"/>
      <c r="GM21" s="276"/>
      <c r="GN21" s="276"/>
      <c r="GO21" s="276"/>
      <c r="GP21" s="276"/>
      <c r="GQ21" s="276"/>
      <c r="GR21" s="276"/>
      <c r="GS21" s="276"/>
      <c r="GT21" s="276"/>
      <c r="GU21" s="276"/>
      <c r="GV21" s="276"/>
      <c r="GW21" s="276"/>
      <c r="GX21" s="276"/>
      <c r="GY21" s="276"/>
      <c r="GZ21" s="276"/>
      <c r="HA21" s="276"/>
      <c r="HB21" s="276"/>
      <c r="HC21" s="276"/>
      <c r="HD21" s="276"/>
      <c r="HE21" s="276"/>
      <c r="HF21" s="276"/>
      <c r="HG21" s="276"/>
      <c r="HH21" s="276"/>
      <c r="HI21" s="276"/>
      <c r="HJ21" s="276"/>
      <c r="HK21" s="276"/>
      <c r="HL21" s="276"/>
      <c r="HM21" s="276"/>
      <c r="HN21" s="276"/>
      <c r="HO21" s="276"/>
      <c r="HP21" s="276"/>
      <c r="HQ21" s="276"/>
      <c r="HR21" s="276"/>
      <c r="HS21" s="276"/>
      <c r="HT21" s="276"/>
      <c r="HU21" s="276"/>
      <c r="HV21" s="276"/>
      <c r="HW21" s="276"/>
      <c r="HX21" s="276"/>
      <c r="HY21" s="276"/>
      <c r="HZ21" s="276"/>
      <c r="IA21" s="276"/>
      <c r="IB21" s="276"/>
      <c r="IC21" s="276"/>
      <c r="ID21" s="276"/>
      <c r="IE21" s="276"/>
      <c r="IF21" s="276"/>
      <c r="IG21" s="276"/>
      <c r="IH21" s="276"/>
      <c r="II21" s="276"/>
      <c r="IJ21" s="276"/>
      <c r="IK21" s="276"/>
      <c r="IL21" s="276"/>
      <c r="IM21" s="276"/>
      <c r="IN21" s="276"/>
      <c r="IO21" s="276"/>
      <c r="IP21" s="276"/>
      <c r="IQ21" s="276"/>
      <c r="IR21" s="276"/>
      <c r="IS21" s="276"/>
      <c r="IT21" s="276"/>
      <c r="IU21" s="276"/>
      <c r="IV21" s="276"/>
      <c r="IW21" s="276"/>
      <c r="IX21" s="276"/>
      <c r="IY21" s="276"/>
      <c r="IZ21" s="276"/>
      <c r="JA21" s="276"/>
      <c r="JB21" s="276"/>
      <c r="JC21" s="276"/>
      <c r="JD21" s="276"/>
      <c r="JE21" s="276"/>
      <c r="JF21" s="276"/>
      <c r="JG21" s="276"/>
      <c r="JH21" s="276"/>
      <c r="JI21" s="276"/>
      <c r="JJ21" s="276"/>
      <c r="JK21" s="276"/>
      <c r="JL21" s="276"/>
      <c r="JM21" s="276"/>
      <c r="JN21" s="276"/>
      <c r="JO21" s="276"/>
      <c r="JP21" s="276"/>
      <c r="JQ21" s="276"/>
      <c r="JR21" s="276"/>
      <c r="JS21" s="276"/>
      <c r="JT21" s="276"/>
      <c r="JU21" s="276"/>
      <c r="JV21" s="276"/>
      <c r="JW21" s="276"/>
      <c r="JX21" s="276"/>
      <c r="JY21" s="276"/>
      <c r="JZ21" s="276"/>
      <c r="KA21" s="276"/>
      <c r="KB21" s="276"/>
      <c r="KC21" s="276"/>
      <c r="KD21" s="276"/>
      <c r="KE21" s="276"/>
      <c r="KF21" s="276"/>
      <c r="KG21" s="276"/>
      <c r="KH21" s="276"/>
      <c r="KI21" s="276"/>
      <c r="KJ21" s="276"/>
      <c r="KK21" s="276"/>
      <c r="KL21" s="276"/>
      <c r="KM21" s="276"/>
      <c r="KN21" s="276"/>
      <c r="KO21" s="276"/>
      <c r="KP21" s="276"/>
      <c r="KQ21" s="276"/>
      <c r="KR21" s="276"/>
      <c r="KS21" s="276"/>
      <c r="KT21" s="276"/>
      <c r="KU21" s="276"/>
      <c r="KV21" s="276"/>
      <c r="KW21" s="276"/>
      <c r="KX21" s="276"/>
      <c r="KY21" s="276"/>
      <c r="KZ21" s="276"/>
      <c r="LA21" s="276"/>
      <c r="LB21" s="276"/>
      <c r="LC21" s="276"/>
      <c r="LD21" s="276"/>
      <c r="LE21" s="276"/>
      <c r="LF21" s="276"/>
      <c r="LG21" s="276"/>
      <c r="LH21" s="276"/>
      <c r="LI21" s="276"/>
      <c r="LJ21" s="276"/>
      <c r="LK21" s="276"/>
      <c r="LL21" s="276"/>
      <c r="LM21" s="276"/>
      <c r="LN21" s="276"/>
      <c r="LO21" s="276"/>
      <c r="LP21" s="276"/>
      <c r="LQ21" s="276"/>
      <c r="LR21" s="276"/>
      <c r="LS21" s="276"/>
      <c r="LT21" s="276"/>
      <c r="LU21" s="276"/>
      <c r="LV21" s="276"/>
      <c r="LW21" s="276"/>
      <c r="LX21" s="276"/>
      <c r="LY21" s="276"/>
      <c r="LZ21" s="276"/>
      <c r="MA21" s="276"/>
      <c r="MB21" s="276"/>
      <c r="MC21" s="276"/>
      <c r="MD21" s="276"/>
      <c r="ME21" s="276"/>
      <c r="MF21" s="276"/>
      <c r="MG21" s="276"/>
      <c r="MH21" s="276"/>
      <c r="MI21" s="276"/>
      <c r="MJ21" s="276"/>
      <c r="MK21" s="276"/>
      <c r="ML21" s="276"/>
      <c r="MM21" s="276"/>
      <c r="MN21" s="276"/>
      <c r="MO21" s="276"/>
      <c r="MP21" s="276"/>
      <c r="MQ21" s="276"/>
      <c r="MR21" s="276"/>
      <c r="MS21" s="276"/>
      <c r="MT21" s="276"/>
      <c r="MU21" s="276"/>
      <c r="MV21" s="276"/>
      <c r="MW21" s="276"/>
      <c r="MX21" s="276"/>
      <c r="MY21" s="276"/>
      <c r="MZ21" s="276"/>
      <c r="NA21" s="276"/>
      <c r="NB21" s="276"/>
      <c r="NC21" s="276"/>
      <c r="ND21" s="276"/>
      <c r="NE21" s="276"/>
      <c r="NF21" s="276"/>
      <c r="NG21" s="276"/>
      <c r="NH21" s="276"/>
      <c r="NI21" s="276"/>
      <c r="NJ21" s="276"/>
      <c r="NK21" s="276"/>
      <c r="NL21" s="276"/>
      <c r="NM21" s="276"/>
      <c r="NN21" s="276"/>
      <c r="NO21" s="276"/>
      <c r="NP21" s="276"/>
      <c r="NQ21" s="276"/>
      <c r="NR21" s="276"/>
      <c r="NS21" s="276"/>
      <c r="NT21" s="276"/>
      <c r="NU21" s="276"/>
      <c r="NV21" s="276"/>
      <c r="NW21" s="276"/>
      <c r="NX21" s="276"/>
      <c r="NY21" s="276"/>
      <c r="NZ21" s="276"/>
      <c r="OA21" s="276"/>
      <c r="OB21" s="276"/>
      <c r="OC21" s="276"/>
      <c r="OD21" s="276"/>
      <c r="OE21" s="276"/>
      <c r="OF21" s="276"/>
      <c r="OG21" s="276"/>
      <c r="OH21" s="276"/>
      <c r="OI21" s="276"/>
      <c r="OJ21" s="276"/>
      <c r="OK21" s="276"/>
      <c r="OL21" s="276"/>
      <c r="OM21" s="276"/>
      <c r="ON21" s="276"/>
      <c r="OO21" s="276"/>
      <c r="OP21" s="276"/>
      <c r="OQ21" s="276"/>
      <c r="OR21" s="276"/>
      <c r="OS21" s="276"/>
      <c r="OT21" s="276"/>
      <c r="OU21" s="276"/>
      <c r="OV21" s="276"/>
      <c r="OW21" s="276"/>
      <c r="OX21" s="276"/>
      <c r="OY21" s="276"/>
      <c r="OZ21" s="276"/>
      <c r="PA21" s="276"/>
      <c r="PB21" s="276"/>
      <c r="PC21" s="276"/>
      <c r="PD21" s="276"/>
      <c r="PE21" s="276"/>
      <c r="PF21" s="276"/>
      <c r="PG21" s="276"/>
      <c r="PH21" s="276"/>
      <c r="PI21" s="276"/>
      <c r="PJ21" s="276"/>
      <c r="PK21" s="276"/>
      <c r="PL21" s="276"/>
      <c r="PM21" s="276"/>
      <c r="PN21" s="276"/>
      <c r="PO21" s="276"/>
      <c r="PP21" s="276"/>
      <c r="PQ21" s="276"/>
      <c r="PR21" s="276"/>
      <c r="PS21" s="276"/>
      <c r="PT21" s="276"/>
      <c r="PU21" s="276"/>
      <c r="PV21" s="276"/>
      <c r="PW21" s="276"/>
      <c r="PX21" s="276"/>
      <c r="PY21" s="276"/>
      <c r="PZ21" s="276"/>
      <c r="QA21" s="276"/>
      <c r="QB21" s="276"/>
      <c r="QC21" s="276"/>
      <c r="QD21" s="276"/>
      <c r="QE21" s="276"/>
      <c r="QF21" s="276"/>
      <c r="QG21" s="276"/>
      <c r="QH21" s="276"/>
      <c r="QI21" s="276"/>
      <c r="QJ21" s="276"/>
      <c r="QK21" s="276"/>
      <c r="QL21" s="276"/>
      <c r="QM21" s="276"/>
      <c r="QN21" s="276"/>
      <c r="QO21" s="276"/>
      <c r="QP21" s="276"/>
      <c r="QQ21" s="276"/>
      <c r="QR21" s="276"/>
      <c r="QS21" s="276"/>
      <c r="QT21" s="276"/>
      <c r="QU21" s="276"/>
      <c r="QV21" s="276"/>
      <c r="QW21" s="276"/>
      <c r="QX21" s="276"/>
      <c r="QY21" s="276"/>
      <c r="QZ21" s="276"/>
      <c r="RA21" s="276"/>
      <c r="RB21" s="276"/>
      <c r="RC21" s="276"/>
      <c r="RD21" s="276"/>
      <c r="RE21" s="276"/>
      <c r="RF21" s="276"/>
      <c r="RG21" s="276"/>
    </row>
    <row r="22" spans="1:475" s="469" customFormat="1">
      <c r="A22" s="276"/>
      <c r="B22" s="461" t="s">
        <v>80</v>
      </c>
      <c r="C22" s="461"/>
      <c r="D22" s="462"/>
      <c r="E22" s="625" t="s">
        <v>351</v>
      </c>
      <c r="F22" s="625">
        <v>10</v>
      </c>
      <c r="G22" s="479">
        <f t="shared" si="0"/>
        <v>0.32444893486829934</v>
      </c>
      <c r="H22" s="638" t="s">
        <v>40</v>
      </c>
      <c r="I22" s="626">
        <v>100</v>
      </c>
      <c r="J22" s="627">
        <v>228</v>
      </c>
      <c r="K22" s="628">
        <v>41</v>
      </c>
      <c r="L22" s="628">
        <v>41</v>
      </c>
      <c r="M22" s="467">
        <f t="shared" si="1"/>
        <v>0</v>
      </c>
      <c r="N22" s="467">
        <f t="shared" si="14"/>
        <v>22800</v>
      </c>
      <c r="O22" s="767"/>
      <c r="P22" s="468">
        <f t="shared" si="2"/>
        <v>0</v>
      </c>
      <c r="Q22" s="468">
        <f t="shared" si="3"/>
        <v>4100</v>
      </c>
      <c r="R22" s="468">
        <f t="shared" si="4"/>
        <v>0</v>
      </c>
      <c r="S22" s="468">
        <f t="shared" si="5"/>
        <v>4100</v>
      </c>
      <c r="T22" s="468">
        <v>0</v>
      </c>
      <c r="U22" s="468">
        <f t="shared" si="6"/>
        <v>4100</v>
      </c>
      <c r="V22" s="468">
        <f t="shared" si="7"/>
        <v>4100</v>
      </c>
      <c r="W22" s="468">
        <v>0</v>
      </c>
      <c r="X22" s="468">
        <f t="shared" si="8"/>
        <v>3803.3395176252316</v>
      </c>
      <c r="Y22" s="468">
        <f t="shared" si="9"/>
        <v>3803.3395176252316</v>
      </c>
      <c r="Z22" s="468">
        <f t="shared" si="10"/>
        <v>0</v>
      </c>
      <c r="AA22" s="482">
        <f>IF(J22=0,0,(HLOOKUP(H22,'2012-2013 CE W T&amp;D No ConsCredi'!$C$7:$P$37,F22+1,FALSE)))</f>
        <v>0.54266461809866784</v>
      </c>
      <c r="AB22" s="468">
        <f t="shared" si="11"/>
        <v>12372.753292649626</v>
      </c>
      <c r="AC22" s="487">
        <f t="shared" si="12"/>
        <v>3.2531287925551946</v>
      </c>
      <c r="AD22" s="487">
        <f t="shared" si="13"/>
        <v>3.5784416718107144</v>
      </c>
      <c r="AE22" s="276"/>
      <c r="AF22" s="276"/>
      <c r="AG22" s="276"/>
      <c r="AH22" s="276"/>
      <c r="AI22" s="276"/>
      <c r="AJ22" s="276"/>
      <c r="AK22" s="276"/>
      <c r="AL22" s="276"/>
      <c r="AM22" s="276"/>
      <c r="AN22" s="276"/>
      <c r="AO22" s="276"/>
      <c r="AP22" s="276"/>
      <c r="AQ22" s="276"/>
      <c r="AR22" s="276"/>
      <c r="AS22" s="276"/>
      <c r="AT22" s="276"/>
      <c r="AU22" s="276"/>
      <c r="AV22" s="276"/>
      <c r="AW22" s="276"/>
      <c r="AX22" s="276"/>
      <c r="AY22" s="276"/>
      <c r="AZ22" s="276"/>
      <c r="BA22" s="276"/>
      <c r="BB22" s="276"/>
      <c r="BC22" s="276"/>
      <c r="BD22" s="276"/>
      <c r="BE22" s="276"/>
      <c r="BF22" s="276"/>
      <c r="BG22" s="276"/>
      <c r="BH22" s="276"/>
      <c r="BI22" s="276"/>
      <c r="BJ22" s="276"/>
      <c r="BK22" s="276"/>
      <c r="BL22" s="276"/>
      <c r="BM22" s="276"/>
      <c r="BN22" s="276"/>
      <c r="BO22" s="276"/>
      <c r="BP22" s="276"/>
      <c r="BQ22" s="276"/>
      <c r="BR22" s="276"/>
      <c r="BS22" s="276"/>
      <c r="BT22" s="276"/>
      <c r="BU22" s="276"/>
      <c r="BV22" s="276"/>
      <c r="BW22" s="276"/>
      <c r="BX22" s="276"/>
      <c r="BY22" s="276"/>
      <c r="BZ22" s="276"/>
      <c r="CA22" s="276"/>
      <c r="CB22" s="276"/>
      <c r="CC22" s="276"/>
      <c r="CD22" s="276"/>
      <c r="CE22" s="276"/>
      <c r="CF22" s="276"/>
      <c r="CG22" s="276"/>
      <c r="CH22" s="276"/>
      <c r="CI22" s="276"/>
      <c r="CJ22" s="276"/>
      <c r="CK22" s="276"/>
      <c r="CL22" s="276"/>
      <c r="CM22" s="276"/>
      <c r="CN22" s="276"/>
      <c r="CO22" s="276"/>
      <c r="CP22" s="276"/>
      <c r="CQ22" s="276"/>
      <c r="CR22" s="276"/>
      <c r="CS22" s="276"/>
      <c r="CT22" s="276"/>
      <c r="CU22" s="276"/>
      <c r="CV22" s="276"/>
      <c r="CW22" s="276"/>
      <c r="CX22" s="276"/>
      <c r="CY22" s="276"/>
      <c r="CZ22" s="276"/>
      <c r="DA22" s="276"/>
      <c r="DB22" s="276"/>
      <c r="DC22" s="276"/>
      <c r="DD22" s="276"/>
      <c r="DE22" s="276"/>
      <c r="DF22" s="276"/>
      <c r="DG22" s="276"/>
      <c r="DH22" s="276"/>
      <c r="DI22" s="276"/>
      <c r="DJ22" s="276"/>
      <c r="DK22" s="276"/>
      <c r="DL22" s="276"/>
      <c r="DM22" s="276"/>
      <c r="DN22" s="276"/>
      <c r="DO22" s="276"/>
      <c r="DP22" s="276"/>
      <c r="DQ22" s="276"/>
      <c r="DR22" s="276"/>
      <c r="DS22" s="276"/>
      <c r="DT22" s="276"/>
      <c r="DU22" s="276"/>
      <c r="DV22" s="276"/>
      <c r="DW22" s="276"/>
      <c r="DX22" s="276"/>
      <c r="DY22" s="276"/>
      <c r="DZ22" s="276"/>
      <c r="EA22" s="276"/>
      <c r="EB22" s="276"/>
      <c r="EC22" s="276"/>
      <c r="ED22" s="276"/>
      <c r="EE22" s="276"/>
      <c r="EF22" s="276"/>
      <c r="EG22" s="276"/>
      <c r="EH22" s="276"/>
      <c r="EI22" s="276"/>
      <c r="EJ22" s="276"/>
      <c r="EK22" s="276"/>
      <c r="EL22" s="276"/>
      <c r="EM22" s="276"/>
      <c r="EN22" s="276"/>
      <c r="EO22" s="276"/>
      <c r="EP22" s="276"/>
      <c r="EQ22" s="276"/>
      <c r="ER22" s="276"/>
      <c r="ES22" s="276"/>
      <c r="ET22" s="276"/>
      <c r="EU22" s="276"/>
      <c r="EV22" s="276"/>
      <c r="EW22" s="276"/>
      <c r="EX22" s="276"/>
      <c r="EY22" s="276"/>
      <c r="EZ22" s="276"/>
      <c r="FA22" s="276"/>
      <c r="FB22" s="276"/>
      <c r="FC22" s="276"/>
      <c r="FD22" s="276"/>
      <c r="FE22" s="276"/>
      <c r="FF22" s="276"/>
      <c r="FG22" s="276"/>
      <c r="FH22" s="276"/>
      <c r="FI22" s="276"/>
      <c r="FJ22" s="276"/>
      <c r="FK22" s="276"/>
      <c r="FL22" s="276"/>
      <c r="FM22" s="276"/>
      <c r="FN22" s="276"/>
      <c r="FO22" s="276"/>
      <c r="FP22" s="276"/>
      <c r="FQ22" s="276"/>
      <c r="FR22" s="276"/>
      <c r="FS22" s="276"/>
      <c r="FT22" s="276"/>
      <c r="FU22" s="276"/>
      <c r="FV22" s="276"/>
      <c r="FW22" s="276"/>
      <c r="FX22" s="276"/>
      <c r="FY22" s="276"/>
      <c r="FZ22" s="276"/>
      <c r="GA22" s="276"/>
      <c r="GB22" s="276"/>
      <c r="GC22" s="276"/>
      <c r="GD22" s="276"/>
      <c r="GE22" s="276"/>
      <c r="GF22" s="276"/>
      <c r="GG22" s="276"/>
      <c r="GH22" s="276"/>
      <c r="GI22" s="276"/>
      <c r="GJ22" s="276"/>
      <c r="GK22" s="276"/>
      <c r="GL22" s="276"/>
      <c r="GM22" s="276"/>
      <c r="GN22" s="276"/>
      <c r="GO22" s="276"/>
      <c r="GP22" s="276"/>
      <c r="GQ22" s="276"/>
      <c r="GR22" s="276"/>
      <c r="GS22" s="276"/>
      <c r="GT22" s="276"/>
      <c r="GU22" s="276"/>
      <c r="GV22" s="276"/>
      <c r="GW22" s="276"/>
      <c r="GX22" s="276"/>
      <c r="GY22" s="276"/>
      <c r="GZ22" s="276"/>
      <c r="HA22" s="276"/>
      <c r="HB22" s="276"/>
      <c r="HC22" s="276"/>
      <c r="HD22" s="276"/>
      <c r="HE22" s="276"/>
      <c r="HF22" s="276"/>
      <c r="HG22" s="276"/>
      <c r="HH22" s="276"/>
      <c r="HI22" s="276"/>
      <c r="HJ22" s="276"/>
      <c r="HK22" s="276"/>
      <c r="HL22" s="276"/>
      <c r="HM22" s="276"/>
      <c r="HN22" s="276"/>
      <c r="HO22" s="276"/>
      <c r="HP22" s="276"/>
      <c r="HQ22" s="276"/>
      <c r="HR22" s="276"/>
      <c r="HS22" s="276"/>
      <c r="HT22" s="276"/>
      <c r="HU22" s="276"/>
      <c r="HV22" s="276"/>
      <c r="HW22" s="276"/>
      <c r="HX22" s="276"/>
      <c r="HY22" s="276"/>
      <c r="HZ22" s="276"/>
      <c r="IA22" s="276"/>
      <c r="IB22" s="276"/>
      <c r="IC22" s="276"/>
      <c r="ID22" s="276"/>
      <c r="IE22" s="276"/>
      <c r="IF22" s="276"/>
      <c r="IG22" s="276"/>
      <c r="IH22" s="276"/>
      <c r="II22" s="276"/>
      <c r="IJ22" s="276"/>
      <c r="IK22" s="276"/>
      <c r="IL22" s="276"/>
      <c r="IM22" s="276"/>
      <c r="IN22" s="276"/>
      <c r="IO22" s="276"/>
      <c r="IP22" s="276"/>
      <c r="IQ22" s="276"/>
      <c r="IR22" s="276"/>
      <c r="IS22" s="276"/>
      <c r="IT22" s="276"/>
      <c r="IU22" s="276"/>
      <c r="IV22" s="276"/>
      <c r="IW22" s="276"/>
      <c r="IX22" s="276"/>
      <c r="IY22" s="276"/>
      <c r="IZ22" s="276"/>
      <c r="JA22" s="276"/>
      <c r="JB22" s="276"/>
      <c r="JC22" s="276"/>
      <c r="JD22" s="276"/>
      <c r="JE22" s="276"/>
      <c r="JF22" s="276"/>
      <c r="JG22" s="276"/>
      <c r="JH22" s="276"/>
      <c r="JI22" s="276"/>
      <c r="JJ22" s="276"/>
      <c r="JK22" s="276"/>
      <c r="JL22" s="276"/>
      <c r="JM22" s="276"/>
      <c r="JN22" s="276"/>
      <c r="JO22" s="276"/>
      <c r="JP22" s="276"/>
      <c r="JQ22" s="276"/>
      <c r="JR22" s="276"/>
      <c r="JS22" s="276"/>
      <c r="JT22" s="276"/>
      <c r="JU22" s="276"/>
      <c r="JV22" s="276"/>
      <c r="JW22" s="276"/>
      <c r="JX22" s="276"/>
      <c r="JY22" s="276"/>
      <c r="JZ22" s="276"/>
      <c r="KA22" s="276"/>
      <c r="KB22" s="276"/>
      <c r="KC22" s="276"/>
      <c r="KD22" s="276"/>
      <c r="KE22" s="276"/>
      <c r="KF22" s="276"/>
      <c r="KG22" s="276"/>
      <c r="KH22" s="276"/>
      <c r="KI22" s="276"/>
      <c r="KJ22" s="276"/>
      <c r="KK22" s="276"/>
      <c r="KL22" s="276"/>
      <c r="KM22" s="276"/>
      <c r="KN22" s="276"/>
      <c r="KO22" s="276"/>
      <c r="KP22" s="276"/>
      <c r="KQ22" s="276"/>
      <c r="KR22" s="276"/>
      <c r="KS22" s="276"/>
      <c r="KT22" s="276"/>
      <c r="KU22" s="276"/>
      <c r="KV22" s="276"/>
      <c r="KW22" s="276"/>
      <c r="KX22" s="276"/>
      <c r="KY22" s="276"/>
      <c r="KZ22" s="276"/>
      <c r="LA22" s="276"/>
      <c r="LB22" s="276"/>
      <c r="LC22" s="276"/>
      <c r="LD22" s="276"/>
      <c r="LE22" s="276"/>
      <c r="LF22" s="276"/>
      <c r="LG22" s="276"/>
      <c r="LH22" s="276"/>
      <c r="LI22" s="276"/>
      <c r="LJ22" s="276"/>
      <c r="LK22" s="276"/>
      <c r="LL22" s="276"/>
      <c r="LM22" s="276"/>
      <c r="LN22" s="276"/>
      <c r="LO22" s="276"/>
      <c r="LP22" s="276"/>
      <c r="LQ22" s="276"/>
      <c r="LR22" s="276"/>
      <c r="LS22" s="276"/>
      <c r="LT22" s="276"/>
      <c r="LU22" s="276"/>
      <c r="LV22" s="276"/>
      <c r="LW22" s="276"/>
      <c r="LX22" s="276"/>
      <c r="LY22" s="276"/>
      <c r="LZ22" s="276"/>
      <c r="MA22" s="276"/>
      <c r="MB22" s="276"/>
      <c r="MC22" s="276"/>
      <c r="MD22" s="276"/>
      <c r="ME22" s="276"/>
      <c r="MF22" s="276"/>
      <c r="MG22" s="276"/>
      <c r="MH22" s="276"/>
      <c r="MI22" s="276"/>
      <c r="MJ22" s="276"/>
      <c r="MK22" s="276"/>
      <c r="ML22" s="276"/>
      <c r="MM22" s="276"/>
      <c r="MN22" s="276"/>
      <c r="MO22" s="276"/>
      <c r="MP22" s="276"/>
      <c r="MQ22" s="276"/>
      <c r="MR22" s="276"/>
      <c r="MS22" s="276"/>
      <c r="MT22" s="276"/>
      <c r="MU22" s="276"/>
      <c r="MV22" s="276"/>
      <c r="MW22" s="276"/>
      <c r="MX22" s="276"/>
      <c r="MY22" s="276"/>
      <c r="MZ22" s="276"/>
      <c r="NA22" s="276"/>
      <c r="NB22" s="276"/>
      <c r="NC22" s="276"/>
      <c r="ND22" s="276"/>
      <c r="NE22" s="276"/>
      <c r="NF22" s="276"/>
      <c r="NG22" s="276"/>
      <c r="NH22" s="276"/>
      <c r="NI22" s="276"/>
      <c r="NJ22" s="276"/>
      <c r="NK22" s="276"/>
      <c r="NL22" s="276"/>
      <c r="NM22" s="276"/>
      <c r="NN22" s="276"/>
      <c r="NO22" s="276"/>
      <c r="NP22" s="276"/>
      <c r="NQ22" s="276"/>
      <c r="NR22" s="276"/>
      <c r="NS22" s="276"/>
      <c r="NT22" s="276"/>
      <c r="NU22" s="276"/>
      <c r="NV22" s="276"/>
      <c r="NW22" s="276"/>
      <c r="NX22" s="276"/>
      <c r="NY22" s="276"/>
      <c r="NZ22" s="276"/>
      <c r="OA22" s="276"/>
      <c r="OB22" s="276"/>
      <c r="OC22" s="276"/>
      <c r="OD22" s="276"/>
      <c r="OE22" s="276"/>
      <c r="OF22" s="276"/>
      <c r="OG22" s="276"/>
      <c r="OH22" s="276"/>
      <c r="OI22" s="276"/>
      <c r="OJ22" s="276"/>
      <c r="OK22" s="276"/>
      <c r="OL22" s="276"/>
      <c r="OM22" s="276"/>
      <c r="ON22" s="276"/>
      <c r="OO22" s="276"/>
      <c r="OP22" s="276"/>
      <c r="OQ22" s="276"/>
      <c r="OR22" s="276"/>
      <c r="OS22" s="276"/>
      <c r="OT22" s="276"/>
      <c r="OU22" s="276"/>
      <c r="OV22" s="276"/>
      <c r="OW22" s="276"/>
      <c r="OX22" s="276"/>
      <c r="OY22" s="276"/>
      <c r="OZ22" s="276"/>
      <c r="PA22" s="276"/>
      <c r="PB22" s="276"/>
      <c r="PC22" s="276"/>
      <c r="PD22" s="276"/>
      <c r="PE22" s="276"/>
      <c r="PF22" s="276"/>
      <c r="PG22" s="276"/>
      <c r="PH22" s="276"/>
      <c r="PI22" s="276"/>
      <c r="PJ22" s="276"/>
      <c r="PK22" s="276"/>
      <c r="PL22" s="276"/>
      <c r="PM22" s="276"/>
      <c r="PN22" s="276"/>
      <c r="PO22" s="276"/>
      <c r="PP22" s="276"/>
      <c r="PQ22" s="276"/>
      <c r="PR22" s="276"/>
      <c r="PS22" s="276"/>
      <c r="PT22" s="276"/>
      <c r="PU22" s="276"/>
      <c r="PV22" s="276"/>
      <c r="PW22" s="276"/>
      <c r="PX22" s="276"/>
      <c r="PY22" s="276"/>
      <c r="PZ22" s="276"/>
      <c r="QA22" s="276"/>
      <c r="QB22" s="276"/>
      <c r="QC22" s="276"/>
      <c r="QD22" s="276"/>
      <c r="QE22" s="276"/>
      <c r="QF22" s="276"/>
      <c r="QG22" s="276"/>
      <c r="QH22" s="276"/>
      <c r="QI22" s="276"/>
      <c r="QJ22" s="276"/>
      <c r="QK22" s="276"/>
      <c r="QL22" s="276"/>
      <c r="QM22" s="276"/>
      <c r="QN22" s="276"/>
      <c r="QO22" s="276"/>
      <c r="QP22" s="276"/>
      <c r="QQ22" s="276"/>
      <c r="QR22" s="276"/>
      <c r="QS22" s="276"/>
      <c r="QT22" s="276"/>
      <c r="QU22" s="276"/>
      <c r="QV22" s="276"/>
      <c r="QW22" s="276"/>
      <c r="QX22" s="276"/>
      <c r="QY22" s="276"/>
      <c r="QZ22" s="276"/>
      <c r="RA22" s="276"/>
      <c r="RB22" s="276"/>
      <c r="RC22" s="276"/>
      <c r="RD22" s="276"/>
      <c r="RE22" s="276"/>
      <c r="RF22" s="276"/>
      <c r="RG22" s="276"/>
    </row>
    <row r="23" spans="1:475" s="469" customFormat="1" ht="15" customHeight="1">
      <c r="A23" s="276"/>
      <c r="B23" s="461" t="s">
        <v>80</v>
      </c>
      <c r="C23" s="461"/>
      <c r="D23" s="462"/>
      <c r="E23" s="639" t="s">
        <v>352</v>
      </c>
      <c r="F23" s="625">
        <v>10</v>
      </c>
      <c r="G23" s="479">
        <f t="shared" si="0"/>
        <v>0</v>
      </c>
      <c r="H23" s="638" t="s">
        <v>40</v>
      </c>
      <c r="I23" s="626">
        <v>0</v>
      </c>
      <c r="J23" s="627">
        <v>228</v>
      </c>
      <c r="K23" s="628">
        <v>34.5</v>
      </c>
      <c r="L23" s="628">
        <v>34.5</v>
      </c>
      <c r="M23" s="467">
        <f t="shared" si="1"/>
        <v>0</v>
      </c>
      <c r="N23" s="467">
        <f t="shared" si="14"/>
        <v>0</v>
      </c>
      <c r="O23" s="767"/>
      <c r="P23" s="468">
        <f t="shared" si="2"/>
        <v>0</v>
      </c>
      <c r="Q23" s="468">
        <f t="shared" si="3"/>
        <v>0</v>
      </c>
      <c r="R23" s="468">
        <f t="shared" si="4"/>
        <v>0</v>
      </c>
      <c r="S23" s="468">
        <f t="shared" si="5"/>
        <v>0</v>
      </c>
      <c r="T23" s="468">
        <v>0</v>
      </c>
      <c r="U23" s="468">
        <f t="shared" si="6"/>
        <v>0</v>
      </c>
      <c r="V23" s="468">
        <f t="shared" si="7"/>
        <v>0</v>
      </c>
      <c r="W23" s="468">
        <v>0</v>
      </c>
      <c r="X23" s="468">
        <f t="shared" si="8"/>
        <v>0</v>
      </c>
      <c r="Y23" s="468">
        <f t="shared" si="9"/>
        <v>0</v>
      </c>
      <c r="Z23" s="468">
        <f t="shared" si="10"/>
        <v>0</v>
      </c>
      <c r="AA23" s="482">
        <f>IF(J23=0,0,(HLOOKUP(H23,'2012-2013 CE W T&amp;D No ConsCredi'!$C$7:$P$37,F23+1,FALSE)))</f>
        <v>0.54266461809866784</v>
      </c>
      <c r="AB23" s="468">
        <f t="shared" si="11"/>
        <v>0</v>
      </c>
      <c r="AC23" s="487" t="str">
        <f t="shared" si="12"/>
        <v/>
      </c>
      <c r="AD23" s="487" t="str">
        <f t="shared" si="13"/>
        <v/>
      </c>
      <c r="AE23" s="276"/>
      <c r="AF23" s="276"/>
      <c r="AG23" s="276"/>
      <c r="AH23" s="276"/>
      <c r="AI23" s="276"/>
      <c r="AJ23" s="276"/>
      <c r="AK23" s="276"/>
      <c r="AL23" s="276"/>
      <c r="AM23" s="276"/>
      <c r="AN23" s="276"/>
      <c r="AO23" s="276"/>
      <c r="AP23" s="276"/>
      <c r="AQ23" s="276"/>
      <c r="AR23" s="276"/>
      <c r="AS23" s="276"/>
      <c r="AT23" s="276"/>
      <c r="AU23" s="276"/>
      <c r="AV23" s="276"/>
      <c r="AW23" s="276"/>
      <c r="AX23" s="276"/>
      <c r="AY23" s="276"/>
      <c r="AZ23" s="276"/>
      <c r="BA23" s="276"/>
      <c r="BB23" s="276"/>
      <c r="BC23" s="276"/>
      <c r="BD23" s="276"/>
      <c r="BE23" s="276"/>
      <c r="BF23" s="276"/>
      <c r="BG23" s="276"/>
      <c r="BH23" s="276"/>
      <c r="BI23" s="276"/>
      <c r="BJ23" s="276"/>
      <c r="BK23" s="276"/>
      <c r="BL23" s="276"/>
      <c r="BM23" s="276"/>
      <c r="BN23" s="276"/>
      <c r="BO23" s="276"/>
      <c r="BP23" s="276"/>
      <c r="BQ23" s="276"/>
      <c r="BR23" s="276"/>
      <c r="BS23" s="276"/>
      <c r="BT23" s="276"/>
      <c r="BU23" s="276"/>
      <c r="BV23" s="276"/>
      <c r="BW23" s="276"/>
      <c r="BX23" s="276"/>
      <c r="BY23" s="276"/>
      <c r="BZ23" s="276"/>
      <c r="CA23" s="276"/>
      <c r="CB23" s="276"/>
      <c r="CC23" s="276"/>
      <c r="CD23" s="276"/>
      <c r="CE23" s="276"/>
      <c r="CF23" s="276"/>
      <c r="CG23" s="276"/>
      <c r="CH23" s="276"/>
      <c r="CI23" s="276"/>
      <c r="CJ23" s="276"/>
      <c r="CK23" s="276"/>
      <c r="CL23" s="276"/>
      <c r="CM23" s="276"/>
      <c r="CN23" s="276"/>
      <c r="CO23" s="276"/>
      <c r="CP23" s="276"/>
      <c r="CQ23" s="276"/>
      <c r="CR23" s="276"/>
      <c r="CS23" s="276"/>
      <c r="CT23" s="276"/>
      <c r="CU23" s="276"/>
      <c r="CV23" s="276"/>
      <c r="CW23" s="276"/>
      <c r="CX23" s="276"/>
      <c r="CY23" s="276"/>
      <c r="CZ23" s="276"/>
      <c r="DA23" s="276"/>
      <c r="DB23" s="276"/>
      <c r="DC23" s="276"/>
      <c r="DD23" s="276"/>
      <c r="DE23" s="276"/>
      <c r="DF23" s="276"/>
      <c r="DG23" s="276"/>
      <c r="DH23" s="276"/>
      <c r="DI23" s="276"/>
      <c r="DJ23" s="276"/>
      <c r="DK23" s="276"/>
      <c r="DL23" s="276"/>
      <c r="DM23" s="276"/>
      <c r="DN23" s="276"/>
      <c r="DO23" s="276"/>
      <c r="DP23" s="276"/>
      <c r="DQ23" s="276"/>
      <c r="DR23" s="276"/>
      <c r="DS23" s="276"/>
      <c r="DT23" s="276"/>
      <c r="DU23" s="276"/>
      <c r="DV23" s="276"/>
      <c r="DW23" s="276"/>
      <c r="DX23" s="276"/>
      <c r="DY23" s="276"/>
      <c r="DZ23" s="276"/>
      <c r="EA23" s="276"/>
      <c r="EB23" s="276"/>
      <c r="EC23" s="276"/>
      <c r="ED23" s="276"/>
      <c r="EE23" s="276"/>
      <c r="EF23" s="276"/>
      <c r="EG23" s="276"/>
      <c r="EH23" s="276"/>
      <c r="EI23" s="276"/>
      <c r="EJ23" s="276"/>
      <c r="EK23" s="276"/>
      <c r="EL23" s="276"/>
      <c r="EM23" s="276"/>
      <c r="EN23" s="276"/>
      <c r="EO23" s="276"/>
      <c r="EP23" s="276"/>
      <c r="EQ23" s="276"/>
      <c r="ER23" s="276"/>
      <c r="ES23" s="276"/>
      <c r="ET23" s="276"/>
      <c r="EU23" s="276"/>
      <c r="EV23" s="276"/>
      <c r="EW23" s="276"/>
      <c r="EX23" s="276"/>
      <c r="EY23" s="276"/>
      <c r="EZ23" s="276"/>
      <c r="FA23" s="276"/>
      <c r="FB23" s="276"/>
      <c r="FC23" s="276"/>
      <c r="FD23" s="276"/>
      <c r="FE23" s="276"/>
      <c r="FF23" s="276"/>
      <c r="FG23" s="276"/>
      <c r="FH23" s="276"/>
      <c r="FI23" s="276"/>
      <c r="FJ23" s="276"/>
      <c r="FK23" s="276"/>
      <c r="FL23" s="276"/>
      <c r="FM23" s="276"/>
      <c r="FN23" s="276"/>
      <c r="FO23" s="276"/>
      <c r="FP23" s="276"/>
      <c r="FQ23" s="276"/>
      <c r="FR23" s="276"/>
      <c r="FS23" s="276"/>
      <c r="FT23" s="276"/>
      <c r="FU23" s="276"/>
      <c r="FV23" s="276"/>
      <c r="FW23" s="276"/>
      <c r="FX23" s="276"/>
      <c r="FY23" s="276"/>
      <c r="FZ23" s="276"/>
      <c r="GA23" s="276"/>
      <c r="GB23" s="276"/>
      <c r="GC23" s="276"/>
      <c r="GD23" s="276"/>
      <c r="GE23" s="276"/>
      <c r="GF23" s="276"/>
      <c r="GG23" s="276"/>
      <c r="GH23" s="276"/>
      <c r="GI23" s="276"/>
      <c r="GJ23" s="276"/>
      <c r="GK23" s="276"/>
      <c r="GL23" s="276"/>
      <c r="GM23" s="276"/>
      <c r="GN23" s="276"/>
      <c r="GO23" s="276"/>
      <c r="GP23" s="276"/>
      <c r="GQ23" s="276"/>
      <c r="GR23" s="276"/>
      <c r="GS23" s="276"/>
      <c r="GT23" s="276"/>
      <c r="GU23" s="276"/>
      <c r="GV23" s="276"/>
      <c r="GW23" s="276"/>
      <c r="GX23" s="276"/>
      <c r="GY23" s="276"/>
      <c r="GZ23" s="276"/>
      <c r="HA23" s="276"/>
      <c r="HB23" s="276"/>
      <c r="HC23" s="276"/>
      <c r="HD23" s="276"/>
      <c r="HE23" s="276"/>
      <c r="HF23" s="276"/>
      <c r="HG23" s="276"/>
      <c r="HH23" s="276"/>
      <c r="HI23" s="276"/>
      <c r="HJ23" s="276"/>
      <c r="HK23" s="276"/>
      <c r="HL23" s="276"/>
      <c r="HM23" s="276"/>
      <c r="HN23" s="276"/>
      <c r="HO23" s="276"/>
      <c r="HP23" s="276"/>
      <c r="HQ23" s="276"/>
      <c r="HR23" s="276"/>
      <c r="HS23" s="276"/>
      <c r="HT23" s="276"/>
      <c r="HU23" s="276"/>
      <c r="HV23" s="276"/>
      <c r="HW23" s="276"/>
      <c r="HX23" s="276"/>
      <c r="HY23" s="276"/>
      <c r="HZ23" s="276"/>
      <c r="IA23" s="276"/>
      <c r="IB23" s="276"/>
      <c r="IC23" s="276"/>
      <c r="ID23" s="276"/>
      <c r="IE23" s="276"/>
      <c r="IF23" s="276"/>
      <c r="IG23" s="276"/>
      <c r="IH23" s="276"/>
      <c r="II23" s="276"/>
      <c r="IJ23" s="276"/>
      <c r="IK23" s="276"/>
      <c r="IL23" s="276"/>
      <c r="IM23" s="276"/>
      <c r="IN23" s="276"/>
      <c r="IO23" s="276"/>
      <c r="IP23" s="276"/>
      <c r="IQ23" s="276"/>
      <c r="IR23" s="276"/>
      <c r="IS23" s="276"/>
      <c r="IT23" s="276"/>
      <c r="IU23" s="276"/>
      <c r="IV23" s="276"/>
      <c r="IW23" s="276"/>
      <c r="IX23" s="276"/>
      <c r="IY23" s="276"/>
      <c r="IZ23" s="276"/>
      <c r="JA23" s="276"/>
      <c r="JB23" s="276"/>
      <c r="JC23" s="276"/>
      <c r="JD23" s="276"/>
      <c r="JE23" s="276"/>
      <c r="JF23" s="276"/>
      <c r="JG23" s="276"/>
      <c r="JH23" s="276"/>
      <c r="JI23" s="276"/>
      <c r="JJ23" s="276"/>
      <c r="JK23" s="276"/>
      <c r="JL23" s="276"/>
      <c r="JM23" s="276"/>
      <c r="JN23" s="276"/>
      <c r="JO23" s="276"/>
      <c r="JP23" s="276"/>
      <c r="JQ23" s="276"/>
      <c r="JR23" s="276"/>
      <c r="JS23" s="276"/>
      <c r="JT23" s="276"/>
      <c r="JU23" s="276"/>
      <c r="JV23" s="276"/>
      <c r="JW23" s="276"/>
      <c r="JX23" s="276"/>
      <c r="JY23" s="276"/>
      <c r="JZ23" s="276"/>
      <c r="KA23" s="276"/>
      <c r="KB23" s="276"/>
      <c r="KC23" s="276"/>
      <c r="KD23" s="276"/>
      <c r="KE23" s="276"/>
      <c r="KF23" s="276"/>
      <c r="KG23" s="276"/>
      <c r="KH23" s="276"/>
      <c r="KI23" s="276"/>
      <c r="KJ23" s="276"/>
      <c r="KK23" s="276"/>
      <c r="KL23" s="276"/>
      <c r="KM23" s="276"/>
      <c r="KN23" s="276"/>
      <c r="KO23" s="276"/>
      <c r="KP23" s="276"/>
      <c r="KQ23" s="276"/>
      <c r="KR23" s="276"/>
      <c r="KS23" s="276"/>
      <c r="KT23" s="276"/>
      <c r="KU23" s="276"/>
      <c r="KV23" s="276"/>
      <c r="KW23" s="276"/>
      <c r="KX23" s="276"/>
      <c r="KY23" s="276"/>
      <c r="KZ23" s="276"/>
      <c r="LA23" s="276"/>
      <c r="LB23" s="276"/>
      <c r="LC23" s="276"/>
      <c r="LD23" s="276"/>
      <c r="LE23" s="276"/>
      <c r="LF23" s="276"/>
      <c r="LG23" s="276"/>
      <c r="LH23" s="276"/>
      <c r="LI23" s="276"/>
      <c r="LJ23" s="276"/>
      <c r="LK23" s="276"/>
      <c r="LL23" s="276"/>
      <c r="LM23" s="276"/>
      <c r="LN23" s="276"/>
      <c r="LO23" s="276"/>
      <c r="LP23" s="276"/>
      <c r="LQ23" s="276"/>
      <c r="LR23" s="276"/>
      <c r="LS23" s="276"/>
      <c r="LT23" s="276"/>
      <c r="LU23" s="276"/>
      <c r="LV23" s="276"/>
      <c r="LW23" s="276"/>
      <c r="LX23" s="276"/>
      <c r="LY23" s="276"/>
      <c r="LZ23" s="276"/>
      <c r="MA23" s="276"/>
      <c r="MB23" s="276"/>
      <c r="MC23" s="276"/>
      <c r="MD23" s="276"/>
      <c r="ME23" s="276"/>
      <c r="MF23" s="276"/>
      <c r="MG23" s="276"/>
      <c r="MH23" s="276"/>
      <c r="MI23" s="276"/>
      <c r="MJ23" s="276"/>
      <c r="MK23" s="276"/>
      <c r="ML23" s="276"/>
      <c r="MM23" s="276"/>
      <c r="MN23" s="276"/>
      <c r="MO23" s="276"/>
      <c r="MP23" s="276"/>
      <c r="MQ23" s="276"/>
      <c r="MR23" s="276"/>
      <c r="MS23" s="276"/>
      <c r="MT23" s="276"/>
      <c r="MU23" s="276"/>
      <c r="MV23" s="276"/>
      <c r="MW23" s="276"/>
      <c r="MX23" s="276"/>
      <c r="MY23" s="276"/>
      <c r="MZ23" s="276"/>
      <c r="NA23" s="276"/>
      <c r="NB23" s="276"/>
      <c r="NC23" s="276"/>
      <c r="ND23" s="276"/>
      <c r="NE23" s="276"/>
      <c r="NF23" s="276"/>
      <c r="NG23" s="276"/>
      <c r="NH23" s="276"/>
      <c r="NI23" s="276"/>
      <c r="NJ23" s="276"/>
      <c r="NK23" s="276"/>
      <c r="NL23" s="276"/>
      <c r="NM23" s="276"/>
      <c r="NN23" s="276"/>
      <c r="NO23" s="276"/>
      <c r="NP23" s="276"/>
      <c r="NQ23" s="276"/>
      <c r="NR23" s="276"/>
      <c r="NS23" s="276"/>
      <c r="NT23" s="276"/>
      <c r="NU23" s="276"/>
      <c r="NV23" s="276"/>
      <c r="NW23" s="276"/>
      <c r="NX23" s="276"/>
      <c r="NY23" s="276"/>
      <c r="NZ23" s="276"/>
      <c r="OA23" s="276"/>
      <c r="OB23" s="276"/>
      <c r="OC23" s="276"/>
      <c r="OD23" s="276"/>
      <c r="OE23" s="276"/>
      <c r="OF23" s="276"/>
      <c r="OG23" s="276"/>
      <c r="OH23" s="276"/>
      <c r="OI23" s="276"/>
      <c r="OJ23" s="276"/>
      <c r="OK23" s="276"/>
      <c r="OL23" s="276"/>
      <c r="OM23" s="276"/>
      <c r="ON23" s="276"/>
      <c r="OO23" s="276"/>
      <c r="OP23" s="276"/>
      <c r="OQ23" s="276"/>
      <c r="OR23" s="276"/>
      <c r="OS23" s="276"/>
      <c r="OT23" s="276"/>
      <c r="OU23" s="276"/>
      <c r="OV23" s="276"/>
      <c r="OW23" s="276"/>
      <c r="OX23" s="276"/>
      <c r="OY23" s="276"/>
      <c r="OZ23" s="276"/>
      <c r="PA23" s="276"/>
      <c r="PB23" s="276"/>
      <c r="PC23" s="276"/>
      <c r="PD23" s="276"/>
      <c r="PE23" s="276"/>
      <c r="PF23" s="276"/>
      <c r="PG23" s="276"/>
      <c r="PH23" s="276"/>
      <c r="PI23" s="276"/>
      <c r="PJ23" s="276"/>
      <c r="PK23" s="276"/>
      <c r="PL23" s="276"/>
      <c r="PM23" s="276"/>
      <c r="PN23" s="276"/>
      <c r="PO23" s="276"/>
      <c r="PP23" s="276"/>
      <c r="PQ23" s="276"/>
      <c r="PR23" s="276"/>
      <c r="PS23" s="276"/>
      <c r="PT23" s="276"/>
      <c r="PU23" s="276"/>
      <c r="PV23" s="276"/>
      <c r="PW23" s="276"/>
      <c r="PX23" s="276"/>
      <c r="PY23" s="276"/>
      <c r="PZ23" s="276"/>
      <c r="QA23" s="276"/>
      <c r="QB23" s="276"/>
      <c r="QC23" s="276"/>
      <c r="QD23" s="276"/>
      <c r="QE23" s="276"/>
      <c r="QF23" s="276"/>
      <c r="QG23" s="276"/>
      <c r="QH23" s="276"/>
      <c r="QI23" s="276"/>
      <c r="QJ23" s="276"/>
      <c r="QK23" s="276"/>
      <c r="QL23" s="276"/>
      <c r="QM23" s="276"/>
      <c r="QN23" s="276"/>
      <c r="QO23" s="276"/>
      <c r="QP23" s="276"/>
      <c r="QQ23" s="276"/>
      <c r="QR23" s="276"/>
      <c r="QS23" s="276"/>
      <c r="QT23" s="276"/>
      <c r="QU23" s="276"/>
      <c r="QV23" s="276"/>
      <c r="QW23" s="276"/>
      <c r="QX23" s="276"/>
      <c r="QY23" s="276"/>
      <c r="QZ23" s="276"/>
      <c r="RA23" s="276"/>
      <c r="RB23" s="276"/>
      <c r="RC23" s="276"/>
      <c r="RD23" s="276"/>
      <c r="RE23" s="276"/>
      <c r="RF23" s="276"/>
      <c r="RG23" s="276"/>
    </row>
    <row r="24" spans="1:475" s="469" customFormat="1">
      <c r="A24" s="276"/>
      <c r="B24" s="461" t="s">
        <v>80</v>
      </c>
      <c r="C24" s="461"/>
      <c r="D24" s="462"/>
      <c r="E24" s="625" t="s">
        <v>353</v>
      </c>
      <c r="F24" s="625">
        <v>10</v>
      </c>
      <c r="G24" s="479">
        <f t="shared" si="0"/>
        <v>0</v>
      </c>
      <c r="H24" s="638" t="s">
        <v>40</v>
      </c>
      <c r="I24" s="626">
        <v>0</v>
      </c>
      <c r="J24" s="627">
        <v>4288</v>
      </c>
      <c r="K24" s="628">
        <v>41</v>
      </c>
      <c r="L24" s="628">
        <v>41</v>
      </c>
      <c r="M24" s="467">
        <f t="shared" si="1"/>
        <v>0</v>
      </c>
      <c r="N24" s="467">
        <f t="shared" si="14"/>
        <v>0</v>
      </c>
      <c r="O24" s="767"/>
      <c r="P24" s="468">
        <f t="shared" si="2"/>
        <v>0</v>
      </c>
      <c r="Q24" s="468">
        <f t="shared" si="3"/>
        <v>0</v>
      </c>
      <c r="R24" s="468">
        <f t="shared" si="4"/>
        <v>0</v>
      </c>
      <c r="S24" s="468">
        <f t="shared" si="5"/>
        <v>0</v>
      </c>
      <c r="T24" s="468">
        <v>0</v>
      </c>
      <c r="U24" s="468">
        <f t="shared" si="6"/>
        <v>0</v>
      </c>
      <c r="V24" s="468">
        <f t="shared" si="7"/>
        <v>0</v>
      </c>
      <c r="W24" s="468">
        <v>0</v>
      </c>
      <c r="X24" s="468">
        <f t="shared" si="8"/>
        <v>0</v>
      </c>
      <c r="Y24" s="468">
        <f t="shared" si="9"/>
        <v>0</v>
      </c>
      <c r="Z24" s="468">
        <f t="shared" si="10"/>
        <v>0</v>
      </c>
      <c r="AA24" s="482">
        <f>IF(J24=0,0,(HLOOKUP(H24,'2012-2013 CE W T&amp;D No ConsCredi'!$C$7:$P$37,F24+1,FALSE)))</f>
        <v>0.54266461809866784</v>
      </c>
      <c r="AB24" s="468">
        <f t="shared" si="11"/>
        <v>0</v>
      </c>
      <c r="AC24" s="487" t="str">
        <f t="shared" si="12"/>
        <v/>
      </c>
      <c r="AD24" s="487" t="str">
        <f t="shared" si="13"/>
        <v/>
      </c>
      <c r="AE24" s="276"/>
      <c r="AF24" s="276"/>
      <c r="AG24" s="276"/>
      <c r="AH24" s="276"/>
      <c r="AI24" s="276"/>
      <c r="AJ24" s="276"/>
      <c r="AK24" s="276"/>
      <c r="AL24" s="276"/>
      <c r="AM24" s="276"/>
      <c r="AN24" s="276"/>
      <c r="AO24" s="276"/>
      <c r="AP24" s="276"/>
      <c r="AQ24" s="276"/>
      <c r="AR24" s="276"/>
      <c r="AS24" s="276"/>
      <c r="AT24" s="276"/>
      <c r="AU24" s="276"/>
      <c r="AV24" s="276"/>
      <c r="AW24" s="276"/>
      <c r="AX24" s="276"/>
      <c r="AY24" s="276"/>
      <c r="AZ24" s="276"/>
      <c r="BA24" s="276"/>
      <c r="BB24" s="276"/>
      <c r="BC24" s="276"/>
      <c r="BD24" s="276"/>
      <c r="BE24" s="276"/>
      <c r="BF24" s="276"/>
      <c r="BG24" s="276"/>
      <c r="BH24" s="276"/>
      <c r="BI24" s="276"/>
      <c r="BJ24" s="276"/>
      <c r="BK24" s="276"/>
      <c r="BL24" s="276"/>
      <c r="BM24" s="276"/>
      <c r="BN24" s="276"/>
      <c r="BO24" s="276"/>
      <c r="BP24" s="276"/>
      <c r="BQ24" s="276"/>
      <c r="BR24" s="276"/>
      <c r="BS24" s="276"/>
      <c r="BT24" s="276"/>
      <c r="BU24" s="276"/>
      <c r="BV24" s="276"/>
      <c r="BW24" s="276"/>
      <c r="BX24" s="276"/>
      <c r="BY24" s="276"/>
      <c r="BZ24" s="276"/>
      <c r="CA24" s="276"/>
      <c r="CB24" s="276"/>
      <c r="CC24" s="276"/>
      <c r="CD24" s="276"/>
      <c r="CE24" s="276"/>
      <c r="CF24" s="276"/>
      <c r="CG24" s="276"/>
      <c r="CH24" s="276"/>
      <c r="CI24" s="276"/>
      <c r="CJ24" s="276"/>
      <c r="CK24" s="276"/>
      <c r="CL24" s="276"/>
      <c r="CM24" s="276"/>
      <c r="CN24" s="276"/>
      <c r="CO24" s="276"/>
      <c r="CP24" s="276"/>
      <c r="CQ24" s="276"/>
      <c r="CR24" s="276"/>
      <c r="CS24" s="276"/>
      <c r="CT24" s="276"/>
      <c r="CU24" s="276"/>
      <c r="CV24" s="276"/>
      <c r="CW24" s="276"/>
      <c r="CX24" s="276"/>
      <c r="CY24" s="276"/>
      <c r="CZ24" s="276"/>
      <c r="DA24" s="276"/>
      <c r="DB24" s="276"/>
      <c r="DC24" s="276"/>
      <c r="DD24" s="276"/>
      <c r="DE24" s="276"/>
      <c r="DF24" s="276"/>
      <c r="DG24" s="276"/>
      <c r="DH24" s="276"/>
      <c r="DI24" s="276"/>
      <c r="DJ24" s="276"/>
      <c r="DK24" s="276"/>
      <c r="DL24" s="276"/>
      <c r="DM24" s="276"/>
      <c r="DN24" s="276"/>
      <c r="DO24" s="276"/>
      <c r="DP24" s="276"/>
      <c r="DQ24" s="276"/>
      <c r="DR24" s="276"/>
      <c r="DS24" s="276"/>
      <c r="DT24" s="276"/>
      <c r="DU24" s="276"/>
      <c r="DV24" s="276"/>
      <c r="DW24" s="276"/>
      <c r="DX24" s="276"/>
      <c r="DY24" s="276"/>
      <c r="DZ24" s="276"/>
      <c r="EA24" s="276"/>
      <c r="EB24" s="276"/>
      <c r="EC24" s="276"/>
      <c r="ED24" s="276"/>
      <c r="EE24" s="276"/>
      <c r="EF24" s="276"/>
      <c r="EG24" s="276"/>
      <c r="EH24" s="276"/>
      <c r="EI24" s="276"/>
      <c r="EJ24" s="276"/>
      <c r="EK24" s="276"/>
      <c r="EL24" s="276"/>
      <c r="EM24" s="276"/>
      <c r="EN24" s="276"/>
      <c r="EO24" s="276"/>
      <c r="EP24" s="276"/>
      <c r="EQ24" s="276"/>
      <c r="ER24" s="276"/>
      <c r="ES24" s="276"/>
      <c r="ET24" s="276"/>
      <c r="EU24" s="276"/>
      <c r="EV24" s="276"/>
      <c r="EW24" s="276"/>
      <c r="EX24" s="276"/>
      <c r="EY24" s="276"/>
      <c r="EZ24" s="276"/>
      <c r="FA24" s="276"/>
      <c r="FB24" s="276"/>
      <c r="FC24" s="276"/>
      <c r="FD24" s="276"/>
      <c r="FE24" s="276"/>
      <c r="FF24" s="276"/>
      <c r="FG24" s="276"/>
      <c r="FH24" s="276"/>
      <c r="FI24" s="276"/>
      <c r="FJ24" s="276"/>
      <c r="FK24" s="276"/>
      <c r="FL24" s="276"/>
      <c r="FM24" s="276"/>
      <c r="FN24" s="276"/>
      <c r="FO24" s="276"/>
      <c r="FP24" s="276"/>
      <c r="FQ24" s="276"/>
      <c r="FR24" s="276"/>
      <c r="FS24" s="276"/>
      <c r="FT24" s="276"/>
      <c r="FU24" s="276"/>
      <c r="FV24" s="276"/>
      <c r="FW24" s="276"/>
      <c r="FX24" s="276"/>
      <c r="FY24" s="276"/>
      <c r="FZ24" s="276"/>
      <c r="GA24" s="276"/>
      <c r="GB24" s="276"/>
      <c r="GC24" s="276"/>
      <c r="GD24" s="276"/>
      <c r="GE24" s="276"/>
      <c r="GF24" s="276"/>
      <c r="GG24" s="276"/>
      <c r="GH24" s="276"/>
      <c r="GI24" s="276"/>
      <c r="GJ24" s="276"/>
      <c r="GK24" s="276"/>
      <c r="GL24" s="276"/>
      <c r="GM24" s="276"/>
      <c r="GN24" s="276"/>
      <c r="GO24" s="276"/>
      <c r="GP24" s="276"/>
      <c r="GQ24" s="276"/>
      <c r="GR24" s="276"/>
      <c r="GS24" s="276"/>
      <c r="GT24" s="276"/>
      <c r="GU24" s="276"/>
      <c r="GV24" s="276"/>
      <c r="GW24" s="276"/>
      <c r="GX24" s="276"/>
      <c r="GY24" s="276"/>
      <c r="GZ24" s="276"/>
      <c r="HA24" s="276"/>
      <c r="HB24" s="276"/>
      <c r="HC24" s="276"/>
      <c r="HD24" s="276"/>
      <c r="HE24" s="276"/>
      <c r="HF24" s="276"/>
      <c r="HG24" s="276"/>
      <c r="HH24" s="276"/>
      <c r="HI24" s="276"/>
      <c r="HJ24" s="276"/>
      <c r="HK24" s="276"/>
      <c r="HL24" s="276"/>
      <c r="HM24" s="276"/>
      <c r="HN24" s="276"/>
      <c r="HO24" s="276"/>
      <c r="HP24" s="276"/>
      <c r="HQ24" s="276"/>
      <c r="HR24" s="276"/>
      <c r="HS24" s="276"/>
      <c r="HT24" s="276"/>
      <c r="HU24" s="276"/>
      <c r="HV24" s="276"/>
      <c r="HW24" s="276"/>
      <c r="HX24" s="276"/>
      <c r="HY24" s="276"/>
      <c r="HZ24" s="276"/>
      <c r="IA24" s="276"/>
      <c r="IB24" s="276"/>
      <c r="IC24" s="276"/>
      <c r="ID24" s="276"/>
      <c r="IE24" s="276"/>
      <c r="IF24" s="276"/>
      <c r="IG24" s="276"/>
      <c r="IH24" s="276"/>
      <c r="II24" s="276"/>
      <c r="IJ24" s="276"/>
      <c r="IK24" s="276"/>
      <c r="IL24" s="276"/>
      <c r="IM24" s="276"/>
      <c r="IN24" s="276"/>
      <c r="IO24" s="276"/>
      <c r="IP24" s="276"/>
      <c r="IQ24" s="276"/>
      <c r="IR24" s="276"/>
      <c r="IS24" s="276"/>
      <c r="IT24" s="276"/>
      <c r="IU24" s="276"/>
      <c r="IV24" s="276"/>
      <c r="IW24" s="276"/>
      <c r="IX24" s="276"/>
      <c r="IY24" s="276"/>
      <c r="IZ24" s="276"/>
      <c r="JA24" s="276"/>
      <c r="JB24" s="276"/>
      <c r="JC24" s="276"/>
      <c r="JD24" s="276"/>
      <c r="JE24" s="276"/>
      <c r="JF24" s="276"/>
      <c r="JG24" s="276"/>
      <c r="JH24" s="276"/>
      <c r="JI24" s="276"/>
      <c r="JJ24" s="276"/>
      <c r="JK24" s="276"/>
      <c r="JL24" s="276"/>
      <c r="JM24" s="276"/>
      <c r="JN24" s="276"/>
      <c r="JO24" s="276"/>
      <c r="JP24" s="276"/>
      <c r="JQ24" s="276"/>
      <c r="JR24" s="276"/>
      <c r="JS24" s="276"/>
      <c r="JT24" s="276"/>
      <c r="JU24" s="276"/>
      <c r="JV24" s="276"/>
      <c r="JW24" s="276"/>
      <c r="JX24" s="276"/>
      <c r="JY24" s="276"/>
      <c r="JZ24" s="276"/>
      <c r="KA24" s="276"/>
      <c r="KB24" s="276"/>
      <c r="KC24" s="276"/>
      <c r="KD24" s="276"/>
      <c r="KE24" s="276"/>
      <c r="KF24" s="276"/>
      <c r="KG24" s="276"/>
      <c r="KH24" s="276"/>
      <c r="KI24" s="276"/>
      <c r="KJ24" s="276"/>
      <c r="KK24" s="276"/>
      <c r="KL24" s="276"/>
      <c r="KM24" s="276"/>
      <c r="KN24" s="276"/>
      <c r="KO24" s="276"/>
      <c r="KP24" s="276"/>
      <c r="KQ24" s="276"/>
      <c r="KR24" s="276"/>
      <c r="KS24" s="276"/>
      <c r="KT24" s="276"/>
      <c r="KU24" s="276"/>
      <c r="KV24" s="276"/>
      <c r="KW24" s="276"/>
      <c r="KX24" s="276"/>
      <c r="KY24" s="276"/>
      <c r="KZ24" s="276"/>
      <c r="LA24" s="276"/>
      <c r="LB24" s="276"/>
      <c r="LC24" s="276"/>
      <c r="LD24" s="276"/>
      <c r="LE24" s="276"/>
      <c r="LF24" s="276"/>
      <c r="LG24" s="276"/>
      <c r="LH24" s="276"/>
      <c r="LI24" s="276"/>
      <c r="LJ24" s="276"/>
      <c r="LK24" s="276"/>
      <c r="LL24" s="276"/>
      <c r="LM24" s="276"/>
      <c r="LN24" s="276"/>
      <c r="LO24" s="276"/>
      <c r="LP24" s="276"/>
      <c r="LQ24" s="276"/>
      <c r="LR24" s="276"/>
      <c r="LS24" s="276"/>
      <c r="LT24" s="276"/>
      <c r="LU24" s="276"/>
      <c r="LV24" s="276"/>
      <c r="LW24" s="276"/>
      <c r="LX24" s="276"/>
      <c r="LY24" s="276"/>
      <c r="LZ24" s="276"/>
      <c r="MA24" s="276"/>
      <c r="MB24" s="276"/>
      <c r="MC24" s="276"/>
      <c r="MD24" s="276"/>
      <c r="ME24" s="276"/>
      <c r="MF24" s="276"/>
      <c r="MG24" s="276"/>
      <c r="MH24" s="276"/>
      <c r="MI24" s="276"/>
      <c r="MJ24" s="276"/>
      <c r="MK24" s="276"/>
      <c r="ML24" s="276"/>
      <c r="MM24" s="276"/>
      <c r="MN24" s="276"/>
      <c r="MO24" s="276"/>
      <c r="MP24" s="276"/>
      <c r="MQ24" s="276"/>
      <c r="MR24" s="276"/>
      <c r="MS24" s="276"/>
      <c r="MT24" s="276"/>
      <c r="MU24" s="276"/>
      <c r="MV24" s="276"/>
      <c r="MW24" s="276"/>
      <c r="MX24" s="276"/>
      <c r="MY24" s="276"/>
      <c r="MZ24" s="276"/>
      <c r="NA24" s="276"/>
      <c r="NB24" s="276"/>
      <c r="NC24" s="276"/>
      <c r="ND24" s="276"/>
      <c r="NE24" s="276"/>
      <c r="NF24" s="276"/>
      <c r="NG24" s="276"/>
      <c r="NH24" s="276"/>
      <c r="NI24" s="276"/>
      <c r="NJ24" s="276"/>
      <c r="NK24" s="276"/>
      <c r="NL24" s="276"/>
      <c r="NM24" s="276"/>
      <c r="NN24" s="276"/>
      <c r="NO24" s="276"/>
      <c r="NP24" s="276"/>
      <c r="NQ24" s="276"/>
      <c r="NR24" s="276"/>
      <c r="NS24" s="276"/>
      <c r="NT24" s="276"/>
      <c r="NU24" s="276"/>
      <c r="NV24" s="276"/>
      <c r="NW24" s="276"/>
      <c r="NX24" s="276"/>
      <c r="NY24" s="276"/>
      <c r="NZ24" s="276"/>
      <c r="OA24" s="276"/>
      <c r="OB24" s="276"/>
      <c r="OC24" s="276"/>
      <c r="OD24" s="276"/>
      <c r="OE24" s="276"/>
      <c r="OF24" s="276"/>
      <c r="OG24" s="276"/>
      <c r="OH24" s="276"/>
      <c r="OI24" s="276"/>
      <c r="OJ24" s="276"/>
      <c r="OK24" s="276"/>
      <c r="OL24" s="276"/>
      <c r="OM24" s="276"/>
      <c r="ON24" s="276"/>
      <c r="OO24" s="276"/>
      <c r="OP24" s="276"/>
      <c r="OQ24" s="276"/>
      <c r="OR24" s="276"/>
      <c r="OS24" s="276"/>
      <c r="OT24" s="276"/>
      <c r="OU24" s="276"/>
      <c r="OV24" s="276"/>
      <c r="OW24" s="276"/>
      <c r="OX24" s="276"/>
      <c r="OY24" s="276"/>
      <c r="OZ24" s="276"/>
      <c r="PA24" s="276"/>
      <c r="PB24" s="276"/>
      <c r="PC24" s="276"/>
      <c r="PD24" s="276"/>
      <c r="PE24" s="276"/>
      <c r="PF24" s="276"/>
      <c r="PG24" s="276"/>
      <c r="PH24" s="276"/>
      <c r="PI24" s="276"/>
      <c r="PJ24" s="276"/>
      <c r="PK24" s="276"/>
      <c r="PL24" s="276"/>
      <c r="PM24" s="276"/>
      <c r="PN24" s="276"/>
      <c r="PO24" s="276"/>
      <c r="PP24" s="276"/>
      <c r="PQ24" s="276"/>
      <c r="PR24" s="276"/>
      <c r="PS24" s="276"/>
      <c r="PT24" s="276"/>
      <c r="PU24" s="276"/>
      <c r="PV24" s="276"/>
      <c r="PW24" s="276"/>
      <c r="PX24" s="276"/>
      <c r="PY24" s="276"/>
      <c r="PZ24" s="276"/>
      <c r="QA24" s="276"/>
      <c r="QB24" s="276"/>
      <c r="QC24" s="276"/>
      <c r="QD24" s="276"/>
      <c r="QE24" s="276"/>
      <c r="QF24" s="276"/>
      <c r="QG24" s="276"/>
      <c r="QH24" s="276"/>
      <c r="QI24" s="276"/>
      <c r="QJ24" s="276"/>
      <c r="QK24" s="276"/>
      <c r="QL24" s="276"/>
      <c r="QM24" s="276"/>
      <c r="QN24" s="276"/>
      <c r="QO24" s="276"/>
      <c r="QP24" s="276"/>
      <c r="QQ24" s="276"/>
      <c r="QR24" s="276"/>
      <c r="QS24" s="276"/>
      <c r="QT24" s="276"/>
      <c r="QU24" s="276"/>
      <c r="QV24" s="276"/>
      <c r="QW24" s="276"/>
      <c r="QX24" s="276"/>
      <c r="QY24" s="276"/>
      <c r="QZ24" s="276"/>
      <c r="RA24" s="276"/>
      <c r="RB24" s="276"/>
      <c r="RC24" s="276"/>
      <c r="RD24" s="276"/>
      <c r="RE24" s="276"/>
      <c r="RF24" s="276"/>
      <c r="RG24" s="276"/>
    </row>
    <row r="25" spans="1:475" s="469" customFormat="1">
      <c r="A25" s="276"/>
      <c r="B25" s="461" t="s">
        <v>80</v>
      </c>
      <c r="C25" s="461"/>
      <c r="D25" s="462"/>
      <c r="E25" s="625" t="s">
        <v>354</v>
      </c>
      <c r="F25" s="625">
        <v>10</v>
      </c>
      <c r="G25" s="479">
        <f t="shared" si="0"/>
        <v>0</v>
      </c>
      <c r="H25" s="638" t="s">
        <v>40</v>
      </c>
      <c r="I25" s="626">
        <v>0</v>
      </c>
      <c r="J25" s="627">
        <v>190</v>
      </c>
      <c r="K25" s="628">
        <v>34.5</v>
      </c>
      <c r="L25" s="628">
        <v>34.5</v>
      </c>
      <c r="M25" s="467">
        <f t="shared" si="1"/>
        <v>0</v>
      </c>
      <c r="N25" s="467">
        <f t="shared" si="14"/>
        <v>0</v>
      </c>
      <c r="O25" s="767"/>
      <c r="P25" s="468">
        <f t="shared" si="2"/>
        <v>0</v>
      </c>
      <c r="Q25" s="468">
        <f t="shared" si="3"/>
        <v>0</v>
      </c>
      <c r="R25" s="468">
        <f t="shared" si="4"/>
        <v>0</v>
      </c>
      <c r="S25" s="468">
        <f t="shared" si="5"/>
        <v>0</v>
      </c>
      <c r="T25" s="468">
        <v>0</v>
      </c>
      <c r="U25" s="468">
        <f t="shared" si="6"/>
        <v>0</v>
      </c>
      <c r="V25" s="468">
        <f t="shared" si="7"/>
        <v>0</v>
      </c>
      <c r="W25" s="468">
        <v>0</v>
      </c>
      <c r="X25" s="468">
        <f t="shared" si="8"/>
        <v>0</v>
      </c>
      <c r="Y25" s="468">
        <f t="shared" si="9"/>
        <v>0</v>
      </c>
      <c r="Z25" s="468">
        <f t="shared" si="10"/>
        <v>0</v>
      </c>
      <c r="AA25" s="482">
        <f>IF(J25=0,0,(HLOOKUP(H25,'2012-2013 CE W T&amp;D No ConsCredi'!$C$7:$P$37,F25+1,FALSE)))</f>
        <v>0.54266461809866784</v>
      </c>
      <c r="AB25" s="468">
        <f t="shared" si="11"/>
        <v>0</v>
      </c>
      <c r="AC25" s="487" t="str">
        <f t="shared" si="12"/>
        <v/>
      </c>
      <c r="AD25" s="487" t="str">
        <f t="shared" si="13"/>
        <v/>
      </c>
      <c r="AE25" s="276"/>
      <c r="AF25" s="276"/>
      <c r="AG25" s="276"/>
      <c r="AH25" s="276"/>
      <c r="AI25" s="276"/>
      <c r="AJ25" s="276"/>
      <c r="AK25" s="276"/>
      <c r="AL25" s="276"/>
      <c r="AM25" s="276"/>
      <c r="AN25" s="276"/>
      <c r="AO25" s="276"/>
      <c r="AP25" s="276"/>
      <c r="AQ25" s="276"/>
      <c r="AR25" s="276"/>
      <c r="AS25" s="276"/>
      <c r="AT25" s="276"/>
      <c r="AU25" s="276"/>
      <c r="AV25" s="276"/>
      <c r="AW25" s="276"/>
      <c r="AX25" s="276"/>
      <c r="AY25" s="276"/>
      <c r="AZ25" s="276"/>
      <c r="BA25" s="276"/>
      <c r="BB25" s="276"/>
      <c r="BC25" s="276"/>
      <c r="BD25" s="276"/>
      <c r="BE25" s="276"/>
      <c r="BF25" s="276"/>
      <c r="BG25" s="276"/>
      <c r="BH25" s="276"/>
      <c r="BI25" s="276"/>
      <c r="BJ25" s="276"/>
      <c r="BK25" s="276"/>
      <c r="BL25" s="276"/>
      <c r="BM25" s="276"/>
      <c r="BN25" s="276"/>
      <c r="BO25" s="276"/>
      <c r="BP25" s="276"/>
      <c r="BQ25" s="276"/>
      <c r="BR25" s="276"/>
      <c r="BS25" s="276"/>
      <c r="BT25" s="276"/>
      <c r="BU25" s="276"/>
      <c r="BV25" s="276"/>
      <c r="BW25" s="276"/>
      <c r="BX25" s="276"/>
      <c r="BY25" s="276"/>
      <c r="BZ25" s="276"/>
      <c r="CA25" s="276"/>
      <c r="CB25" s="276"/>
      <c r="CC25" s="276"/>
      <c r="CD25" s="276"/>
      <c r="CE25" s="276"/>
      <c r="CF25" s="276"/>
      <c r="CG25" s="276"/>
      <c r="CH25" s="276"/>
      <c r="CI25" s="276"/>
      <c r="CJ25" s="276"/>
      <c r="CK25" s="276"/>
      <c r="CL25" s="276"/>
      <c r="CM25" s="276"/>
      <c r="CN25" s="276"/>
      <c r="CO25" s="276"/>
      <c r="CP25" s="276"/>
      <c r="CQ25" s="276"/>
      <c r="CR25" s="276"/>
      <c r="CS25" s="276"/>
      <c r="CT25" s="276"/>
      <c r="CU25" s="276"/>
      <c r="CV25" s="276"/>
      <c r="CW25" s="276"/>
      <c r="CX25" s="276"/>
      <c r="CY25" s="276"/>
      <c r="CZ25" s="276"/>
      <c r="DA25" s="276"/>
      <c r="DB25" s="276"/>
      <c r="DC25" s="276"/>
      <c r="DD25" s="276"/>
      <c r="DE25" s="276"/>
      <c r="DF25" s="276"/>
      <c r="DG25" s="276"/>
      <c r="DH25" s="276"/>
      <c r="DI25" s="276"/>
      <c r="DJ25" s="276"/>
      <c r="DK25" s="276"/>
      <c r="DL25" s="276"/>
      <c r="DM25" s="276"/>
      <c r="DN25" s="276"/>
      <c r="DO25" s="276"/>
      <c r="DP25" s="276"/>
      <c r="DQ25" s="276"/>
      <c r="DR25" s="276"/>
      <c r="DS25" s="276"/>
      <c r="DT25" s="276"/>
      <c r="DU25" s="276"/>
      <c r="DV25" s="276"/>
      <c r="DW25" s="276"/>
      <c r="DX25" s="276"/>
      <c r="DY25" s="276"/>
      <c r="DZ25" s="276"/>
      <c r="EA25" s="276"/>
      <c r="EB25" s="276"/>
      <c r="EC25" s="276"/>
      <c r="ED25" s="276"/>
      <c r="EE25" s="276"/>
      <c r="EF25" s="276"/>
      <c r="EG25" s="276"/>
      <c r="EH25" s="276"/>
      <c r="EI25" s="276"/>
      <c r="EJ25" s="276"/>
      <c r="EK25" s="276"/>
      <c r="EL25" s="276"/>
      <c r="EM25" s="276"/>
      <c r="EN25" s="276"/>
      <c r="EO25" s="276"/>
      <c r="EP25" s="276"/>
      <c r="EQ25" s="276"/>
      <c r="ER25" s="276"/>
      <c r="ES25" s="276"/>
      <c r="ET25" s="276"/>
      <c r="EU25" s="276"/>
      <c r="EV25" s="276"/>
      <c r="EW25" s="276"/>
      <c r="EX25" s="276"/>
      <c r="EY25" s="276"/>
      <c r="EZ25" s="276"/>
      <c r="FA25" s="276"/>
      <c r="FB25" s="276"/>
      <c r="FC25" s="276"/>
      <c r="FD25" s="276"/>
      <c r="FE25" s="276"/>
      <c r="FF25" s="276"/>
      <c r="FG25" s="276"/>
      <c r="FH25" s="276"/>
      <c r="FI25" s="276"/>
      <c r="FJ25" s="276"/>
      <c r="FK25" s="276"/>
      <c r="FL25" s="276"/>
      <c r="FM25" s="276"/>
      <c r="FN25" s="276"/>
      <c r="FO25" s="276"/>
      <c r="FP25" s="276"/>
      <c r="FQ25" s="276"/>
      <c r="FR25" s="276"/>
      <c r="FS25" s="276"/>
      <c r="FT25" s="276"/>
      <c r="FU25" s="276"/>
      <c r="FV25" s="276"/>
      <c r="FW25" s="276"/>
      <c r="FX25" s="276"/>
      <c r="FY25" s="276"/>
      <c r="FZ25" s="276"/>
      <c r="GA25" s="276"/>
      <c r="GB25" s="276"/>
      <c r="GC25" s="276"/>
      <c r="GD25" s="276"/>
      <c r="GE25" s="276"/>
      <c r="GF25" s="276"/>
      <c r="GG25" s="276"/>
      <c r="GH25" s="276"/>
      <c r="GI25" s="276"/>
      <c r="GJ25" s="276"/>
      <c r="GK25" s="276"/>
      <c r="GL25" s="276"/>
      <c r="GM25" s="276"/>
      <c r="GN25" s="276"/>
      <c r="GO25" s="276"/>
      <c r="GP25" s="276"/>
      <c r="GQ25" s="276"/>
      <c r="GR25" s="276"/>
      <c r="GS25" s="276"/>
      <c r="GT25" s="276"/>
      <c r="GU25" s="276"/>
      <c r="GV25" s="276"/>
      <c r="GW25" s="276"/>
      <c r="GX25" s="276"/>
      <c r="GY25" s="276"/>
      <c r="GZ25" s="276"/>
      <c r="HA25" s="276"/>
      <c r="HB25" s="276"/>
      <c r="HC25" s="276"/>
      <c r="HD25" s="276"/>
      <c r="HE25" s="276"/>
      <c r="HF25" s="276"/>
      <c r="HG25" s="276"/>
      <c r="HH25" s="276"/>
      <c r="HI25" s="276"/>
      <c r="HJ25" s="276"/>
      <c r="HK25" s="276"/>
      <c r="HL25" s="276"/>
      <c r="HM25" s="276"/>
      <c r="HN25" s="276"/>
      <c r="HO25" s="276"/>
      <c r="HP25" s="276"/>
      <c r="HQ25" s="276"/>
      <c r="HR25" s="276"/>
      <c r="HS25" s="276"/>
      <c r="HT25" s="276"/>
      <c r="HU25" s="276"/>
      <c r="HV25" s="276"/>
      <c r="HW25" s="276"/>
      <c r="HX25" s="276"/>
      <c r="HY25" s="276"/>
      <c r="HZ25" s="276"/>
      <c r="IA25" s="276"/>
      <c r="IB25" s="276"/>
      <c r="IC25" s="276"/>
      <c r="ID25" s="276"/>
      <c r="IE25" s="276"/>
      <c r="IF25" s="276"/>
      <c r="IG25" s="276"/>
      <c r="IH25" s="276"/>
      <c r="II25" s="276"/>
      <c r="IJ25" s="276"/>
      <c r="IK25" s="276"/>
      <c r="IL25" s="276"/>
      <c r="IM25" s="276"/>
      <c r="IN25" s="276"/>
      <c r="IO25" s="276"/>
      <c r="IP25" s="276"/>
      <c r="IQ25" s="276"/>
      <c r="IR25" s="276"/>
      <c r="IS25" s="276"/>
      <c r="IT25" s="276"/>
      <c r="IU25" s="276"/>
      <c r="IV25" s="276"/>
      <c r="IW25" s="276"/>
      <c r="IX25" s="276"/>
      <c r="IY25" s="276"/>
      <c r="IZ25" s="276"/>
      <c r="JA25" s="276"/>
      <c r="JB25" s="276"/>
      <c r="JC25" s="276"/>
      <c r="JD25" s="276"/>
      <c r="JE25" s="276"/>
      <c r="JF25" s="276"/>
      <c r="JG25" s="276"/>
      <c r="JH25" s="276"/>
      <c r="JI25" s="276"/>
      <c r="JJ25" s="276"/>
      <c r="JK25" s="276"/>
      <c r="JL25" s="276"/>
      <c r="JM25" s="276"/>
      <c r="JN25" s="276"/>
      <c r="JO25" s="276"/>
      <c r="JP25" s="276"/>
      <c r="JQ25" s="276"/>
      <c r="JR25" s="276"/>
      <c r="JS25" s="276"/>
      <c r="JT25" s="276"/>
      <c r="JU25" s="276"/>
      <c r="JV25" s="276"/>
      <c r="JW25" s="276"/>
      <c r="JX25" s="276"/>
      <c r="JY25" s="276"/>
      <c r="JZ25" s="276"/>
      <c r="KA25" s="276"/>
      <c r="KB25" s="276"/>
      <c r="KC25" s="276"/>
      <c r="KD25" s="276"/>
      <c r="KE25" s="276"/>
      <c r="KF25" s="276"/>
      <c r="KG25" s="276"/>
      <c r="KH25" s="276"/>
      <c r="KI25" s="276"/>
      <c r="KJ25" s="276"/>
      <c r="KK25" s="276"/>
      <c r="KL25" s="276"/>
      <c r="KM25" s="276"/>
      <c r="KN25" s="276"/>
      <c r="KO25" s="276"/>
      <c r="KP25" s="276"/>
      <c r="KQ25" s="276"/>
      <c r="KR25" s="276"/>
      <c r="KS25" s="276"/>
      <c r="KT25" s="276"/>
      <c r="KU25" s="276"/>
      <c r="KV25" s="276"/>
      <c r="KW25" s="276"/>
      <c r="KX25" s="276"/>
      <c r="KY25" s="276"/>
      <c r="KZ25" s="276"/>
      <c r="LA25" s="276"/>
      <c r="LB25" s="276"/>
      <c r="LC25" s="276"/>
      <c r="LD25" s="276"/>
      <c r="LE25" s="276"/>
      <c r="LF25" s="276"/>
      <c r="LG25" s="276"/>
      <c r="LH25" s="276"/>
      <c r="LI25" s="276"/>
      <c r="LJ25" s="276"/>
      <c r="LK25" s="276"/>
      <c r="LL25" s="276"/>
      <c r="LM25" s="276"/>
      <c r="LN25" s="276"/>
      <c r="LO25" s="276"/>
      <c r="LP25" s="276"/>
      <c r="LQ25" s="276"/>
      <c r="LR25" s="276"/>
      <c r="LS25" s="276"/>
      <c r="LT25" s="276"/>
      <c r="LU25" s="276"/>
      <c r="LV25" s="276"/>
      <c r="LW25" s="276"/>
      <c r="LX25" s="276"/>
      <c r="LY25" s="276"/>
      <c r="LZ25" s="276"/>
      <c r="MA25" s="276"/>
      <c r="MB25" s="276"/>
      <c r="MC25" s="276"/>
      <c r="MD25" s="276"/>
      <c r="ME25" s="276"/>
      <c r="MF25" s="276"/>
      <c r="MG25" s="276"/>
      <c r="MH25" s="276"/>
      <c r="MI25" s="276"/>
      <c r="MJ25" s="276"/>
      <c r="MK25" s="276"/>
      <c r="ML25" s="276"/>
      <c r="MM25" s="276"/>
      <c r="MN25" s="276"/>
      <c r="MO25" s="276"/>
      <c r="MP25" s="276"/>
      <c r="MQ25" s="276"/>
      <c r="MR25" s="276"/>
      <c r="MS25" s="276"/>
      <c r="MT25" s="276"/>
      <c r="MU25" s="276"/>
      <c r="MV25" s="276"/>
      <c r="MW25" s="276"/>
      <c r="MX25" s="276"/>
      <c r="MY25" s="276"/>
      <c r="MZ25" s="276"/>
      <c r="NA25" s="276"/>
      <c r="NB25" s="276"/>
      <c r="NC25" s="276"/>
      <c r="ND25" s="276"/>
      <c r="NE25" s="276"/>
      <c r="NF25" s="276"/>
      <c r="NG25" s="276"/>
      <c r="NH25" s="276"/>
      <c r="NI25" s="276"/>
      <c r="NJ25" s="276"/>
      <c r="NK25" s="276"/>
      <c r="NL25" s="276"/>
      <c r="NM25" s="276"/>
      <c r="NN25" s="276"/>
      <c r="NO25" s="276"/>
      <c r="NP25" s="276"/>
      <c r="NQ25" s="276"/>
      <c r="NR25" s="276"/>
      <c r="NS25" s="276"/>
      <c r="NT25" s="276"/>
      <c r="NU25" s="276"/>
      <c r="NV25" s="276"/>
      <c r="NW25" s="276"/>
      <c r="NX25" s="276"/>
      <c r="NY25" s="276"/>
      <c r="NZ25" s="276"/>
      <c r="OA25" s="276"/>
      <c r="OB25" s="276"/>
      <c r="OC25" s="276"/>
      <c r="OD25" s="276"/>
      <c r="OE25" s="276"/>
      <c r="OF25" s="276"/>
      <c r="OG25" s="276"/>
      <c r="OH25" s="276"/>
      <c r="OI25" s="276"/>
      <c r="OJ25" s="276"/>
      <c r="OK25" s="276"/>
      <c r="OL25" s="276"/>
      <c r="OM25" s="276"/>
      <c r="ON25" s="276"/>
      <c r="OO25" s="276"/>
      <c r="OP25" s="276"/>
      <c r="OQ25" s="276"/>
      <c r="OR25" s="276"/>
      <c r="OS25" s="276"/>
      <c r="OT25" s="276"/>
      <c r="OU25" s="276"/>
      <c r="OV25" s="276"/>
      <c r="OW25" s="276"/>
      <c r="OX25" s="276"/>
      <c r="OY25" s="276"/>
      <c r="OZ25" s="276"/>
      <c r="PA25" s="276"/>
      <c r="PB25" s="276"/>
      <c r="PC25" s="276"/>
      <c r="PD25" s="276"/>
      <c r="PE25" s="276"/>
      <c r="PF25" s="276"/>
      <c r="PG25" s="276"/>
      <c r="PH25" s="276"/>
      <c r="PI25" s="276"/>
      <c r="PJ25" s="276"/>
      <c r="PK25" s="276"/>
      <c r="PL25" s="276"/>
      <c r="PM25" s="276"/>
      <c r="PN25" s="276"/>
      <c r="PO25" s="276"/>
      <c r="PP25" s="276"/>
      <c r="PQ25" s="276"/>
      <c r="PR25" s="276"/>
      <c r="PS25" s="276"/>
      <c r="PT25" s="276"/>
      <c r="PU25" s="276"/>
      <c r="PV25" s="276"/>
      <c r="PW25" s="276"/>
      <c r="PX25" s="276"/>
      <c r="PY25" s="276"/>
      <c r="PZ25" s="276"/>
      <c r="QA25" s="276"/>
      <c r="QB25" s="276"/>
      <c r="QC25" s="276"/>
      <c r="QD25" s="276"/>
      <c r="QE25" s="276"/>
      <c r="QF25" s="276"/>
      <c r="QG25" s="276"/>
      <c r="QH25" s="276"/>
      <c r="QI25" s="276"/>
      <c r="QJ25" s="276"/>
      <c r="QK25" s="276"/>
      <c r="QL25" s="276"/>
      <c r="QM25" s="276"/>
      <c r="QN25" s="276"/>
      <c r="QO25" s="276"/>
      <c r="QP25" s="276"/>
      <c r="QQ25" s="276"/>
      <c r="QR25" s="276"/>
      <c r="QS25" s="276"/>
      <c r="QT25" s="276"/>
      <c r="QU25" s="276"/>
      <c r="QV25" s="276"/>
      <c r="QW25" s="276"/>
      <c r="QX25" s="276"/>
      <c r="QY25" s="276"/>
      <c r="QZ25" s="276"/>
      <c r="RA25" s="276"/>
      <c r="RB25" s="276"/>
      <c r="RC25" s="276"/>
      <c r="RD25" s="276"/>
      <c r="RE25" s="276"/>
      <c r="RF25" s="276"/>
      <c r="RG25" s="276"/>
    </row>
    <row r="26" spans="1:475" s="469" customFormat="1">
      <c r="A26" s="276"/>
      <c r="B26" s="461" t="s">
        <v>80</v>
      </c>
      <c r="C26" s="461"/>
      <c r="D26" s="462"/>
      <c r="E26" s="625" t="s">
        <v>355</v>
      </c>
      <c r="F26" s="625">
        <v>5</v>
      </c>
      <c r="G26" s="479">
        <f t="shared" si="0"/>
        <v>0</v>
      </c>
      <c r="H26" s="638" t="s">
        <v>40</v>
      </c>
      <c r="I26" s="626">
        <v>0</v>
      </c>
      <c r="J26" s="627">
        <v>0</v>
      </c>
      <c r="K26" s="628">
        <v>0</v>
      </c>
      <c r="L26" s="628">
        <v>0</v>
      </c>
      <c r="M26" s="467">
        <f t="shared" si="1"/>
        <v>0</v>
      </c>
      <c r="N26" s="467">
        <f t="shared" si="14"/>
        <v>0</v>
      </c>
      <c r="O26" s="767"/>
      <c r="P26" s="468">
        <f t="shared" si="2"/>
        <v>0</v>
      </c>
      <c r="Q26" s="468">
        <f t="shared" si="3"/>
        <v>0</v>
      </c>
      <c r="R26" s="468">
        <f t="shared" si="4"/>
        <v>0</v>
      </c>
      <c r="S26" s="468">
        <f t="shared" si="5"/>
        <v>0</v>
      </c>
      <c r="T26" s="468">
        <v>0</v>
      </c>
      <c r="U26" s="468">
        <f t="shared" si="6"/>
        <v>0</v>
      </c>
      <c r="V26" s="468">
        <f t="shared" si="7"/>
        <v>0</v>
      </c>
      <c r="W26" s="468">
        <v>0</v>
      </c>
      <c r="X26" s="468">
        <f t="shared" si="8"/>
        <v>0</v>
      </c>
      <c r="Y26" s="468">
        <f t="shared" si="9"/>
        <v>0</v>
      </c>
      <c r="Z26" s="468">
        <f t="shared" si="10"/>
        <v>0</v>
      </c>
      <c r="AA26" s="482">
        <f>IF(J26=0,0,(HLOOKUP(H26,'2012-2013 CE W T&amp;D No ConsCredi'!$C$7:$P$37,F26+1,FALSE)))</f>
        <v>0</v>
      </c>
      <c r="AB26" s="468">
        <f t="shared" si="11"/>
        <v>0</v>
      </c>
      <c r="AC26" s="487" t="str">
        <f t="shared" si="12"/>
        <v/>
      </c>
      <c r="AD26" s="487" t="str">
        <f t="shared" si="13"/>
        <v/>
      </c>
      <c r="AE26" s="276"/>
      <c r="AF26" s="276"/>
      <c r="AG26" s="276"/>
      <c r="AH26" s="276"/>
      <c r="AI26" s="276"/>
      <c r="AJ26" s="276"/>
      <c r="AK26" s="276"/>
      <c r="AL26" s="276"/>
      <c r="AM26" s="276"/>
      <c r="AN26" s="276"/>
      <c r="AO26" s="276"/>
      <c r="AP26" s="276"/>
      <c r="AQ26" s="276"/>
      <c r="AR26" s="276"/>
      <c r="AS26" s="276"/>
      <c r="AT26" s="276"/>
      <c r="AU26" s="276"/>
      <c r="AV26" s="276"/>
      <c r="AW26" s="276"/>
      <c r="AX26" s="276"/>
      <c r="AY26" s="276"/>
      <c r="AZ26" s="276"/>
      <c r="BA26" s="276"/>
      <c r="BB26" s="276"/>
      <c r="BC26" s="276"/>
      <c r="BD26" s="276"/>
      <c r="BE26" s="276"/>
      <c r="BF26" s="276"/>
      <c r="BG26" s="276"/>
      <c r="BH26" s="276"/>
      <c r="BI26" s="276"/>
      <c r="BJ26" s="276"/>
      <c r="BK26" s="276"/>
      <c r="BL26" s="276"/>
      <c r="BM26" s="276"/>
      <c r="BN26" s="276"/>
      <c r="BO26" s="276"/>
      <c r="BP26" s="276"/>
      <c r="BQ26" s="276"/>
      <c r="BR26" s="276"/>
      <c r="BS26" s="276"/>
      <c r="BT26" s="276"/>
      <c r="BU26" s="276"/>
      <c r="BV26" s="276"/>
      <c r="BW26" s="276"/>
      <c r="BX26" s="276"/>
      <c r="BY26" s="276"/>
      <c r="BZ26" s="276"/>
      <c r="CA26" s="276"/>
      <c r="CB26" s="276"/>
      <c r="CC26" s="276"/>
      <c r="CD26" s="276"/>
      <c r="CE26" s="276"/>
      <c r="CF26" s="276"/>
      <c r="CG26" s="276"/>
      <c r="CH26" s="276"/>
      <c r="CI26" s="276"/>
      <c r="CJ26" s="276"/>
      <c r="CK26" s="276"/>
      <c r="CL26" s="276"/>
      <c r="CM26" s="276"/>
      <c r="CN26" s="276"/>
      <c r="CO26" s="276"/>
      <c r="CP26" s="276"/>
      <c r="CQ26" s="276"/>
      <c r="CR26" s="276"/>
      <c r="CS26" s="276"/>
      <c r="CT26" s="276"/>
      <c r="CU26" s="276"/>
      <c r="CV26" s="276"/>
      <c r="CW26" s="276"/>
      <c r="CX26" s="276"/>
      <c r="CY26" s="276"/>
      <c r="CZ26" s="276"/>
      <c r="DA26" s="276"/>
      <c r="DB26" s="276"/>
      <c r="DC26" s="276"/>
      <c r="DD26" s="276"/>
      <c r="DE26" s="276"/>
      <c r="DF26" s="276"/>
      <c r="DG26" s="276"/>
      <c r="DH26" s="276"/>
      <c r="DI26" s="276"/>
      <c r="DJ26" s="276"/>
      <c r="DK26" s="276"/>
      <c r="DL26" s="276"/>
      <c r="DM26" s="276"/>
      <c r="DN26" s="276"/>
      <c r="DO26" s="276"/>
      <c r="DP26" s="276"/>
      <c r="DQ26" s="276"/>
      <c r="DR26" s="276"/>
      <c r="DS26" s="276"/>
      <c r="DT26" s="276"/>
      <c r="DU26" s="276"/>
      <c r="DV26" s="276"/>
      <c r="DW26" s="276"/>
      <c r="DX26" s="276"/>
      <c r="DY26" s="276"/>
      <c r="DZ26" s="276"/>
      <c r="EA26" s="276"/>
      <c r="EB26" s="276"/>
      <c r="EC26" s="276"/>
      <c r="ED26" s="276"/>
      <c r="EE26" s="276"/>
      <c r="EF26" s="276"/>
      <c r="EG26" s="276"/>
      <c r="EH26" s="276"/>
      <c r="EI26" s="276"/>
      <c r="EJ26" s="276"/>
      <c r="EK26" s="276"/>
      <c r="EL26" s="276"/>
      <c r="EM26" s="276"/>
      <c r="EN26" s="276"/>
      <c r="EO26" s="276"/>
      <c r="EP26" s="276"/>
      <c r="EQ26" s="276"/>
      <c r="ER26" s="276"/>
      <c r="ES26" s="276"/>
      <c r="ET26" s="276"/>
      <c r="EU26" s="276"/>
      <c r="EV26" s="276"/>
      <c r="EW26" s="276"/>
      <c r="EX26" s="276"/>
      <c r="EY26" s="276"/>
      <c r="EZ26" s="276"/>
      <c r="FA26" s="276"/>
      <c r="FB26" s="276"/>
      <c r="FC26" s="276"/>
      <c r="FD26" s="276"/>
      <c r="FE26" s="276"/>
      <c r="FF26" s="276"/>
      <c r="FG26" s="276"/>
      <c r="FH26" s="276"/>
      <c r="FI26" s="276"/>
      <c r="FJ26" s="276"/>
      <c r="FK26" s="276"/>
      <c r="FL26" s="276"/>
      <c r="FM26" s="276"/>
      <c r="FN26" s="276"/>
      <c r="FO26" s="276"/>
      <c r="FP26" s="276"/>
      <c r="FQ26" s="276"/>
      <c r="FR26" s="276"/>
      <c r="FS26" s="276"/>
      <c r="FT26" s="276"/>
      <c r="FU26" s="276"/>
      <c r="FV26" s="276"/>
      <c r="FW26" s="276"/>
      <c r="FX26" s="276"/>
      <c r="FY26" s="276"/>
      <c r="FZ26" s="276"/>
      <c r="GA26" s="276"/>
      <c r="GB26" s="276"/>
      <c r="GC26" s="276"/>
      <c r="GD26" s="276"/>
      <c r="GE26" s="276"/>
      <c r="GF26" s="276"/>
      <c r="GG26" s="276"/>
      <c r="GH26" s="276"/>
      <c r="GI26" s="276"/>
      <c r="GJ26" s="276"/>
      <c r="GK26" s="276"/>
      <c r="GL26" s="276"/>
      <c r="GM26" s="276"/>
      <c r="GN26" s="276"/>
      <c r="GO26" s="276"/>
      <c r="GP26" s="276"/>
      <c r="GQ26" s="276"/>
      <c r="GR26" s="276"/>
      <c r="GS26" s="276"/>
      <c r="GT26" s="276"/>
      <c r="GU26" s="276"/>
      <c r="GV26" s="276"/>
      <c r="GW26" s="276"/>
      <c r="GX26" s="276"/>
      <c r="GY26" s="276"/>
      <c r="GZ26" s="276"/>
      <c r="HA26" s="276"/>
      <c r="HB26" s="276"/>
      <c r="HC26" s="276"/>
      <c r="HD26" s="276"/>
      <c r="HE26" s="276"/>
      <c r="HF26" s="276"/>
      <c r="HG26" s="276"/>
      <c r="HH26" s="276"/>
      <c r="HI26" s="276"/>
      <c r="HJ26" s="276"/>
      <c r="HK26" s="276"/>
      <c r="HL26" s="276"/>
      <c r="HM26" s="276"/>
      <c r="HN26" s="276"/>
      <c r="HO26" s="276"/>
      <c r="HP26" s="276"/>
      <c r="HQ26" s="276"/>
      <c r="HR26" s="276"/>
      <c r="HS26" s="276"/>
      <c r="HT26" s="276"/>
      <c r="HU26" s="276"/>
      <c r="HV26" s="276"/>
      <c r="HW26" s="276"/>
      <c r="HX26" s="276"/>
      <c r="HY26" s="276"/>
      <c r="HZ26" s="276"/>
      <c r="IA26" s="276"/>
      <c r="IB26" s="276"/>
      <c r="IC26" s="276"/>
      <c r="ID26" s="276"/>
      <c r="IE26" s="276"/>
      <c r="IF26" s="276"/>
      <c r="IG26" s="276"/>
      <c r="IH26" s="276"/>
      <c r="II26" s="276"/>
      <c r="IJ26" s="276"/>
      <c r="IK26" s="276"/>
      <c r="IL26" s="276"/>
      <c r="IM26" s="276"/>
      <c r="IN26" s="276"/>
      <c r="IO26" s="276"/>
      <c r="IP26" s="276"/>
      <c r="IQ26" s="276"/>
      <c r="IR26" s="276"/>
      <c r="IS26" s="276"/>
      <c r="IT26" s="276"/>
      <c r="IU26" s="276"/>
      <c r="IV26" s="276"/>
      <c r="IW26" s="276"/>
      <c r="IX26" s="276"/>
      <c r="IY26" s="276"/>
      <c r="IZ26" s="276"/>
      <c r="JA26" s="276"/>
      <c r="JB26" s="276"/>
      <c r="JC26" s="276"/>
      <c r="JD26" s="276"/>
      <c r="JE26" s="276"/>
      <c r="JF26" s="276"/>
      <c r="JG26" s="276"/>
      <c r="JH26" s="276"/>
      <c r="JI26" s="276"/>
      <c r="JJ26" s="276"/>
      <c r="JK26" s="276"/>
      <c r="JL26" s="276"/>
      <c r="JM26" s="276"/>
      <c r="JN26" s="276"/>
      <c r="JO26" s="276"/>
      <c r="JP26" s="276"/>
      <c r="JQ26" s="276"/>
      <c r="JR26" s="276"/>
      <c r="JS26" s="276"/>
      <c r="JT26" s="276"/>
      <c r="JU26" s="276"/>
      <c r="JV26" s="276"/>
      <c r="JW26" s="276"/>
      <c r="JX26" s="276"/>
      <c r="JY26" s="276"/>
      <c r="JZ26" s="276"/>
      <c r="KA26" s="276"/>
      <c r="KB26" s="276"/>
      <c r="KC26" s="276"/>
      <c r="KD26" s="276"/>
      <c r="KE26" s="276"/>
      <c r="KF26" s="276"/>
      <c r="KG26" s="276"/>
      <c r="KH26" s="276"/>
      <c r="KI26" s="276"/>
      <c r="KJ26" s="276"/>
      <c r="KK26" s="276"/>
      <c r="KL26" s="276"/>
      <c r="KM26" s="276"/>
      <c r="KN26" s="276"/>
      <c r="KO26" s="276"/>
      <c r="KP26" s="276"/>
      <c r="KQ26" s="276"/>
      <c r="KR26" s="276"/>
      <c r="KS26" s="276"/>
      <c r="KT26" s="276"/>
      <c r="KU26" s="276"/>
      <c r="KV26" s="276"/>
      <c r="KW26" s="276"/>
      <c r="KX26" s="276"/>
      <c r="KY26" s="276"/>
      <c r="KZ26" s="276"/>
      <c r="LA26" s="276"/>
      <c r="LB26" s="276"/>
      <c r="LC26" s="276"/>
      <c r="LD26" s="276"/>
      <c r="LE26" s="276"/>
      <c r="LF26" s="276"/>
      <c r="LG26" s="276"/>
      <c r="LH26" s="276"/>
      <c r="LI26" s="276"/>
      <c r="LJ26" s="276"/>
      <c r="LK26" s="276"/>
      <c r="LL26" s="276"/>
      <c r="LM26" s="276"/>
      <c r="LN26" s="276"/>
      <c r="LO26" s="276"/>
      <c r="LP26" s="276"/>
      <c r="LQ26" s="276"/>
      <c r="LR26" s="276"/>
      <c r="LS26" s="276"/>
      <c r="LT26" s="276"/>
      <c r="LU26" s="276"/>
      <c r="LV26" s="276"/>
      <c r="LW26" s="276"/>
      <c r="LX26" s="276"/>
      <c r="LY26" s="276"/>
      <c r="LZ26" s="276"/>
      <c r="MA26" s="276"/>
      <c r="MB26" s="276"/>
      <c r="MC26" s="276"/>
      <c r="MD26" s="276"/>
      <c r="ME26" s="276"/>
      <c r="MF26" s="276"/>
      <c r="MG26" s="276"/>
      <c r="MH26" s="276"/>
      <c r="MI26" s="276"/>
      <c r="MJ26" s="276"/>
      <c r="MK26" s="276"/>
      <c r="ML26" s="276"/>
      <c r="MM26" s="276"/>
      <c r="MN26" s="276"/>
      <c r="MO26" s="276"/>
      <c r="MP26" s="276"/>
      <c r="MQ26" s="276"/>
      <c r="MR26" s="276"/>
      <c r="MS26" s="276"/>
      <c r="MT26" s="276"/>
      <c r="MU26" s="276"/>
      <c r="MV26" s="276"/>
      <c r="MW26" s="276"/>
      <c r="MX26" s="276"/>
      <c r="MY26" s="276"/>
      <c r="MZ26" s="276"/>
      <c r="NA26" s="276"/>
      <c r="NB26" s="276"/>
      <c r="NC26" s="276"/>
      <c r="ND26" s="276"/>
      <c r="NE26" s="276"/>
      <c r="NF26" s="276"/>
      <c r="NG26" s="276"/>
      <c r="NH26" s="276"/>
      <c r="NI26" s="276"/>
      <c r="NJ26" s="276"/>
      <c r="NK26" s="276"/>
      <c r="NL26" s="276"/>
      <c r="NM26" s="276"/>
      <c r="NN26" s="276"/>
      <c r="NO26" s="276"/>
      <c r="NP26" s="276"/>
      <c r="NQ26" s="276"/>
      <c r="NR26" s="276"/>
      <c r="NS26" s="276"/>
      <c r="NT26" s="276"/>
      <c r="NU26" s="276"/>
      <c r="NV26" s="276"/>
      <c r="NW26" s="276"/>
      <c r="NX26" s="276"/>
      <c r="NY26" s="276"/>
      <c r="NZ26" s="276"/>
      <c r="OA26" s="276"/>
      <c r="OB26" s="276"/>
      <c r="OC26" s="276"/>
      <c r="OD26" s="276"/>
      <c r="OE26" s="276"/>
      <c r="OF26" s="276"/>
      <c r="OG26" s="276"/>
      <c r="OH26" s="276"/>
      <c r="OI26" s="276"/>
      <c r="OJ26" s="276"/>
      <c r="OK26" s="276"/>
      <c r="OL26" s="276"/>
      <c r="OM26" s="276"/>
      <c r="ON26" s="276"/>
      <c r="OO26" s="276"/>
      <c r="OP26" s="276"/>
      <c r="OQ26" s="276"/>
      <c r="OR26" s="276"/>
      <c r="OS26" s="276"/>
      <c r="OT26" s="276"/>
      <c r="OU26" s="276"/>
      <c r="OV26" s="276"/>
      <c r="OW26" s="276"/>
      <c r="OX26" s="276"/>
      <c r="OY26" s="276"/>
      <c r="OZ26" s="276"/>
      <c r="PA26" s="276"/>
      <c r="PB26" s="276"/>
      <c r="PC26" s="276"/>
      <c r="PD26" s="276"/>
      <c r="PE26" s="276"/>
      <c r="PF26" s="276"/>
      <c r="PG26" s="276"/>
      <c r="PH26" s="276"/>
      <c r="PI26" s="276"/>
      <c r="PJ26" s="276"/>
      <c r="PK26" s="276"/>
      <c r="PL26" s="276"/>
      <c r="PM26" s="276"/>
      <c r="PN26" s="276"/>
      <c r="PO26" s="276"/>
      <c r="PP26" s="276"/>
      <c r="PQ26" s="276"/>
      <c r="PR26" s="276"/>
      <c r="PS26" s="276"/>
      <c r="PT26" s="276"/>
      <c r="PU26" s="276"/>
      <c r="PV26" s="276"/>
      <c r="PW26" s="276"/>
      <c r="PX26" s="276"/>
      <c r="PY26" s="276"/>
      <c r="PZ26" s="276"/>
      <c r="QA26" s="276"/>
      <c r="QB26" s="276"/>
      <c r="QC26" s="276"/>
      <c r="QD26" s="276"/>
      <c r="QE26" s="276"/>
      <c r="QF26" s="276"/>
      <c r="QG26" s="276"/>
      <c r="QH26" s="276"/>
      <c r="QI26" s="276"/>
      <c r="QJ26" s="276"/>
      <c r="QK26" s="276"/>
      <c r="QL26" s="276"/>
      <c r="QM26" s="276"/>
      <c r="QN26" s="276"/>
      <c r="QO26" s="276"/>
      <c r="QP26" s="276"/>
      <c r="QQ26" s="276"/>
      <c r="QR26" s="276"/>
      <c r="QS26" s="276"/>
      <c r="QT26" s="276"/>
      <c r="QU26" s="276"/>
      <c r="QV26" s="276"/>
      <c r="QW26" s="276"/>
      <c r="QX26" s="276"/>
      <c r="QY26" s="276"/>
      <c r="QZ26" s="276"/>
      <c r="RA26" s="276"/>
      <c r="RB26" s="276"/>
      <c r="RC26" s="276"/>
      <c r="RD26" s="276"/>
      <c r="RE26" s="276"/>
      <c r="RF26" s="276"/>
      <c r="RG26" s="276"/>
    </row>
    <row r="27" spans="1:475" s="469" customFormat="1">
      <c r="A27" s="276"/>
      <c r="B27" s="461" t="s">
        <v>80</v>
      </c>
      <c r="C27" s="461"/>
      <c r="D27" s="462"/>
      <c r="E27" s="625" t="s">
        <v>356</v>
      </c>
      <c r="F27" s="625">
        <v>5</v>
      </c>
      <c r="G27" s="479">
        <f t="shared" si="0"/>
        <v>0</v>
      </c>
      <c r="H27" s="638" t="s">
        <v>40</v>
      </c>
      <c r="I27" s="626">
        <v>0</v>
      </c>
      <c r="J27" s="627">
        <v>0</v>
      </c>
      <c r="K27" s="628">
        <v>129</v>
      </c>
      <c r="L27" s="628">
        <v>129</v>
      </c>
      <c r="M27" s="467">
        <f t="shared" si="1"/>
        <v>0</v>
      </c>
      <c r="N27" s="467">
        <f t="shared" si="14"/>
        <v>0</v>
      </c>
      <c r="O27" s="767"/>
      <c r="P27" s="468">
        <f t="shared" si="2"/>
        <v>0</v>
      </c>
      <c r="Q27" s="468">
        <f t="shared" si="3"/>
        <v>0</v>
      </c>
      <c r="R27" s="468">
        <f t="shared" si="4"/>
        <v>0</v>
      </c>
      <c r="S27" s="468">
        <f t="shared" si="5"/>
        <v>0</v>
      </c>
      <c r="T27" s="468">
        <v>0</v>
      </c>
      <c r="U27" s="468">
        <f t="shared" si="6"/>
        <v>0</v>
      </c>
      <c r="V27" s="468">
        <f t="shared" si="7"/>
        <v>0</v>
      </c>
      <c r="W27" s="468">
        <v>0</v>
      </c>
      <c r="X27" s="468">
        <f t="shared" si="8"/>
        <v>0</v>
      </c>
      <c r="Y27" s="468">
        <f t="shared" si="9"/>
        <v>0</v>
      </c>
      <c r="Z27" s="468">
        <f t="shared" si="10"/>
        <v>0</v>
      </c>
      <c r="AA27" s="482">
        <f>IF(J27=0,0,(HLOOKUP(H27,'2012-2013 CE W T&amp;D No ConsCredi'!$C$7:$P$37,F27+1,FALSE)))</f>
        <v>0</v>
      </c>
      <c r="AB27" s="468">
        <f>AA27*N27</f>
        <v>0</v>
      </c>
      <c r="AC27" s="487" t="str">
        <f t="shared" si="12"/>
        <v/>
      </c>
      <c r="AD27" s="487" t="str">
        <f t="shared" si="13"/>
        <v/>
      </c>
      <c r="AE27" s="276"/>
      <c r="AF27" s="276"/>
      <c r="AG27" s="276"/>
      <c r="AH27" s="276"/>
      <c r="AI27" s="276"/>
      <c r="AJ27" s="276"/>
      <c r="AK27" s="276"/>
      <c r="AL27" s="276"/>
      <c r="AM27" s="276"/>
      <c r="AN27" s="276"/>
      <c r="AO27" s="276"/>
      <c r="AP27" s="276"/>
      <c r="AQ27" s="276"/>
      <c r="AR27" s="276"/>
      <c r="AS27" s="276"/>
      <c r="AT27" s="276"/>
      <c r="AU27" s="276"/>
      <c r="AV27" s="276"/>
      <c r="AW27" s="276"/>
      <c r="AX27" s="276"/>
      <c r="AY27" s="276"/>
      <c r="AZ27" s="276"/>
      <c r="BA27" s="276"/>
      <c r="BB27" s="276"/>
      <c r="BC27" s="276"/>
      <c r="BD27" s="276"/>
      <c r="BE27" s="276"/>
      <c r="BF27" s="276"/>
      <c r="BG27" s="276"/>
      <c r="BH27" s="276"/>
      <c r="BI27" s="276"/>
      <c r="BJ27" s="276"/>
      <c r="BK27" s="276"/>
      <c r="BL27" s="276"/>
      <c r="BM27" s="276"/>
      <c r="BN27" s="276"/>
      <c r="BO27" s="276"/>
      <c r="BP27" s="276"/>
      <c r="BQ27" s="276"/>
      <c r="BR27" s="276"/>
      <c r="BS27" s="276"/>
      <c r="BT27" s="276"/>
      <c r="BU27" s="276"/>
      <c r="BV27" s="276"/>
      <c r="BW27" s="276"/>
      <c r="BX27" s="276"/>
      <c r="BY27" s="276"/>
      <c r="BZ27" s="276"/>
      <c r="CA27" s="276"/>
      <c r="CB27" s="276"/>
      <c r="CC27" s="276"/>
      <c r="CD27" s="276"/>
      <c r="CE27" s="276"/>
      <c r="CF27" s="276"/>
      <c r="CG27" s="276"/>
      <c r="CH27" s="276"/>
      <c r="CI27" s="276"/>
      <c r="CJ27" s="276"/>
      <c r="CK27" s="276"/>
      <c r="CL27" s="276"/>
      <c r="CM27" s="276"/>
      <c r="CN27" s="276"/>
      <c r="CO27" s="276"/>
      <c r="CP27" s="276"/>
      <c r="CQ27" s="276"/>
      <c r="CR27" s="276"/>
      <c r="CS27" s="276"/>
      <c r="CT27" s="276"/>
      <c r="CU27" s="276"/>
      <c r="CV27" s="276"/>
      <c r="CW27" s="276"/>
      <c r="CX27" s="276"/>
      <c r="CY27" s="276"/>
      <c r="CZ27" s="276"/>
      <c r="DA27" s="276"/>
      <c r="DB27" s="276"/>
      <c r="DC27" s="276"/>
      <c r="DD27" s="276"/>
      <c r="DE27" s="276"/>
      <c r="DF27" s="276"/>
      <c r="DG27" s="276"/>
      <c r="DH27" s="276"/>
      <c r="DI27" s="276"/>
      <c r="DJ27" s="276"/>
      <c r="DK27" s="276"/>
      <c r="DL27" s="276"/>
      <c r="DM27" s="276"/>
      <c r="DN27" s="276"/>
      <c r="DO27" s="276"/>
      <c r="DP27" s="276"/>
      <c r="DQ27" s="276"/>
      <c r="DR27" s="276"/>
      <c r="DS27" s="276"/>
      <c r="DT27" s="276"/>
      <c r="DU27" s="276"/>
      <c r="DV27" s="276"/>
      <c r="DW27" s="276"/>
      <c r="DX27" s="276"/>
      <c r="DY27" s="276"/>
      <c r="DZ27" s="276"/>
      <c r="EA27" s="276"/>
      <c r="EB27" s="276"/>
      <c r="EC27" s="276"/>
      <c r="ED27" s="276"/>
      <c r="EE27" s="276"/>
      <c r="EF27" s="276"/>
      <c r="EG27" s="276"/>
      <c r="EH27" s="276"/>
      <c r="EI27" s="276"/>
      <c r="EJ27" s="276"/>
      <c r="EK27" s="276"/>
      <c r="EL27" s="276"/>
      <c r="EM27" s="276"/>
      <c r="EN27" s="276"/>
      <c r="EO27" s="276"/>
      <c r="EP27" s="276"/>
      <c r="EQ27" s="276"/>
      <c r="ER27" s="276"/>
      <c r="ES27" s="276"/>
      <c r="ET27" s="276"/>
      <c r="EU27" s="276"/>
      <c r="EV27" s="276"/>
      <c r="EW27" s="276"/>
      <c r="EX27" s="276"/>
      <c r="EY27" s="276"/>
      <c r="EZ27" s="276"/>
      <c r="FA27" s="276"/>
      <c r="FB27" s="276"/>
      <c r="FC27" s="276"/>
      <c r="FD27" s="276"/>
      <c r="FE27" s="276"/>
      <c r="FF27" s="276"/>
      <c r="FG27" s="276"/>
      <c r="FH27" s="276"/>
      <c r="FI27" s="276"/>
      <c r="FJ27" s="276"/>
      <c r="FK27" s="276"/>
      <c r="FL27" s="276"/>
      <c r="FM27" s="276"/>
      <c r="FN27" s="276"/>
      <c r="FO27" s="276"/>
      <c r="FP27" s="276"/>
      <c r="FQ27" s="276"/>
      <c r="FR27" s="276"/>
      <c r="FS27" s="276"/>
      <c r="FT27" s="276"/>
      <c r="FU27" s="276"/>
      <c r="FV27" s="276"/>
      <c r="FW27" s="276"/>
      <c r="FX27" s="276"/>
      <c r="FY27" s="276"/>
      <c r="FZ27" s="276"/>
      <c r="GA27" s="276"/>
      <c r="GB27" s="276"/>
      <c r="GC27" s="276"/>
      <c r="GD27" s="276"/>
      <c r="GE27" s="276"/>
      <c r="GF27" s="276"/>
      <c r="GG27" s="276"/>
      <c r="GH27" s="276"/>
      <c r="GI27" s="276"/>
      <c r="GJ27" s="276"/>
      <c r="GK27" s="276"/>
      <c r="GL27" s="276"/>
      <c r="GM27" s="276"/>
      <c r="GN27" s="276"/>
      <c r="GO27" s="276"/>
      <c r="GP27" s="276"/>
      <c r="GQ27" s="276"/>
      <c r="GR27" s="276"/>
      <c r="GS27" s="276"/>
      <c r="GT27" s="276"/>
      <c r="GU27" s="276"/>
      <c r="GV27" s="276"/>
      <c r="GW27" s="276"/>
      <c r="GX27" s="276"/>
      <c r="GY27" s="276"/>
      <c r="GZ27" s="276"/>
      <c r="HA27" s="276"/>
      <c r="HB27" s="276"/>
      <c r="HC27" s="276"/>
      <c r="HD27" s="276"/>
      <c r="HE27" s="276"/>
      <c r="HF27" s="276"/>
      <c r="HG27" s="276"/>
      <c r="HH27" s="276"/>
      <c r="HI27" s="276"/>
      <c r="HJ27" s="276"/>
      <c r="HK27" s="276"/>
      <c r="HL27" s="276"/>
      <c r="HM27" s="276"/>
      <c r="HN27" s="276"/>
      <c r="HO27" s="276"/>
      <c r="HP27" s="276"/>
      <c r="HQ27" s="276"/>
      <c r="HR27" s="276"/>
      <c r="HS27" s="276"/>
      <c r="HT27" s="276"/>
      <c r="HU27" s="276"/>
      <c r="HV27" s="276"/>
      <c r="HW27" s="276"/>
      <c r="HX27" s="276"/>
      <c r="HY27" s="276"/>
      <c r="HZ27" s="276"/>
      <c r="IA27" s="276"/>
      <c r="IB27" s="276"/>
      <c r="IC27" s="276"/>
      <c r="ID27" s="276"/>
      <c r="IE27" s="276"/>
      <c r="IF27" s="276"/>
      <c r="IG27" s="276"/>
      <c r="IH27" s="276"/>
      <c r="II27" s="276"/>
      <c r="IJ27" s="276"/>
      <c r="IK27" s="276"/>
      <c r="IL27" s="276"/>
      <c r="IM27" s="276"/>
      <c r="IN27" s="276"/>
      <c r="IO27" s="276"/>
      <c r="IP27" s="276"/>
      <c r="IQ27" s="276"/>
      <c r="IR27" s="276"/>
      <c r="IS27" s="276"/>
      <c r="IT27" s="276"/>
      <c r="IU27" s="276"/>
      <c r="IV27" s="276"/>
      <c r="IW27" s="276"/>
      <c r="IX27" s="276"/>
      <c r="IY27" s="276"/>
      <c r="IZ27" s="276"/>
      <c r="JA27" s="276"/>
      <c r="JB27" s="276"/>
      <c r="JC27" s="276"/>
      <c r="JD27" s="276"/>
      <c r="JE27" s="276"/>
      <c r="JF27" s="276"/>
      <c r="JG27" s="276"/>
      <c r="JH27" s="276"/>
      <c r="JI27" s="276"/>
      <c r="JJ27" s="276"/>
      <c r="JK27" s="276"/>
      <c r="JL27" s="276"/>
      <c r="JM27" s="276"/>
      <c r="JN27" s="276"/>
      <c r="JO27" s="276"/>
      <c r="JP27" s="276"/>
      <c r="JQ27" s="276"/>
      <c r="JR27" s="276"/>
      <c r="JS27" s="276"/>
      <c r="JT27" s="276"/>
      <c r="JU27" s="276"/>
      <c r="JV27" s="276"/>
      <c r="JW27" s="276"/>
      <c r="JX27" s="276"/>
      <c r="JY27" s="276"/>
      <c r="JZ27" s="276"/>
      <c r="KA27" s="276"/>
      <c r="KB27" s="276"/>
      <c r="KC27" s="276"/>
      <c r="KD27" s="276"/>
      <c r="KE27" s="276"/>
      <c r="KF27" s="276"/>
      <c r="KG27" s="276"/>
      <c r="KH27" s="276"/>
      <c r="KI27" s="276"/>
      <c r="KJ27" s="276"/>
      <c r="KK27" s="276"/>
      <c r="KL27" s="276"/>
      <c r="KM27" s="276"/>
      <c r="KN27" s="276"/>
      <c r="KO27" s="276"/>
      <c r="KP27" s="276"/>
      <c r="KQ27" s="276"/>
      <c r="KR27" s="276"/>
      <c r="KS27" s="276"/>
      <c r="KT27" s="276"/>
      <c r="KU27" s="276"/>
      <c r="KV27" s="276"/>
      <c r="KW27" s="276"/>
      <c r="KX27" s="276"/>
      <c r="KY27" s="276"/>
      <c r="KZ27" s="276"/>
      <c r="LA27" s="276"/>
      <c r="LB27" s="276"/>
      <c r="LC27" s="276"/>
      <c r="LD27" s="276"/>
      <c r="LE27" s="276"/>
      <c r="LF27" s="276"/>
      <c r="LG27" s="276"/>
      <c r="LH27" s="276"/>
      <c r="LI27" s="276"/>
      <c r="LJ27" s="276"/>
      <c r="LK27" s="276"/>
      <c r="LL27" s="276"/>
      <c r="LM27" s="276"/>
      <c r="LN27" s="276"/>
      <c r="LO27" s="276"/>
      <c r="LP27" s="276"/>
      <c r="LQ27" s="276"/>
      <c r="LR27" s="276"/>
      <c r="LS27" s="276"/>
      <c r="LT27" s="276"/>
      <c r="LU27" s="276"/>
      <c r="LV27" s="276"/>
      <c r="LW27" s="276"/>
      <c r="LX27" s="276"/>
      <c r="LY27" s="276"/>
      <c r="LZ27" s="276"/>
      <c r="MA27" s="276"/>
      <c r="MB27" s="276"/>
      <c r="MC27" s="276"/>
      <c r="MD27" s="276"/>
      <c r="ME27" s="276"/>
      <c r="MF27" s="276"/>
      <c r="MG27" s="276"/>
      <c r="MH27" s="276"/>
      <c r="MI27" s="276"/>
      <c r="MJ27" s="276"/>
      <c r="MK27" s="276"/>
      <c r="ML27" s="276"/>
      <c r="MM27" s="276"/>
      <c r="MN27" s="276"/>
      <c r="MO27" s="276"/>
      <c r="MP27" s="276"/>
      <c r="MQ27" s="276"/>
      <c r="MR27" s="276"/>
      <c r="MS27" s="276"/>
      <c r="MT27" s="276"/>
      <c r="MU27" s="276"/>
      <c r="MV27" s="276"/>
      <c r="MW27" s="276"/>
      <c r="MX27" s="276"/>
      <c r="MY27" s="276"/>
      <c r="MZ27" s="276"/>
      <c r="NA27" s="276"/>
      <c r="NB27" s="276"/>
      <c r="NC27" s="276"/>
      <c r="ND27" s="276"/>
      <c r="NE27" s="276"/>
      <c r="NF27" s="276"/>
      <c r="NG27" s="276"/>
      <c r="NH27" s="276"/>
      <c r="NI27" s="276"/>
      <c r="NJ27" s="276"/>
      <c r="NK27" s="276"/>
      <c r="NL27" s="276"/>
      <c r="NM27" s="276"/>
      <c r="NN27" s="276"/>
      <c r="NO27" s="276"/>
      <c r="NP27" s="276"/>
      <c r="NQ27" s="276"/>
      <c r="NR27" s="276"/>
      <c r="NS27" s="276"/>
      <c r="NT27" s="276"/>
      <c r="NU27" s="276"/>
      <c r="NV27" s="276"/>
      <c r="NW27" s="276"/>
      <c r="NX27" s="276"/>
      <c r="NY27" s="276"/>
      <c r="NZ27" s="276"/>
      <c r="OA27" s="276"/>
      <c r="OB27" s="276"/>
      <c r="OC27" s="276"/>
      <c r="OD27" s="276"/>
      <c r="OE27" s="276"/>
      <c r="OF27" s="276"/>
      <c r="OG27" s="276"/>
      <c r="OH27" s="276"/>
      <c r="OI27" s="276"/>
      <c r="OJ27" s="276"/>
      <c r="OK27" s="276"/>
      <c r="OL27" s="276"/>
      <c r="OM27" s="276"/>
      <c r="ON27" s="276"/>
      <c r="OO27" s="276"/>
      <c r="OP27" s="276"/>
      <c r="OQ27" s="276"/>
      <c r="OR27" s="276"/>
      <c r="OS27" s="276"/>
      <c r="OT27" s="276"/>
      <c r="OU27" s="276"/>
      <c r="OV27" s="276"/>
      <c r="OW27" s="276"/>
      <c r="OX27" s="276"/>
      <c r="OY27" s="276"/>
      <c r="OZ27" s="276"/>
      <c r="PA27" s="276"/>
      <c r="PB27" s="276"/>
      <c r="PC27" s="276"/>
      <c r="PD27" s="276"/>
      <c r="PE27" s="276"/>
      <c r="PF27" s="276"/>
      <c r="PG27" s="276"/>
      <c r="PH27" s="276"/>
      <c r="PI27" s="276"/>
      <c r="PJ27" s="276"/>
      <c r="PK27" s="276"/>
      <c r="PL27" s="276"/>
      <c r="PM27" s="276"/>
      <c r="PN27" s="276"/>
      <c r="PO27" s="276"/>
      <c r="PP27" s="276"/>
      <c r="PQ27" s="276"/>
      <c r="PR27" s="276"/>
      <c r="PS27" s="276"/>
      <c r="PT27" s="276"/>
      <c r="PU27" s="276"/>
      <c r="PV27" s="276"/>
      <c r="PW27" s="276"/>
      <c r="PX27" s="276"/>
      <c r="PY27" s="276"/>
      <c r="PZ27" s="276"/>
      <c r="QA27" s="276"/>
      <c r="QB27" s="276"/>
      <c r="QC27" s="276"/>
      <c r="QD27" s="276"/>
      <c r="QE27" s="276"/>
      <c r="QF27" s="276"/>
      <c r="QG27" s="276"/>
      <c r="QH27" s="276"/>
      <c r="QI27" s="276"/>
      <c r="QJ27" s="276"/>
      <c r="QK27" s="276"/>
      <c r="QL27" s="276"/>
      <c r="QM27" s="276"/>
      <c r="QN27" s="276"/>
      <c r="QO27" s="276"/>
      <c r="QP27" s="276"/>
      <c r="QQ27" s="276"/>
      <c r="QR27" s="276"/>
      <c r="QS27" s="276"/>
      <c r="QT27" s="276"/>
      <c r="QU27" s="276"/>
      <c r="QV27" s="276"/>
      <c r="QW27" s="276"/>
      <c r="QX27" s="276"/>
      <c r="QY27" s="276"/>
      <c r="QZ27" s="276"/>
      <c r="RA27" s="276"/>
      <c r="RB27" s="276"/>
      <c r="RC27" s="276"/>
      <c r="RD27" s="276"/>
      <c r="RE27" s="276"/>
      <c r="RF27" s="276"/>
      <c r="RG27" s="276"/>
    </row>
    <row r="28" spans="1:475" s="469" customFormat="1">
      <c r="A28" s="276"/>
      <c r="B28" s="461" t="s">
        <v>80</v>
      </c>
      <c r="C28" s="461"/>
      <c r="D28" s="462"/>
      <c r="E28" s="625" t="s">
        <v>357</v>
      </c>
      <c r="F28" s="625">
        <v>5</v>
      </c>
      <c r="G28" s="479">
        <f t="shared" si="0"/>
        <v>0</v>
      </c>
      <c r="H28" s="638" t="s">
        <v>40</v>
      </c>
      <c r="I28" s="626">
        <v>0</v>
      </c>
      <c r="J28" s="627">
        <v>0</v>
      </c>
      <c r="K28" s="628">
        <v>64.5</v>
      </c>
      <c r="L28" s="628">
        <v>64.5</v>
      </c>
      <c r="M28" s="467">
        <f t="shared" si="1"/>
        <v>0</v>
      </c>
      <c r="N28" s="467">
        <f t="shared" si="14"/>
        <v>0</v>
      </c>
      <c r="O28" s="767"/>
      <c r="P28" s="468">
        <f t="shared" si="2"/>
        <v>0</v>
      </c>
      <c r="Q28" s="468">
        <f t="shared" si="3"/>
        <v>0</v>
      </c>
      <c r="R28" s="468">
        <f t="shared" si="4"/>
        <v>0</v>
      </c>
      <c r="S28" s="468">
        <f t="shared" si="5"/>
        <v>0</v>
      </c>
      <c r="T28" s="468">
        <v>0</v>
      </c>
      <c r="U28" s="468">
        <f t="shared" si="6"/>
        <v>0</v>
      </c>
      <c r="V28" s="468">
        <f t="shared" si="7"/>
        <v>0</v>
      </c>
      <c r="W28" s="468">
        <v>0</v>
      </c>
      <c r="X28" s="468">
        <f t="shared" si="8"/>
        <v>0</v>
      </c>
      <c r="Y28" s="468">
        <f t="shared" si="9"/>
        <v>0</v>
      </c>
      <c r="Z28" s="468">
        <f t="shared" si="10"/>
        <v>0</v>
      </c>
      <c r="AA28" s="482">
        <f>IF(J28=0,0,(HLOOKUP(H28,'2012-2013 CE W T&amp;D No ConsCredi'!$C$7:$P$37,F28+1,FALSE)))</f>
        <v>0</v>
      </c>
      <c r="AB28" s="468">
        <f t="shared" si="11"/>
        <v>0</v>
      </c>
      <c r="AC28" s="487" t="str">
        <f t="shared" si="12"/>
        <v/>
      </c>
      <c r="AD28" s="487" t="str">
        <f t="shared" si="13"/>
        <v/>
      </c>
      <c r="AE28" s="276"/>
      <c r="AF28" s="276"/>
      <c r="AG28" s="276"/>
      <c r="AH28" s="276"/>
      <c r="AI28" s="276"/>
      <c r="AJ28" s="276"/>
      <c r="AK28" s="276"/>
      <c r="AL28" s="276"/>
      <c r="AM28" s="276"/>
      <c r="AN28" s="276"/>
      <c r="AO28" s="276"/>
      <c r="AP28" s="276"/>
      <c r="AQ28" s="276"/>
      <c r="AR28" s="276"/>
      <c r="AS28" s="276"/>
      <c r="AT28" s="276"/>
      <c r="AU28" s="276"/>
      <c r="AV28" s="276"/>
      <c r="AW28" s="276"/>
      <c r="AX28" s="276"/>
      <c r="AY28" s="276"/>
      <c r="AZ28" s="276"/>
      <c r="BA28" s="276"/>
      <c r="BB28" s="276"/>
      <c r="BC28" s="276"/>
      <c r="BD28" s="276"/>
      <c r="BE28" s="276"/>
      <c r="BF28" s="276"/>
      <c r="BG28" s="276"/>
      <c r="BH28" s="276"/>
      <c r="BI28" s="276"/>
      <c r="BJ28" s="276"/>
      <c r="BK28" s="276"/>
      <c r="BL28" s="276"/>
      <c r="BM28" s="276"/>
      <c r="BN28" s="276"/>
      <c r="BO28" s="276"/>
      <c r="BP28" s="276"/>
      <c r="BQ28" s="276"/>
      <c r="BR28" s="276"/>
      <c r="BS28" s="276"/>
      <c r="BT28" s="276"/>
      <c r="BU28" s="276"/>
      <c r="BV28" s="276"/>
      <c r="BW28" s="276"/>
      <c r="BX28" s="276"/>
      <c r="BY28" s="276"/>
      <c r="BZ28" s="276"/>
      <c r="CA28" s="276"/>
      <c r="CB28" s="276"/>
      <c r="CC28" s="276"/>
      <c r="CD28" s="276"/>
      <c r="CE28" s="276"/>
      <c r="CF28" s="276"/>
      <c r="CG28" s="276"/>
      <c r="CH28" s="276"/>
      <c r="CI28" s="276"/>
      <c r="CJ28" s="276"/>
      <c r="CK28" s="276"/>
      <c r="CL28" s="276"/>
      <c r="CM28" s="276"/>
      <c r="CN28" s="276"/>
      <c r="CO28" s="276"/>
      <c r="CP28" s="276"/>
      <c r="CQ28" s="276"/>
      <c r="CR28" s="276"/>
      <c r="CS28" s="276"/>
      <c r="CT28" s="276"/>
      <c r="CU28" s="276"/>
      <c r="CV28" s="276"/>
      <c r="CW28" s="276"/>
      <c r="CX28" s="276"/>
      <c r="CY28" s="276"/>
      <c r="CZ28" s="276"/>
      <c r="DA28" s="276"/>
      <c r="DB28" s="276"/>
      <c r="DC28" s="276"/>
      <c r="DD28" s="276"/>
      <c r="DE28" s="276"/>
      <c r="DF28" s="276"/>
      <c r="DG28" s="276"/>
      <c r="DH28" s="276"/>
      <c r="DI28" s="276"/>
      <c r="DJ28" s="276"/>
      <c r="DK28" s="276"/>
      <c r="DL28" s="276"/>
      <c r="DM28" s="276"/>
      <c r="DN28" s="276"/>
      <c r="DO28" s="276"/>
      <c r="DP28" s="276"/>
      <c r="DQ28" s="276"/>
      <c r="DR28" s="276"/>
      <c r="DS28" s="276"/>
      <c r="DT28" s="276"/>
      <c r="DU28" s="276"/>
      <c r="DV28" s="276"/>
      <c r="DW28" s="276"/>
      <c r="DX28" s="276"/>
      <c r="DY28" s="276"/>
      <c r="DZ28" s="276"/>
      <c r="EA28" s="276"/>
      <c r="EB28" s="276"/>
      <c r="EC28" s="276"/>
      <c r="ED28" s="276"/>
      <c r="EE28" s="276"/>
      <c r="EF28" s="276"/>
      <c r="EG28" s="276"/>
      <c r="EH28" s="276"/>
      <c r="EI28" s="276"/>
      <c r="EJ28" s="276"/>
      <c r="EK28" s="276"/>
      <c r="EL28" s="276"/>
      <c r="EM28" s="276"/>
      <c r="EN28" s="276"/>
      <c r="EO28" s="276"/>
      <c r="EP28" s="276"/>
      <c r="EQ28" s="276"/>
      <c r="ER28" s="276"/>
      <c r="ES28" s="276"/>
      <c r="ET28" s="276"/>
      <c r="EU28" s="276"/>
      <c r="EV28" s="276"/>
      <c r="EW28" s="276"/>
      <c r="EX28" s="276"/>
      <c r="EY28" s="276"/>
      <c r="EZ28" s="276"/>
      <c r="FA28" s="276"/>
      <c r="FB28" s="276"/>
      <c r="FC28" s="276"/>
      <c r="FD28" s="276"/>
      <c r="FE28" s="276"/>
      <c r="FF28" s="276"/>
      <c r="FG28" s="276"/>
      <c r="FH28" s="276"/>
      <c r="FI28" s="276"/>
      <c r="FJ28" s="276"/>
      <c r="FK28" s="276"/>
      <c r="FL28" s="276"/>
      <c r="FM28" s="276"/>
      <c r="FN28" s="276"/>
      <c r="FO28" s="276"/>
      <c r="FP28" s="276"/>
      <c r="FQ28" s="276"/>
      <c r="FR28" s="276"/>
      <c r="FS28" s="276"/>
      <c r="FT28" s="276"/>
      <c r="FU28" s="276"/>
      <c r="FV28" s="276"/>
      <c r="FW28" s="276"/>
      <c r="FX28" s="276"/>
      <c r="FY28" s="276"/>
      <c r="FZ28" s="276"/>
      <c r="GA28" s="276"/>
      <c r="GB28" s="276"/>
      <c r="GC28" s="276"/>
      <c r="GD28" s="276"/>
      <c r="GE28" s="276"/>
      <c r="GF28" s="276"/>
      <c r="GG28" s="276"/>
      <c r="GH28" s="276"/>
      <c r="GI28" s="276"/>
      <c r="GJ28" s="276"/>
      <c r="GK28" s="276"/>
      <c r="GL28" s="276"/>
      <c r="GM28" s="276"/>
      <c r="GN28" s="276"/>
      <c r="GO28" s="276"/>
      <c r="GP28" s="276"/>
      <c r="GQ28" s="276"/>
      <c r="GR28" s="276"/>
      <c r="GS28" s="276"/>
      <c r="GT28" s="276"/>
      <c r="GU28" s="276"/>
      <c r="GV28" s="276"/>
      <c r="GW28" s="276"/>
      <c r="GX28" s="276"/>
      <c r="GY28" s="276"/>
      <c r="GZ28" s="276"/>
      <c r="HA28" s="276"/>
      <c r="HB28" s="276"/>
      <c r="HC28" s="276"/>
      <c r="HD28" s="276"/>
      <c r="HE28" s="276"/>
      <c r="HF28" s="276"/>
      <c r="HG28" s="276"/>
      <c r="HH28" s="276"/>
      <c r="HI28" s="276"/>
      <c r="HJ28" s="276"/>
      <c r="HK28" s="276"/>
      <c r="HL28" s="276"/>
      <c r="HM28" s="276"/>
      <c r="HN28" s="276"/>
      <c r="HO28" s="276"/>
      <c r="HP28" s="276"/>
      <c r="HQ28" s="276"/>
      <c r="HR28" s="276"/>
      <c r="HS28" s="276"/>
      <c r="HT28" s="276"/>
      <c r="HU28" s="276"/>
      <c r="HV28" s="276"/>
      <c r="HW28" s="276"/>
      <c r="HX28" s="276"/>
      <c r="HY28" s="276"/>
      <c r="HZ28" s="276"/>
      <c r="IA28" s="276"/>
      <c r="IB28" s="276"/>
      <c r="IC28" s="276"/>
      <c r="ID28" s="276"/>
      <c r="IE28" s="276"/>
      <c r="IF28" s="276"/>
      <c r="IG28" s="276"/>
      <c r="IH28" s="276"/>
      <c r="II28" s="276"/>
      <c r="IJ28" s="276"/>
      <c r="IK28" s="276"/>
      <c r="IL28" s="276"/>
      <c r="IM28" s="276"/>
      <c r="IN28" s="276"/>
      <c r="IO28" s="276"/>
      <c r="IP28" s="276"/>
      <c r="IQ28" s="276"/>
      <c r="IR28" s="276"/>
      <c r="IS28" s="276"/>
      <c r="IT28" s="276"/>
      <c r="IU28" s="276"/>
      <c r="IV28" s="276"/>
      <c r="IW28" s="276"/>
      <c r="IX28" s="276"/>
      <c r="IY28" s="276"/>
      <c r="IZ28" s="276"/>
      <c r="JA28" s="276"/>
      <c r="JB28" s="276"/>
      <c r="JC28" s="276"/>
      <c r="JD28" s="276"/>
      <c r="JE28" s="276"/>
      <c r="JF28" s="276"/>
      <c r="JG28" s="276"/>
      <c r="JH28" s="276"/>
      <c r="JI28" s="276"/>
      <c r="JJ28" s="276"/>
      <c r="JK28" s="276"/>
      <c r="JL28" s="276"/>
      <c r="JM28" s="276"/>
      <c r="JN28" s="276"/>
      <c r="JO28" s="276"/>
      <c r="JP28" s="276"/>
      <c r="JQ28" s="276"/>
      <c r="JR28" s="276"/>
      <c r="JS28" s="276"/>
      <c r="JT28" s="276"/>
      <c r="JU28" s="276"/>
      <c r="JV28" s="276"/>
      <c r="JW28" s="276"/>
      <c r="JX28" s="276"/>
      <c r="JY28" s="276"/>
      <c r="JZ28" s="276"/>
      <c r="KA28" s="276"/>
      <c r="KB28" s="276"/>
      <c r="KC28" s="276"/>
      <c r="KD28" s="276"/>
      <c r="KE28" s="276"/>
      <c r="KF28" s="276"/>
      <c r="KG28" s="276"/>
      <c r="KH28" s="276"/>
      <c r="KI28" s="276"/>
      <c r="KJ28" s="276"/>
      <c r="KK28" s="276"/>
      <c r="KL28" s="276"/>
      <c r="KM28" s="276"/>
      <c r="KN28" s="276"/>
      <c r="KO28" s="276"/>
      <c r="KP28" s="276"/>
      <c r="KQ28" s="276"/>
      <c r="KR28" s="276"/>
      <c r="KS28" s="276"/>
      <c r="KT28" s="276"/>
      <c r="KU28" s="276"/>
      <c r="KV28" s="276"/>
      <c r="KW28" s="276"/>
      <c r="KX28" s="276"/>
      <c r="KY28" s="276"/>
      <c r="KZ28" s="276"/>
      <c r="LA28" s="276"/>
      <c r="LB28" s="276"/>
      <c r="LC28" s="276"/>
      <c r="LD28" s="276"/>
      <c r="LE28" s="276"/>
      <c r="LF28" s="276"/>
      <c r="LG28" s="276"/>
      <c r="LH28" s="276"/>
      <c r="LI28" s="276"/>
      <c r="LJ28" s="276"/>
      <c r="LK28" s="276"/>
      <c r="LL28" s="276"/>
      <c r="LM28" s="276"/>
      <c r="LN28" s="276"/>
      <c r="LO28" s="276"/>
      <c r="LP28" s="276"/>
      <c r="LQ28" s="276"/>
      <c r="LR28" s="276"/>
      <c r="LS28" s="276"/>
      <c r="LT28" s="276"/>
      <c r="LU28" s="276"/>
      <c r="LV28" s="276"/>
      <c r="LW28" s="276"/>
      <c r="LX28" s="276"/>
      <c r="LY28" s="276"/>
      <c r="LZ28" s="276"/>
      <c r="MA28" s="276"/>
      <c r="MB28" s="276"/>
      <c r="MC28" s="276"/>
      <c r="MD28" s="276"/>
      <c r="ME28" s="276"/>
      <c r="MF28" s="276"/>
      <c r="MG28" s="276"/>
      <c r="MH28" s="276"/>
      <c r="MI28" s="276"/>
      <c r="MJ28" s="276"/>
      <c r="MK28" s="276"/>
      <c r="ML28" s="276"/>
      <c r="MM28" s="276"/>
      <c r="MN28" s="276"/>
      <c r="MO28" s="276"/>
      <c r="MP28" s="276"/>
      <c r="MQ28" s="276"/>
      <c r="MR28" s="276"/>
      <c r="MS28" s="276"/>
      <c r="MT28" s="276"/>
      <c r="MU28" s="276"/>
      <c r="MV28" s="276"/>
      <c r="MW28" s="276"/>
      <c r="MX28" s="276"/>
      <c r="MY28" s="276"/>
      <c r="MZ28" s="276"/>
      <c r="NA28" s="276"/>
      <c r="NB28" s="276"/>
      <c r="NC28" s="276"/>
      <c r="ND28" s="276"/>
      <c r="NE28" s="276"/>
      <c r="NF28" s="276"/>
      <c r="NG28" s="276"/>
      <c r="NH28" s="276"/>
      <c r="NI28" s="276"/>
      <c r="NJ28" s="276"/>
      <c r="NK28" s="276"/>
      <c r="NL28" s="276"/>
      <c r="NM28" s="276"/>
      <c r="NN28" s="276"/>
      <c r="NO28" s="276"/>
      <c r="NP28" s="276"/>
      <c r="NQ28" s="276"/>
      <c r="NR28" s="276"/>
      <c r="NS28" s="276"/>
      <c r="NT28" s="276"/>
      <c r="NU28" s="276"/>
      <c r="NV28" s="276"/>
      <c r="NW28" s="276"/>
      <c r="NX28" s="276"/>
      <c r="NY28" s="276"/>
      <c r="NZ28" s="276"/>
      <c r="OA28" s="276"/>
      <c r="OB28" s="276"/>
      <c r="OC28" s="276"/>
      <c r="OD28" s="276"/>
      <c r="OE28" s="276"/>
      <c r="OF28" s="276"/>
      <c r="OG28" s="276"/>
      <c r="OH28" s="276"/>
      <c r="OI28" s="276"/>
      <c r="OJ28" s="276"/>
      <c r="OK28" s="276"/>
      <c r="OL28" s="276"/>
      <c r="OM28" s="276"/>
      <c r="ON28" s="276"/>
      <c r="OO28" s="276"/>
      <c r="OP28" s="276"/>
      <c r="OQ28" s="276"/>
      <c r="OR28" s="276"/>
      <c r="OS28" s="276"/>
      <c r="OT28" s="276"/>
      <c r="OU28" s="276"/>
      <c r="OV28" s="276"/>
      <c r="OW28" s="276"/>
      <c r="OX28" s="276"/>
      <c r="OY28" s="276"/>
      <c r="OZ28" s="276"/>
      <c r="PA28" s="276"/>
      <c r="PB28" s="276"/>
      <c r="PC28" s="276"/>
      <c r="PD28" s="276"/>
      <c r="PE28" s="276"/>
      <c r="PF28" s="276"/>
      <c r="PG28" s="276"/>
      <c r="PH28" s="276"/>
      <c r="PI28" s="276"/>
      <c r="PJ28" s="276"/>
      <c r="PK28" s="276"/>
      <c r="PL28" s="276"/>
      <c r="PM28" s="276"/>
      <c r="PN28" s="276"/>
      <c r="PO28" s="276"/>
      <c r="PP28" s="276"/>
      <c r="PQ28" s="276"/>
      <c r="PR28" s="276"/>
      <c r="PS28" s="276"/>
      <c r="PT28" s="276"/>
      <c r="PU28" s="276"/>
      <c r="PV28" s="276"/>
      <c r="PW28" s="276"/>
      <c r="PX28" s="276"/>
      <c r="PY28" s="276"/>
      <c r="PZ28" s="276"/>
      <c r="QA28" s="276"/>
      <c r="QB28" s="276"/>
      <c r="QC28" s="276"/>
      <c r="QD28" s="276"/>
      <c r="QE28" s="276"/>
      <c r="QF28" s="276"/>
      <c r="QG28" s="276"/>
      <c r="QH28" s="276"/>
      <c r="QI28" s="276"/>
      <c r="QJ28" s="276"/>
      <c r="QK28" s="276"/>
      <c r="QL28" s="276"/>
      <c r="QM28" s="276"/>
      <c r="QN28" s="276"/>
      <c r="QO28" s="276"/>
      <c r="QP28" s="276"/>
      <c r="QQ28" s="276"/>
      <c r="QR28" s="276"/>
      <c r="QS28" s="276"/>
      <c r="QT28" s="276"/>
      <c r="QU28" s="276"/>
      <c r="QV28" s="276"/>
      <c r="QW28" s="276"/>
      <c r="QX28" s="276"/>
      <c r="QY28" s="276"/>
      <c r="QZ28" s="276"/>
      <c r="RA28" s="276"/>
      <c r="RB28" s="276"/>
      <c r="RC28" s="276"/>
      <c r="RD28" s="276"/>
      <c r="RE28" s="276"/>
      <c r="RF28" s="276"/>
      <c r="RG28" s="276"/>
    </row>
    <row r="29" spans="1:475" s="469" customFormat="1">
      <c r="A29" s="276"/>
      <c r="B29" s="461" t="s">
        <v>80</v>
      </c>
      <c r="C29" s="461"/>
      <c r="D29" s="462"/>
      <c r="E29" s="625" t="s">
        <v>358</v>
      </c>
      <c r="F29" s="625">
        <v>5</v>
      </c>
      <c r="G29" s="479">
        <f t="shared" si="0"/>
        <v>0</v>
      </c>
      <c r="H29" s="638" t="s">
        <v>40</v>
      </c>
      <c r="I29" s="626">
        <v>0</v>
      </c>
      <c r="J29" s="627">
        <v>0</v>
      </c>
      <c r="K29" s="628">
        <v>117</v>
      </c>
      <c r="L29" s="628">
        <v>117</v>
      </c>
      <c r="M29" s="467">
        <f t="shared" si="1"/>
        <v>0</v>
      </c>
      <c r="N29" s="467">
        <f t="shared" si="14"/>
        <v>0</v>
      </c>
      <c r="O29" s="767"/>
      <c r="P29" s="468">
        <f t="shared" si="2"/>
        <v>0</v>
      </c>
      <c r="Q29" s="468">
        <f t="shared" si="3"/>
        <v>0</v>
      </c>
      <c r="R29" s="468">
        <f t="shared" si="4"/>
        <v>0</v>
      </c>
      <c r="S29" s="468">
        <f t="shared" si="5"/>
        <v>0</v>
      </c>
      <c r="T29" s="468">
        <v>0</v>
      </c>
      <c r="U29" s="468">
        <f t="shared" si="6"/>
        <v>0</v>
      </c>
      <c r="V29" s="468">
        <f t="shared" si="7"/>
        <v>0</v>
      </c>
      <c r="W29" s="468">
        <v>0</v>
      </c>
      <c r="X29" s="468">
        <f t="shared" si="8"/>
        <v>0</v>
      </c>
      <c r="Y29" s="468">
        <f t="shared" si="9"/>
        <v>0</v>
      </c>
      <c r="Z29" s="468">
        <f t="shared" si="10"/>
        <v>0</v>
      </c>
      <c r="AA29" s="482">
        <f>IF(J29=0,0,(HLOOKUP(H29,'2012-2013 CE W T&amp;D No ConsCredi'!$C$7:$P$37,F29+1,FALSE)))</f>
        <v>0</v>
      </c>
      <c r="AB29" s="468">
        <f t="shared" si="11"/>
        <v>0</v>
      </c>
      <c r="AC29" s="487" t="str">
        <f t="shared" si="12"/>
        <v/>
      </c>
      <c r="AD29" s="487" t="str">
        <f t="shared" si="13"/>
        <v/>
      </c>
      <c r="AE29" s="276"/>
      <c r="AF29" s="276"/>
      <c r="AG29" s="276"/>
      <c r="AH29" s="276"/>
      <c r="AI29" s="276"/>
      <c r="AJ29" s="276"/>
      <c r="AK29" s="276"/>
      <c r="AL29" s="276"/>
      <c r="AM29" s="276"/>
      <c r="AN29" s="276"/>
      <c r="AO29" s="276"/>
      <c r="AP29" s="276"/>
      <c r="AQ29" s="276"/>
      <c r="AR29" s="276"/>
      <c r="AS29" s="276"/>
      <c r="AT29" s="276"/>
      <c r="AU29" s="276"/>
      <c r="AV29" s="276"/>
      <c r="AW29" s="276"/>
      <c r="AX29" s="276"/>
      <c r="AY29" s="276"/>
      <c r="AZ29" s="276"/>
      <c r="BA29" s="276"/>
      <c r="BB29" s="276"/>
      <c r="BC29" s="276"/>
      <c r="BD29" s="276"/>
      <c r="BE29" s="276"/>
      <c r="BF29" s="276"/>
      <c r="BG29" s="276"/>
      <c r="BH29" s="276"/>
      <c r="BI29" s="276"/>
      <c r="BJ29" s="276"/>
      <c r="BK29" s="276"/>
      <c r="BL29" s="276"/>
      <c r="BM29" s="276"/>
      <c r="BN29" s="276"/>
      <c r="BO29" s="276"/>
      <c r="BP29" s="276"/>
      <c r="BQ29" s="276"/>
      <c r="BR29" s="276"/>
      <c r="BS29" s="276"/>
      <c r="BT29" s="276"/>
      <c r="BU29" s="276"/>
      <c r="BV29" s="276"/>
      <c r="BW29" s="276"/>
      <c r="BX29" s="276"/>
      <c r="BY29" s="276"/>
      <c r="BZ29" s="276"/>
      <c r="CA29" s="276"/>
      <c r="CB29" s="276"/>
      <c r="CC29" s="276"/>
      <c r="CD29" s="276"/>
      <c r="CE29" s="276"/>
      <c r="CF29" s="276"/>
      <c r="CG29" s="276"/>
      <c r="CH29" s="276"/>
      <c r="CI29" s="276"/>
      <c r="CJ29" s="276"/>
      <c r="CK29" s="276"/>
      <c r="CL29" s="276"/>
      <c r="CM29" s="276"/>
      <c r="CN29" s="276"/>
      <c r="CO29" s="276"/>
      <c r="CP29" s="276"/>
      <c r="CQ29" s="276"/>
      <c r="CR29" s="276"/>
      <c r="CS29" s="276"/>
      <c r="CT29" s="276"/>
      <c r="CU29" s="276"/>
      <c r="CV29" s="276"/>
      <c r="CW29" s="276"/>
      <c r="CX29" s="276"/>
      <c r="CY29" s="276"/>
      <c r="CZ29" s="276"/>
      <c r="DA29" s="276"/>
      <c r="DB29" s="276"/>
      <c r="DC29" s="276"/>
      <c r="DD29" s="276"/>
      <c r="DE29" s="276"/>
      <c r="DF29" s="276"/>
      <c r="DG29" s="276"/>
      <c r="DH29" s="276"/>
      <c r="DI29" s="276"/>
      <c r="DJ29" s="276"/>
      <c r="DK29" s="276"/>
      <c r="DL29" s="276"/>
      <c r="DM29" s="276"/>
      <c r="DN29" s="276"/>
      <c r="DO29" s="276"/>
      <c r="DP29" s="276"/>
      <c r="DQ29" s="276"/>
      <c r="DR29" s="276"/>
      <c r="DS29" s="276"/>
      <c r="DT29" s="276"/>
      <c r="DU29" s="276"/>
      <c r="DV29" s="276"/>
      <c r="DW29" s="276"/>
      <c r="DX29" s="276"/>
      <c r="DY29" s="276"/>
      <c r="DZ29" s="276"/>
      <c r="EA29" s="276"/>
      <c r="EB29" s="276"/>
      <c r="EC29" s="276"/>
      <c r="ED29" s="276"/>
      <c r="EE29" s="276"/>
      <c r="EF29" s="276"/>
      <c r="EG29" s="276"/>
      <c r="EH29" s="276"/>
      <c r="EI29" s="276"/>
      <c r="EJ29" s="276"/>
      <c r="EK29" s="276"/>
      <c r="EL29" s="276"/>
      <c r="EM29" s="276"/>
      <c r="EN29" s="276"/>
      <c r="EO29" s="276"/>
      <c r="EP29" s="276"/>
      <c r="EQ29" s="276"/>
      <c r="ER29" s="276"/>
      <c r="ES29" s="276"/>
      <c r="ET29" s="276"/>
      <c r="EU29" s="276"/>
      <c r="EV29" s="276"/>
      <c r="EW29" s="276"/>
      <c r="EX29" s="276"/>
      <c r="EY29" s="276"/>
      <c r="EZ29" s="276"/>
      <c r="FA29" s="276"/>
      <c r="FB29" s="276"/>
      <c r="FC29" s="276"/>
      <c r="FD29" s="276"/>
      <c r="FE29" s="276"/>
      <c r="FF29" s="276"/>
      <c r="FG29" s="276"/>
      <c r="FH29" s="276"/>
      <c r="FI29" s="276"/>
      <c r="FJ29" s="276"/>
      <c r="FK29" s="276"/>
      <c r="FL29" s="276"/>
      <c r="FM29" s="276"/>
      <c r="FN29" s="276"/>
      <c r="FO29" s="276"/>
      <c r="FP29" s="276"/>
      <c r="FQ29" s="276"/>
      <c r="FR29" s="276"/>
      <c r="FS29" s="276"/>
      <c r="FT29" s="276"/>
      <c r="FU29" s="276"/>
      <c r="FV29" s="276"/>
      <c r="FW29" s="276"/>
      <c r="FX29" s="276"/>
      <c r="FY29" s="276"/>
      <c r="FZ29" s="276"/>
      <c r="GA29" s="276"/>
      <c r="GB29" s="276"/>
      <c r="GC29" s="276"/>
      <c r="GD29" s="276"/>
      <c r="GE29" s="276"/>
      <c r="GF29" s="276"/>
      <c r="GG29" s="276"/>
      <c r="GH29" s="276"/>
      <c r="GI29" s="276"/>
      <c r="GJ29" s="276"/>
      <c r="GK29" s="276"/>
      <c r="GL29" s="276"/>
      <c r="GM29" s="276"/>
      <c r="GN29" s="276"/>
      <c r="GO29" s="276"/>
      <c r="GP29" s="276"/>
      <c r="GQ29" s="276"/>
      <c r="GR29" s="276"/>
      <c r="GS29" s="276"/>
      <c r="GT29" s="276"/>
      <c r="GU29" s="276"/>
      <c r="GV29" s="276"/>
      <c r="GW29" s="276"/>
      <c r="GX29" s="276"/>
      <c r="GY29" s="276"/>
      <c r="GZ29" s="276"/>
      <c r="HA29" s="276"/>
      <c r="HB29" s="276"/>
      <c r="HC29" s="276"/>
      <c r="HD29" s="276"/>
      <c r="HE29" s="276"/>
      <c r="HF29" s="276"/>
      <c r="HG29" s="276"/>
      <c r="HH29" s="276"/>
      <c r="HI29" s="276"/>
      <c r="HJ29" s="276"/>
      <c r="HK29" s="276"/>
      <c r="HL29" s="276"/>
      <c r="HM29" s="276"/>
      <c r="HN29" s="276"/>
      <c r="HO29" s="276"/>
      <c r="HP29" s="276"/>
      <c r="HQ29" s="276"/>
      <c r="HR29" s="276"/>
      <c r="HS29" s="276"/>
      <c r="HT29" s="276"/>
      <c r="HU29" s="276"/>
      <c r="HV29" s="276"/>
      <c r="HW29" s="276"/>
      <c r="HX29" s="276"/>
      <c r="HY29" s="276"/>
      <c r="HZ29" s="276"/>
      <c r="IA29" s="276"/>
      <c r="IB29" s="276"/>
      <c r="IC29" s="276"/>
      <c r="ID29" s="276"/>
      <c r="IE29" s="276"/>
      <c r="IF29" s="276"/>
      <c r="IG29" s="276"/>
      <c r="IH29" s="276"/>
      <c r="II29" s="276"/>
      <c r="IJ29" s="276"/>
      <c r="IK29" s="276"/>
      <c r="IL29" s="276"/>
      <c r="IM29" s="276"/>
      <c r="IN29" s="276"/>
      <c r="IO29" s="276"/>
      <c r="IP29" s="276"/>
      <c r="IQ29" s="276"/>
      <c r="IR29" s="276"/>
      <c r="IS29" s="276"/>
      <c r="IT29" s="276"/>
      <c r="IU29" s="276"/>
      <c r="IV29" s="276"/>
      <c r="IW29" s="276"/>
      <c r="IX29" s="276"/>
      <c r="IY29" s="276"/>
      <c r="IZ29" s="276"/>
      <c r="JA29" s="276"/>
      <c r="JB29" s="276"/>
      <c r="JC29" s="276"/>
      <c r="JD29" s="276"/>
      <c r="JE29" s="276"/>
      <c r="JF29" s="276"/>
      <c r="JG29" s="276"/>
      <c r="JH29" s="276"/>
      <c r="JI29" s="276"/>
      <c r="JJ29" s="276"/>
      <c r="JK29" s="276"/>
      <c r="JL29" s="276"/>
      <c r="JM29" s="276"/>
      <c r="JN29" s="276"/>
      <c r="JO29" s="276"/>
      <c r="JP29" s="276"/>
      <c r="JQ29" s="276"/>
      <c r="JR29" s="276"/>
      <c r="JS29" s="276"/>
      <c r="JT29" s="276"/>
      <c r="JU29" s="276"/>
      <c r="JV29" s="276"/>
      <c r="JW29" s="276"/>
      <c r="JX29" s="276"/>
      <c r="JY29" s="276"/>
      <c r="JZ29" s="276"/>
      <c r="KA29" s="276"/>
      <c r="KB29" s="276"/>
      <c r="KC29" s="276"/>
      <c r="KD29" s="276"/>
      <c r="KE29" s="276"/>
      <c r="KF29" s="276"/>
      <c r="KG29" s="276"/>
      <c r="KH29" s="276"/>
      <c r="KI29" s="276"/>
      <c r="KJ29" s="276"/>
      <c r="KK29" s="276"/>
      <c r="KL29" s="276"/>
      <c r="KM29" s="276"/>
      <c r="KN29" s="276"/>
      <c r="KO29" s="276"/>
      <c r="KP29" s="276"/>
      <c r="KQ29" s="276"/>
      <c r="KR29" s="276"/>
      <c r="KS29" s="276"/>
      <c r="KT29" s="276"/>
      <c r="KU29" s="276"/>
      <c r="KV29" s="276"/>
      <c r="KW29" s="276"/>
      <c r="KX29" s="276"/>
      <c r="KY29" s="276"/>
      <c r="KZ29" s="276"/>
      <c r="LA29" s="276"/>
      <c r="LB29" s="276"/>
      <c r="LC29" s="276"/>
      <c r="LD29" s="276"/>
      <c r="LE29" s="276"/>
      <c r="LF29" s="276"/>
      <c r="LG29" s="276"/>
      <c r="LH29" s="276"/>
      <c r="LI29" s="276"/>
      <c r="LJ29" s="276"/>
      <c r="LK29" s="276"/>
      <c r="LL29" s="276"/>
      <c r="LM29" s="276"/>
      <c r="LN29" s="276"/>
      <c r="LO29" s="276"/>
      <c r="LP29" s="276"/>
      <c r="LQ29" s="276"/>
      <c r="LR29" s="276"/>
      <c r="LS29" s="276"/>
      <c r="LT29" s="276"/>
      <c r="LU29" s="276"/>
      <c r="LV29" s="276"/>
      <c r="LW29" s="276"/>
      <c r="LX29" s="276"/>
      <c r="LY29" s="276"/>
      <c r="LZ29" s="276"/>
      <c r="MA29" s="276"/>
      <c r="MB29" s="276"/>
      <c r="MC29" s="276"/>
      <c r="MD29" s="276"/>
      <c r="ME29" s="276"/>
      <c r="MF29" s="276"/>
      <c r="MG29" s="276"/>
      <c r="MH29" s="276"/>
      <c r="MI29" s="276"/>
      <c r="MJ29" s="276"/>
      <c r="MK29" s="276"/>
      <c r="ML29" s="276"/>
      <c r="MM29" s="276"/>
      <c r="MN29" s="276"/>
      <c r="MO29" s="276"/>
      <c r="MP29" s="276"/>
      <c r="MQ29" s="276"/>
      <c r="MR29" s="276"/>
      <c r="MS29" s="276"/>
      <c r="MT29" s="276"/>
      <c r="MU29" s="276"/>
      <c r="MV29" s="276"/>
      <c r="MW29" s="276"/>
      <c r="MX29" s="276"/>
      <c r="MY29" s="276"/>
      <c r="MZ29" s="276"/>
      <c r="NA29" s="276"/>
      <c r="NB29" s="276"/>
      <c r="NC29" s="276"/>
      <c r="ND29" s="276"/>
      <c r="NE29" s="276"/>
      <c r="NF29" s="276"/>
      <c r="NG29" s="276"/>
      <c r="NH29" s="276"/>
      <c r="NI29" s="276"/>
      <c r="NJ29" s="276"/>
      <c r="NK29" s="276"/>
      <c r="NL29" s="276"/>
      <c r="NM29" s="276"/>
      <c r="NN29" s="276"/>
      <c r="NO29" s="276"/>
      <c r="NP29" s="276"/>
      <c r="NQ29" s="276"/>
      <c r="NR29" s="276"/>
      <c r="NS29" s="276"/>
      <c r="NT29" s="276"/>
      <c r="NU29" s="276"/>
      <c r="NV29" s="276"/>
      <c r="NW29" s="276"/>
      <c r="NX29" s="276"/>
      <c r="NY29" s="276"/>
      <c r="NZ29" s="276"/>
      <c r="OA29" s="276"/>
      <c r="OB29" s="276"/>
      <c r="OC29" s="276"/>
      <c r="OD29" s="276"/>
      <c r="OE29" s="276"/>
      <c r="OF29" s="276"/>
      <c r="OG29" s="276"/>
      <c r="OH29" s="276"/>
      <c r="OI29" s="276"/>
      <c r="OJ29" s="276"/>
      <c r="OK29" s="276"/>
      <c r="OL29" s="276"/>
      <c r="OM29" s="276"/>
      <c r="ON29" s="276"/>
      <c r="OO29" s="276"/>
      <c r="OP29" s="276"/>
      <c r="OQ29" s="276"/>
      <c r="OR29" s="276"/>
      <c r="OS29" s="276"/>
      <c r="OT29" s="276"/>
      <c r="OU29" s="276"/>
      <c r="OV29" s="276"/>
      <c r="OW29" s="276"/>
      <c r="OX29" s="276"/>
      <c r="OY29" s="276"/>
      <c r="OZ29" s="276"/>
      <c r="PA29" s="276"/>
      <c r="PB29" s="276"/>
      <c r="PC29" s="276"/>
      <c r="PD29" s="276"/>
      <c r="PE29" s="276"/>
      <c r="PF29" s="276"/>
      <c r="PG29" s="276"/>
      <c r="PH29" s="276"/>
      <c r="PI29" s="276"/>
      <c r="PJ29" s="276"/>
      <c r="PK29" s="276"/>
      <c r="PL29" s="276"/>
      <c r="PM29" s="276"/>
      <c r="PN29" s="276"/>
      <c r="PO29" s="276"/>
      <c r="PP29" s="276"/>
      <c r="PQ29" s="276"/>
      <c r="PR29" s="276"/>
      <c r="PS29" s="276"/>
      <c r="PT29" s="276"/>
      <c r="PU29" s="276"/>
      <c r="PV29" s="276"/>
      <c r="PW29" s="276"/>
      <c r="PX29" s="276"/>
      <c r="PY29" s="276"/>
      <c r="PZ29" s="276"/>
      <c r="QA29" s="276"/>
      <c r="QB29" s="276"/>
      <c r="QC29" s="276"/>
      <c r="QD29" s="276"/>
      <c r="QE29" s="276"/>
      <c r="QF29" s="276"/>
      <c r="QG29" s="276"/>
      <c r="QH29" s="276"/>
      <c r="QI29" s="276"/>
      <c r="QJ29" s="276"/>
      <c r="QK29" s="276"/>
      <c r="QL29" s="276"/>
      <c r="QM29" s="276"/>
      <c r="QN29" s="276"/>
      <c r="QO29" s="276"/>
      <c r="QP29" s="276"/>
      <c r="QQ29" s="276"/>
      <c r="QR29" s="276"/>
      <c r="QS29" s="276"/>
      <c r="QT29" s="276"/>
      <c r="QU29" s="276"/>
      <c r="QV29" s="276"/>
      <c r="QW29" s="276"/>
      <c r="QX29" s="276"/>
      <c r="QY29" s="276"/>
      <c r="QZ29" s="276"/>
      <c r="RA29" s="276"/>
      <c r="RB29" s="276"/>
      <c r="RC29" s="276"/>
      <c r="RD29" s="276"/>
      <c r="RE29" s="276"/>
      <c r="RF29" s="276"/>
      <c r="RG29" s="276"/>
    </row>
    <row r="30" spans="1:475" s="469" customFormat="1">
      <c r="A30" s="276"/>
      <c r="B30" s="461" t="s">
        <v>80</v>
      </c>
      <c r="C30" s="461"/>
      <c r="D30" s="462"/>
      <c r="E30" s="625" t="s">
        <v>359</v>
      </c>
      <c r="F30" s="625">
        <v>5</v>
      </c>
      <c r="G30" s="479">
        <f t="shared" si="0"/>
        <v>0</v>
      </c>
      <c r="H30" s="638" t="s">
        <v>40</v>
      </c>
      <c r="I30" s="626">
        <v>0</v>
      </c>
      <c r="J30" s="627">
        <v>0</v>
      </c>
      <c r="K30" s="628">
        <v>58.5</v>
      </c>
      <c r="L30" s="628">
        <v>58.5</v>
      </c>
      <c r="M30" s="467">
        <f t="shared" si="1"/>
        <v>0</v>
      </c>
      <c r="N30" s="467">
        <f t="shared" si="14"/>
        <v>0</v>
      </c>
      <c r="O30" s="767"/>
      <c r="P30" s="468">
        <f t="shared" si="2"/>
        <v>0</v>
      </c>
      <c r="Q30" s="468">
        <f t="shared" si="3"/>
        <v>0</v>
      </c>
      <c r="R30" s="468">
        <f t="shared" si="4"/>
        <v>0</v>
      </c>
      <c r="S30" s="468">
        <f t="shared" si="5"/>
        <v>0</v>
      </c>
      <c r="T30" s="468">
        <v>0</v>
      </c>
      <c r="U30" s="468">
        <f t="shared" si="6"/>
        <v>0</v>
      </c>
      <c r="V30" s="468">
        <f t="shared" si="7"/>
        <v>0</v>
      </c>
      <c r="W30" s="468">
        <v>0</v>
      </c>
      <c r="X30" s="468">
        <f t="shared" si="8"/>
        <v>0</v>
      </c>
      <c r="Y30" s="468">
        <f t="shared" si="9"/>
        <v>0</v>
      </c>
      <c r="Z30" s="468">
        <f t="shared" si="10"/>
        <v>0</v>
      </c>
      <c r="AA30" s="482">
        <f>IF(J30=0,0,(HLOOKUP(H30,'2012-2013 CE W T&amp;D No ConsCredi'!$C$7:$P$37,F30+1,FALSE)))</f>
        <v>0</v>
      </c>
      <c r="AB30" s="468">
        <f t="shared" si="11"/>
        <v>0</v>
      </c>
      <c r="AC30" s="487" t="str">
        <f t="shared" si="12"/>
        <v/>
      </c>
      <c r="AD30" s="487" t="str">
        <f t="shared" si="13"/>
        <v/>
      </c>
      <c r="AE30" s="276"/>
      <c r="AF30" s="276"/>
      <c r="AG30" s="276"/>
      <c r="AH30" s="276"/>
      <c r="AI30" s="276"/>
      <c r="AJ30" s="276"/>
      <c r="AK30" s="276"/>
      <c r="AL30" s="276"/>
      <c r="AM30" s="276"/>
      <c r="AN30" s="276"/>
      <c r="AO30" s="276"/>
      <c r="AP30" s="276"/>
      <c r="AQ30" s="276"/>
      <c r="AR30" s="276"/>
      <c r="AS30" s="276"/>
      <c r="AT30" s="276"/>
      <c r="AU30" s="276"/>
      <c r="AV30" s="276"/>
      <c r="AW30" s="276"/>
      <c r="AX30" s="276"/>
      <c r="AY30" s="276"/>
      <c r="AZ30" s="276"/>
      <c r="BA30" s="276"/>
      <c r="BB30" s="276"/>
      <c r="BC30" s="276"/>
      <c r="BD30" s="276"/>
      <c r="BE30" s="276"/>
      <c r="BF30" s="276"/>
      <c r="BG30" s="276"/>
      <c r="BH30" s="276"/>
      <c r="BI30" s="276"/>
      <c r="BJ30" s="276"/>
      <c r="BK30" s="276"/>
      <c r="BL30" s="276"/>
      <c r="BM30" s="276"/>
      <c r="BN30" s="276"/>
      <c r="BO30" s="276"/>
      <c r="BP30" s="276"/>
      <c r="BQ30" s="276"/>
      <c r="BR30" s="276"/>
      <c r="BS30" s="276"/>
      <c r="BT30" s="276"/>
      <c r="BU30" s="276"/>
      <c r="BV30" s="276"/>
      <c r="BW30" s="276"/>
      <c r="BX30" s="276"/>
      <c r="BY30" s="276"/>
      <c r="BZ30" s="276"/>
      <c r="CA30" s="276"/>
      <c r="CB30" s="276"/>
      <c r="CC30" s="276"/>
      <c r="CD30" s="276"/>
      <c r="CE30" s="276"/>
      <c r="CF30" s="276"/>
      <c r="CG30" s="276"/>
      <c r="CH30" s="276"/>
      <c r="CI30" s="276"/>
      <c r="CJ30" s="276"/>
      <c r="CK30" s="276"/>
      <c r="CL30" s="276"/>
      <c r="CM30" s="276"/>
      <c r="CN30" s="276"/>
      <c r="CO30" s="276"/>
      <c r="CP30" s="276"/>
      <c r="CQ30" s="276"/>
      <c r="CR30" s="276"/>
      <c r="CS30" s="276"/>
      <c r="CT30" s="276"/>
      <c r="CU30" s="276"/>
      <c r="CV30" s="276"/>
      <c r="CW30" s="276"/>
      <c r="CX30" s="276"/>
      <c r="CY30" s="276"/>
      <c r="CZ30" s="276"/>
      <c r="DA30" s="276"/>
      <c r="DB30" s="276"/>
      <c r="DC30" s="276"/>
      <c r="DD30" s="276"/>
      <c r="DE30" s="276"/>
      <c r="DF30" s="276"/>
      <c r="DG30" s="276"/>
      <c r="DH30" s="276"/>
      <c r="DI30" s="276"/>
      <c r="DJ30" s="276"/>
      <c r="DK30" s="276"/>
      <c r="DL30" s="276"/>
      <c r="DM30" s="276"/>
      <c r="DN30" s="276"/>
      <c r="DO30" s="276"/>
      <c r="DP30" s="276"/>
      <c r="DQ30" s="276"/>
      <c r="DR30" s="276"/>
      <c r="DS30" s="276"/>
      <c r="DT30" s="276"/>
      <c r="DU30" s="276"/>
      <c r="DV30" s="276"/>
      <c r="DW30" s="276"/>
      <c r="DX30" s="276"/>
      <c r="DY30" s="276"/>
      <c r="DZ30" s="276"/>
      <c r="EA30" s="276"/>
      <c r="EB30" s="276"/>
      <c r="EC30" s="276"/>
      <c r="ED30" s="276"/>
      <c r="EE30" s="276"/>
      <c r="EF30" s="276"/>
      <c r="EG30" s="276"/>
      <c r="EH30" s="276"/>
      <c r="EI30" s="276"/>
      <c r="EJ30" s="276"/>
      <c r="EK30" s="276"/>
      <c r="EL30" s="276"/>
      <c r="EM30" s="276"/>
      <c r="EN30" s="276"/>
      <c r="EO30" s="276"/>
      <c r="EP30" s="276"/>
      <c r="EQ30" s="276"/>
      <c r="ER30" s="276"/>
      <c r="ES30" s="276"/>
      <c r="ET30" s="276"/>
      <c r="EU30" s="276"/>
      <c r="EV30" s="276"/>
      <c r="EW30" s="276"/>
      <c r="EX30" s="276"/>
      <c r="EY30" s="276"/>
      <c r="EZ30" s="276"/>
      <c r="FA30" s="276"/>
      <c r="FB30" s="276"/>
      <c r="FC30" s="276"/>
      <c r="FD30" s="276"/>
      <c r="FE30" s="276"/>
      <c r="FF30" s="276"/>
      <c r="FG30" s="276"/>
      <c r="FH30" s="276"/>
      <c r="FI30" s="276"/>
      <c r="FJ30" s="276"/>
      <c r="FK30" s="276"/>
      <c r="FL30" s="276"/>
      <c r="FM30" s="276"/>
      <c r="FN30" s="276"/>
      <c r="FO30" s="276"/>
      <c r="FP30" s="276"/>
      <c r="FQ30" s="276"/>
      <c r="FR30" s="276"/>
      <c r="FS30" s="276"/>
      <c r="FT30" s="276"/>
      <c r="FU30" s="276"/>
      <c r="FV30" s="276"/>
      <c r="FW30" s="276"/>
      <c r="FX30" s="276"/>
      <c r="FY30" s="276"/>
      <c r="FZ30" s="276"/>
      <c r="GA30" s="276"/>
      <c r="GB30" s="276"/>
      <c r="GC30" s="276"/>
      <c r="GD30" s="276"/>
      <c r="GE30" s="276"/>
      <c r="GF30" s="276"/>
      <c r="GG30" s="276"/>
      <c r="GH30" s="276"/>
      <c r="GI30" s="276"/>
      <c r="GJ30" s="276"/>
      <c r="GK30" s="276"/>
      <c r="GL30" s="276"/>
      <c r="GM30" s="276"/>
      <c r="GN30" s="276"/>
      <c r="GO30" s="276"/>
      <c r="GP30" s="276"/>
      <c r="GQ30" s="276"/>
      <c r="GR30" s="276"/>
      <c r="GS30" s="276"/>
      <c r="GT30" s="276"/>
      <c r="GU30" s="276"/>
      <c r="GV30" s="276"/>
      <c r="GW30" s="276"/>
      <c r="GX30" s="276"/>
      <c r="GY30" s="276"/>
      <c r="GZ30" s="276"/>
      <c r="HA30" s="276"/>
      <c r="HB30" s="276"/>
      <c r="HC30" s="276"/>
      <c r="HD30" s="276"/>
      <c r="HE30" s="276"/>
      <c r="HF30" s="276"/>
      <c r="HG30" s="276"/>
      <c r="HH30" s="276"/>
      <c r="HI30" s="276"/>
      <c r="HJ30" s="276"/>
      <c r="HK30" s="276"/>
      <c r="HL30" s="276"/>
      <c r="HM30" s="276"/>
      <c r="HN30" s="276"/>
      <c r="HO30" s="276"/>
      <c r="HP30" s="276"/>
      <c r="HQ30" s="276"/>
      <c r="HR30" s="276"/>
      <c r="HS30" s="276"/>
      <c r="HT30" s="276"/>
      <c r="HU30" s="276"/>
      <c r="HV30" s="276"/>
      <c r="HW30" s="276"/>
      <c r="HX30" s="276"/>
      <c r="HY30" s="276"/>
      <c r="HZ30" s="276"/>
      <c r="IA30" s="276"/>
      <c r="IB30" s="276"/>
      <c r="IC30" s="276"/>
      <c r="ID30" s="276"/>
      <c r="IE30" s="276"/>
      <c r="IF30" s="276"/>
      <c r="IG30" s="276"/>
      <c r="IH30" s="276"/>
      <c r="II30" s="276"/>
      <c r="IJ30" s="276"/>
      <c r="IK30" s="276"/>
      <c r="IL30" s="276"/>
      <c r="IM30" s="276"/>
      <c r="IN30" s="276"/>
      <c r="IO30" s="276"/>
      <c r="IP30" s="276"/>
      <c r="IQ30" s="276"/>
      <c r="IR30" s="276"/>
      <c r="IS30" s="276"/>
      <c r="IT30" s="276"/>
      <c r="IU30" s="276"/>
      <c r="IV30" s="276"/>
      <c r="IW30" s="276"/>
      <c r="IX30" s="276"/>
      <c r="IY30" s="276"/>
      <c r="IZ30" s="276"/>
      <c r="JA30" s="276"/>
      <c r="JB30" s="276"/>
      <c r="JC30" s="276"/>
      <c r="JD30" s="276"/>
      <c r="JE30" s="276"/>
      <c r="JF30" s="276"/>
      <c r="JG30" s="276"/>
      <c r="JH30" s="276"/>
      <c r="JI30" s="276"/>
      <c r="JJ30" s="276"/>
      <c r="JK30" s="276"/>
      <c r="JL30" s="276"/>
      <c r="JM30" s="276"/>
      <c r="JN30" s="276"/>
      <c r="JO30" s="276"/>
      <c r="JP30" s="276"/>
      <c r="JQ30" s="276"/>
      <c r="JR30" s="276"/>
      <c r="JS30" s="276"/>
      <c r="JT30" s="276"/>
      <c r="JU30" s="276"/>
      <c r="JV30" s="276"/>
      <c r="JW30" s="276"/>
      <c r="JX30" s="276"/>
      <c r="JY30" s="276"/>
      <c r="JZ30" s="276"/>
      <c r="KA30" s="276"/>
      <c r="KB30" s="276"/>
      <c r="KC30" s="276"/>
      <c r="KD30" s="276"/>
      <c r="KE30" s="276"/>
      <c r="KF30" s="276"/>
      <c r="KG30" s="276"/>
      <c r="KH30" s="276"/>
      <c r="KI30" s="276"/>
      <c r="KJ30" s="276"/>
      <c r="KK30" s="276"/>
      <c r="KL30" s="276"/>
      <c r="KM30" s="276"/>
      <c r="KN30" s="276"/>
      <c r="KO30" s="276"/>
      <c r="KP30" s="276"/>
      <c r="KQ30" s="276"/>
      <c r="KR30" s="276"/>
      <c r="KS30" s="276"/>
      <c r="KT30" s="276"/>
      <c r="KU30" s="276"/>
      <c r="KV30" s="276"/>
      <c r="KW30" s="276"/>
      <c r="KX30" s="276"/>
      <c r="KY30" s="276"/>
      <c r="KZ30" s="276"/>
      <c r="LA30" s="276"/>
      <c r="LB30" s="276"/>
      <c r="LC30" s="276"/>
      <c r="LD30" s="276"/>
      <c r="LE30" s="276"/>
      <c r="LF30" s="276"/>
      <c r="LG30" s="276"/>
      <c r="LH30" s="276"/>
      <c r="LI30" s="276"/>
      <c r="LJ30" s="276"/>
      <c r="LK30" s="276"/>
      <c r="LL30" s="276"/>
      <c r="LM30" s="276"/>
      <c r="LN30" s="276"/>
      <c r="LO30" s="276"/>
      <c r="LP30" s="276"/>
      <c r="LQ30" s="276"/>
      <c r="LR30" s="276"/>
      <c r="LS30" s="276"/>
      <c r="LT30" s="276"/>
      <c r="LU30" s="276"/>
      <c r="LV30" s="276"/>
      <c r="LW30" s="276"/>
      <c r="LX30" s="276"/>
      <c r="LY30" s="276"/>
      <c r="LZ30" s="276"/>
      <c r="MA30" s="276"/>
      <c r="MB30" s="276"/>
      <c r="MC30" s="276"/>
      <c r="MD30" s="276"/>
      <c r="ME30" s="276"/>
      <c r="MF30" s="276"/>
      <c r="MG30" s="276"/>
      <c r="MH30" s="276"/>
      <c r="MI30" s="276"/>
      <c r="MJ30" s="276"/>
      <c r="MK30" s="276"/>
      <c r="ML30" s="276"/>
      <c r="MM30" s="276"/>
      <c r="MN30" s="276"/>
      <c r="MO30" s="276"/>
      <c r="MP30" s="276"/>
      <c r="MQ30" s="276"/>
      <c r="MR30" s="276"/>
      <c r="MS30" s="276"/>
      <c r="MT30" s="276"/>
      <c r="MU30" s="276"/>
      <c r="MV30" s="276"/>
      <c r="MW30" s="276"/>
      <c r="MX30" s="276"/>
      <c r="MY30" s="276"/>
      <c r="MZ30" s="276"/>
      <c r="NA30" s="276"/>
      <c r="NB30" s="276"/>
      <c r="NC30" s="276"/>
      <c r="ND30" s="276"/>
      <c r="NE30" s="276"/>
      <c r="NF30" s="276"/>
      <c r="NG30" s="276"/>
      <c r="NH30" s="276"/>
      <c r="NI30" s="276"/>
      <c r="NJ30" s="276"/>
      <c r="NK30" s="276"/>
      <c r="NL30" s="276"/>
      <c r="NM30" s="276"/>
      <c r="NN30" s="276"/>
      <c r="NO30" s="276"/>
      <c r="NP30" s="276"/>
      <c r="NQ30" s="276"/>
      <c r="NR30" s="276"/>
      <c r="NS30" s="276"/>
      <c r="NT30" s="276"/>
      <c r="NU30" s="276"/>
      <c r="NV30" s="276"/>
      <c r="NW30" s="276"/>
      <c r="NX30" s="276"/>
      <c r="NY30" s="276"/>
      <c r="NZ30" s="276"/>
      <c r="OA30" s="276"/>
      <c r="OB30" s="276"/>
      <c r="OC30" s="276"/>
      <c r="OD30" s="276"/>
      <c r="OE30" s="276"/>
      <c r="OF30" s="276"/>
      <c r="OG30" s="276"/>
      <c r="OH30" s="276"/>
      <c r="OI30" s="276"/>
      <c r="OJ30" s="276"/>
      <c r="OK30" s="276"/>
      <c r="OL30" s="276"/>
      <c r="OM30" s="276"/>
      <c r="ON30" s="276"/>
      <c r="OO30" s="276"/>
      <c r="OP30" s="276"/>
      <c r="OQ30" s="276"/>
      <c r="OR30" s="276"/>
      <c r="OS30" s="276"/>
      <c r="OT30" s="276"/>
      <c r="OU30" s="276"/>
      <c r="OV30" s="276"/>
      <c r="OW30" s="276"/>
      <c r="OX30" s="276"/>
      <c r="OY30" s="276"/>
      <c r="OZ30" s="276"/>
      <c r="PA30" s="276"/>
      <c r="PB30" s="276"/>
      <c r="PC30" s="276"/>
      <c r="PD30" s="276"/>
      <c r="PE30" s="276"/>
      <c r="PF30" s="276"/>
      <c r="PG30" s="276"/>
      <c r="PH30" s="276"/>
      <c r="PI30" s="276"/>
      <c r="PJ30" s="276"/>
      <c r="PK30" s="276"/>
      <c r="PL30" s="276"/>
      <c r="PM30" s="276"/>
      <c r="PN30" s="276"/>
      <c r="PO30" s="276"/>
      <c r="PP30" s="276"/>
      <c r="PQ30" s="276"/>
      <c r="PR30" s="276"/>
      <c r="PS30" s="276"/>
      <c r="PT30" s="276"/>
      <c r="PU30" s="276"/>
      <c r="PV30" s="276"/>
      <c r="PW30" s="276"/>
      <c r="PX30" s="276"/>
      <c r="PY30" s="276"/>
      <c r="PZ30" s="276"/>
      <c r="QA30" s="276"/>
      <c r="QB30" s="276"/>
      <c r="QC30" s="276"/>
      <c r="QD30" s="276"/>
      <c r="QE30" s="276"/>
      <c r="QF30" s="276"/>
      <c r="QG30" s="276"/>
      <c r="QH30" s="276"/>
      <c r="QI30" s="276"/>
      <c r="QJ30" s="276"/>
      <c r="QK30" s="276"/>
      <c r="QL30" s="276"/>
      <c r="QM30" s="276"/>
      <c r="QN30" s="276"/>
      <c r="QO30" s="276"/>
      <c r="QP30" s="276"/>
      <c r="QQ30" s="276"/>
      <c r="QR30" s="276"/>
      <c r="QS30" s="276"/>
      <c r="QT30" s="276"/>
      <c r="QU30" s="276"/>
      <c r="QV30" s="276"/>
      <c r="QW30" s="276"/>
      <c r="QX30" s="276"/>
      <c r="QY30" s="276"/>
      <c r="QZ30" s="276"/>
      <c r="RA30" s="276"/>
      <c r="RB30" s="276"/>
      <c r="RC30" s="276"/>
      <c r="RD30" s="276"/>
      <c r="RE30" s="276"/>
      <c r="RF30" s="276"/>
      <c r="RG30" s="276"/>
    </row>
    <row r="31" spans="1:475" s="469" customFormat="1">
      <c r="A31" s="276"/>
      <c r="B31" s="461" t="s">
        <v>80</v>
      </c>
      <c r="C31" s="461"/>
      <c r="D31" s="462"/>
      <c r="E31" s="625" t="s">
        <v>360</v>
      </c>
      <c r="F31" s="625">
        <v>5</v>
      </c>
      <c r="G31" s="479">
        <f t="shared" si="0"/>
        <v>0</v>
      </c>
      <c r="H31" s="638" t="s">
        <v>40</v>
      </c>
      <c r="I31" s="626">
        <v>0</v>
      </c>
      <c r="J31" s="627">
        <v>0</v>
      </c>
      <c r="K31" s="628">
        <v>117</v>
      </c>
      <c r="L31" s="628">
        <v>117</v>
      </c>
      <c r="M31" s="467">
        <f t="shared" si="1"/>
        <v>0</v>
      </c>
      <c r="N31" s="467">
        <f t="shared" si="14"/>
        <v>0</v>
      </c>
      <c r="O31" s="767"/>
      <c r="P31" s="468">
        <f t="shared" si="2"/>
        <v>0</v>
      </c>
      <c r="Q31" s="468">
        <f t="shared" si="3"/>
        <v>0</v>
      </c>
      <c r="R31" s="468">
        <f t="shared" si="4"/>
        <v>0</v>
      </c>
      <c r="S31" s="468">
        <f t="shared" si="5"/>
        <v>0</v>
      </c>
      <c r="T31" s="468">
        <v>0</v>
      </c>
      <c r="U31" s="468">
        <f t="shared" si="6"/>
        <v>0</v>
      </c>
      <c r="V31" s="468">
        <f t="shared" si="7"/>
        <v>0</v>
      </c>
      <c r="W31" s="468">
        <v>0</v>
      </c>
      <c r="X31" s="468">
        <f t="shared" si="8"/>
        <v>0</v>
      </c>
      <c r="Y31" s="468">
        <f t="shared" si="9"/>
        <v>0</v>
      </c>
      <c r="Z31" s="468">
        <f t="shared" si="10"/>
        <v>0</v>
      </c>
      <c r="AA31" s="482">
        <f>IF(J31=0,0,(HLOOKUP(H31,'2012-2013 CE W T&amp;D No ConsCredi'!$C$7:$P$37,F31+1,FALSE)))</f>
        <v>0</v>
      </c>
      <c r="AB31" s="468">
        <f t="shared" si="11"/>
        <v>0</v>
      </c>
      <c r="AC31" s="487" t="str">
        <f t="shared" si="12"/>
        <v/>
      </c>
      <c r="AD31" s="487" t="str">
        <f t="shared" si="13"/>
        <v/>
      </c>
      <c r="AE31" s="276"/>
      <c r="AF31" s="276"/>
      <c r="AG31" s="276"/>
      <c r="AH31" s="276"/>
      <c r="AI31" s="276"/>
      <c r="AJ31" s="276"/>
      <c r="AK31" s="276"/>
      <c r="AL31" s="276"/>
      <c r="AM31" s="276"/>
      <c r="AN31" s="276"/>
      <c r="AO31" s="276"/>
      <c r="AP31" s="276"/>
      <c r="AQ31" s="276"/>
      <c r="AR31" s="276"/>
      <c r="AS31" s="276"/>
      <c r="AT31" s="276"/>
      <c r="AU31" s="276"/>
      <c r="AV31" s="276"/>
      <c r="AW31" s="276"/>
      <c r="AX31" s="276"/>
      <c r="AY31" s="276"/>
      <c r="AZ31" s="276"/>
      <c r="BA31" s="276"/>
      <c r="BB31" s="276"/>
      <c r="BC31" s="276"/>
      <c r="BD31" s="276"/>
      <c r="BE31" s="276"/>
      <c r="BF31" s="276"/>
      <c r="BG31" s="276"/>
      <c r="BH31" s="276"/>
      <c r="BI31" s="276"/>
      <c r="BJ31" s="276"/>
      <c r="BK31" s="276"/>
      <c r="BL31" s="276"/>
      <c r="BM31" s="276"/>
      <c r="BN31" s="276"/>
      <c r="BO31" s="276"/>
      <c r="BP31" s="276"/>
      <c r="BQ31" s="276"/>
      <c r="BR31" s="276"/>
      <c r="BS31" s="276"/>
      <c r="BT31" s="276"/>
      <c r="BU31" s="276"/>
      <c r="BV31" s="276"/>
      <c r="BW31" s="276"/>
      <c r="BX31" s="276"/>
      <c r="BY31" s="276"/>
      <c r="BZ31" s="276"/>
      <c r="CA31" s="276"/>
      <c r="CB31" s="276"/>
      <c r="CC31" s="276"/>
      <c r="CD31" s="276"/>
      <c r="CE31" s="276"/>
      <c r="CF31" s="276"/>
      <c r="CG31" s="276"/>
      <c r="CH31" s="276"/>
      <c r="CI31" s="276"/>
      <c r="CJ31" s="276"/>
      <c r="CK31" s="276"/>
      <c r="CL31" s="276"/>
      <c r="CM31" s="276"/>
      <c r="CN31" s="276"/>
      <c r="CO31" s="276"/>
      <c r="CP31" s="276"/>
      <c r="CQ31" s="276"/>
      <c r="CR31" s="276"/>
      <c r="CS31" s="276"/>
      <c r="CT31" s="276"/>
      <c r="CU31" s="276"/>
      <c r="CV31" s="276"/>
      <c r="CW31" s="276"/>
      <c r="CX31" s="276"/>
      <c r="CY31" s="276"/>
      <c r="CZ31" s="276"/>
      <c r="DA31" s="276"/>
      <c r="DB31" s="276"/>
      <c r="DC31" s="276"/>
      <c r="DD31" s="276"/>
      <c r="DE31" s="276"/>
      <c r="DF31" s="276"/>
      <c r="DG31" s="276"/>
      <c r="DH31" s="276"/>
      <c r="DI31" s="276"/>
      <c r="DJ31" s="276"/>
      <c r="DK31" s="276"/>
      <c r="DL31" s="276"/>
      <c r="DM31" s="276"/>
      <c r="DN31" s="276"/>
      <c r="DO31" s="276"/>
      <c r="DP31" s="276"/>
      <c r="DQ31" s="276"/>
      <c r="DR31" s="276"/>
      <c r="DS31" s="276"/>
      <c r="DT31" s="276"/>
      <c r="DU31" s="276"/>
      <c r="DV31" s="276"/>
      <c r="DW31" s="276"/>
      <c r="DX31" s="276"/>
      <c r="DY31" s="276"/>
      <c r="DZ31" s="276"/>
      <c r="EA31" s="276"/>
      <c r="EB31" s="276"/>
      <c r="EC31" s="276"/>
      <c r="ED31" s="276"/>
      <c r="EE31" s="276"/>
      <c r="EF31" s="276"/>
      <c r="EG31" s="276"/>
      <c r="EH31" s="276"/>
      <c r="EI31" s="276"/>
      <c r="EJ31" s="276"/>
      <c r="EK31" s="276"/>
      <c r="EL31" s="276"/>
      <c r="EM31" s="276"/>
      <c r="EN31" s="276"/>
      <c r="EO31" s="276"/>
      <c r="EP31" s="276"/>
      <c r="EQ31" s="276"/>
      <c r="ER31" s="276"/>
      <c r="ES31" s="276"/>
      <c r="ET31" s="276"/>
      <c r="EU31" s="276"/>
      <c r="EV31" s="276"/>
      <c r="EW31" s="276"/>
      <c r="EX31" s="276"/>
      <c r="EY31" s="276"/>
      <c r="EZ31" s="276"/>
      <c r="FA31" s="276"/>
      <c r="FB31" s="276"/>
      <c r="FC31" s="276"/>
      <c r="FD31" s="276"/>
      <c r="FE31" s="276"/>
      <c r="FF31" s="276"/>
      <c r="FG31" s="276"/>
      <c r="FH31" s="276"/>
      <c r="FI31" s="276"/>
      <c r="FJ31" s="276"/>
      <c r="FK31" s="276"/>
      <c r="FL31" s="276"/>
      <c r="FM31" s="276"/>
      <c r="FN31" s="276"/>
      <c r="FO31" s="276"/>
      <c r="FP31" s="276"/>
      <c r="FQ31" s="276"/>
      <c r="FR31" s="276"/>
      <c r="FS31" s="276"/>
      <c r="FT31" s="276"/>
      <c r="FU31" s="276"/>
      <c r="FV31" s="276"/>
      <c r="FW31" s="276"/>
      <c r="FX31" s="276"/>
      <c r="FY31" s="276"/>
      <c r="FZ31" s="276"/>
      <c r="GA31" s="276"/>
      <c r="GB31" s="276"/>
      <c r="GC31" s="276"/>
      <c r="GD31" s="276"/>
      <c r="GE31" s="276"/>
      <c r="GF31" s="276"/>
      <c r="GG31" s="276"/>
      <c r="GH31" s="276"/>
      <c r="GI31" s="276"/>
      <c r="GJ31" s="276"/>
      <c r="GK31" s="276"/>
      <c r="GL31" s="276"/>
      <c r="GM31" s="276"/>
      <c r="GN31" s="276"/>
      <c r="GO31" s="276"/>
      <c r="GP31" s="276"/>
      <c r="GQ31" s="276"/>
      <c r="GR31" s="276"/>
      <c r="GS31" s="276"/>
      <c r="GT31" s="276"/>
      <c r="GU31" s="276"/>
      <c r="GV31" s="276"/>
      <c r="GW31" s="276"/>
      <c r="GX31" s="276"/>
      <c r="GY31" s="276"/>
      <c r="GZ31" s="276"/>
      <c r="HA31" s="276"/>
      <c r="HB31" s="276"/>
      <c r="HC31" s="276"/>
      <c r="HD31" s="276"/>
      <c r="HE31" s="276"/>
      <c r="HF31" s="276"/>
      <c r="HG31" s="276"/>
      <c r="HH31" s="276"/>
      <c r="HI31" s="276"/>
      <c r="HJ31" s="276"/>
      <c r="HK31" s="276"/>
      <c r="HL31" s="276"/>
      <c r="HM31" s="276"/>
      <c r="HN31" s="276"/>
      <c r="HO31" s="276"/>
      <c r="HP31" s="276"/>
      <c r="HQ31" s="276"/>
      <c r="HR31" s="276"/>
      <c r="HS31" s="276"/>
      <c r="HT31" s="276"/>
      <c r="HU31" s="276"/>
      <c r="HV31" s="276"/>
      <c r="HW31" s="276"/>
      <c r="HX31" s="276"/>
      <c r="HY31" s="276"/>
      <c r="HZ31" s="276"/>
      <c r="IA31" s="276"/>
      <c r="IB31" s="276"/>
      <c r="IC31" s="276"/>
      <c r="ID31" s="276"/>
      <c r="IE31" s="276"/>
      <c r="IF31" s="276"/>
      <c r="IG31" s="276"/>
      <c r="IH31" s="276"/>
      <c r="II31" s="276"/>
      <c r="IJ31" s="276"/>
      <c r="IK31" s="276"/>
      <c r="IL31" s="276"/>
      <c r="IM31" s="276"/>
      <c r="IN31" s="276"/>
      <c r="IO31" s="276"/>
      <c r="IP31" s="276"/>
      <c r="IQ31" s="276"/>
      <c r="IR31" s="276"/>
      <c r="IS31" s="276"/>
      <c r="IT31" s="276"/>
      <c r="IU31" s="276"/>
      <c r="IV31" s="276"/>
      <c r="IW31" s="276"/>
      <c r="IX31" s="276"/>
      <c r="IY31" s="276"/>
      <c r="IZ31" s="276"/>
      <c r="JA31" s="276"/>
      <c r="JB31" s="276"/>
      <c r="JC31" s="276"/>
      <c r="JD31" s="276"/>
      <c r="JE31" s="276"/>
      <c r="JF31" s="276"/>
      <c r="JG31" s="276"/>
      <c r="JH31" s="276"/>
      <c r="JI31" s="276"/>
      <c r="JJ31" s="276"/>
      <c r="JK31" s="276"/>
      <c r="JL31" s="276"/>
      <c r="JM31" s="276"/>
      <c r="JN31" s="276"/>
      <c r="JO31" s="276"/>
      <c r="JP31" s="276"/>
      <c r="JQ31" s="276"/>
      <c r="JR31" s="276"/>
      <c r="JS31" s="276"/>
      <c r="JT31" s="276"/>
      <c r="JU31" s="276"/>
      <c r="JV31" s="276"/>
      <c r="JW31" s="276"/>
      <c r="JX31" s="276"/>
      <c r="JY31" s="276"/>
      <c r="JZ31" s="276"/>
      <c r="KA31" s="276"/>
      <c r="KB31" s="276"/>
      <c r="KC31" s="276"/>
      <c r="KD31" s="276"/>
      <c r="KE31" s="276"/>
      <c r="KF31" s="276"/>
      <c r="KG31" s="276"/>
      <c r="KH31" s="276"/>
      <c r="KI31" s="276"/>
      <c r="KJ31" s="276"/>
      <c r="KK31" s="276"/>
      <c r="KL31" s="276"/>
      <c r="KM31" s="276"/>
      <c r="KN31" s="276"/>
      <c r="KO31" s="276"/>
      <c r="KP31" s="276"/>
      <c r="KQ31" s="276"/>
      <c r="KR31" s="276"/>
      <c r="KS31" s="276"/>
      <c r="KT31" s="276"/>
      <c r="KU31" s="276"/>
      <c r="KV31" s="276"/>
      <c r="KW31" s="276"/>
      <c r="KX31" s="276"/>
      <c r="KY31" s="276"/>
      <c r="KZ31" s="276"/>
      <c r="LA31" s="276"/>
      <c r="LB31" s="276"/>
      <c r="LC31" s="276"/>
      <c r="LD31" s="276"/>
      <c r="LE31" s="276"/>
      <c r="LF31" s="276"/>
      <c r="LG31" s="276"/>
      <c r="LH31" s="276"/>
      <c r="LI31" s="276"/>
      <c r="LJ31" s="276"/>
      <c r="LK31" s="276"/>
      <c r="LL31" s="276"/>
      <c r="LM31" s="276"/>
      <c r="LN31" s="276"/>
      <c r="LO31" s="276"/>
      <c r="LP31" s="276"/>
      <c r="LQ31" s="276"/>
      <c r="LR31" s="276"/>
      <c r="LS31" s="276"/>
      <c r="LT31" s="276"/>
      <c r="LU31" s="276"/>
      <c r="LV31" s="276"/>
      <c r="LW31" s="276"/>
      <c r="LX31" s="276"/>
      <c r="LY31" s="276"/>
      <c r="LZ31" s="276"/>
      <c r="MA31" s="276"/>
      <c r="MB31" s="276"/>
      <c r="MC31" s="276"/>
      <c r="MD31" s="276"/>
      <c r="ME31" s="276"/>
      <c r="MF31" s="276"/>
      <c r="MG31" s="276"/>
      <c r="MH31" s="276"/>
      <c r="MI31" s="276"/>
      <c r="MJ31" s="276"/>
      <c r="MK31" s="276"/>
      <c r="ML31" s="276"/>
      <c r="MM31" s="276"/>
      <c r="MN31" s="276"/>
      <c r="MO31" s="276"/>
      <c r="MP31" s="276"/>
      <c r="MQ31" s="276"/>
      <c r="MR31" s="276"/>
      <c r="MS31" s="276"/>
      <c r="MT31" s="276"/>
      <c r="MU31" s="276"/>
      <c r="MV31" s="276"/>
      <c r="MW31" s="276"/>
      <c r="MX31" s="276"/>
      <c r="MY31" s="276"/>
      <c r="MZ31" s="276"/>
      <c r="NA31" s="276"/>
      <c r="NB31" s="276"/>
      <c r="NC31" s="276"/>
      <c r="ND31" s="276"/>
      <c r="NE31" s="276"/>
      <c r="NF31" s="276"/>
      <c r="NG31" s="276"/>
      <c r="NH31" s="276"/>
      <c r="NI31" s="276"/>
      <c r="NJ31" s="276"/>
      <c r="NK31" s="276"/>
      <c r="NL31" s="276"/>
      <c r="NM31" s="276"/>
      <c r="NN31" s="276"/>
      <c r="NO31" s="276"/>
      <c r="NP31" s="276"/>
      <c r="NQ31" s="276"/>
      <c r="NR31" s="276"/>
      <c r="NS31" s="276"/>
      <c r="NT31" s="276"/>
      <c r="NU31" s="276"/>
      <c r="NV31" s="276"/>
      <c r="NW31" s="276"/>
      <c r="NX31" s="276"/>
      <c r="NY31" s="276"/>
      <c r="NZ31" s="276"/>
      <c r="OA31" s="276"/>
      <c r="OB31" s="276"/>
      <c r="OC31" s="276"/>
      <c r="OD31" s="276"/>
      <c r="OE31" s="276"/>
      <c r="OF31" s="276"/>
      <c r="OG31" s="276"/>
      <c r="OH31" s="276"/>
      <c r="OI31" s="276"/>
      <c r="OJ31" s="276"/>
      <c r="OK31" s="276"/>
      <c r="OL31" s="276"/>
      <c r="OM31" s="276"/>
      <c r="ON31" s="276"/>
      <c r="OO31" s="276"/>
      <c r="OP31" s="276"/>
      <c r="OQ31" s="276"/>
      <c r="OR31" s="276"/>
      <c r="OS31" s="276"/>
      <c r="OT31" s="276"/>
      <c r="OU31" s="276"/>
      <c r="OV31" s="276"/>
      <c r="OW31" s="276"/>
      <c r="OX31" s="276"/>
      <c r="OY31" s="276"/>
      <c r="OZ31" s="276"/>
      <c r="PA31" s="276"/>
      <c r="PB31" s="276"/>
      <c r="PC31" s="276"/>
      <c r="PD31" s="276"/>
      <c r="PE31" s="276"/>
      <c r="PF31" s="276"/>
      <c r="PG31" s="276"/>
      <c r="PH31" s="276"/>
      <c r="PI31" s="276"/>
      <c r="PJ31" s="276"/>
      <c r="PK31" s="276"/>
      <c r="PL31" s="276"/>
      <c r="PM31" s="276"/>
      <c r="PN31" s="276"/>
      <c r="PO31" s="276"/>
      <c r="PP31" s="276"/>
      <c r="PQ31" s="276"/>
      <c r="PR31" s="276"/>
      <c r="PS31" s="276"/>
      <c r="PT31" s="276"/>
      <c r="PU31" s="276"/>
      <c r="PV31" s="276"/>
      <c r="PW31" s="276"/>
      <c r="PX31" s="276"/>
      <c r="PY31" s="276"/>
      <c r="PZ31" s="276"/>
      <c r="QA31" s="276"/>
      <c r="QB31" s="276"/>
      <c r="QC31" s="276"/>
      <c r="QD31" s="276"/>
      <c r="QE31" s="276"/>
      <c r="QF31" s="276"/>
      <c r="QG31" s="276"/>
      <c r="QH31" s="276"/>
      <c r="QI31" s="276"/>
      <c r="QJ31" s="276"/>
      <c r="QK31" s="276"/>
      <c r="QL31" s="276"/>
      <c r="QM31" s="276"/>
      <c r="QN31" s="276"/>
      <c r="QO31" s="276"/>
      <c r="QP31" s="276"/>
      <c r="QQ31" s="276"/>
      <c r="QR31" s="276"/>
      <c r="QS31" s="276"/>
      <c r="QT31" s="276"/>
      <c r="QU31" s="276"/>
      <c r="QV31" s="276"/>
      <c r="QW31" s="276"/>
      <c r="QX31" s="276"/>
      <c r="QY31" s="276"/>
      <c r="QZ31" s="276"/>
      <c r="RA31" s="276"/>
      <c r="RB31" s="276"/>
      <c r="RC31" s="276"/>
      <c r="RD31" s="276"/>
      <c r="RE31" s="276"/>
      <c r="RF31" s="276"/>
      <c r="RG31" s="276"/>
    </row>
    <row r="32" spans="1:475" s="469" customFormat="1">
      <c r="A32" s="276"/>
      <c r="B32" s="461" t="s">
        <v>80</v>
      </c>
      <c r="C32" s="461"/>
      <c r="D32" s="462"/>
      <c r="E32" s="625" t="s">
        <v>361</v>
      </c>
      <c r="F32" s="625">
        <v>5</v>
      </c>
      <c r="G32" s="479">
        <f t="shared" si="0"/>
        <v>0</v>
      </c>
      <c r="H32" s="638" t="s">
        <v>40</v>
      </c>
      <c r="I32" s="626">
        <v>0</v>
      </c>
      <c r="J32" s="627">
        <v>0</v>
      </c>
      <c r="K32" s="628">
        <v>58.5</v>
      </c>
      <c r="L32" s="628">
        <v>58.5</v>
      </c>
      <c r="M32" s="467">
        <f t="shared" si="1"/>
        <v>0</v>
      </c>
      <c r="N32" s="467">
        <f t="shared" si="14"/>
        <v>0</v>
      </c>
      <c r="O32" s="767"/>
      <c r="P32" s="468">
        <f t="shared" si="2"/>
        <v>0</v>
      </c>
      <c r="Q32" s="468">
        <f t="shared" si="3"/>
        <v>0</v>
      </c>
      <c r="R32" s="468">
        <f t="shared" si="4"/>
        <v>0</v>
      </c>
      <c r="S32" s="468">
        <f t="shared" si="5"/>
        <v>0</v>
      </c>
      <c r="T32" s="468">
        <v>0</v>
      </c>
      <c r="U32" s="468">
        <f t="shared" si="6"/>
        <v>0</v>
      </c>
      <c r="V32" s="468">
        <f t="shared" si="7"/>
        <v>0</v>
      </c>
      <c r="W32" s="468">
        <v>0</v>
      </c>
      <c r="X32" s="468">
        <f t="shared" si="8"/>
        <v>0</v>
      </c>
      <c r="Y32" s="468">
        <f t="shared" si="9"/>
        <v>0</v>
      </c>
      <c r="Z32" s="468">
        <f t="shared" si="10"/>
        <v>0</v>
      </c>
      <c r="AA32" s="482">
        <f>IF(J32=0,0,(HLOOKUP(H32,'2012-2013 CE W T&amp;D No ConsCredi'!$C$7:$P$37,F32+1,FALSE)))</f>
        <v>0</v>
      </c>
      <c r="AB32" s="468">
        <f t="shared" si="11"/>
        <v>0</v>
      </c>
      <c r="AC32" s="487" t="str">
        <f t="shared" si="12"/>
        <v/>
      </c>
      <c r="AD32" s="487" t="str">
        <f t="shared" si="13"/>
        <v/>
      </c>
      <c r="AE32" s="276"/>
      <c r="AF32" s="276"/>
      <c r="AG32" s="276"/>
      <c r="AH32" s="276"/>
      <c r="AI32" s="276"/>
      <c r="AJ32" s="276"/>
      <c r="AK32" s="276"/>
      <c r="AL32" s="276"/>
      <c r="AM32" s="276"/>
      <c r="AN32" s="276"/>
      <c r="AO32" s="276"/>
      <c r="AP32" s="276"/>
      <c r="AQ32" s="276"/>
      <c r="AR32" s="276"/>
      <c r="AS32" s="276"/>
      <c r="AT32" s="276"/>
      <c r="AU32" s="276"/>
      <c r="AV32" s="276"/>
      <c r="AW32" s="276"/>
      <c r="AX32" s="276"/>
      <c r="AY32" s="276"/>
      <c r="AZ32" s="276"/>
      <c r="BA32" s="276"/>
      <c r="BB32" s="276"/>
      <c r="BC32" s="276"/>
      <c r="BD32" s="276"/>
      <c r="BE32" s="276"/>
      <c r="BF32" s="276"/>
      <c r="BG32" s="276"/>
      <c r="BH32" s="276"/>
      <c r="BI32" s="276"/>
      <c r="BJ32" s="276"/>
      <c r="BK32" s="276"/>
      <c r="BL32" s="276"/>
      <c r="BM32" s="276"/>
      <c r="BN32" s="276"/>
      <c r="BO32" s="276"/>
      <c r="BP32" s="276"/>
      <c r="BQ32" s="276"/>
      <c r="BR32" s="276"/>
      <c r="BS32" s="276"/>
      <c r="BT32" s="276"/>
      <c r="BU32" s="276"/>
      <c r="BV32" s="276"/>
      <c r="BW32" s="276"/>
      <c r="BX32" s="276"/>
      <c r="BY32" s="276"/>
      <c r="BZ32" s="276"/>
      <c r="CA32" s="276"/>
      <c r="CB32" s="276"/>
      <c r="CC32" s="276"/>
      <c r="CD32" s="276"/>
      <c r="CE32" s="276"/>
      <c r="CF32" s="276"/>
      <c r="CG32" s="276"/>
      <c r="CH32" s="276"/>
      <c r="CI32" s="276"/>
      <c r="CJ32" s="276"/>
      <c r="CK32" s="276"/>
      <c r="CL32" s="276"/>
      <c r="CM32" s="276"/>
      <c r="CN32" s="276"/>
      <c r="CO32" s="276"/>
      <c r="CP32" s="276"/>
      <c r="CQ32" s="276"/>
      <c r="CR32" s="276"/>
      <c r="CS32" s="276"/>
      <c r="CT32" s="276"/>
      <c r="CU32" s="276"/>
      <c r="CV32" s="276"/>
      <c r="CW32" s="276"/>
      <c r="CX32" s="276"/>
      <c r="CY32" s="276"/>
      <c r="CZ32" s="276"/>
      <c r="DA32" s="276"/>
      <c r="DB32" s="276"/>
      <c r="DC32" s="276"/>
      <c r="DD32" s="276"/>
      <c r="DE32" s="276"/>
      <c r="DF32" s="276"/>
      <c r="DG32" s="276"/>
      <c r="DH32" s="276"/>
      <c r="DI32" s="276"/>
      <c r="DJ32" s="276"/>
      <c r="DK32" s="276"/>
      <c r="DL32" s="276"/>
      <c r="DM32" s="276"/>
      <c r="DN32" s="276"/>
      <c r="DO32" s="276"/>
      <c r="DP32" s="276"/>
      <c r="DQ32" s="276"/>
      <c r="DR32" s="276"/>
      <c r="DS32" s="276"/>
      <c r="DT32" s="276"/>
      <c r="DU32" s="276"/>
      <c r="DV32" s="276"/>
      <c r="DW32" s="276"/>
      <c r="DX32" s="276"/>
      <c r="DY32" s="276"/>
      <c r="DZ32" s="276"/>
      <c r="EA32" s="276"/>
      <c r="EB32" s="276"/>
      <c r="EC32" s="276"/>
      <c r="ED32" s="276"/>
      <c r="EE32" s="276"/>
      <c r="EF32" s="276"/>
      <c r="EG32" s="276"/>
      <c r="EH32" s="276"/>
      <c r="EI32" s="276"/>
      <c r="EJ32" s="276"/>
      <c r="EK32" s="276"/>
      <c r="EL32" s="276"/>
      <c r="EM32" s="276"/>
      <c r="EN32" s="276"/>
      <c r="EO32" s="276"/>
      <c r="EP32" s="276"/>
      <c r="EQ32" s="276"/>
      <c r="ER32" s="276"/>
      <c r="ES32" s="276"/>
      <c r="ET32" s="276"/>
      <c r="EU32" s="276"/>
      <c r="EV32" s="276"/>
      <c r="EW32" s="276"/>
      <c r="EX32" s="276"/>
      <c r="EY32" s="276"/>
      <c r="EZ32" s="276"/>
      <c r="FA32" s="276"/>
      <c r="FB32" s="276"/>
      <c r="FC32" s="276"/>
      <c r="FD32" s="276"/>
      <c r="FE32" s="276"/>
      <c r="FF32" s="276"/>
      <c r="FG32" s="276"/>
      <c r="FH32" s="276"/>
      <c r="FI32" s="276"/>
      <c r="FJ32" s="276"/>
      <c r="FK32" s="276"/>
      <c r="FL32" s="276"/>
      <c r="FM32" s="276"/>
      <c r="FN32" s="276"/>
      <c r="FO32" s="276"/>
      <c r="FP32" s="276"/>
      <c r="FQ32" s="276"/>
      <c r="FR32" s="276"/>
      <c r="FS32" s="276"/>
      <c r="FT32" s="276"/>
      <c r="FU32" s="276"/>
      <c r="FV32" s="276"/>
      <c r="FW32" s="276"/>
      <c r="FX32" s="276"/>
      <c r="FY32" s="276"/>
      <c r="FZ32" s="276"/>
      <c r="GA32" s="276"/>
      <c r="GB32" s="276"/>
      <c r="GC32" s="276"/>
      <c r="GD32" s="276"/>
      <c r="GE32" s="276"/>
      <c r="GF32" s="276"/>
      <c r="GG32" s="276"/>
      <c r="GH32" s="276"/>
      <c r="GI32" s="276"/>
      <c r="GJ32" s="276"/>
      <c r="GK32" s="276"/>
      <c r="GL32" s="276"/>
      <c r="GM32" s="276"/>
      <c r="GN32" s="276"/>
      <c r="GO32" s="276"/>
      <c r="GP32" s="276"/>
      <c r="GQ32" s="276"/>
      <c r="GR32" s="276"/>
      <c r="GS32" s="276"/>
      <c r="GT32" s="276"/>
      <c r="GU32" s="276"/>
      <c r="GV32" s="276"/>
      <c r="GW32" s="276"/>
      <c r="GX32" s="276"/>
      <c r="GY32" s="276"/>
      <c r="GZ32" s="276"/>
      <c r="HA32" s="276"/>
      <c r="HB32" s="276"/>
      <c r="HC32" s="276"/>
      <c r="HD32" s="276"/>
      <c r="HE32" s="276"/>
      <c r="HF32" s="276"/>
      <c r="HG32" s="276"/>
      <c r="HH32" s="276"/>
      <c r="HI32" s="276"/>
      <c r="HJ32" s="276"/>
      <c r="HK32" s="276"/>
      <c r="HL32" s="276"/>
      <c r="HM32" s="276"/>
      <c r="HN32" s="276"/>
      <c r="HO32" s="276"/>
      <c r="HP32" s="276"/>
      <c r="HQ32" s="276"/>
      <c r="HR32" s="276"/>
      <c r="HS32" s="276"/>
      <c r="HT32" s="276"/>
      <c r="HU32" s="276"/>
      <c r="HV32" s="276"/>
      <c r="HW32" s="276"/>
      <c r="HX32" s="276"/>
      <c r="HY32" s="276"/>
      <c r="HZ32" s="276"/>
      <c r="IA32" s="276"/>
      <c r="IB32" s="276"/>
      <c r="IC32" s="276"/>
      <c r="ID32" s="276"/>
      <c r="IE32" s="276"/>
      <c r="IF32" s="276"/>
      <c r="IG32" s="276"/>
      <c r="IH32" s="276"/>
      <c r="II32" s="276"/>
      <c r="IJ32" s="276"/>
      <c r="IK32" s="276"/>
      <c r="IL32" s="276"/>
      <c r="IM32" s="276"/>
      <c r="IN32" s="276"/>
      <c r="IO32" s="276"/>
      <c r="IP32" s="276"/>
      <c r="IQ32" s="276"/>
      <c r="IR32" s="276"/>
      <c r="IS32" s="276"/>
      <c r="IT32" s="276"/>
      <c r="IU32" s="276"/>
      <c r="IV32" s="276"/>
      <c r="IW32" s="276"/>
      <c r="IX32" s="276"/>
      <c r="IY32" s="276"/>
      <c r="IZ32" s="276"/>
      <c r="JA32" s="276"/>
      <c r="JB32" s="276"/>
      <c r="JC32" s="276"/>
      <c r="JD32" s="276"/>
      <c r="JE32" s="276"/>
      <c r="JF32" s="276"/>
      <c r="JG32" s="276"/>
      <c r="JH32" s="276"/>
      <c r="JI32" s="276"/>
      <c r="JJ32" s="276"/>
      <c r="JK32" s="276"/>
      <c r="JL32" s="276"/>
      <c r="JM32" s="276"/>
      <c r="JN32" s="276"/>
      <c r="JO32" s="276"/>
      <c r="JP32" s="276"/>
      <c r="JQ32" s="276"/>
      <c r="JR32" s="276"/>
      <c r="JS32" s="276"/>
      <c r="JT32" s="276"/>
      <c r="JU32" s="276"/>
      <c r="JV32" s="276"/>
      <c r="JW32" s="276"/>
      <c r="JX32" s="276"/>
      <c r="JY32" s="276"/>
      <c r="JZ32" s="276"/>
      <c r="KA32" s="276"/>
      <c r="KB32" s="276"/>
      <c r="KC32" s="276"/>
      <c r="KD32" s="276"/>
      <c r="KE32" s="276"/>
      <c r="KF32" s="276"/>
      <c r="KG32" s="276"/>
      <c r="KH32" s="276"/>
      <c r="KI32" s="276"/>
      <c r="KJ32" s="276"/>
      <c r="KK32" s="276"/>
      <c r="KL32" s="276"/>
      <c r="KM32" s="276"/>
      <c r="KN32" s="276"/>
      <c r="KO32" s="276"/>
      <c r="KP32" s="276"/>
      <c r="KQ32" s="276"/>
      <c r="KR32" s="276"/>
      <c r="KS32" s="276"/>
      <c r="KT32" s="276"/>
      <c r="KU32" s="276"/>
      <c r="KV32" s="276"/>
      <c r="KW32" s="276"/>
      <c r="KX32" s="276"/>
      <c r="KY32" s="276"/>
      <c r="KZ32" s="276"/>
      <c r="LA32" s="276"/>
      <c r="LB32" s="276"/>
      <c r="LC32" s="276"/>
      <c r="LD32" s="276"/>
      <c r="LE32" s="276"/>
      <c r="LF32" s="276"/>
      <c r="LG32" s="276"/>
      <c r="LH32" s="276"/>
      <c r="LI32" s="276"/>
      <c r="LJ32" s="276"/>
      <c r="LK32" s="276"/>
      <c r="LL32" s="276"/>
      <c r="LM32" s="276"/>
      <c r="LN32" s="276"/>
      <c r="LO32" s="276"/>
      <c r="LP32" s="276"/>
      <c r="LQ32" s="276"/>
      <c r="LR32" s="276"/>
      <c r="LS32" s="276"/>
      <c r="LT32" s="276"/>
      <c r="LU32" s="276"/>
      <c r="LV32" s="276"/>
      <c r="LW32" s="276"/>
      <c r="LX32" s="276"/>
      <c r="LY32" s="276"/>
      <c r="LZ32" s="276"/>
      <c r="MA32" s="276"/>
      <c r="MB32" s="276"/>
      <c r="MC32" s="276"/>
      <c r="MD32" s="276"/>
      <c r="ME32" s="276"/>
      <c r="MF32" s="276"/>
      <c r="MG32" s="276"/>
      <c r="MH32" s="276"/>
      <c r="MI32" s="276"/>
      <c r="MJ32" s="276"/>
      <c r="MK32" s="276"/>
      <c r="ML32" s="276"/>
      <c r="MM32" s="276"/>
      <c r="MN32" s="276"/>
      <c r="MO32" s="276"/>
      <c r="MP32" s="276"/>
      <c r="MQ32" s="276"/>
      <c r="MR32" s="276"/>
      <c r="MS32" s="276"/>
      <c r="MT32" s="276"/>
      <c r="MU32" s="276"/>
      <c r="MV32" s="276"/>
      <c r="MW32" s="276"/>
      <c r="MX32" s="276"/>
      <c r="MY32" s="276"/>
      <c r="MZ32" s="276"/>
      <c r="NA32" s="276"/>
      <c r="NB32" s="276"/>
      <c r="NC32" s="276"/>
      <c r="ND32" s="276"/>
      <c r="NE32" s="276"/>
      <c r="NF32" s="276"/>
      <c r="NG32" s="276"/>
      <c r="NH32" s="276"/>
      <c r="NI32" s="276"/>
      <c r="NJ32" s="276"/>
      <c r="NK32" s="276"/>
      <c r="NL32" s="276"/>
      <c r="NM32" s="276"/>
      <c r="NN32" s="276"/>
      <c r="NO32" s="276"/>
      <c r="NP32" s="276"/>
      <c r="NQ32" s="276"/>
      <c r="NR32" s="276"/>
      <c r="NS32" s="276"/>
      <c r="NT32" s="276"/>
      <c r="NU32" s="276"/>
      <c r="NV32" s="276"/>
      <c r="NW32" s="276"/>
      <c r="NX32" s="276"/>
      <c r="NY32" s="276"/>
      <c r="NZ32" s="276"/>
      <c r="OA32" s="276"/>
      <c r="OB32" s="276"/>
      <c r="OC32" s="276"/>
      <c r="OD32" s="276"/>
      <c r="OE32" s="276"/>
      <c r="OF32" s="276"/>
      <c r="OG32" s="276"/>
      <c r="OH32" s="276"/>
      <c r="OI32" s="276"/>
      <c r="OJ32" s="276"/>
      <c r="OK32" s="276"/>
      <c r="OL32" s="276"/>
      <c r="OM32" s="276"/>
      <c r="ON32" s="276"/>
      <c r="OO32" s="276"/>
      <c r="OP32" s="276"/>
      <c r="OQ32" s="276"/>
      <c r="OR32" s="276"/>
      <c r="OS32" s="276"/>
      <c r="OT32" s="276"/>
      <c r="OU32" s="276"/>
      <c r="OV32" s="276"/>
      <c r="OW32" s="276"/>
      <c r="OX32" s="276"/>
      <c r="OY32" s="276"/>
      <c r="OZ32" s="276"/>
      <c r="PA32" s="276"/>
      <c r="PB32" s="276"/>
      <c r="PC32" s="276"/>
      <c r="PD32" s="276"/>
      <c r="PE32" s="276"/>
      <c r="PF32" s="276"/>
      <c r="PG32" s="276"/>
      <c r="PH32" s="276"/>
      <c r="PI32" s="276"/>
      <c r="PJ32" s="276"/>
      <c r="PK32" s="276"/>
      <c r="PL32" s="276"/>
      <c r="PM32" s="276"/>
      <c r="PN32" s="276"/>
      <c r="PO32" s="276"/>
      <c r="PP32" s="276"/>
      <c r="PQ32" s="276"/>
      <c r="PR32" s="276"/>
      <c r="PS32" s="276"/>
      <c r="PT32" s="276"/>
      <c r="PU32" s="276"/>
      <c r="PV32" s="276"/>
      <c r="PW32" s="276"/>
      <c r="PX32" s="276"/>
      <c r="PY32" s="276"/>
      <c r="PZ32" s="276"/>
      <c r="QA32" s="276"/>
      <c r="QB32" s="276"/>
      <c r="QC32" s="276"/>
      <c r="QD32" s="276"/>
      <c r="QE32" s="276"/>
      <c r="QF32" s="276"/>
      <c r="QG32" s="276"/>
      <c r="QH32" s="276"/>
      <c r="QI32" s="276"/>
      <c r="QJ32" s="276"/>
      <c r="QK32" s="276"/>
      <c r="QL32" s="276"/>
      <c r="QM32" s="276"/>
      <c r="QN32" s="276"/>
      <c r="QO32" s="276"/>
      <c r="QP32" s="276"/>
      <c r="QQ32" s="276"/>
      <c r="QR32" s="276"/>
      <c r="QS32" s="276"/>
      <c r="QT32" s="276"/>
      <c r="QU32" s="276"/>
      <c r="QV32" s="276"/>
      <c r="QW32" s="276"/>
      <c r="QX32" s="276"/>
      <c r="QY32" s="276"/>
      <c r="QZ32" s="276"/>
      <c r="RA32" s="276"/>
      <c r="RB32" s="276"/>
      <c r="RC32" s="276"/>
      <c r="RD32" s="276"/>
      <c r="RE32" s="276"/>
      <c r="RF32" s="276"/>
      <c r="RG32" s="276"/>
    </row>
    <row r="33" spans="1:475" s="469" customFormat="1">
      <c r="A33" s="276"/>
      <c r="B33" s="461" t="s">
        <v>80</v>
      </c>
      <c r="C33" s="461"/>
      <c r="D33" s="462"/>
      <c r="E33" s="625" t="s">
        <v>362</v>
      </c>
      <c r="F33" s="625">
        <v>5</v>
      </c>
      <c r="G33" s="479">
        <f t="shared" si="0"/>
        <v>0</v>
      </c>
      <c r="H33" s="638" t="s">
        <v>40</v>
      </c>
      <c r="I33" s="626">
        <v>0</v>
      </c>
      <c r="J33" s="627">
        <v>0</v>
      </c>
      <c r="K33" s="628">
        <v>117</v>
      </c>
      <c r="L33" s="628">
        <v>117</v>
      </c>
      <c r="M33" s="467">
        <f t="shared" si="1"/>
        <v>0</v>
      </c>
      <c r="N33" s="467">
        <f t="shared" si="14"/>
        <v>0</v>
      </c>
      <c r="O33" s="767"/>
      <c r="P33" s="468">
        <f t="shared" si="2"/>
        <v>0</v>
      </c>
      <c r="Q33" s="468">
        <f t="shared" si="3"/>
        <v>0</v>
      </c>
      <c r="R33" s="468">
        <f t="shared" si="4"/>
        <v>0</v>
      </c>
      <c r="S33" s="468">
        <f t="shared" si="5"/>
        <v>0</v>
      </c>
      <c r="T33" s="468">
        <v>0</v>
      </c>
      <c r="U33" s="468">
        <f t="shared" si="6"/>
        <v>0</v>
      </c>
      <c r="V33" s="468">
        <f t="shared" si="7"/>
        <v>0</v>
      </c>
      <c r="W33" s="468">
        <v>0</v>
      </c>
      <c r="X33" s="468">
        <f t="shared" si="8"/>
        <v>0</v>
      </c>
      <c r="Y33" s="468">
        <f t="shared" si="9"/>
        <v>0</v>
      </c>
      <c r="Z33" s="468">
        <f t="shared" si="10"/>
        <v>0</v>
      </c>
      <c r="AA33" s="482">
        <f>IF(J33=0,0,(HLOOKUP(H33,'2012-2013 CE W T&amp;D No ConsCredi'!$C$7:$P$37,F33+1,FALSE)))</f>
        <v>0</v>
      </c>
      <c r="AB33" s="468">
        <f t="shared" si="11"/>
        <v>0</v>
      </c>
      <c r="AC33" s="487" t="str">
        <f t="shared" si="12"/>
        <v/>
      </c>
      <c r="AD33" s="487" t="str">
        <f t="shared" si="13"/>
        <v/>
      </c>
      <c r="AE33" s="276"/>
      <c r="AF33" s="276"/>
      <c r="AG33" s="276"/>
      <c r="AH33" s="276"/>
      <c r="AI33" s="276"/>
      <c r="AJ33" s="276"/>
      <c r="AK33" s="276"/>
      <c r="AL33" s="276"/>
      <c r="AM33" s="276"/>
      <c r="AN33" s="276"/>
      <c r="AO33" s="276"/>
      <c r="AP33" s="276"/>
      <c r="AQ33" s="276"/>
      <c r="AR33" s="276"/>
      <c r="AS33" s="276"/>
      <c r="AT33" s="276"/>
      <c r="AU33" s="276"/>
      <c r="AV33" s="276"/>
      <c r="AW33" s="276"/>
      <c r="AX33" s="276"/>
      <c r="AY33" s="276"/>
      <c r="AZ33" s="276"/>
      <c r="BA33" s="276"/>
      <c r="BB33" s="276"/>
      <c r="BC33" s="276"/>
      <c r="BD33" s="276"/>
      <c r="BE33" s="276"/>
      <c r="BF33" s="276"/>
      <c r="BG33" s="276"/>
      <c r="BH33" s="276"/>
      <c r="BI33" s="276"/>
      <c r="BJ33" s="276"/>
      <c r="BK33" s="276"/>
      <c r="BL33" s="276"/>
      <c r="BM33" s="276"/>
      <c r="BN33" s="276"/>
      <c r="BO33" s="276"/>
      <c r="BP33" s="276"/>
      <c r="BQ33" s="276"/>
      <c r="BR33" s="276"/>
      <c r="BS33" s="276"/>
      <c r="BT33" s="276"/>
      <c r="BU33" s="276"/>
      <c r="BV33" s="276"/>
      <c r="BW33" s="276"/>
      <c r="BX33" s="276"/>
      <c r="BY33" s="276"/>
      <c r="BZ33" s="276"/>
      <c r="CA33" s="276"/>
      <c r="CB33" s="276"/>
      <c r="CC33" s="276"/>
      <c r="CD33" s="276"/>
      <c r="CE33" s="276"/>
      <c r="CF33" s="276"/>
      <c r="CG33" s="276"/>
      <c r="CH33" s="276"/>
      <c r="CI33" s="276"/>
      <c r="CJ33" s="276"/>
      <c r="CK33" s="276"/>
      <c r="CL33" s="276"/>
      <c r="CM33" s="276"/>
      <c r="CN33" s="276"/>
      <c r="CO33" s="276"/>
      <c r="CP33" s="276"/>
      <c r="CQ33" s="276"/>
      <c r="CR33" s="276"/>
      <c r="CS33" s="276"/>
      <c r="CT33" s="276"/>
      <c r="CU33" s="276"/>
      <c r="CV33" s="276"/>
      <c r="CW33" s="276"/>
      <c r="CX33" s="276"/>
      <c r="CY33" s="276"/>
      <c r="CZ33" s="276"/>
      <c r="DA33" s="276"/>
      <c r="DB33" s="276"/>
      <c r="DC33" s="276"/>
      <c r="DD33" s="276"/>
      <c r="DE33" s="276"/>
      <c r="DF33" s="276"/>
      <c r="DG33" s="276"/>
      <c r="DH33" s="276"/>
      <c r="DI33" s="276"/>
      <c r="DJ33" s="276"/>
      <c r="DK33" s="276"/>
      <c r="DL33" s="276"/>
      <c r="DM33" s="276"/>
      <c r="DN33" s="276"/>
      <c r="DO33" s="276"/>
      <c r="DP33" s="276"/>
      <c r="DQ33" s="276"/>
      <c r="DR33" s="276"/>
      <c r="DS33" s="276"/>
      <c r="DT33" s="276"/>
      <c r="DU33" s="276"/>
      <c r="DV33" s="276"/>
      <c r="DW33" s="276"/>
      <c r="DX33" s="276"/>
      <c r="DY33" s="276"/>
      <c r="DZ33" s="276"/>
      <c r="EA33" s="276"/>
      <c r="EB33" s="276"/>
      <c r="EC33" s="276"/>
      <c r="ED33" s="276"/>
      <c r="EE33" s="276"/>
      <c r="EF33" s="276"/>
      <c r="EG33" s="276"/>
      <c r="EH33" s="276"/>
      <c r="EI33" s="276"/>
      <c r="EJ33" s="276"/>
      <c r="EK33" s="276"/>
      <c r="EL33" s="276"/>
      <c r="EM33" s="276"/>
      <c r="EN33" s="276"/>
      <c r="EO33" s="276"/>
      <c r="EP33" s="276"/>
      <c r="EQ33" s="276"/>
      <c r="ER33" s="276"/>
      <c r="ES33" s="276"/>
      <c r="ET33" s="276"/>
      <c r="EU33" s="276"/>
      <c r="EV33" s="276"/>
      <c r="EW33" s="276"/>
      <c r="EX33" s="276"/>
      <c r="EY33" s="276"/>
      <c r="EZ33" s="276"/>
      <c r="FA33" s="276"/>
      <c r="FB33" s="276"/>
      <c r="FC33" s="276"/>
      <c r="FD33" s="276"/>
      <c r="FE33" s="276"/>
      <c r="FF33" s="276"/>
      <c r="FG33" s="276"/>
      <c r="FH33" s="276"/>
      <c r="FI33" s="276"/>
      <c r="FJ33" s="276"/>
      <c r="FK33" s="276"/>
      <c r="FL33" s="276"/>
      <c r="FM33" s="276"/>
      <c r="FN33" s="276"/>
      <c r="FO33" s="276"/>
      <c r="FP33" s="276"/>
      <c r="FQ33" s="276"/>
      <c r="FR33" s="276"/>
      <c r="FS33" s="276"/>
      <c r="FT33" s="276"/>
      <c r="FU33" s="276"/>
      <c r="FV33" s="276"/>
      <c r="FW33" s="276"/>
      <c r="FX33" s="276"/>
      <c r="FY33" s="276"/>
      <c r="FZ33" s="276"/>
      <c r="GA33" s="276"/>
      <c r="GB33" s="276"/>
      <c r="GC33" s="276"/>
      <c r="GD33" s="276"/>
      <c r="GE33" s="276"/>
      <c r="GF33" s="276"/>
      <c r="GG33" s="276"/>
      <c r="GH33" s="276"/>
      <c r="GI33" s="276"/>
      <c r="GJ33" s="276"/>
      <c r="GK33" s="276"/>
      <c r="GL33" s="276"/>
      <c r="GM33" s="276"/>
      <c r="GN33" s="276"/>
      <c r="GO33" s="276"/>
      <c r="GP33" s="276"/>
      <c r="GQ33" s="276"/>
      <c r="GR33" s="276"/>
      <c r="GS33" s="276"/>
      <c r="GT33" s="276"/>
      <c r="GU33" s="276"/>
      <c r="GV33" s="276"/>
      <c r="GW33" s="276"/>
      <c r="GX33" s="276"/>
      <c r="GY33" s="276"/>
      <c r="GZ33" s="276"/>
      <c r="HA33" s="276"/>
      <c r="HB33" s="276"/>
      <c r="HC33" s="276"/>
      <c r="HD33" s="276"/>
      <c r="HE33" s="276"/>
      <c r="HF33" s="276"/>
      <c r="HG33" s="276"/>
      <c r="HH33" s="276"/>
      <c r="HI33" s="276"/>
      <c r="HJ33" s="276"/>
      <c r="HK33" s="276"/>
      <c r="HL33" s="276"/>
      <c r="HM33" s="276"/>
      <c r="HN33" s="276"/>
      <c r="HO33" s="276"/>
      <c r="HP33" s="276"/>
      <c r="HQ33" s="276"/>
      <c r="HR33" s="276"/>
      <c r="HS33" s="276"/>
      <c r="HT33" s="276"/>
      <c r="HU33" s="276"/>
      <c r="HV33" s="276"/>
      <c r="HW33" s="276"/>
      <c r="HX33" s="276"/>
      <c r="HY33" s="276"/>
      <c r="HZ33" s="276"/>
      <c r="IA33" s="276"/>
      <c r="IB33" s="276"/>
      <c r="IC33" s="276"/>
      <c r="ID33" s="276"/>
      <c r="IE33" s="276"/>
      <c r="IF33" s="276"/>
      <c r="IG33" s="276"/>
      <c r="IH33" s="276"/>
      <c r="II33" s="276"/>
      <c r="IJ33" s="276"/>
      <c r="IK33" s="276"/>
      <c r="IL33" s="276"/>
      <c r="IM33" s="276"/>
      <c r="IN33" s="276"/>
      <c r="IO33" s="276"/>
      <c r="IP33" s="276"/>
      <c r="IQ33" s="276"/>
      <c r="IR33" s="276"/>
      <c r="IS33" s="276"/>
      <c r="IT33" s="276"/>
      <c r="IU33" s="276"/>
      <c r="IV33" s="276"/>
      <c r="IW33" s="276"/>
      <c r="IX33" s="276"/>
      <c r="IY33" s="276"/>
      <c r="IZ33" s="276"/>
      <c r="JA33" s="276"/>
      <c r="JB33" s="276"/>
      <c r="JC33" s="276"/>
      <c r="JD33" s="276"/>
      <c r="JE33" s="276"/>
      <c r="JF33" s="276"/>
      <c r="JG33" s="276"/>
      <c r="JH33" s="276"/>
      <c r="JI33" s="276"/>
      <c r="JJ33" s="276"/>
      <c r="JK33" s="276"/>
      <c r="JL33" s="276"/>
      <c r="JM33" s="276"/>
      <c r="JN33" s="276"/>
      <c r="JO33" s="276"/>
      <c r="JP33" s="276"/>
      <c r="JQ33" s="276"/>
      <c r="JR33" s="276"/>
      <c r="JS33" s="276"/>
      <c r="JT33" s="276"/>
      <c r="JU33" s="276"/>
      <c r="JV33" s="276"/>
      <c r="JW33" s="276"/>
      <c r="JX33" s="276"/>
      <c r="JY33" s="276"/>
      <c r="JZ33" s="276"/>
      <c r="KA33" s="276"/>
      <c r="KB33" s="276"/>
      <c r="KC33" s="276"/>
      <c r="KD33" s="276"/>
      <c r="KE33" s="276"/>
      <c r="KF33" s="276"/>
      <c r="KG33" s="276"/>
      <c r="KH33" s="276"/>
      <c r="KI33" s="276"/>
      <c r="KJ33" s="276"/>
      <c r="KK33" s="276"/>
      <c r="KL33" s="276"/>
      <c r="KM33" s="276"/>
      <c r="KN33" s="276"/>
      <c r="KO33" s="276"/>
      <c r="KP33" s="276"/>
      <c r="KQ33" s="276"/>
      <c r="KR33" s="276"/>
      <c r="KS33" s="276"/>
      <c r="KT33" s="276"/>
      <c r="KU33" s="276"/>
      <c r="KV33" s="276"/>
      <c r="KW33" s="276"/>
      <c r="KX33" s="276"/>
      <c r="KY33" s="276"/>
      <c r="KZ33" s="276"/>
      <c r="LA33" s="276"/>
      <c r="LB33" s="276"/>
      <c r="LC33" s="276"/>
      <c r="LD33" s="276"/>
      <c r="LE33" s="276"/>
      <c r="LF33" s="276"/>
      <c r="LG33" s="276"/>
      <c r="LH33" s="276"/>
      <c r="LI33" s="276"/>
      <c r="LJ33" s="276"/>
      <c r="LK33" s="276"/>
      <c r="LL33" s="276"/>
      <c r="LM33" s="276"/>
      <c r="LN33" s="276"/>
      <c r="LO33" s="276"/>
      <c r="LP33" s="276"/>
      <c r="LQ33" s="276"/>
      <c r="LR33" s="276"/>
      <c r="LS33" s="276"/>
      <c r="LT33" s="276"/>
      <c r="LU33" s="276"/>
      <c r="LV33" s="276"/>
      <c r="LW33" s="276"/>
      <c r="LX33" s="276"/>
      <c r="LY33" s="276"/>
      <c r="LZ33" s="276"/>
      <c r="MA33" s="276"/>
      <c r="MB33" s="276"/>
      <c r="MC33" s="276"/>
      <c r="MD33" s="276"/>
      <c r="ME33" s="276"/>
      <c r="MF33" s="276"/>
      <c r="MG33" s="276"/>
      <c r="MH33" s="276"/>
      <c r="MI33" s="276"/>
      <c r="MJ33" s="276"/>
      <c r="MK33" s="276"/>
      <c r="ML33" s="276"/>
      <c r="MM33" s="276"/>
      <c r="MN33" s="276"/>
      <c r="MO33" s="276"/>
      <c r="MP33" s="276"/>
      <c r="MQ33" s="276"/>
      <c r="MR33" s="276"/>
      <c r="MS33" s="276"/>
      <c r="MT33" s="276"/>
      <c r="MU33" s="276"/>
      <c r="MV33" s="276"/>
      <c r="MW33" s="276"/>
      <c r="MX33" s="276"/>
      <c r="MY33" s="276"/>
      <c r="MZ33" s="276"/>
      <c r="NA33" s="276"/>
      <c r="NB33" s="276"/>
      <c r="NC33" s="276"/>
      <c r="ND33" s="276"/>
      <c r="NE33" s="276"/>
      <c r="NF33" s="276"/>
      <c r="NG33" s="276"/>
      <c r="NH33" s="276"/>
      <c r="NI33" s="276"/>
      <c r="NJ33" s="276"/>
      <c r="NK33" s="276"/>
      <c r="NL33" s="276"/>
      <c r="NM33" s="276"/>
      <c r="NN33" s="276"/>
      <c r="NO33" s="276"/>
      <c r="NP33" s="276"/>
      <c r="NQ33" s="276"/>
      <c r="NR33" s="276"/>
      <c r="NS33" s="276"/>
      <c r="NT33" s="276"/>
      <c r="NU33" s="276"/>
      <c r="NV33" s="276"/>
      <c r="NW33" s="276"/>
      <c r="NX33" s="276"/>
      <c r="NY33" s="276"/>
      <c r="NZ33" s="276"/>
      <c r="OA33" s="276"/>
      <c r="OB33" s="276"/>
      <c r="OC33" s="276"/>
      <c r="OD33" s="276"/>
      <c r="OE33" s="276"/>
      <c r="OF33" s="276"/>
      <c r="OG33" s="276"/>
      <c r="OH33" s="276"/>
      <c r="OI33" s="276"/>
      <c r="OJ33" s="276"/>
      <c r="OK33" s="276"/>
      <c r="OL33" s="276"/>
      <c r="OM33" s="276"/>
      <c r="ON33" s="276"/>
      <c r="OO33" s="276"/>
      <c r="OP33" s="276"/>
      <c r="OQ33" s="276"/>
      <c r="OR33" s="276"/>
      <c r="OS33" s="276"/>
      <c r="OT33" s="276"/>
      <c r="OU33" s="276"/>
      <c r="OV33" s="276"/>
      <c r="OW33" s="276"/>
      <c r="OX33" s="276"/>
      <c r="OY33" s="276"/>
      <c r="OZ33" s="276"/>
      <c r="PA33" s="276"/>
      <c r="PB33" s="276"/>
      <c r="PC33" s="276"/>
      <c r="PD33" s="276"/>
      <c r="PE33" s="276"/>
      <c r="PF33" s="276"/>
      <c r="PG33" s="276"/>
      <c r="PH33" s="276"/>
      <c r="PI33" s="276"/>
      <c r="PJ33" s="276"/>
      <c r="PK33" s="276"/>
      <c r="PL33" s="276"/>
      <c r="PM33" s="276"/>
      <c r="PN33" s="276"/>
      <c r="PO33" s="276"/>
      <c r="PP33" s="276"/>
      <c r="PQ33" s="276"/>
      <c r="PR33" s="276"/>
      <c r="PS33" s="276"/>
      <c r="PT33" s="276"/>
      <c r="PU33" s="276"/>
      <c r="PV33" s="276"/>
      <c r="PW33" s="276"/>
      <c r="PX33" s="276"/>
      <c r="PY33" s="276"/>
      <c r="PZ33" s="276"/>
      <c r="QA33" s="276"/>
      <c r="QB33" s="276"/>
      <c r="QC33" s="276"/>
      <c r="QD33" s="276"/>
      <c r="QE33" s="276"/>
      <c r="QF33" s="276"/>
      <c r="QG33" s="276"/>
      <c r="QH33" s="276"/>
      <c r="QI33" s="276"/>
      <c r="QJ33" s="276"/>
      <c r="QK33" s="276"/>
      <c r="QL33" s="276"/>
      <c r="QM33" s="276"/>
      <c r="QN33" s="276"/>
      <c r="QO33" s="276"/>
      <c r="QP33" s="276"/>
      <c r="QQ33" s="276"/>
      <c r="QR33" s="276"/>
      <c r="QS33" s="276"/>
      <c r="QT33" s="276"/>
      <c r="QU33" s="276"/>
      <c r="QV33" s="276"/>
      <c r="QW33" s="276"/>
      <c r="QX33" s="276"/>
      <c r="QY33" s="276"/>
      <c r="QZ33" s="276"/>
      <c r="RA33" s="276"/>
      <c r="RB33" s="276"/>
      <c r="RC33" s="276"/>
      <c r="RD33" s="276"/>
      <c r="RE33" s="276"/>
      <c r="RF33" s="276"/>
      <c r="RG33" s="276"/>
    </row>
    <row r="34" spans="1:475" s="469" customFormat="1">
      <c r="A34" s="276"/>
      <c r="B34" s="461" t="s">
        <v>80</v>
      </c>
      <c r="C34" s="461"/>
      <c r="D34" s="462"/>
      <c r="E34" s="625" t="s">
        <v>363</v>
      </c>
      <c r="F34" s="625">
        <v>5</v>
      </c>
      <c r="G34" s="479">
        <f t="shared" si="0"/>
        <v>0</v>
      </c>
      <c r="H34" s="638" t="s">
        <v>40</v>
      </c>
      <c r="I34" s="626">
        <v>0</v>
      </c>
      <c r="J34" s="627">
        <v>0</v>
      </c>
      <c r="K34" s="628">
        <v>58.5</v>
      </c>
      <c r="L34" s="628">
        <v>58.5</v>
      </c>
      <c r="M34" s="467">
        <f t="shared" si="1"/>
        <v>0</v>
      </c>
      <c r="N34" s="467">
        <f t="shared" si="14"/>
        <v>0</v>
      </c>
      <c r="O34" s="767"/>
      <c r="P34" s="468">
        <f t="shared" si="2"/>
        <v>0</v>
      </c>
      <c r="Q34" s="468">
        <f t="shared" si="3"/>
        <v>0</v>
      </c>
      <c r="R34" s="468">
        <f t="shared" si="4"/>
        <v>0</v>
      </c>
      <c r="S34" s="468">
        <f t="shared" si="5"/>
        <v>0</v>
      </c>
      <c r="T34" s="468">
        <v>0</v>
      </c>
      <c r="U34" s="468">
        <f t="shared" si="6"/>
        <v>0</v>
      </c>
      <c r="V34" s="468">
        <f t="shared" si="7"/>
        <v>0</v>
      </c>
      <c r="W34" s="468">
        <v>0</v>
      </c>
      <c r="X34" s="468">
        <f t="shared" si="8"/>
        <v>0</v>
      </c>
      <c r="Y34" s="468">
        <f t="shared" si="9"/>
        <v>0</v>
      </c>
      <c r="Z34" s="468">
        <f t="shared" si="10"/>
        <v>0</v>
      </c>
      <c r="AA34" s="482">
        <f>IF(J34=0,0,(HLOOKUP(H34,'2012-2013 CE W T&amp;D No ConsCredi'!$C$7:$P$37,F34+1,FALSE)))</f>
        <v>0</v>
      </c>
      <c r="AB34" s="468">
        <f t="shared" si="11"/>
        <v>0</v>
      </c>
      <c r="AC34" s="487" t="str">
        <f t="shared" si="12"/>
        <v/>
      </c>
      <c r="AD34" s="487" t="str">
        <f t="shared" si="13"/>
        <v/>
      </c>
      <c r="AE34" s="276"/>
      <c r="AF34" s="276"/>
      <c r="AG34" s="276"/>
      <c r="AH34" s="276"/>
      <c r="AI34" s="276"/>
      <c r="AJ34" s="276"/>
      <c r="AK34" s="276"/>
      <c r="AL34" s="276"/>
      <c r="AM34" s="276"/>
      <c r="AN34" s="276"/>
      <c r="AO34" s="276"/>
      <c r="AP34" s="276"/>
      <c r="AQ34" s="276"/>
      <c r="AR34" s="276"/>
      <c r="AS34" s="276"/>
      <c r="AT34" s="276"/>
      <c r="AU34" s="276"/>
      <c r="AV34" s="276"/>
      <c r="AW34" s="276"/>
      <c r="AX34" s="276"/>
      <c r="AY34" s="276"/>
      <c r="AZ34" s="276"/>
      <c r="BA34" s="276"/>
      <c r="BB34" s="276"/>
      <c r="BC34" s="276"/>
      <c r="BD34" s="276"/>
      <c r="BE34" s="276"/>
      <c r="BF34" s="276"/>
      <c r="BG34" s="276"/>
      <c r="BH34" s="276"/>
      <c r="BI34" s="276"/>
      <c r="BJ34" s="276"/>
      <c r="BK34" s="276"/>
      <c r="BL34" s="276"/>
      <c r="BM34" s="276"/>
      <c r="BN34" s="276"/>
      <c r="BO34" s="276"/>
      <c r="BP34" s="276"/>
      <c r="BQ34" s="276"/>
      <c r="BR34" s="276"/>
      <c r="BS34" s="276"/>
      <c r="BT34" s="276"/>
      <c r="BU34" s="276"/>
      <c r="BV34" s="276"/>
      <c r="BW34" s="276"/>
      <c r="BX34" s="276"/>
      <c r="BY34" s="276"/>
      <c r="BZ34" s="276"/>
      <c r="CA34" s="276"/>
      <c r="CB34" s="276"/>
      <c r="CC34" s="276"/>
      <c r="CD34" s="276"/>
      <c r="CE34" s="276"/>
      <c r="CF34" s="276"/>
      <c r="CG34" s="276"/>
      <c r="CH34" s="276"/>
      <c r="CI34" s="276"/>
      <c r="CJ34" s="276"/>
      <c r="CK34" s="276"/>
      <c r="CL34" s="276"/>
      <c r="CM34" s="276"/>
      <c r="CN34" s="276"/>
      <c r="CO34" s="276"/>
      <c r="CP34" s="276"/>
      <c r="CQ34" s="276"/>
      <c r="CR34" s="276"/>
      <c r="CS34" s="276"/>
      <c r="CT34" s="276"/>
      <c r="CU34" s="276"/>
      <c r="CV34" s="276"/>
      <c r="CW34" s="276"/>
      <c r="CX34" s="276"/>
      <c r="CY34" s="276"/>
      <c r="CZ34" s="276"/>
      <c r="DA34" s="276"/>
      <c r="DB34" s="276"/>
      <c r="DC34" s="276"/>
      <c r="DD34" s="276"/>
      <c r="DE34" s="276"/>
      <c r="DF34" s="276"/>
      <c r="DG34" s="276"/>
      <c r="DH34" s="276"/>
      <c r="DI34" s="276"/>
      <c r="DJ34" s="276"/>
      <c r="DK34" s="276"/>
      <c r="DL34" s="276"/>
      <c r="DM34" s="276"/>
      <c r="DN34" s="276"/>
      <c r="DO34" s="276"/>
      <c r="DP34" s="276"/>
      <c r="DQ34" s="276"/>
      <c r="DR34" s="276"/>
      <c r="DS34" s="276"/>
      <c r="DT34" s="276"/>
      <c r="DU34" s="276"/>
      <c r="DV34" s="276"/>
      <c r="DW34" s="276"/>
      <c r="DX34" s="276"/>
      <c r="DY34" s="276"/>
      <c r="DZ34" s="276"/>
      <c r="EA34" s="276"/>
      <c r="EB34" s="276"/>
      <c r="EC34" s="276"/>
      <c r="ED34" s="276"/>
      <c r="EE34" s="276"/>
      <c r="EF34" s="276"/>
      <c r="EG34" s="276"/>
      <c r="EH34" s="276"/>
      <c r="EI34" s="276"/>
      <c r="EJ34" s="276"/>
      <c r="EK34" s="276"/>
      <c r="EL34" s="276"/>
      <c r="EM34" s="276"/>
      <c r="EN34" s="276"/>
      <c r="EO34" s="276"/>
      <c r="EP34" s="276"/>
      <c r="EQ34" s="276"/>
      <c r="ER34" s="276"/>
      <c r="ES34" s="276"/>
      <c r="ET34" s="276"/>
      <c r="EU34" s="276"/>
      <c r="EV34" s="276"/>
      <c r="EW34" s="276"/>
      <c r="EX34" s="276"/>
      <c r="EY34" s="276"/>
      <c r="EZ34" s="276"/>
      <c r="FA34" s="276"/>
      <c r="FB34" s="276"/>
      <c r="FC34" s="276"/>
      <c r="FD34" s="276"/>
      <c r="FE34" s="276"/>
      <c r="FF34" s="276"/>
      <c r="FG34" s="276"/>
      <c r="FH34" s="276"/>
      <c r="FI34" s="276"/>
      <c r="FJ34" s="276"/>
      <c r="FK34" s="276"/>
      <c r="FL34" s="276"/>
      <c r="FM34" s="276"/>
      <c r="FN34" s="276"/>
      <c r="FO34" s="276"/>
      <c r="FP34" s="276"/>
      <c r="FQ34" s="276"/>
      <c r="FR34" s="276"/>
      <c r="FS34" s="276"/>
      <c r="FT34" s="276"/>
      <c r="FU34" s="276"/>
      <c r="FV34" s="276"/>
      <c r="FW34" s="276"/>
      <c r="FX34" s="276"/>
      <c r="FY34" s="276"/>
      <c r="FZ34" s="276"/>
      <c r="GA34" s="276"/>
      <c r="GB34" s="276"/>
      <c r="GC34" s="276"/>
      <c r="GD34" s="276"/>
      <c r="GE34" s="276"/>
      <c r="GF34" s="276"/>
      <c r="GG34" s="276"/>
      <c r="GH34" s="276"/>
      <c r="GI34" s="276"/>
      <c r="GJ34" s="276"/>
      <c r="GK34" s="276"/>
      <c r="GL34" s="276"/>
      <c r="GM34" s="276"/>
      <c r="GN34" s="276"/>
      <c r="GO34" s="276"/>
      <c r="GP34" s="276"/>
      <c r="GQ34" s="276"/>
      <c r="GR34" s="276"/>
      <c r="GS34" s="276"/>
      <c r="GT34" s="276"/>
      <c r="GU34" s="276"/>
      <c r="GV34" s="276"/>
      <c r="GW34" s="276"/>
      <c r="GX34" s="276"/>
      <c r="GY34" s="276"/>
      <c r="GZ34" s="276"/>
      <c r="HA34" s="276"/>
      <c r="HB34" s="276"/>
      <c r="HC34" s="276"/>
      <c r="HD34" s="276"/>
      <c r="HE34" s="276"/>
      <c r="HF34" s="276"/>
      <c r="HG34" s="276"/>
      <c r="HH34" s="276"/>
      <c r="HI34" s="276"/>
      <c r="HJ34" s="276"/>
      <c r="HK34" s="276"/>
      <c r="HL34" s="276"/>
      <c r="HM34" s="276"/>
      <c r="HN34" s="276"/>
      <c r="HO34" s="276"/>
      <c r="HP34" s="276"/>
      <c r="HQ34" s="276"/>
      <c r="HR34" s="276"/>
      <c r="HS34" s="276"/>
      <c r="HT34" s="276"/>
      <c r="HU34" s="276"/>
      <c r="HV34" s="276"/>
      <c r="HW34" s="276"/>
      <c r="HX34" s="276"/>
      <c r="HY34" s="276"/>
      <c r="HZ34" s="276"/>
      <c r="IA34" s="276"/>
      <c r="IB34" s="276"/>
      <c r="IC34" s="276"/>
      <c r="ID34" s="276"/>
      <c r="IE34" s="276"/>
      <c r="IF34" s="276"/>
      <c r="IG34" s="276"/>
      <c r="IH34" s="276"/>
      <c r="II34" s="276"/>
      <c r="IJ34" s="276"/>
      <c r="IK34" s="276"/>
      <c r="IL34" s="276"/>
      <c r="IM34" s="276"/>
      <c r="IN34" s="276"/>
      <c r="IO34" s="276"/>
      <c r="IP34" s="276"/>
      <c r="IQ34" s="276"/>
      <c r="IR34" s="276"/>
      <c r="IS34" s="276"/>
      <c r="IT34" s="276"/>
      <c r="IU34" s="276"/>
      <c r="IV34" s="276"/>
      <c r="IW34" s="276"/>
      <c r="IX34" s="276"/>
      <c r="IY34" s="276"/>
      <c r="IZ34" s="276"/>
      <c r="JA34" s="276"/>
      <c r="JB34" s="276"/>
      <c r="JC34" s="276"/>
      <c r="JD34" s="276"/>
      <c r="JE34" s="276"/>
      <c r="JF34" s="276"/>
      <c r="JG34" s="276"/>
      <c r="JH34" s="276"/>
      <c r="JI34" s="276"/>
      <c r="JJ34" s="276"/>
      <c r="JK34" s="276"/>
      <c r="JL34" s="276"/>
      <c r="JM34" s="276"/>
      <c r="JN34" s="276"/>
      <c r="JO34" s="276"/>
      <c r="JP34" s="276"/>
      <c r="JQ34" s="276"/>
      <c r="JR34" s="276"/>
      <c r="JS34" s="276"/>
      <c r="JT34" s="276"/>
      <c r="JU34" s="276"/>
      <c r="JV34" s="276"/>
      <c r="JW34" s="276"/>
      <c r="JX34" s="276"/>
      <c r="JY34" s="276"/>
      <c r="JZ34" s="276"/>
      <c r="KA34" s="276"/>
      <c r="KB34" s="276"/>
      <c r="KC34" s="276"/>
      <c r="KD34" s="276"/>
      <c r="KE34" s="276"/>
      <c r="KF34" s="276"/>
      <c r="KG34" s="276"/>
      <c r="KH34" s="276"/>
      <c r="KI34" s="276"/>
      <c r="KJ34" s="276"/>
      <c r="KK34" s="276"/>
      <c r="KL34" s="276"/>
      <c r="KM34" s="276"/>
      <c r="KN34" s="276"/>
      <c r="KO34" s="276"/>
      <c r="KP34" s="276"/>
      <c r="KQ34" s="276"/>
      <c r="KR34" s="276"/>
      <c r="KS34" s="276"/>
      <c r="KT34" s="276"/>
      <c r="KU34" s="276"/>
      <c r="KV34" s="276"/>
      <c r="KW34" s="276"/>
      <c r="KX34" s="276"/>
      <c r="KY34" s="276"/>
      <c r="KZ34" s="276"/>
      <c r="LA34" s="276"/>
      <c r="LB34" s="276"/>
      <c r="LC34" s="276"/>
      <c r="LD34" s="276"/>
      <c r="LE34" s="276"/>
      <c r="LF34" s="276"/>
      <c r="LG34" s="276"/>
      <c r="LH34" s="276"/>
      <c r="LI34" s="276"/>
      <c r="LJ34" s="276"/>
      <c r="LK34" s="276"/>
      <c r="LL34" s="276"/>
      <c r="LM34" s="276"/>
      <c r="LN34" s="276"/>
      <c r="LO34" s="276"/>
      <c r="LP34" s="276"/>
      <c r="LQ34" s="276"/>
      <c r="LR34" s="276"/>
      <c r="LS34" s="276"/>
      <c r="LT34" s="276"/>
      <c r="LU34" s="276"/>
      <c r="LV34" s="276"/>
      <c r="LW34" s="276"/>
      <c r="LX34" s="276"/>
      <c r="LY34" s="276"/>
      <c r="LZ34" s="276"/>
      <c r="MA34" s="276"/>
      <c r="MB34" s="276"/>
      <c r="MC34" s="276"/>
      <c r="MD34" s="276"/>
      <c r="ME34" s="276"/>
      <c r="MF34" s="276"/>
      <c r="MG34" s="276"/>
      <c r="MH34" s="276"/>
      <c r="MI34" s="276"/>
      <c r="MJ34" s="276"/>
      <c r="MK34" s="276"/>
      <c r="ML34" s="276"/>
      <c r="MM34" s="276"/>
      <c r="MN34" s="276"/>
      <c r="MO34" s="276"/>
      <c r="MP34" s="276"/>
      <c r="MQ34" s="276"/>
      <c r="MR34" s="276"/>
      <c r="MS34" s="276"/>
      <c r="MT34" s="276"/>
      <c r="MU34" s="276"/>
      <c r="MV34" s="276"/>
      <c r="MW34" s="276"/>
      <c r="MX34" s="276"/>
      <c r="MY34" s="276"/>
      <c r="MZ34" s="276"/>
      <c r="NA34" s="276"/>
      <c r="NB34" s="276"/>
      <c r="NC34" s="276"/>
      <c r="ND34" s="276"/>
      <c r="NE34" s="276"/>
      <c r="NF34" s="276"/>
      <c r="NG34" s="276"/>
      <c r="NH34" s="276"/>
      <c r="NI34" s="276"/>
      <c r="NJ34" s="276"/>
      <c r="NK34" s="276"/>
      <c r="NL34" s="276"/>
      <c r="NM34" s="276"/>
      <c r="NN34" s="276"/>
      <c r="NO34" s="276"/>
      <c r="NP34" s="276"/>
      <c r="NQ34" s="276"/>
      <c r="NR34" s="276"/>
      <c r="NS34" s="276"/>
      <c r="NT34" s="276"/>
      <c r="NU34" s="276"/>
      <c r="NV34" s="276"/>
      <c r="NW34" s="276"/>
      <c r="NX34" s="276"/>
      <c r="NY34" s="276"/>
      <c r="NZ34" s="276"/>
      <c r="OA34" s="276"/>
      <c r="OB34" s="276"/>
      <c r="OC34" s="276"/>
      <c r="OD34" s="276"/>
      <c r="OE34" s="276"/>
      <c r="OF34" s="276"/>
      <c r="OG34" s="276"/>
      <c r="OH34" s="276"/>
      <c r="OI34" s="276"/>
      <c r="OJ34" s="276"/>
      <c r="OK34" s="276"/>
      <c r="OL34" s="276"/>
      <c r="OM34" s="276"/>
      <c r="ON34" s="276"/>
      <c r="OO34" s="276"/>
      <c r="OP34" s="276"/>
      <c r="OQ34" s="276"/>
      <c r="OR34" s="276"/>
      <c r="OS34" s="276"/>
      <c r="OT34" s="276"/>
      <c r="OU34" s="276"/>
      <c r="OV34" s="276"/>
      <c r="OW34" s="276"/>
      <c r="OX34" s="276"/>
      <c r="OY34" s="276"/>
      <c r="OZ34" s="276"/>
      <c r="PA34" s="276"/>
      <c r="PB34" s="276"/>
      <c r="PC34" s="276"/>
      <c r="PD34" s="276"/>
      <c r="PE34" s="276"/>
      <c r="PF34" s="276"/>
      <c r="PG34" s="276"/>
      <c r="PH34" s="276"/>
      <c r="PI34" s="276"/>
      <c r="PJ34" s="276"/>
      <c r="PK34" s="276"/>
      <c r="PL34" s="276"/>
      <c r="PM34" s="276"/>
      <c r="PN34" s="276"/>
      <c r="PO34" s="276"/>
      <c r="PP34" s="276"/>
      <c r="PQ34" s="276"/>
      <c r="PR34" s="276"/>
      <c r="PS34" s="276"/>
      <c r="PT34" s="276"/>
      <c r="PU34" s="276"/>
      <c r="PV34" s="276"/>
      <c r="PW34" s="276"/>
      <c r="PX34" s="276"/>
      <c r="PY34" s="276"/>
      <c r="PZ34" s="276"/>
      <c r="QA34" s="276"/>
      <c r="QB34" s="276"/>
      <c r="QC34" s="276"/>
      <c r="QD34" s="276"/>
      <c r="QE34" s="276"/>
      <c r="QF34" s="276"/>
      <c r="QG34" s="276"/>
      <c r="QH34" s="276"/>
      <c r="QI34" s="276"/>
      <c r="QJ34" s="276"/>
      <c r="QK34" s="276"/>
      <c r="QL34" s="276"/>
      <c r="QM34" s="276"/>
      <c r="QN34" s="276"/>
      <c r="QO34" s="276"/>
      <c r="QP34" s="276"/>
      <c r="QQ34" s="276"/>
      <c r="QR34" s="276"/>
      <c r="QS34" s="276"/>
      <c r="QT34" s="276"/>
      <c r="QU34" s="276"/>
      <c r="QV34" s="276"/>
      <c r="QW34" s="276"/>
      <c r="QX34" s="276"/>
      <c r="QY34" s="276"/>
      <c r="QZ34" s="276"/>
      <c r="RA34" s="276"/>
      <c r="RB34" s="276"/>
      <c r="RC34" s="276"/>
      <c r="RD34" s="276"/>
      <c r="RE34" s="276"/>
      <c r="RF34" s="276"/>
      <c r="RG34" s="276"/>
    </row>
    <row r="35" spans="1:475" s="469" customFormat="1">
      <c r="A35" s="276"/>
      <c r="B35" s="461" t="s">
        <v>80</v>
      </c>
      <c r="C35" s="461"/>
      <c r="D35" s="462"/>
      <c r="E35" s="625" t="s">
        <v>364</v>
      </c>
      <c r="F35" s="625">
        <v>5</v>
      </c>
      <c r="G35" s="479">
        <f t="shared" si="0"/>
        <v>0</v>
      </c>
      <c r="H35" s="638" t="s">
        <v>40</v>
      </c>
      <c r="I35" s="626">
        <v>0</v>
      </c>
      <c r="J35" s="627">
        <v>0</v>
      </c>
      <c r="K35" s="628">
        <v>5</v>
      </c>
      <c r="L35" s="628">
        <v>5</v>
      </c>
      <c r="M35" s="467">
        <f t="shared" si="1"/>
        <v>0</v>
      </c>
      <c r="N35" s="467">
        <f t="shared" si="14"/>
        <v>0</v>
      </c>
      <c r="O35" s="767"/>
      <c r="P35" s="468">
        <f t="shared" si="2"/>
        <v>0</v>
      </c>
      <c r="Q35" s="468">
        <f t="shared" si="3"/>
        <v>0</v>
      </c>
      <c r="R35" s="468">
        <f t="shared" si="4"/>
        <v>0</v>
      </c>
      <c r="S35" s="468">
        <f t="shared" si="5"/>
        <v>0</v>
      </c>
      <c r="T35" s="468">
        <v>0</v>
      </c>
      <c r="U35" s="468">
        <f t="shared" si="6"/>
        <v>0</v>
      </c>
      <c r="V35" s="468">
        <f t="shared" si="7"/>
        <v>0</v>
      </c>
      <c r="W35" s="468">
        <v>0</v>
      </c>
      <c r="X35" s="468">
        <f t="shared" si="8"/>
        <v>0</v>
      </c>
      <c r="Y35" s="468">
        <f t="shared" si="9"/>
        <v>0</v>
      </c>
      <c r="Z35" s="468">
        <f t="shared" si="10"/>
        <v>0</v>
      </c>
      <c r="AA35" s="482">
        <f>IF(J35=0,0,(HLOOKUP(H35,'2012-2013 CE W T&amp;D No ConsCredi'!$C$7:$P$37,F35+1,FALSE)))</f>
        <v>0</v>
      </c>
      <c r="AB35" s="468">
        <f t="shared" si="11"/>
        <v>0</v>
      </c>
      <c r="AC35" s="487" t="str">
        <f t="shared" si="12"/>
        <v/>
      </c>
      <c r="AD35" s="487" t="str">
        <f t="shared" si="13"/>
        <v/>
      </c>
      <c r="AE35" s="276"/>
      <c r="AF35" s="276"/>
      <c r="AG35" s="276"/>
      <c r="AH35" s="276"/>
      <c r="AI35" s="276"/>
      <c r="AJ35" s="276"/>
      <c r="AK35" s="276"/>
      <c r="AL35" s="276"/>
      <c r="AM35" s="276"/>
      <c r="AN35" s="276"/>
      <c r="AO35" s="276"/>
      <c r="AP35" s="276"/>
      <c r="AQ35" s="276"/>
      <c r="AR35" s="276"/>
      <c r="AS35" s="276"/>
      <c r="AT35" s="276"/>
      <c r="AU35" s="276"/>
      <c r="AV35" s="276"/>
      <c r="AW35" s="276"/>
      <c r="AX35" s="276"/>
      <c r="AY35" s="276"/>
      <c r="AZ35" s="276"/>
      <c r="BA35" s="276"/>
      <c r="BB35" s="276"/>
      <c r="BC35" s="276"/>
      <c r="BD35" s="276"/>
      <c r="BE35" s="276"/>
      <c r="BF35" s="276"/>
      <c r="BG35" s="276"/>
      <c r="BH35" s="276"/>
      <c r="BI35" s="276"/>
      <c r="BJ35" s="276"/>
      <c r="BK35" s="276"/>
      <c r="BL35" s="276"/>
      <c r="BM35" s="276"/>
      <c r="BN35" s="276"/>
      <c r="BO35" s="276"/>
      <c r="BP35" s="276"/>
      <c r="BQ35" s="276"/>
      <c r="BR35" s="276"/>
      <c r="BS35" s="276"/>
      <c r="BT35" s="276"/>
      <c r="BU35" s="276"/>
      <c r="BV35" s="276"/>
      <c r="BW35" s="276"/>
      <c r="BX35" s="276"/>
      <c r="BY35" s="276"/>
      <c r="BZ35" s="276"/>
      <c r="CA35" s="276"/>
      <c r="CB35" s="276"/>
      <c r="CC35" s="276"/>
      <c r="CD35" s="276"/>
      <c r="CE35" s="276"/>
      <c r="CF35" s="276"/>
      <c r="CG35" s="276"/>
      <c r="CH35" s="276"/>
      <c r="CI35" s="276"/>
      <c r="CJ35" s="276"/>
      <c r="CK35" s="276"/>
      <c r="CL35" s="276"/>
      <c r="CM35" s="276"/>
      <c r="CN35" s="276"/>
      <c r="CO35" s="276"/>
      <c r="CP35" s="276"/>
      <c r="CQ35" s="276"/>
      <c r="CR35" s="276"/>
      <c r="CS35" s="276"/>
      <c r="CT35" s="276"/>
      <c r="CU35" s="276"/>
      <c r="CV35" s="276"/>
      <c r="CW35" s="276"/>
      <c r="CX35" s="276"/>
      <c r="CY35" s="276"/>
      <c r="CZ35" s="276"/>
      <c r="DA35" s="276"/>
      <c r="DB35" s="276"/>
      <c r="DC35" s="276"/>
      <c r="DD35" s="276"/>
      <c r="DE35" s="276"/>
      <c r="DF35" s="276"/>
      <c r="DG35" s="276"/>
      <c r="DH35" s="276"/>
      <c r="DI35" s="276"/>
      <c r="DJ35" s="276"/>
      <c r="DK35" s="276"/>
      <c r="DL35" s="276"/>
      <c r="DM35" s="276"/>
      <c r="DN35" s="276"/>
      <c r="DO35" s="276"/>
      <c r="DP35" s="276"/>
      <c r="DQ35" s="276"/>
      <c r="DR35" s="276"/>
      <c r="DS35" s="276"/>
      <c r="DT35" s="276"/>
      <c r="DU35" s="276"/>
      <c r="DV35" s="276"/>
      <c r="DW35" s="276"/>
      <c r="DX35" s="276"/>
      <c r="DY35" s="276"/>
      <c r="DZ35" s="276"/>
      <c r="EA35" s="276"/>
      <c r="EB35" s="276"/>
      <c r="EC35" s="276"/>
      <c r="ED35" s="276"/>
      <c r="EE35" s="276"/>
      <c r="EF35" s="276"/>
      <c r="EG35" s="276"/>
      <c r="EH35" s="276"/>
      <c r="EI35" s="276"/>
      <c r="EJ35" s="276"/>
      <c r="EK35" s="276"/>
      <c r="EL35" s="276"/>
      <c r="EM35" s="276"/>
      <c r="EN35" s="276"/>
      <c r="EO35" s="276"/>
      <c r="EP35" s="276"/>
      <c r="EQ35" s="276"/>
      <c r="ER35" s="276"/>
      <c r="ES35" s="276"/>
      <c r="ET35" s="276"/>
      <c r="EU35" s="276"/>
      <c r="EV35" s="276"/>
      <c r="EW35" s="276"/>
      <c r="EX35" s="276"/>
      <c r="EY35" s="276"/>
      <c r="EZ35" s="276"/>
      <c r="FA35" s="276"/>
      <c r="FB35" s="276"/>
      <c r="FC35" s="276"/>
      <c r="FD35" s="276"/>
      <c r="FE35" s="276"/>
      <c r="FF35" s="276"/>
      <c r="FG35" s="276"/>
      <c r="FH35" s="276"/>
      <c r="FI35" s="276"/>
      <c r="FJ35" s="276"/>
      <c r="FK35" s="276"/>
      <c r="FL35" s="276"/>
      <c r="FM35" s="276"/>
      <c r="FN35" s="276"/>
      <c r="FO35" s="276"/>
      <c r="FP35" s="276"/>
      <c r="FQ35" s="276"/>
      <c r="FR35" s="276"/>
      <c r="FS35" s="276"/>
      <c r="FT35" s="276"/>
      <c r="FU35" s="276"/>
      <c r="FV35" s="276"/>
      <c r="FW35" s="276"/>
      <c r="FX35" s="276"/>
      <c r="FY35" s="276"/>
      <c r="FZ35" s="276"/>
      <c r="GA35" s="276"/>
      <c r="GB35" s="276"/>
      <c r="GC35" s="276"/>
      <c r="GD35" s="276"/>
      <c r="GE35" s="276"/>
      <c r="GF35" s="276"/>
      <c r="GG35" s="276"/>
      <c r="GH35" s="276"/>
      <c r="GI35" s="276"/>
      <c r="GJ35" s="276"/>
      <c r="GK35" s="276"/>
      <c r="GL35" s="276"/>
      <c r="GM35" s="276"/>
      <c r="GN35" s="276"/>
      <c r="GO35" s="276"/>
      <c r="GP35" s="276"/>
      <c r="GQ35" s="276"/>
      <c r="GR35" s="276"/>
      <c r="GS35" s="276"/>
      <c r="GT35" s="276"/>
      <c r="GU35" s="276"/>
      <c r="GV35" s="276"/>
      <c r="GW35" s="276"/>
      <c r="GX35" s="276"/>
      <c r="GY35" s="276"/>
      <c r="GZ35" s="276"/>
      <c r="HA35" s="276"/>
      <c r="HB35" s="276"/>
      <c r="HC35" s="276"/>
      <c r="HD35" s="276"/>
      <c r="HE35" s="276"/>
      <c r="HF35" s="276"/>
      <c r="HG35" s="276"/>
      <c r="HH35" s="276"/>
      <c r="HI35" s="276"/>
      <c r="HJ35" s="276"/>
      <c r="HK35" s="276"/>
      <c r="HL35" s="276"/>
      <c r="HM35" s="276"/>
      <c r="HN35" s="276"/>
      <c r="HO35" s="276"/>
      <c r="HP35" s="276"/>
      <c r="HQ35" s="276"/>
      <c r="HR35" s="276"/>
      <c r="HS35" s="276"/>
      <c r="HT35" s="276"/>
      <c r="HU35" s="276"/>
      <c r="HV35" s="276"/>
      <c r="HW35" s="276"/>
      <c r="HX35" s="276"/>
      <c r="HY35" s="276"/>
      <c r="HZ35" s="276"/>
      <c r="IA35" s="276"/>
      <c r="IB35" s="276"/>
      <c r="IC35" s="276"/>
      <c r="ID35" s="276"/>
      <c r="IE35" s="276"/>
      <c r="IF35" s="276"/>
      <c r="IG35" s="276"/>
      <c r="IH35" s="276"/>
      <c r="II35" s="276"/>
      <c r="IJ35" s="276"/>
      <c r="IK35" s="276"/>
      <c r="IL35" s="276"/>
      <c r="IM35" s="276"/>
      <c r="IN35" s="276"/>
      <c r="IO35" s="276"/>
      <c r="IP35" s="276"/>
      <c r="IQ35" s="276"/>
      <c r="IR35" s="276"/>
      <c r="IS35" s="276"/>
      <c r="IT35" s="276"/>
      <c r="IU35" s="276"/>
      <c r="IV35" s="276"/>
      <c r="IW35" s="276"/>
      <c r="IX35" s="276"/>
      <c r="IY35" s="276"/>
      <c r="IZ35" s="276"/>
      <c r="JA35" s="276"/>
      <c r="JB35" s="276"/>
      <c r="JC35" s="276"/>
      <c r="JD35" s="276"/>
      <c r="JE35" s="276"/>
      <c r="JF35" s="276"/>
      <c r="JG35" s="276"/>
      <c r="JH35" s="276"/>
      <c r="JI35" s="276"/>
      <c r="JJ35" s="276"/>
      <c r="JK35" s="276"/>
      <c r="JL35" s="276"/>
      <c r="JM35" s="276"/>
      <c r="JN35" s="276"/>
      <c r="JO35" s="276"/>
      <c r="JP35" s="276"/>
      <c r="JQ35" s="276"/>
      <c r="JR35" s="276"/>
      <c r="JS35" s="276"/>
      <c r="JT35" s="276"/>
      <c r="JU35" s="276"/>
      <c r="JV35" s="276"/>
      <c r="JW35" s="276"/>
      <c r="JX35" s="276"/>
      <c r="JY35" s="276"/>
      <c r="JZ35" s="276"/>
      <c r="KA35" s="276"/>
      <c r="KB35" s="276"/>
      <c r="KC35" s="276"/>
      <c r="KD35" s="276"/>
      <c r="KE35" s="276"/>
      <c r="KF35" s="276"/>
      <c r="KG35" s="276"/>
      <c r="KH35" s="276"/>
      <c r="KI35" s="276"/>
      <c r="KJ35" s="276"/>
      <c r="KK35" s="276"/>
      <c r="KL35" s="276"/>
      <c r="KM35" s="276"/>
      <c r="KN35" s="276"/>
      <c r="KO35" s="276"/>
      <c r="KP35" s="276"/>
      <c r="KQ35" s="276"/>
      <c r="KR35" s="276"/>
      <c r="KS35" s="276"/>
      <c r="KT35" s="276"/>
      <c r="KU35" s="276"/>
      <c r="KV35" s="276"/>
      <c r="KW35" s="276"/>
      <c r="KX35" s="276"/>
      <c r="KY35" s="276"/>
      <c r="KZ35" s="276"/>
      <c r="LA35" s="276"/>
      <c r="LB35" s="276"/>
      <c r="LC35" s="276"/>
      <c r="LD35" s="276"/>
      <c r="LE35" s="276"/>
      <c r="LF35" s="276"/>
      <c r="LG35" s="276"/>
      <c r="LH35" s="276"/>
      <c r="LI35" s="276"/>
      <c r="LJ35" s="276"/>
      <c r="LK35" s="276"/>
      <c r="LL35" s="276"/>
      <c r="LM35" s="276"/>
      <c r="LN35" s="276"/>
      <c r="LO35" s="276"/>
      <c r="LP35" s="276"/>
      <c r="LQ35" s="276"/>
      <c r="LR35" s="276"/>
      <c r="LS35" s="276"/>
      <c r="LT35" s="276"/>
      <c r="LU35" s="276"/>
      <c r="LV35" s="276"/>
      <c r="LW35" s="276"/>
      <c r="LX35" s="276"/>
      <c r="LY35" s="276"/>
      <c r="LZ35" s="276"/>
      <c r="MA35" s="276"/>
      <c r="MB35" s="276"/>
      <c r="MC35" s="276"/>
      <c r="MD35" s="276"/>
      <c r="ME35" s="276"/>
      <c r="MF35" s="276"/>
      <c r="MG35" s="276"/>
      <c r="MH35" s="276"/>
      <c r="MI35" s="276"/>
      <c r="MJ35" s="276"/>
      <c r="MK35" s="276"/>
      <c r="ML35" s="276"/>
      <c r="MM35" s="276"/>
      <c r="MN35" s="276"/>
      <c r="MO35" s="276"/>
      <c r="MP35" s="276"/>
      <c r="MQ35" s="276"/>
      <c r="MR35" s="276"/>
      <c r="MS35" s="276"/>
      <c r="MT35" s="276"/>
      <c r="MU35" s="276"/>
      <c r="MV35" s="276"/>
      <c r="MW35" s="276"/>
      <c r="MX35" s="276"/>
      <c r="MY35" s="276"/>
      <c r="MZ35" s="276"/>
      <c r="NA35" s="276"/>
      <c r="NB35" s="276"/>
      <c r="NC35" s="276"/>
      <c r="ND35" s="276"/>
      <c r="NE35" s="276"/>
      <c r="NF35" s="276"/>
      <c r="NG35" s="276"/>
      <c r="NH35" s="276"/>
      <c r="NI35" s="276"/>
      <c r="NJ35" s="276"/>
      <c r="NK35" s="276"/>
      <c r="NL35" s="276"/>
      <c r="NM35" s="276"/>
      <c r="NN35" s="276"/>
      <c r="NO35" s="276"/>
      <c r="NP35" s="276"/>
      <c r="NQ35" s="276"/>
      <c r="NR35" s="276"/>
      <c r="NS35" s="276"/>
      <c r="NT35" s="276"/>
      <c r="NU35" s="276"/>
      <c r="NV35" s="276"/>
      <c r="NW35" s="276"/>
      <c r="NX35" s="276"/>
      <c r="NY35" s="276"/>
      <c r="NZ35" s="276"/>
      <c r="OA35" s="276"/>
      <c r="OB35" s="276"/>
      <c r="OC35" s="276"/>
      <c r="OD35" s="276"/>
      <c r="OE35" s="276"/>
      <c r="OF35" s="276"/>
      <c r="OG35" s="276"/>
      <c r="OH35" s="276"/>
      <c r="OI35" s="276"/>
      <c r="OJ35" s="276"/>
      <c r="OK35" s="276"/>
      <c r="OL35" s="276"/>
      <c r="OM35" s="276"/>
      <c r="ON35" s="276"/>
      <c r="OO35" s="276"/>
      <c r="OP35" s="276"/>
      <c r="OQ35" s="276"/>
      <c r="OR35" s="276"/>
      <c r="OS35" s="276"/>
      <c r="OT35" s="276"/>
      <c r="OU35" s="276"/>
      <c r="OV35" s="276"/>
      <c r="OW35" s="276"/>
      <c r="OX35" s="276"/>
      <c r="OY35" s="276"/>
      <c r="OZ35" s="276"/>
      <c r="PA35" s="276"/>
      <c r="PB35" s="276"/>
      <c r="PC35" s="276"/>
      <c r="PD35" s="276"/>
      <c r="PE35" s="276"/>
      <c r="PF35" s="276"/>
      <c r="PG35" s="276"/>
      <c r="PH35" s="276"/>
      <c r="PI35" s="276"/>
      <c r="PJ35" s="276"/>
      <c r="PK35" s="276"/>
      <c r="PL35" s="276"/>
      <c r="PM35" s="276"/>
      <c r="PN35" s="276"/>
      <c r="PO35" s="276"/>
      <c r="PP35" s="276"/>
      <c r="PQ35" s="276"/>
      <c r="PR35" s="276"/>
      <c r="PS35" s="276"/>
      <c r="PT35" s="276"/>
      <c r="PU35" s="276"/>
      <c r="PV35" s="276"/>
      <c r="PW35" s="276"/>
      <c r="PX35" s="276"/>
      <c r="PY35" s="276"/>
      <c r="PZ35" s="276"/>
      <c r="QA35" s="276"/>
      <c r="QB35" s="276"/>
      <c r="QC35" s="276"/>
      <c r="QD35" s="276"/>
      <c r="QE35" s="276"/>
      <c r="QF35" s="276"/>
      <c r="QG35" s="276"/>
      <c r="QH35" s="276"/>
      <c r="QI35" s="276"/>
      <c r="QJ35" s="276"/>
      <c r="QK35" s="276"/>
      <c r="QL35" s="276"/>
      <c r="QM35" s="276"/>
      <c r="QN35" s="276"/>
      <c r="QO35" s="276"/>
      <c r="QP35" s="276"/>
      <c r="QQ35" s="276"/>
      <c r="QR35" s="276"/>
      <c r="QS35" s="276"/>
      <c r="QT35" s="276"/>
      <c r="QU35" s="276"/>
      <c r="QV35" s="276"/>
      <c r="QW35" s="276"/>
      <c r="QX35" s="276"/>
      <c r="QY35" s="276"/>
      <c r="QZ35" s="276"/>
      <c r="RA35" s="276"/>
      <c r="RB35" s="276"/>
      <c r="RC35" s="276"/>
      <c r="RD35" s="276"/>
      <c r="RE35" s="276"/>
      <c r="RF35" s="276"/>
      <c r="RG35" s="276"/>
    </row>
    <row r="36" spans="1:475" s="469" customFormat="1">
      <c r="A36" s="276"/>
      <c r="B36" s="461" t="s">
        <v>80</v>
      </c>
      <c r="C36" s="461"/>
      <c r="D36" s="462"/>
      <c r="E36" s="625" t="s">
        <v>365</v>
      </c>
      <c r="F36" s="625">
        <v>5</v>
      </c>
      <c r="G36" s="479">
        <f t="shared" si="0"/>
        <v>0</v>
      </c>
      <c r="H36" s="638" t="s">
        <v>40</v>
      </c>
      <c r="I36" s="626">
        <v>0</v>
      </c>
      <c r="J36" s="627">
        <v>0</v>
      </c>
      <c r="K36" s="628">
        <v>2.5</v>
      </c>
      <c r="L36" s="628">
        <v>2.5</v>
      </c>
      <c r="M36" s="467">
        <f t="shared" si="1"/>
        <v>0</v>
      </c>
      <c r="N36" s="467">
        <f t="shared" si="14"/>
        <v>0</v>
      </c>
      <c r="O36" s="767"/>
      <c r="P36" s="468">
        <f t="shared" si="2"/>
        <v>0</v>
      </c>
      <c r="Q36" s="468">
        <f t="shared" si="3"/>
        <v>0</v>
      </c>
      <c r="R36" s="468">
        <f t="shared" si="4"/>
        <v>0</v>
      </c>
      <c r="S36" s="468">
        <f t="shared" si="5"/>
        <v>0</v>
      </c>
      <c r="T36" s="468">
        <v>0</v>
      </c>
      <c r="U36" s="468">
        <f t="shared" si="6"/>
        <v>0</v>
      </c>
      <c r="V36" s="468">
        <f t="shared" si="7"/>
        <v>0</v>
      </c>
      <c r="W36" s="468">
        <v>0</v>
      </c>
      <c r="X36" s="468">
        <f t="shared" si="8"/>
        <v>0</v>
      </c>
      <c r="Y36" s="468">
        <f t="shared" si="9"/>
        <v>0</v>
      </c>
      <c r="Z36" s="468">
        <f t="shared" si="10"/>
        <v>0</v>
      </c>
      <c r="AA36" s="482">
        <f>IF(J36=0,0,(HLOOKUP(H36,'2012-2013 CE W T&amp;D No ConsCredi'!$C$7:$P$37,F36+1,FALSE)))</f>
        <v>0</v>
      </c>
      <c r="AB36" s="468">
        <f t="shared" si="11"/>
        <v>0</v>
      </c>
      <c r="AC36" s="487" t="str">
        <f t="shared" si="12"/>
        <v/>
      </c>
      <c r="AD36" s="487" t="str">
        <f t="shared" si="13"/>
        <v/>
      </c>
      <c r="AE36" s="276"/>
      <c r="AF36" s="276"/>
      <c r="AG36" s="276"/>
      <c r="AH36" s="276"/>
      <c r="AI36" s="276"/>
      <c r="AJ36" s="276"/>
      <c r="AK36" s="276"/>
      <c r="AL36" s="276"/>
      <c r="AM36" s="276"/>
      <c r="AN36" s="276"/>
      <c r="AO36" s="276"/>
      <c r="AP36" s="276"/>
      <c r="AQ36" s="276"/>
      <c r="AR36" s="276"/>
      <c r="AS36" s="276"/>
      <c r="AT36" s="276"/>
      <c r="AU36" s="276"/>
      <c r="AV36" s="276"/>
      <c r="AW36" s="276"/>
      <c r="AX36" s="276"/>
      <c r="AY36" s="276"/>
      <c r="AZ36" s="276"/>
      <c r="BA36" s="276"/>
      <c r="BB36" s="276"/>
      <c r="BC36" s="276"/>
      <c r="BD36" s="276"/>
      <c r="BE36" s="276"/>
      <c r="BF36" s="276"/>
      <c r="BG36" s="276"/>
      <c r="BH36" s="276"/>
      <c r="BI36" s="276"/>
      <c r="BJ36" s="276"/>
      <c r="BK36" s="276"/>
      <c r="BL36" s="276"/>
      <c r="BM36" s="276"/>
      <c r="BN36" s="276"/>
      <c r="BO36" s="276"/>
      <c r="BP36" s="276"/>
      <c r="BQ36" s="276"/>
      <c r="BR36" s="276"/>
      <c r="BS36" s="276"/>
      <c r="BT36" s="276"/>
      <c r="BU36" s="276"/>
      <c r="BV36" s="276"/>
      <c r="BW36" s="276"/>
      <c r="BX36" s="276"/>
      <c r="BY36" s="276"/>
      <c r="BZ36" s="276"/>
      <c r="CA36" s="276"/>
      <c r="CB36" s="276"/>
      <c r="CC36" s="276"/>
      <c r="CD36" s="276"/>
      <c r="CE36" s="276"/>
      <c r="CF36" s="276"/>
      <c r="CG36" s="276"/>
      <c r="CH36" s="276"/>
      <c r="CI36" s="276"/>
      <c r="CJ36" s="276"/>
      <c r="CK36" s="276"/>
      <c r="CL36" s="276"/>
      <c r="CM36" s="276"/>
      <c r="CN36" s="276"/>
      <c r="CO36" s="276"/>
      <c r="CP36" s="276"/>
      <c r="CQ36" s="276"/>
      <c r="CR36" s="276"/>
      <c r="CS36" s="276"/>
      <c r="CT36" s="276"/>
      <c r="CU36" s="276"/>
      <c r="CV36" s="276"/>
      <c r="CW36" s="276"/>
      <c r="CX36" s="276"/>
      <c r="CY36" s="276"/>
      <c r="CZ36" s="276"/>
      <c r="DA36" s="276"/>
      <c r="DB36" s="276"/>
      <c r="DC36" s="276"/>
      <c r="DD36" s="276"/>
      <c r="DE36" s="276"/>
      <c r="DF36" s="276"/>
      <c r="DG36" s="276"/>
      <c r="DH36" s="276"/>
      <c r="DI36" s="276"/>
      <c r="DJ36" s="276"/>
      <c r="DK36" s="276"/>
      <c r="DL36" s="276"/>
      <c r="DM36" s="276"/>
      <c r="DN36" s="276"/>
      <c r="DO36" s="276"/>
      <c r="DP36" s="276"/>
      <c r="DQ36" s="276"/>
      <c r="DR36" s="276"/>
      <c r="DS36" s="276"/>
      <c r="DT36" s="276"/>
      <c r="DU36" s="276"/>
      <c r="DV36" s="276"/>
      <c r="DW36" s="276"/>
      <c r="DX36" s="276"/>
      <c r="DY36" s="276"/>
      <c r="DZ36" s="276"/>
      <c r="EA36" s="276"/>
      <c r="EB36" s="276"/>
      <c r="EC36" s="276"/>
      <c r="ED36" s="276"/>
      <c r="EE36" s="276"/>
      <c r="EF36" s="276"/>
      <c r="EG36" s="276"/>
      <c r="EH36" s="276"/>
      <c r="EI36" s="276"/>
      <c r="EJ36" s="276"/>
      <c r="EK36" s="276"/>
      <c r="EL36" s="276"/>
      <c r="EM36" s="276"/>
      <c r="EN36" s="276"/>
      <c r="EO36" s="276"/>
      <c r="EP36" s="276"/>
      <c r="EQ36" s="276"/>
      <c r="ER36" s="276"/>
      <c r="ES36" s="276"/>
      <c r="ET36" s="276"/>
      <c r="EU36" s="276"/>
      <c r="EV36" s="276"/>
      <c r="EW36" s="276"/>
      <c r="EX36" s="276"/>
      <c r="EY36" s="276"/>
      <c r="EZ36" s="276"/>
      <c r="FA36" s="276"/>
      <c r="FB36" s="276"/>
      <c r="FC36" s="276"/>
      <c r="FD36" s="276"/>
      <c r="FE36" s="276"/>
      <c r="FF36" s="276"/>
      <c r="FG36" s="276"/>
      <c r="FH36" s="276"/>
      <c r="FI36" s="276"/>
      <c r="FJ36" s="276"/>
      <c r="FK36" s="276"/>
      <c r="FL36" s="276"/>
      <c r="FM36" s="276"/>
      <c r="FN36" s="276"/>
      <c r="FO36" s="276"/>
      <c r="FP36" s="276"/>
      <c r="FQ36" s="276"/>
      <c r="FR36" s="276"/>
      <c r="FS36" s="276"/>
      <c r="FT36" s="276"/>
      <c r="FU36" s="276"/>
      <c r="FV36" s="276"/>
      <c r="FW36" s="276"/>
      <c r="FX36" s="276"/>
      <c r="FY36" s="276"/>
      <c r="FZ36" s="276"/>
      <c r="GA36" s="276"/>
      <c r="GB36" s="276"/>
      <c r="GC36" s="276"/>
      <c r="GD36" s="276"/>
      <c r="GE36" s="276"/>
      <c r="GF36" s="276"/>
      <c r="GG36" s="276"/>
      <c r="GH36" s="276"/>
      <c r="GI36" s="276"/>
      <c r="GJ36" s="276"/>
      <c r="GK36" s="276"/>
      <c r="GL36" s="276"/>
      <c r="GM36" s="276"/>
      <c r="GN36" s="276"/>
      <c r="GO36" s="276"/>
      <c r="GP36" s="276"/>
      <c r="GQ36" s="276"/>
      <c r="GR36" s="276"/>
      <c r="GS36" s="276"/>
      <c r="GT36" s="276"/>
      <c r="GU36" s="276"/>
      <c r="GV36" s="276"/>
      <c r="GW36" s="276"/>
      <c r="GX36" s="276"/>
      <c r="GY36" s="276"/>
      <c r="GZ36" s="276"/>
      <c r="HA36" s="276"/>
      <c r="HB36" s="276"/>
      <c r="HC36" s="276"/>
      <c r="HD36" s="276"/>
      <c r="HE36" s="276"/>
      <c r="HF36" s="276"/>
      <c r="HG36" s="276"/>
      <c r="HH36" s="276"/>
      <c r="HI36" s="276"/>
      <c r="HJ36" s="276"/>
      <c r="HK36" s="276"/>
      <c r="HL36" s="276"/>
      <c r="HM36" s="276"/>
      <c r="HN36" s="276"/>
      <c r="HO36" s="276"/>
      <c r="HP36" s="276"/>
      <c r="HQ36" s="276"/>
      <c r="HR36" s="276"/>
      <c r="HS36" s="276"/>
      <c r="HT36" s="276"/>
      <c r="HU36" s="276"/>
      <c r="HV36" s="276"/>
      <c r="HW36" s="276"/>
      <c r="HX36" s="276"/>
      <c r="HY36" s="276"/>
      <c r="HZ36" s="276"/>
      <c r="IA36" s="276"/>
      <c r="IB36" s="276"/>
      <c r="IC36" s="276"/>
      <c r="ID36" s="276"/>
      <c r="IE36" s="276"/>
      <c r="IF36" s="276"/>
      <c r="IG36" s="276"/>
      <c r="IH36" s="276"/>
      <c r="II36" s="276"/>
      <c r="IJ36" s="276"/>
      <c r="IK36" s="276"/>
      <c r="IL36" s="276"/>
      <c r="IM36" s="276"/>
      <c r="IN36" s="276"/>
      <c r="IO36" s="276"/>
      <c r="IP36" s="276"/>
      <c r="IQ36" s="276"/>
      <c r="IR36" s="276"/>
      <c r="IS36" s="276"/>
      <c r="IT36" s="276"/>
      <c r="IU36" s="276"/>
      <c r="IV36" s="276"/>
      <c r="IW36" s="276"/>
      <c r="IX36" s="276"/>
      <c r="IY36" s="276"/>
      <c r="IZ36" s="276"/>
      <c r="JA36" s="276"/>
      <c r="JB36" s="276"/>
      <c r="JC36" s="276"/>
      <c r="JD36" s="276"/>
      <c r="JE36" s="276"/>
      <c r="JF36" s="276"/>
      <c r="JG36" s="276"/>
      <c r="JH36" s="276"/>
      <c r="JI36" s="276"/>
      <c r="JJ36" s="276"/>
      <c r="JK36" s="276"/>
      <c r="JL36" s="276"/>
      <c r="JM36" s="276"/>
      <c r="JN36" s="276"/>
      <c r="JO36" s="276"/>
      <c r="JP36" s="276"/>
      <c r="JQ36" s="276"/>
      <c r="JR36" s="276"/>
      <c r="JS36" s="276"/>
      <c r="JT36" s="276"/>
      <c r="JU36" s="276"/>
      <c r="JV36" s="276"/>
      <c r="JW36" s="276"/>
      <c r="JX36" s="276"/>
      <c r="JY36" s="276"/>
      <c r="JZ36" s="276"/>
      <c r="KA36" s="276"/>
      <c r="KB36" s="276"/>
      <c r="KC36" s="276"/>
      <c r="KD36" s="276"/>
      <c r="KE36" s="276"/>
      <c r="KF36" s="276"/>
      <c r="KG36" s="276"/>
      <c r="KH36" s="276"/>
      <c r="KI36" s="276"/>
      <c r="KJ36" s="276"/>
      <c r="KK36" s="276"/>
      <c r="KL36" s="276"/>
      <c r="KM36" s="276"/>
      <c r="KN36" s="276"/>
      <c r="KO36" s="276"/>
      <c r="KP36" s="276"/>
      <c r="KQ36" s="276"/>
      <c r="KR36" s="276"/>
      <c r="KS36" s="276"/>
      <c r="KT36" s="276"/>
      <c r="KU36" s="276"/>
      <c r="KV36" s="276"/>
      <c r="KW36" s="276"/>
      <c r="KX36" s="276"/>
      <c r="KY36" s="276"/>
      <c r="KZ36" s="276"/>
      <c r="LA36" s="276"/>
      <c r="LB36" s="276"/>
      <c r="LC36" s="276"/>
      <c r="LD36" s="276"/>
      <c r="LE36" s="276"/>
      <c r="LF36" s="276"/>
      <c r="LG36" s="276"/>
      <c r="LH36" s="276"/>
      <c r="LI36" s="276"/>
      <c r="LJ36" s="276"/>
      <c r="LK36" s="276"/>
      <c r="LL36" s="276"/>
      <c r="LM36" s="276"/>
      <c r="LN36" s="276"/>
      <c r="LO36" s="276"/>
      <c r="LP36" s="276"/>
      <c r="LQ36" s="276"/>
      <c r="LR36" s="276"/>
      <c r="LS36" s="276"/>
      <c r="LT36" s="276"/>
      <c r="LU36" s="276"/>
      <c r="LV36" s="276"/>
      <c r="LW36" s="276"/>
      <c r="LX36" s="276"/>
      <c r="LY36" s="276"/>
      <c r="LZ36" s="276"/>
      <c r="MA36" s="276"/>
      <c r="MB36" s="276"/>
      <c r="MC36" s="276"/>
      <c r="MD36" s="276"/>
      <c r="ME36" s="276"/>
      <c r="MF36" s="276"/>
      <c r="MG36" s="276"/>
      <c r="MH36" s="276"/>
      <c r="MI36" s="276"/>
      <c r="MJ36" s="276"/>
      <c r="MK36" s="276"/>
      <c r="ML36" s="276"/>
      <c r="MM36" s="276"/>
      <c r="MN36" s="276"/>
      <c r="MO36" s="276"/>
      <c r="MP36" s="276"/>
      <c r="MQ36" s="276"/>
      <c r="MR36" s="276"/>
      <c r="MS36" s="276"/>
      <c r="MT36" s="276"/>
      <c r="MU36" s="276"/>
      <c r="MV36" s="276"/>
      <c r="MW36" s="276"/>
      <c r="MX36" s="276"/>
      <c r="MY36" s="276"/>
      <c r="MZ36" s="276"/>
      <c r="NA36" s="276"/>
      <c r="NB36" s="276"/>
      <c r="NC36" s="276"/>
      <c r="ND36" s="276"/>
      <c r="NE36" s="276"/>
      <c r="NF36" s="276"/>
      <c r="NG36" s="276"/>
      <c r="NH36" s="276"/>
      <c r="NI36" s="276"/>
      <c r="NJ36" s="276"/>
      <c r="NK36" s="276"/>
      <c r="NL36" s="276"/>
      <c r="NM36" s="276"/>
      <c r="NN36" s="276"/>
      <c r="NO36" s="276"/>
      <c r="NP36" s="276"/>
      <c r="NQ36" s="276"/>
      <c r="NR36" s="276"/>
      <c r="NS36" s="276"/>
      <c r="NT36" s="276"/>
      <c r="NU36" s="276"/>
      <c r="NV36" s="276"/>
      <c r="NW36" s="276"/>
      <c r="NX36" s="276"/>
      <c r="NY36" s="276"/>
      <c r="NZ36" s="276"/>
      <c r="OA36" s="276"/>
      <c r="OB36" s="276"/>
      <c r="OC36" s="276"/>
      <c r="OD36" s="276"/>
      <c r="OE36" s="276"/>
      <c r="OF36" s="276"/>
      <c r="OG36" s="276"/>
      <c r="OH36" s="276"/>
      <c r="OI36" s="276"/>
      <c r="OJ36" s="276"/>
      <c r="OK36" s="276"/>
      <c r="OL36" s="276"/>
      <c r="OM36" s="276"/>
      <c r="ON36" s="276"/>
      <c r="OO36" s="276"/>
      <c r="OP36" s="276"/>
      <c r="OQ36" s="276"/>
      <c r="OR36" s="276"/>
      <c r="OS36" s="276"/>
      <c r="OT36" s="276"/>
      <c r="OU36" s="276"/>
      <c r="OV36" s="276"/>
      <c r="OW36" s="276"/>
      <c r="OX36" s="276"/>
      <c r="OY36" s="276"/>
      <c r="OZ36" s="276"/>
      <c r="PA36" s="276"/>
      <c r="PB36" s="276"/>
      <c r="PC36" s="276"/>
      <c r="PD36" s="276"/>
      <c r="PE36" s="276"/>
      <c r="PF36" s="276"/>
      <c r="PG36" s="276"/>
      <c r="PH36" s="276"/>
      <c r="PI36" s="276"/>
      <c r="PJ36" s="276"/>
      <c r="PK36" s="276"/>
      <c r="PL36" s="276"/>
      <c r="PM36" s="276"/>
      <c r="PN36" s="276"/>
      <c r="PO36" s="276"/>
      <c r="PP36" s="276"/>
      <c r="PQ36" s="276"/>
      <c r="PR36" s="276"/>
      <c r="PS36" s="276"/>
      <c r="PT36" s="276"/>
      <c r="PU36" s="276"/>
      <c r="PV36" s="276"/>
      <c r="PW36" s="276"/>
      <c r="PX36" s="276"/>
      <c r="PY36" s="276"/>
      <c r="PZ36" s="276"/>
      <c r="QA36" s="276"/>
      <c r="QB36" s="276"/>
      <c r="QC36" s="276"/>
      <c r="QD36" s="276"/>
      <c r="QE36" s="276"/>
      <c r="QF36" s="276"/>
      <c r="QG36" s="276"/>
      <c r="QH36" s="276"/>
      <c r="QI36" s="276"/>
      <c r="QJ36" s="276"/>
      <c r="QK36" s="276"/>
      <c r="QL36" s="276"/>
      <c r="QM36" s="276"/>
      <c r="QN36" s="276"/>
      <c r="QO36" s="276"/>
      <c r="QP36" s="276"/>
      <c r="QQ36" s="276"/>
      <c r="QR36" s="276"/>
      <c r="QS36" s="276"/>
      <c r="QT36" s="276"/>
      <c r="QU36" s="276"/>
      <c r="QV36" s="276"/>
      <c r="QW36" s="276"/>
      <c r="QX36" s="276"/>
      <c r="QY36" s="276"/>
      <c r="QZ36" s="276"/>
      <c r="RA36" s="276"/>
      <c r="RB36" s="276"/>
      <c r="RC36" s="276"/>
      <c r="RD36" s="276"/>
      <c r="RE36" s="276"/>
      <c r="RF36" s="276"/>
      <c r="RG36" s="276"/>
    </row>
    <row r="37" spans="1:475" s="469" customFormat="1">
      <c r="A37" s="276"/>
      <c r="B37" s="461" t="s">
        <v>80</v>
      </c>
      <c r="C37" s="461"/>
      <c r="D37" s="462"/>
      <c r="E37" s="625" t="s">
        <v>366</v>
      </c>
      <c r="F37" s="625">
        <v>5</v>
      </c>
      <c r="G37" s="479">
        <f t="shared" si="0"/>
        <v>0</v>
      </c>
      <c r="H37" s="638" t="s">
        <v>40</v>
      </c>
      <c r="I37" s="626">
        <v>0</v>
      </c>
      <c r="J37" s="627">
        <v>0</v>
      </c>
      <c r="K37" s="628">
        <v>9.5</v>
      </c>
      <c r="L37" s="628">
        <v>9.5</v>
      </c>
      <c r="M37" s="467">
        <f t="shared" si="1"/>
        <v>0</v>
      </c>
      <c r="N37" s="467">
        <f t="shared" si="14"/>
        <v>0</v>
      </c>
      <c r="O37" s="767"/>
      <c r="P37" s="468">
        <f t="shared" si="2"/>
        <v>0</v>
      </c>
      <c r="Q37" s="468">
        <f t="shared" si="3"/>
        <v>0</v>
      </c>
      <c r="R37" s="468">
        <f t="shared" si="4"/>
        <v>0</v>
      </c>
      <c r="S37" s="468">
        <f t="shared" si="5"/>
        <v>0</v>
      </c>
      <c r="T37" s="468">
        <v>0</v>
      </c>
      <c r="U37" s="468">
        <f t="shared" si="6"/>
        <v>0</v>
      </c>
      <c r="V37" s="468">
        <f t="shared" si="7"/>
        <v>0</v>
      </c>
      <c r="W37" s="468">
        <v>0</v>
      </c>
      <c r="X37" s="468">
        <f t="shared" si="8"/>
        <v>0</v>
      </c>
      <c r="Y37" s="468">
        <f t="shared" si="9"/>
        <v>0</v>
      </c>
      <c r="Z37" s="468">
        <f t="shared" si="10"/>
        <v>0</v>
      </c>
      <c r="AA37" s="482">
        <f>IF(J37=0,0,(HLOOKUP(H37,'2012-2013 CE W T&amp;D No ConsCredi'!$C$7:$P$37,F37+1,FALSE)))</f>
        <v>0</v>
      </c>
      <c r="AB37" s="468">
        <f t="shared" si="11"/>
        <v>0</v>
      </c>
      <c r="AC37" s="487" t="str">
        <f t="shared" si="12"/>
        <v/>
      </c>
      <c r="AD37" s="487" t="str">
        <f t="shared" si="13"/>
        <v/>
      </c>
      <c r="AE37" s="276"/>
      <c r="AF37" s="276"/>
      <c r="AG37" s="276"/>
      <c r="AH37" s="276"/>
      <c r="AI37" s="276"/>
      <c r="AJ37" s="276"/>
      <c r="AK37" s="276"/>
      <c r="AL37" s="276"/>
      <c r="AM37" s="276"/>
      <c r="AN37" s="276"/>
      <c r="AO37" s="276"/>
      <c r="AP37" s="276"/>
      <c r="AQ37" s="276"/>
      <c r="AR37" s="276"/>
      <c r="AS37" s="276"/>
      <c r="AT37" s="276"/>
      <c r="AU37" s="276"/>
      <c r="AV37" s="276"/>
      <c r="AW37" s="276"/>
      <c r="AX37" s="276"/>
      <c r="AY37" s="276"/>
      <c r="AZ37" s="276"/>
      <c r="BA37" s="276"/>
      <c r="BB37" s="276"/>
      <c r="BC37" s="276"/>
      <c r="BD37" s="276"/>
      <c r="BE37" s="276"/>
      <c r="BF37" s="276"/>
      <c r="BG37" s="276"/>
      <c r="BH37" s="276"/>
      <c r="BI37" s="276"/>
      <c r="BJ37" s="276"/>
      <c r="BK37" s="276"/>
      <c r="BL37" s="276"/>
      <c r="BM37" s="276"/>
      <c r="BN37" s="276"/>
      <c r="BO37" s="276"/>
      <c r="BP37" s="276"/>
      <c r="BQ37" s="276"/>
      <c r="BR37" s="276"/>
      <c r="BS37" s="276"/>
      <c r="BT37" s="276"/>
      <c r="BU37" s="276"/>
      <c r="BV37" s="276"/>
      <c r="BW37" s="276"/>
      <c r="BX37" s="276"/>
      <c r="BY37" s="276"/>
      <c r="BZ37" s="276"/>
      <c r="CA37" s="276"/>
      <c r="CB37" s="276"/>
      <c r="CC37" s="276"/>
      <c r="CD37" s="276"/>
      <c r="CE37" s="276"/>
      <c r="CF37" s="276"/>
      <c r="CG37" s="276"/>
      <c r="CH37" s="276"/>
      <c r="CI37" s="276"/>
      <c r="CJ37" s="276"/>
      <c r="CK37" s="276"/>
      <c r="CL37" s="276"/>
      <c r="CM37" s="276"/>
      <c r="CN37" s="276"/>
      <c r="CO37" s="276"/>
      <c r="CP37" s="276"/>
      <c r="CQ37" s="276"/>
      <c r="CR37" s="276"/>
      <c r="CS37" s="276"/>
      <c r="CT37" s="276"/>
      <c r="CU37" s="276"/>
      <c r="CV37" s="276"/>
      <c r="CW37" s="276"/>
      <c r="CX37" s="276"/>
      <c r="CY37" s="276"/>
      <c r="CZ37" s="276"/>
      <c r="DA37" s="276"/>
      <c r="DB37" s="276"/>
      <c r="DC37" s="276"/>
      <c r="DD37" s="276"/>
      <c r="DE37" s="276"/>
      <c r="DF37" s="276"/>
      <c r="DG37" s="276"/>
      <c r="DH37" s="276"/>
      <c r="DI37" s="276"/>
      <c r="DJ37" s="276"/>
      <c r="DK37" s="276"/>
      <c r="DL37" s="276"/>
      <c r="DM37" s="276"/>
      <c r="DN37" s="276"/>
      <c r="DO37" s="276"/>
      <c r="DP37" s="276"/>
      <c r="DQ37" s="276"/>
      <c r="DR37" s="276"/>
      <c r="DS37" s="276"/>
      <c r="DT37" s="276"/>
      <c r="DU37" s="276"/>
      <c r="DV37" s="276"/>
      <c r="DW37" s="276"/>
      <c r="DX37" s="276"/>
      <c r="DY37" s="276"/>
      <c r="DZ37" s="276"/>
      <c r="EA37" s="276"/>
      <c r="EB37" s="276"/>
      <c r="EC37" s="276"/>
      <c r="ED37" s="276"/>
      <c r="EE37" s="276"/>
      <c r="EF37" s="276"/>
      <c r="EG37" s="276"/>
      <c r="EH37" s="276"/>
      <c r="EI37" s="276"/>
      <c r="EJ37" s="276"/>
      <c r="EK37" s="276"/>
      <c r="EL37" s="276"/>
      <c r="EM37" s="276"/>
      <c r="EN37" s="276"/>
      <c r="EO37" s="276"/>
      <c r="EP37" s="276"/>
      <c r="EQ37" s="276"/>
      <c r="ER37" s="276"/>
      <c r="ES37" s="276"/>
      <c r="ET37" s="276"/>
      <c r="EU37" s="276"/>
      <c r="EV37" s="276"/>
      <c r="EW37" s="276"/>
      <c r="EX37" s="276"/>
      <c r="EY37" s="276"/>
      <c r="EZ37" s="276"/>
      <c r="FA37" s="276"/>
      <c r="FB37" s="276"/>
      <c r="FC37" s="276"/>
      <c r="FD37" s="276"/>
      <c r="FE37" s="276"/>
      <c r="FF37" s="276"/>
      <c r="FG37" s="276"/>
      <c r="FH37" s="276"/>
      <c r="FI37" s="276"/>
      <c r="FJ37" s="276"/>
      <c r="FK37" s="276"/>
      <c r="FL37" s="276"/>
      <c r="FM37" s="276"/>
      <c r="FN37" s="276"/>
      <c r="FO37" s="276"/>
      <c r="FP37" s="276"/>
      <c r="FQ37" s="276"/>
      <c r="FR37" s="276"/>
      <c r="FS37" s="276"/>
      <c r="FT37" s="276"/>
      <c r="FU37" s="276"/>
      <c r="FV37" s="276"/>
      <c r="FW37" s="276"/>
      <c r="FX37" s="276"/>
      <c r="FY37" s="276"/>
      <c r="FZ37" s="276"/>
      <c r="GA37" s="276"/>
      <c r="GB37" s="276"/>
      <c r="GC37" s="276"/>
      <c r="GD37" s="276"/>
      <c r="GE37" s="276"/>
      <c r="GF37" s="276"/>
      <c r="GG37" s="276"/>
      <c r="GH37" s="276"/>
      <c r="GI37" s="276"/>
      <c r="GJ37" s="276"/>
      <c r="GK37" s="276"/>
      <c r="GL37" s="276"/>
      <c r="GM37" s="276"/>
      <c r="GN37" s="276"/>
      <c r="GO37" s="276"/>
      <c r="GP37" s="276"/>
      <c r="GQ37" s="276"/>
      <c r="GR37" s="276"/>
      <c r="GS37" s="276"/>
      <c r="GT37" s="276"/>
      <c r="GU37" s="276"/>
      <c r="GV37" s="276"/>
      <c r="GW37" s="276"/>
      <c r="GX37" s="276"/>
      <c r="GY37" s="276"/>
      <c r="GZ37" s="276"/>
      <c r="HA37" s="276"/>
      <c r="HB37" s="276"/>
      <c r="HC37" s="276"/>
      <c r="HD37" s="276"/>
      <c r="HE37" s="276"/>
      <c r="HF37" s="276"/>
      <c r="HG37" s="276"/>
      <c r="HH37" s="276"/>
      <c r="HI37" s="276"/>
      <c r="HJ37" s="276"/>
      <c r="HK37" s="276"/>
      <c r="HL37" s="276"/>
      <c r="HM37" s="276"/>
      <c r="HN37" s="276"/>
      <c r="HO37" s="276"/>
      <c r="HP37" s="276"/>
      <c r="HQ37" s="276"/>
      <c r="HR37" s="276"/>
      <c r="HS37" s="276"/>
      <c r="HT37" s="276"/>
      <c r="HU37" s="276"/>
      <c r="HV37" s="276"/>
      <c r="HW37" s="276"/>
      <c r="HX37" s="276"/>
      <c r="HY37" s="276"/>
      <c r="HZ37" s="276"/>
      <c r="IA37" s="276"/>
      <c r="IB37" s="276"/>
      <c r="IC37" s="276"/>
      <c r="ID37" s="276"/>
      <c r="IE37" s="276"/>
      <c r="IF37" s="276"/>
      <c r="IG37" s="276"/>
      <c r="IH37" s="276"/>
      <c r="II37" s="276"/>
      <c r="IJ37" s="276"/>
      <c r="IK37" s="276"/>
      <c r="IL37" s="276"/>
      <c r="IM37" s="276"/>
      <c r="IN37" s="276"/>
      <c r="IO37" s="276"/>
      <c r="IP37" s="276"/>
      <c r="IQ37" s="276"/>
      <c r="IR37" s="276"/>
      <c r="IS37" s="276"/>
      <c r="IT37" s="276"/>
      <c r="IU37" s="276"/>
      <c r="IV37" s="276"/>
      <c r="IW37" s="276"/>
      <c r="IX37" s="276"/>
      <c r="IY37" s="276"/>
      <c r="IZ37" s="276"/>
      <c r="JA37" s="276"/>
      <c r="JB37" s="276"/>
      <c r="JC37" s="276"/>
      <c r="JD37" s="276"/>
      <c r="JE37" s="276"/>
      <c r="JF37" s="276"/>
      <c r="JG37" s="276"/>
      <c r="JH37" s="276"/>
      <c r="JI37" s="276"/>
      <c r="JJ37" s="276"/>
      <c r="JK37" s="276"/>
      <c r="JL37" s="276"/>
      <c r="JM37" s="276"/>
      <c r="JN37" s="276"/>
      <c r="JO37" s="276"/>
      <c r="JP37" s="276"/>
      <c r="JQ37" s="276"/>
      <c r="JR37" s="276"/>
      <c r="JS37" s="276"/>
      <c r="JT37" s="276"/>
      <c r="JU37" s="276"/>
      <c r="JV37" s="276"/>
      <c r="JW37" s="276"/>
      <c r="JX37" s="276"/>
      <c r="JY37" s="276"/>
      <c r="JZ37" s="276"/>
      <c r="KA37" s="276"/>
      <c r="KB37" s="276"/>
      <c r="KC37" s="276"/>
      <c r="KD37" s="276"/>
      <c r="KE37" s="276"/>
      <c r="KF37" s="276"/>
      <c r="KG37" s="276"/>
      <c r="KH37" s="276"/>
      <c r="KI37" s="276"/>
      <c r="KJ37" s="276"/>
      <c r="KK37" s="276"/>
      <c r="KL37" s="276"/>
      <c r="KM37" s="276"/>
      <c r="KN37" s="276"/>
      <c r="KO37" s="276"/>
      <c r="KP37" s="276"/>
      <c r="KQ37" s="276"/>
      <c r="KR37" s="276"/>
      <c r="KS37" s="276"/>
      <c r="KT37" s="276"/>
      <c r="KU37" s="276"/>
      <c r="KV37" s="276"/>
      <c r="KW37" s="276"/>
      <c r="KX37" s="276"/>
      <c r="KY37" s="276"/>
      <c r="KZ37" s="276"/>
      <c r="LA37" s="276"/>
      <c r="LB37" s="276"/>
      <c r="LC37" s="276"/>
      <c r="LD37" s="276"/>
      <c r="LE37" s="276"/>
      <c r="LF37" s="276"/>
      <c r="LG37" s="276"/>
      <c r="LH37" s="276"/>
      <c r="LI37" s="276"/>
      <c r="LJ37" s="276"/>
      <c r="LK37" s="276"/>
      <c r="LL37" s="276"/>
      <c r="LM37" s="276"/>
      <c r="LN37" s="276"/>
      <c r="LO37" s="276"/>
      <c r="LP37" s="276"/>
      <c r="LQ37" s="276"/>
      <c r="LR37" s="276"/>
      <c r="LS37" s="276"/>
      <c r="LT37" s="276"/>
      <c r="LU37" s="276"/>
      <c r="LV37" s="276"/>
      <c r="LW37" s="276"/>
      <c r="LX37" s="276"/>
      <c r="LY37" s="276"/>
      <c r="LZ37" s="276"/>
      <c r="MA37" s="276"/>
      <c r="MB37" s="276"/>
      <c r="MC37" s="276"/>
      <c r="MD37" s="276"/>
      <c r="ME37" s="276"/>
      <c r="MF37" s="276"/>
      <c r="MG37" s="276"/>
      <c r="MH37" s="276"/>
      <c r="MI37" s="276"/>
      <c r="MJ37" s="276"/>
      <c r="MK37" s="276"/>
      <c r="ML37" s="276"/>
      <c r="MM37" s="276"/>
      <c r="MN37" s="276"/>
      <c r="MO37" s="276"/>
      <c r="MP37" s="276"/>
      <c r="MQ37" s="276"/>
      <c r="MR37" s="276"/>
      <c r="MS37" s="276"/>
      <c r="MT37" s="276"/>
      <c r="MU37" s="276"/>
      <c r="MV37" s="276"/>
      <c r="MW37" s="276"/>
      <c r="MX37" s="276"/>
      <c r="MY37" s="276"/>
      <c r="MZ37" s="276"/>
      <c r="NA37" s="276"/>
      <c r="NB37" s="276"/>
      <c r="NC37" s="276"/>
      <c r="ND37" s="276"/>
      <c r="NE37" s="276"/>
      <c r="NF37" s="276"/>
      <c r="NG37" s="276"/>
      <c r="NH37" s="276"/>
      <c r="NI37" s="276"/>
      <c r="NJ37" s="276"/>
      <c r="NK37" s="276"/>
      <c r="NL37" s="276"/>
      <c r="NM37" s="276"/>
      <c r="NN37" s="276"/>
      <c r="NO37" s="276"/>
      <c r="NP37" s="276"/>
      <c r="NQ37" s="276"/>
      <c r="NR37" s="276"/>
      <c r="NS37" s="276"/>
      <c r="NT37" s="276"/>
      <c r="NU37" s="276"/>
      <c r="NV37" s="276"/>
      <c r="NW37" s="276"/>
      <c r="NX37" s="276"/>
      <c r="NY37" s="276"/>
      <c r="NZ37" s="276"/>
      <c r="OA37" s="276"/>
      <c r="OB37" s="276"/>
      <c r="OC37" s="276"/>
      <c r="OD37" s="276"/>
      <c r="OE37" s="276"/>
      <c r="OF37" s="276"/>
      <c r="OG37" s="276"/>
      <c r="OH37" s="276"/>
      <c r="OI37" s="276"/>
      <c r="OJ37" s="276"/>
      <c r="OK37" s="276"/>
      <c r="OL37" s="276"/>
      <c r="OM37" s="276"/>
      <c r="ON37" s="276"/>
      <c r="OO37" s="276"/>
      <c r="OP37" s="276"/>
      <c r="OQ37" s="276"/>
      <c r="OR37" s="276"/>
      <c r="OS37" s="276"/>
      <c r="OT37" s="276"/>
      <c r="OU37" s="276"/>
      <c r="OV37" s="276"/>
      <c r="OW37" s="276"/>
      <c r="OX37" s="276"/>
      <c r="OY37" s="276"/>
      <c r="OZ37" s="276"/>
      <c r="PA37" s="276"/>
      <c r="PB37" s="276"/>
      <c r="PC37" s="276"/>
      <c r="PD37" s="276"/>
      <c r="PE37" s="276"/>
      <c r="PF37" s="276"/>
      <c r="PG37" s="276"/>
      <c r="PH37" s="276"/>
      <c r="PI37" s="276"/>
      <c r="PJ37" s="276"/>
      <c r="PK37" s="276"/>
      <c r="PL37" s="276"/>
      <c r="PM37" s="276"/>
      <c r="PN37" s="276"/>
      <c r="PO37" s="276"/>
      <c r="PP37" s="276"/>
      <c r="PQ37" s="276"/>
      <c r="PR37" s="276"/>
      <c r="PS37" s="276"/>
      <c r="PT37" s="276"/>
      <c r="PU37" s="276"/>
      <c r="PV37" s="276"/>
      <c r="PW37" s="276"/>
      <c r="PX37" s="276"/>
      <c r="PY37" s="276"/>
      <c r="PZ37" s="276"/>
      <c r="QA37" s="276"/>
      <c r="QB37" s="276"/>
      <c r="QC37" s="276"/>
      <c r="QD37" s="276"/>
      <c r="QE37" s="276"/>
      <c r="QF37" s="276"/>
      <c r="QG37" s="276"/>
      <c r="QH37" s="276"/>
      <c r="QI37" s="276"/>
      <c r="QJ37" s="276"/>
      <c r="QK37" s="276"/>
      <c r="QL37" s="276"/>
      <c r="QM37" s="276"/>
      <c r="QN37" s="276"/>
      <c r="QO37" s="276"/>
      <c r="QP37" s="276"/>
      <c r="QQ37" s="276"/>
      <c r="QR37" s="276"/>
      <c r="QS37" s="276"/>
      <c r="QT37" s="276"/>
      <c r="QU37" s="276"/>
      <c r="QV37" s="276"/>
      <c r="QW37" s="276"/>
      <c r="QX37" s="276"/>
      <c r="QY37" s="276"/>
      <c r="QZ37" s="276"/>
      <c r="RA37" s="276"/>
      <c r="RB37" s="276"/>
      <c r="RC37" s="276"/>
      <c r="RD37" s="276"/>
      <c r="RE37" s="276"/>
      <c r="RF37" s="276"/>
      <c r="RG37" s="276"/>
    </row>
    <row r="38" spans="1:475" s="469" customFormat="1">
      <c r="A38" s="276"/>
      <c r="B38" s="461" t="s">
        <v>80</v>
      </c>
      <c r="C38" s="461"/>
      <c r="D38" s="462"/>
      <c r="E38" s="625" t="s">
        <v>367</v>
      </c>
      <c r="F38" s="625">
        <v>5</v>
      </c>
      <c r="G38" s="479">
        <f t="shared" si="0"/>
        <v>0</v>
      </c>
      <c r="H38" s="638" t="s">
        <v>40</v>
      </c>
      <c r="I38" s="626">
        <v>0</v>
      </c>
      <c r="J38" s="627">
        <v>0</v>
      </c>
      <c r="K38" s="628">
        <v>4.75</v>
      </c>
      <c r="L38" s="628">
        <v>4.75</v>
      </c>
      <c r="M38" s="467">
        <f t="shared" si="1"/>
        <v>0</v>
      </c>
      <c r="N38" s="467">
        <f t="shared" si="14"/>
        <v>0</v>
      </c>
      <c r="O38" s="767"/>
      <c r="P38" s="468">
        <f t="shared" si="2"/>
        <v>0</v>
      </c>
      <c r="Q38" s="468">
        <f t="shared" si="3"/>
        <v>0</v>
      </c>
      <c r="R38" s="468">
        <f t="shared" si="4"/>
        <v>0</v>
      </c>
      <c r="S38" s="468">
        <f>L38*I38</f>
        <v>0</v>
      </c>
      <c r="T38" s="468">
        <v>0</v>
      </c>
      <c r="U38" s="468">
        <f t="shared" si="6"/>
        <v>0</v>
      </c>
      <c r="V38" s="468">
        <f t="shared" si="7"/>
        <v>0</v>
      </c>
      <c r="W38" s="468">
        <v>0</v>
      </c>
      <c r="X38" s="468">
        <f t="shared" si="8"/>
        <v>0</v>
      </c>
      <c r="Y38" s="468">
        <f t="shared" si="9"/>
        <v>0</v>
      </c>
      <c r="Z38" s="468">
        <f t="shared" si="10"/>
        <v>0</v>
      </c>
      <c r="AA38" s="482">
        <f>IF(J38=0,0,(HLOOKUP(H38,'2012-2013 CE W T&amp;D No ConsCredi'!$C$7:$P$37,F38+1,FALSE)))</f>
        <v>0</v>
      </c>
      <c r="AB38" s="468">
        <f t="shared" si="11"/>
        <v>0</v>
      </c>
      <c r="AC38" s="487" t="str">
        <f t="shared" si="12"/>
        <v/>
      </c>
      <c r="AD38" s="487" t="str">
        <f t="shared" si="13"/>
        <v/>
      </c>
      <c r="AE38" s="276"/>
      <c r="AF38" s="276"/>
      <c r="AG38" s="276"/>
      <c r="AH38" s="276"/>
      <c r="AI38" s="276"/>
      <c r="AJ38" s="276"/>
      <c r="AK38" s="276"/>
      <c r="AL38" s="276"/>
      <c r="AM38" s="276"/>
      <c r="AN38" s="276"/>
      <c r="AO38" s="276"/>
      <c r="AP38" s="276"/>
      <c r="AQ38" s="276"/>
      <c r="AR38" s="276"/>
      <c r="AS38" s="276"/>
      <c r="AT38" s="276"/>
      <c r="AU38" s="276"/>
      <c r="AV38" s="276"/>
      <c r="AW38" s="276"/>
      <c r="AX38" s="276"/>
      <c r="AY38" s="276"/>
      <c r="AZ38" s="276"/>
      <c r="BA38" s="276"/>
      <c r="BB38" s="276"/>
      <c r="BC38" s="276"/>
      <c r="BD38" s="276"/>
      <c r="BE38" s="276"/>
      <c r="BF38" s="276"/>
      <c r="BG38" s="276"/>
      <c r="BH38" s="276"/>
      <c r="BI38" s="276"/>
      <c r="BJ38" s="276"/>
      <c r="BK38" s="276"/>
      <c r="BL38" s="276"/>
      <c r="BM38" s="276"/>
      <c r="BN38" s="276"/>
      <c r="BO38" s="276"/>
      <c r="BP38" s="276"/>
      <c r="BQ38" s="276"/>
      <c r="BR38" s="276"/>
      <c r="BS38" s="276"/>
      <c r="BT38" s="276"/>
      <c r="BU38" s="276"/>
      <c r="BV38" s="276"/>
      <c r="BW38" s="276"/>
      <c r="BX38" s="276"/>
      <c r="BY38" s="276"/>
      <c r="BZ38" s="276"/>
      <c r="CA38" s="276"/>
      <c r="CB38" s="276"/>
      <c r="CC38" s="276"/>
      <c r="CD38" s="276"/>
      <c r="CE38" s="276"/>
      <c r="CF38" s="276"/>
      <c r="CG38" s="276"/>
      <c r="CH38" s="276"/>
      <c r="CI38" s="276"/>
      <c r="CJ38" s="276"/>
      <c r="CK38" s="276"/>
      <c r="CL38" s="276"/>
      <c r="CM38" s="276"/>
      <c r="CN38" s="276"/>
      <c r="CO38" s="276"/>
      <c r="CP38" s="276"/>
      <c r="CQ38" s="276"/>
      <c r="CR38" s="276"/>
      <c r="CS38" s="276"/>
      <c r="CT38" s="276"/>
      <c r="CU38" s="276"/>
      <c r="CV38" s="276"/>
      <c r="CW38" s="276"/>
      <c r="CX38" s="276"/>
      <c r="CY38" s="276"/>
      <c r="CZ38" s="276"/>
      <c r="DA38" s="276"/>
      <c r="DB38" s="276"/>
      <c r="DC38" s="276"/>
      <c r="DD38" s="276"/>
      <c r="DE38" s="276"/>
      <c r="DF38" s="276"/>
      <c r="DG38" s="276"/>
      <c r="DH38" s="276"/>
      <c r="DI38" s="276"/>
      <c r="DJ38" s="276"/>
      <c r="DK38" s="276"/>
      <c r="DL38" s="276"/>
      <c r="DM38" s="276"/>
      <c r="DN38" s="276"/>
      <c r="DO38" s="276"/>
      <c r="DP38" s="276"/>
      <c r="DQ38" s="276"/>
      <c r="DR38" s="276"/>
      <c r="DS38" s="276"/>
      <c r="DT38" s="276"/>
      <c r="DU38" s="276"/>
      <c r="DV38" s="276"/>
      <c r="DW38" s="276"/>
      <c r="DX38" s="276"/>
      <c r="DY38" s="276"/>
      <c r="DZ38" s="276"/>
      <c r="EA38" s="276"/>
      <c r="EB38" s="276"/>
      <c r="EC38" s="276"/>
      <c r="ED38" s="276"/>
      <c r="EE38" s="276"/>
      <c r="EF38" s="276"/>
      <c r="EG38" s="276"/>
      <c r="EH38" s="276"/>
      <c r="EI38" s="276"/>
      <c r="EJ38" s="276"/>
      <c r="EK38" s="276"/>
      <c r="EL38" s="276"/>
      <c r="EM38" s="276"/>
      <c r="EN38" s="276"/>
      <c r="EO38" s="276"/>
      <c r="EP38" s="276"/>
      <c r="EQ38" s="276"/>
      <c r="ER38" s="276"/>
      <c r="ES38" s="276"/>
      <c r="ET38" s="276"/>
      <c r="EU38" s="276"/>
      <c r="EV38" s="276"/>
      <c r="EW38" s="276"/>
      <c r="EX38" s="276"/>
      <c r="EY38" s="276"/>
      <c r="EZ38" s="276"/>
      <c r="FA38" s="276"/>
      <c r="FB38" s="276"/>
      <c r="FC38" s="276"/>
      <c r="FD38" s="276"/>
      <c r="FE38" s="276"/>
      <c r="FF38" s="276"/>
      <c r="FG38" s="276"/>
      <c r="FH38" s="276"/>
      <c r="FI38" s="276"/>
      <c r="FJ38" s="276"/>
      <c r="FK38" s="276"/>
      <c r="FL38" s="276"/>
      <c r="FM38" s="276"/>
      <c r="FN38" s="276"/>
      <c r="FO38" s="276"/>
      <c r="FP38" s="276"/>
      <c r="FQ38" s="276"/>
      <c r="FR38" s="276"/>
      <c r="FS38" s="276"/>
      <c r="FT38" s="276"/>
      <c r="FU38" s="276"/>
      <c r="FV38" s="276"/>
      <c r="FW38" s="276"/>
      <c r="FX38" s="276"/>
      <c r="FY38" s="276"/>
      <c r="FZ38" s="276"/>
      <c r="GA38" s="276"/>
      <c r="GB38" s="276"/>
      <c r="GC38" s="276"/>
      <c r="GD38" s="276"/>
      <c r="GE38" s="276"/>
      <c r="GF38" s="276"/>
      <c r="GG38" s="276"/>
      <c r="GH38" s="276"/>
      <c r="GI38" s="276"/>
      <c r="GJ38" s="276"/>
      <c r="GK38" s="276"/>
      <c r="GL38" s="276"/>
      <c r="GM38" s="276"/>
      <c r="GN38" s="276"/>
      <c r="GO38" s="276"/>
      <c r="GP38" s="276"/>
      <c r="GQ38" s="276"/>
      <c r="GR38" s="276"/>
      <c r="GS38" s="276"/>
      <c r="GT38" s="276"/>
      <c r="GU38" s="276"/>
      <c r="GV38" s="276"/>
      <c r="GW38" s="276"/>
      <c r="GX38" s="276"/>
      <c r="GY38" s="276"/>
      <c r="GZ38" s="276"/>
      <c r="HA38" s="276"/>
      <c r="HB38" s="276"/>
      <c r="HC38" s="276"/>
      <c r="HD38" s="276"/>
      <c r="HE38" s="276"/>
      <c r="HF38" s="276"/>
      <c r="HG38" s="276"/>
      <c r="HH38" s="276"/>
      <c r="HI38" s="276"/>
      <c r="HJ38" s="276"/>
      <c r="HK38" s="276"/>
      <c r="HL38" s="276"/>
      <c r="HM38" s="276"/>
      <c r="HN38" s="276"/>
      <c r="HO38" s="276"/>
      <c r="HP38" s="276"/>
      <c r="HQ38" s="276"/>
      <c r="HR38" s="276"/>
      <c r="HS38" s="276"/>
      <c r="HT38" s="276"/>
      <c r="HU38" s="276"/>
      <c r="HV38" s="276"/>
      <c r="HW38" s="276"/>
      <c r="HX38" s="276"/>
      <c r="HY38" s="276"/>
      <c r="HZ38" s="276"/>
      <c r="IA38" s="276"/>
      <c r="IB38" s="276"/>
      <c r="IC38" s="276"/>
      <c r="ID38" s="276"/>
      <c r="IE38" s="276"/>
      <c r="IF38" s="276"/>
      <c r="IG38" s="276"/>
      <c r="IH38" s="276"/>
      <c r="II38" s="276"/>
      <c r="IJ38" s="276"/>
      <c r="IK38" s="276"/>
      <c r="IL38" s="276"/>
      <c r="IM38" s="276"/>
      <c r="IN38" s="276"/>
      <c r="IO38" s="276"/>
      <c r="IP38" s="276"/>
      <c r="IQ38" s="276"/>
      <c r="IR38" s="276"/>
      <c r="IS38" s="276"/>
      <c r="IT38" s="276"/>
      <c r="IU38" s="276"/>
      <c r="IV38" s="276"/>
      <c r="IW38" s="276"/>
      <c r="IX38" s="276"/>
      <c r="IY38" s="276"/>
      <c r="IZ38" s="276"/>
      <c r="JA38" s="276"/>
      <c r="JB38" s="276"/>
      <c r="JC38" s="276"/>
      <c r="JD38" s="276"/>
      <c r="JE38" s="276"/>
      <c r="JF38" s="276"/>
      <c r="JG38" s="276"/>
      <c r="JH38" s="276"/>
      <c r="JI38" s="276"/>
      <c r="JJ38" s="276"/>
      <c r="JK38" s="276"/>
      <c r="JL38" s="276"/>
      <c r="JM38" s="276"/>
      <c r="JN38" s="276"/>
      <c r="JO38" s="276"/>
      <c r="JP38" s="276"/>
      <c r="JQ38" s="276"/>
      <c r="JR38" s="276"/>
      <c r="JS38" s="276"/>
      <c r="JT38" s="276"/>
      <c r="JU38" s="276"/>
      <c r="JV38" s="276"/>
      <c r="JW38" s="276"/>
      <c r="JX38" s="276"/>
      <c r="JY38" s="276"/>
      <c r="JZ38" s="276"/>
      <c r="KA38" s="276"/>
      <c r="KB38" s="276"/>
      <c r="KC38" s="276"/>
      <c r="KD38" s="276"/>
      <c r="KE38" s="276"/>
      <c r="KF38" s="276"/>
      <c r="KG38" s="276"/>
      <c r="KH38" s="276"/>
      <c r="KI38" s="276"/>
      <c r="KJ38" s="276"/>
      <c r="KK38" s="276"/>
      <c r="KL38" s="276"/>
      <c r="KM38" s="276"/>
      <c r="KN38" s="276"/>
      <c r="KO38" s="276"/>
      <c r="KP38" s="276"/>
      <c r="KQ38" s="276"/>
      <c r="KR38" s="276"/>
      <c r="KS38" s="276"/>
      <c r="KT38" s="276"/>
      <c r="KU38" s="276"/>
      <c r="KV38" s="276"/>
      <c r="KW38" s="276"/>
      <c r="KX38" s="276"/>
      <c r="KY38" s="276"/>
      <c r="KZ38" s="276"/>
      <c r="LA38" s="276"/>
      <c r="LB38" s="276"/>
      <c r="LC38" s="276"/>
      <c r="LD38" s="276"/>
      <c r="LE38" s="276"/>
      <c r="LF38" s="276"/>
      <c r="LG38" s="276"/>
      <c r="LH38" s="276"/>
      <c r="LI38" s="276"/>
      <c r="LJ38" s="276"/>
      <c r="LK38" s="276"/>
      <c r="LL38" s="276"/>
      <c r="LM38" s="276"/>
      <c r="LN38" s="276"/>
      <c r="LO38" s="276"/>
      <c r="LP38" s="276"/>
      <c r="LQ38" s="276"/>
      <c r="LR38" s="276"/>
      <c r="LS38" s="276"/>
      <c r="LT38" s="276"/>
      <c r="LU38" s="276"/>
      <c r="LV38" s="276"/>
      <c r="LW38" s="276"/>
      <c r="LX38" s="276"/>
      <c r="LY38" s="276"/>
      <c r="LZ38" s="276"/>
      <c r="MA38" s="276"/>
      <c r="MB38" s="276"/>
      <c r="MC38" s="276"/>
      <c r="MD38" s="276"/>
      <c r="ME38" s="276"/>
      <c r="MF38" s="276"/>
      <c r="MG38" s="276"/>
      <c r="MH38" s="276"/>
      <c r="MI38" s="276"/>
      <c r="MJ38" s="276"/>
      <c r="MK38" s="276"/>
      <c r="ML38" s="276"/>
      <c r="MM38" s="276"/>
      <c r="MN38" s="276"/>
      <c r="MO38" s="276"/>
      <c r="MP38" s="276"/>
      <c r="MQ38" s="276"/>
      <c r="MR38" s="276"/>
      <c r="MS38" s="276"/>
      <c r="MT38" s="276"/>
      <c r="MU38" s="276"/>
      <c r="MV38" s="276"/>
      <c r="MW38" s="276"/>
      <c r="MX38" s="276"/>
      <c r="MY38" s="276"/>
      <c r="MZ38" s="276"/>
      <c r="NA38" s="276"/>
      <c r="NB38" s="276"/>
      <c r="NC38" s="276"/>
      <c r="ND38" s="276"/>
      <c r="NE38" s="276"/>
      <c r="NF38" s="276"/>
      <c r="NG38" s="276"/>
      <c r="NH38" s="276"/>
      <c r="NI38" s="276"/>
      <c r="NJ38" s="276"/>
      <c r="NK38" s="276"/>
      <c r="NL38" s="276"/>
      <c r="NM38" s="276"/>
      <c r="NN38" s="276"/>
      <c r="NO38" s="276"/>
      <c r="NP38" s="276"/>
      <c r="NQ38" s="276"/>
      <c r="NR38" s="276"/>
      <c r="NS38" s="276"/>
      <c r="NT38" s="276"/>
      <c r="NU38" s="276"/>
      <c r="NV38" s="276"/>
      <c r="NW38" s="276"/>
      <c r="NX38" s="276"/>
      <c r="NY38" s="276"/>
      <c r="NZ38" s="276"/>
      <c r="OA38" s="276"/>
      <c r="OB38" s="276"/>
      <c r="OC38" s="276"/>
      <c r="OD38" s="276"/>
      <c r="OE38" s="276"/>
      <c r="OF38" s="276"/>
      <c r="OG38" s="276"/>
      <c r="OH38" s="276"/>
      <c r="OI38" s="276"/>
      <c r="OJ38" s="276"/>
      <c r="OK38" s="276"/>
      <c r="OL38" s="276"/>
      <c r="OM38" s="276"/>
      <c r="ON38" s="276"/>
      <c r="OO38" s="276"/>
      <c r="OP38" s="276"/>
      <c r="OQ38" s="276"/>
      <c r="OR38" s="276"/>
      <c r="OS38" s="276"/>
      <c r="OT38" s="276"/>
      <c r="OU38" s="276"/>
      <c r="OV38" s="276"/>
      <c r="OW38" s="276"/>
      <c r="OX38" s="276"/>
      <c r="OY38" s="276"/>
      <c r="OZ38" s="276"/>
      <c r="PA38" s="276"/>
      <c r="PB38" s="276"/>
      <c r="PC38" s="276"/>
      <c r="PD38" s="276"/>
      <c r="PE38" s="276"/>
      <c r="PF38" s="276"/>
      <c r="PG38" s="276"/>
      <c r="PH38" s="276"/>
      <c r="PI38" s="276"/>
      <c r="PJ38" s="276"/>
      <c r="PK38" s="276"/>
      <c r="PL38" s="276"/>
      <c r="PM38" s="276"/>
      <c r="PN38" s="276"/>
      <c r="PO38" s="276"/>
      <c r="PP38" s="276"/>
      <c r="PQ38" s="276"/>
      <c r="PR38" s="276"/>
      <c r="PS38" s="276"/>
      <c r="PT38" s="276"/>
      <c r="PU38" s="276"/>
      <c r="PV38" s="276"/>
      <c r="PW38" s="276"/>
      <c r="PX38" s="276"/>
      <c r="PY38" s="276"/>
      <c r="PZ38" s="276"/>
      <c r="QA38" s="276"/>
      <c r="QB38" s="276"/>
      <c r="QC38" s="276"/>
      <c r="QD38" s="276"/>
      <c r="QE38" s="276"/>
      <c r="QF38" s="276"/>
      <c r="QG38" s="276"/>
      <c r="QH38" s="276"/>
      <c r="QI38" s="276"/>
      <c r="QJ38" s="276"/>
      <c r="QK38" s="276"/>
      <c r="QL38" s="276"/>
      <c r="QM38" s="276"/>
      <c r="QN38" s="276"/>
      <c r="QO38" s="276"/>
      <c r="QP38" s="276"/>
      <c r="QQ38" s="276"/>
      <c r="QR38" s="276"/>
      <c r="QS38" s="276"/>
      <c r="QT38" s="276"/>
      <c r="QU38" s="276"/>
      <c r="QV38" s="276"/>
      <c r="QW38" s="276"/>
      <c r="QX38" s="276"/>
      <c r="QY38" s="276"/>
      <c r="QZ38" s="276"/>
      <c r="RA38" s="276"/>
      <c r="RB38" s="276"/>
      <c r="RC38" s="276"/>
      <c r="RD38" s="276"/>
      <c r="RE38" s="276"/>
      <c r="RF38" s="276"/>
      <c r="RG38" s="276"/>
    </row>
    <row r="39" spans="1:475" s="469" customFormat="1">
      <c r="A39" s="276"/>
      <c r="B39" s="461" t="s">
        <v>80</v>
      </c>
      <c r="C39" s="461"/>
      <c r="D39" s="462"/>
      <c r="E39" s="625" t="s">
        <v>368</v>
      </c>
      <c r="F39" s="625">
        <v>5</v>
      </c>
      <c r="G39" s="479">
        <f t="shared" si="0"/>
        <v>0</v>
      </c>
      <c r="H39" s="638" t="s">
        <v>40</v>
      </c>
      <c r="I39" s="626">
        <v>0</v>
      </c>
      <c r="J39" s="627">
        <v>0</v>
      </c>
      <c r="K39" s="628">
        <v>5</v>
      </c>
      <c r="L39" s="628">
        <v>5</v>
      </c>
      <c r="M39" s="467">
        <f t="shared" ref="M39:M46" si="15">IF((ABS(L39))&gt;(ABS(K39)),L39-K39,0)</f>
        <v>0</v>
      </c>
      <c r="N39" s="467">
        <f t="shared" ref="N39:N46" si="16">I39*J39</f>
        <v>0</v>
      </c>
      <c r="O39" s="767"/>
      <c r="P39" s="468">
        <f t="shared" si="2"/>
        <v>0</v>
      </c>
      <c r="Q39" s="468">
        <f t="shared" si="3"/>
        <v>0</v>
      </c>
      <c r="R39" s="468">
        <f t="shared" si="4"/>
        <v>0</v>
      </c>
      <c r="S39" s="468">
        <f t="shared" ref="S39:S46" si="17">L39*I39</f>
        <v>0</v>
      </c>
      <c r="T39" s="468">
        <v>0</v>
      </c>
      <c r="U39" s="468">
        <f t="shared" ref="U39:U46" si="18">Q39+P39</f>
        <v>0</v>
      </c>
      <c r="V39" s="468">
        <f t="shared" si="7"/>
        <v>0</v>
      </c>
      <c r="W39" s="468">
        <v>0</v>
      </c>
      <c r="X39" s="468">
        <f t="shared" si="8"/>
        <v>0</v>
      </c>
      <c r="Y39" s="468">
        <f t="shared" si="9"/>
        <v>0</v>
      </c>
      <c r="Z39" s="468">
        <f t="shared" si="10"/>
        <v>0</v>
      </c>
      <c r="AA39" s="482">
        <f>IF(J39=0,0,(HLOOKUP(H39,'2012-2013 CE W T&amp;D No ConsCredi'!$C$7:$P$37,F39+1,FALSE)))</f>
        <v>0</v>
      </c>
      <c r="AB39" s="468">
        <f t="shared" ref="AB39:AB46" si="19">AA39*N39</f>
        <v>0</v>
      </c>
      <c r="AC39" s="487" t="str">
        <f t="shared" ref="AC39:AC46" si="20">IFERROR(AB39/X39,"")</f>
        <v/>
      </c>
      <c r="AD39" s="487" t="str">
        <f t="shared" ref="AD39:AD46" si="21">IFERROR(((AB39*1.1)+Z39)/Y39,"")</f>
        <v/>
      </c>
      <c r="AE39" s="276"/>
      <c r="AF39" s="276"/>
      <c r="AG39" s="276"/>
      <c r="AH39" s="276"/>
      <c r="AI39" s="276"/>
      <c r="AJ39" s="276"/>
      <c r="AK39" s="276"/>
      <c r="AL39" s="276"/>
      <c r="AM39" s="276"/>
      <c r="AN39" s="276"/>
      <c r="AO39" s="276"/>
      <c r="AP39" s="276"/>
      <c r="AQ39" s="276"/>
      <c r="AR39" s="276"/>
      <c r="AS39" s="276"/>
      <c r="AT39" s="276"/>
      <c r="AU39" s="276"/>
      <c r="AV39" s="276"/>
      <c r="AW39" s="276"/>
      <c r="AX39" s="276"/>
      <c r="AY39" s="276"/>
      <c r="AZ39" s="276"/>
      <c r="BA39" s="276"/>
      <c r="BB39" s="276"/>
      <c r="BC39" s="276"/>
      <c r="BD39" s="276"/>
      <c r="BE39" s="276"/>
      <c r="BF39" s="276"/>
      <c r="BG39" s="276"/>
      <c r="BH39" s="276"/>
      <c r="BI39" s="276"/>
      <c r="BJ39" s="276"/>
      <c r="BK39" s="276"/>
      <c r="BL39" s="276"/>
      <c r="BM39" s="276"/>
      <c r="BN39" s="276"/>
      <c r="BO39" s="276"/>
      <c r="BP39" s="276"/>
      <c r="BQ39" s="276"/>
      <c r="BR39" s="276"/>
      <c r="BS39" s="276"/>
      <c r="BT39" s="276"/>
      <c r="BU39" s="276"/>
      <c r="BV39" s="276"/>
      <c r="BW39" s="276"/>
      <c r="BX39" s="276"/>
      <c r="BY39" s="276"/>
      <c r="BZ39" s="276"/>
      <c r="CA39" s="276"/>
      <c r="CB39" s="276"/>
      <c r="CC39" s="276"/>
      <c r="CD39" s="276"/>
      <c r="CE39" s="276"/>
      <c r="CF39" s="276"/>
      <c r="CG39" s="276"/>
      <c r="CH39" s="276"/>
      <c r="CI39" s="276"/>
      <c r="CJ39" s="276"/>
      <c r="CK39" s="276"/>
      <c r="CL39" s="276"/>
      <c r="CM39" s="276"/>
      <c r="CN39" s="276"/>
      <c r="CO39" s="276"/>
      <c r="CP39" s="276"/>
      <c r="CQ39" s="276"/>
      <c r="CR39" s="276"/>
      <c r="CS39" s="276"/>
      <c r="CT39" s="276"/>
      <c r="CU39" s="276"/>
      <c r="CV39" s="276"/>
      <c r="CW39" s="276"/>
      <c r="CX39" s="276"/>
      <c r="CY39" s="276"/>
      <c r="CZ39" s="276"/>
      <c r="DA39" s="276"/>
      <c r="DB39" s="276"/>
      <c r="DC39" s="276"/>
      <c r="DD39" s="276"/>
      <c r="DE39" s="276"/>
      <c r="DF39" s="276"/>
      <c r="DG39" s="276"/>
      <c r="DH39" s="276"/>
      <c r="DI39" s="276"/>
      <c r="DJ39" s="276"/>
      <c r="DK39" s="276"/>
      <c r="DL39" s="276"/>
      <c r="DM39" s="276"/>
      <c r="DN39" s="276"/>
      <c r="DO39" s="276"/>
      <c r="DP39" s="276"/>
      <c r="DQ39" s="276"/>
      <c r="DR39" s="276"/>
      <c r="DS39" s="276"/>
      <c r="DT39" s="276"/>
      <c r="DU39" s="276"/>
      <c r="DV39" s="276"/>
      <c r="DW39" s="276"/>
      <c r="DX39" s="276"/>
      <c r="DY39" s="276"/>
      <c r="DZ39" s="276"/>
      <c r="EA39" s="276"/>
      <c r="EB39" s="276"/>
      <c r="EC39" s="276"/>
      <c r="ED39" s="276"/>
      <c r="EE39" s="276"/>
      <c r="EF39" s="276"/>
      <c r="EG39" s="276"/>
      <c r="EH39" s="276"/>
      <c r="EI39" s="276"/>
      <c r="EJ39" s="276"/>
      <c r="EK39" s="276"/>
      <c r="EL39" s="276"/>
      <c r="EM39" s="276"/>
      <c r="EN39" s="276"/>
      <c r="EO39" s="276"/>
      <c r="EP39" s="276"/>
      <c r="EQ39" s="276"/>
      <c r="ER39" s="276"/>
      <c r="ES39" s="276"/>
      <c r="ET39" s="276"/>
      <c r="EU39" s="276"/>
      <c r="EV39" s="276"/>
      <c r="EW39" s="276"/>
      <c r="EX39" s="276"/>
      <c r="EY39" s="276"/>
      <c r="EZ39" s="276"/>
      <c r="FA39" s="276"/>
      <c r="FB39" s="276"/>
      <c r="FC39" s="276"/>
      <c r="FD39" s="276"/>
      <c r="FE39" s="276"/>
      <c r="FF39" s="276"/>
      <c r="FG39" s="276"/>
      <c r="FH39" s="276"/>
      <c r="FI39" s="276"/>
      <c r="FJ39" s="276"/>
      <c r="FK39" s="276"/>
      <c r="FL39" s="276"/>
      <c r="FM39" s="276"/>
      <c r="FN39" s="276"/>
      <c r="FO39" s="276"/>
      <c r="FP39" s="276"/>
      <c r="FQ39" s="276"/>
      <c r="FR39" s="276"/>
      <c r="FS39" s="276"/>
      <c r="FT39" s="276"/>
      <c r="FU39" s="276"/>
      <c r="FV39" s="276"/>
      <c r="FW39" s="276"/>
      <c r="FX39" s="276"/>
      <c r="FY39" s="276"/>
      <c r="FZ39" s="276"/>
      <c r="GA39" s="276"/>
      <c r="GB39" s="276"/>
      <c r="GC39" s="276"/>
      <c r="GD39" s="276"/>
      <c r="GE39" s="276"/>
      <c r="GF39" s="276"/>
      <c r="GG39" s="276"/>
      <c r="GH39" s="276"/>
      <c r="GI39" s="276"/>
      <c r="GJ39" s="276"/>
      <c r="GK39" s="276"/>
      <c r="GL39" s="276"/>
      <c r="GM39" s="276"/>
      <c r="GN39" s="276"/>
      <c r="GO39" s="276"/>
      <c r="GP39" s="276"/>
      <c r="GQ39" s="276"/>
      <c r="GR39" s="276"/>
      <c r="GS39" s="276"/>
      <c r="GT39" s="276"/>
      <c r="GU39" s="276"/>
      <c r="GV39" s="276"/>
      <c r="GW39" s="276"/>
      <c r="GX39" s="276"/>
      <c r="GY39" s="276"/>
      <c r="GZ39" s="276"/>
      <c r="HA39" s="276"/>
      <c r="HB39" s="276"/>
      <c r="HC39" s="276"/>
      <c r="HD39" s="276"/>
      <c r="HE39" s="276"/>
      <c r="HF39" s="276"/>
      <c r="HG39" s="276"/>
      <c r="HH39" s="276"/>
      <c r="HI39" s="276"/>
      <c r="HJ39" s="276"/>
      <c r="HK39" s="276"/>
      <c r="HL39" s="276"/>
      <c r="HM39" s="276"/>
      <c r="HN39" s="276"/>
      <c r="HO39" s="276"/>
      <c r="HP39" s="276"/>
      <c r="HQ39" s="276"/>
      <c r="HR39" s="276"/>
      <c r="HS39" s="276"/>
      <c r="HT39" s="276"/>
      <c r="HU39" s="276"/>
      <c r="HV39" s="276"/>
      <c r="HW39" s="276"/>
      <c r="HX39" s="276"/>
      <c r="HY39" s="276"/>
      <c r="HZ39" s="276"/>
      <c r="IA39" s="276"/>
      <c r="IB39" s="276"/>
      <c r="IC39" s="276"/>
      <c r="ID39" s="276"/>
      <c r="IE39" s="276"/>
      <c r="IF39" s="276"/>
      <c r="IG39" s="276"/>
      <c r="IH39" s="276"/>
      <c r="II39" s="276"/>
      <c r="IJ39" s="276"/>
      <c r="IK39" s="276"/>
      <c r="IL39" s="276"/>
      <c r="IM39" s="276"/>
      <c r="IN39" s="276"/>
      <c r="IO39" s="276"/>
      <c r="IP39" s="276"/>
      <c r="IQ39" s="276"/>
      <c r="IR39" s="276"/>
      <c r="IS39" s="276"/>
      <c r="IT39" s="276"/>
      <c r="IU39" s="276"/>
      <c r="IV39" s="276"/>
      <c r="IW39" s="276"/>
      <c r="IX39" s="276"/>
      <c r="IY39" s="276"/>
      <c r="IZ39" s="276"/>
      <c r="JA39" s="276"/>
      <c r="JB39" s="276"/>
      <c r="JC39" s="276"/>
      <c r="JD39" s="276"/>
      <c r="JE39" s="276"/>
      <c r="JF39" s="276"/>
      <c r="JG39" s="276"/>
      <c r="JH39" s="276"/>
      <c r="JI39" s="276"/>
      <c r="JJ39" s="276"/>
      <c r="JK39" s="276"/>
      <c r="JL39" s="276"/>
      <c r="JM39" s="276"/>
      <c r="JN39" s="276"/>
      <c r="JO39" s="276"/>
      <c r="JP39" s="276"/>
      <c r="JQ39" s="276"/>
      <c r="JR39" s="276"/>
      <c r="JS39" s="276"/>
      <c r="JT39" s="276"/>
      <c r="JU39" s="276"/>
      <c r="JV39" s="276"/>
      <c r="JW39" s="276"/>
      <c r="JX39" s="276"/>
      <c r="JY39" s="276"/>
      <c r="JZ39" s="276"/>
      <c r="KA39" s="276"/>
      <c r="KB39" s="276"/>
      <c r="KC39" s="276"/>
      <c r="KD39" s="276"/>
      <c r="KE39" s="276"/>
      <c r="KF39" s="276"/>
      <c r="KG39" s="276"/>
      <c r="KH39" s="276"/>
      <c r="KI39" s="276"/>
      <c r="KJ39" s="276"/>
      <c r="KK39" s="276"/>
      <c r="KL39" s="276"/>
      <c r="KM39" s="276"/>
      <c r="KN39" s="276"/>
      <c r="KO39" s="276"/>
      <c r="KP39" s="276"/>
      <c r="KQ39" s="276"/>
      <c r="KR39" s="276"/>
      <c r="KS39" s="276"/>
      <c r="KT39" s="276"/>
      <c r="KU39" s="276"/>
      <c r="KV39" s="276"/>
      <c r="KW39" s="276"/>
      <c r="KX39" s="276"/>
      <c r="KY39" s="276"/>
      <c r="KZ39" s="276"/>
      <c r="LA39" s="276"/>
      <c r="LB39" s="276"/>
      <c r="LC39" s="276"/>
      <c r="LD39" s="276"/>
      <c r="LE39" s="276"/>
      <c r="LF39" s="276"/>
      <c r="LG39" s="276"/>
      <c r="LH39" s="276"/>
      <c r="LI39" s="276"/>
      <c r="LJ39" s="276"/>
      <c r="LK39" s="276"/>
      <c r="LL39" s="276"/>
      <c r="LM39" s="276"/>
      <c r="LN39" s="276"/>
      <c r="LO39" s="276"/>
      <c r="LP39" s="276"/>
      <c r="LQ39" s="276"/>
      <c r="LR39" s="276"/>
      <c r="LS39" s="276"/>
      <c r="LT39" s="276"/>
      <c r="LU39" s="276"/>
      <c r="LV39" s="276"/>
      <c r="LW39" s="276"/>
      <c r="LX39" s="276"/>
      <c r="LY39" s="276"/>
      <c r="LZ39" s="276"/>
      <c r="MA39" s="276"/>
      <c r="MB39" s="276"/>
      <c r="MC39" s="276"/>
      <c r="MD39" s="276"/>
      <c r="ME39" s="276"/>
      <c r="MF39" s="276"/>
      <c r="MG39" s="276"/>
      <c r="MH39" s="276"/>
      <c r="MI39" s="276"/>
      <c r="MJ39" s="276"/>
      <c r="MK39" s="276"/>
      <c r="ML39" s="276"/>
      <c r="MM39" s="276"/>
      <c r="MN39" s="276"/>
      <c r="MO39" s="276"/>
      <c r="MP39" s="276"/>
      <c r="MQ39" s="276"/>
      <c r="MR39" s="276"/>
      <c r="MS39" s="276"/>
      <c r="MT39" s="276"/>
      <c r="MU39" s="276"/>
      <c r="MV39" s="276"/>
      <c r="MW39" s="276"/>
      <c r="MX39" s="276"/>
      <c r="MY39" s="276"/>
      <c r="MZ39" s="276"/>
      <c r="NA39" s="276"/>
      <c r="NB39" s="276"/>
      <c r="NC39" s="276"/>
      <c r="ND39" s="276"/>
      <c r="NE39" s="276"/>
      <c r="NF39" s="276"/>
      <c r="NG39" s="276"/>
      <c r="NH39" s="276"/>
      <c r="NI39" s="276"/>
      <c r="NJ39" s="276"/>
      <c r="NK39" s="276"/>
      <c r="NL39" s="276"/>
      <c r="NM39" s="276"/>
      <c r="NN39" s="276"/>
      <c r="NO39" s="276"/>
      <c r="NP39" s="276"/>
      <c r="NQ39" s="276"/>
      <c r="NR39" s="276"/>
      <c r="NS39" s="276"/>
      <c r="NT39" s="276"/>
      <c r="NU39" s="276"/>
      <c r="NV39" s="276"/>
      <c r="NW39" s="276"/>
      <c r="NX39" s="276"/>
      <c r="NY39" s="276"/>
      <c r="NZ39" s="276"/>
      <c r="OA39" s="276"/>
      <c r="OB39" s="276"/>
      <c r="OC39" s="276"/>
      <c r="OD39" s="276"/>
      <c r="OE39" s="276"/>
      <c r="OF39" s="276"/>
      <c r="OG39" s="276"/>
      <c r="OH39" s="276"/>
      <c r="OI39" s="276"/>
      <c r="OJ39" s="276"/>
      <c r="OK39" s="276"/>
      <c r="OL39" s="276"/>
      <c r="OM39" s="276"/>
      <c r="ON39" s="276"/>
      <c r="OO39" s="276"/>
      <c r="OP39" s="276"/>
      <c r="OQ39" s="276"/>
      <c r="OR39" s="276"/>
      <c r="OS39" s="276"/>
      <c r="OT39" s="276"/>
      <c r="OU39" s="276"/>
      <c r="OV39" s="276"/>
      <c r="OW39" s="276"/>
      <c r="OX39" s="276"/>
      <c r="OY39" s="276"/>
      <c r="OZ39" s="276"/>
      <c r="PA39" s="276"/>
      <c r="PB39" s="276"/>
      <c r="PC39" s="276"/>
      <c r="PD39" s="276"/>
      <c r="PE39" s="276"/>
      <c r="PF39" s="276"/>
      <c r="PG39" s="276"/>
      <c r="PH39" s="276"/>
      <c r="PI39" s="276"/>
      <c r="PJ39" s="276"/>
      <c r="PK39" s="276"/>
      <c r="PL39" s="276"/>
      <c r="PM39" s="276"/>
      <c r="PN39" s="276"/>
      <c r="PO39" s="276"/>
      <c r="PP39" s="276"/>
      <c r="PQ39" s="276"/>
      <c r="PR39" s="276"/>
      <c r="PS39" s="276"/>
      <c r="PT39" s="276"/>
      <c r="PU39" s="276"/>
      <c r="PV39" s="276"/>
      <c r="PW39" s="276"/>
      <c r="PX39" s="276"/>
      <c r="PY39" s="276"/>
      <c r="PZ39" s="276"/>
      <c r="QA39" s="276"/>
      <c r="QB39" s="276"/>
      <c r="QC39" s="276"/>
      <c r="QD39" s="276"/>
      <c r="QE39" s="276"/>
      <c r="QF39" s="276"/>
      <c r="QG39" s="276"/>
      <c r="QH39" s="276"/>
      <c r="QI39" s="276"/>
      <c r="QJ39" s="276"/>
      <c r="QK39" s="276"/>
      <c r="QL39" s="276"/>
      <c r="QM39" s="276"/>
      <c r="QN39" s="276"/>
      <c r="QO39" s="276"/>
      <c r="QP39" s="276"/>
      <c r="QQ39" s="276"/>
      <c r="QR39" s="276"/>
      <c r="QS39" s="276"/>
      <c r="QT39" s="276"/>
      <c r="QU39" s="276"/>
      <c r="QV39" s="276"/>
      <c r="QW39" s="276"/>
      <c r="QX39" s="276"/>
      <c r="QY39" s="276"/>
      <c r="QZ39" s="276"/>
      <c r="RA39" s="276"/>
      <c r="RB39" s="276"/>
      <c r="RC39" s="276"/>
      <c r="RD39" s="276"/>
      <c r="RE39" s="276"/>
      <c r="RF39" s="276"/>
      <c r="RG39" s="276"/>
    </row>
    <row r="40" spans="1:475" s="469" customFormat="1">
      <c r="A40" s="276"/>
      <c r="B40" s="461" t="s">
        <v>80</v>
      </c>
      <c r="C40" s="461"/>
      <c r="D40" s="462"/>
      <c r="E40" s="625" t="s">
        <v>369</v>
      </c>
      <c r="F40" s="625">
        <v>5</v>
      </c>
      <c r="G40" s="479">
        <f t="shared" si="0"/>
        <v>0</v>
      </c>
      <c r="H40" s="638" t="s">
        <v>40</v>
      </c>
      <c r="I40" s="626">
        <v>0</v>
      </c>
      <c r="J40" s="627">
        <v>0</v>
      </c>
      <c r="K40" s="628">
        <v>2.5</v>
      </c>
      <c r="L40" s="628">
        <v>2.5</v>
      </c>
      <c r="M40" s="467">
        <f t="shared" si="15"/>
        <v>0</v>
      </c>
      <c r="N40" s="467">
        <f t="shared" si="16"/>
        <v>0</v>
      </c>
      <c r="O40" s="767"/>
      <c r="P40" s="468">
        <f t="shared" si="2"/>
        <v>0</v>
      </c>
      <c r="Q40" s="468">
        <f t="shared" si="3"/>
        <v>0</v>
      </c>
      <c r="R40" s="468">
        <f t="shared" si="4"/>
        <v>0</v>
      </c>
      <c r="S40" s="468">
        <f t="shared" si="17"/>
        <v>0</v>
      </c>
      <c r="T40" s="468">
        <v>0</v>
      </c>
      <c r="U40" s="468">
        <f t="shared" si="18"/>
        <v>0</v>
      </c>
      <c r="V40" s="468">
        <f t="shared" si="7"/>
        <v>0</v>
      </c>
      <c r="W40" s="468">
        <v>0</v>
      </c>
      <c r="X40" s="468">
        <f t="shared" si="8"/>
        <v>0</v>
      </c>
      <c r="Y40" s="468">
        <f t="shared" si="9"/>
        <v>0</v>
      </c>
      <c r="Z40" s="468">
        <f t="shared" si="10"/>
        <v>0</v>
      </c>
      <c r="AA40" s="482">
        <f>IF(J40=0,0,(HLOOKUP(H40,'2012-2013 CE W T&amp;D No ConsCredi'!$C$7:$P$37,F40+1,FALSE)))</f>
        <v>0</v>
      </c>
      <c r="AB40" s="468">
        <f t="shared" si="19"/>
        <v>0</v>
      </c>
      <c r="AC40" s="487" t="str">
        <f t="shared" si="20"/>
        <v/>
      </c>
      <c r="AD40" s="487" t="str">
        <f t="shared" si="21"/>
        <v/>
      </c>
      <c r="AE40" s="276"/>
      <c r="AF40" s="276"/>
      <c r="AG40" s="276"/>
      <c r="AH40" s="276"/>
      <c r="AI40" s="276"/>
      <c r="AJ40" s="276"/>
      <c r="AK40" s="276"/>
      <c r="AL40" s="276"/>
      <c r="AM40" s="276"/>
      <c r="AN40" s="276"/>
      <c r="AO40" s="276"/>
      <c r="AP40" s="276"/>
      <c r="AQ40" s="276"/>
      <c r="AR40" s="276"/>
      <c r="AS40" s="276"/>
      <c r="AT40" s="276"/>
      <c r="AU40" s="276"/>
      <c r="AV40" s="276"/>
      <c r="AW40" s="276"/>
      <c r="AX40" s="276"/>
      <c r="AY40" s="276"/>
      <c r="AZ40" s="276"/>
      <c r="BA40" s="276"/>
      <c r="BB40" s="276"/>
      <c r="BC40" s="276"/>
      <c r="BD40" s="276"/>
      <c r="BE40" s="276"/>
      <c r="BF40" s="276"/>
      <c r="BG40" s="276"/>
      <c r="BH40" s="276"/>
      <c r="BI40" s="276"/>
      <c r="BJ40" s="276"/>
      <c r="BK40" s="276"/>
      <c r="BL40" s="276"/>
      <c r="BM40" s="276"/>
      <c r="BN40" s="276"/>
      <c r="BO40" s="276"/>
      <c r="BP40" s="276"/>
      <c r="BQ40" s="276"/>
      <c r="BR40" s="276"/>
      <c r="BS40" s="276"/>
      <c r="BT40" s="276"/>
      <c r="BU40" s="276"/>
      <c r="BV40" s="276"/>
      <c r="BW40" s="276"/>
      <c r="BX40" s="276"/>
      <c r="BY40" s="276"/>
      <c r="BZ40" s="276"/>
      <c r="CA40" s="276"/>
      <c r="CB40" s="276"/>
      <c r="CC40" s="276"/>
      <c r="CD40" s="276"/>
      <c r="CE40" s="276"/>
      <c r="CF40" s="276"/>
      <c r="CG40" s="276"/>
      <c r="CH40" s="276"/>
      <c r="CI40" s="276"/>
      <c r="CJ40" s="276"/>
      <c r="CK40" s="276"/>
      <c r="CL40" s="276"/>
      <c r="CM40" s="276"/>
      <c r="CN40" s="276"/>
      <c r="CO40" s="276"/>
      <c r="CP40" s="276"/>
      <c r="CQ40" s="276"/>
      <c r="CR40" s="276"/>
      <c r="CS40" s="276"/>
      <c r="CT40" s="276"/>
      <c r="CU40" s="276"/>
      <c r="CV40" s="276"/>
      <c r="CW40" s="276"/>
      <c r="CX40" s="276"/>
      <c r="CY40" s="276"/>
      <c r="CZ40" s="276"/>
      <c r="DA40" s="276"/>
      <c r="DB40" s="276"/>
      <c r="DC40" s="276"/>
      <c r="DD40" s="276"/>
      <c r="DE40" s="276"/>
      <c r="DF40" s="276"/>
      <c r="DG40" s="276"/>
      <c r="DH40" s="276"/>
      <c r="DI40" s="276"/>
      <c r="DJ40" s="276"/>
      <c r="DK40" s="276"/>
      <c r="DL40" s="276"/>
      <c r="DM40" s="276"/>
      <c r="DN40" s="276"/>
      <c r="DO40" s="276"/>
      <c r="DP40" s="276"/>
      <c r="DQ40" s="276"/>
      <c r="DR40" s="276"/>
      <c r="DS40" s="276"/>
      <c r="DT40" s="276"/>
      <c r="DU40" s="276"/>
      <c r="DV40" s="276"/>
      <c r="DW40" s="276"/>
      <c r="DX40" s="276"/>
      <c r="DY40" s="276"/>
      <c r="DZ40" s="276"/>
      <c r="EA40" s="276"/>
      <c r="EB40" s="276"/>
      <c r="EC40" s="276"/>
      <c r="ED40" s="276"/>
      <c r="EE40" s="276"/>
      <c r="EF40" s="276"/>
      <c r="EG40" s="276"/>
      <c r="EH40" s="276"/>
      <c r="EI40" s="276"/>
      <c r="EJ40" s="276"/>
      <c r="EK40" s="276"/>
      <c r="EL40" s="276"/>
      <c r="EM40" s="276"/>
      <c r="EN40" s="276"/>
      <c r="EO40" s="276"/>
      <c r="EP40" s="276"/>
      <c r="EQ40" s="276"/>
      <c r="ER40" s="276"/>
      <c r="ES40" s="276"/>
      <c r="ET40" s="276"/>
      <c r="EU40" s="276"/>
      <c r="EV40" s="276"/>
      <c r="EW40" s="276"/>
      <c r="EX40" s="276"/>
      <c r="EY40" s="276"/>
      <c r="EZ40" s="276"/>
      <c r="FA40" s="276"/>
      <c r="FB40" s="276"/>
      <c r="FC40" s="276"/>
      <c r="FD40" s="276"/>
      <c r="FE40" s="276"/>
      <c r="FF40" s="276"/>
      <c r="FG40" s="276"/>
      <c r="FH40" s="276"/>
      <c r="FI40" s="276"/>
      <c r="FJ40" s="276"/>
      <c r="FK40" s="276"/>
      <c r="FL40" s="276"/>
      <c r="FM40" s="276"/>
      <c r="FN40" s="276"/>
      <c r="FO40" s="276"/>
      <c r="FP40" s="276"/>
      <c r="FQ40" s="276"/>
      <c r="FR40" s="276"/>
      <c r="FS40" s="276"/>
      <c r="FT40" s="276"/>
      <c r="FU40" s="276"/>
      <c r="FV40" s="276"/>
      <c r="FW40" s="276"/>
      <c r="FX40" s="276"/>
      <c r="FY40" s="276"/>
      <c r="FZ40" s="276"/>
      <c r="GA40" s="276"/>
      <c r="GB40" s="276"/>
      <c r="GC40" s="276"/>
      <c r="GD40" s="276"/>
      <c r="GE40" s="276"/>
      <c r="GF40" s="276"/>
      <c r="GG40" s="276"/>
      <c r="GH40" s="276"/>
      <c r="GI40" s="276"/>
      <c r="GJ40" s="276"/>
      <c r="GK40" s="276"/>
      <c r="GL40" s="276"/>
      <c r="GM40" s="276"/>
      <c r="GN40" s="276"/>
      <c r="GO40" s="276"/>
      <c r="GP40" s="276"/>
      <c r="GQ40" s="276"/>
      <c r="GR40" s="276"/>
      <c r="GS40" s="276"/>
      <c r="GT40" s="276"/>
      <c r="GU40" s="276"/>
      <c r="GV40" s="276"/>
      <c r="GW40" s="276"/>
      <c r="GX40" s="276"/>
      <c r="GY40" s="276"/>
      <c r="GZ40" s="276"/>
      <c r="HA40" s="276"/>
      <c r="HB40" s="276"/>
      <c r="HC40" s="276"/>
      <c r="HD40" s="276"/>
      <c r="HE40" s="276"/>
      <c r="HF40" s="276"/>
      <c r="HG40" s="276"/>
      <c r="HH40" s="276"/>
      <c r="HI40" s="276"/>
      <c r="HJ40" s="276"/>
      <c r="HK40" s="276"/>
      <c r="HL40" s="276"/>
      <c r="HM40" s="276"/>
      <c r="HN40" s="276"/>
      <c r="HO40" s="276"/>
      <c r="HP40" s="276"/>
      <c r="HQ40" s="276"/>
      <c r="HR40" s="276"/>
      <c r="HS40" s="276"/>
      <c r="HT40" s="276"/>
      <c r="HU40" s="276"/>
      <c r="HV40" s="276"/>
      <c r="HW40" s="276"/>
      <c r="HX40" s="276"/>
      <c r="HY40" s="276"/>
      <c r="HZ40" s="276"/>
      <c r="IA40" s="276"/>
      <c r="IB40" s="276"/>
      <c r="IC40" s="276"/>
      <c r="ID40" s="276"/>
      <c r="IE40" s="276"/>
      <c r="IF40" s="276"/>
      <c r="IG40" s="276"/>
      <c r="IH40" s="276"/>
      <c r="II40" s="276"/>
      <c r="IJ40" s="276"/>
      <c r="IK40" s="276"/>
      <c r="IL40" s="276"/>
      <c r="IM40" s="276"/>
      <c r="IN40" s="276"/>
      <c r="IO40" s="276"/>
      <c r="IP40" s="276"/>
      <c r="IQ40" s="276"/>
      <c r="IR40" s="276"/>
      <c r="IS40" s="276"/>
      <c r="IT40" s="276"/>
      <c r="IU40" s="276"/>
      <c r="IV40" s="276"/>
      <c r="IW40" s="276"/>
      <c r="IX40" s="276"/>
      <c r="IY40" s="276"/>
      <c r="IZ40" s="276"/>
      <c r="JA40" s="276"/>
      <c r="JB40" s="276"/>
      <c r="JC40" s="276"/>
      <c r="JD40" s="276"/>
      <c r="JE40" s="276"/>
      <c r="JF40" s="276"/>
      <c r="JG40" s="276"/>
      <c r="JH40" s="276"/>
      <c r="JI40" s="276"/>
      <c r="JJ40" s="276"/>
      <c r="JK40" s="276"/>
      <c r="JL40" s="276"/>
      <c r="JM40" s="276"/>
      <c r="JN40" s="276"/>
      <c r="JO40" s="276"/>
      <c r="JP40" s="276"/>
      <c r="JQ40" s="276"/>
      <c r="JR40" s="276"/>
      <c r="JS40" s="276"/>
      <c r="JT40" s="276"/>
      <c r="JU40" s="276"/>
      <c r="JV40" s="276"/>
      <c r="JW40" s="276"/>
      <c r="JX40" s="276"/>
      <c r="JY40" s="276"/>
      <c r="JZ40" s="276"/>
      <c r="KA40" s="276"/>
      <c r="KB40" s="276"/>
      <c r="KC40" s="276"/>
      <c r="KD40" s="276"/>
      <c r="KE40" s="276"/>
      <c r="KF40" s="276"/>
      <c r="KG40" s="276"/>
      <c r="KH40" s="276"/>
      <c r="KI40" s="276"/>
      <c r="KJ40" s="276"/>
      <c r="KK40" s="276"/>
      <c r="KL40" s="276"/>
      <c r="KM40" s="276"/>
      <c r="KN40" s="276"/>
      <c r="KO40" s="276"/>
      <c r="KP40" s="276"/>
      <c r="KQ40" s="276"/>
      <c r="KR40" s="276"/>
      <c r="KS40" s="276"/>
      <c r="KT40" s="276"/>
      <c r="KU40" s="276"/>
      <c r="KV40" s="276"/>
      <c r="KW40" s="276"/>
      <c r="KX40" s="276"/>
      <c r="KY40" s="276"/>
      <c r="KZ40" s="276"/>
      <c r="LA40" s="276"/>
      <c r="LB40" s="276"/>
      <c r="LC40" s="276"/>
      <c r="LD40" s="276"/>
      <c r="LE40" s="276"/>
      <c r="LF40" s="276"/>
      <c r="LG40" s="276"/>
      <c r="LH40" s="276"/>
      <c r="LI40" s="276"/>
      <c r="LJ40" s="276"/>
      <c r="LK40" s="276"/>
      <c r="LL40" s="276"/>
      <c r="LM40" s="276"/>
      <c r="LN40" s="276"/>
      <c r="LO40" s="276"/>
      <c r="LP40" s="276"/>
      <c r="LQ40" s="276"/>
      <c r="LR40" s="276"/>
      <c r="LS40" s="276"/>
      <c r="LT40" s="276"/>
      <c r="LU40" s="276"/>
      <c r="LV40" s="276"/>
      <c r="LW40" s="276"/>
      <c r="LX40" s="276"/>
      <c r="LY40" s="276"/>
      <c r="LZ40" s="276"/>
      <c r="MA40" s="276"/>
      <c r="MB40" s="276"/>
      <c r="MC40" s="276"/>
      <c r="MD40" s="276"/>
      <c r="ME40" s="276"/>
      <c r="MF40" s="276"/>
      <c r="MG40" s="276"/>
      <c r="MH40" s="276"/>
      <c r="MI40" s="276"/>
      <c r="MJ40" s="276"/>
      <c r="MK40" s="276"/>
      <c r="ML40" s="276"/>
      <c r="MM40" s="276"/>
      <c r="MN40" s="276"/>
      <c r="MO40" s="276"/>
      <c r="MP40" s="276"/>
      <c r="MQ40" s="276"/>
      <c r="MR40" s="276"/>
      <c r="MS40" s="276"/>
      <c r="MT40" s="276"/>
      <c r="MU40" s="276"/>
      <c r="MV40" s="276"/>
      <c r="MW40" s="276"/>
      <c r="MX40" s="276"/>
      <c r="MY40" s="276"/>
      <c r="MZ40" s="276"/>
      <c r="NA40" s="276"/>
      <c r="NB40" s="276"/>
      <c r="NC40" s="276"/>
      <c r="ND40" s="276"/>
      <c r="NE40" s="276"/>
      <c r="NF40" s="276"/>
      <c r="NG40" s="276"/>
      <c r="NH40" s="276"/>
      <c r="NI40" s="276"/>
      <c r="NJ40" s="276"/>
      <c r="NK40" s="276"/>
      <c r="NL40" s="276"/>
      <c r="NM40" s="276"/>
      <c r="NN40" s="276"/>
      <c r="NO40" s="276"/>
      <c r="NP40" s="276"/>
      <c r="NQ40" s="276"/>
      <c r="NR40" s="276"/>
      <c r="NS40" s="276"/>
      <c r="NT40" s="276"/>
      <c r="NU40" s="276"/>
      <c r="NV40" s="276"/>
      <c r="NW40" s="276"/>
      <c r="NX40" s="276"/>
      <c r="NY40" s="276"/>
      <c r="NZ40" s="276"/>
      <c r="OA40" s="276"/>
      <c r="OB40" s="276"/>
      <c r="OC40" s="276"/>
      <c r="OD40" s="276"/>
      <c r="OE40" s="276"/>
      <c r="OF40" s="276"/>
      <c r="OG40" s="276"/>
      <c r="OH40" s="276"/>
      <c r="OI40" s="276"/>
      <c r="OJ40" s="276"/>
      <c r="OK40" s="276"/>
      <c r="OL40" s="276"/>
      <c r="OM40" s="276"/>
      <c r="ON40" s="276"/>
      <c r="OO40" s="276"/>
      <c r="OP40" s="276"/>
      <c r="OQ40" s="276"/>
      <c r="OR40" s="276"/>
      <c r="OS40" s="276"/>
      <c r="OT40" s="276"/>
      <c r="OU40" s="276"/>
      <c r="OV40" s="276"/>
      <c r="OW40" s="276"/>
      <c r="OX40" s="276"/>
      <c r="OY40" s="276"/>
      <c r="OZ40" s="276"/>
      <c r="PA40" s="276"/>
      <c r="PB40" s="276"/>
      <c r="PC40" s="276"/>
      <c r="PD40" s="276"/>
      <c r="PE40" s="276"/>
      <c r="PF40" s="276"/>
      <c r="PG40" s="276"/>
      <c r="PH40" s="276"/>
      <c r="PI40" s="276"/>
      <c r="PJ40" s="276"/>
      <c r="PK40" s="276"/>
      <c r="PL40" s="276"/>
      <c r="PM40" s="276"/>
      <c r="PN40" s="276"/>
      <c r="PO40" s="276"/>
      <c r="PP40" s="276"/>
      <c r="PQ40" s="276"/>
      <c r="PR40" s="276"/>
      <c r="PS40" s="276"/>
      <c r="PT40" s="276"/>
      <c r="PU40" s="276"/>
      <c r="PV40" s="276"/>
      <c r="PW40" s="276"/>
      <c r="PX40" s="276"/>
      <c r="PY40" s="276"/>
      <c r="PZ40" s="276"/>
      <c r="QA40" s="276"/>
      <c r="QB40" s="276"/>
      <c r="QC40" s="276"/>
      <c r="QD40" s="276"/>
      <c r="QE40" s="276"/>
      <c r="QF40" s="276"/>
      <c r="QG40" s="276"/>
      <c r="QH40" s="276"/>
      <c r="QI40" s="276"/>
      <c r="QJ40" s="276"/>
      <c r="QK40" s="276"/>
      <c r="QL40" s="276"/>
      <c r="QM40" s="276"/>
      <c r="QN40" s="276"/>
      <c r="QO40" s="276"/>
      <c r="QP40" s="276"/>
      <c r="QQ40" s="276"/>
      <c r="QR40" s="276"/>
      <c r="QS40" s="276"/>
      <c r="QT40" s="276"/>
      <c r="QU40" s="276"/>
      <c r="QV40" s="276"/>
      <c r="QW40" s="276"/>
      <c r="QX40" s="276"/>
      <c r="QY40" s="276"/>
      <c r="QZ40" s="276"/>
      <c r="RA40" s="276"/>
      <c r="RB40" s="276"/>
      <c r="RC40" s="276"/>
      <c r="RD40" s="276"/>
      <c r="RE40" s="276"/>
      <c r="RF40" s="276"/>
      <c r="RG40" s="276"/>
    </row>
    <row r="41" spans="1:475" s="469" customFormat="1">
      <c r="A41" s="276"/>
      <c r="B41" s="461" t="s">
        <v>80</v>
      </c>
      <c r="C41" s="461"/>
      <c r="D41" s="462"/>
      <c r="E41" s="625" t="s">
        <v>370</v>
      </c>
      <c r="F41" s="625">
        <v>5</v>
      </c>
      <c r="G41" s="479">
        <f t="shared" si="0"/>
        <v>0</v>
      </c>
      <c r="H41" s="638" t="s">
        <v>40</v>
      </c>
      <c r="I41" s="626">
        <v>0</v>
      </c>
      <c r="J41" s="627">
        <v>0</v>
      </c>
      <c r="K41" s="628">
        <v>9.5</v>
      </c>
      <c r="L41" s="628">
        <v>9.5</v>
      </c>
      <c r="M41" s="467">
        <f t="shared" si="15"/>
        <v>0</v>
      </c>
      <c r="N41" s="467">
        <f t="shared" si="16"/>
        <v>0</v>
      </c>
      <c r="O41" s="767"/>
      <c r="P41" s="468">
        <f t="shared" si="2"/>
        <v>0</v>
      </c>
      <c r="Q41" s="468">
        <f t="shared" si="3"/>
        <v>0</v>
      </c>
      <c r="R41" s="468">
        <f t="shared" si="4"/>
        <v>0</v>
      </c>
      <c r="S41" s="468">
        <f t="shared" si="17"/>
        <v>0</v>
      </c>
      <c r="T41" s="468">
        <v>0</v>
      </c>
      <c r="U41" s="468">
        <f t="shared" si="18"/>
        <v>0</v>
      </c>
      <c r="V41" s="468">
        <f t="shared" si="7"/>
        <v>0</v>
      </c>
      <c r="W41" s="468">
        <v>0</v>
      </c>
      <c r="X41" s="468">
        <f t="shared" si="8"/>
        <v>0</v>
      </c>
      <c r="Y41" s="468">
        <f t="shared" si="9"/>
        <v>0</v>
      </c>
      <c r="Z41" s="468">
        <f t="shared" si="10"/>
        <v>0</v>
      </c>
      <c r="AA41" s="482">
        <f>IF(J41=0,0,(HLOOKUP(H41,'2012-2013 CE W T&amp;D No ConsCredi'!$C$7:$P$37,F41+1,FALSE)))</f>
        <v>0</v>
      </c>
      <c r="AB41" s="468">
        <f t="shared" si="19"/>
        <v>0</v>
      </c>
      <c r="AC41" s="487" t="str">
        <f t="shared" si="20"/>
        <v/>
      </c>
      <c r="AD41" s="487" t="str">
        <f t="shared" si="21"/>
        <v/>
      </c>
      <c r="AE41" s="276"/>
      <c r="AF41" s="276"/>
      <c r="AG41" s="276"/>
      <c r="AH41" s="276"/>
      <c r="AI41" s="276"/>
      <c r="AJ41" s="276"/>
      <c r="AK41" s="276"/>
      <c r="AL41" s="276"/>
      <c r="AM41" s="276"/>
      <c r="AN41" s="276"/>
      <c r="AO41" s="276"/>
      <c r="AP41" s="276"/>
      <c r="AQ41" s="276"/>
      <c r="AR41" s="276"/>
      <c r="AS41" s="276"/>
      <c r="AT41" s="276"/>
      <c r="AU41" s="276"/>
      <c r="AV41" s="276"/>
      <c r="AW41" s="276"/>
      <c r="AX41" s="276"/>
      <c r="AY41" s="276"/>
      <c r="AZ41" s="276"/>
      <c r="BA41" s="276"/>
      <c r="BB41" s="276"/>
      <c r="BC41" s="276"/>
      <c r="BD41" s="276"/>
      <c r="BE41" s="276"/>
      <c r="BF41" s="276"/>
      <c r="BG41" s="276"/>
      <c r="BH41" s="276"/>
      <c r="BI41" s="276"/>
      <c r="BJ41" s="276"/>
      <c r="BK41" s="276"/>
      <c r="BL41" s="276"/>
      <c r="BM41" s="276"/>
      <c r="BN41" s="276"/>
      <c r="BO41" s="276"/>
      <c r="BP41" s="276"/>
      <c r="BQ41" s="276"/>
      <c r="BR41" s="276"/>
      <c r="BS41" s="276"/>
      <c r="BT41" s="276"/>
      <c r="BU41" s="276"/>
      <c r="BV41" s="276"/>
      <c r="BW41" s="276"/>
      <c r="BX41" s="276"/>
      <c r="BY41" s="276"/>
      <c r="BZ41" s="276"/>
      <c r="CA41" s="276"/>
      <c r="CB41" s="276"/>
      <c r="CC41" s="276"/>
      <c r="CD41" s="276"/>
      <c r="CE41" s="276"/>
      <c r="CF41" s="276"/>
      <c r="CG41" s="276"/>
      <c r="CH41" s="276"/>
      <c r="CI41" s="276"/>
      <c r="CJ41" s="276"/>
      <c r="CK41" s="276"/>
      <c r="CL41" s="276"/>
      <c r="CM41" s="276"/>
      <c r="CN41" s="276"/>
      <c r="CO41" s="276"/>
      <c r="CP41" s="276"/>
      <c r="CQ41" s="276"/>
      <c r="CR41" s="276"/>
      <c r="CS41" s="276"/>
      <c r="CT41" s="276"/>
      <c r="CU41" s="276"/>
      <c r="CV41" s="276"/>
      <c r="CW41" s="276"/>
      <c r="CX41" s="276"/>
      <c r="CY41" s="276"/>
      <c r="CZ41" s="276"/>
      <c r="DA41" s="276"/>
      <c r="DB41" s="276"/>
      <c r="DC41" s="276"/>
      <c r="DD41" s="276"/>
      <c r="DE41" s="276"/>
      <c r="DF41" s="276"/>
      <c r="DG41" s="276"/>
      <c r="DH41" s="276"/>
      <c r="DI41" s="276"/>
      <c r="DJ41" s="276"/>
      <c r="DK41" s="276"/>
      <c r="DL41" s="276"/>
      <c r="DM41" s="276"/>
      <c r="DN41" s="276"/>
      <c r="DO41" s="276"/>
      <c r="DP41" s="276"/>
      <c r="DQ41" s="276"/>
      <c r="DR41" s="276"/>
      <c r="DS41" s="276"/>
      <c r="DT41" s="276"/>
      <c r="DU41" s="276"/>
      <c r="DV41" s="276"/>
      <c r="DW41" s="276"/>
      <c r="DX41" s="276"/>
      <c r="DY41" s="276"/>
      <c r="DZ41" s="276"/>
      <c r="EA41" s="276"/>
      <c r="EB41" s="276"/>
      <c r="EC41" s="276"/>
      <c r="ED41" s="276"/>
      <c r="EE41" s="276"/>
      <c r="EF41" s="276"/>
      <c r="EG41" s="276"/>
      <c r="EH41" s="276"/>
      <c r="EI41" s="276"/>
      <c r="EJ41" s="276"/>
      <c r="EK41" s="276"/>
      <c r="EL41" s="276"/>
      <c r="EM41" s="276"/>
      <c r="EN41" s="276"/>
      <c r="EO41" s="276"/>
      <c r="EP41" s="276"/>
      <c r="EQ41" s="276"/>
      <c r="ER41" s="276"/>
      <c r="ES41" s="276"/>
      <c r="ET41" s="276"/>
      <c r="EU41" s="276"/>
      <c r="EV41" s="276"/>
      <c r="EW41" s="276"/>
      <c r="EX41" s="276"/>
      <c r="EY41" s="276"/>
      <c r="EZ41" s="276"/>
      <c r="FA41" s="276"/>
      <c r="FB41" s="276"/>
      <c r="FC41" s="276"/>
      <c r="FD41" s="276"/>
      <c r="FE41" s="276"/>
      <c r="FF41" s="276"/>
      <c r="FG41" s="276"/>
      <c r="FH41" s="276"/>
      <c r="FI41" s="276"/>
      <c r="FJ41" s="276"/>
      <c r="FK41" s="276"/>
      <c r="FL41" s="276"/>
      <c r="FM41" s="276"/>
      <c r="FN41" s="276"/>
      <c r="FO41" s="276"/>
      <c r="FP41" s="276"/>
      <c r="FQ41" s="276"/>
      <c r="FR41" s="276"/>
      <c r="FS41" s="276"/>
      <c r="FT41" s="276"/>
      <c r="FU41" s="276"/>
      <c r="FV41" s="276"/>
      <c r="FW41" s="276"/>
      <c r="FX41" s="276"/>
      <c r="FY41" s="276"/>
      <c r="FZ41" s="276"/>
      <c r="GA41" s="276"/>
      <c r="GB41" s="276"/>
      <c r="GC41" s="276"/>
      <c r="GD41" s="276"/>
      <c r="GE41" s="276"/>
      <c r="GF41" s="276"/>
      <c r="GG41" s="276"/>
      <c r="GH41" s="276"/>
      <c r="GI41" s="276"/>
      <c r="GJ41" s="276"/>
      <c r="GK41" s="276"/>
      <c r="GL41" s="276"/>
      <c r="GM41" s="276"/>
      <c r="GN41" s="276"/>
      <c r="GO41" s="276"/>
      <c r="GP41" s="276"/>
      <c r="GQ41" s="276"/>
      <c r="GR41" s="276"/>
      <c r="GS41" s="276"/>
      <c r="GT41" s="276"/>
      <c r="GU41" s="276"/>
      <c r="GV41" s="276"/>
      <c r="GW41" s="276"/>
      <c r="GX41" s="276"/>
      <c r="GY41" s="276"/>
      <c r="GZ41" s="276"/>
      <c r="HA41" s="276"/>
      <c r="HB41" s="276"/>
      <c r="HC41" s="276"/>
      <c r="HD41" s="276"/>
      <c r="HE41" s="276"/>
      <c r="HF41" s="276"/>
      <c r="HG41" s="276"/>
      <c r="HH41" s="276"/>
      <c r="HI41" s="276"/>
      <c r="HJ41" s="276"/>
      <c r="HK41" s="276"/>
      <c r="HL41" s="276"/>
      <c r="HM41" s="276"/>
      <c r="HN41" s="276"/>
      <c r="HO41" s="276"/>
      <c r="HP41" s="276"/>
      <c r="HQ41" s="276"/>
      <c r="HR41" s="276"/>
      <c r="HS41" s="276"/>
      <c r="HT41" s="276"/>
      <c r="HU41" s="276"/>
      <c r="HV41" s="276"/>
      <c r="HW41" s="276"/>
      <c r="HX41" s="276"/>
      <c r="HY41" s="276"/>
      <c r="HZ41" s="276"/>
      <c r="IA41" s="276"/>
      <c r="IB41" s="276"/>
      <c r="IC41" s="276"/>
      <c r="ID41" s="276"/>
      <c r="IE41" s="276"/>
      <c r="IF41" s="276"/>
      <c r="IG41" s="276"/>
      <c r="IH41" s="276"/>
      <c r="II41" s="276"/>
      <c r="IJ41" s="276"/>
      <c r="IK41" s="276"/>
      <c r="IL41" s="276"/>
      <c r="IM41" s="276"/>
      <c r="IN41" s="276"/>
      <c r="IO41" s="276"/>
      <c r="IP41" s="276"/>
      <c r="IQ41" s="276"/>
      <c r="IR41" s="276"/>
      <c r="IS41" s="276"/>
      <c r="IT41" s="276"/>
      <c r="IU41" s="276"/>
      <c r="IV41" s="276"/>
      <c r="IW41" s="276"/>
      <c r="IX41" s="276"/>
      <c r="IY41" s="276"/>
      <c r="IZ41" s="276"/>
      <c r="JA41" s="276"/>
      <c r="JB41" s="276"/>
      <c r="JC41" s="276"/>
      <c r="JD41" s="276"/>
      <c r="JE41" s="276"/>
      <c r="JF41" s="276"/>
      <c r="JG41" s="276"/>
      <c r="JH41" s="276"/>
      <c r="JI41" s="276"/>
      <c r="JJ41" s="276"/>
      <c r="JK41" s="276"/>
      <c r="JL41" s="276"/>
      <c r="JM41" s="276"/>
      <c r="JN41" s="276"/>
      <c r="JO41" s="276"/>
      <c r="JP41" s="276"/>
      <c r="JQ41" s="276"/>
      <c r="JR41" s="276"/>
      <c r="JS41" s="276"/>
      <c r="JT41" s="276"/>
      <c r="JU41" s="276"/>
      <c r="JV41" s="276"/>
      <c r="JW41" s="276"/>
      <c r="JX41" s="276"/>
      <c r="JY41" s="276"/>
      <c r="JZ41" s="276"/>
      <c r="KA41" s="276"/>
      <c r="KB41" s="276"/>
      <c r="KC41" s="276"/>
      <c r="KD41" s="276"/>
      <c r="KE41" s="276"/>
      <c r="KF41" s="276"/>
      <c r="KG41" s="276"/>
      <c r="KH41" s="276"/>
      <c r="KI41" s="276"/>
      <c r="KJ41" s="276"/>
      <c r="KK41" s="276"/>
      <c r="KL41" s="276"/>
      <c r="KM41" s="276"/>
      <c r="KN41" s="276"/>
      <c r="KO41" s="276"/>
      <c r="KP41" s="276"/>
      <c r="KQ41" s="276"/>
      <c r="KR41" s="276"/>
      <c r="KS41" s="276"/>
      <c r="KT41" s="276"/>
      <c r="KU41" s="276"/>
      <c r="KV41" s="276"/>
      <c r="KW41" s="276"/>
      <c r="KX41" s="276"/>
      <c r="KY41" s="276"/>
      <c r="KZ41" s="276"/>
      <c r="LA41" s="276"/>
      <c r="LB41" s="276"/>
      <c r="LC41" s="276"/>
      <c r="LD41" s="276"/>
      <c r="LE41" s="276"/>
      <c r="LF41" s="276"/>
      <c r="LG41" s="276"/>
      <c r="LH41" s="276"/>
      <c r="LI41" s="276"/>
      <c r="LJ41" s="276"/>
      <c r="LK41" s="276"/>
      <c r="LL41" s="276"/>
      <c r="LM41" s="276"/>
      <c r="LN41" s="276"/>
      <c r="LO41" s="276"/>
      <c r="LP41" s="276"/>
      <c r="LQ41" s="276"/>
      <c r="LR41" s="276"/>
      <c r="LS41" s="276"/>
      <c r="LT41" s="276"/>
      <c r="LU41" s="276"/>
      <c r="LV41" s="276"/>
      <c r="LW41" s="276"/>
      <c r="LX41" s="276"/>
      <c r="LY41" s="276"/>
      <c r="LZ41" s="276"/>
      <c r="MA41" s="276"/>
      <c r="MB41" s="276"/>
      <c r="MC41" s="276"/>
      <c r="MD41" s="276"/>
      <c r="ME41" s="276"/>
      <c r="MF41" s="276"/>
      <c r="MG41" s="276"/>
      <c r="MH41" s="276"/>
      <c r="MI41" s="276"/>
      <c r="MJ41" s="276"/>
      <c r="MK41" s="276"/>
      <c r="ML41" s="276"/>
      <c r="MM41" s="276"/>
      <c r="MN41" s="276"/>
      <c r="MO41" s="276"/>
      <c r="MP41" s="276"/>
      <c r="MQ41" s="276"/>
      <c r="MR41" s="276"/>
      <c r="MS41" s="276"/>
      <c r="MT41" s="276"/>
      <c r="MU41" s="276"/>
      <c r="MV41" s="276"/>
      <c r="MW41" s="276"/>
      <c r="MX41" s="276"/>
      <c r="MY41" s="276"/>
      <c r="MZ41" s="276"/>
      <c r="NA41" s="276"/>
      <c r="NB41" s="276"/>
      <c r="NC41" s="276"/>
      <c r="ND41" s="276"/>
      <c r="NE41" s="276"/>
      <c r="NF41" s="276"/>
      <c r="NG41" s="276"/>
      <c r="NH41" s="276"/>
      <c r="NI41" s="276"/>
      <c r="NJ41" s="276"/>
      <c r="NK41" s="276"/>
      <c r="NL41" s="276"/>
      <c r="NM41" s="276"/>
      <c r="NN41" s="276"/>
      <c r="NO41" s="276"/>
      <c r="NP41" s="276"/>
      <c r="NQ41" s="276"/>
      <c r="NR41" s="276"/>
      <c r="NS41" s="276"/>
      <c r="NT41" s="276"/>
      <c r="NU41" s="276"/>
      <c r="NV41" s="276"/>
      <c r="NW41" s="276"/>
      <c r="NX41" s="276"/>
      <c r="NY41" s="276"/>
      <c r="NZ41" s="276"/>
      <c r="OA41" s="276"/>
      <c r="OB41" s="276"/>
      <c r="OC41" s="276"/>
      <c r="OD41" s="276"/>
      <c r="OE41" s="276"/>
      <c r="OF41" s="276"/>
      <c r="OG41" s="276"/>
      <c r="OH41" s="276"/>
      <c r="OI41" s="276"/>
      <c r="OJ41" s="276"/>
      <c r="OK41" s="276"/>
      <c r="OL41" s="276"/>
      <c r="OM41" s="276"/>
      <c r="ON41" s="276"/>
      <c r="OO41" s="276"/>
      <c r="OP41" s="276"/>
      <c r="OQ41" s="276"/>
      <c r="OR41" s="276"/>
      <c r="OS41" s="276"/>
      <c r="OT41" s="276"/>
      <c r="OU41" s="276"/>
      <c r="OV41" s="276"/>
      <c r="OW41" s="276"/>
      <c r="OX41" s="276"/>
      <c r="OY41" s="276"/>
      <c r="OZ41" s="276"/>
      <c r="PA41" s="276"/>
      <c r="PB41" s="276"/>
      <c r="PC41" s="276"/>
      <c r="PD41" s="276"/>
      <c r="PE41" s="276"/>
      <c r="PF41" s="276"/>
      <c r="PG41" s="276"/>
      <c r="PH41" s="276"/>
      <c r="PI41" s="276"/>
      <c r="PJ41" s="276"/>
      <c r="PK41" s="276"/>
      <c r="PL41" s="276"/>
      <c r="PM41" s="276"/>
      <c r="PN41" s="276"/>
      <c r="PO41" s="276"/>
      <c r="PP41" s="276"/>
      <c r="PQ41" s="276"/>
      <c r="PR41" s="276"/>
      <c r="PS41" s="276"/>
      <c r="PT41" s="276"/>
      <c r="PU41" s="276"/>
      <c r="PV41" s="276"/>
      <c r="PW41" s="276"/>
      <c r="PX41" s="276"/>
      <c r="PY41" s="276"/>
      <c r="PZ41" s="276"/>
      <c r="QA41" s="276"/>
      <c r="QB41" s="276"/>
      <c r="QC41" s="276"/>
      <c r="QD41" s="276"/>
      <c r="QE41" s="276"/>
      <c r="QF41" s="276"/>
      <c r="QG41" s="276"/>
      <c r="QH41" s="276"/>
      <c r="QI41" s="276"/>
      <c r="QJ41" s="276"/>
      <c r="QK41" s="276"/>
      <c r="QL41" s="276"/>
      <c r="QM41" s="276"/>
      <c r="QN41" s="276"/>
      <c r="QO41" s="276"/>
      <c r="QP41" s="276"/>
      <c r="QQ41" s="276"/>
      <c r="QR41" s="276"/>
      <c r="QS41" s="276"/>
      <c r="QT41" s="276"/>
      <c r="QU41" s="276"/>
      <c r="QV41" s="276"/>
      <c r="QW41" s="276"/>
      <c r="QX41" s="276"/>
      <c r="QY41" s="276"/>
      <c r="QZ41" s="276"/>
      <c r="RA41" s="276"/>
      <c r="RB41" s="276"/>
      <c r="RC41" s="276"/>
      <c r="RD41" s="276"/>
      <c r="RE41" s="276"/>
      <c r="RF41" s="276"/>
      <c r="RG41" s="276"/>
    </row>
    <row r="42" spans="1:475" s="469" customFormat="1">
      <c r="A42" s="276"/>
      <c r="B42" s="461" t="s">
        <v>80</v>
      </c>
      <c r="C42" s="461"/>
      <c r="D42" s="462"/>
      <c r="E42" s="625" t="s">
        <v>371</v>
      </c>
      <c r="F42" s="625">
        <v>5</v>
      </c>
      <c r="G42" s="479">
        <f t="shared" si="0"/>
        <v>0</v>
      </c>
      <c r="H42" s="638" t="s">
        <v>40</v>
      </c>
      <c r="I42" s="626">
        <v>0</v>
      </c>
      <c r="J42" s="627">
        <v>0</v>
      </c>
      <c r="K42" s="628">
        <v>4.75</v>
      </c>
      <c r="L42" s="628">
        <v>4.75</v>
      </c>
      <c r="M42" s="467">
        <f t="shared" si="15"/>
        <v>0</v>
      </c>
      <c r="N42" s="467">
        <f t="shared" si="16"/>
        <v>0</v>
      </c>
      <c r="O42" s="767"/>
      <c r="P42" s="468">
        <f t="shared" si="2"/>
        <v>0</v>
      </c>
      <c r="Q42" s="468">
        <f t="shared" si="3"/>
        <v>0</v>
      </c>
      <c r="R42" s="468">
        <f t="shared" si="4"/>
        <v>0</v>
      </c>
      <c r="S42" s="468">
        <f t="shared" si="17"/>
        <v>0</v>
      </c>
      <c r="T42" s="468">
        <v>0</v>
      </c>
      <c r="U42" s="468">
        <f t="shared" si="18"/>
        <v>0</v>
      </c>
      <c r="V42" s="468">
        <f t="shared" si="7"/>
        <v>0</v>
      </c>
      <c r="W42" s="468">
        <v>0</v>
      </c>
      <c r="X42" s="468">
        <f t="shared" si="8"/>
        <v>0</v>
      </c>
      <c r="Y42" s="468">
        <f t="shared" si="9"/>
        <v>0</v>
      </c>
      <c r="Z42" s="468">
        <f t="shared" si="10"/>
        <v>0</v>
      </c>
      <c r="AA42" s="482">
        <f>IF(J42=0,0,(HLOOKUP(H42,'2012-2013 CE W T&amp;D No ConsCredi'!$C$7:$P$37,F42+1,FALSE)))</f>
        <v>0</v>
      </c>
      <c r="AB42" s="468">
        <f t="shared" si="19"/>
        <v>0</v>
      </c>
      <c r="AC42" s="487" t="str">
        <f t="shared" si="20"/>
        <v/>
      </c>
      <c r="AD42" s="487" t="str">
        <f t="shared" si="21"/>
        <v/>
      </c>
      <c r="AE42" s="276"/>
      <c r="AF42" s="276"/>
      <c r="AG42" s="276"/>
      <c r="AH42" s="276"/>
      <c r="AI42" s="276"/>
      <c r="AJ42" s="276"/>
      <c r="AK42" s="276"/>
      <c r="AL42" s="276"/>
      <c r="AM42" s="276"/>
      <c r="AN42" s="276"/>
      <c r="AO42" s="276"/>
      <c r="AP42" s="276"/>
      <c r="AQ42" s="276"/>
      <c r="AR42" s="276"/>
      <c r="AS42" s="276"/>
      <c r="AT42" s="276"/>
      <c r="AU42" s="276"/>
      <c r="AV42" s="276"/>
      <c r="AW42" s="276"/>
      <c r="AX42" s="276"/>
      <c r="AY42" s="276"/>
      <c r="AZ42" s="276"/>
      <c r="BA42" s="276"/>
      <c r="BB42" s="276"/>
      <c r="BC42" s="276"/>
      <c r="BD42" s="276"/>
      <c r="BE42" s="276"/>
      <c r="BF42" s="276"/>
      <c r="BG42" s="276"/>
      <c r="BH42" s="276"/>
      <c r="BI42" s="276"/>
      <c r="BJ42" s="276"/>
      <c r="BK42" s="276"/>
      <c r="BL42" s="276"/>
      <c r="BM42" s="276"/>
      <c r="BN42" s="276"/>
      <c r="BO42" s="276"/>
      <c r="BP42" s="276"/>
      <c r="BQ42" s="276"/>
      <c r="BR42" s="276"/>
      <c r="BS42" s="276"/>
      <c r="BT42" s="276"/>
      <c r="BU42" s="276"/>
      <c r="BV42" s="276"/>
      <c r="BW42" s="276"/>
      <c r="BX42" s="276"/>
      <c r="BY42" s="276"/>
      <c r="BZ42" s="276"/>
      <c r="CA42" s="276"/>
      <c r="CB42" s="276"/>
      <c r="CC42" s="276"/>
      <c r="CD42" s="276"/>
      <c r="CE42" s="276"/>
      <c r="CF42" s="276"/>
      <c r="CG42" s="276"/>
      <c r="CH42" s="276"/>
      <c r="CI42" s="276"/>
      <c r="CJ42" s="276"/>
      <c r="CK42" s="276"/>
      <c r="CL42" s="276"/>
      <c r="CM42" s="276"/>
      <c r="CN42" s="276"/>
      <c r="CO42" s="276"/>
      <c r="CP42" s="276"/>
      <c r="CQ42" s="276"/>
      <c r="CR42" s="276"/>
      <c r="CS42" s="276"/>
      <c r="CT42" s="276"/>
      <c r="CU42" s="276"/>
      <c r="CV42" s="276"/>
      <c r="CW42" s="276"/>
      <c r="CX42" s="276"/>
      <c r="CY42" s="276"/>
      <c r="CZ42" s="276"/>
      <c r="DA42" s="276"/>
      <c r="DB42" s="276"/>
      <c r="DC42" s="276"/>
      <c r="DD42" s="276"/>
      <c r="DE42" s="276"/>
      <c r="DF42" s="276"/>
      <c r="DG42" s="276"/>
      <c r="DH42" s="276"/>
      <c r="DI42" s="276"/>
      <c r="DJ42" s="276"/>
      <c r="DK42" s="276"/>
      <c r="DL42" s="276"/>
      <c r="DM42" s="276"/>
      <c r="DN42" s="276"/>
      <c r="DO42" s="276"/>
      <c r="DP42" s="276"/>
      <c r="DQ42" s="276"/>
      <c r="DR42" s="276"/>
      <c r="DS42" s="276"/>
      <c r="DT42" s="276"/>
      <c r="DU42" s="276"/>
      <c r="DV42" s="276"/>
      <c r="DW42" s="276"/>
      <c r="DX42" s="276"/>
      <c r="DY42" s="276"/>
      <c r="DZ42" s="276"/>
      <c r="EA42" s="276"/>
      <c r="EB42" s="276"/>
      <c r="EC42" s="276"/>
      <c r="ED42" s="276"/>
      <c r="EE42" s="276"/>
      <c r="EF42" s="276"/>
      <c r="EG42" s="276"/>
      <c r="EH42" s="276"/>
      <c r="EI42" s="276"/>
      <c r="EJ42" s="276"/>
      <c r="EK42" s="276"/>
      <c r="EL42" s="276"/>
      <c r="EM42" s="276"/>
      <c r="EN42" s="276"/>
      <c r="EO42" s="276"/>
      <c r="EP42" s="276"/>
      <c r="EQ42" s="276"/>
      <c r="ER42" s="276"/>
      <c r="ES42" s="276"/>
      <c r="ET42" s="276"/>
      <c r="EU42" s="276"/>
      <c r="EV42" s="276"/>
      <c r="EW42" s="276"/>
      <c r="EX42" s="276"/>
      <c r="EY42" s="276"/>
      <c r="EZ42" s="276"/>
      <c r="FA42" s="276"/>
      <c r="FB42" s="276"/>
      <c r="FC42" s="276"/>
      <c r="FD42" s="276"/>
      <c r="FE42" s="276"/>
      <c r="FF42" s="276"/>
      <c r="FG42" s="276"/>
      <c r="FH42" s="276"/>
      <c r="FI42" s="276"/>
      <c r="FJ42" s="276"/>
      <c r="FK42" s="276"/>
      <c r="FL42" s="276"/>
      <c r="FM42" s="276"/>
      <c r="FN42" s="276"/>
      <c r="FO42" s="276"/>
      <c r="FP42" s="276"/>
      <c r="FQ42" s="276"/>
      <c r="FR42" s="276"/>
      <c r="FS42" s="276"/>
      <c r="FT42" s="276"/>
      <c r="FU42" s="276"/>
      <c r="FV42" s="276"/>
      <c r="FW42" s="276"/>
      <c r="FX42" s="276"/>
      <c r="FY42" s="276"/>
      <c r="FZ42" s="276"/>
      <c r="GA42" s="276"/>
      <c r="GB42" s="276"/>
      <c r="GC42" s="276"/>
      <c r="GD42" s="276"/>
      <c r="GE42" s="276"/>
      <c r="GF42" s="276"/>
      <c r="GG42" s="276"/>
      <c r="GH42" s="276"/>
      <c r="GI42" s="276"/>
      <c r="GJ42" s="276"/>
      <c r="GK42" s="276"/>
      <c r="GL42" s="276"/>
      <c r="GM42" s="276"/>
      <c r="GN42" s="276"/>
      <c r="GO42" s="276"/>
      <c r="GP42" s="276"/>
      <c r="GQ42" s="276"/>
      <c r="GR42" s="276"/>
      <c r="GS42" s="276"/>
      <c r="GT42" s="276"/>
      <c r="GU42" s="276"/>
      <c r="GV42" s="276"/>
      <c r="GW42" s="276"/>
      <c r="GX42" s="276"/>
      <c r="GY42" s="276"/>
      <c r="GZ42" s="276"/>
      <c r="HA42" s="276"/>
      <c r="HB42" s="276"/>
      <c r="HC42" s="276"/>
      <c r="HD42" s="276"/>
      <c r="HE42" s="276"/>
      <c r="HF42" s="276"/>
      <c r="HG42" s="276"/>
      <c r="HH42" s="276"/>
      <c r="HI42" s="276"/>
      <c r="HJ42" s="276"/>
      <c r="HK42" s="276"/>
      <c r="HL42" s="276"/>
      <c r="HM42" s="276"/>
      <c r="HN42" s="276"/>
      <c r="HO42" s="276"/>
      <c r="HP42" s="276"/>
      <c r="HQ42" s="276"/>
      <c r="HR42" s="276"/>
      <c r="HS42" s="276"/>
      <c r="HT42" s="276"/>
      <c r="HU42" s="276"/>
      <c r="HV42" s="276"/>
      <c r="HW42" s="276"/>
      <c r="HX42" s="276"/>
      <c r="HY42" s="276"/>
      <c r="HZ42" s="276"/>
      <c r="IA42" s="276"/>
      <c r="IB42" s="276"/>
      <c r="IC42" s="276"/>
      <c r="ID42" s="276"/>
      <c r="IE42" s="276"/>
      <c r="IF42" s="276"/>
      <c r="IG42" s="276"/>
      <c r="IH42" s="276"/>
      <c r="II42" s="276"/>
      <c r="IJ42" s="276"/>
      <c r="IK42" s="276"/>
      <c r="IL42" s="276"/>
      <c r="IM42" s="276"/>
      <c r="IN42" s="276"/>
      <c r="IO42" s="276"/>
      <c r="IP42" s="276"/>
      <c r="IQ42" s="276"/>
      <c r="IR42" s="276"/>
      <c r="IS42" s="276"/>
      <c r="IT42" s="276"/>
      <c r="IU42" s="276"/>
      <c r="IV42" s="276"/>
      <c r="IW42" s="276"/>
      <c r="IX42" s="276"/>
      <c r="IY42" s="276"/>
      <c r="IZ42" s="276"/>
      <c r="JA42" s="276"/>
      <c r="JB42" s="276"/>
      <c r="JC42" s="276"/>
      <c r="JD42" s="276"/>
      <c r="JE42" s="276"/>
      <c r="JF42" s="276"/>
      <c r="JG42" s="276"/>
      <c r="JH42" s="276"/>
      <c r="JI42" s="276"/>
      <c r="JJ42" s="276"/>
      <c r="JK42" s="276"/>
      <c r="JL42" s="276"/>
      <c r="JM42" s="276"/>
      <c r="JN42" s="276"/>
      <c r="JO42" s="276"/>
      <c r="JP42" s="276"/>
      <c r="JQ42" s="276"/>
      <c r="JR42" s="276"/>
      <c r="JS42" s="276"/>
      <c r="JT42" s="276"/>
      <c r="JU42" s="276"/>
      <c r="JV42" s="276"/>
      <c r="JW42" s="276"/>
      <c r="JX42" s="276"/>
      <c r="JY42" s="276"/>
      <c r="JZ42" s="276"/>
      <c r="KA42" s="276"/>
      <c r="KB42" s="276"/>
      <c r="KC42" s="276"/>
      <c r="KD42" s="276"/>
      <c r="KE42" s="276"/>
      <c r="KF42" s="276"/>
      <c r="KG42" s="276"/>
      <c r="KH42" s="276"/>
      <c r="KI42" s="276"/>
      <c r="KJ42" s="276"/>
      <c r="KK42" s="276"/>
      <c r="KL42" s="276"/>
      <c r="KM42" s="276"/>
      <c r="KN42" s="276"/>
      <c r="KO42" s="276"/>
      <c r="KP42" s="276"/>
      <c r="KQ42" s="276"/>
      <c r="KR42" s="276"/>
      <c r="KS42" s="276"/>
      <c r="KT42" s="276"/>
      <c r="KU42" s="276"/>
      <c r="KV42" s="276"/>
      <c r="KW42" s="276"/>
      <c r="KX42" s="276"/>
      <c r="KY42" s="276"/>
      <c r="KZ42" s="276"/>
      <c r="LA42" s="276"/>
      <c r="LB42" s="276"/>
      <c r="LC42" s="276"/>
      <c r="LD42" s="276"/>
      <c r="LE42" s="276"/>
      <c r="LF42" s="276"/>
      <c r="LG42" s="276"/>
      <c r="LH42" s="276"/>
      <c r="LI42" s="276"/>
      <c r="LJ42" s="276"/>
      <c r="LK42" s="276"/>
      <c r="LL42" s="276"/>
      <c r="LM42" s="276"/>
      <c r="LN42" s="276"/>
      <c r="LO42" s="276"/>
      <c r="LP42" s="276"/>
      <c r="LQ42" s="276"/>
      <c r="LR42" s="276"/>
      <c r="LS42" s="276"/>
      <c r="LT42" s="276"/>
      <c r="LU42" s="276"/>
      <c r="LV42" s="276"/>
      <c r="LW42" s="276"/>
      <c r="LX42" s="276"/>
      <c r="LY42" s="276"/>
      <c r="LZ42" s="276"/>
      <c r="MA42" s="276"/>
      <c r="MB42" s="276"/>
      <c r="MC42" s="276"/>
      <c r="MD42" s="276"/>
      <c r="ME42" s="276"/>
      <c r="MF42" s="276"/>
      <c r="MG42" s="276"/>
      <c r="MH42" s="276"/>
      <c r="MI42" s="276"/>
      <c r="MJ42" s="276"/>
      <c r="MK42" s="276"/>
      <c r="ML42" s="276"/>
      <c r="MM42" s="276"/>
      <c r="MN42" s="276"/>
      <c r="MO42" s="276"/>
      <c r="MP42" s="276"/>
      <c r="MQ42" s="276"/>
      <c r="MR42" s="276"/>
      <c r="MS42" s="276"/>
      <c r="MT42" s="276"/>
      <c r="MU42" s="276"/>
      <c r="MV42" s="276"/>
      <c r="MW42" s="276"/>
      <c r="MX42" s="276"/>
      <c r="MY42" s="276"/>
      <c r="MZ42" s="276"/>
      <c r="NA42" s="276"/>
      <c r="NB42" s="276"/>
      <c r="NC42" s="276"/>
      <c r="ND42" s="276"/>
      <c r="NE42" s="276"/>
      <c r="NF42" s="276"/>
      <c r="NG42" s="276"/>
      <c r="NH42" s="276"/>
      <c r="NI42" s="276"/>
      <c r="NJ42" s="276"/>
      <c r="NK42" s="276"/>
      <c r="NL42" s="276"/>
      <c r="NM42" s="276"/>
      <c r="NN42" s="276"/>
      <c r="NO42" s="276"/>
      <c r="NP42" s="276"/>
      <c r="NQ42" s="276"/>
      <c r="NR42" s="276"/>
      <c r="NS42" s="276"/>
      <c r="NT42" s="276"/>
      <c r="NU42" s="276"/>
      <c r="NV42" s="276"/>
      <c r="NW42" s="276"/>
      <c r="NX42" s="276"/>
      <c r="NY42" s="276"/>
      <c r="NZ42" s="276"/>
      <c r="OA42" s="276"/>
      <c r="OB42" s="276"/>
      <c r="OC42" s="276"/>
      <c r="OD42" s="276"/>
      <c r="OE42" s="276"/>
      <c r="OF42" s="276"/>
      <c r="OG42" s="276"/>
      <c r="OH42" s="276"/>
      <c r="OI42" s="276"/>
      <c r="OJ42" s="276"/>
      <c r="OK42" s="276"/>
      <c r="OL42" s="276"/>
      <c r="OM42" s="276"/>
      <c r="ON42" s="276"/>
      <c r="OO42" s="276"/>
      <c r="OP42" s="276"/>
      <c r="OQ42" s="276"/>
      <c r="OR42" s="276"/>
      <c r="OS42" s="276"/>
      <c r="OT42" s="276"/>
      <c r="OU42" s="276"/>
      <c r="OV42" s="276"/>
      <c r="OW42" s="276"/>
      <c r="OX42" s="276"/>
      <c r="OY42" s="276"/>
      <c r="OZ42" s="276"/>
      <c r="PA42" s="276"/>
      <c r="PB42" s="276"/>
      <c r="PC42" s="276"/>
      <c r="PD42" s="276"/>
      <c r="PE42" s="276"/>
      <c r="PF42" s="276"/>
      <c r="PG42" s="276"/>
      <c r="PH42" s="276"/>
      <c r="PI42" s="276"/>
      <c r="PJ42" s="276"/>
      <c r="PK42" s="276"/>
      <c r="PL42" s="276"/>
      <c r="PM42" s="276"/>
      <c r="PN42" s="276"/>
      <c r="PO42" s="276"/>
      <c r="PP42" s="276"/>
      <c r="PQ42" s="276"/>
      <c r="PR42" s="276"/>
      <c r="PS42" s="276"/>
      <c r="PT42" s="276"/>
      <c r="PU42" s="276"/>
      <c r="PV42" s="276"/>
      <c r="PW42" s="276"/>
      <c r="PX42" s="276"/>
      <c r="PY42" s="276"/>
      <c r="PZ42" s="276"/>
      <c r="QA42" s="276"/>
      <c r="QB42" s="276"/>
      <c r="QC42" s="276"/>
      <c r="QD42" s="276"/>
      <c r="QE42" s="276"/>
      <c r="QF42" s="276"/>
      <c r="QG42" s="276"/>
      <c r="QH42" s="276"/>
      <c r="QI42" s="276"/>
      <c r="QJ42" s="276"/>
      <c r="QK42" s="276"/>
      <c r="QL42" s="276"/>
      <c r="QM42" s="276"/>
      <c r="QN42" s="276"/>
      <c r="QO42" s="276"/>
      <c r="QP42" s="276"/>
      <c r="QQ42" s="276"/>
      <c r="QR42" s="276"/>
      <c r="QS42" s="276"/>
      <c r="QT42" s="276"/>
      <c r="QU42" s="276"/>
      <c r="QV42" s="276"/>
      <c r="QW42" s="276"/>
      <c r="QX42" s="276"/>
      <c r="QY42" s="276"/>
      <c r="QZ42" s="276"/>
      <c r="RA42" s="276"/>
      <c r="RB42" s="276"/>
      <c r="RC42" s="276"/>
      <c r="RD42" s="276"/>
      <c r="RE42" s="276"/>
      <c r="RF42" s="276"/>
      <c r="RG42" s="276"/>
    </row>
    <row r="43" spans="1:475" s="469" customFormat="1">
      <c r="A43" s="276"/>
      <c r="B43" s="461" t="s">
        <v>80</v>
      </c>
      <c r="C43" s="461"/>
      <c r="D43" s="462"/>
      <c r="E43" s="625" t="s">
        <v>372</v>
      </c>
      <c r="F43" s="625">
        <v>10</v>
      </c>
      <c r="G43" s="479">
        <f t="shared" si="0"/>
        <v>0</v>
      </c>
      <c r="H43" s="638" t="s">
        <v>40</v>
      </c>
      <c r="I43" s="626">
        <v>0</v>
      </c>
      <c r="J43" s="627">
        <v>0</v>
      </c>
      <c r="K43" s="628">
        <v>41</v>
      </c>
      <c r="L43" s="628">
        <v>41</v>
      </c>
      <c r="M43" s="467">
        <f t="shared" si="15"/>
        <v>0</v>
      </c>
      <c r="N43" s="467">
        <f t="shared" si="16"/>
        <v>0</v>
      </c>
      <c r="O43" s="767"/>
      <c r="P43" s="468">
        <f t="shared" si="2"/>
        <v>0</v>
      </c>
      <c r="Q43" s="468">
        <f t="shared" si="3"/>
        <v>0</v>
      </c>
      <c r="R43" s="468">
        <f t="shared" si="4"/>
        <v>0</v>
      </c>
      <c r="S43" s="468">
        <f t="shared" si="17"/>
        <v>0</v>
      </c>
      <c r="T43" s="468">
        <v>0</v>
      </c>
      <c r="U43" s="468">
        <f t="shared" si="18"/>
        <v>0</v>
      </c>
      <c r="V43" s="468">
        <f t="shared" si="7"/>
        <v>0</v>
      </c>
      <c r="W43" s="468">
        <v>0</v>
      </c>
      <c r="X43" s="468">
        <f t="shared" si="8"/>
        <v>0</v>
      </c>
      <c r="Y43" s="468">
        <f t="shared" si="9"/>
        <v>0</v>
      </c>
      <c r="Z43" s="468">
        <f t="shared" si="10"/>
        <v>0</v>
      </c>
      <c r="AA43" s="482">
        <f>IF(J43=0,0,(HLOOKUP(H43,'2012-2013 CE W T&amp;D No ConsCredi'!$C$7:$P$37,F43+1,FALSE)))</f>
        <v>0</v>
      </c>
      <c r="AB43" s="468">
        <f t="shared" si="19"/>
        <v>0</v>
      </c>
      <c r="AC43" s="487" t="str">
        <f t="shared" si="20"/>
        <v/>
      </c>
      <c r="AD43" s="487" t="str">
        <f t="shared" si="21"/>
        <v/>
      </c>
      <c r="AE43" s="276"/>
      <c r="AF43" s="276"/>
      <c r="AG43" s="276"/>
      <c r="AH43" s="276"/>
      <c r="AI43" s="276"/>
      <c r="AJ43" s="276"/>
      <c r="AK43" s="276"/>
      <c r="AL43" s="276"/>
      <c r="AM43" s="276"/>
      <c r="AN43" s="276"/>
      <c r="AO43" s="276"/>
      <c r="AP43" s="276"/>
      <c r="AQ43" s="276"/>
      <c r="AR43" s="276"/>
      <c r="AS43" s="276"/>
      <c r="AT43" s="276"/>
      <c r="AU43" s="276"/>
      <c r="AV43" s="276"/>
      <c r="AW43" s="276"/>
      <c r="AX43" s="276"/>
      <c r="AY43" s="276"/>
      <c r="AZ43" s="276"/>
      <c r="BA43" s="276"/>
      <c r="BB43" s="276"/>
      <c r="BC43" s="276"/>
      <c r="BD43" s="276"/>
      <c r="BE43" s="276"/>
      <c r="BF43" s="276"/>
      <c r="BG43" s="276"/>
      <c r="BH43" s="276"/>
      <c r="BI43" s="276"/>
      <c r="BJ43" s="276"/>
      <c r="BK43" s="276"/>
      <c r="BL43" s="276"/>
      <c r="BM43" s="276"/>
      <c r="BN43" s="276"/>
      <c r="BO43" s="276"/>
      <c r="BP43" s="276"/>
      <c r="BQ43" s="276"/>
      <c r="BR43" s="276"/>
      <c r="BS43" s="276"/>
      <c r="BT43" s="276"/>
      <c r="BU43" s="276"/>
      <c r="BV43" s="276"/>
      <c r="BW43" s="276"/>
      <c r="BX43" s="276"/>
      <c r="BY43" s="276"/>
      <c r="BZ43" s="276"/>
      <c r="CA43" s="276"/>
      <c r="CB43" s="276"/>
      <c r="CC43" s="276"/>
      <c r="CD43" s="276"/>
      <c r="CE43" s="276"/>
      <c r="CF43" s="276"/>
      <c r="CG43" s="276"/>
      <c r="CH43" s="276"/>
      <c r="CI43" s="276"/>
      <c r="CJ43" s="276"/>
      <c r="CK43" s="276"/>
      <c r="CL43" s="276"/>
      <c r="CM43" s="276"/>
      <c r="CN43" s="276"/>
      <c r="CO43" s="276"/>
      <c r="CP43" s="276"/>
      <c r="CQ43" s="276"/>
      <c r="CR43" s="276"/>
      <c r="CS43" s="276"/>
      <c r="CT43" s="276"/>
      <c r="CU43" s="276"/>
      <c r="CV43" s="276"/>
      <c r="CW43" s="276"/>
      <c r="CX43" s="276"/>
      <c r="CY43" s="276"/>
      <c r="CZ43" s="276"/>
      <c r="DA43" s="276"/>
      <c r="DB43" s="276"/>
      <c r="DC43" s="276"/>
      <c r="DD43" s="276"/>
      <c r="DE43" s="276"/>
      <c r="DF43" s="276"/>
      <c r="DG43" s="276"/>
      <c r="DH43" s="276"/>
      <c r="DI43" s="276"/>
      <c r="DJ43" s="276"/>
      <c r="DK43" s="276"/>
      <c r="DL43" s="276"/>
      <c r="DM43" s="276"/>
      <c r="DN43" s="276"/>
      <c r="DO43" s="276"/>
      <c r="DP43" s="276"/>
      <c r="DQ43" s="276"/>
      <c r="DR43" s="276"/>
      <c r="DS43" s="276"/>
      <c r="DT43" s="276"/>
      <c r="DU43" s="276"/>
      <c r="DV43" s="276"/>
      <c r="DW43" s="276"/>
      <c r="DX43" s="276"/>
      <c r="DY43" s="276"/>
      <c r="DZ43" s="276"/>
      <c r="EA43" s="276"/>
      <c r="EB43" s="276"/>
      <c r="EC43" s="276"/>
      <c r="ED43" s="276"/>
      <c r="EE43" s="276"/>
      <c r="EF43" s="276"/>
      <c r="EG43" s="276"/>
      <c r="EH43" s="276"/>
      <c r="EI43" s="276"/>
      <c r="EJ43" s="276"/>
      <c r="EK43" s="276"/>
      <c r="EL43" s="276"/>
      <c r="EM43" s="276"/>
      <c r="EN43" s="276"/>
      <c r="EO43" s="276"/>
      <c r="EP43" s="276"/>
      <c r="EQ43" s="276"/>
      <c r="ER43" s="276"/>
      <c r="ES43" s="276"/>
      <c r="ET43" s="276"/>
      <c r="EU43" s="276"/>
      <c r="EV43" s="276"/>
      <c r="EW43" s="276"/>
      <c r="EX43" s="276"/>
      <c r="EY43" s="276"/>
      <c r="EZ43" s="276"/>
      <c r="FA43" s="276"/>
      <c r="FB43" s="276"/>
      <c r="FC43" s="276"/>
      <c r="FD43" s="276"/>
      <c r="FE43" s="276"/>
      <c r="FF43" s="276"/>
      <c r="FG43" s="276"/>
      <c r="FH43" s="276"/>
      <c r="FI43" s="276"/>
      <c r="FJ43" s="276"/>
      <c r="FK43" s="276"/>
      <c r="FL43" s="276"/>
      <c r="FM43" s="276"/>
      <c r="FN43" s="276"/>
      <c r="FO43" s="276"/>
      <c r="FP43" s="276"/>
      <c r="FQ43" s="276"/>
      <c r="FR43" s="276"/>
      <c r="FS43" s="276"/>
      <c r="FT43" s="276"/>
      <c r="FU43" s="276"/>
      <c r="FV43" s="276"/>
      <c r="FW43" s="276"/>
      <c r="FX43" s="276"/>
      <c r="FY43" s="276"/>
      <c r="FZ43" s="276"/>
      <c r="GA43" s="276"/>
      <c r="GB43" s="276"/>
      <c r="GC43" s="276"/>
      <c r="GD43" s="276"/>
      <c r="GE43" s="276"/>
      <c r="GF43" s="276"/>
      <c r="GG43" s="276"/>
      <c r="GH43" s="276"/>
      <c r="GI43" s="276"/>
      <c r="GJ43" s="276"/>
      <c r="GK43" s="276"/>
      <c r="GL43" s="276"/>
      <c r="GM43" s="276"/>
      <c r="GN43" s="276"/>
      <c r="GO43" s="276"/>
      <c r="GP43" s="276"/>
      <c r="GQ43" s="276"/>
      <c r="GR43" s="276"/>
      <c r="GS43" s="276"/>
      <c r="GT43" s="276"/>
      <c r="GU43" s="276"/>
      <c r="GV43" s="276"/>
      <c r="GW43" s="276"/>
      <c r="GX43" s="276"/>
      <c r="GY43" s="276"/>
      <c r="GZ43" s="276"/>
      <c r="HA43" s="276"/>
      <c r="HB43" s="276"/>
      <c r="HC43" s="276"/>
      <c r="HD43" s="276"/>
      <c r="HE43" s="276"/>
      <c r="HF43" s="276"/>
      <c r="HG43" s="276"/>
      <c r="HH43" s="276"/>
      <c r="HI43" s="276"/>
      <c r="HJ43" s="276"/>
      <c r="HK43" s="276"/>
      <c r="HL43" s="276"/>
      <c r="HM43" s="276"/>
      <c r="HN43" s="276"/>
      <c r="HO43" s="276"/>
      <c r="HP43" s="276"/>
      <c r="HQ43" s="276"/>
      <c r="HR43" s="276"/>
      <c r="HS43" s="276"/>
      <c r="HT43" s="276"/>
      <c r="HU43" s="276"/>
      <c r="HV43" s="276"/>
      <c r="HW43" s="276"/>
      <c r="HX43" s="276"/>
      <c r="HY43" s="276"/>
      <c r="HZ43" s="276"/>
      <c r="IA43" s="276"/>
      <c r="IB43" s="276"/>
      <c r="IC43" s="276"/>
      <c r="ID43" s="276"/>
      <c r="IE43" s="276"/>
      <c r="IF43" s="276"/>
      <c r="IG43" s="276"/>
      <c r="IH43" s="276"/>
      <c r="II43" s="276"/>
      <c r="IJ43" s="276"/>
      <c r="IK43" s="276"/>
      <c r="IL43" s="276"/>
      <c r="IM43" s="276"/>
      <c r="IN43" s="276"/>
      <c r="IO43" s="276"/>
      <c r="IP43" s="276"/>
      <c r="IQ43" s="276"/>
      <c r="IR43" s="276"/>
      <c r="IS43" s="276"/>
      <c r="IT43" s="276"/>
      <c r="IU43" s="276"/>
      <c r="IV43" s="276"/>
      <c r="IW43" s="276"/>
      <c r="IX43" s="276"/>
      <c r="IY43" s="276"/>
      <c r="IZ43" s="276"/>
      <c r="JA43" s="276"/>
      <c r="JB43" s="276"/>
      <c r="JC43" s="276"/>
      <c r="JD43" s="276"/>
      <c r="JE43" s="276"/>
      <c r="JF43" s="276"/>
      <c r="JG43" s="276"/>
      <c r="JH43" s="276"/>
      <c r="JI43" s="276"/>
      <c r="JJ43" s="276"/>
      <c r="JK43" s="276"/>
      <c r="JL43" s="276"/>
      <c r="JM43" s="276"/>
      <c r="JN43" s="276"/>
      <c r="JO43" s="276"/>
      <c r="JP43" s="276"/>
      <c r="JQ43" s="276"/>
      <c r="JR43" s="276"/>
      <c r="JS43" s="276"/>
      <c r="JT43" s="276"/>
      <c r="JU43" s="276"/>
      <c r="JV43" s="276"/>
      <c r="JW43" s="276"/>
      <c r="JX43" s="276"/>
      <c r="JY43" s="276"/>
      <c r="JZ43" s="276"/>
      <c r="KA43" s="276"/>
      <c r="KB43" s="276"/>
      <c r="KC43" s="276"/>
      <c r="KD43" s="276"/>
      <c r="KE43" s="276"/>
      <c r="KF43" s="276"/>
      <c r="KG43" s="276"/>
      <c r="KH43" s="276"/>
      <c r="KI43" s="276"/>
      <c r="KJ43" s="276"/>
      <c r="KK43" s="276"/>
      <c r="KL43" s="276"/>
      <c r="KM43" s="276"/>
      <c r="KN43" s="276"/>
      <c r="KO43" s="276"/>
      <c r="KP43" s="276"/>
      <c r="KQ43" s="276"/>
      <c r="KR43" s="276"/>
      <c r="KS43" s="276"/>
      <c r="KT43" s="276"/>
      <c r="KU43" s="276"/>
      <c r="KV43" s="276"/>
      <c r="KW43" s="276"/>
      <c r="KX43" s="276"/>
      <c r="KY43" s="276"/>
      <c r="KZ43" s="276"/>
      <c r="LA43" s="276"/>
      <c r="LB43" s="276"/>
      <c r="LC43" s="276"/>
      <c r="LD43" s="276"/>
      <c r="LE43" s="276"/>
      <c r="LF43" s="276"/>
      <c r="LG43" s="276"/>
      <c r="LH43" s="276"/>
      <c r="LI43" s="276"/>
      <c r="LJ43" s="276"/>
      <c r="LK43" s="276"/>
      <c r="LL43" s="276"/>
      <c r="LM43" s="276"/>
      <c r="LN43" s="276"/>
      <c r="LO43" s="276"/>
      <c r="LP43" s="276"/>
      <c r="LQ43" s="276"/>
      <c r="LR43" s="276"/>
      <c r="LS43" s="276"/>
      <c r="LT43" s="276"/>
      <c r="LU43" s="276"/>
      <c r="LV43" s="276"/>
      <c r="LW43" s="276"/>
      <c r="LX43" s="276"/>
      <c r="LY43" s="276"/>
      <c r="LZ43" s="276"/>
      <c r="MA43" s="276"/>
      <c r="MB43" s="276"/>
      <c r="MC43" s="276"/>
      <c r="MD43" s="276"/>
      <c r="ME43" s="276"/>
      <c r="MF43" s="276"/>
      <c r="MG43" s="276"/>
      <c r="MH43" s="276"/>
      <c r="MI43" s="276"/>
      <c r="MJ43" s="276"/>
      <c r="MK43" s="276"/>
      <c r="ML43" s="276"/>
      <c r="MM43" s="276"/>
      <c r="MN43" s="276"/>
      <c r="MO43" s="276"/>
      <c r="MP43" s="276"/>
      <c r="MQ43" s="276"/>
      <c r="MR43" s="276"/>
      <c r="MS43" s="276"/>
      <c r="MT43" s="276"/>
      <c r="MU43" s="276"/>
      <c r="MV43" s="276"/>
      <c r="MW43" s="276"/>
      <c r="MX43" s="276"/>
      <c r="MY43" s="276"/>
      <c r="MZ43" s="276"/>
      <c r="NA43" s="276"/>
      <c r="NB43" s="276"/>
      <c r="NC43" s="276"/>
      <c r="ND43" s="276"/>
      <c r="NE43" s="276"/>
      <c r="NF43" s="276"/>
      <c r="NG43" s="276"/>
      <c r="NH43" s="276"/>
      <c r="NI43" s="276"/>
      <c r="NJ43" s="276"/>
      <c r="NK43" s="276"/>
      <c r="NL43" s="276"/>
      <c r="NM43" s="276"/>
      <c r="NN43" s="276"/>
      <c r="NO43" s="276"/>
      <c r="NP43" s="276"/>
      <c r="NQ43" s="276"/>
      <c r="NR43" s="276"/>
      <c r="NS43" s="276"/>
      <c r="NT43" s="276"/>
      <c r="NU43" s="276"/>
      <c r="NV43" s="276"/>
      <c r="NW43" s="276"/>
      <c r="NX43" s="276"/>
      <c r="NY43" s="276"/>
      <c r="NZ43" s="276"/>
      <c r="OA43" s="276"/>
      <c r="OB43" s="276"/>
      <c r="OC43" s="276"/>
      <c r="OD43" s="276"/>
      <c r="OE43" s="276"/>
      <c r="OF43" s="276"/>
      <c r="OG43" s="276"/>
      <c r="OH43" s="276"/>
      <c r="OI43" s="276"/>
      <c r="OJ43" s="276"/>
      <c r="OK43" s="276"/>
      <c r="OL43" s="276"/>
      <c r="OM43" s="276"/>
      <c r="ON43" s="276"/>
      <c r="OO43" s="276"/>
      <c r="OP43" s="276"/>
      <c r="OQ43" s="276"/>
      <c r="OR43" s="276"/>
      <c r="OS43" s="276"/>
      <c r="OT43" s="276"/>
      <c r="OU43" s="276"/>
      <c r="OV43" s="276"/>
      <c r="OW43" s="276"/>
      <c r="OX43" s="276"/>
      <c r="OY43" s="276"/>
      <c r="OZ43" s="276"/>
      <c r="PA43" s="276"/>
      <c r="PB43" s="276"/>
      <c r="PC43" s="276"/>
      <c r="PD43" s="276"/>
      <c r="PE43" s="276"/>
      <c r="PF43" s="276"/>
      <c r="PG43" s="276"/>
      <c r="PH43" s="276"/>
      <c r="PI43" s="276"/>
      <c r="PJ43" s="276"/>
      <c r="PK43" s="276"/>
      <c r="PL43" s="276"/>
      <c r="PM43" s="276"/>
      <c r="PN43" s="276"/>
      <c r="PO43" s="276"/>
      <c r="PP43" s="276"/>
      <c r="PQ43" s="276"/>
      <c r="PR43" s="276"/>
      <c r="PS43" s="276"/>
      <c r="PT43" s="276"/>
      <c r="PU43" s="276"/>
      <c r="PV43" s="276"/>
      <c r="PW43" s="276"/>
      <c r="PX43" s="276"/>
      <c r="PY43" s="276"/>
      <c r="PZ43" s="276"/>
      <c r="QA43" s="276"/>
      <c r="QB43" s="276"/>
      <c r="QC43" s="276"/>
      <c r="QD43" s="276"/>
      <c r="QE43" s="276"/>
      <c r="QF43" s="276"/>
      <c r="QG43" s="276"/>
      <c r="QH43" s="276"/>
      <c r="QI43" s="276"/>
      <c r="QJ43" s="276"/>
      <c r="QK43" s="276"/>
      <c r="QL43" s="276"/>
      <c r="QM43" s="276"/>
      <c r="QN43" s="276"/>
      <c r="QO43" s="276"/>
      <c r="QP43" s="276"/>
      <c r="QQ43" s="276"/>
      <c r="QR43" s="276"/>
      <c r="QS43" s="276"/>
      <c r="QT43" s="276"/>
      <c r="QU43" s="276"/>
      <c r="QV43" s="276"/>
      <c r="QW43" s="276"/>
      <c r="QX43" s="276"/>
      <c r="QY43" s="276"/>
      <c r="QZ43" s="276"/>
      <c r="RA43" s="276"/>
      <c r="RB43" s="276"/>
      <c r="RC43" s="276"/>
      <c r="RD43" s="276"/>
      <c r="RE43" s="276"/>
      <c r="RF43" s="276"/>
      <c r="RG43" s="276"/>
    </row>
    <row r="44" spans="1:475" s="469" customFormat="1">
      <c r="A44" s="276"/>
      <c r="B44" s="461" t="s">
        <v>80</v>
      </c>
      <c r="C44" s="461"/>
      <c r="D44" s="462"/>
      <c r="E44" s="625" t="s">
        <v>373</v>
      </c>
      <c r="F44" s="625">
        <v>10</v>
      </c>
      <c r="G44" s="479">
        <f t="shared" si="0"/>
        <v>0</v>
      </c>
      <c r="H44" s="638" t="s">
        <v>40</v>
      </c>
      <c r="I44" s="626">
        <v>0</v>
      </c>
      <c r="J44" s="627">
        <v>0</v>
      </c>
      <c r="K44" s="628">
        <v>34.5</v>
      </c>
      <c r="L44" s="628">
        <v>34.5</v>
      </c>
      <c r="M44" s="467">
        <f t="shared" si="15"/>
        <v>0</v>
      </c>
      <c r="N44" s="467">
        <f t="shared" si="16"/>
        <v>0</v>
      </c>
      <c r="O44" s="767"/>
      <c r="P44" s="468">
        <f t="shared" si="2"/>
        <v>0</v>
      </c>
      <c r="Q44" s="468">
        <f t="shared" si="3"/>
        <v>0</v>
      </c>
      <c r="R44" s="468">
        <f t="shared" si="4"/>
        <v>0</v>
      </c>
      <c r="S44" s="468">
        <f t="shared" si="17"/>
        <v>0</v>
      </c>
      <c r="T44" s="468">
        <v>0</v>
      </c>
      <c r="U44" s="468">
        <f t="shared" si="18"/>
        <v>0</v>
      </c>
      <c r="V44" s="468">
        <f t="shared" si="7"/>
        <v>0</v>
      </c>
      <c r="W44" s="468">
        <v>0</v>
      </c>
      <c r="X44" s="468">
        <f t="shared" si="8"/>
        <v>0</v>
      </c>
      <c r="Y44" s="468">
        <f t="shared" si="9"/>
        <v>0</v>
      </c>
      <c r="Z44" s="468">
        <f t="shared" si="10"/>
        <v>0</v>
      </c>
      <c r="AA44" s="482">
        <f>IF(J44=0,0,(HLOOKUP(H44,'2012-2013 CE W T&amp;D No ConsCredi'!$C$7:$P$37,F44+1,FALSE)))</f>
        <v>0</v>
      </c>
      <c r="AB44" s="468">
        <f t="shared" si="19"/>
        <v>0</v>
      </c>
      <c r="AC44" s="487" t="str">
        <f t="shared" si="20"/>
        <v/>
      </c>
      <c r="AD44" s="487" t="str">
        <f t="shared" si="21"/>
        <v/>
      </c>
      <c r="AE44" s="276"/>
      <c r="AF44" s="276"/>
      <c r="AG44" s="276"/>
      <c r="AH44" s="276"/>
      <c r="AI44" s="276"/>
      <c r="AJ44" s="276"/>
      <c r="AK44" s="276"/>
      <c r="AL44" s="276"/>
      <c r="AM44" s="276"/>
      <c r="AN44" s="276"/>
      <c r="AO44" s="276"/>
      <c r="AP44" s="276"/>
      <c r="AQ44" s="276"/>
      <c r="AR44" s="276"/>
      <c r="AS44" s="276"/>
      <c r="AT44" s="276"/>
      <c r="AU44" s="276"/>
      <c r="AV44" s="276"/>
      <c r="AW44" s="276"/>
      <c r="AX44" s="276"/>
      <c r="AY44" s="276"/>
      <c r="AZ44" s="276"/>
      <c r="BA44" s="276"/>
      <c r="BB44" s="276"/>
      <c r="BC44" s="276"/>
      <c r="BD44" s="276"/>
      <c r="BE44" s="276"/>
      <c r="BF44" s="276"/>
      <c r="BG44" s="276"/>
      <c r="BH44" s="276"/>
      <c r="BI44" s="276"/>
      <c r="BJ44" s="276"/>
      <c r="BK44" s="276"/>
      <c r="BL44" s="276"/>
      <c r="BM44" s="276"/>
      <c r="BN44" s="276"/>
      <c r="BO44" s="276"/>
      <c r="BP44" s="276"/>
      <c r="BQ44" s="276"/>
      <c r="BR44" s="276"/>
      <c r="BS44" s="276"/>
      <c r="BT44" s="276"/>
      <c r="BU44" s="276"/>
      <c r="BV44" s="276"/>
      <c r="BW44" s="276"/>
      <c r="BX44" s="276"/>
      <c r="BY44" s="276"/>
      <c r="BZ44" s="276"/>
      <c r="CA44" s="276"/>
      <c r="CB44" s="276"/>
      <c r="CC44" s="276"/>
      <c r="CD44" s="276"/>
      <c r="CE44" s="276"/>
      <c r="CF44" s="276"/>
      <c r="CG44" s="276"/>
      <c r="CH44" s="276"/>
      <c r="CI44" s="276"/>
      <c r="CJ44" s="276"/>
      <c r="CK44" s="276"/>
      <c r="CL44" s="276"/>
      <c r="CM44" s="276"/>
      <c r="CN44" s="276"/>
      <c r="CO44" s="276"/>
      <c r="CP44" s="276"/>
      <c r="CQ44" s="276"/>
      <c r="CR44" s="276"/>
      <c r="CS44" s="276"/>
      <c r="CT44" s="276"/>
      <c r="CU44" s="276"/>
      <c r="CV44" s="276"/>
      <c r="CW44" s="276"/>
      <c r="CX44" s="276"/>
      <c r="CY44" s="276"/>
      <c r="CZ44" s="276"/>
      <c r="DA44" s="276"/>
      <c r="DB44" s="276"/>
      <c r="DC44" s="276"/>
      <c r="DD44" s="276"/>
      <c r="DE44" s="276"/>
      <c r="DF44" s="276"/>
      <c r="DG44" s="276"/>
      <c r="DH44" s="276"/>
      <c r="DI44" s="276"/>
      <c r="DJ44" s="276"/>
      <c r="DK44" s="276"/>
      <c r="DL44" s="276"/>
      <c r="DM44" s="276"/>
      <c r="DN44" s="276"/>
      <c r="DO44" s="276"/>
      <c r="DP44" s="276"/>
      <c r="DQ44" s="276"/>
      <c r="DR44" s="276"/>
      <c r="DS44" s="276"/>
      <c r="DT44" s="276"/>
      <c r="DU44" s="276"/>
      <c r="DV44" s="276"/>
      <c r="DW44" s="276"/>
      <c r="DX44" s="276"/>
      <c r="DY44" s="276"/>
      <c r="DZ44" s="276"/>
      <c r="EA44" s="276"/>
      <c r="EB44" s="276"/>
      <c r="EC44" s="276"/>
      <c r="ED44" s="276"/>
      <c r="EE44" s="276"/>
      <c r="EF44" s="276"/>
      <c r="EG44" s="276"/>
      <c r="EH44" s="276"/>
      <c r="EI44" s="276"/>
      <c r="EJ44" s="276"/>
      <c r="EK44" s="276"/>
      <c r="EL44" s="276"/>
      <c r="EM44" s="276"/>
      <c r="EN44" s="276"/>
      <c r="EO44" s="276"/>
      <c r="EP44" s="276"/>
      <c r="EQ44" s="276"/>
      <c r="ER44" s="276"/>
      <c r="ES44" s="276"/>
      <c r="ET44" s="276"/>
      <c r="EU44" s="276"/>
      <c r="EV44" s="276"/>
      <c r="EW44" s="276"/>
      <c r="EX44" s="276"/>
      <c r="EY44" s="276"/>
      <c r="EZ44" s="276"/>
      <c r="FA44" s="276"/>
      <c r="FB44" s="276"/>
      <c r="FC44" s="276"/>
      <c r="FD44" s="276"/>
      <c r="FE44" s="276"/>
      <c r="FF44" s="276"/>
      <c r="FG44" s="276"/>
      <c r="FH44" s="276"/>
      <c r="FI44" s="276"/>
      <c r="FJ44" s="276"/>
      <c r="FK44" s="276"/>
      <c r="FL44" s="276"/>
      <c r="FM44" s="276"/>
      <c r="FN44" s="276"/>
      <c r="FO44" s="276"/>
      <c r="FP44" s="276"/>
      <c r="FQ44" s="276"/>
      <c r="FR44" s="276"/>
      <c r="FS44" s="276"/>
      <c r="FT44" s="276"/>
      <c r="FU44" s="276"/>
      <c r="FV44" s="276"/>
      <c r="FW44" s="276"/>
      <c r="FX44" s="276"/>
      <c r="FY44" s="276"/>
      <c r="FZ44" s="276"/>
      <c r="GA44" s="276"/>
      <c r="GB44" s="276"/>
      <c r="GC44" s="276"/>
      <c r="GD44" s="276"/>
      <c r="GE44" s="276"/>
      <c r="GF44" s="276"/>
      <c r="GG44" s="276"/>
      <c r="GH44" s="276"/>
      <c r="GI44" s="276"/>
      <c r="GJ44" s="276"/>
      <c r="GK44" s="276"/>
      <c r="GL44" s="276"/>
      <c r="GM44" s="276"/>
      <c r="GN44" s="276"/>
      <c r="GO44" s="276"/>
      <c r="GP44" s="276"/>
      <c r="GQ44" s="276"/>
      <c r="GR44" s="276"/>
      <c r="GS44" s="276"/>
      <c r="GT44" s="276"/>
      <c r="GU44" s="276"/>
      <c r="GV44" s="276"/>
      <c r="GW44" s="276"/>
      <c r="GX44" s="276"/>
      <c r="GY44" s="276"/>
      <c r="GZ44" s="276"/>
      <c r="HA44" s="276"/>
      <c r="HB44" s="276"/>
      <c r="HC44" s="276"/>
      <c r="HD44" s="276"/>
      <c r="HE44" s="276"/>
      <c r="HF44" s="276"/>
      <c r="HG44" s="276"/>
      <c r="HH44" s="276"/>
      <c r="HI44" s="276"/>
      <c r="HJ44" s="276"/>
      <c r="HK44" s="276"/>
      <c r="HL44" s="276"/>
      <c r="HM44" s="276"/>
      <c r="HN44" s="276"/>
      <c r="HO44" s="276"/>
      <c r="HP44" s="276"/>
      <c r="HQ44" s="276"/>
      <c r="HR44" s="276"/>
      <c r="HS44" s="276"/>
      <c r="HT44" s="276"/>
      <c r="HU44" s="276"/>
      <c r="HV44" s="276"/>
      <c r="HW44" s="276"/>
      <c r="HX44" s="276"/>
      <c r="HY44" s="276"/>
      <c r="HZ44" s="276"/>
      <c r="IA44" s="276"/>
      <c r="IB44" s="276"/>
      <c r="IC44" s="276"/>
      <c r="ID44" s="276"/>
      <c r="IE44" s="276"/>
      <c r="IF44" s="276"/>
      <c r="IG44" s="276"/>
      <c r="IH44" s="276"/>
      <c r="II44" s="276"/>
      <c r="IJ44" s="276"/>
      <c r="IK44" s="276"/>
      <c r="IL44" s="276"/>
      <c r="IM44" s="276"/>
      <c r="IN44" s="276"/>
      <c r="IO44" s="276"/>
      <c r="IP44" s="276"/>
      <c r="IQ44" s="276"/>
      <c r="IR44" s="276"/>
      <c r="IS44" s="276"/>
      <c r="IT44" s="276"/>
      <c r="IU44" s="276"/>
      <c r="IV44" s="276"/>
      <c r="IW44" s="276"/>
      <c r="IX44" s="276"/>
      <c r="IY44" s="276"/>
      <c r="IZ44" s="276"/>
      <c r="JA44" s="276"/>
      <c r="JB44" s="276"/>
      <c r="JC44" s="276"/>
      <c r="JD44" s="276"/>
      <c r="JE44" s="276"/>
      <c r="JF44" s="276"/>
      <c r="JG44" s="276"/>
      <c r="JH44" s="276"/>
      <c r="JI44" s="276"/>
      <c r="JJ44" s="276"/>
      <c r="JK44" s="276"/>
      <c r="JL44" s="276"/>
      <c r="JM44" s="276"/>
      <c r="JN44" s="276"/>
      <c r="JO44" s="276"/>
      <c r="JP44" s="276"/>
      <c r="JQ44" s="276"/>
      <c r="JR44" s="276"/>
      <c r="JS44" s="276"/>
      <c r="JT44" s="276"/>
      <c r="JU44" s="276"/>
      <c r="JV44" s="276"/>
      <c r="JW44" s="276"/>
      <c r="JX44" s="276"/>
      <c r="JY44" s="276"/>
      <c r="JZ44" s="276"/>
      <c r="KA44" s="276"/>
      <c r="KB44" s="276"/>
      <c r="KC44" s="276"/>
      <c r="KD44" s="276"/>
      <c r="KE44" s="276"/>
      <c r="KF44" s="276"/>
      <c r="KG44" s="276"/>
      <c r="KH44" s="276"/>
      <c r="KI44" s="276"/>
      <c r="KJ44" s="276"/>
      <c r="KK44" s="276"/>
      <c r="KL44" s="276"/>
      <c r="KM44" s="276"/>
      <c r="KN44" s="276"/>
      <c r="KO44" s="276"/>
      <c r="KP44" s="276"/>
      <c r="KQ44" s="276"/>
      <c r="KR44" s="276"/>
      <c r="KS44" s="276"/>
      <c r="KT44" s="276"/>
      <c r="KU44" s="276"/>
      <c r="KV44" s="276"/>
      <c r="KW44" s="276"/>
      <c r="KX44" s="276"/>
      <c r="KY44" s="276"/>
      <c r="KZ44" s="276"/>
      <c r="LA44" s="276"/>
      <c r="LB44" s="276"/>
      <c r="LC44" s="276"/>
      <c r="LD44" s="276"/>
      <c r="LE44" s="276"/>
      <c r="LF44" s="276"/>
      <c r="LG44" s="276"/>
      <c r="LH44" s="276"/>
      <c r="LI44" s="276"/>
      <c r="LJ44" s="276"/>
      <c r="LK44" s="276"/>
      <c r="LL44" s="276"/>
      <c r="LM44" s="276"/>
      <c r="LN44" s="276"/>
      <c r="LO44" s="276"/>
      <c r="LP44" s="276"/>
      <c r="LQ44" s="276"/>
      <c r="LR44" s="276"/>
      <c r="LS44" s="276"/>
      <c r="LT44" s="276"/>
      <c r="LU44" s="276"/>
      <c r="LV44" s="276"/>
      <c r="LW44" s="276"/>
      <c r="LX44" s="276"/>
      <c r="LY44" s="276"/>
      <c r="LZ44" s="276"/>
      <c r="MA44" s="276"/>
      <c r="MB44" s="276"/>
      <c r="MC44" s="276"/>
      <c r="MD44" s="276"/>
      <c r="ME44" s="276"/>
      <c r="MF44" s="276"/>
      <c r="MG44" s="276"/>
      <c r="MH44" s="276"/>
      <c r="MI44" s="276"/>
      <c r="MJ44" s="276"/>
      <c r="MK44" s="276"/>
      <c r="ML44" s="276"/>
      <c r="MM44" s="276"/>
      <c r="MN44" s="276"/>
      <c r="MO44" s="276"/>
      <c r="MP44" s="276"/>
      <c r="MQ44" s="276"/>
      <c r="MR44" s="276"/>
      <c r="MS44" s="276"/>
      <c r="MT44" s="276"/>
      <c r="MU44" s="276"/>
      <c r="MV44" s="276"/>
      <c r="MW44" s="276"/>
      <c r="MX44" s="276"/>
      <c r="MY44" s="276"/>
      <c r="MZ44" s="276"/>
      <c r="NA44" s="276"/>
      <c r="NB44" s="276"/>
      <c r="NC44" s="276"/>
      <c r="ND44" s="276"/>
      <c r="NE44" s="276"/>
      <c r="NF44" s="276"/>
      <c r="NG44" s="276"/>
      <c r="NH44" s="276"/>
      <c r="NI44" s="276"/>
      <c r="NJ44" s="276"/>
      <c r="NK44" s="276"/>
      <c r="NL44" s="276"/>
      <c r="NM44" s="276"/>
      <c r="NN44" s="276"/>
      <c r="NO44" s="276"/>
      <c r="NP44" s="276"/>
      <c r="NQ44" s="276"/>
      <c r="NR44" s="276"/>
      <c r="NS44" s="276"/>
      <c r="NT44" s="276"/>
      <c r="NU44" s="276"/>
      <c r="NV44" s="276"/>
      <c r="NW44" s="276"/>
      <c r="NX44" s="276"/>
      <c r="NY44" s="276"/>
      <c r="NZ44" s="276"/>
      <c r="OA44" s="276"/>
      <c r="OB44" s="276"/>
      <c r="OC44" s="276"/>
      <c r="OD44" s="276"/>
      <c r="OE44" s="276"/>
      <c r="OF44" s="276"/>
      <c r="OG44" s="276"/>
      <c r="OH44" s="276"/>
      <c r="OI44" s="276"/>
      <c r="OJ44" s="276"/>
      <c r="OK44" s="276"/>
      <c r="OL44" s="276"/>
      <c r="OM44" s="276"/>
      <c r="ON44" s="276"/>
      <c r="OO44" s="276"/>
      <c r="OP44" s="276"/>
      <c r="OQ44" s="276"/>
      <c r="OR44" s="276"/>
      <c r="OS44" s="276"/>
      <c r="OT44" s="276"/>
      <c r="OU44" s="276"/>
      <c r="OV44" s="276"/>
      <c r="OW44" s="276"/>
      <c r="OX44" s="276"/>
      <c r="OY44" s="276"/>
      <c r="OZ44" s="276"/>
      <c r="PA44" s="276"/>
      <c r="PB44" s="276"/>
      <c r="PC44" s="276"/>
      <c r="PD44" s="276"/>
      <c r="PE44" s="276"/>
      <c r="PF44" s="276"/>
      <c r="PG44" s="276"/>
      <c r="PH44" s="276"/>
      <c r="PI44" s="276"/>
      <c r="PJ44" s="276"/>
      <c r="PK44" s="276"/>
      <c r="PL44" s="276"/>
      <c r="PM44" s="276"/>
      <c r="PN44" s="276"/>
      <c r="PO44" s="276"/>
      <c r="PP44" s="276"/>
      <c r="PQ44" s="276"/>
      <c r="PR44" s="276"/>
      <c r="PS44" s="276"/>
      <c r="PT44" s="276"/>
      <c r="PU44" s="276"/>
      <c r="PV44" s="276"/>
      <c r="PW44" s="276"/>
      <c r="PX44" s="276"/>
      <c r="PY44" s="276"/>
      <c r="PZ44" s="276"/>
      <c r="QA44" s="276"/>
      <c r="QB44" s="276"/>
      <c r="QC44" s="276"/>
      <c r="QD44" s="276"/>
      <c r="QE44" s="276"/>
      <c r="QF44" s="276"/>
      <c r="QG44" s="276"/>
      <c r="QH44" s="276"/>
      <c r="QI44" s="276"/>
      <c r="QJ44" s="276"/>
      <c r="QK44" s="276"/>
      <c r="QL44" s="276"/>
      <c r="QM44" s="276"/>
      <c r="QN44" s="276"/>
      <c r="QO44" s="276"/>
      <c r="QP44" s="276"/>
      <c r="QQ44" s="276"/>
      <c r="QR44" s="276"/>
      <c r="QS44" s="276"/>
      <c r="QT44" s="276"/>
      <c r="QU44" s="276"/>
      <c r="QV44" s="276"/>
      <c r="QW44" s="276"/>
      <c r="QX44" s="276"/>
      <c r="QY44" s="276"/>
      <c r="QZ44" s="276"/>
      <c r="RA44" s="276"/>
      <c r="RB44" s="276"/>
      <c r="RC44" s="276"/>
      <c r="RD44" s="276"/>
      <c r="RE44" s="276"/>
      <c r="RF44" s="276"/>
      <c r="RG44" s="276"/>
    </row>
    <row r="45" spans="1:475" s="469" customFormat="1">
      <c r="A45" s="276"/>
      <c r="B45" s="461" t="s">
        <v>80</v>
      </c>
      <c r="C45" s="461"/>
      <c r="D45" s="462"/>
      <c r="E45" s="625" t="s">
        <v>374</v>
      </c>
      <c r="F45" s="625">
        <v>10</v>
      </c>
      <c r="G45" s="479">
        <f t="shared" si="0"/>
        <v>0</v>
      </c>
      <c r="H45" s="638" t="s">
        <v>40</v>
      </c>
      <c r="I45" s="626">
        <v>0</v>
      </c>
      <c r="J45" s="627">
        <v>0</v>
      </c>
      <c r="K45" s="628">
        <v>41</v>
      </c>
      <c r="L45" s="628">
        <v>41</v>
      </c>
      <c r="M45" s="467">
        <f t="shared" si="15"/>
        <v>0</v>
      </c>
      <c r="N45" s="467">
        <f t="shared" si="16"/>
        <v>0</v>
      </c>
      <c r="O45" s="767"/>
      <c r="P45" s="468">
        <f t="shared" si="2"/>
        <v>0</v>
      </c>
      <c r="Q45" s="468">
        <f t="shared" si="3"/>
        <v>0</v>
      </c>
      <c r="R45" s="468">
        <f t="shared" si="4"/>
        <v>0</v>
      </c>
      <c r="S45" s="468">
        <f t="shared" si="17"/>
        <v>0</v>
      </c>
      <c r="T45" s="468">
        <v>0</v>
      </c>
      <c r="U45" s="468">
        <f t="shared" si="18"/>
        <v>0</v>
      </c>
      <c r="V45" s="468">
        <f t="shared" si="7"/>
        <v>0</v>
      </c>
      <c r="W45" s="468">
        <v>0</v>
      </c>
      <c r="X45" s="468">
        <f t="shared" si="8"/>
        <v>0</v>
      </c>
      <c r="Y45" s="468">
        <f t="shared" si="9"/>
        <v>0</v>
      </c>
      <c r="Z45" s="468">
        <f t="shared" si="10"/>
        <v>0</v>
      </c>
      <c r="AA45" s="482">
        <f>IF(J45=0,0,(HLOOKUP(H45,'2012-2013 CE W T&amp;D No ConsCredi'!$C$7:$P$37,F45+1,FALSE)))</f>
        <v>0</v>
      </c>
      <c r="AB45" s="468">
        <f t="shared" si="19"/>
        <v>0</v>
      </c>
      <c r="AC45" s="487" t="str">
        <f t="shared" si="20"/>
        <v/>
      </c>
      <c r="AD45" s="487" t="str">
        <f t="shared" si="21"/>
        <v/>
      </c>
      <c r="AE45" s="276"/>
      <c r="AF45" s="276"/>
      <c r="AG45" s="276"/>
      <c r="AH45" s="276"/>
      <c r="AI45" s="276"/>
      <c r="AJ45" s="276"/>
      <c r="AK45" s="276"/>
      <c r="AL45" s="276"/>
      <c r="AM45" s="276"/>
      <c r="AN45" s="276"/>
      <c r="AO45" s="276"/>
      <c r="AP45" s="276"/>
      <c r="AQ45" s="276"/>
      <c r="AR45" s="276"/>
      <c r="AS45" s="276"/>
      <c r="AT45" s="276"/>
      <c r="AU45" s="276"/>
      <c r="AV45" s="276"/>
      <c r="AW45" s="276"/>
      <c r="AX45" s="276"/>
      <c r="AY45" s="276"/>
      <c r="AZ45" s="276"/>
      <c r="BA45" s="276"/>
      <c r="BB45" s="276"/>
      <c r="BC45" s="276"/>
      <c r="BD45" s="276"/>
      <c r="BE45" s="276"/>
      <c r="BF45" s="276"/>
      <c r="BG45" s="276"/>
      <c r="BH45" s="276"/>
      <c r="BI45" s="276"/>
      <c r="BJ45" s="276"/>
      <c r="BK45" s="276"/>
      <c r="BL45" s="276"/>
      <c r="BM45" s="276"/>
      <c r="BN45" s="276"/>
      <c r="BO45" s="276"/>
      <c r="BP45" s="276"/>
      <c r="BQ45" s="276"/>
      <c r="BR45" s="276"/>
      <c r="BS45" s="276"/>
      <c r="BT45" s="276"/>
      <c r="BU45" s="276"/>
      <c r="BV45" s="276"/>
      <c r="BW45" s="276"/>
      <c r="BX45" s="276"/>
      <c r="BY45" s="276"/>
      <c r="BZ45" s="276"/>
      <c r="CA45" s="276"/>
      <c r="CB45" s="276"/>
      <c r="CC45" s="276"/>
      <c r="CD45" s="276"/>
      <c r="CE45" s="276"/>
      <c r="CF45" s="276"/>
      <c r="CG45" s="276"/>
      <c r="CH45" s="276"/>
      <c r="CI45" s="276"/>
      <c r="CJ45" s="276"/>
      <c r="CK45" s="276"/>
      <c r="CL45" s="276"/>
      <c r="CM45" s="276"/>
      <c r="CN45" s="276"/>
      <c r="CO45" s="276"/>
      <c r="CP45" s="276"/>
      <c r="CQ45" s="276"/>
      <c r="CR45" s="276"/>
      <c r="CS45" s="276"/>
      <c r="CT45" s="276"/>
      <c r="CU45" s="276"/>
      <c r="CV45" s="276"/>
      <c r="CW45" s="276"/>
      <c r="CX45" s="276"/>
      <c r="CY45" s="276"/>
      <c r="CZ45" s="276"/>
      <c r="DA45" s="276"/>
      <c r="DB45" s="276"/>
      <c r="DC45" s="276"/>
      <c r="DD45" s="276"/>
      <c r="DE45" s="276"/>
      <c r="DF45" s="276"/>
      <c r="DG45" s="276"/>
      <c r="DH45" s="276"/>
      <c r="DI45" s="276"/>
      <c r="DJ45" s="276"/>
      <c r="DK45" s="276"/>
      <c r="DL45" s="276"/>
      <c r="DM45" s="276"/>
      <c r="DN45" s="276"/>
      <c r="DO45" s="276"/>
      <c r="DP45" s="276"/>
      <c r="DQ45" s="276"/>
      <c r="DR45" s="276"/>
      <c r="DS45" s="276"/>
      <c r="DT45" s="276"/>
      <c r="DU45" s="276"/>
      <c r="DV45" s="276"/>
      <c r="DW45" s="276"/>
      <c r="DX45" s="276"/>
      <c r="DY45" s="276"/>
      <c r="DZ45" s="276"/>
      <c r="EA45" s="276"/>
      <c r="EB45" s="276"/>
      <c r="EC45" s="276"/>
      <c r="ED45" s="276"/>
      <c r="EE45" s="276"/>
      <c r="EF45" s="276"/>
      <c r="EG45" s="276"/>
      <c r="EH45" s="276"/>
      <c r="EI45" s="276"/>
      <c r="EJ45" s="276"/>
      <c r="EK45" s="276"/>
      <c r="EL45" s="276"/>
      <c r="EM45" s="276"/>
      <c r="EN45" s="276"/>
      <c r="EO45" s="276"/>
      <c r="EP45" s="276"/>
      <c r="EQ45" s="276"/>
      <c r="ER45" s="276"/>
      <c r="ES45" s="276"/>
      <c r="ET45" s="276"/>
      <c r="EU45" s="276"/>
      <c r="EV45" s="276"/>
      <c r="EW45" s="276"/>
      <c r="EX45" s="276"/>
      <c r="EY45" s="276"/>
      <c r="EZ45" s="276"/>
      <c r="FA45" s="276"/>
      <c r="FB45" s="276"/>
      <c r="FC45" s="276"/>
      <c r="FD45" s="276"/>
      <c r="FE45" s="276"/>
      <c r="FF45" s="276"/>
      <c r="FG45" s="276"/>
      <c r="FH45" s="276"/>
      <c r="FI45" s="276"/>
      <c r="FJ45" s="276"/>
      <c r="FK45" s="276"/>
      <c r="FL45" s="276"/>
      <c r="FM45" s="276"/>
      <c r="FN45" s="276"/>
      <c r="FO45" s="276"/>
      <c r="FP45" s="276"/>
      <c r="FQ45" s="276"/>
      <c r="FR45" s="276"/>
      <c r="FS45" s="276"/>
      <c r="FT45" s="276"/>
      <c r="FU45" s="276"/>
      <c r="FV45" s="276"/>
      <c r="FW45" s="276"/>
      <c r="FX45" s="276"/>
      <c r="FY45" s="276"/>
      <c r="FZ45" s="276"/>
      <c r="GA45" s="276"/>
      <c r="GB45" s="276"/>
      <c r="GC45" s="276"/>
      <c r="GD45" s="276"/>
      <c r="GE45" s="276"/>
      <c r="GF45" s="276"/>
      <c r="GG45" s="276"/>
      <c r="GH45" s="276"/>
      <c r="GI45" s="276"/>
      <c r="GJ45" s="276"/>
      <c r="GK45" s="276"/>
      <c r="GL45" s="276"/>
      <c r="GM45" s="276"/>
      <c r="GN45" s="276"/>
      <c r="GO45" s="276"/>
      <c r="GP45" s="276"/>
      <c r="GQ45" s="276"/>
      <c r="GR45" s="276"/>
      <c r="GS45" s="276"/>
      <c r="GT45" s="276"/>
      <c r="GU45" s="276"/>
      <c r="GV45" s="276"/>
      <c r="GW45" s="276"/>
      <c r="GX45" s="276"/>
      <c r="GY45" s="276"/>
      <c r="GZ45" s="276"/>
      <c r="HA45" s="276"/>
      <c r="HB45" s="276"/>
      <c r="HC45" s="276"/>
      <c r="HD45" s="276"/>
      <c r="HE45" s="276"/>
      <c r="HF45" s="276"/>
      <c r="HG45" s="276"/>
      <c r="HH45" s="276"/>
      <c r="HI45" s="276"/>
      <c r="HJ45" s="276"/>
      <c r="HK45" s="276"/>
      <c r="HL45" s="276"/>
      <c r="HM45" s="276"/>
      <c r="HN45" s="276"/>
      <c r="HO45" s="276"/>
      <c r="HP45" s="276"/>
      <c r="HQ45" s="276"/>
      <c r="HR45" s="276"/>
      <c r="HS45" s="276"/>
      <c r="HT45" s="276"/>
      <c r="HU45" s="276"/>
      <c r="HV45" s="276"/>
      <c r="HW45" s="276"/>
      <c r="HX45" s="276"/>
      <c r="HY45" s="276"/>
      <c r="HZ45" s="276"/>
      <c r="IA45" s="276"/>
      <c r="IB45" s="276"/>
      <c r="IC45" s="276"/>
      <c r="ID45" s="276"/>
      <c r="IE45" s="276"/>
      <c r="IF45" s="276"/>
      <c r="IG45" s="276"/>
      <c r="IH45" s="276"/>
      <c r="II45" s="276"/>
      <c r="IJ45" s="276"/>
      <c r="IK45" s="276"/>
      <c r="IL45" s="276"/>
      <c r="IM45" s="276"/>
      <c r="IN45" s="276"/>
      <c r="IO45" s="276"/>
      <c r="IP45" s="276"/>
      <c r="IQ45" s="276"/>
      <c r="IR45" s="276"/>
      <c r="IS45" s="276"/>
      <c r="IT45" s="276"/>
      <c r="IU45" s="276"/>
      <c r="IV45" s="276"/>
      <c r="IW45" s="276"/>
      <c r="IX45" s="276"/>
      <c r="IY45" s="276"/>
      <c r="IZ45" s="276"/>
      <c r="JA45" s="276"/>
      <c r="JB45" s="276"/>
      <c r="JC45" s="276"/>
      <c r="JD45" s="276"/>
      <c r="JE45" s="276"/>
      <c r="JF45" s="276"/>
      <c r="JG45" s="276"/>
      <c r="JH45" s="276"/>
      <c r="JI45" s="276"/>
      <c r="JJ45" s="276"/>
      <c r="JK45" s="276"/>
      <c r="JL45" s="276"/>
      <c r="JM45" s="276"/>
      <c r="JN45" s="276"/>
      <c r="JO45" s="276"/>
      <c r="JP45" s="276"/>
      <c r="JQ45" s="276"/>
      <c r="JR45" s="276"/>
      <c r="JS45" s="276"/>
      <c r="JT45" s="276"/>
      <c r="JU45" s="276"/>
      <c r="JV45" s="276"/>
      <c r="JW45" s="276"/>
      <c r="JX45" s="276"/>
      <c r="JY45" s="276"/>
      <c r="JZ45" s="276"/>
      <c r="KA45" s="276"/>
      <c r="KB45" s="276"/>
      <c r="KC45" s="276"/>
      <c r="KD45" s="276"/>
      <c r="KE45" s="276"/>
      <c r="KF45" s="276"/>
      <c r="KG45" s="276"/>
      <c r="KH45" s="276"/>
      <c r="KI45" s="276"/>
      <c r="KJ45" s="276"/>
      <c r="KK45" s="276"/>
      <c r="KL45" s="276"/>
      <c r="KM45" s="276"/>
      <c r="KN45" s="276"/>
      <c r="KO45" s="276"/>
      <c r="KP45" s="276"/>
      <c r="KQ45" s="276"/>
      <c r="KR45" s="276"/>
      <c r="KS45" s="276"/>
      <c r="KT45" s="276"/>
      <c r="KU45" s="276"/>
      <c r="KV45" s="276"/>
      <c r="KW45" s="276"/>
      <c r="KX45" s="276"/>
      <c r="KY45" s="276"/>
      <c r="KZ45" s="276"/>
      <c r="LA45" s="276"/>
      <c r="LB45" s="276"/>
      <c r="LC45" s="276"/>
      <c r="LD45" s="276"/>
      <c r="LE45" s="276"/>
      <c r="LF45" s="276"/>
      <c r="LG45" s="276"/>
      <c r="LH45" s="276"/>
      <c r="LI45" s="276"/>
      <c r="LJ45" s="276"/>
      <c r="LK45" s="276"/>
      <c r="LL45" s="276"/>
      <c r="LM45" s="276"/>
      <c r="LN45" s="276"/>
      <c r="LO45" s="276"/>
      <c r="LP45" s="276"/>
      <c r="LQ45" s="276"/>
      <c r="LR45" s="276"/>
      <c r="LS45" s="276"/>
      <c r="LT45" s="276"/>
      <c r="LU45" s="276"/>
      <c r="LV45" s="276"/>
      <c r="LW45" s="276"/>
      <c r="LX45" s="276"/>
      <c r="LY45" s="276"/>
      <c r="LZ45" s="276"/>
      <c r="MA45" s="276"/>
      <c r="MB45" s="276"/>
      <c r="MC45" s="276"/>
      <c r="MD45" s="276"/>
      <c r="ME45" s="276"/>
      <c r="MF45" s="276"/>
      <c r="MG45" s="276"/>
      <c r="MH45" s="276"/>
      <c r="MI45" s="276"/>
      <c r="MJ45" s="276"/>
      <c r="MK45" s="276"/>
      <c r="ML45" s="276"/>
      <c r="MM45" s="276"/>
      <c r="MN45" s="276"/>
      <c r="MO45" s="276"/>
      <c r="MP45" s="276"/>
      <c r="MQ45" s="276"/>
      <c r="MR45" s="276"/>
      <c r="MS45" s="276"/>
      <c r="MT45" s="276"/>
      <c r="MU45" s="276"/>
      <c r="MV45" s="276"/>
      <c r="MW45" s="276"/>
      <c r="MX45" s="276"/>
      <c r="MY45" s="276"/>
      <c r="MZ45" s="276"/>
      <c r="NA45" s="276"/>
      <c r="NB45" s="276"/>
      <c r="NC45" s="276"/>
      <c r="ND45" s="276"/>
      <c r="NE45" s="276"/>
      <c r="NF45" s="276"/>
      <c r="NG45" s="276"/>
      <c r="NH45" s="276"/>
      <c r="NI45" s="276"/>
      <c r="NJ45" s="276"/>
      <c r="NK45" s="276"/>
      <c r="NL45" s="276"/>
      <c r="NM45" s="276"/>
      <c r="NN45" s="276"/>
      <c r="NO45" s="276"/>
      <c r="NP45" s="276"/>
      <c r="NQ45" s="276"/>
      <c r="NR45" s="276"/>
      <c r="NS45" s="276"/>
      <c r="NT45" s="276"/>
      <c r="NU45" s="276"/>
      <c r="NV45" s="276"/>
      <c r="NW45" s="276"/>
      <c r="NX45" s="276"/>
      <c r="NY45" s="276"/>
      <c r="NZ45" s="276"/>
      <c r="OA45" s="276"/>
      <c r="OB45" s="276"/>
      <c r="OC45" s="276"/>
      <c r="OD45" s="276"/>
      <c r="OE45" s="276"/>
      <c r="OF45" s="276"/>
      <c r="OG45" s="276"/>
      <c r="OH45" s="276"/>
      <c r="OI45" s="276"/>
      <c r="OJ45" s="276"/>
      <c r="OK45" s="276"/>
      <c r="OL45" s="276"/>
      <c r="OM45" s="276"/>
      <c r="ON45" s="276"/>
      <c r="OO45" s="276"/>
      <c r="OP45" s="276"/>
      <c r="OQ45" s="276"/>
      <c r="OR45" s="276"/>
      <c r="OS45" s="276"/>
      <c r="OT45" s="276"/>
      <c r="OU45" s="276"/>
      <c r="OV45" s="276"/>
      <c r="OW45" s="276"/>
      <c r="OX45" s="276"/>
      <c r="OY45" s="276"/>
      <c r="OZ45" s="276"/>
      <c r="PA45" s="276"/>
      <c r="PB45" s="276"/>
      <c r="PC45" s="276"/>
      <c r="PD45" s="276"/>
      <c r="PE45" s="276"/>
      <c r="PF45" s="276"/>
      <c r="PG45" s="276"/>
      <c r="PH45" s="276"/>
      <c r="PI45" s="276"/>
      <c r="PJ45" s="276"/>
      <c r="PK45" s="276"/>
      <c r="PL45" s="276"/>
      <c r="PM45" s="276"/>
      <c r="PN45" s="276"/>
      <c r="PO45" s="276"/>
      <c r="PP45" s="276"/>
      <c r="PQ45" s="276"/>
      <c r="PR45" s="276"/>
      <c r="PS45" s="276"/>
      <c r="PT45" s="276"/>
      <c r="PU45" s="276"/>
      <c r="PV45" s="276"/>
      <c r="PW45" s="276"/>
      <c r="PX45" s="276"/>
      <c r="PY45" s="276"/>
      <c r="PZ45" s="276"/>
      <c r="QA45" s="276"/>
      <c r="QB45" s="276"/>
      <c r="QC45" s="276"/>
      <c r="QD45" s="276"/>
      <c r="QE45" s="276"/>
      <c r="QF45" s="276"/>
      <c r="QG45" s="276"/>
      <c r="QH45" s="276"/>
      <c r="QI45" s="276"/>
      <c r="QJ45" s="276"/>
      <c r="QK45" s="276"/>
      <c r="QL45" s="276"/>
      <c r="QM45" s="276"/>
      <c r="QN45" s="276"/>
      <c r="QO45" s="276"/>
      <c r="QP45" s="276"/>
      <c r="QQ45" s="276"/>
      <c r="QR45" s="276"/>
      <c r="QS45" s="276"/>
      <c r="QT45" s="276"/>
      <c r="QU45" s="276"/>
      <c r="QV45" s="276"/>
      <c r="QW45" s="276"/>
      <c r="QX45" s="276"/>
      <c r="QY45" s="276"/>
      <c r="QZ45" s="276"/>
      <c r="RA45" s="276"/>
      <c r="RB45" s="276"/>
      <c r="RC45" s="276"/>
      <c r="RD45" s="276"/>
      <c r="RE45" s="276"/>
      <c r="RF45" s="276"/>
      <c r="RG45" s="276"/>
    </row>
    <row r="46" spans="1:475" s="469" customFormat="1">
      <c r="A46" s="276"/>
      <c r="B46" s="461" t="s">
        <v>80</v>
      </c>
      <c r="C46" s="461"/>
      <c r="D46" s="462"/>
      <c r="E46" s="625" t="s">
        <v>375</v>
      </c>
      <c r="F46" s="625">
        <v>10</v>
      </c>
      <c r="G46" s="479">
        <f t="shared" si="0"/>
        <v>0</v>
      </c>
      <c r="H46" s="638" t="s">
        <v>40</v>
      </c>
      <c r="I46" s="626">
        <v>0</v>
      </c>
      <c r="J46" s="627">
        <v>0</v>
      </c>
      <c r="K46" s="628">
        <v>34.5</v>
      </c>
      <c r="L46" s="628">
        <v>34.5</v>
      </c>
      <c r="M46" s="467">
        <f t="shared" si="15"/>
        <v>0</v>
      </c>
      <c r="N46" s="467">
        <f t="shared" si="16"/>
        <v>0</v>
      </c>
      <c r="O46" s="767"/>
      <c r="P46" s="468">
        <f t="shared" si="2"/>
        <v>0</v>
      </c>
      <c r="Q46" s="468">
        <f t="shared" si="3"/>
        <v>0</v>
      </c>
      <c r="R46" s="468">
        <f t="shared" si="4"/>
        <v>0</v>
      </c>
      <c r="S46" s="468">
        <f t="shared" si="17"/>
        <v>0</v>
      </c>
      <c r="T46" s="468">
        <v>0</v>
      </c>
      <c r="U46" s="468">
        <f t="shared" si="18"/>
        <v>0</v>
      </c>
      <c r="V46" s="468">
        <f t="shared" si="7"/>
        <v>0</v>
      </c>
      <c r="W46" s="468">
        <v>0</v>
      </c>
      <c r="X46" s="468">
        <f t="shared" si="8"/>
        <v>0</v>
      </c>
      <c r="Y46" s="468">
        <f t="shared" si="9"/>
        <v>0</v>
      </c>
      <c r="Z46" s="468">
        <f t="shared" si="10"/>
        <v>0</v>
      </c>
      <c r="AA46" s="482">
        <f>IF(J46=0,0,(HLOOKUP(H46,'2012-2013 CE W T&amp;D No ConsCredi'!$C$7:$P$37,F46+1,FALSE)))</f>
        <v>0</v>
      </c>
      <c r="AB46" s="468">
        <f t="shared" si="19"/>
        <v>0</v>
      </c>
      <c r="AC46" s="487" t="str">
        <f t="shared" si="20"/>
        <v/>
      </c>
      <c r="AD46" s="487" t="str">
        <f t="shared" si="21"/>
        <v/>
      </c>
      <c r="AE46" s="276"/>
      <c r="AF46" s="276"/>
      <c r="AG46" s="276"/>
      <c r="AH46" s="276"/>
      <c r="AI46" s="276"/>
      <c r="AJ46" s="276"/>
      <c r="AK46" s="276"/>
      <c r="AL46" s="276"/>
      <c r="AM46" s="276"/>
      <c r="AN46" s="276"/>
      <c r="AO46" s="276"/>
      <c r="AP46" s="276"/>
      <c r="AQ46" s="276"/>
      <c r="AR46" s="276"/>
      <c r="AS46" s="276"/>
      <c r="AT46" s="276"/>
      <c r="AU46" s="276"/>
      <c r="AV46" s="276"/>
      <c r="AW46" s="276"/>
      <c r="AX46" s="276"/>
      <c r="AY46" s="276"/>
      <c r="AZ46" s="276"/>
      <c r="BA46" s="276"/>
      <c r="BB46" s="276"/>
      <c r="BC46" s="276"/>
      <c r="BD46" s="276"/>
      <c r="BE46" s="276"/>
      <c r="BF46" s="276"/>
      <c r="BG46" s="276"/>
      <c r="BH46" s="276"/>
      <c r="BI46" s="276"/>
      <c r="BJ46" s="276"/>
      <c r="BK46" s="276"/>
      <c r="BL46" s="276"/>
      <c r="BM46" s="276"/>
      <c r="BN46" s="276"/>
      <c r="BO46" s="276"/>
      <c r="BP46" s="276"/>
      <c r="BQ46" s="276"/>
      <c r="BR46" s="276"/>
      <c r="BS46" s="276"/>
      <c r="BT46" s="276"/>
      <c r="BU46" s="276"/>
      <c r="BV46" s="276"/>
      <c r="BW46" s="276"/>
      <c r="BX46" s="276"/>
      <c r="BY46" s="276"/>
      <c r="BZ46" s="276"/>
      <c r="CA46" s="276"/>
      <c r="CB46" s="276"/>
      <c r="CC46" s="276"/>
      <c r="CD46" s="276"/>
      <c r="CE46" s="276"/>
      <c r="CF46" s="276"/>
      <c r="CG46" s="276"/>
      <c r="CH46" s="276"/>
      <c r="CI46" s="276"/>
      <c r="CJ46" s="276"/>
      <c r="CK46" s="276"/>
      <c r="CL46" s="276"/>
      <c r="CM46" s="276"/>
      <c r="CN46" s="276"/>
      <c r="CO46" s="276"/>
      <c r="CP46" s="276"/>
      <c r="CQ46" s="276"/>
      <c r="CR46" s="276"/>
      <c r="CS46" s="276"/>
      <c r="CT46" s="276"/>
      <c r="CU46" s="276"/>
      <c r="CV46" s="276"/>
      <c r="CW46" s="276"/>
      <c r="CX46" s="276"/>
      <c r="CY46" s="276"/>
      <c r="CZ46" s="276"/>
      <c r="DA46" s="276"/>
      <c r="DB46" s="276"/>
      <c r="DC46" s="276"/>
      <c r="DD46" s="276"/>
      <c r="DE46" s="276"/>
      <c r="DF46" s="276"/>
      <c r="DG46" s="276"/>
      <c r="DH46" s="276"/>
      <c r="DI46" s="276"/>
      <c r="DJ46" s="276"/>
      <c r="DK46" s="276"/>
      <c r="DL46" s="276"/>
      <c r="DM46" s="276"/>
      <c r="DN46" s="276"/>
      <c r="DO46" s="276"/>
      <c r="DP46" s="276"/>
      <c r="DQ46" s="276"/>
      <c r="DR46" s="276"/>
      <c r="DS46" s="276"/>
      <c r="DT46" s="276"/>
      <c r="DU46" s="276"/>
      <c r="DV46" s="276"/>
      <c r="DW46" s="276"/>
      <c r="DX46" s="276"/>
      <c r="DY46" s="276"/>
      <c r="DZ46" s="276"/>
      <c r="EA46" s="276"/>
      <c r="EB46" s="276"/>
      <c r="EC46" s="276"/>
      <c r="ED46" s="276"/>
      <c r="EE46" s="276"/>
      <c r="EF46" s="276"/>
      <c r="EG46" s="276"/>
      <c r="EH46" s="276"/>
      <c r="EI46" s="276"/>
      <c r="EJ46" s="276"/>
      <c r="EK46" s="276"/>
      <c r="EL46" s="276"/>
      <c r="EM46" s="276"/>
      <c r="EN46" s="276"/>
      <c r="EO46" s="276"/>
      <c r="EP46" s="276"/>
      <c r="EQ46" s="276"/>
      <c r="ER46" s="276"/>
      <c r="ES46" s="276"/>
      <c r="ET46" s="276"/>
      <c r="EU46" s="276"/>
      <c r="EV46" s="276"/>
      <c r="EW46" s="276"/>
      <c r="EX46" s="276"/>
      <c r="EY46" s="276"/>
      <c r="EZ46" s="276"/>
      <c r="FA46" s="276"/>
      <c r="FB46" s="276"/>
      <c r="FC46" s="276"/>
      <c r="FD46" s="276"/>
      <c r="FE46" s="276"/>
      <c r="FF46" s="276"/>
      <c r="FG46" s="276"/>
      <c r="FH46" s="276"/>
      <c r="FI46" s="276"/>
      <c r="FJ46" s="276"/>
      <c r="FK46" s="276"/>
      <c r="FL46" s="276"/>
      <c r="FM46" s="276"/>
      <c r="FN46" s="276"/>
      <c r="FO46" s="276"/>
      <c r="FP46" s="276"/>
      <c r="FQ46" s="276"/>
      <c r="FR46" s="276"/>
      <c r="FS46" s="276"/>
      <c r="FT46" s="276"/>
      <c r="FU46" s="276"/>
      <c r="FV46" s="276"/>
      <c r="FW46" s="276"/>
      <c r="FX46" s="276"/>
      <c r="FY46" s="276"/>
      <c r="FZ46" s="276"/>
      <c r="GA46" s="276"/>
      <c r="GB46" s="276"/>
      <c r="GC46" s="276"/>
      <c r="GD46" s="276"/>
      <c r="GE46" s="276"/>
      <c r="GF46" s="276"/>
      <c r="GG46" s="276"/>
      <c r="GH46" s="276"/>
      <c r="GI46" s="276"/>
      <c r="GJ46" s="276"/>
      <c r="GK46" s="276"/>
      <c r="GL46" s="276"/>
      <c r="GM46" s="276"/>
      <c r="GN46" s="276"/>
      <c r="GO46" s="276"/>
      <c r="GP46" s="276"/>
      <c r="GQ46" s="276"/>
      <c r="GR46" s="276"/>
      <c r="GS46" s="276"/>
      <c r="GT46" s="276"/>
      <c r="GU46" s="276"/>
      <c r="GV46" s="276"/>
      <c r="GW46" s="276"/>
      <c r="GX46" s="276"/>
      <c r="GY46" s="276"/>
      <c r="GZ46" s="276"/>
      <c r="HA46" s="276"/>
      <c r="HB46" s="276"/>
      <c r="HC46" s="276"/>
      <c r="HD46" s="276"/>
      <c r="HE46" s="276"/>
      <c r="HF46" s="276"/>
      <c r="HG46" s="276"/>
      <c r="HH46" s="276"/>
      <c r="HI46" s="276"/>
      <c r="HJ46" s="276"/>
      <c r="HK46" s="276"/>
      <c r="HL46" s="276"/>
      <c r="HM46" s="276"/>
      <c r="HN46" s="276"/>
      <c r="HO46" s="276"/>
      <c r="HP46" s="276"/>
      <c r="HQ46" s="276"/>
      <c r="HR46" s="276"/>
      <c r="HS46" s="276"/>
      <c r="HT46" s="276"/>
      <c r="HU46" s="276"/>
      <c r="HV46" s="276"/>
      <c r="HW46" s="276"/>
      <c r="HX46" s="276"/>
      <c r="HY46" s="276"/>
      <c r="HZ46" s="276"/>
      <c r="IA46" s="276"/>
      <c r="IB46" s="276"/>
      <c r="IC46" s="276"/>
      <c r="ID46" s="276"/>
      <c r="IE46" s="276"/>
      <c r="IF46" s="276"/>
      <c r="IG46" s="276"/>
      <c r="IH46" s="276"/>
      <c r="II46" s="276"/>
      <c r="IJ46" s="276"/>
      <c r="IK46" s="276"/>
      <c r="IL46" s="276"/>
      <c r="IM46" s="276"/>
      <c r="IN46" s="276"/>
      <c r="IO46" s="276"/>
      <c r="IP46" s="276"/>
      <c r="IQ46" s="276"/>
      <c r="IR46" s="276"/>
      <c r="IS46" s="276"/>
      <c r="IT46" s="276"/>
      <c r="IU46" s="276"/>
      <c r="IV46" s="276"/>
      <c r="IW46" s="276"/>
      <c r="IX46" s="276"/>
      <c r="IY46" s="276"/>
      <c r="IZ46" s="276"/>
      <c r="JA46" s="276"/>
      <c r="JB46" s="276"/>
      <c r="JC46" s="276"/>
      <c r="JD46" s="276"/>
      <c r="JE46" s="276"/>
      <c r="JF46" s="276"/>
      <c r="JG46" s="276"/>
      <c r="JH46" s="276"/>
      <c r="JI46" s="276"/>
      <c r="JJ46" s="276"/>
      <c r="JK46" s="276"/>
      <c r="JL46" s="276"/>
      <c r="JM46" s="276"/>
      <c r="JN46" s="276"/>
      <c r="JO46" s="276"/>
      <c r="JP46" s="276"/>
      <c r="JQ46" s="276"/>
      <c r="JR46" s="276"/>
      <c r="JS46" s="276"/>
      <c r="JT46" s="276"/>
      <c r="JU46" s="276"/>
      <c r="JV46" s="276"/>
      <c r="JW46" s="276"/>
      <c r="JX46" s="276"/>
      <c r="JY46" s="276"/>
      <c r="JZ46" s="276"/>
      <c r="KA46" s="276"/>
      <c r="KB46" s="276"/>
      <c r="KC46" s="276"/>
      <c r="KD46" s="276"/>
      <c r="KE46" s="276"/>
      <c r="KF46" s="276"/>
      <c r="KG46" s="276"/>
      <c r="KH46" s="276"/>
      <c r="KI46" s="276"/>
      <c r="KJ46" s="276"/>
      <c r="KK46" s="276"/>
      <c r="KL46" s="276"/>
      <c r="KM46" s="276"/>
      <c r="KN46" s="276"/>
      <c r="KO46" s="276"/>
      <c r="KP46" s="276"/>
      <c r="KQ46" s="276"/>
      <c r="KR46" s="276"/>
      <c r="KS46" s="276"/>
      <c r="KT46" s="276"/>
      <c r="KU46" s="276"/>
      <c r="KV46" s="276"/>
      <c r="KW46" s="276"/>
      <c r="KX46" s="276"/>
      <c r="KY46" s="276"/>
      <c r="KZ46" s="276"/>
      <c r="LA46" s="276"/>
      <c r="LB46" s="276"/>
      <c r="LC46" s="276"/>
      <c r="LD46" s="276"/>
      <c r="LE46" s="276"/>
      <c r="LF46" s="276"/>
      <c r="LG46" s="276"/>
      <c r="LH46" s="276"/>
      <c r="LI46" s="276"/>
      <c r="LJ46" s="276"/>
      <c r="LK46" s="276"/>
      <c r="LL46" s="276"/>
      <c r="LM46" s="276"/>
      <c r="LN46" s="276"/>
      <c r="LO46" s="276"/>
      <c r="LP46" s="276"/>
      <c r="LQ46" s="276"/>
      <c r="LR46" s="276"/>
      <c r="LS46" s="276"/>
      <c r="LT46" s="276"/>
      <c r="LU46" s="276"/>
      <c r="LV46" s="276"/>
      <c r="LW46" s="276"/>
      <c r="LX46" s="276"/>
      <c r="LY46" s="276"/>
      <c r="LZ46" s="276"/>
      <c r="MA46" s="276"/>
      <c r="MB46" s="276"/>
      <c r="MC46" s="276"/>
      <c r="MD46" s="276"/>
      <c r="ME46" s="276"/>
      <c r="MF46" s="276"/>
      <c r="MG46" s="276"/>
      <c r="MH46" s="276"/>
      <c r="MI46" s="276"/>
      <c r="MJ46" s="276"/>
      <c r="MK46" s="276"/>
      <c r="ML46" s="276"/>
      <c r="MM46" s="276"/>
      <c r="MN46" s="276"/>
      <c r="MO46" s="276"/>
      <c r="MP46" s="276"/>
      <c r="MQ46" s="276"/>
      <c r="MR46" s="276"/>
      <c r="MS46" s="276"/>
      <c r="MT46" s="276"/>
      <c r="MU46" s="276"/>
      <c r="MV46" s="276"/>
      <c r="MW46" s="276"/>
      <c r="MX46" s="276"/>
      <c r="MY46" s="276"/>
      <c r="MZ46" s="276"/>
      <c r="NA46" s="276"/>
      <c r="NB46" s="276"/>
      <c r="NC46" s="276"/>
      <c r="ND46" s="276"/>
      <c r="NE46" s="276"/>
      <c r="NF46" s="276"/>
      <c r="NG46" s="276"/>
      <c r="NH46" s="276"/>
      <c r="NI46" s="276"/>
      <c r="NJ46" s="276"/>
      <c r="NK46" s="276"/>
      <c r="NL46" s="276"/>
      <c r="NM46" s="276"/>
      <c r="NN46" s="276"/>
      <c r="NO46" s="276"/>
      <c r="NP46" s="276"/>
      <c r="NQ46" s="276"/>
      <c r="NR46" s="276"/>
      <c r="NS46" s="276"/>
      <c r="NT46" s="276"/>
      <c r="NU46" s="276"/>
      <c r="NV46" s="276"/>
      <c r="NW46" s="276"/>
      <c r="NX46" s="276"/>
      <c r="NY46" s="276"/>
      <c r="NZ46" s="276"/>
      <c r="OA46" s="276"/>
      <c r="OB46" s="276"/>
      <c r="OC46" s="276"/>
      <c r="OD46" s="276"/>
      <c r="OE46" s="276"/>
      <c r="OF46" s="276"/>
      <c r="OG46" s="276"/>
      <c r="OH46" s="276"/>
      <c r="OI46" s="276"/>
      <c r="OJ46" s="276"/>
      <c r="OK46" s="276"/>
      <c r="OL46" s="276"/>
      <c r="OM46" s="276"/>
      <c r="ON46" s="276"/>
      <c r="OO46" s="276"/>
      <c r="OP46" s="276"/>
      <c r="OQ46" s="276"/>
      <c r="OR46" s="276"/>
      <c r="OS46" s="276"/>
      <c r="OT46" s="276"/>
      <c r="OU46" s="276"/>
      <c r="OV46" s="276"/>
      <c r="OW46" s="276"/>
      <c r="OX46" s="276"/>
      <c r="OY46" s="276"/>
      <c r="OZ46" s="276"/>
      <c r="PA46" s="276"/>
      <c r="PB46" s="276"/>
      <c r="PC46" s="276"/>
      <c r="PD46" s="276"/>
      <c r="PE46" s="276"/>
      <c r="PF46" s="276"/>
      <c r="PG46" s="276"/>
      <c r="PH46" s="276"/>
      <c r="PI46" s="276"/>
      <c r="PJ46" s="276"/>
      <c r="PK46" s="276"/>
      <c r="PL46" s="276"/>
      <c r="PM46" s="276"/>
      <c r="PN46" s="276"/>
      <c r="PO46" s="276"/>
      <c r="PP46" s="276"/>
      <c r="PQ46" s="276"/>
      <c r="PR46" s="276"/>
      <c r="PS46" s="276"/>
      <c r="PT46" s="276"/>
      <c r="PU46" s="276"/>
      <c r="PV46" s="276"/>
      <c r="PW46" s="276"/>
      <c r="PX46" s="276"/>
      <c r="PY46" s="276"/>
      <c r="PZ46" s="276"/>
      <c r="QA46" s="276"/>
      <c r="QB46" s="276"/>
      <c r="QC46" s="276"/>
      <c r="QD46" s="276"/>
      <c r="QE46" s="276"/>
      <c r="QF46" s="276"/>
      <c r="QG46" s="276"/>
      <c r="QH46" s="276"/>
      <c r="QI46" s="276"/>
      <c r="QJ46" s="276"/>
      <c r="QK46" s="276"/>
      <c r="QL46" s="276"/>
      <c r="QM46" s="276"/>
      <c r="QN46" s="276"/>
      <c r="QO46" s="276"/>
      <c r="QP46" s="276"/>
      <c r="QQ46" s="276"/>
      <c r="QR46" s="276"/>
      <c r="QS46" s="276"/>
      <c r="QT46" s="276"/>
      <c r="QU46" s="276"/>
      <c r="QV46" s="276"/>
      <c r="QW46" s="276"/>
      <c r="QX46" s="276"/>
      <c r="QY46" s="276"/>
      <c r="QZ46" s="276"/>
      <c r="RA46" s="276"/>
      <c r="RB46" s="276"/>
      <c r="RC46" s="276"/>
      <c r="RD46" s="276"/>
      <c r="RE46" s="276"/>
      <c r="RF46" s="276"/>
      <c r="RG46" s="276"/>
    </row>
    <row r="47" spans="1:475" s="91" customFormat="1" ht="13.5" thickBot="1">
      <c r="A47" s="330"/>
      <c r="B47" s="347"/>
      <c r="C47" s="348"/>
      <c r="D47" s="348"/>
      <c r="E47" s="470"/>
      <c r="F47" s="336"/>
      <c r="G47" s="471">
        <f>SUM(G5:G46)</f>
        <v>6.4447227242326353</v>
      </c>
      <c r="H47" s="472">
        <f>SUM(H5:H46)</f>
        <v>0</v>
      </c>
      <c r="I47" s="473"/>
      <c r="J47" s="474"/>
      <c r="K47" s="475"/>
      <c r="L47" s="475"/>
      <c r="M47" s="475">
        <f t="shared" ref="M47:AB47" si="22">SUM(M5:M46)</f>
        <v>0</v>
      </c>
      <c r="N47" s="476">
        <f t="shared" si="22"/>
        <v>702730</v>
      </c>
      <c r="O47" s="768">
        <f t="shared" si="22"/>
        <v>0</v>
      </c>
      <c r="P47" s="475">
        <f t="shared" si="22"/>
        <v>0</v>
      </c>
      <c r="Q47" s="477">
        <f t="shared" si="22"/>
        <v>79840</v>
      </c>
      <c r="R47" s="477">
        <f t="shared" si="22"/>
        <v>0</v>
      </c>
      <c r="S47" s="477">
        <f t="shared" si="22"/>
        <v>79840</v>
      </c>
      <c r="T47" s="477">
        <f t="shared" si="22"/>
        <v>0</v>
      </c>
      <c r="U47" s="477">
        <f t="shared" si="22"/>
        <v>79840</v>
      </c>
      <c r="V47" s="477">
        <f t="shared" si="22"/>
        <v>79840</v>
      </c>
      <c r="W47" s="477">
        <f t="shared" si="22"/>
        <v>0</v>
      </c>
      <c r="X47" s="477">
        <f t="shared" si="22"/>
        <v>74063.079777365492</v>
      </c>
      <c r="Y47" s="477">
        <f t="shared" si="22"/>
        <v>74063.079777365492</v>
      </c>
      <c r="Z47" s="477">
        <f t="shared" si="22"/>
        <v>0</v>
      </c>
      <c r="AA47" s="481">
        <f t="shared" si="22"/>
        <v>7.4165165000792737</v>
      </c>
      <c r="AB47" s="477">
        <f t="shared" si="22"/>
        <v>257068.78088630323</v>
      </c>
      <c r="AC47" s="478">
        <f>AB47/X47</f>
        <v>3.4709437098626612</v>
      </c>
      <c r="AD47" s="478">
        <f>((AB47*1.1)+Z47)/Y47</f>
        <v>3.8180380808489276</v>
      </c>
      <c r="AE47" s="64"/>
      <c r="AF47" s="64"/>
      <c r="AG47" s="64"/>
      <c r="AH47" s="64"/>
      <c r="AI47" s="64"/>
      <c r="AJ47" s="64"/>
      <c r="AK47" s="64"/>
      <c r="AL47" s="64"/>
      <c r="AM47" s="64"/>
      <c r="AN47" s="64"/>
      <c r="AO47" s="64"/>
      <c r="AP47" s="64"/>
      <c r="AQ47" s="64"/>
      <c r="AR47" s="64"/>
      <c r="AS47" s="64"/>
      <c r="AT47" s="64"/>
      <c r="AU47" s="64"/>
      <c r="AV47" s="64"/>
      <c r="AW47" s="64"/>
      <c r="AX47" s="64"/>
      <c r="AY47" s="64"/>
      <c r="AZ47" s="64"/>
      <c r="BA47" s="64"/>
      <c r="BB47" s="64"/>
      <c r="BC47" s="64"/>
      <c r="BD47" s="64"/>
      <c r="BE47" s="64"/>
      <c r="BF47" s="64"/>
      <c r="BG47" s="64"/>
      <c r="BH47" s="64"/>
      <c r="BI47" s="64"/>
      <c r="BJ47" s="64"/>
      <c r="BK47" s="64"/>
      <c r="BL47" s="64"/>
      <c r="BM47" s="64"/>
      <c r="BN47" s="64"/>
      <c r="BO47" s="64"/>
      <c r="BP47" s="64"/>
      <c r="BQ47" s="64"/>
      <c r="BR47" s="64"/>
      <c r="BS47" s="64"/>
      <c r="BT47" s="64"/>
      <c r="BU47" s="64"/>
      <c r="BV47" s="64"/>
      <c r="BW47" s="64"/>
      <c r="BX47" s="64"/>
      <c r="BY47" s="64"/>
      <c r="BZ47" s="64"/>
      <c r="CA47" s="64"/>
      <c r="CB47" s="64"/>
      <c r="CC47" s="64"/>
      <c r="CD47" s="64"/>
      <c r="CE47" s="64"/>
      <c r="CF47" s="64"/>
      <c r="CG47" s="64"/>
      <c r="CH47" s="64"/>
      <c r="CI47" s="64"/>
      <c r="CJ47" s="64"/>
      <c r="CK47" s="64"/>
      <c r="CL47" s="64"/>
      <c r="CM47" s="64"/>
      <c r="CN47" s="64"/>
      <c r="CO47" s="64"/>
      <c r="CP47" s="64"/>
      <c r="CQ47" s="64"/>
      <c r="CR47" s="64"/>
      <c r="CS47" s="64"/>
      <c r="CT47" s="64"/>
      <c r="CU47" s="64"/>
      <c r="CV47" s="64"/>
      <c r="CW47" s="64"/>
      <c r="CX47" s="64"/>
      <c r="CY47" s="64"/>
      <c r="CZ47" s="64"/>
      <c r="DA47" s="64"/>
      <c r="DB47" s="64"/>
      <c r="DC47" s="64"/>
      <c r="DD47" s="64"/>
      <c r="DE47" s="64"/>
      <c r="DF47" s="64"/>
      <c r="DG47" s="64"/>
      <c r="DH47" s="64"/>
      <c r="DI47" s="64"/>
      <c r="DJ47" s="64"/>
      <c r="DK47" s="64"/>
      <c r="DL47" s="64"/>
      <c r="DM47" s="64"/>
      <c r="DN47" s="64"/>
      <c r="DO47" s="64"/>
      <c r="DP47" s="64"/>
      <c r="DQ47" s="64"/>
      <c r="DR47" s="64"/>
      <c r="DS47" s="64"/>
      <c r="DT47" s="64"/>
      <c r="DU47" s="64"/>
      <c r="DV47" s="64"/>
      <c r="DW47" s="64"/>
      <c r="DX47" s="64"/>
      <c r="DY47" s="64"/>
      <c r="DZ47" s="64"/>
      <c r="EA47" s="64"/>
      <c r="EB47" s="64"/>
      <c r="EC47" s="64"/>
      <c r="ED47" s="64"/>
      <c r="EE47" s="64"/>
      <c r="EF47" s="64"/>
      <c r="EG47" s="64"/>
      <c r="EH47" s="64"/>
      <c r="EI47" s="64"/>
      <c r="EJ47" s="64"/>
      <c r="EK47" s="64"/>
      <c r="EL47" s="64"/>
      <c r="EM47" s="64"/>
      <c r="EN47" s="64"/>
      <c r="EO47" s="64"/>
      <c r="EP47" s="64"/>
      <c r="EQ47" s="64"/>
      <c r="ER47" s="64"/>
      <c r="ES47" s="64"/>
      <c r="ET47" s="64"/>
      <c r="EU47" s="64"/>
      <c r="EV47" s="64"/>
      <c r="EW47" s="64"/>
      <c r="EX47" s="64"/>
      <c r="EY47" s="64"/>
      <c r="EZ47" s="64"/>
      <c r="FA47" s="64"/>
      <c r="FB47" s="64"/>
      <c r="FC47" s="64"/>
      <c r="FD47" s="64"/>
      <c r="FE47" s="64"/>
      <c r="FF47" s="64"/>
      <c r="FG47" s="64"/>
      <c r="FH47" s="64"/>
      <c r="FI47" s="64"/>
      <c r="FJ47" s="64"/>
      <c r="FK47" s="64"/>
      <c r="FL47" s="64"/>
      <c r="FM47" s="64"/>
      <c r="FN47" s="64"/>
      <c r="FO47" s="64"/>
      <c r="FP47" s="64"/>
      <c r="FQ47" s="64"/>
      <c r="FR47" s="64"/>
      <c r="FS47" s="64"/>
      <c r="FT47" s="64"/>
      <c r="FU47" s="64"/>
      <c r="FV47" s="64"/>
      <c r="FW47" s="64"/>
      <c r="FX47" s="64"/>
      <c r="FY47" s="64"/>
      <c r="FZ47" s="64"/>
      <c r="GA47" s="64"/>
      <c r="GB47" s="64"/>
      <c r="GC47" s="64"/>
      <c r="GD47" s="64"/>
      <c r="GE47" s="64"/>
      <c r="GF47" s="64"/>
      <c r="GG47" s="64"/>
      <c r="GH47" s="64"/>
      <c r="GI47" s="64"/>
      <c r="GJ47" s="64"/>
      <c r="GK47" s="64"/>
      <c r="GL47" s="64"/>
      <c r="GM47" s="64"/>
      <c r="GN47" s="64"/>
      <c r="GO47" s="64"/>
      <c r="GP47" s="64"/>
      <c r="GQ47" s="64"/>
      <c r="GR47" s="64"/>
      <c r="GS47" s="64"/>
      <c r="GT47" s="64"/>
      <c r="GU47" s="64"/>
      <c r="GV47" s="64"/>
      <c r="GW47" s="64"/>
      <c r="GX47" s="64"/>
      <c r="GY47" s="64"/>
      <c r="GZ47" s="64"/>
      <c r="HA47" s="64"/>
      <c r="HB47" s="64"/>
      <c r="HC47" s="64"/>
      <c r="HD47" s="64"/>
      <c r="HE47" s="64"/>
      <c r="HF47" s="64"/>
      <c r="HG47" s="64"/>
      <c r="HH47" s="64"/>
      <c r="HI47" s="64"/>
      <c r="HJ47" s="64"/>
      <c r="HK47" s="64"/>
      <c r="HL47" s="64"/>
      <c r="HM47" s="64"/>
      <c r="HN47" s="64"/>
      <c r="HO47" s="64"/>
      <c r="HP47" s="64"/>
      <c r="HQ47" s="64"/>
      <c r="HR47" s="64"/>
      <c r="HS47" s="64"/>
      <c r="HT47" s="64"/>
      <c r="HU47" s="64"/>
      <c r="HV47" s="64"/>
      <c r="HW47" s="64"/>
      <c r="HX47" s="64"/>
      <c r="HY47" s="64"/>
      <c r="HZ47" s="64"/>
      <c r="IA47" s="64"/>
      <c r="IB47" s="64"/>
      <c r="IC47" s="64"/>
      <c r="ID47" s="64"/>
      <c r="IE47" s="64"/>
      <c r="IF47" s="64"/>
      <c r="IG47" s="64"/>
      <c r="IH47" s="64"/>
      <c r="II47" s="64"/>
      <c r="IJ47" s="64"/>
      <c r="IK47" s="64"/>
      <c r="IL47" s="64"/>
      <c r="IM47" s="64"/>
      <c r="IN47" s="64"/>
      <c r="IO47" s="64"/>
      <c r="IP47" s="64"/>
      <c r="IQ47" s="64"/>
      <c r="IR47" s="64"/>
      <c r="IS47" s="64"/>
      <c r="IT47" s="64"/>
      <c r="IU47" s="64"/>
      <c r="IV47" s="64"/>
      <c r="IW47" s="64"/>
      <c r="IX47" s="64"/>
      <c r="IY47" s="64"/>
      <c r="IZ47" s="64"/>
      <c r="JA47" s="64"/>
      <c r="JB47" s="64"/>
      <c r="JC47" s="64"/>
      <c r="JD47" s="64"/>
      <c r="JE47" s="64"/>
      <c r="JF47" s="64"/>
      <c r="JG47" s="64"/>
      <c r="JH47" s="64"/>
      <c r="JI47" s="64"/>
      <c r="JJ47" s="64"/>
      <c r="JK47" s="64"/>
      <c r="JL47" s="64"/>
      <c r="JM47" s="64"/>
      <c r="JN47" s="64"/>
      <c r="JO47" s="64"/>
      <c r="JP47" s="64"/>
      <c r="JQ47" s="64"/>
      <c r="JR47" s="64"/>
      <c r="JS47" s="64"/>
      <c r="JT47" s="64"/>
      <c r="JU47" s="64"/>
      <c r="JV47" s="64"/>
      <c r="JW47" s="64"/>
      <c r="JX47" s="64"/>
      <c r="JY47" s="64"/>
      <c r="JZ47" s="64"/>
      <c r="KA47" s="64"/>
      <c r="KB47" s="64"/>
      <c r="KC47" s="64"/>
      <c r="KD47" s="64"/>
      <c r="KE47" s="64"/>
      <c r="KF47" s="64"/>
      <c r="KG47" s="64"/>
      <c r="KH47" s="64"/>
      <c r="KI47" s="64"/>
      <c r="KJ47" s="64"/>
      <c r="KK47" s="64"/>
      <c r="KL47" s="64"/>
      <c r="KM47" s="64"/>
      <c r="KN47" s="64"/>
      <c r="KO47" s="64"/>
      <c r="KP47" s="64"/>
      <c r="KQ47" s="64"/>
      <c r="KR47" s="64"/>
      <c r="KS47" s="64"/>
      <c r="KT47" s="64"/>
      <c r="KU47" s="64"/>
      <c r="KV47" s="64"/>
      <c r="KW47" s="64"/>
      <c r="KX47" s="64"/>
      <c r="KY47" s="64"/>
      <c r="KZ47" s="64"/>
      <c r="LA47" s="64"/>
      <c r="LB47" s="64"/>
      <c r="LC47" s="64"/>
      <c r="LD47" s="64"/>
      <c r="LE47" s="64"/>
      <c r="LF47" s="64"/>
      <c r="LG47" s="64"/>
      <c r="LH47" s="64"/>
      <c r="LI47" s="64"/>
      <c r="LJ47" s="64"/>
      <c r="LK47" s="64"/>
      <c r="LL47" s="64"/>
      <c r="LM47" s="64"/>
      <c r="LN47" s="64"/>
      <c r="LO47" s="64"/>
      <c r="LP47" s="64"/>
      <c r="LQ47" s="64"/>
      <c r="LR47" s="64"/>
      <c r="LS47" s="64"/>
      <c r="LT47" s="64"/>
      <c r="LU47" s="64"/>
      <c r="LV47" s="64"/>
      <c r="LW47" s="64"/>
      <c r="LX47" s="64"/>
      <c r="LY47" s="64"/>
      <c r="LZ47" s="64"/>
      <c r="MA47" s="64"/>
      <c r="MB47" s="64"/>
      <c r="MC47" s="64"/>
      <c r="MD47" s="64"/>
      <c r="ME47" s="64"/>
      <c r="MF47" s="64"/>
      <c r="MG47" s="64"/>
      <c r="MH47" s="64"/>
      <c r="MI47" s="64"/>
      <c r="MJ47" s="64"/>
      <c r="MK47" s="64"/>
      <c r="ML47" s="64"/>
      <c r="MM47" s="64"/>
      <c r="MN47" s="64"/>
      <c r="MO47" s="64"/>
      <c r="MP47" s="64"/>
      <c r="MQ47" s="64"/>
      <c r="MR47" s="64"/>
      <c r="MS47" s="64"/>
      <c r="MT47" s="64"/>
      <c r="MU47" s="64"/>
      <c r="MV47" s="64"/>
      <c r="MW47" s="64"/>
      <c r="MX47" s="64"/>
      <c r="MY47" s="64"/>
      <c r="MZ47" s="64"/>
      <c r="NA47" s="64"/>
      <c r="NB47" s="64"/>
      <c r="NC47" s="64"/>
      <c r="ND47" s="64"/>
      <c r="NE47" s="64"/>
      <c r="NF47" s="64"/>
      <c r="NG47" s="64"/>
      <c r="NH47" s="64"/>
      <c r="NI47" s="64"/>
      <c r="NJ47" s="64"/>
      <c r="NK47" s="64"/>
      <c r="NL47" s="64"/>
      <c r="NM47" s="64"/>
      <c r="NN47" s="64"/>
      <c r="NO47" s="64"/>
      <c r="NP47" s="64"/>
      <c r="NQ47" s="64"/>
      <c r="NR47" s="64"/>
      <c r="NS47" s="64"/>
      <c r="NT47" s="64"/>
      <c r="NU47" s="64"/>
      <c r="NV47" s="64"/>
      <c r="NW47" s="64"/>
      <c r="NX47" s="64"/>
      <c r="NY47" s="64"/>
      <c r="NZ47" s="64"/>
      <c r="OA47" s="64"/>
      <c r="OB47" s="64"/>
      <c r="OC47" s="64"/>
      <c r="OD47" s="64"/>
      <c r="OE47" s="64"/>
      <c r="OF47" s="64"/>
      <c r="OG47" s="64"/>
      <c r="OH47" s="64"/>
      <c r="OI47" s="64"/>
      <c r="OJ47" s="64"/>
      <c r="OK47" s="64"/>
      <c r="OL47" s="64"/>
      <c r="OM47" s="64"/>
      <c r="ON47" s="64"/>
      <c r="OO47" s="64"/>
      <c r="OP47" s="64"/>
      <c r="OQ47" s="64"/>
      <c r="OR47" s="64"/>
      <c r="OS47" s="64"/>
      <c r="OT47" s="64"/>
      <c r="OU47" s="64"/>
      <c r="OV47" s="64"/>
      <c r="OW47" s="64"/>
      <c r="OX47" s="64"/>
      <c r="OY47" s="64"/>
      <c r="OZ47" s="64"/>
      <c r="PA47" s="64"/>
      <c r="PB47" s="64"/>
      <c r="PC47" s="64"/>
      <c r="PD47" s="64"/>
      <c r="PE47" s="64"/>
      <c r="PF47" s="64"/>
      <c r="PG47" s="64"/>
      <c r="PH47" s="64"/>
      <c r="PI47" s="64"/>
      <c r="PJ47" s="64"/>
      <c r="PK47" s="64"/>
      <c r="PL47" s="64"/>
      <c r="PM47" s="64"/>
      <c r="PN47" s="64"/>
      <c r="PO47" s="64"/>
      <c r="PP47" s="64"/>
      <c r="PQ47" s="64"/>
      <c r="PR47" s="64"/>
      <c r="PS47" s="64"/>
      <c r="PT47" s="64"/>
      <c r="PU47" s="64"/>
      <c r="PV47" s="64"/>
      <c r="PW47" s="64"/>
      <c r="PX47" s="64"/>
      <c r="PY47" s="64"/>
      <c r="PZ47" s="64"/>
      <c r="QA47" s="64"/>
      <c r="QB47" s="64"/>
      <c r="QC47" s="64"/>
      <c r="QD47" s="64"/>
      <c r="QE47" s="64"/>
      <c r="QF47" s="64"/>
      <c r="QG47" s="64"/>
      <c r="QH47" s="64"/>
      <c r="QI47" s="64"/>
      <c r="QJ47" s="64"/>
      <c r="QK47" s="64"/>
      <c r="QL47" s="64"/>
      <c r="QM47" s="64"/>
      <c r="QN47" s="64"/>
      <c r="QO47" s="64"/>
      <c r="QP47" s="64"/>
      <c r="QQ47" s="64"/>
      <c r="QR47" s="64"/>
      <c r="QS47" s="64"/>
      <c r="QT47" s="64"/>
      <c r="QU47" s="64"/>
      <c r="QV47" s="64"/>
      <c r="QW47" s="64"/>
      <c r="QX47" s="64"/>
      <c r="QY47" s="64"/>
      <c r="QZ47" s="64"/>
      <c r="RA47" s="64"/>
      <c r="RB47" s="64"/>
      <c r="RC47" s="64"/>
      <c r="RD47" s="64"/>
      <c r="RE47" s="64"/>
      <c r="RF47" s="64"/>
      <c r="RG47" s="64"/>
    </row>
    <row r="49" spans="2:30" s="276" customFormat="1">
      <c r="B49" s="414"/>
      <c r="C49" s="414"/>
      <c r="D49" s="414"/>
      <c r="E49" s="414"/>
      <c r="F49" s="540"/>
      <c r="G49" s="414"/>
      <c r="H49" s="414"/>
      <c r="I49" s="542"/>
      <c r="J49" s="540"/>
      <c r="K49" s="536"/>
      <c r="L49" s="536"/>
      <c r="M49" s="536"/>
      <c r="N49" s="543"/>
      <c r="O49" s="536"/>
      <c r="P49" s="536"/>
      <c r="Q49" s="536"/>
      <c r="R49" s="536"/>
      <c r="S49" s="536"/>
      <c r="T49" s="536"/>
      <c r="U49" s="536"/>
      <c r="V49" s="536"/>
      <c r="W49" s="536"/>
      <c r="X49" s="536"/>
      <c r="Y49" s="536"/>
      <c r="Z49" s="536"/>
      <c r="AA49" s="544"/>
      <c r="AB49" s="536"/>
      <c r="AC49" s="414"/>
      <c r="AD49" s="414"/>
    </row>
    <row r="53" spans="2:30">
      <c r="U53" s="317"/>
    </row>
  </sheetData>
  <conditionalFormatting sqref="E5:E18 E22:E46">
    <cfRule type="notContainsBlanks" dxfId="34" priority="17">
      <formula>LEN(TRIM(E5))&gt;0</formula>
    </cfRule>
  </conditionalFormatting>
  <conditionalFormatting sqref="E19:E21">
    <cfRule type="notContainsBlanks" dxfId="33" priority="16">
      <formula>LEN(TRIM(E19))&gt;0</formula>
    </cfRule>
  </conditionalFormatting>
  <conditionalFormatting sqref="F5:F46">
    <cfRule type="notContainsBlanks" dxfId="32" priority="15">
      <formula>LEN(TRIM(F5))&gt;0</formula>
    </cfRule>
  </conditionalFormatting>
  <conditionalFormatting sqref="H5:H46">
    <cfRule type="containsBlanks" dxfId="31" priority="13">
      <formula>LEN(TRIM(H5))=0</formula>
    </cfRule>
    <cfRule type="notContainsBlanks" dxfId="30" priority="14">
      <formula>LEN(TRIM(H5))&gt;0</formula>
    </cfRule>
  </conditionalFormatting>
  <conditionalFormatting sqref="I5:I46">
    <cfRule type="expression" dxfId="29" priority="11">
      <formula>ISTEXT(I5)</formula>
    </cfRule>
    <cfRule type="notContainsBlanks" dxfId="28" priority="12">
      <formula>LEN(TRIM(I5))&gt;0</formula>
    </cfRule>
  </conditionalFormatting>
  <conditionalFormatting sqref="I5">
    <cfRule type="containsBlanks" dxfId="27" priority="9">
      <formula>LEN(TRIM(I5))=0</formula>
    </cfRule>
    <cfRule type="expression" dxfId="26" priority="10">
      <formula>H5&lt;&gt;I5</formula>
    </cfRule>
  </conditionalFormatting>
  <conditionalFormatting sqref="I6:I46">
    <cfRule type="containsBlanks" dxfId="25" priority="7">
      <formula>LEN(TRIM(I6))=0</formula>
    </cfRule>
    <cfRule type="expression" dxfId="24" priority="8">
      <formula>H6&lt;&gt;I6</formula>
    </cfRule>
  </conditionalFormatting>
  <conditionalFormatting sqref="J5:J46">
    <cfRule type="expression" dxfId="23" priority="5">
      <formula>ISTEXT(J5)</formula>
    </cfRule>
    <cfRule type="notContainsBlanks" dxfId="22" priority="6">
      <formula>LEN(TRIM(J5))&gt;0</formula>
    </cfRule>
  </conditionalFormatting>
  <conditionalFormatting sqref="K5:K46">
    <cfRule type="notContainsBlanks" dxfId="21" priority="4">
      <formula>LEN(TRIM(K5))&gt;0</formula>
    </cfRule>
  </conditionalFormatting>
  <conditionalFormatting sqref="K5:K46">
    <cfRule type="expression" dxfId="20" priority="3">
      <formula>ISTEXT(K5)</formula>
    </cfRule>
  </conditionalFormatting>
  <conditionalFormatting sqref="L5:L46">
    <cfRule type="expression" dxfId="19" priority="1">
      <formula>ISTEXT(L5)</formula>
    </cfRule>
  </conditionalFormatting>
  <conditionalFormatting sqref="L5:L46">
    <cfRule type="notContainsBlanks" dxfId="18" priority="2">
      <formula>LEN(TRIM(L5))&gt;0</formula>
    </cfRule>
  </conditionalFormatting>
  <dataValidations count="4">
    <dataValidation type="list" allowBlank="1" showErrorMessage="1" errorTitle="DATA ENTRY ERROR!" error="Only values from the drop-down menu may be selected._x000a__x000a_Click CANCEL and re-attempt." sqref="F5:F46">
      <formula1>lu_m_life</formula1>
    </dataValidation>
    <dataValidation allowBlank="1" showErrorMessage="1" promptTitle="DECIMAL PLACE WARNING:" prompt="Maximum number of numbers to the right of any decimal place can be 4._x000a__x000a_Example 1.2345 and NOT 1.23456" sqref="J5:J46"/>
    <dataValidation allowBlank="1" showErrorMessage="1" sqref="K5:L46"/>
    <dataValidation type="list" allowBlank="1" showErrorMessage="1" errorTitle="DATA ENTRY ERROR!" error="Only values from the drop-down menu may be selected._x000a__x000a_Click CANCEL and re-attempt." sqref="H5:H46">
      <formula1>INDIRECT($K5)</formula1>
    </dataValidation>
  </dataValidations>
  <hyperlinks>
    <hyperlink ref="A1" location="'Electric CE'!A1" display="Rtn to Summary"/>
  </hyperlinks>
  <pageMargins left="0.47" right="0.21" top="0.75" bottom="0.75" header="0.3" footer="0.3"/>
  <pageSetup paperSize="3" scale="45" orientation="landscape"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030A0"/>
  </sheetPr>
  <dimension ref="A1:SC33"/>
  <sheetViews>
    <sheetView topLeftCell="S1" workbookViewId="0">
      <pane ySplit="1" topLeftCell="A2" activePane="bottomLeft" state="frozen"/>
      <selection pane="bottomLeft" activeCell="AE19" sqref="AE19"/>
    </sheetView>
  </sheetViews>
  <sheetFormatPr defaultColWidth="9.140625" defaultRowHeight="12.75"/>
  <cols>
    <col min="1" max="1" width="9.140625" style="174"/>
    <col min="2" max="2" width="12.85546875" style="148" customWidth="1"/>
    <col min="3" max="3" width="12.85546875" style="148" hidden="1" customWidth="1"/>
    <col min="4" max="4" width="17" style="148" hidden="1" customWidth="1"/>
    <col min="5" max="5" width="28.28515625" style="148" customWidth="1"/>
    <col min="6" max="6" width="10" style="148" customWidth="1"/>
    <col min="7" max="7" width="13.28515625" style="340" customWidth="1"/>
    <col min="8" max="8" width="20.7109375" style="148" customWidth="1"/>
    <col min="9" max="9" width="12.140625" style="148" customWidth="1"/>
    <col min="10" max="10" width="16.28515625" style="341" customWidth="1"/>
    <col min="11" max="11" width="24.5703125" style="342" customWidth="1"/>
    <col min="12" max="12" width="17" style="342" customWidth="1"/>
    <col min="13" max="13" width="15.85546875" style="342" customWidth="1"/>
    <col min="14" max="14" width="16.28515625" style="341" customWidth="1"/>
    <col min="15" max="15" width="17.42578125" style="317" customWidth="1"/>
    <col min="16" max="16" width="18.7109375" style="317" customWidth="1"/>
    <col min="17" max="17" width="17" style="317" customWidth="1"/>
    <col min="18" max="18" width="16.85546875" style="317" customWidth="1"/>
    <col min="19" max="19" width="20.140625" style="317" customWidth="1"/>
    <col min="20" max="20" width="14.7109375" style="317" customWidth="1"/>
    <col min="21" max="21" width="17.42578125" style="318" customWidth="1"/>
    <col min="22" max="22" width="19.5703125" style="317" customWidth="1"/>
    <col min="23" max="23" width="12.7109375" style="317" customWidth="1"/>
    <col min="24" max="24" width="19.140625" style="318" customWidth="1"/>
    <col min="25" max="25" width="18.7109375" style="317" customWidth="1"/>
    <col min="26" max="26" width="26.5703125" style="317" customWidth="1"/>
    <col min="27" max="27" width="11.28515625" style="337" customWidth="1"/>
    <col min="28" max="28" width="20.5703125" style="318" customWidth="1"/>
    <col min="29" max="29" width="12" style="174" customWidth="1"/>
    <col min="30" max="30" width="12" style="148" customWidth="1"/>
    <col min="31" max="49" width="9.140625" style="174"/>
    <col min="50" max="16384" width="9.140625" style="148"/>
  </cols>
  <sheetData>
    <row r="1" spans="1:497" ht="26.25" thickBot="1">
      <c r="A1" s="275" t="s">
        <v>192</v>
      </c>
      <c r="B1" s="220" t="s">
        <v>414</v>
      </c>
      <c r="C1" s="220"/>
      <c r="D1" s="220"/>
    </row>
    <row r="2" spans="1:497" ht="16.5" thickTop="1" thickBot="1">
      <c r="B2" s="295" t="s">
        <v>153</v>
      </c>
      <c r="C2" s="295"/>
      <c r="D2" s="295"/>
      <c r="E2" s="296">
        <f>'Electric CE'!C2</f>
        <v>7.8E-2</v>
      </c>
      <c r="F2" s="316"/>
      <c r="G2" s="148"/>
      <c r="I2" s="463"/>
      <c r="J2" s="316"/>
      <c r="K2" s="317"/>
      <c r="L2" s="317"/>
      <c r="M2" s="317"/>
      <c r="N2" s="764" t="s">
        <v>454</v>
      </c>
      <c r="O2" s="771"/>
      <c r="AA2" s="484"/>
    </row>
    <row r="3" spans="1:497" ht="130.5" thickTop="1" thickBot="1">
      <c r="B3" s="66" t="s">
        <v>441</v>
      </c>
      <c r="C3" s="63"/>
      <c r="D3" s="63"/>
      <c r="E3" s="759" t="s">
        <v>438</v>
      </c>
      <c r="F3" s="759" t="s">
        <v>438</v>
      </c>
      <c r="G3" s="66" t="s">
        <v>439</v>
      </c>
      <c r="H3" s="759" t="s">
        <v>438</v>
      </c>
      <c r="I3" s="759" t="s">
        <v>438</v>
      </c>
      <c r="J3" s="759" t="s">
        <v>438</v>
      </c>
      <c r="K3" s="759" t="s">
        <v>438</v>
      </c>
      <c r="L3" s="759" t="s">
        <v>438</v>
      </c>
      <c r="M3" s="66" t="s">
        <v>445</v>
      </c>
      <c r="N3" s="66" t="s">
        <v>446</v>
      </c>
      <c r="O3" s="759" t="s">
        <v>455</v>
      </c>
      <c r="P3" s="761" t="s">
        <v>456</v>
      </c>
      <c r="Q3" s="66" t="s">
        <v>443</v>
      </c>
      <c r="R3" s="66" t="s">
        <v>444</v>
      </c>
      <c r="S3" s="758" t="s">
        <v>447</v>
      </c>
      <c r="T3" s="66" t="s">
        <v>440</v>
      </c>
      <c r="U3" s="758" t="s">
        <v>448</v>
      </c>
      <c r="V3" s="66" t="s">
        <v>453</v>
      </c>
      <c r="W3" s="760" t="s">
        <v>438</v>
      </c>
      <c r="X3" s="763" t="s">
        <v>461</v>
      </c>
      <c r="Y3" s="763" t="s">
        <v>462</v>
      </c>
      <c r="Z3" s="758" t="s">
        <v>463</v>
      </c>
      <c r="AA3" s="763" t="s">
        <v>449</v>
      </c>
      <c r="AB3" s="765" t="s">
        <v>450</v>
      </c>
      <c r="AC3" s="765" t="s">
        <v>451</v>
      </c>
      <c r="AD3" s="765" t="s">
        <v>452</v>
      </c>
    </row>
    <row r="4" spans="1:497" ht="39" thickBot="1">
      <c r="B4" s="326" t="s">
        <v>196</v>
      </c>
      <c r="C4" s="326" t="s">
        <v>197</v>
      </c>
      <c r="D4" s="326" t="s">
        <v>3</v>
      </c>
      <c r="E4" s="326" t="s">
        <v>141</v>
      </c>
      <c r="F4" s="326" t="s">
        <v>1</v>
      </c>
      <c r="G4" s="326" t="s">
        <v>87</v>
      </c>
      <c r="H4" s="326" t="s">
        <v>4</v>
      </c>
      <c r="I4" s="326" t="s">
        <v>147</v>
      </c>
      <c r="J4" s="327" t="s">
        <v>42</v>
      </c>
      <c r="K4" s="328" t="s">
        <v>46</v>
      </c>
      <c r="L4" s="328" t="s">
        <v>48</v>
      </c>
      <c r="M4" s="328" t="s">
        <v>82</v>
      </c>
      <c r="N4" s="327" t="s">
        <v>43</v>
      </c>
      <c r="O4" s="328" t="s">
        <v>132</v>
      </c>
      <c r="P4" s="328" t="s">
        <v>8</v>
      </c>
      <c r="Q4" s="328" t="s">
        <v>44</v>
      </c>
      <c r="R4" s="328" t="s">
        <v>45</v>
      </c>
      <c r="S4" s="328" t="s">
        <v>49</v>
      </c>
      <c r="T4" s="328" t="s">
        <v>9</v>
      </c>
      <c r="U4" s="328" t="s">
        <v>148</v>
      </c>
      <c r="V4" s="328" t="s">
        <v>5</v>
      </c>
      <c r="W4" s="328" t="s">
        <v>442</v>
      </c>
      <c r="X4" s="328" t="s">
        <v>134</v>
      </c>
      <c r="Y4" s="328" t="s">
        <v>10</v>
      </c>
      <c r="Z4" s="328" t="s">
        <v>11</v>
      </c>
      <c r="AA4" s="339" t="s">
        <v>84</v>
      </c>
      <c r="AB4" s="328" t="s">
        <v>133</v>
      </c>
      <c r="AC4" s="326" t="s">
        <v>83</v>
      </c>
      <c r="AD4" s="326" t="s">
        <v>6</v>
      </c>
    </row>
    <row r="5" spans="1:497" s="174" customFormat="1" ht="13.5" thickBot="1">
      <c r="B5" s="343" t="s">
        <v>80</v>
      </c>
      <c r="C5" s="643"/>
      <c r="D5" s="643"/>
      <c r="E5" s="515" t="s">
        <v>398</v>
      </c>
      <c r="F5" s="644">
        <v>5</v>
      </c>
      <c r="G5" s="344">
        <f>(N5/$N$6)*F5</f>
        <v>5</v>
      </c>
      <c r="H5" s="515" t="s">
        <v>38</v>
      </c>
      <c r="I5" s="345">
        <v>1</v>
      </c>
      <c r="J5" s="645">
        <v>5116000</v>
      </c>
      <c r="K5" s="646">
        <v>892500</v>
      </c>
      <c r="L5" s="647">
        <v>892500</v>
      </c>
      <c r="M5" s="346">
        <f>IF(L5&gt;K5,L5-K5,0)</f>
        <v>0</v>
      </c>
      <c r="N5" s="648">
        <f>J5*I5</f>
        <v>5116000</v>
      </c>
      <c r="O5" s="346">
        <v>319612.89000000013</v>
      </c>
      <c r="P5" s="346">
        <f>O5*$O$2</f>
        <v>0</v>
      </c>
      <c r="Q5" s="346">
        <f>K5*I5</f>
        <v>892500</v>
      </c>
      <c r="R5" s="346">
        <f>M5*I5</f>
        <v>0</v>
      </c>
      <c r="S5" s="346">
        <f>L5*I5</f>
        <v>892500</v>
      </c>
      <c r="T5" s="346">
        <v>0</v>
      </c>
      <c r="U5" s="346">
        <f>P5+Q5</f>
        <v>892500</v>
      </c>
      <c r="V5" s="346">
        <f>P5+S5</f>
        <v>892500</v>
      </c>
      <c r="W5" s="346"/>
      <c r="X5" s="346">
        <f>U5/(1+ElecDiscountRate)^1</f>
        <v>827922.07792207785</v>
      </c>
      <c r="Y5" s="346">
        <f>V5/(1+ElecDiscountRate)^1</f>
        <v>827922.07792207785</v>
      </c>
      <c r="Z5" s="346">
        <f>-PV(ElecDiscountRate,F5,W5)*I5</f>
        <v>0</v>
      </c>
      <c r="AA5" s="649">
        <f>IF(N5=0,0,(HLOOKUP(H5,'2012-2013 CE W T&amp;D No ConsCredi'!$C$7:$P$37,F5+1,FALSE)))</f>
        <v>0.3175879546338175</v>
      </c>
      <c r="AB5" s="346">
        <f>AA5*N5</f>
        <v>1624779.9759066103</v>
      </c>
      <c r="AC5" s="300">
        <f>AB5/X5</f>
        <v>1.9624793434479844</v>
      </c>
      <c r="AD5" s="650">
        <f>((AB5*1.1)+Z5)/Y5</f>
        <v>2.1587272777927833</v>
      </c>
    </row>
    <row r="6" spans="1:497" s="91" customFormat="1" ht="13.5" thickBot="1">
      <c r="A6" s="330"/>
      <c r="B6" s="331"/>
      <c r="C6" s="349"/>
      <c r="D6" s="349"/>
      <c r="E6" s="332" t="s">
        <v>146</v>
      </c>
      <c r="F6" s="332"/>
      <c r="G6" s="350">
        <f>SUM(G5:G5)</f>
        <v>5</v>
      </c>
      <c r="H6" s="332"/>
      <c r="I6" s="332"/>
      <c r="J6" s="351"/>
      <c r="K6" s="351">
        <f t="shared" ref="K6:Z6" si="0">SUM(K5:K5)</f>
        <v>892500</v>
      </c>
      <c r="L6" s="351">
        <f t="shared" si="0"/>
        <v>892500</v>
      </c>
      <c r="M6" s="351">
        <f t="shared" si="0"/>
        <v>0</v>
      </c>
      <c r="N6" s="351">
        <f t="shared" si="0"/>
        <v>5116000</v>
      </c>
      <c r="O6" s="352">
        <f t="shared" si="0"/>
        <v>319612.89000000013</v>
      </c>
      <c r="P6" s="352">
        <f t="shared" si="0"/>
        <v>0</v>
      </c>
      <c r="Q6" s="352">
        <f t="shared" si="0"/>
        <v>892500</v>
      </c>
      <c r="R6" s="352">
        <f t="shared" si="0"/>
        <v>0</v>
      </c>
      <c r="S6" s="352">
        <f t="shared" si="0"/>
        <v>892500</v>
      </c>
      <c r="T6" s="352">
        <f t="shared" si="0"/>
        <v>0</v>
      </c>
      <c r="U6" s="352">
        <f t="shared" si="0"/>
        <v>892500</v>
      </c>
      <c r="V6" s="352">
        <f t="shared" si="0"/>
        <v>892500</v>
      </c>
      <c r="W6" s="352">
        <f t="shared" si="0"/>
        <v>0</v>
      </c>
      <c r="X6" s="352">
        <f t="shared" si="0"/>
        <v>827922.07792207785</v>
      </c>
      <c r="Y6" s="352">
        <f t="shared" si="0"/>
        <v>827922.07792207785</v>
      </c>
      <c r="Z6" s="352">
        <f t="shared" si="0"/>
        <v>0</v>
      </c>
      <c r="AA6" s="353"/>
      <c r="AB6" s="352">
        <f>SUM(AB5:AB5)</f>
        <v>1624779.9759066103</v>
      </c>
      <c r="AC6" s="354">
        <f>AB6/X6</f>
        <v>1.9624793434479844</v>
      </c>
      <c r="AD6" s="334">
        <f>((AB6*1.1)+Z6)/Y6</f>
        <v>2.1587272777927833</v>
      </c>
      <c r="AE6" s="330"/>
      <c r="AF6" s="330"/>
      <c r="AG6" s="330"/>
      <c r="AH6" s="330"/>
      <c r="AI6" s="330"/>
      <c r="AJ6" s="330"/>
      <c r="AK6" s="330"/>
      <c r="AL6" s="330"/>
      <c r="AM6" s="330"/>
      <c r="AN6" s="330"/>
      <c r="AO6" s="330"/>
      <c r="AP6" s="330"/>
      <c r="AQ6" s="330"/>
      <c r="AR6" s="330"/>
      <c r="AS6" s="330"/>
      <c r="AT6" s="330"/>
      <c r="AU6" s="330"/>
      <c r="AV6" s="330"/>
      <c r="AW6" s="330"/>
      <c r="AX6" s="330"/>
      <c r="AY6" s="330"/>
      <c r="AZ6" s="330"/>
      <c r="BA6" s="330"/>
      <c r="BB6" s="330"/>
      <c r="BC6" s="330"/>
      <c r="BD6" s="330"/>
      <c r="BE6" s="330"/>
      <c r="BF6" s="330"/>
      <c r="BG6" s="330"/>
      <c r="BH6" s="330"/>
      <c r="BI6" s="330"/>
      <c r="BJ6" s="330"/>
      <c r="BK6" s="330"/>
      <c r="BL6" s="330"/>
      <c r="BM6" s="330"/>
      <c r="BN6" s="330"/>
      <c r="BO6" s="330"/>
      <c r="BP6" s="330"/>
      <c r="BQ6" s="330"/>
      <c r="BR6" s="330"/>
      <c r="BS6" s="330"/>
      <c r="BT6" s="330"/>
      <c r="BU6" s="330"/>
      <c r="BV6" s="330"/>
      <c r="BW6" s="330"/>
      <c r="BX6" s="330"/>
      <c r="BY6" s="330"/>
      <c r="BZ6" s="330"/>
      <c r="CA6" s="330"/>
      <c r="CB6" s="330"/>
      <c r="CC6" s="330"/>
      <c r="CD6" s="330"/>
      <c r="CE6" s="330"/>
      <c r="CF6" s="330"/>
      <c r="CG6" s="330"/>
      <c r="CH6" s="330"/>
      <c r="CI6" s="330"/>
      <c r="CJ6" s="330"/>
      <c r="CK6" s="330"/>
      <c r="CL6" s="330"/>
      <c r="CM6" s="330"/>
      <c r="CN6" s="330"/>
      <c r="CO6" s="330"/>
      <c r="CP6" s="330"/>
      <c r="CQ6" s="330"/>
      <c r="CR6" s="330"/>
      <c r="CS6" s="330"/>
      <c r="CT6" s="330"/>
      <c r="CU6" s="330"/>
      <c r="CV6" s="330"/>
      <c r="CW6" s="330"/>
      <c r="CX6" s="330"/>
      <c r="CY6" s="330"/>
      <c r="CZ6" s="330"/>
      <c r="DA6" s="330"/>
      <c r="DB6" s="330"/>
      <c r="DC6" s="330"/>
      <c r="DD6" s="330"/>
      <c r="DE6" s="330"/>
      <c r="DF6" s="330"/>
      <c r="DG6" s="330"/>
      <c r="DH6" s="330"/>
      <c r="DI6" s="330"/>
      <c r="DJ6" s="330"/>
      <c r="DK6" s="330"/>
      <c r="DL6" s="330"/>
      <c r="DM6" s="330"/>
      <c r="DN6" s="330"/>
      <c r="DO6" s="330"/>
      <c r="DP6" s="330"/>
      <c r="DQ6" s="330"/>
      <c r="DR6" s="330"/>
      <c r="DS6" s="330"/>
      <c r="DT6" s="330"/>
      <c r="DU6" s="330"/>
      <c r="DV6" s="330"/>
      <c r="DW6" s="330"/>
      <c r="DX6" s="330"/>
      <c r="DY6" s="330"/>
      <c r="DZ6" s="330"/>
      <c r="EA6" s="330"/>
      <c r="EB6" s="330"/>
      <c r="EC6" s="330"/>
      <c r="ED6" s="330"/>
      <c r="EE6" s="330"/>
      <c r="EF6" s="330"/>
      <c r="EG6" s="330"/>
      <c r="EH6" s="330"/>
      <c r="EI6" s="330"/>
      <c r="EJ6" s="330"/>
      <c r="EK6" s="330"/>
      <c r="EL6" s="330"/>
      <c r="EM6" s="330"/>
      <c r="EN6" s="330"/>
      <c r="EO6" s="330"/>
      <c r="EP6" s="330"/>
      <c r="EQ6" s="330"/>
      <c r="ER6" s="330"/>
      <c r="ES6" s="330"/>
      <c r="ET6" s="330"/>
      <c r="EU6" s="330"/>
      <c r="EV6" s="330"/>
      <c r="EW6" s="330"/>
      <c r="EX6" s="330"/>
      <c r="EY6" s="330"/>
      <c r="EZ6" s="330"/>
      <c r="FA6" s="330"/>
      <c r="FB6" s="330"/>
      <c r="FC6" s="330"/>
      <c r="FD6" s="330"/>
      <c r="FE6" s="330"/>
      <c r="FF6" s="330"/>
      <c r="FG6" s="330"/>
      <c r="FH6" s="330"/>
      <c r="FI6" s="330"/>
      <c r="FJ6" s="330"/>
      <c r="FK6" s="330"/>
      <c r="FL6" s="330"/>
      <c r="FM6" s="330"/>
      <c r="FN6" s="330"/>
      <c r="FO6" s="330"/>
      <c r="FP6" s="330"/>
      <c r="FQ6" s="330"/>
      <c r="FR6" s="330"/>
      <c r="FS6" s="330"/>
      <c r="FT6" s="330"/>
      <c r="FU6" s="330"/>
      <c r="FV6" s="330"/>
      <c r="FW6" s="330"/>
      <c r="FX6" s="330"/>
      <c r="FY6" s="330"/>
      <c r="FZ6" s="330"/>
      <c r="GA6" s="330"/>
      <c r="GB6" s="330"/>
      <c r="GC6" s="330"/>
      <c r="GD6" s="330"/>
      <c r="GE6" s="330"/>
      <c r="GF6" s="330"/>
      <c r="GG6" s="330"/>
      <c r="GH6" s="330"/>
      <c r="GI6" s="330"/>
      <c r="GJ6" s="330"/>
      <c r="GK6" s="330"/>
      <c r="GL6" s="330"/>
      <c r="GM6" s="330"/>
      <c r="GN6" s="330"/>
      <c r="GO6" s="330"/>
      <c r="GP6" s="330"/>
      <c r="GQ6" s="330"/>
      <c r="GR6" s="330"/>
      <c r="GS6" s="330"/>
      <c r="GT6" s="330"/>
      <c r="GU6" s="330"/>
      <c r="GV6" s="330"/>
      <c r="GW6" s="330"/>
      <c r="GX6" s="330"/>
      <c r="GY6" s="330"/>
      <c r="GZ6" s="330"/>
      <c r="HA6" s="330"/>
      <c r="HB6" s="330"/>
      <c r="HC6" s="330"/>
      <c r="HD6" s="330"/>
      <c r="HE6" s="330"/>
      <c r="HF6" s="330"/>
      <c r="HG6" s="330"/>
      <c r="HH6" s="330"/>
      <c r="HI6" s="330"/>
      <c r="HJ6" s="330"/>
      <c r="HK6" s="330"/>
      <c r="HL6" s="330"/>
      <c r="HM6" s="330"/>
      <c r="HN6" s="330"/>
      <c r="HO6" s="330"/>
      <c r="HP6" s="330"/>
      <c r="HQ6" s="330"/>
      <c r="HR6" s="330"/>
      <c r="HS6" s="330"/>
      <c r="HT6" s="330"/>
      <c r="HU6" s="330"/>
      <c r="HV6" s="330"/>
      <c r="HW6" s="330"/>
      <c r="HX6" s="330"/>
      <c r="HY6" s="330"/>
      <c r="HZ6" s="330"/>
      <c r="IA6" s="330"/>
      <c r="IB6" s="330"/>
      <c r="IC6" s="330"/>
      <c r="ID6" s="330"/>
      <c r="IE6" s="330"/>
      <c r="IF6" s="330"/>
      <c r="IG6" s="330"/>
      <c r="IH6" s="330"/>
      <c r="II6" s="330"/>
      <c r="IJ6" s="330"/>
      <c r="IK6" s="330"/>
      <c r="IL6" s="330"/>
      <c r="IM6" s="330"/>
      <c r="IN6" s="330"/>
      <c r="IO6" s="330"/>
      <c r="IP6" s="330"/>
      <c r="IQ6" s="330"/>
      <c r="IR6" s="330"/>
      <c r="IS6" s="330"/>
      <c r="IT6" s="330"/>
      <c r="IU6" s="330"/>
      <c r="IV6" s="330"/>
      <c r="IW6" s="330"/>
      <c r="IX6" s="330"/>
      <c r="IY6" s="330"/>
      <c r="IZ6" s="330"/>
      <c r="JA6" s="330"/>
      <c r="JB6" s="330"/>
      <c r="JC6" s="330"/>
      <c r="JD6" s="330"/>
      <c r="JE6" s="330"/>
      <c r="JF6" s="330"/>
      <c r="JG6" s="330"/>
      <c r="JH6" s="330"/>
      <c r="JI6" s="330"/>
      <c r="JJ6" s="330"/>
      <c r="JK6" s="330"/>
      <c r="JL6" s="330"/>
      <c r="JM6" s="330"/>
      <c r="JN6" s="330"/>
      <c r="JO6" s="330"/>
      <c r="JP6" s="330"/>
      <c r="JQ6" s="330"/>
      <c r="JR6" s="330"/>
      <c r="JS6" s="330"/>
      <c r="JT6" s="330"/>
      <c r="JU6" s="330"/>
      <c r="JV6" s="330"/>
      <c r="JW6" s="330"/>
      <c r="JX6" s="330"/>
      <c r="JY6" s="330"/>
      <c r="JZ6" s="330"/>
      <c r="KA6" s="330"/>
      <c r="KB6" s="330"/>
      <c r="KC6" s="330"/>
      <c r="KD6" s="330"/>
      <c r="KE6" s="330"/>
      <c r="KF6" s="330"/>
      <c r="KG6" s="330"/>
      <c r="KH6" s="330"/>
      <c r="KI6" s="330"/>
      <c r="KJ6" s="330"/>
      <c r="KK6" s="330"/>
      <c r="KL6" s="330"/>
      <c r="KM6" s="330"/>
      <c r="KN6" s="330"/>
      <c r="KO6" s="330"/>
      <c r="KP6" s="330"/>
      <c r="KQ6" s="330"/>
      <c r="KR6" s="330"/>
      <c r="KS6" s="330"/>
      <c r="KT6" s="330"/>
      <c r="KU6" s="330"/>
      <c r="KV6" s="330"/>
      <c r="KW6" s="330"/>
      <c r="KX6" s="330"/>
      <c r="KY6" s="330"/>
      <c r="KZ6" s="330"/>
      <c r="LA6" s="330"/>
      <c r="LB6" s="330"/>
      <c r="LC6" s="330"/>
      <c r="LD6" s="330"/>
      <c r="LE6" s="330"/>
      <c r="LF6" s="330"/>
      <c r="LG6" s="330"/>
      <c r="LH6" s="330"/>
      <c r="LI6" s="330"/>
      <c r="LJ6" s="330"/>
      <c r="LK6" s="330"/>
      <c r="LL6" s="330"/>
      <c r="LM6" s="330"/>
      <c r="LN6" s="330"/>
      <c r="LO6" s="330"/>
      <c r="LP6" s="330"/>
      <c r="LQ6" s="330"/>
      <c r="LR6" s="330"/>
      <c r="LS6" s="330"/>
      <c r="LT6" s="330"/>
      <c r="LU6" s="330"/>
      <c r="LV6" s="330"/>
      <c r="LW6" s="330"/>
      <c r="LX6" s="330"/>
      <c r="LY6" s="330"/>
      <c r="LZ6" s="330"/>
      <c r="MA6" s="330"/>
      <c r="MB6" s="330"/>
      <c r="MC6" s="330"/>
      <c r="MD6" s="330"/>
      <c r="ME6" s="330"/>
      <c r="MF6" s="330"/>
      <c r="MG6" s="330"/>
      <c r="MH6" s="330"/>
      <c r="MI6" s="330"/>
      <c r="MJ6" s="330"/>
      <c r="MK6" s="330"/>
      <c r="ML6" s="330"/>
      <c r="MM6" s="330"/>
      <c r="MN6" s="330"/>
      <c r="MO6" s="330"/>
      <c r="MP6" s="330"/>
      <c r="MQ6" s="330"/>
      <c r="MR6" s="330"/>
      <c r="MS6" s="330"/>
      <c r="MT6" s="330"/>
      <c r="MU6" s="330"/>
      <c r="MV6" s="330"/>
      <c r="MW6" s="330"/>
      <c r="MX6" s="330"/>
      <c r="MY6" s="330"/>
      <c r="MZ6" s="330"/>
      <c r="NA6" s="330"/>
      <c r="NB6" s="330"/>
      <c r="NC6" s="330"/>
      <c r="ND6" s="330"/>
      <c r="NE6" s="330"/>
      <c r="NF6" s="330"/>
      <c r="NG6" s="330"/>
      <c r="NH6" s="330"/>
      <c r="NI6" s="330"/>
      <c r="NJ6" s="330"/>
      <c r="NK6" s="330"/>
      <c r="NL6" s="330"/>
      <c r="NM6" s="330"/>
      <c r="NN6" s="330"/>
      <c r="NO6" s="330"/>
      <c r="NP6" s="330"/>
      <c r="NQ6" s="330"/>
      <c r="NR6" s="330"/>
      <c r="NS6" s="330"/>
      <c r="NT6" s="330"/>
      <c r="NU6" s="330"/>
      <c r="NV6" s="330"/>
      <c r="NW6" s="330"/>
      <c r="NX6" s="330"/>
      <c r="NY6" s="330"/>
      <c r="NZ6" s="330"/>
      <c r="OA6" s="330"/>
      <c r="OB6" s="330"/>
      <c r="OC6" s="330"/>
      <c r="OD6" s="330"/>
      <c r="OE6" s="330"/>
      <c r="OF6" s="330"/>
      <c r="OG6" s="330"/>
      <c r="OH6" s="330"/>
      <c r="OI6" s="330"/>
      <c r="OJ6" s="330"/>
      <c r="OK6" s="330"/>
      <c r="OL6" s="330"/>
      <c r="OM6" s="330"/>
      <c r="ON6" s="330"/>
      <c r="OO6" s="330"/>
      <c r="OP6" s="330"/>
      <c r="OQ6" s="330"/>
      <c r="OR6" s="330"/>
      <c r="OS6" s="330"/>
      <c r="OT6" s="330"/>
      <c r="OU6" s="330"/>
      <c r="OV6" s="330"/>
      <c r="OW6" s="330"/>
      <c r="OX6" s="330"/>
      <c r="OY6" s="330"/>
      <c r="OZ6" s="330"/>
      <c r="PA6" s="330"/>
      <c r="PB6" s="330"/>
      <c r="PC6" s="330"/>
      <c r="PD6" s="330"/>
      <c r="PE6" s="330"/>
      <c r="PF6" s="330"/>
      <c r="PG6" s="330"/>
      <c r="PH6" s="330"/>
      <c r="PI6" s="330"/>
      <c r="PJ6" s="330"/>
      <c r="PK6" s="330"/>
      <c r="PL6" s="330"/>
      <c r="PM6" s="330"/>
      <c r="PN6" s="330"/>
      <c r="PO6" s="330"/>
      <c r="PP6" s="330"/>
      <c r="PQ6" s="330"/>
      <c r="PR6" s="330"/>
      <c r="PS6" s="330"/>
      <c r="PT6" s="330"/>
      <c r="PU6" s="330"/>
      <c r="PV6" s="330"/>
      <c r="PW6" s="330"/>
      <c r="PX6" s="330"/>
      <c r="PY6" s="330"/>
      <c r="PZ6" s="330"/>
      <c r="QA6" s="330"/>
      <c r="QB6" s="330"/>
      <c r="QC6" s="330"/>
      <c r="QD6" s="330"/>
      <c r="QE6" s="330"/>
      <c r="QF6" s="330"/>
      <c r="QG6" s="330"/>
      <c r="QH6" s="330"/>
      <c r="QI6" s="330"/>
      <c r="QJ6" s="330"/>
      <c r="QK6" s="330"/>
      <c r="QL6" s="330"/>
      <c r="QM6" s="330"/>
      <c r="QN6" s="330"/>
      <c r="QO6" s="330"/>
      <c r="QP6" s="330"/>
      <c r="QQ6" s="330"/>
      <c r="QR6" s="330"/>
      <c r="QS6" s="330"/>
      <c r="QT6" s="330"/>
      <c r="QU6" s="330"/>
      <c r="QV6" s="330"/>
      <c r="QW6" s="330"/>
      <c r="QX6" s="330"/>
      <c r="QY6" s="330"/>
      <c r="QZ6" s="330"/>
      <c r="RA6" s="330"/>
      <c r="RB6" s="330"/>
      <c r="RC6" s="330"/>
      <c r="RD6" s="330"/>
      <c r="RE6" s="330"/>
      <c r="RF6" s="330"/>
      <c r="RG6" s="330"/>
      <c r="RH6" s="330"/>
      <c r="RI6" s="330"/>
      <c r="RJ6" s="330"/>
      <c r="RK6" s="330"/>
      <c r="RL6" s="330"/>
      <c r="RM6" s="330"/>
      <c r="RN6" s="330"/>
      <c r="RO6" s="330"/>
      <c r="RP6" s="330"/>
      <c r="RQ6" s="330"/>
      <c r="RR6" s="330"/>
      <c r="RS6" s="330"/>
      <c r="RT6" s="330"/>
      <c r="RU6" s="330"/>
      <c r="RV6" s="330"/>
      <c r="RW6" s="330"/>
      <c r="RX6" s="330"/>
      <c r="RY6" s="330"/>
      <c r="RZ6" s="330"/>
      <c r="SA6" s="330"/>
      <c r="SB6" s="330"/>
      <c r="SC6" s="330"/>
    </row>
    <row r="8" spans="1:497" ht="19.5" customHeight="1">
      <c r="I8" s="557"/>
    </row>
    <row r="9" spans="1:497" ht="19.5" customHeight="1">
      <c r="I9" s="557"/>
    </row>
    <row r="10" spans="1:497" s="276" customFormat="1" ht="19.5" customHeight="1">
      <c r="B10" s="414"/>
      <c r="C10" s="414"/>
      <c r="D10" s="414"/>
      <c r="E10" s="414"/>
      <c r="F10" s="414"/>
      <c r="G10" s="414"/>
      <c r="H10" s="414"/>
      <c r="I10" s="557"/>
      <c r="J10" s="540"/>
      <c r="K10" s="536"/>
      <c r="L10" s="536"/>
      <c r="M10" s="536"/>
      <c r="N10" s="540"/>
      <c r="O10" s="536"/>
      <c r="P10" s="536"/>
      <c r="Q10" s="536"/>
      <c r="R10" s="536"/>
      <c r="S10" s="536"/>
      <c r="T10" s="536"/>
      <c r="U10" s="536"/>
      <c r="V10" s="536"/>
      <c r="W10" s="536"/>
      <c r="X10" s="536"/>
      <c r="Y10" s="536"/>
      <c r="Z10" s="536"/>
      <c r="AA10" s="537"/>
      <c r="AB10" s="536"/>
      <c r="AC10" s="414"/>
      <c r="AD10" s="414"/>
    </row>
    <row r="11" spans="1:497" ht="19.5" customHeight="1">
      <c r="I11" s="557"/>
      <c r="K11" s="342" t="s">
        <v>392</v>
      </c>
      <c r="L11" s="587">
        <v>1</v>
      </c>
    </row>
    <row r="12" spans="1:497" ht="19.5" customHeight="1">
      <c r="I12" s="557"/>
      <c r="U12" s="317"/>
    </row>
    <row r="13" spans="1:497" ht="19.5" customHeight="1">
      <c r="I13" s="557"/>
    </row>
    <row r="14" spans="1:497" ht="19.5" customHeight="1">
      <c r="I14" s="557"/>
    </row>
    <row r="15" spans="1:497" ht="19.5" customHeight="1"/>
    <row r="16" spans="1:497" ht="19.5" customHeight="1"/>
    <row r="17" ht="19.5" customHeight="1"/>
    <row r="18" ht="19.5" customHeight="1"/>
    <row r="19" ht="19.5" customHeight="1"/>
    <row r="20" ht="19.5" customHeight="1"/>
    <row r="21" ht="19.5" customHeight="1"/>
    <row r="22" ht="19.5" customHeight="1"/>
    <row r="23" ht="19.5" customHeight="1"/>
    <row r="24" ht="19.5" customHeight="1"/>
    <row r="25" ht="19.5" customHeight="1"/>
    <row r="26" ht="19.5" customHeight="1"/>
    <row r="27" ht="19.5" customHeight="1"/>
    <row r="28" ht="19.5" customHeight="1"/>
    <row r="29" ht="19.5" customHeight="1"/>
    <row r="30" ht="19.5" customHeight="1"/>
    <row r="31" ht="19.5" customHeight="1"/>
    <row r="32" ht="19.5" customHeight="1"/>
    <row r="33" ht="19.5" customHeight="1"/>
  </sheetData>
  <conditionalFormatting sqref="E5">
    <cfRule type="notContainsBlanks" dxfId="17" priority="2">
      <formula>LEN(TRIM(E5))&gt;0</formula>
    </cfRule>
  </conditionalFormatting>
  <conditionalFormatting sqref="H5">
    <cfRule type="notContainsBlanks" dxfId="16" priority="1">
      <formula>LEN(TRIM(H5))&gt;0</formula>
    </cfRule>
  </conditionalFormatting>
  <dataValidations count="6">
    <dataValidation type="decimal" operator="greaterThanOrEqual" allowBlank="1" showInputMessage="1" sqref="I5">
      <formula1>0</formula1>
    </dataValidation>
    <dataValidation type="decimal" operator="greaterThan" allowBlank="1" showInputMessage="1" showErrorMessage="1" errorTitle="Overhead" error="Overhead must be greater than zero." sqref="O5">
      <formula1>0</formula1>
    </dataValidation>
    <dataValidation allowBlank="1" showErrorMessage="1" sqref="L5"/>
    <dataValidation type="decimal" operator="greaterThan" allowBlank="1" showInputMessage="1" showErrorMessage="1" errorTitle="Measure Life" error="Measure Life must be greater than zero." sqref="F5">
      <formula1>0</formula1>
    </dataValidation>
    <dataValidation allowBlank="1" showErrorMessage="1" prompt="_x000a__x000a_" sqref="W5"/>
    <dataValidation type="list" allowBlank="1" showInputMessage="1" showErrorMessage="1" sqref="H5">
      <formula1>INDIRECT($E5)</formula1>
    </dataValidation>
  </dataValidations>
  <hyperlinks>
    <hyperlink ref="A1" location="'Electric CE'!A1" display="Rtn to Summary"/>
  </hyperlinks>
  <pageMargins left="0.48" right="0.21" top="0.75" bottom="0.75" header="0.3" footer="0.3"/>
  <pageSetup paperSize="3" scale="43" orientation="landscape" cellComments="asDisplayed"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BT19"/>
  <sheetViews>
    <sheetView workbookViewId="0">
      <pane ySplit="4" topLeftCell="A5" activePane="bottomLeft" state="frozen"/>
      <selection pane="bottomLeft"/>
    </sheetView>
  </sheetViews>
  <sheetFormatPr defaultColWidth="9.140625" defaultRowHeight="12.75"/>
  <cols>
    <col min="1" max="1" width="9.140625" style="174"/>
    <col min="2" max="2" width="12" style="148" customWidth="1"/>
    <col min="3" max="4" width="13.5703125" style="148" hidden="1" customWidth="1"/>
    <col min="5" max="5" width="45.42578125" style="148" customWidth="1"/>
    <col min="6" max="6" width="11.7109375" style="148" customWidth="1"/>
    <col min="7" max="7" width="13.28515625" style="148" customWidth="1"/>
    <col min="8" max="8" width="26.7109375" style="148" customWidth="1"/>
    <col min="9" max="9" width="11.42578125" style="148" customWidth="1"/>
    <col min="10" max="10" width="11.42578125" style="316" customWidth="1"/>
    <col min="11" max="11" width="11.42578125" style="318" customWidth="1"/>
    <col min="12" max="12" width="14" style="318" customWidth="1"/>
    <col min="13" max="13" width="15" style="317" customWidth="1"/>
    <col min="14" max="14" width="14.7109375" style="316" customWidth="1"/>
    <col min="15" max="15" width="16.42578125" style="148" customWidth="1"/>
    <col min="16" max="16" width="14.7109375" style="148" customWidth="1"/>
    <col min="17" max="17" width="13.140625" style="148" customWidth="1"/>
    <col min="18" max="18" width="14.5703125" style="148" customWidth="1"/>
    <col min="19" max="19" width="18.7109375" style="148" customWidth="1"/>
    <col min="20" max="21" width="14.7109375" style="148" customWidth="1"/>
    <col min="22" max="22" width="13.7109375" style="148" customWidth="1"/>
    <col min="23" max="24" width="14.140625" style="148" customWidth="1"/>
    <col min="25" max="25" width="18.28515625" style="148" customWidth="1"/>
    <col min="26" max="26" width="29.28515625" style="148" customWidth="1"/>
    <col min="27" max="27" width="17" style="148" customWidth="1"/>
    <col min="28" max="28" width="18.28515625" style="148" customWidth="1"/>
    <col min="29" max="29" width="14.140625" style="174" customWidth="1"/>
    <col min="30" max="30" width="13" style="148" customWidth="1"/>
    <col min="31" max="31" width="9.140625" style="220"/>
    <col min="32" max="32" width="10.85546875" style="174" customWidth="1"/>
    <col min="33" max="72" width="9.140625" style="174"/>
    <col min="73" max="16384" width="9.140625" style="148"/>
  </cols>
  <sheetData>
    <row r="1" spans="1:72" ht="26.25" thickBot="1">
      <c r="A1" s="275" t="s">
        <v>192</v>
      </c>
      <c r="B1" s="220" t="s">
        <v>424</v>
      </c>
      <c r="C1" s="220"/>
      <c r="D1" s="220"/>
    </row>
    <row r="2" spans="1:72" ht="16.5" thickTop="1" thickBot="1">
      <c r="B2" s="295" t="s">
        <v>153</v>
      </c>
      <c r="C2" s="295"/>
      <c r="D2" s="295"/>
      <c r="E2" s="296">
        <f>'Electric CE'!C2</f>
        <v>7.8E-2</v>
      </c>
      <c r="F2" s="316"/>
      <c r="I2" s="463"/>
      <c r="K2" s="317"/>
      <c r="L2" s="317"/>
      <c r="N2" s="764" t="s">
        <v>454</v>
      </c>
      <c r="O2" s="771"/>
      <c r="P2" s="317"/>
      <c r="Q2" s="317"/>
      <c r="R2" s="317"/>
      <c r="S2" s="317"/>
      <c r="T2" s="317"/>
      <c r="U2" s="318"/>
      <c r="V2" s="317"/>
      <c r="W2" s="317"/>
      <c r="X2" s="318"/>
      <c r="Y2" s="317"/>
      <c r="Z2" s="317"/>
      <c r="AA2" s="484"/>
      <c r="AB2" s="318"/>
    </row>
    <row r="3" spans="1:72" s="276" customFormat="1" ht="87.75" thickTop="1" thickBot="1">
      <c r="B3" s="66" t="s">
        <v>441</v>
      </c>
      <c r="C3" s="63"/>
      <c r="D3" s="63"/>
      <c r="E3" s="759" t="s">
        <v>438</v>
      </c>
      <c r="F3" s="759" t="s">
        <v>438</v>
      </c>
      <c r="G3" s="66" t="s">
        <v>439</v>
      </c>
      <c r="H3" s="759" t="s">
        <v>438</v>
      </c>
      <c r="I3" s="759" t="s">
        <v>438</v>
      </c>
      <c r="J3" s="759" t="s">
        <v>438</v>
      </c>
      <c r="K3" s="759" t="s">
        <v>438</v>
      </c>
      <c r="L3" s="759" t="s">
        <v>438</v>
      </c>
      <c r="M3" s="66" t="s">
        <v>445</v>
      </c>
      <c r="N3" s="66" t="s">
        <v>446</v>
      </c>
      <c r="O3" s="759" t="s">
        <v>455</v>
      </c>
      <c r="P3" s="761" t="s">
        <v>456</v>
      </c>
      <c r="Q3" s="66" t="s">
        <v>443</v>
      </c>
      <c r="R3" s="66" t="s">
        <v>444</v>
      </c>
      <c r="S3" s="758" t="s">
        <v>447</v>
      </c>
      <c r="T3" s="66" t="s">
        <v>440</v>
      </c>
      <c r="U3" s="758" t="s">
        <v>448</v>
      </c>
      <c r="V3" s="66" t="s">
        <v>453</v>
      </c>
      <c r="W3" s="760" t="s">
        <v>438</v>
      </c>
      <c r="X3" s="763" t="s">
        <v>464</v>
      </c>
      <c r="Y3" s="763" t="s">
        <v>465</v>
      </c>
      <c r="Z3" s="758" t="s">
        <v>466</v>
      </c>
      <c r="AA3" s="763" t="s">
        <v>449</v>
      </c>
      <c r="AB3" s="765" t="s">
        <v>450</v>
      </c>
      <c r="AC3" s="765" t="s">
        <v>451</v>
      </c>
      <c r="AD3" s="765" t="s">
        <v>452</v>
      </c>
      <c r="AE3" s="757"/>
      <c r="AF3" s="757"/>
      <c r="AG3" s="757"/>
    </row>
    <row r="4" spans="1:72" ht="38.25">
      <c r="B4" s="403" t="s">
        <v>2</v>
      </c>
      <c r="C4" s="436" t="s">
        <v>200</v>
      </c>
      <c r="D4" s="436" t="s">
        <v>201</v>
      </c>
      <c r="E4" s="437" t="s">
        <v>141</v>
      </c>
      <c r="F4" s="438" t="s">
        <v>1</v>
      </c>
      <c r="G4" s="438" t="s">
        <v>86</v>
      </c>
      <c r="H4" s="439" t="s">
        <v>140</v>
      </c>
      <c r="I4" s="439" t="s">
        <v>41</v>
      </c>
      <c r="J4" s="453" t="s">
        <v>143</v>
      </c>
      <c r="K4" s="440" t="s">
        <v>46</v>
      </c>
      <c r="L4" s="440" t="s">
        <v>144</v>
      </c>
      <c r="M4" s="440" t="s">
        <v>47</v>
      </c>
      <c r="N4" s="453" t="s">
        <v>105</v>
      </c>
      <c r="O4" s="438" t="s">
        <v>459</v>
      </c>
      <c r="P4" s="441" t="s">
        <v>145</v>
      </c>
      <c r="Q4" s="441" t="s">
        <v>44</v>
      </c>
      <c r="R4" s="441" t="s">
        <v>45</v>
      </c>
      <c r="S4" s="441" t="s">
        <v>49</v>
      </c>
      <c r="T4" s="441" t="s">
        <v>9</v>
      </c>
      <c r="U4" s="441" t="s">
        <v>460</v>
      </c>
      <c r="V4" s="441" t="s">
        <v>458</v>
      </c>
      <c r="W4" s="441" t="s">
        <v>7</v>
      </c>
      <c r="X4" s="441" t="s">
        <v>138</v>
      </c>
      <c r="Y4" s="441" t="s">
        <v>10</v>
      </c>
      <c r="Z4" s="441" t="s">
        <v>11</v>
      </c>
      <c r="AA4" s="404" t="s">
        <v>142</v>
      </c>
      <c r="AB4" s="404" t="s">
        <v>106</v>
      </c>
      <c r="AC4" s="442" t="s">
        <v>107</v>
      </c>
      <c r="AD4" s="439" t="s">
        <v>6</v>
      </c>
    </row>
    <row r="5" spans="1:72" s="454" customFormat="1">
      <c r="B5" s="410"/>
      <c r="C5" s="451"/>
      <c r="D5" s="452"/>
      <c r="E5" s="513" t="s">
        <v>383</v>
      </c>
      <c r="F5" s="513">
        <v>5</v>
      </c>
      <c r="G5" s="443">
        <f>N5/$N$9*F5</f>
        <v>4.064624980827241E-2</v>
      </c>
      <c r="H5" s="665" t="s">
        <v>104</v>
      </c>
      <c r="I5" s="713">
        <v>60</v>
      </c>
      <c r="J5" s="641">
        <v>53</v>
      </c>
      <c r="K5" s="578">
        <v>129</v>
      </c>
      <c r="L5" s="578">
        <v>129</v>
      </c>
      <c r="M5" s="303">
        <f>IF(L5&gt;K5,L5-K5,0)</f>
        <v>0</v>
      </c>
      <c r="N5" s="456">
        <f>J5*I5</f>
        <v>3180</v>
      </c>
      <c r="O5" s="770"/>
      <c r="P5" s="714">
        <f>O5*$O$2</f>
        <v>0</v>
      </c>
      <c r="Q5" s="450">
        <f>K5*I5</f>
        <v>7740</v>
      </c>
      <c r="R5" s="450">
        <f>M5*I5</f>
        <v>0</v>
      </c>
      <c r="S5" s="450">
        <f>L5*I5</f>
        <v>7740</v>
      </c>
      <c r="T5" s="450"/>
      <c r="U5" s="450">
        <f>P5+Q5</f>
        <v>7740</v>
      </c>
      <c r="V5" s="450">
        <f>P5+S5</f>
        <v>7740</v>
      </c>
      <c r="W5" s="642">
        <v>0</v>
      </c>
      <c r="X5" s="450">
        <f t="shared" ref="X5:Y8" si="0">U5/(1+GasDiscountRate)^1</f>
        <v>7179.9628942486079</v>
      </c>
      <c r="Y5" s="450">
        <f t="shared" si="0"/>
        <v>7179.9628942486079</v>
      </c>
      <c r="Z5" s="450">
        <f>-PV(GasDiscountRate,F5,W5)*I5</f>
        <v>0</v>
      </c>
      <c r="AA5" s="450">
        <f>IF(N5=0,0,(HLOOKUP(H5,GasAvoidedCosts!$C$7:$N$37,F5+1,FALSE)))</f>
        <v>2.0406673831505868</v>
      </c>
      <c r="AB5" s="450">
        <f>AA5*N5</f>
        <v>6489.3222784188665</v>
      </c>
      <c r="AC5" s="444">
        <f>IFERROR((AB5)/X5,"")</f>
        <v>0.90381000208469497</v>
      </c>
      <c r="AD5" s="444">
        <f>IFERROR((AB5*1.1+Z5)/Y5,"")</f>
        <v>0.99419100229316459</v>
      </c>
    </row>
    <row r="6" spans="1:72" s="454" customFormat="1">
      <c r="B6" s="410"/>
      <c r="C6" s="451"/>
      <c r="D6" s="452"/>
      <c r="E6" s="513" t="s">
        <v>384</v>
      </c>
      <c r="F6" s="513">
        <v>5</v>
      </c>
      <c r="G6" s="443">
        <f>N6/$N$9*F6</f>
        <v>4.1924433764507389</v>
      </c>
      <c r="H6" s="665" t="s">
        <v>104</v>
      </c>
      <c r="I6" s="713">
        <v>10250</v>
      </c>
      <c r="J6" s="641">
        <v>32</v>
      </c>
      <c r="K6" s="578">
        <v>9.5</v>
      </c>
      <c r="L6" s="578">
        <v>9.5</v>
      </c>
      <c r="M6" s="303">
        <f>IF(L6&gt;K6,L6-K6,0)</f>
        <v>0</v>
      </c>
      <c r="N6" s="456">
        <f>J6*I6</f>
        <v>328000</v>
      </c>
      <c r="O6" s="770"/>
      <c r="P6" s="714">
        <f>O6*$O$2</f>
        <v>0</v>
      </c>
      <c r="Q6" s="450">
        <f>K6*I6</f>
        <v>97375</v>
      </c>
      <c r="R6" s="450">
        <f>M6*I6</f>
        <v>0</v>
      </c>
      <c r="S6" s="450">
        <f>L6*I6</f>
        <v>97375</v>
      </c>
      <c r="T6" s="450"/>
      <c r="U6" s="450">
        <f>P6+Q6</f>
        <v>97375</v>
      </c>
      <c r="V6" s="450">
        <f>P6+S6</f>
        <v>97375</v>
      </c>
      <c r="W6" s="642">
        <v>0</v>
      </c>
      <c r="X6" s="450">
        <f t="shared" si="0"/>
        <v>90329.313543599259</v>
      </c>
      <c r="Y6" s="450">
        <f t="shared" si="0"/>
        <v>90329.313543599259</v>
      </c>
      <c r="Z6" s="450">
        <f>-PV(GasDiscountRate,F6,W6)*I6</f>
        <v>0</v>
      </c>
      <c r="AA6" s="450">
        <f>IF(N6=0,0,(HLOOKUP(H6,GasAvoidedCosts!$C$7:$N$37,F6+1,FALSE)))</f>
        <v>2.0406673831505868</v>
      </c>
      <c r="AB6" s="450">
        <f>AA6*N6</f>
        <v>669338.90167339251</v>
      </c>
      <c r="AC6" s="444">
        <f>IFERROR((AB6)/X6,"")</f>
        <v>7.4099854788592259</v>
      </c>
      <c r="AD6" s="444">
        <f>IFERROR((AB6*1.1+Z6)/Y6,"")</f>
        <v>8.1509840267451494</v>
      </c>
    </row>
    <row r="7" spans="1:72" s="454" customFormat="1">
      <c r="B7" s="410"/>
      <c r="C7" s="451"/>
      <c r="D7" s="452"/>
      <c r="E7" s="513" t="s">
        <v>385</v>
      </c>
      <c r="F7" s="513">
        <v>10</v>
      </c>
      <c r="G7" s="443">
        <f>N7/$N$9*F7</f>
        <v>1.2270565979855821</v>
      </c>
      <c r="H7" s="665" t="s">
        <v>104</v>
      </c>
      <c r="I7" s="713">
        <v>4800</v>
      </c>
      <c r="J7" s="641">
        <v>10</v>
      </c>
      <c r="K7" s="578">
        <v>41</v>
      </c>
      <c r="L7" s="578">
        <v>41</v>
      </c>
      <c r="M7" s="303">
        <f>IF(L7&gt;K7,L7-K7,0)</f>
        <v>0</v>
      </c>
      <c r="N7" s="456">
        <f>J7*I7</f>
        <v>48000</v>
      </c>
      <c r="O7" s="770"/>
      <c r="P7" s="714">
        <f>O7*$O$2</f>
        <v>0</v>
      </c>
      <c r="Q7" s="450">
        <f>K7*I7</f>
        <v>196800</v>
      </c>
      <c r="R7" s="450">
        <f>M7*I7</f>
        <v>0</v>
      </c>
      <c r="S7" s="450">
        <f>L7*I7</f>
        <v>196800</v>
      </c>
      <c r="T7" s="450"/>
      <c r="U7" s="450">
        <f>P7+Q7</f>
        <v>196800</v>
      </c>
      <c r="V7" s="450">
        <f>P7+S7</f>
        <v>196800</v>
      </c>
      <c r="W7" s="642">
        <v>0</v>
      </c>
      <c r="X7" s="450">
        <f t="shared" si="0"/>
        <v>182560.29684601113</v>
      </c>
      <c r="Y7" s="450">
        <f t="shared" si="0"/>
        <v>182560.29684601113</v>
      </c>
      <c r="Z7" s="450">
        <f>-PV(GasDiscountRate,F7,W7)*I7</f>
        <v>0</v>
      </c>
      <c r="AA7" s="450">
        <f>IF(N7=0,0,(HLOOKUP(H7,GasAvoidedCosts!$C$7:$N$37,F7+1,FALSE)))</f>
        <v>4.0666937400716368</v>
      </c>
      <c r="AB7" s="450">
        <f>AA7*N7</f>
        <v>195201.29952343856</v>
      </c>
      <c r="AC7" s="444">
        <f>IFERROR((AB7)/X7,"")</f>
        <v>1.0692428906822498</v>
      </c>
      <c r="AD7" s="444">
        <f>IFERROR((AB7*1.1+Z7)/Y7,"")</f>
        <v>1.1761671797504749</v>
      </c>
    </row>
    <row r="8" spans="1:72" s="454" customFormat="1">
      <c r="B8" s="410"/>
      <c r="C8" s="451"/>
      <c r="D8" s="452"/>
      <c r="E8" s="513" t="s">
        <v>386</v>
      </c>
      <c r="F8" s="513">
        <v>10</v>
      </c>
      <c r="G8" s="443">
        <f>N8/$N$9*F8</f>
        <v>0.30676414949639552</v>
      </c>
      <c r="H8" s="665" t="s">
        <v>104</v>
      </c>
      <c r="I8" s="713">
        <v>1200</v>
      </c>
      <c r="J8" s="641">
        <v>10</v>
      </c>
      <c r="K8" s="578">
        <v>34.5</v>
      </c>
      <c r="L8" s="578">
        <v>34.5</v>
      </c>
      <c r="M8" s="303">
        <f>IF(L8&gt;K8,L8-K8,0)</f>
        <v>0</v>
      </c>
      <c r="N8" s="456">
        <f>J8*I8</f>
        <v>12000</v>
      </c>
      <c r="O8" s="770"/>
      <c r="P8" s="714">
        <f>O8*$O$2</f>
        <v>0</v>
      </c>
      <c r="Q8" s="450">
        <f>K8*I8</f>
        <v>41400</v>
      </c>
      <c r="R8" s="450">
        <f>M8*I8</f>
        <v>0</v>
      </c>
      <c r="S8" s="450">
        <f>L8*I8</f>
        <v>41400</v>
      </c>
      <c r="T8" s="450"/>
      <c r="U8" s="450">
        <f>P8+Q8</f>
        <v>41400</v>
      </c>
      <c r="V8" s="450">
        <f>P8+S8</f>
        <v>41400</v>
      </c>
      <c r="W8" s="642">
        <v>0</v>
      </c>
      <c r="X8" s="450">
        <f t="shared" si="0"/>
        <v>38404.452690166974</v>
      </c>
      <c r="Y8" s="450">
        <f t="shared" si="0"/>
        <v>38404.452690166974</v>
      </c>
      <c r="Z8" s="450">
        <f>-PV(GasDiscountRate,F8,W8)*I8</f>
        <v>0</v>
      </c>
      <c r="AA8" s="450">
        <f>IF(N8=0,0,(HLOOKUP(H8,GasAvoidedCosts!$C$7:$N$37,F8+1,FALSE)))</f>
        <v>4.0666937400716368</v>
      </c>
      <c r="AB8" s="450">
        <f>AA8*N8</f>
        <v>48800.32488085964</v>
      </c>
      <c r="AC8" s="444">
        <f>IFERROR((AB8)/X8,"")</f>
        <v>1.2706944497962969</v>
      </c>
      <c r="AD8" s="444">
        <f>IFERROR((AB8*1.1+Z8)/Y8,"")</f>
        <v>1.3977638947759268</v>
      </c>
    </row>
    <row r="9" spans="1:72" s="435" customFormat="1" ht="13.5" thickBot="1">
      <c r="A9" s="330"/>
      <c r="B9" s="445"/>
      <c r="C9" s="446"/>
      <c r="D9" s="446"/>
      <c r="E9" s="447" t="s">
        <v>387</v>
      </c>
      <c r="F9" s="447"/>
      <c r="G9" s="447">
        <f>SUM(G5:G8)</f>
        <v>5.7669103737409895</v>
      </c>
      <c r="H9" s="457"/>
      <c r="I9" s="447"/>
      <c r="J9" s="458"/>
      <c r="K9" s="447"/>
      <c r="L9" s="447"/>
      <c r="M9" s="447">
        <f>SUM(M5:M8)</f>
        <v>0</v>
      </c>
      <c r="N9" s="447">
        <f>SUM(N5:N8)</f>
        <v>391180</v>
      </c>
      <c r="O9" s="769"/>
      <c r="P9" s="447">
        <f t="shared" ref="P9:Z9" si="1">SUM(P5:P8)</f>
        <v>0</v>
      </c>
      <c r="Q9" s="447">
        <f t="shared" si="1"/>
        <v>343315</v>
      </c>
      <c r="R9" s="447">
        <f t="shared" si="1"/>
        <v>0</v>
      </c>
      <c r="S9" s="447">
        <f t="shared" si="1"/>
        <v>343315</v>
      </c>
      <c r="T9" s="447">
        <f t="shared" si="1"/>
        <v>0</v>
      </c>
      <c r="U9" s="447">
        <f t="shared" si="1"/>
        <v>343315</v>
      </c>
      <c r="V9" s="447">
        <f t="shared" si="1"/>
        <v>343315</v>
      </c>
      <c r="W9" s="447">
        <f t="shared" si="1"/>
        <v>0</v>
      </c>
      <c r="X9" s="447">
        <f t="shared" si="1"/>
        <v>318474.02597402595</v>
      </c>
      <c r="Y9" s="447">
        <f t="shared" si="1"/>
        <v>318474.02597402595</v>
      </c>
      <c r="Z9" s="447">
        <f t="shared" si="1"/>
        <v>0</v>
      </c>
      <c r="AA9" s="447"/>
      <c r="AB9" s="447">
        <f>SUM(AB5:AB8)</f>
        <v>919829.84835610958</v>
      </c>
      <c r="AC9" s="459">
        <f>(AB9)/X9</f>
        <v>2.8882413425800975</v>
      </c>
      <c r="AD9" s="448">
        <f>IFERROR((AB9*1.1+Z9)/Y9,"")</f>
        <v>3.1770654768381079</v>
      </c>
      <c r="AF9" s="330"/>
      <c r="AG9" s="330"/>
      <c r="AH9" s="330"/>
      <c r="AI9" s="330"/>
      <c r="AJ9" s="330"/>
      <c r="AK9" s="330"/>
      <c r="AL9" s="330"/>
      <c r="AM9" s="330"/>
      <c r="AN9" s="330"/>
      <c r="AO9" s="330"/>
      <c r="AP9" s="330"/>
      <c r="AQ9" s="330"/>
      <c r="AR9" s="330"/>
      <c r="AS9" s="330"/>
      <c r="AT9" s="330"/>
      <c r="AU9" s="330"/>
      <c r="AV9" s="330"/>
      <c r="AW9" s="330"/>
      <c r="AX9" s="330"/>
      <c r="AY9" s="330"/>
      <c r="AZ9" s="330"/>
      <c r="BA9" s="330"/>
      <c r="BB9" s="330"/>
      <c r="BC9" s="330"/>
      <c r="BD9" s="330"/>
      <c r="BE9" s="330"/>
      <c r="BF9" s="330"/>
      <c r="BG9" s="330"/>
      <c r="BH9" s="330"/>
      <c r="BI9" s="330"/>
      <c r="BJ9" s="330"/>
      <c r="BK9" s="330"/>
      <c r="BL9" s="330"/>
      <c r="BM9" s="330"/>
      <c r="BN9" s="330"/>
      <c r="BO9" s="330"/>
      <c r="BP9" s="330"/>
      <c r="BQ9" s="330"/>
      <c r="BR9" s="330"/>
      <c r="BS9" s="330"/>
      <c r="BT9" s="330"/>
    </row>
    <row r="14" spans="1:72">
      <c r="E14" s="455"/>
    </row>
    <row r="17" spans="1:72" s="316" customFormat="1">
      <c r="A17" s="174"/>
      <c r="B17" s="148"/>
      <c r="C17" s="148"/>
      <c r="D17" s="148"/>
      <c r="E17" s="148"/>
      <c r="F17" s="148"/>
      <c r="G17" s="148"/>
      <c r="H17" s="148"/>
      <c r="I17" s="148"/>
      <c r="K17" s="318"/>
      <c r="L17" s="318"/>
      <c r="M17" s="317"/>
      <c r="O17" s="148"/>
      <c r="P17" s="148"/>
      <c r="Q17" s="148"/>
      <c r="R17" s="148"/>
      <c r="S17" s="148"/>
      <c r="T17" s="148"/>
      <c r="U17" s="148"/>
      <c r="V17" s="148"/>
      <c r="W17" s="148"/>
      <c r="X17" s="148"/>
      <c r="Y17" s="148"/>
      <c r="Z17" s="148"/>
      <c r="AA17" s="148"/>
      <c r="AB17" s="148"/>
      <c r="AC17" s="174"/>
      <c r="AD17" s="148"/>
      <c r="AE17" s="220"/>
      <c r="AF17" s="174"/>
      <c r="AG17" s="174"/>
      <c r="AH17" s="174"/>
      <c r="AI17" s="174"/>
      <c r="AJ17" s="174"/>
      <c r="AK17" s="174"/>
      <c r="AL17" s="174"/>
      <c r="AM17" s="174"/>
      <c r="AN17" s="174"/>
      <c r="AO17" s="174"/>
      <c r="AP17" s="174"/>
      <c r="AQ17" s="174"/>
      <c r="AR17" s="174"/>
      <c r="AS17" s="174"/>
      <c r="AT17" s="174"/>
      <c r="AU17" s="174"/>
      <c r="AV17" s="174"/>
      <c r="AW17" s="174"/>
      <c r="AX17" s="174"/>
      <c r="AY17" s="174"/>
      <c r="AZ17" s="174"/>
      <c r="BA17" s="174"/>
      <c r="BB17" s="174"/>
      <c r="BC17" s="174"/>
      <c r="BD17" s="174"/>
      <c r="BE17" s="174"/>
      <c r="BF17" s="174"/>
      <c r="BG17" s="174"/>
      <c r="BH17" s="174"/>
      <c r="BI17" s="174"/>
      <c r="BJ17" s="174"/>
      <c r="BK17" s="174"/>
      <c r="BL17" s="174"/>
      <c r="BM17" s="174"/>
      <c r="BN17" s="174"/>
      <c r="BO17" s="174"/>
      <c r="BP17" s="174"/>
      <c r="BQ17" s="174"/>
      <c r="BR17" s="174"/>
      <c r="BS17" s="174"/>
      <c r="BT17" s="174"/>
    </row>
    <row r="18" spans="1:72" s="316" customFormat="1">
      <c r="A18" s="174"/>
      <c r="B18" s="148"/>
      <c r="C18" s="148"/>
      <c r="D18" s="148"/>
      <c r="E18" s="148"/>
      <c r="F18" s="148"/>
      <c r="G18" s="148"/>
      <c r="H18" s="148"/>
      <c r="I18" s="148"/>
      <c r="K18" s="318"/>
      <c r="L18" s="318"/>
      <c r="M18" s="317"/>
      <c r="O18" s="148"/>
      <c r="P18" s="148"/>
      <c r="Q18" s="148"/>
      <c r="R18" s="148"/>
      <c r="S18" s="148"/>
      <c r="T18" s="148"/>
      <c r="U18" s="148"/>
      <c r="V18" s="148"/>
      <c r="W18" s="148"/>
      <c r="X18" s="148"/>
      <c r="Y18" s="148"/>
      <c r="Z18" s="148"/>
      <c r="AA18" s="148"/>
      <c r="AB18" s="148"/>
      <c r="AC18" s="174"/>
      <c r="AD18" s="148"/>
      <c r="AE18" s="220"/>
      <c r="AF18" s="174"/>
      <c r="AG18" s="174"/>
      <c r="AH18" s="174"/>
      <c r="AI18" s="174"/>
      <c r="AJ18" s="174"/>
      <c r="AK18" s="174"/>
      <c r="AL18" s="174"/>
      <c r="AM18" s="174"/>
      <c r="AN18" s="174"/>
      <c r="AO18" s="174"/>
      <c r="AP18" s="174"/>
      <c r="AQ18" s="174"/>
      <c r="AR18" s="174"/>
      <c r="AS18" s="174"/>
      <c r="AT18" s="174"/>
      <c r="AU18" s="174"/>
      <c r="AV18" s="174"/>
      <c r="AW18" s="174"/>
      <c r="AX18" s="174"/>
      <c r="AY18" s="174"/>
      <c r="AZ18" s="174"/>
      <c r="BA18" s="174"/>
      <c r="BB18" s="174"/>
      <c r="BC18" s="174"/>
      <c r="BD18" s="174"/>
      <c r="BE18" s="174"/>
      <c r="BF18" s="174"/>
      <c r="BG18" s="174"/>
      <c r="BH18" s="174"/>
      <c r="BI18" s="174"/>
      <c r="BJ18" s="174"/>
      <c r="BK18" s="174"/>
      <c r="BL18" s="174"/>
      <c r="BM18" s="174"/>
      <c r="BN18" s="174"/>
      <c r="BO18" s="174"/>
      <c r="BP18" s="174"/>
      <c r="BQ18" s="174"/>
      <c r="BR18" s="174"/>
      <c r="BS18" s="174"/>
      <c r="BT18" s="174"/>
    </row>
    <row r="19" spans="1:72" s="316" customFormat="1">
      <c r="A19" s="174"/>
      <c r="B19" s="148"/>
      <c r="C19" s="148"/>
      <c r="D19" s="148"/>
      <c r="E19" s="148"/>
      <c r="F19" s="148"/>
      <c r="G19" s="148"/>
      <c r="H19" s="148"/>
      <c r="I19" s="148"/>
      <c r="K19" s="318"/>
      <c r="L19" s="318"/>
      <c r="M19" s="317"/>
      <c r="O19" s="148"/>
      <c r="P19" s="148"/>
      <c r="Q19" s="148"/>
      <c r="R19" s="148"/>
      <c r="S19" s="148"/>
      <c r="T19" s="148"/>
      <c r="U19" s="148"/>
      <c r="V19" s="148"/>
      <c r="W19" s="148"/>
      <c r="X19" s="148"/>
      <c r="Y19" s="148"/>
      <c r="Z19" s="148"/>
      <c r="AA19" s="148"/>
      <c r="AB19" s="148"/>
      <c r="AC19" s="174"/>
      <c r="AD19" s="148"/>
      <c r="AE19" s="220"/>
      <c r="AF19" s="174"/>
      <c r="AG19" s="174"/>
      <c r="AH19" s="174"/>
      <c r="AI19" s="174"/>
      <c r="AJ19" s="174"/>
      <c r="AK19" s="174"/>
      <c r="AL19" s="174"/>
      <c r="AM19" s="174"/>
      <c r="AN19" s="174"/>
      <c r="AO19" s="174"/>
      <c r="AP19" s="174"/>
      <c r="AQ19" s="174"/>
      <c r="AR19" s="174"/>
      <c r="AS19" s="174"/>
      <c r="AT19" s="174"/>
      <c r="AU19" s="174"/>
      <c r="AV19" s="174"/>
      <c r="AW19" s="174"/>
      <c r="AX19" s="174"/>
      <c r="AY19" s="174"/>
      <c r="AZ19" s="174"/>
      <c r="BA19" s="174"/>
      <c r="BB19" s="174"/>
      <c r="BC19" s="174"/>
      <c r="BD19" s="174"/>
      <c r="BE19" s="174"/>
      <c r="BF19" s="174"/>
      <c r="BG19" s="174"/>
      <c r="BH19" s="174"/>
      <c r="BI19" s="174"/>
      <c r="BJ19" s="174"/>
      <c r="BK19" s="174"/>
      <c r="BL19" s="174"/>
      <c r="BM19" s="174"/>
      <c r="BN19" s="174"/>
      <c r="BO19" s="174"/>
      <c r="BP19" s="174"/>
      <c r="BQ19" s="174"/>
      <c r="BR19" s="174"/>
      <c r="BS19" s="174"/>
      <c r="BT19" s="174"/>
    </row>
  </sheetData>
  <conditionalFormatting sqref="W5:W8">
    <cfRule type="cellIs" dxfId="15" priority="33" operator="equal">
      <formula>"Error!"</formula>
    </cfRule>
  </conditionalFormatting>
  <conditionalFormatting sqref="J5:J8">
    <cfRule type="expression" dxfId="14" priority="26">
      <formula>ISTEXT(J5)</formula>
    </cfRule>
    <cfRule type="notContainsBlanks" dxfId="13" priority="27">
      <formula>LEN(TRIM(J5))&gt;0</formula>
    </cfRule>
  </conditionalFormatting>
  <conditionalFormatting sqref="E8 E5:E6">
    <cfRule type="notContainsBlanks" dxfId="12" priority="15">
      <formula>LEN(TRIM(E5))&gt;0</formula>
    </cfRule>
  </conditionalFormatting>
  <conditionalFormatting sqref="E7">
    <cfRule type="notContainsBlanks" dxfId="11" priority="14">
      <formula>LEN(TRIM(E7))&gt;0</formula>
    </cfRule>
  </conditionalFormatting>
  <conditionalFormatting sqref="F5:F8">
    <cfRule type="notContainsBlanks" dxfId="10" priority="13">
      <formula>LEN(TRIM(F5))&gt;0</formula>
    </cfRule>
  </conditionalFormatting>
  <conditionalFormatting sqref="I5:I8">
    <cfRule type="expression" dxfId="9" priority="9">
      <formula>ISTEXT(I5)</formula>
    </cfRule>
    <cfRule type="notContainsBlanks" dxfId="8" priority="10">
      <formula>LEN(TRIM(I5))&gt;0</formula>
    </cfRule>
  </conditionalFormatting>
  <conditionalFormatting sqref="I5">
    <cfRule type="containsBlanks" dxfId="7" priority="7">
      <formula>LEN(TRIM(I5))=0</formula>
    </cfRule>
    <cfRule type="expression" dxfId="6" priority="8">
      <formula>H5&lt;&gt;I5</formula>
    </cfRule>
  </conditionalFormatting>
  <conditionalFormatting sqref="I6:I8">
    <cfRule type="containsBlanks" dxfId="5" priority="5">
      <formula>LEN(TRIM(I6))=0</formula>
    </cfRule>
    <cfRule type="expression" dxfId="4" priority="6">
      <formula>H6&lt;&gt;I6</formula>
    </cfRule>
  </conditionalFormatting>
  <conditionalFormatting sqref="L5:L8">
    <cfRule type="expression" dxfId="3" priority="1">
      <formula>ISTEXT(L5)</formula>
    </cfRule>
  </conditionalFormatting>
  <conditionalFormatting sqref="K5:K8">
    <cfRule type="notContainsBlanks" dxfId="2" priority="4">
      <formula>LEN(TRIM(K5))&gt;0</formula>
    </cfRule>
  </conditionalFormatting>
  <conditionalFormatting sqref="K5:K8">
    <cfRule type="expression" dxfId="1" priority="3">
      <formula>ISTEXT(K5)</formula>
    </cfRule>
  </conditionalFormatting>
  <conditionalFormatting sqref="L5:L8">
    <cfRule type="notContainsBlanks" dxfId="0" priority="2">
      <formula>LEN(TRIM(L5))&gt;0</formula>
    </cfRule>
  </conditionalFormatting>
  <dataValidations count="4">
    <dataValidation allowBlank="1" showErrorMessage="1" sqref="K5:L8"/>
    <dataValidation type="decimal" operator="greaterThan" allowBlank="1" showInputMessage="1" showErrorMessage="1" errorTitle="Overhead" error="Overhead must be greater than zero." sqref="O5:O8">
      <formula1>0</formula1>
    </dataValidation>
    <dataValidation type="list" allowBlank="1" showErrorMessage="1" errorTitle="DATA ENTRY ERROR!" error="Only values from the drop-down menu may be selected._x000a__x000a_Click CANCEL and re-attempt." sqref="F5:F8">
      <formula1>lu_m_life</formula1>
    </dataValidation>
    <dataValidation allowBlank="1" showErrorMessage="1" promptTitle="DECIMAL PLACE WARNING:" prompt="Maximum number of numbers to the right of any decimal place can be 4._x000a__x000a_Example 1.2345 and NOT 1.23456" sqref="J5:J8"/>
  </dataValidations>
  <hyperlinks>
    <hyperlink ref="A1" location="'Gas CE'!A1" display="Rtn to Summary"/>
  </hyperlinks>
  <pageMargins left="0.39" right="0.52" top="0.75" bottom="0.75" header="0.3" footer="0.3"/>
  <pageSetup paperSize="3" scale="45"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1:G35"/>
  <sheetViews>
    <sheetView workbookViewId="0">
      <selection activeCell="A5" sqref="A5:G35"/>
    </sheetView>
  </sheetViews>
  <sheetFormatPr defaultRowHeight="12.75"/>
  <cols>
    <col min="2" max="2" width="21.42578125" customWidth="1"/>
    <col min="3" max="7" width="23.28515625" customWidth="1"/>
  </cols>
  <sheetData>
    <row r="1" spans="1:7" ht="15">
      <c r="A1" s="772" t="s">
        <v>554</v>
      </c>
      <c r="B1" s="773"/>
      <c r="C1" s="773"/>
      <c r="D1" s="773"/>
      <c r="E1" s="773"/>
      <c r="F1" s="774"/>
      <c r="G1" s="774"/>
    </row>
    <row r="2" spans="1:7">
      <c r="A2" s="775"/>
      <c r="B2" s="776" t="s">
        <v>548</v>
      </c>
      <c r="C2" s="777"/>
      <c r="D2" s="773"/>
      <c r="E2" s="773"/>
      <c r="F2" s="774"/>
      <c r="G2" s="774"/>
    </row>
    <row r="3" spans="1:7">
      <c r="A3" s="773"/>
      <c r="B3" s="773"/>
      <c r="C3" s="773"/>
      <c r="D3" s="773" t="s">
        <v>468</v>
      </c>
      <c r="E3" s="773"/>
      <c r="F3" s="773" t="s">
        <v>468</v>
      </c>
      <c r="G3" s="773" t="s">
        <v>468</v>
      </c>
    </row>
    <row r="4" spans="1:7" ht="26.25" thickBot="1">
      <c r="A4" s="778" t="s">
        <v>1</v>
      </c>
      <c r="B4" s="778" t="s">
        <v>14</v>
      </c>
      <c r="C4" s="778" t="s">
        <v>95</v>
      </c>
      <c r="D4" s="779" t="s">
        <v>96</v>
      </c>
      <c r="E4" s="779" t="s">
        <v>97</v>
      </c>
      <c r="F4" s="779" t="s">
        <v>98</v>
      </c>
      <c r="G4" s="779" t="s">
        <v>99</v>
      </c>
    </row>
    <row r="5" spans="1:7">
      <c r="A5" s="780"/>
      <c r="B5" s="781" t="s">
        <v>469</v>
      </c>
      <c r="C5" s="781" t="s">
        <v>30</v>
      </c>
      <c r="D5" s="781" t="s">
        <v>34</v>
      </c>
      <c r="E5" s="781" t="s">
        <v>470</v>
      </c>
      <c r="F5" s="781" t="s">
        <v>402</v>
      </c>
      <c r="G5" s="782" t="s">
        <v>471</v>
      </c>
    </row>
    <row r="6" spans="1:7">
      <c r="A6" s="783">
        <v>1</v>
      </c>
      <c r="B6" s="784">
        <v>0.61655980822582979</v>
      </c>
      <c r="C6" s="784">
        <v>0.48047897508780479</v>
      </c>
      <c r="D6" s="784">
        <v>0.59640666453403601</v>
      </c>
      <c r="E6" s="784">
        <v>0.48488962682271664</v>
      </c>
      <c r="F6" s="784">
        <v>0.48260652712539037</v>
      </c>
      <c r="G6" s="785">
        <v>0.48126383794201349</v>
      </c>
    </row>
    <row r="7" spans="1:7">
      <c r="A7" s="783">
        <v>2</v>
      </c>
      <c r="B7" s="786">
        <v>1.2079982509669616</v>
      </c>
      <c r="C7" s="786">
        <v>0.9452533176540665</v>
      </c>
      <c r="D7" s="786">
        <v>1.1664245546436689</v>
      </c>
      <c r="E7" s="786">
        <v>0.95417014079204532</v>
      </c>
      <c r="F7" s="786">
        <v>0.94957221302890171</v>
      </c>
      <c r="G7" s="787">
        <v>0.94675261853632908</v>
      </c>
    </row>
    <row r="8" spans="1:7">
      <c r="A8" s="783">
        <v>3</v>
      </c>
      <c r="B8" s="786">
        <v>2.006147792051217</v>
      </c>
      <c r="C8" s="786">
        <v>1.43562876511854</v>
      </c>
      <c r="D8" s="786">
        <v>1.8909214801291121</v>
      </c>
      <c r="E8" s="786">
        <v>1.4545823148500401</v>
      </c>
      <c r="F8" s="786">
        <v>1.444689332149649</v>
      </c>
      <c r="G8" s="787">
        <v>1.3922676421144176</v>
      </c>
    </row>
    <row r="9" spans="1:7">
      <c r="A9" s="783">
        <v>4</v>
      </c>
      <c r="B9" s="786">
        <v>2.7610876362828942</v>
      </c>
      <c r="C9" s="786">
        <v>1.903814008431667</v>
      </c>
      <c r="D9" s="786">
        <v>2.5774607887403258</v>
      </c>
      <c r="E9" s="786">
        <v>1.932101938309539</v>
      </c>
      <c r="F9" s="786">
        <v>1.9172844578564927</v>
      </c>
      <c r="G9" s="787">
        <v>1.8188388460418743</v>
      </c>
    </row>
    <row r="10" spans="1:7">
      <c r="A10" s="783">
        <v>5</v>
      </c>
      <c r="B10" s="786">
        <v>3.4919477716427516</v>
      </c>
      <c r="C10" s="786">
        <v>2.357496095057853</v>
      </c>
      <c r="D10" s="786">
        <v>3.2428577012665927</v>
      </c>
      <c r="E10" s="786">
        <v>2.3948051870881963</v>
      </c>
      <c r="F10" s="786">
        <v>2.375225214985202</v>
      </c>
      <c r="G10" s="787">
        <v>2.2319099598114489</v>
      </c>
    </row>
    <row r="11" spans="1:7">
      <c r="A11" s="783">
        <v>6</v>
      </c>
      <c r="B11" s="786">
        <v>4.1895697193374541</v>
      </c>
      <c r="C11" s="786">
        <v>2.7954019280141003</v>
      </c>
      <c r="D11" s="786">
        <v>3.8800445537657531</v>
      </c>
      <c r="E11" s="786">
        <v>2.841161444984162</v>
      </c>
      <c r="F11" s="786">
        <v>2.8171185948622202</v>
      </c>
      <c r="G11" s="787">
        <v>2.6321012474020193</v>
      </c>
    </row>
    <row r="12" spans="1:7">
      <c r="A12" s="783">
        <v>7</v>
      </c>
      <c r="B12" s="786">
        <v>4.8542585568080057</v>
      </c>
      <c r="C12" s="786">
        <v>3.2167658892701878</v>
      </c>
      <c r="D12" s="786">
        <v>4.4889457587723607</v>
      </c>
      <c r="E12" s="786">
        <v>3.2704402820626939</v>
      </c>
      <c r="F12" s="786">
        <v>3.2422158329989563</v>
      </c>
      <c r="G12" s="787">
        <v>3.0184402516293547</v>
      </c>
    </row>
    <row r="13" spans="1:7">
      <c r="A13" s="783">
        <v>8</v>
      </c>
      <c r="B13" s="786">
        <v>5.4854551714939923</v>
      </c>
      <c r="C13" s="786">
        <v>3.62152669756142</v>
      </c>
      <c r="D13" s="786">
        <v>5.0681565673019886</v>
      </c>
      <c r="E13" s="786">
        <v>3.682651279072128</v>
      </c>
      <c r="F13" s="786">
        <v>3.6504945411929683</v>
      </c>
      <c r="G13" s="787">
        <v>3.3906835604016834</v>
      </c>
    </row>
    <row r="14" spans="1:7">
      <c r="A14" s="783">
        <v>9</v>
      </c>
      <c r="B14" s="786">
        <v>6.0884804394819501</v>
      </c>
      <c r="C14" s="786">
        <v>4.0124254646460127</v>
      </c>
      <c r="D14" s="786">
        <v>5.6228808095218978</v>
      </c>
      <c r="E14" s="786">
        <v>4.0807128057705384</v>
      </c>
      <c r="F14" s="786">
        <v>4.0447910928432851</v>
      </c>
      <c r="G14" s="787">
        <v>3.7513531490735388</v>
      </c>
    </row>
    <row r="15" spans="1:7">
      <c r="A15" s="783">
        <v>10</v>
      </c>
      <c r="B15" s="786">
        <v>6.6789564071812393</v>
      </c>
      <c r="C15" s="786">
        <v>4.3999981247765003</v>
      </c>
      <c r="D15" s="786">
        <v>6.1673222257338187</v>
      </c>
      <c r="E15" s="786">
        <v>4.474757638089125</v>
      </c>
      <c r="F15" s="786">
        <v>4.4354116701772206</v>
      </c>
      <c r="G15" s="787">
        <v>4.1095387759910107</v>
      </c>
    </row>
    <row r="16" spans="1:7">
      <c r="A16" s="783">
        <v>11</v>
      </c>
      <c r="B16" s="786">
        <v>7.2776557381757501</v>
      </c>
      <c r="C16" s="786">
        <v>4.8126637272213193</v>
      </c>
      <c r="D16" s="786">
        <v>6.7225725473924172</v>
      </c>
      <c r="E16" s="786">
        <v>4.8931131783072246</v>
      </c>
      <c r="F16" s="786">
        <v>4.8507336167619401</v>
      </c>
      <c r="G16" s="787">
        <v>4.492739670513707</v>
      </c>
    </row>
    <row r="17" spans="1:7">
      <c r="A17" s="783">
        <v>12</v>
      </c>
      <c r="B17" s="786">
        <v>7.8499730527195197</v>
      </c>
      <c r="C17" s="786">
        <v>5.2060894881265209</v>
      </c>
      <c r="D17" s="786">
        <v>7.2555748251415109</v>
      </c>
      <c r="E17" s="786">
        <v>5.292387946720142</v>
      </c>
      <c r="F17" s="786">
        <v>5.246925724855374</v>
      </c>
      <c r="G17" s="787">
        <v>4.8607957506823354</v>
      </c>
    </row>
    <row r="18" spans="1:7">
      <c r="A18" s="783">
        <v>13</v>
      </c>
      <c r="B18" s="786">
        <v>8.3892053055885185</v>
      </c>
      <c r="C18" s="786">
        <v>5.5790349247219506</v>
      </c>
      <c r="D18" s="786">
        <v>7.7582625194729617</v>
      </c>
      <c r="E18" s="786">
        <v>5.6707161719462622</v>
      </c>
      <c r="F18" s="786">
        <v>5.6224133098272953</v>
      </c>
      <c r="G18" s="787">
        <v>5.2102175721402535</v>
      </c>
    </row>
    <row r="19" spans="1:7">
      <c r="A19" s="783">
        <v>14</v>
      </c>
      <c r="B19" s="786">
        <v>8.9075464641070337</v>
      </c>
      <c r="C19" s="786">
        <v>5.9407935006492298</v>
      </c>
      <c r="D19" s="786">
        <v>8.2433791384590194</v>
      </c>
      <c r="E19" s="786">
        <v>6.0375059053839335</v>
      </c>
      <c r="F19" s="786">
        <v>5.986554853611322</v>
      </c>
      <c r="G19" s="787">
        <v>5.5501208228590899</v>
      </c>
    </row>
    <row r="20" spans="1:7">
      <c r="A20" s="783">
        <v>15</v>
      </c>
      <c r="B20" s="786">
        <v>9.4065574994321253</v>
      </c>
      <c r="C20" s="786">
        <v>6.2872165781767109</v>
      </c>
      <c r="D20" s="786">
        <v>8.7110651505399481</v>
      </c>
      <c r="E20" s="786">
        <v>6.3888264365411551</v>
      </c>
      <c r="F20" s="786">
        <v>6.3353029203955558</v>
      </c>
      <c r="G20" s="787">
        <v>5.8751924295416504</v>
      </c>
    </row>
    <row r="21" spans="1:7">
      <c r="A21" s="783">
        <v>16</v>
      </c>
      <c r="B21" s="786">
        <v>9.8752882348083961</v>
      </c>
      <c r="C21" s="786">
        <v>6.6168241983256788</v>
      </c>
      <c r="D21" s="786">
        <v>9.1494075201569789</v>
      </c>
      <c r="E21" s="786">
        <v>6.7229961709233539</v>
      </c>
      <c r="F21" s="786">
        <v>6.6670703931805564</v>
      </c>
      <c r="G21" s="787">
        <v>6.1850615835913967</v>
      </c>
    </row>
    <row r="22" spans="1:7">
      <c r="A22" s="783">
        <v>17</v>
      </c>
      <c r="B22" s="786">
        <v>10.320847624518523</v>
      </c>
      <c r="C22" s="786">
        <v>6.9326013394028605</v>
      </c>
      <c r="D22" s="786">
        <v>9.5667671006692441</v>
      </c>
      <c r="E22" s="786">
        <v>7.0430293836642566</v>
      </c>
      <c r="F22" s="786">
        <v>6.9848629902477528</v>
      </c>
      <c r="G22" s="787">
        <v>6.4825238433505543</v>
      </c>
    </row>
    <row r="23" spans="1:7">
      <c r="A23" s="783">
        <v>18</v>
      </c>
      <c r="B23" s="786">
        <v>10.744567851343792</v>
      </c>
      <c r="C23" s="786">
        <v>7.2352473739216476</v>
      </c>
      <c r="D23" s="786">
        <v>9.9643202737338576</v>
      </c>
      <c r="E23" s="786">
        <v>7.3496461672325051</v>
      </c>
      <c r="F23" s="786">
        <v>7.2893898350567978</v>
      </c>
      <c r="G23" s="787">
        <v>6.7681756902031793</v>
      </c>
    </row>
    <row r="24" spans="1:7">
      <c r="A24" s="783">
        <v>19</v>
      </c>
      <c r="B24" s="786">
        <v>11.148282568326213</v>
      </c>
      <c r="C24" s="786">
        <v>7.5255349454737344</v>
      </c>
      <c r="D24" s="786">
        <v>10.34362499689416</v>
      </c>
      <c r="E24" s="786">
        <v>7.6436538799928808</v>
      </c>
      <c r="F24" s="786">
        <v>7.5814398599264594</v>
      </c>
      <c r="G24" s="787">
        <v>7.0427015248676099</v>
      </c>
    </row>
    <row r="25" spans="1:7">
      <c r="A25" s="783">
        <v>20</v>
      </c>
      <c r="B25" s="786">
        <v>11.536985586252179</v>
      </c>
      <c r="C25" s="786">
        <v>7.8048156595067679</v>
      </c>
      <c r="D25" s="786">
        <v>10.708681635253932</v>
      </c>
      <c r="E25" s="786">
        <v>7.9265232121006806</v>
      </c>
      <c r="F25" s="786">
        <v>7.8624203896909055</v>
      </c>
      <c r="G25" s="787">
        <v>7.3066272204747165</v>
      </c>
    </row>
    <row r="26" spans="1:7">
      <c r="A26" s="783">
        <v>21</v>
      </c>
      <c r="B26" s="786">
        <v>11.907346462333479</v>
      </c>
      <c r="C26" s="786">
        <v>8.0726725757195759</v>
      </c>
      <c r="D26" s="786">
        <v>11.056981357324069</v>
      </c>
      <c r="E26" s="786">
        <v>8.1977429825598751</v>
      </c>
      <c r="F26" s="786">
        <v>8.1318705279629349</v>
      </c>
      <c r="G26" s="787">
        <v>7.5602428937171648</v>
      </c>
    </row>
    <row r="27" spans="1:7">
      <c r="A27" s="783">
        <v>22</v>
      </c>
      <c r="B27" s="786">
        <v>12.257730311749913</v>
      </c>
      <c r="C27" s="786">
        <v>8.3270122994249949</v>
      </c>
      <c r="D27" s="786">
        <v>11.38678309671355</v>
      </c>
      <c r="E27" s="786">
        <v>8.4552338028036313</v>
      </c>
      <c r="F27" s="786">
        <v>8.3877034452657302</v>
      </c>
      <c r="G27" s="787">
        <v>7.8013742419902314</v>
      </c>
    </row>
    <row r="28" spans="1:7">
      <c r="A28" s="783">
        <v>23</v>
      </c>
      <c r="B28" s="786">
        <v>12.58924724692867</v>
      </c>
      <c r="C28" s="786">
        <v>8.5685245831709302</v>
      </c>
      <c r="D28" s="786">
        <v>11.699095710843318</v>
      </c>
      <c r="E28" s="786">
        <v>8.6996991954348317</v>
      </c>
      <c r="F28" s="786">
        <v>8.6306153820080844</v>
      </c>
      <c r="G28" s="787">
        <v>8.0306361642257844</v>
      </c>
    </row>
    <row r="29" spans="1:7">
      <c r="A29" s="783">
        <v>24</v>
      </c>
      <c r="B29" s="786">
        <v>12.902943544267439</v>
      </c>
      <c r="C29" s="786">
        <v>8.7978634459425891</v>
      </c>
      <c r="D29" s="786">
        <v>11.994871264194328</v>
      </c>
      <c r="E29" s="786">
        <v>8.9318060294454789</v>
      </c>
      <c r="F29" s="786">
        <v>8.8612664124640244</v>
      </c>
      <c r="G29" s="787">
        <v>8.2486132477793017</v>
      </c>
    </row>
    <row r="30" spans="1:7">
      <c r="A30" s="783">
        <v>25</v>
      </c>
      <c r="B30" s="786">
        <v>13.202604003692064</v>
      </c>
      <c r="C30" s="786">
        <v>9.0161802154272248</v>
      </c>
      <c r="D30" s="786">
        <v>12.277177218156627</v>
      </c>
      <c r="E30" s="786">
        <v>9.1527917397573582</v>
      </c>
      <c r="F30" s="786">
        <v>9.0808481569766464</v>
      </c>
      <c r="G30" s="787">
        <v>8.4558612644904105</v>
      </c>
    </row>
    <row r="31" spans="1:7">
      <c r="A31" s="783">
        <v>26</v>
      </c>
      <c r="B31" s="786">
        <v>13.486157374999475</v>
      </c>
      <c r="C31" s="786">
        <v>9.2234934212139272</v>
      </c>
      <c r="D31" s="786">
        <v>12.544535979784694</v>
      </c>
      <c r="E31" s="786">
        <v>9.3626065728710568</v>
      </c>
      <c r="F31" s="786">
        <v>9.2893472747913961</v>
      </c>
      <c r="G31" s="787">
        <v>8.6529085927706006</v>
      </c>
    </row>
    <row r="32" spans="1:7">
      <c r="A32" s="783">
        <v>27</v>
      </c>
      <c r="B32" s="786">
        <v>13.754495000321976</v>
      </c>
      <c r="C32" s="786">
        <v>9.4203635905393188</v>
      </c>
      <c r="D32" s="786">
        <v>12.797759676079135</v>
      </c>
      <c r="E32" s="786">
        <v>9.5618218936876893</v>
      </c>
      <c r="F32" s="786">
        <v>9.4873294009615137</v>
      </c>
      <c r="G32" s="787">
        <v>8.8402575693853347</v>
      </c>
    </row>
    <row r="33" spans="1:7">
      <c r="A33" s="783">
        <v>28</v>
      </c>
      <c r="B33" s="786">
        <v>14.008457204093521</v>
      </c>
      <c r="C33" s="786">
        <v>9.6073222787214938</v>
      </c>
      <c r="D33" s="786">
        <v>13.037614916455206</v>
      </c>
      <c r="E33" s="786">
        <v>9.7509793733837533</v>
      </c>
      <c r="F33" s="786">
        <v>9.6753308591718827</v>
      </c>
      <c r="G33" s="787">
        <v>9.0183857744152114</v>
      </c>
    </row>
    <row r="34" spans="1:7">
      <c r="A34" s="783">
        <v>29</v>
      </c>
      <c r="B34" s="786">
        <v>14.248836321926252</v>
      </c>
      <c r="C34" s="786">
        <v>9.7848735958455144</v>
      </c>
      <c r="D34" s="786">
        <v>13.264825435038322</v>
      </c>
      <c r="E34" s="786">
        <v>9.9305925652575588</v>
      </c>
      <c r="F34" s="786">
        <v>9.8538602115043759</v>
      </c>
      <c r="G34" s="787">
        <v>9.1877472527075419</v>
      </c>
    </row>
    <row r="35" spans="1:7" ht="13.5" thickBot="1">
      <c r="A35" s="788">
        <v>30</v>
      </c>
      <c r="B35" s="789">
        <v>14.478398042919263</v>
      </c>
      <c r="C35" s="789">
        <v>9.9538787540528748</v>
      </c>
      <c r="D35" s="789">
        <v>13.481638911300198</v>
      </c>
      <c r="E35" s="789">
        <v>10.101584954014729</v>
      </c>
      <c r="F35" s="789">
        <v>10.023807812192457</v>
      </c>
      <c r="G35" s="790">
        <v>9.3487736749649848</v>
      </c>
    </row>
  </sheetData>
  <pageMargins left="0.95" right="0.7" top="0.75" bottom="0.75" header="0.3" footer="0.3"/>
  <pageSetup paperSize="17"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1"/>
  <sheetViews>
    <sheetView workbookViewId="0">
      <selection activeCell="K32" sqref="K32"/>
    </sheetView>
  </sheetViews>
  <sheetFormatPr defaultRowHeight="12.75"/>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249977111117893"/>
  </sheetPr>
  <dimension ref="A1:O35"/>
  <sheetViews>
    <sheetView workbookViewId="0">
      <selection activeCell="A5" sqref="A5:O35"/>
    </sheetView>
  </sheetViews>
  <sheetFormatPr defaultRowHeight="12.75"/>
  <cols>
    <col min="2" max="15" width="23.28515625" customWidth="1"/>
  </cols>
  <sheetData>
    <row r="1" spans="1:15" ht="15">
      <c r="A1" s="791" t="s">
        <v>479</v>
      </c>
      <c r="B1" s="792"/>
      <c r="C1" s="792"/>
      <c r="D1" s="792"/>
      <c r="E1" s="792"/>
      <c r="F1" s="792"/>
      <c r="G1" s="792"/>
      <c r="H1" s="792"/>
      <c r="I1" s="792"/>
      <c r="J1" s="792"/>
      <c r="K1" s="792"/>
      <c r="L1" s="792"/>
      <c r="M1" s="792"/>
      <c r="N1" s="792"/>
      <c r="O1" s="792"/>
    </row>
    <row r="2" spans="1:15">
      <c r="A2" s="793"/>
      <c r="B2" s="794" t="s">
        <v>467</v>
      </c>
      <c r="C2" s="793"/>
      <c r="D2" s="793"/>
      <c r="E2" s="793"/>
      <c r="F2" s="793"/>
      <c r="G2" s="793"/>
      <c r="H2" s="793"/>
      <c r="I2" s="793"/>
      <c r="J2" s="793"/>
      <c r="K2" s="793"/>
      <c r="L2" s="793"/>
      <c r="M2" s="793"/>
      <c r="N2" s="793"/>
      <c r="O2" s="793"/>
    </row>
    <row r="3" spans="1:15">
      <c r="A3" s="795"/>
      <c r="B3" s="795"/>
      <c r="C3" s="795"/>
      <c r="D3" s="795"/>
      <c r="E3" s="795"/>
      <c r="F3" s="795"/>
      <c r="G3" s="795"/>
      <c r="H3" s="795"/>
      <c r="I3" s="795"/>
      <c r="J3" s="795"/>
      <c r="K3" s="795"/>
      <c r="L3" s="795"/>
      <c r="M3" s="795"/>
      <c r="N3" s="795"/>
      <c r="O3" s="795"/>
    </row>
    <row r="4" spans="1:15" ht="26.25" thickBot="1">
      <c r="A4" s="796" t="s">
        <v>1</v>
      </c>
      <c r="B4" s="797" t="s">
        <v>14</v>
      </c>
      <c r="C4" s="797" t="s">
        <v>15</v>
      </c>
      <c r="D4" s="797" t="s">
        <v>16</v>
      </c>
      <c r="E4" s="797" t="s">
        <v>17</v>
      </c>
      <c r="F4" s="797" t="s">
        <v>18</v>
      </c>
      <c r="G4" s="797" t="s">
        <v>19</v>
      </c>
      <c r="H4" s="797" t="s">
        <v>20</v>
      </c>
      <c r="I4" s="797" t="s">
        <v>21</v>
      </c>
      <c r="J4" s="797" t="s">
        <v>472</v>
      </c>
      <c r="K4" s="797" t="s">
        <v>473</v>
      </c>
      <c r="L4" s="797" t="s">
        <v>474</v>
      </c>
      <c r="M4" s="797" t="s">
        <v>475</v>
      </c>
      <c r="N4" s="797" t="s">
        <v>26</v>
      </c>
      <c r="O4" s="797" t="s">
        <v>27</v>
      </c>
    </row>
    <row r="5" spans="1:15">
      <c r="A5" s="798"/>
      <c r="B5" s="799" t="s">
        <v>0</v>
      </c>
      <c r="C5" s="800" t="s">
        <v>28</v>
      </c>
      <c r="D5" s="800" t="s">
        <v>29</v>
      </c>
      <c r="E5" s="800" t="s">
        <v>30</v>
      </c>
      <c r="F5" s="800" t="s">
        <v>31</v>
      </c>
      <c r="G5" s="800" t="s">
        <v>476</v>
      </c>
      <c r="H5" s="800" t="s">
        <v>477</v>
      </c>
      <c r="I5" s="800" t="s">
        <v>34</v>
      </c>
      <c r="J5" s="800" t="s">
        <v>478</v>
      </c>
      <c r="K5" s="800" t="s">
        <v>36</v>
      </c>
      <c r="L5" s="800" t="s">
        <v>470</v>
      </c>
      <c r="M5" s="800" t="s">
        <v>401</v>
      </c>
      <c r="N5" s="800" t="s">
        <v>471</v>
      </c>
      <c r="O5" s="801" t="s">
        <v>402</v>
      </c>
    </row>
    <row r="6" spans="1:15">
      <c r="A6" s="802">
        <v>1</v>
      </c>
      <c r="B6" s="803">
        <v>0.14065082525398639</v>
      </c>
      <c r="C6" s="803">
        <v>0.1311538660112985</v>
      </c>
      <c r="D6" s="803">
        <v>0.11980674704055505</v>
      </c>
      <c r="E6" s="803">
        <v>7.3955057005194461E-2</v>
      </c>
      <c r="F6" s="803">
        <v>6.2976131007502476E-2</v>
      </c>
      <c r="G6" s="803">
        <v>7.6527392309091682E-2</v>
      </c>
      <c r="H6" s="803">
        <v>7.7111639386079164E-2</v>
      </c>
      <c r="I6" s="803">
        <v>0.19005563625554753</v>
      </c>
      <c r="J6" s="803">
        <v>6.8881481105025275E-2</v>
      </c>
      <c r="K6" s="803">
        <v>4.0880914464083443E-2</v>
      </c>
      <c r="L6" s="803">
        <v>6.985281858618439E-2</v>
      </c>
      <c r="M6" s="803">
        <v>7.6280407593088753E-2</v>
      </c>
      <c r="N6" s="803">
        <v>7.0070548400352817E-2</v>
      </c>
      <c r="O6" s="804">
        <v>6.9987259942478744E-2</v>
      </c>
    </row>
    <row r="7" spans="1:15">
      <c r="A7" s="802">
        <v>2</v>
      </c>
      <c r="B7" s="805">
        <v>0.2735298173740236</v>
      </c>
      <c r="C7" s="805">
        <v>0.25504031814019157</v>
      </c>
      <c r="D7" s="805">
        <v>0.23305160897366314</v>
      </c>
      <c r="E7" s="805">
        <v>0.14417006439693286</v>
      </c>
      <c r="F7" s="805">
        <v>0.12270195130667737</v>
      </c>
      <c r="G7" s="805">
        <v>0.14908221569064634</v>
      </c>
      <c r="H7" s="805">
        <v>0.15029538869599893</v>
      </c>
      <c r="I7" s="805">
        <v>0.36755894178258286</v>
      </c>
      <c r="J7" s="805">
        <v>0.13361459251600849</v>
      </c>
      <c r="K7" s="805">
        <v>7.8657997517979916E-2</v>
      </c>
      <c r="L7" s="805">
        <v>0.13603133321091238</v>
      </c>
      <c r="M7" s="805">
        <v>0.14738777805765893</v>
      </c>
      <c r="N7" s="805">
        <v>0.13613842452675956</v>
      </c>
      <c r="O7" s="806">
        <v>0.13628445842951672</v>
      </c>
    </row>
    <row r="8" spans="1:15">
      <c r="A8" s="802">
        <v>3</v>
      </c>
      <c r="B8" s="805">
        <v>0.39931430439351828</v>
      </c>
      <c r="C8" s="805">
        <v>0.37230350312861404</v>
      </c>
      <c r="D8" s="805">
        <v>0.34037406928864761</v>
      </c>
      <c r="E8" s="805">
        <v>0.21077683302018757</v>
      </c>
      <c r="F8" s="805">
        <v>0.17954325779265676</v>
      </c>
      <c r="G8" s="805">
        <v>0.21792059566154298</v>
      </c>
      <c r="H8" s="805">
        <v>0.21968971229313328</v>
      </c>
      <c r="I8" s="805">
        <v>0.53400927539467158</v>
      </c>
      <c r="J8" s="805">
        <v>0.19512152997661397</v>
      </c>
      <c r="K8" s="805">
        <v>0.11527961292374832</v>
      </c>
      <c r="L8" s="805">
        <v>0.19884988755064636</v>
      </c>
      <c r="M8" s="805">
        <v>0.21503629055161669</v>
      </c>
      <c r="N8" s="805">
        <v>0.1988524262072659</v>
      </c>
      <c r="O8" s="806">
        <v>0.1992172195405556</v>
      </c>
    </row>
    <row r="9" spans="1:15">
      <c r="A9" s="802">
        <v>4</v>
      </c>
      <c r="B9" s="805">
        <v>0.52007945110066622</v>
      </c>
      <c r="C9" s="805">
        <v>0.48523914292295672</v>
      </c>
      <c r="D9" s="805">
        <v>0.44400060872533442</v>
      </c>
      <c r="E9" s="805">
        <v>0.27639954214638024</v>
      </c>
      <c r="F9" s="805">
        <v>0.2361529799377117</v>
      </c>
      <c r="G9" s="805">
        <v>0.28566494591140423</v>
      </c>
      <c r="H9" s="805">
        <v>0.28796404840540796</v>
      </c>
      <c r="I9" s="805">
        <v>0.69408978657904741</v>
      </c>
      <c r="J9" s="805">
        <v>0.25653689272817776</v>
      </c>
      <c r="K9" s="805">
        <v>0.15367588999367002</v>
      </c>
      <c r="L9" s="805">
        <v>0.26107972566592214</v>
      </c>
      <c r="M9" s="805">
        <v>0.28254147027173276</v>
      </c>
      <c r="N9" s="805">
        <v>0.26120187087216246</v>
      </c>
      <c r="O9" s="806">
        <v>0.2615588309224704</v>
      </c>
    </row>
    <row r="10" spans="1:15">
      <c r="A10" s="802">
        <v>5</v>
      </c>
      <c r="B10" s="805">
        <v>0.63637596278753428</v>
      </c>
      <c r="C10" s="805">
        <v>0.59436750478230227</v>
      </c>
      <c r="D10" s="805">
        <v>0.54426890344366063</v>
      </c>
      <c r="E10" s="805">
        <v>0.34127391144752445</v>
      </c>
      <c r="F10" s="805">
        <v>0.29252951066059063</v>
      </c>
      <c r="G10" s="805">
        <v>0.35245590203226385</v>
      </c>
      <c r="H10" s="805">
        <v>0.35537160615802743</v>
      </c>
      <c r="I10" s="805">
        <v>0.84739829883374629</v>
      </c>
      <c r="J10" s="805">
        <v>0.31764524322965171</v>
      </c>
      <c r="K10" s="805">
        <v>0.19353612258921221</v>
      </c>
      <c r="L10" s="805">
        <v>0.32279101456405435</v>
      </c>
      <c r="M10" s="805">
        <v>0.34934675009719929</v>
      </c>
      <c r="N10" s="805">
        <v>0.32311475614435536</v>
      </c>
      <c r="O10" s="806">
        <v>0.32334454690903297</v>
      </c>
    </row>
    <row r="11" spans="1:15">
      <c r="A11" s="802">
        <v>6</v>
      </c>
      <c r="B11" s="805">
        <v>0.74839627628074556</v>
      </c>
      <c r="C11" s="805">
        <v>0.69966099653750979</v>
      </c>
      <c r="D11" s="805">
        <v>0.64122753319853676</v>
      </c>
      <c r="E11" s="805">
        <v>0.40518031369901114</v>
      </c>
      <c r="F11" s="805">
        <v>0.34838065741976026</v>
      </c>
      <c r="G11" s="805">
        <v>0.41809379696390042</v>
      </c>
      <c r="H11" s="805">
        <v>0.42168331316538443</v>
      </c>
      <c r="I11" s="805">
        <v>0.99387370012840737</v>
      </c>
      <c r="J11" s="805">
        <v>0.37809712077827307</v>
      </c>
      <c r="K11" s="805">
        <v>0.23418893415755804</v>
      </c>
      <c r="L11" s="805">
        <v>0.38364511901101844</v>
      </c>
      <c r="M11" s="805">
        <v>0.41508548123768702</v>
      </c>
      <c r="N11" s="805">
        <v>0.38424350642809857</v>
      </c>
      <c r="O11" s="806">
        <v>0.38431782977596751</v>
      </c>
    </row>
    <row r="12" spans="1:15">
      <c r="A12" s="802">
        <v>7</v>
      </c>
      <c r="B12" s="805">
        <v>0.85342841738084119</v>
      </c>
      <c r="C12" s="805">
        <v>0.79846855533318761</v>
      </c>
      <c r="D12" s="805">
        <v>0.73201014016599053</v>
      </c>
      <c r="E12" s="805">
        <v>0.46513062283419648</v>
      </c>
      <c r="F12" s="805">
        <v>0.40049673648216261</v>
      </c>
      <c r="G12" s="805">
        <v>0.47956283027174729</v>
      </c>
      <c r="H12" s="805">
        <v>0.48387051156181815</v>
      </c>
      <c r="I12" s="805">
        <v>1.1306639719549849</v>
      </c>
      <c r="J12" s="805">
        <v>0.43405957734068851</v>
      </c>
      <c r="K12" s="805">
        <v>0.27125541039182521</v>
      </c>
      <c r="L12" s="805">
        <v>0.44046040002947617</v>
      </c>
      <c r="M12" s="805">
        <v>0.47559309391090737</v>
      </c>
      <c r="N12" s="805">
        <v>0.44108287659484419</v>
      </c>
      <c r="O12" s="806">
        <v>0.4412724549488532</v>
      </c>
    </row>
    <row r="13" spans="1:15">
      <c r="A13" s="802">
        <v>8</v>
      </c>
      <c r="B13" s="805">
        <v>0.95384657301930387</v>
      </c>
      <c r="C13" s="805">
        <v>0.89318589628754119</v>
      </c>
      <c r="D13" s="805">
        <v>0.81885397518410619</v>
      </c>
      <c r="E13" s="805">
        <v>0.52309398037561972</v>
      </c>
      <c r="F13" s="805">
        <v>0.45099210249178628</v>
      </c>
      <c r="G13" s="805">
        <v>0.53892337690267167</v>
      </c>
      <c r="H13" s="805">
        <v>0.54400554075506746</v>
      </c>
      <c r="I13" s="805">
        <v>1.2586282916308704</v>
      </c>
      <c r="J13" s="805">
        <v>0.48780245473868639</v>
      </c>
      <c r="K13" s="805">
        <v>0.3078242660437</v>
      </c>
      <c r="L13" s="805">
        <v>0.49541132552736339</v>
      </c>
      <c r="M13" s="805">
        <v>0.53338310390948562</v>
      </c>
      <c r="N13" s="805">
        <v>0.49579908088341951</v>
      </c>
      <c r="O13" s="806">
        <v>0.49633954849432582</v>
      </c>
    </row>
    <row r="14" spans="1:15">
      <c r="A14" s="802">
        <v>9</v>
      </c>
      <c r="B14" s="805">
        <v>1.048026249206391</v>
      </c>
      <c r="C14" s="805">
        <v>0.98183607708165466</v>
      </c>
      <c r="D14" s="805">
        <v>0.90045352061362205</v>
      </c>
      <c r="E14" s="805">
        <v>0.57713131365073045</v>
      </c>
      <c r="F14" s="805">
        <v>0.49818085570325643</v>
      </c>
      <c r="G14" s="805">
        <v>0.59435454659344866</v>
      </c>
      <c r="H14" s="805">
        <v>0.60001558342893324</v>
      </c>
      <c r="I14" s="805">
        <v>1.3794504070623512</v>
      </c>
      <c r="J14" s="805">
        <v>0.5383552663668546</v>
      </c>
      <c r="K14" s="805">
        <v>0.34214534805282559</v>
      </c>
      <c r="L14" s="805">
        <v>0.54673617283898568</v>
      </c>
      <c r="M14" s="805">
        <v>0.58821067655130765</v>
      </c>
      <c r="N14" s="805">
        <v>0.5471010898307529</v>
      </c>
      <c r="O14" s="806">
        <v>0.54778157180140408</v>
      </c>
    </row>
    <row r="15" spans="1:15">
      <c r="A15" s="802">
        <v>10</v>
      </c>
      <c r="B15" s="805">
        <v>1.1367724791814018</v>
      </c>
      <c r="C15" s="805">
        <v>1.0655439778149347</v>
      </c>
      <c r="D15" s="805">
        <v>0.97755502809370121</v>
      </c>
      <c r="E15" s="805">
        <v>0.62862342960065221</v>
      </c>
      <c r="F15" s="805">
        <v>0.54333595787287103</v>
      </c>
      <c r="G15" s="805">
        <v>0.64713985872070645</v>
      </c>
      <c r="H15" s="805">
        <v>0.65338680279349948</v>
      </c>
      <c r="I15" s="805">
        <v>1.4943082052426289</v>
      </c>
      <c r="J15" s="805">
        <v>0.5869503761117647</v>
      </c>
      <c r="K15" s="805">
        <v>0.37555926839555004</v>
      </c>
      <c r="L15" s="805">
        <v>0.59578744109332205</v>
      </c>
      <c r="M15" s="805">
        <v>0.64092773112490953</v>
      </c>
      <c r="N15" s="805">
        <v>0.59626469554917039</v>
      </c>
      <c r="O15" s="806">
        <v>0.59693107990853467</v>
      </c>
    </row>
    <row r="16" spans="1:15">
      <c r="A16" s="802">
        <v>11</v>
      </c>
      <c r="B16" s="805">
        <v>1.220140648757936</v>
      </c>
      <c r="C16" s="805">
        <v>1.1441795602573082</v>
      </c>
      <c r="D16" s="805">
        <v>1.0501197193070235</v>
      </c>
      <c r="E16" s="805">
        <v>0.67718055412291112</v>
      </c>
      <c r="F16" s="805">
        <v>0.58598952520714742</v>
      </c>
      <c r="G16" s="805">
        <v>0.69690327569766097</v>
      </c>
      <c r="H16" s="805">
        <v>0.70372935026594297</v>
      </c>
      <c r="I16" s="805">
        <v>1.602226281510766</v>
      </c>
      <c r="J16" s="805">
        <v>0.63297551661492346</v>
      </c>
      <c r="K16" s="805">
        <v>0.40745873452297893</v>
      </c>
      <c r="L16" s="805">
        <v>0.64212814812197994</v>
      </c>
      <c r="M16" s="805">
        <v>0.69078482602260194</v>
      </c>
      <c r="N16" s="805">
        <v>0.64278219949314208</v>
      </c>
      <c r="O16" s="806">
        <v>0.64335357147248851</v>
      </c>
    </row>
    <row r="17" spans="1:15">
      <c r="A17" s="802">
        <v>12</v>
      </c>
      <c r="B17" s="805">
        <v>1.298811463946518</v>
      </c>
      <c r="C17" s="805">
        <v>1.2184226245366478</v>
      </c>
      <c r="D17" s="805">
        <v>1.1186545109369097</v>
      </c>
      <c r="E17" s="805">
        <v>0.72329267299126099</v>
      </c>
      <c r="F17" s="805">
        <v>0.62652002621411518</v>
      </c>
      <c r="G17" s="805">
        <v>0.7441280672734234</v>
      </c>
      <c r="H17" s="805">
        <v>0.75149437070253577</v>
      </c>
      <c r="I17" s="805">
        <v>1.7045875076973935</v>
      </c>
      <c r="J17" s="805">
        <v>0.67661404593643304</v>
      </c>
      <c r="K17" s="805">
        <v>0.43759829925565347</v>
      </c>
      <c r="L17" s="805">
        <v>0.6860875231283694</v>
      </c>
      <c r="M17" s="805">
        <v>0.73793465992896601</v>
      </c>
      <c r="N17" s="805">
        <v>0.68689452612483359</v>
      </c>
      <c r="O17" s="806">
        <v>0.68740970926623823</v>
      </c>
    </row>
    <row r="18" spans="1:15">
      <c r="A18" s="802">
        <v>13</v>
      </c>
      <c r="B18" s="805">
        <v>1.373641184387747</v>
      </c>
      <c r="C18" s="805">
        <v>1.2891556946534704</v>
      </c>
      <c r="D18" s="805">
        <v>1.1838268657950564</v>
      </c>
      <c r="E18" s="805">
        <v>0.76745920988673888</v>
      </c>
      <c r="F18" s="805">
        <v>0.66526565171283747</v>
      </c>
      <c r="G18" s="805">
        <v>0.78928585665527873</v>
      </c>
      <c r="H18" s="805">
        <v>0.79722237923024841</v>
      </c>
      <c r="I18" s="805">
        <v>1.7997043591439901</v>
      </c>
      <c r="J18" s="805">
        <v>0.71795741487916509</v>
      </c>
      <c r="K18" s="805">
        <v>0.46627368198313501</v>
      </c>
      <c r="L18" s="805">
        <v>0.72806923028954329</v>
      </c>
      <c r="M18" s="805">
        <v>0.78221405952090206</v>
      </c>
      <c r="N18" s="805">
        <v>0.72882929394268836</v>
      </c>
      <c r="O18" s="806">
        <v>0.72948883047160273</v>
      </c>
    </row>
    <row r="19" spans="1:15">
      <c r="A19" s="802">
        <v>14</v>
      </c>
      <c r="B19" s="805">
        <v>1.4443068232895051</v>
      </c>
      <c r="C19" s="805">
        <v>1.3559774170643626</v>
      </c>
      <c r="D19" s="805">
        <v>1.2453376486926566</v>
      </c>
      <c r="E19" s="805">
        <v>0.80925630903752033</v>
      </c>
      <c r="F19" s="805">
        <v>0.70196337058978953</v>
      </c>
      <c r="G19" s="805">
        <v>0.83201889917974847</v>
      </c>
      <c r="H19" s="805">
        <v>0.84049321121404053</v>
      </c>
      <c r="I19" s="805">
        <v>1.8886977840207761</v>
      </c>
      <c r="J19" s="805">
        <v>0.7568759796413026</v>
      </c>
      <c r="K19" s="805">
        <v>0.49356308702065937</v>
      </c>
      <c r="L19" s="805">
        <v>0.76780768868605054</v>
      </c>
      <c r="M19" s="805">
        <v>0.82391194469576512</v>
      </c>
      <c r="N19" s="805">
        <v>0.76841041452173109</v>
      </c>
      <c r="O19" s="806">
        <v>0.76930572783747853</v>
      </c>
    </row>
    <row r="20" spans="1:15">
      <c r="A20" s="802">
        <v>15</v>
      </c>
      <c r="B20" s="805">
        <v>1.5108867524432898</v>
      </c>
      <c r="C20" s="805">
        <v>1.4189192544798395</v>
      </c>
      <c r="D20" s="805">
        <v>1.3034651345612234</v>
      </c>
      <c r="E20" s="805">
        <v>0.84879657656600149</v>
      </c>
      <c r="F20" s="805">
        <v>0.7368602292052191</v>
      </c>
      <c r="G20" s="805">
        <v>0.87248746675992928</v>
      </c>
      <c r="H20" s="805">
        <v>0.88138672441771893</v>
      </c>
      <c r="I20" s="805">
        <v>1.973672942927285</v>
      </c>
      <c r="J20" s="805">
        <v>0.79425521730079218</v>
      </c>
      <c r="K20" s="805">
        <v>0.51991812016887706</v>
      </c>
      <c r="L20" s="805">
        <v>0.80557341725761211</v>
      </c>
      <c r="M20" s="805">
        <v>0.86425580049971806</v>
      </c>
      <c r="N20" s="805">
        <v>0.80622042068839439</v>
      </c>
      <c r="O20" s="806">
        <v>0.80714218113479119</v>
      </c>
    </row>
    <row r="21" spans="1:15">
      <c r="A21" s="802">
        <v>16</v>
      </c>
      <c r="B21" s="805">
        <v>1.5734396760580205</v>
      </c>
      <c r="C21" s="805">
        <v>1.4781173416440661</v>
      </c>
      <c r="D21" s="805">
        <v>1.3581814432226544</v>
      </c>
      <c r="E21" s="805">
        <v>0.8861425460433211</v>
      </c>
      <c r="F21" s="805">
        <v>0.76987214656869074</v>
      </c>
      <c r="G21" s="805">
        <v>0.91067301419204438</v>
      </c>
      <c r="H21" s="805">
        <v>0.9200054428420319</v>
      </c>
      <c r="I21" s="805">
        <v>2.0538119013862737</v>
      </c>
      <c r="J21" s="805">
        <v>0.82969084626375322</v>
      </c>
      <c r="K21" s="805">
        <v>0.54510083679783405</v>
      </c>
      <c r="L21" s="805">
        <v>0.84126934747423077</v>
      </c>
      <c r="M21" s="805">
        <v>0.90243546339904424</v>
      </c>
      <c r="N21" s="805">
        <v>0.84201281528392569</v>
      </c>
      <c r="O21" s="806">
        <v>0.84287996853988278</v>
      </c>
    </row>
    <row r="22" spans="1:15">
      <c r="A22" s="802">
        <v>17</v>
      </c>
      <c r="B22" s="805">
        <v>1.6321599524896355</v>
      </c>
      <c r="C22" s="805">
        <v>1.533639356919847</v>
      </c>
      <c r="D22" s="805">
        <v>1.4096175454190636</v>
      </c>
      <c r="E22" s="805">
        <v>0.92139631069643646</v>
      </c>
      <c r="F22" s="805">
        <v>0.80113264667880169</v>
      </c>
      <c r="G22" s="805">
        <v>0.94673483107836032</v>
      </c>
      <c r="H22" s="805">
        <v>0.95645883739197068</v>
      </c>
      <c r="I22" s="805">
        <v>2.1290476655985957</v>
      </c>
      <c r="J22" s="805">
        <v>0.86325528402272478</v>
      </c>
      <c r="K22" s="805">
        <v>0.56913520211854141</v>
      </c>
      <c r="L22" s="805">
        <v>0.87503257342096941</v>
      </c>
      <c r="M22" s="805">
        <v>0.93860466383787722</v>
      </c>
      <c r="N22" s="805">
        <v>0.87589939888832746</v>
      </c>
      <c r="O22" s="806">
        <v>0.87669929629649557</v>
      </c>
    </row>
    <row r="23" spans="1:15">
      <c r="A23" s="802">
        <v>18</v>
      </c>
      <c r="B23" s="805">
        <v>1.6876920348058653</v>
      </c>
      <c r="C23" s="805">
        <v>1.5861886690932798</v>
      </c>
      <c r="D23" s="805">
        <v>1.4583113239688066</v>
      </c>
      <c r="E23" s="805">
        <v>0.95501417535518551</v>
      </c>
      <c r="F23" s="805">
        <v>0.83096468272373913</v>
      </c>
      <c r="G23" s="805">
        <v>0.98110554361847901</v>
      </c>
      <c r="H23" s="805">
        <v>0.99118670798192854</v>
      </c>
      <c r="I23" s="805">
        <v>2.2004822215173414</v>
      </c>
      <c r="J23" s="805">
        <v>0.89521756232050276</v>
      </c>
      <c r="K23" s="805">
        <v>0.592105987600273</v>
      </c>
      <c r="L23" s="805">
        <v>0.90721471131874198</v>
      </c>
      <c r="M23" s="805">
        <v>0.97300068817158625</v>
      </c>
      <c r="N23" s="805">
        <v>0.90818371150767074</v>
      </c>
      <c r="O23" s="806">
        <v>0.90894636878058244</v>
      </c>
    </row>
    <row r="24" spans="1:15">
      <c r="A24" s="802">
        <v>19</v>
      </c>
      <c r="B24" s="805">
        <v>1.7401198987215885</v>
      </c>
      <c r="C24" s="805">
        <v>1.6358654800923798</v>
      </c>
      <c r="D24" s="805">
        <v>1.5041734548327585</v>
      </c>
      <c r="E24" s="805">
        <v>0.9867509455585356</v>
      </c>
      <c r="F24" s="805">
        <v>0.85905386564868103</v>
      </c>
      <c r="G24" s="805">
        <v>1.0135322561713234</v>
      </c>
      <c r="H24" s="805">
        <v>1.0239918259789469</v>
      </c>
      <c r="I24" s="805">
        <v>2.2663719157338531</v>
      </c>
      <c r="J24" s="805">
        <v>0.92499588435070212</v>
      </c>
      <c r="K24" s="805">
        <v>0.61354706320519736</v>
      </c>
      <c r="L24" s="805">
        <v>0.93749102993806477</v>
      </c>
      <c r="M24" s="805">
        <v>1.0048148058406965</v>
      </c>
      <c r="N24" s="805">
        <v>0.93839470515987933</v>
      </c>
      <c r="O24" s="806">
        <v>0.93928430634357107</v>
      </c>
    </row>
    <row r="25" spans="1:15">
      <c r="A25" s="802">
        <v>20</v>
      </c>
      <c r="B25" s="805">
        <v>1.7895315304793282</v>
      </c>
      <c r="C25" s="805">
        <v>1.6826701817027854</v>
      </c>
      <c r="D25" s="805">
        <v>1.5475000065643847</v>
      </c>
      <c r="E25" s="805">
        <v>1.0167892695517391</v>
      </c>
      <c r="F25" s="805">
        <v>0.88576805932621749</v>
      </c>
      <c r="G25" s="805">
        <v>1.0442577363391059</v>
      </c>
      <c r="H25" s="805">
        <v>1.0550433232826639</v>
      </c>
      <c r="I25" s="805">
        <v>2.328559924792474</v>
      </c>
      <c r="J25" s="805">
        <v>0.95333726348519354</v>
      </c>
      <c r="K25" s="805">
        <v>0.63411007897657834</v>
      </c>
      <c r="L25" s="805">
        <v>0.96625241744005275</v>
      </c>
      <c r="M25" s="805">
        <v>1.0352384344765351</v>
      </c>
      <c r="N25" s="805">
        <v>0.96711564590266941</v>
      </c>
      <c r="O25" s="806">
        <v>0.96810020650565831</v>
      </c>
    </row>
    <row r="26" spans="1:15">
      <c r="A26" s="802">
        <v>21</v>
      </c>
      <c r="B26" s="805">
        <v>1.8376888500831181</v>
      </c>
      <c r="C26" s="805">
        <v>1.7072213501829683</v>
      </c>
      <c r="D26" s="805">
        <v>1.5883210720606291</v>
      </c>
      <c r="E26" s="805">
        <v>1.0451660295236058</v>
      </c>
      <c r="F26" s="805">
        <v>0.91102622118402876</v>
      </c>
      <c r="G26" s="805">
        <v>1.0732766769547424</v>
      </c>
      <c r="H26" s="805">
        <v>1.0843722510273273</v>
      </c>
      <c r="I26" s="805">
        <v>2.3870290472559339</v>
      </c>
      <c r="J26" s="805">
        <v>0.9801213863102578</v>
      </c>
      <c r="K26" s="805">
        <v>0.65362076091399235</v>
      </c>
      <c r="L26" s="805">
        <v>0.99343234816126424</v>
      </c>
      <c r="M26" s="805">
        <v>1.0639739550803604</v>
      </c>
      <c r="N26" s="805">
        <v>0.99425560528552914</v>
      </c>
      <c r="O26" s="806">
        <v>0.99533159636545843</v>
      </c>
    </row>
    <row r="27" spans="1:15">
      <c r="A27" s="802">
        <v>22</v>
      </c>
      <c r="B27" s="805">
        <v>1.8847218495691096</v>
      </c>
      <c r="C27" s="805">
        <v>1.7301784654330292</v>
      </c>
      <c r="D27" s="805">
        <v>1.626786991391856</v>
      </c>
      <c r="E27" s="805">
        <v>1.0719762825582857</v>
      </c>
      <c r="F27" s="805">
        <v>0.93491025702656161</v>
      </c>
      <c r="G27" s="805">
        <v>1.1006871560981835</v>
      </c>
      <c r="H27" s="805">
        <v>1.1120774755067131</v>
      </c>
      <c r="I27" s="805">
        <v>2.4420099794402872</v>
      </c>
      <c r="J27" s="805">
        <v>1.0054366710126723</v>
      </c>
      <c r="K27" s="805">
        <v>0.67213383911626723</v>
      </c>
      <c r="L27" s="805">
        <v>1.0191206870234555</v>
      </c>
      <c r="M27" s="805">
        <v>1.0911182797164327</v>
      </c>
      <c r="N27" s="805">
        <v>1.0199045343418227</v>
      </c>
      <c r="O27" s="806">
        <v>1.0210685179892918</v>
      </c>
    </row>
    <row r="28" spans="1:15">
      <c r="A28" s="802">
        <v>23</v>
      </c>
      <c r="B28" s="805">
        <v>1.9307528730366903</v>
      </c>
      <c r="C28" s="805">
        <v>1.7516479005538421</v>
      </c>
      <c r="D28" s="805">
        <v>1.663038748124116</v>
      </c>
      <c r="E28" s="805">
        <v>1.0973094451273351</v>
      </c>
      <c r="F28" s="805">
        <v>0.95749729904607217</v>
      </c>
      <c r="G28" s="805">
        <v>1.1265814041173865</v>
      </c>
      <c r="H28" s="805">
        <v>1.1382519765229868</v>
      </c>
      <c r="I28" s="805">
        <v>2.4937186127118829</v>
      </c>
      <c r="J28" s="805">
        <v>1.0293663308698293</v>
      </c>
      <c r="K28" s="805">
        <v>0.68970113638204733</v>
      </c>
      <c r="L28" s="805">
        <v>1.0434020043206376</v>
      </c>
      <c r="M28" s="805">
        <v>1.1167625488444763</v>
      </c>
      <c r="N28" s="805">
        <v>1.044147077321508</v>
      </c>
      <c r="O28" s="806">
        <v>1.0453957081514937</v>
      </c>
    </row>
    <row r="29" spans="1:15">
      <c r="A29" s="802">
        <v>24</v>
      </c>
      <c r="B29" s="805">
        <v>1.9758971757714476</v>
      </c>
      <c r="C29" s="805">
        <v>1.7717287727331898</v>
      </c>
      <c r="D29" s="805">
        <v>1.6972085715139733</v>
      </c>
      <c r="E29" s="805">
        <v>1.1212496403882279</v>
      </c>
      <c r="F29" s="805">
        <v>0.97885999454647887</v>
      </c>
      <c r="G29" s="805">
        <v>1.1510461653493558</v>
      </c>
      <c r="H29" s="805">
        <v>1.1629832110138707</v>
      </c>
      <c r="I29" s="805">
        <v>2.5423570119250787</v>
      </c>
      <c r="J29" s="805">
        <v>1.05198869221824</v>
      </c>
      <c r="K29" s="805">
        <v>0.70637172681182925</v>
      </c>
      <c r="L29" s="805">
        <v>1.0663558994436562</v>
      </c>
      <c r="M29" s="805">
        <v>1.1409924879375957</v>
      </c>
      <c r="N29" s="805">
        <v>1.0670628965865556</v>
      </c>
      <c r="O29" s="806">
        <v>1.0683929227247517</v>
      </c>
    </row>
    <row r="30" spans="1:15">
      <c r="A30" s="802">
        <v>25</v>
      </c>
      <c r="B30" s="805">
        <v>2.0202634449337928</v>
      </c>
      <c r="C30" s="805">
        <v>1.7905134465821317</v>
      </c>
      <c r="D30" s="805">
        <v>1.7294204988086632</v>
      </c>
      <c r="E30" s="805">
        <v>1.143876023344615</v>
      </c>
      <c r="F30" s="805">
        <v>0.99906677656276532</v>
      </c>
      <c r="G30" s="805">
        <v>1.1741630366870943</v>
      </c>
      <c r="H30" s="805">
        <v>1.18635345343197</v>
      </c>
      <c r="I30" s="805">
        <v>2.5881143276260601</v>
      </c>
      <c r="J30" s="805">
        <v>1.0733774922980337</v>
      </c>
      <c r="K30" s="805">
        <v>0.72219208547890301</v>
      </c>
      <c r="L30" s="805">
        <v>1.0880573041004464</v>
      </c>
      <c r="M30" s="805">
        <v>1.1638887412954255</v>
      </c>
      <c r="N30" s="805">
        <v>1.0887269769030026</v>
      </c>
      <c r="O30" s="806">
        <v>1.0901352405231517</v>
      </c>
    </row>
    <row r="31" spans="1:15">
      <c r="A31" s="802">
        <v>26</v>
      </c>
      <c r="B31" s="805">
        <v>2.0639542845524019</v>
      </c>
      <c r="C31" s="805">
        <v>1.8080880021174603</v>
      </c>
      <c r="D31" s="805">
        <v>1.7597909003573808</v>
      </c>
      <c r="E31" s="805">
        <v>1.1652630853231212</v>
      </c>
      <c r="F31" s="805">
        <v>1.0181821175489036</v>
      </c>
      <c r="G31" s="805">
        <v>1.1960087845193921</v>
      </c>
      <c r="H31" s="805">
        <v>1.2084401144077974</v>
      </c>
      <c r="I31" s="805">
        <v>2.631167646590896</v>
      </c>
      <c r="J31" s="805">
        <v>1.0936021582878115</v>
      </c>
      <c r="K31" s="805">
        <v>0.73720622969030469</v>
      </c>
      <c r="L31" s="805">
        <v>1.1085767663720605</v>
      </c>
      <c r="M31" s="805">
        <v>1.1855271845551443</v>
      </c>
      <c r="N31" s="805">
        <v>1.1092099104776099</v>
      </c>
      <c r="O31" s="806">
        <v>1.1106933479408838</v>
      </c>
    </row>
    <row r="32" spans="1:15">
      <c r="A32" s="802">
        <v>27</v>
      </c>
      <c r="B32" s="805">
        <v>2.1070666673669645</v>
      </c>
      <c r="C32" s="805">
        <v>1.8245326698959332</v>
      </c>
      <c r="D32" s="805">
        <v>1.7884289700526144</v>
      </c>
      <c r="E32" s="805">
        <v>1.1854809391234344</v>
      </c>
      <c r="F32" s="805">
        <v>1.0362667672291308</v>
      </c>
      <c r="G32" s="805">
        <v>1.2166556414671963</v>
      </c>
      <c r="H32" s="805">
        <v>1.2293160391246258</v>
      </c>
      <c r="I32" s="805">
        <v>2.6716827849464564</v>
      </c>
      <c r="J32" s="805">
        <v>1.1127280687560706</v>
      </c>
      <c r="K32" s="805">
        <v>0.75145585232733303</v>
      </c>
      <c r="L32" s="805">
        <v>1.1279807168546505</v>
      </c>
      <c r="M32" s="805">
        <v>1.20597921730151</v>
      </c>
      <c r="N32" s="805">
        <v>1.1285781639965733</v>
      </c>
      <c r="O32" s="806">
        <v>1.1301338056394488</v>
      </c>
    </row>
    <row r="33" spans="1:15">
      <c r="A33" s="802">
        <v>28</v>
      </c>
      <c r="B33" s="805">
        <v>2.1496923558839431</v>
      </c>
      <c r="C33" s="805">
        <v>1.839922235627246</v>
      </c>
      <c r="D33" s="805">
        <v>1.8154371834466332</v>
      </c>
      <c r="E33" s="805">
        <v>1.2045955861071507</v>
      </c>
      <c r="F33" s="805">
        <v>1.0533779756345991</v>
      </c>
      <c r="G33" s="805">
        <v>1.236171584244228</v>
      </c>
      <c r="H33" s="805">
        <v>1.2490497867370001</v>
      </c>
      <c r="I33" s="805">
        <v>2.7098150278258979</v>
      </c>
      <c r="J33" s="805">
        <v>1.1308167986733264</v>
      </c>
      <c r="K33" s="805">
        <v>0.7649804477256128</v>
      </c>
      <c r="L33" s="805">
        <v>1.1463317180538455</v>
      </c>
      <c r="M33" s="805">
        <v>1.2253120370825823</v>
      </c>
      <c r="N33" s="805">
        <v>1.146894328839432</v>
      </c>
      <c r="O33" s="806">
        <v>1.1485192984522798</v>
      </c>
    </row>
    <row r="34" spans="1:15">
      <c r="A34" s="802">
        <v>29</v>
      </c>
      <c r="B34" s="805">
        <v>2.1919182948412823</v>
      </c>
      <c r="C34" s="805">
        <v>1.8543264164267703</v>
      </c>
      <c r="D34" s="805">
        <v>1.8409117257265875</v>
      </c>
      <c r="E34" s="805">
        <v>1.2226691664058058</v>
      </c>
      <c r="F34" s="805">
        <v>1.0695697022795609</v>
      </c>
      <c r="G34" s="805">
        <v>1.2546205938800392</v>
      </c>
      <c r="H34" s="805">
        <v>1.267705892075067</v>
      </c>
      <c r="I34" s="805">
        <v>2.74570981923446</v>
      </c>
      <c r="J34" s="805">
        <v>1.1479263490525653</v>
      </c>
      <c r="K34" s="805">
        <v>0.77781743052695962</v>
      </c>
      <c r="L34" s="805">
        <v>1.1636886981199401</v>
      </c>
      <c r="M34" s="805">
        <v>1.2435888960498054</v>
      </c>
      <c r="N34" s="805">
        <v>1.1642173555627851</v>
      </c>
      <c r="O34" s="806">
        <v>1.1659088695975164</v>
      </c>
    </row>
    <row r="35" spans="1:15" ht="13.5" thickBot="1">
      <c r="A35" s="807">
        <v>30</v>
      </c>
      <c r="B35" s="808">
        <v>2.2338269771222095</v>
      </c>
      <c r="C35" s="808">
        <v>1.8678102107150707</v>
      </c>
      <c r="D35" s="808">
        <v>1.8649428915813424</v>
      </c>
      <c r="E35" s="808">
        <v>1.2397601933493314</v>
      </c>
      <c r="F35" s="808">
        <v>1.0848928123680008</v>
      </c>
      <c r="G35" s="808">
        <v>1.2720628994603902</v>
      </c>
      <c r="H35" s="808">
        <v>1.2853451107933782</v>
      </c>
      <c r="I35" s="808">
        <v>2.7795034055448244</v>
      </c>
      <c r="J35" s="808">
        <v>1.1641113622144135</v>
      </c>
      <c r="K35" s="808">
        <v>0.79000224790932094</v>
      </c>
      <c r="L35" s="808">
        <v>1.1801071699396255</v>
      </c>
      <c r="M35" s="808">
        <v>1.2608693413591812</v>
      </c>
      <c r="N35" s="808">
        <v>1.1806027736752565</v>
      </c>
      <c r="O35" s="809">
        <v>1.182358140216802</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249977111117893"/>
    <pageSetUpPr fitToPage="1"/>
  </sheetPr>
  <dimension ref="A1:Q68"/>
  <sheetViews>
    <sheetView workbookViewId="0">
      <selection activeCell="D40" sqref="D40"/>
    </sheetView>
  </sheetViews>
  <sheetFormatPr defaultRowHeight="12.75"/>
  <cols>
    <col min="2" max="16" width="23.28515625" customWidth="1"/>
    <col min="17" max="17" width="20.140625" customWidth="1"/>
  </cols>
  <sheetData>
    <row r="1" spans="1:17" ht="15">
      <c r="A1" s="810" t="s">
        <v>479</v>
      </c>
      <c r="B1" s="811"/>
      <c r="C1" s="811"/>
      <c r="D1" s="811"/>
      <c r="E1" s="811"/>
      <c r="F1" s="811"/>
      <c r="G1" s="811"/>
      <c r="H1" s="811"/>
      <c r="I1" s="811"/>
      <c r="J1" s="811"/>
      <c r="K1" s="811"/>
      <c r="L1" s="811"/>
      <c r="M1" s="811"/>
      <c r="N1" s="811"/>
      <c r="O1" s="811"/>
      <c r="P1" s="811"/>
    </row>
    <row r="2" spans="1:17">
      <c r="A2" s="812"/>
      <c r="B2" s="813" t="s">
        <v>13</v>
      </c>
      <c r="C2" s="814"/>
      <c r="D2" s="814"/>
      <c r="E2" s="814"/>
      <c r="F2" s="814"/>
      <c r="G2" s="814"/>
      <c r="H2" s="814"/>
      <c r="I2" s="814"/>
      <c r="J2" s="814"/>
      <c r="K2" s="814"/>
      <c r="L2" s="814"/>
      <c r="M2" s="814"/>
      <c r="N2" s="814"/>
      <c r="O2" s="814"/>
      <c r="P2" s="814"/>
    </row>
    <row r="3" spans="1:17">
      <c r="A3" s="815"/>
      <c r="B3" s="815"/>
      <c r="C3" s="815"/>
      <c r="D3" s="815"/>
      <c r="E3" s="815"/>
      <c r="F3" s="815"/>
      <c r="G3" s="815"/>
      <c r="H3" s="815"/>
      <c r="I3" s="815"/>
      <c r="J3" s="815"/>
      <c r="K3" s="815"/>
      <c r="L3" s="815"/>
      <c r="M3" s="815"/>
      <c r="N3" s="815"/>
      <c r="O3" s="815"/>
      <c r="P3" s="815"/>
    </row>
    <row r="4" spans="1:17" ht="26.25" thickBot="1">
      <c r="A4" s="816" t="s">
        <v>1</v>
      </c>
      <c r="B4" s="817" t="s">
        <v>14</v>
      </c>
      <c r="C4" s="817" t="s">
        <v>15</v>
      </c>
      <c r="D4" s="817" t="s">
        <v>16</v>
      </c>
      <c r="E4" s="817" t="s">
        <v>546</v>
      </c>
      <c r="F4" s="817" t="s">
        <v>17</v>
      </c>
      <c r="G4" s="817" t="s">
        <v>18</v>
      </c>
      <c r="H4" s="817" t="s">
        <v>19</v>
      </c>
      <c r="I4" s="817" t="s">
        <v>20</v>
      </c>
      <c r="J4" s="817" t="s">
        <v>547</v>
      </c>
      <c r="K4" s="817" t="s">
        <v>21</v>
      </c>
      <c r="L4" s="817" t="s">
        <v>22</v>
      </c>
      <c r="M4" s="817" t="s">
        <v>23</v>
      </c>
      <c r="N4" s="817" t="s">
        <v>24</v>
      </c>
      <c r="O4" s="817" t="s">
        <v>475</v>
      </c>
      <c r="P4" s="817" t="s">
        <v>26</v>
      </c>
      <c r="Q4" s="817" t="s">
        <v>27</v>
      </c>
    </row>
    <row r="5" spans="1:17">
      <c r="A5" s="818"/>
      <c r="B5" s="819" t="s">
        <v>0</v>
      </c>
      <c r="C5" s="820" t="s">
        <v>28</v>
      </c>
      <c r="D5" s="820" t="s">
        <v>29</v>
      </c>
      <c r="E5" s="820" t="s">
        <v>583</v>
      </c>
      <c r="F5" s="820" t="s">
        <v>30</v>
      </c>
      <c r="G5" s="820" t="s">
        <v>31</v>
      </c>
      <c r="H5" s="820" t="s">
        <v>476</v>
      </c>
      <c r="I5" s="820" t="s">
        <v>477</v>
      </c>
      <c r="J5" s="820" t="s">
        <v>584</v>
      </c>
      <c r="K5" s="820" t="s">
        <v>34</v>
      </c>
      <c r="L5" s="820" t="s">
        <v>478</v>
      </c>
      <c r="M5" s="820" t="s">
        <v>36</v>
      </c>
      <c r="N5" s="820" t="s">
        <v>470</v>
      </c>
      <c r="O5" s="820" t="s">
        <v>401</v>
      </c>
      <c r="P5" s="820" t="s">
        <v>471</v>
      </c>
      <c r="Q5" s="821" t="s">
        <v>402</v>
      </c>
    </row>
    <row r="6" spans="1:17">
      <c r="A6" s="822">
        <v>1</v>
      </c>
      <c r="B6">
        <v>0.13957794339896876</v>
      </c>
      <c r="C6">
        <v>0.13052339586663447</v>
      </c>
      <c r="D6">
        <v>0.11961252947293885</v>
      </c>
      <c r="E6">
        <v>0.11344192446490738</v>
      </c>
      <c r="F6">
        <v>7.6387879171170181E-2</v>
      </c>
      <c r="G6">
        <v>6.5930237870824207E-2</v>
      </c>
      <c r="H6">
        <v>7.8911891317856045E-2</v>
      </c>
      <c r="I6">
        <v>7.9566817554743818E-2</v>
      </c>
      <c r="J6">
        <v>7.663301998259367E-2</v>
      </c>
      <c r="K6">
        <v>0.18561420379786558</v>
      </c>
      <c r="L6">
        <v>7.146264433000428E-2</v>
      </c>
      <c r="M6">
        <v>4.4823543046237362E-2</v>
      </c>
      <c r="N6">
        <v>7.2634520938887309E-2</v>
      </c>
      <c r="O6">
        <v>7.8524053026356094E-2</v>
      </c>
      <c r="P6">
        <v>7.2630656307084401E-2</v>
      </c>
      <c r="Q6">
        <v>7.2752508129339866E-2</v>
      </c>
    </row>
    <row r="7" spans="1:17">
      <c r="A7" s="822">
        <v>2</v>
      </c>
      <c r="B7">
        <v>0.27099133313213097</v>
      </c>
      <c r="C7">
        <v>0.25343680246096395</v>
      </c>
      <c r="D7">
        <v>0.23238820088154211</v>
      </c>
      <c r="E7">
        <v>0.2204247403611177</v>
      </c>
      <c r="F7">
        <v>0.14878095908219965</v>
      </c>
      <c r="G7">
        <v>0.12853079310172202</v>
      </c>
      <c r="H7">
        <v>0.15365260434481542</v>
      </c>
      <c r="I7">
        <v>0.15493929747589813</v>
      </c>
      <c r="J7">
        <v>0.14920087020983075</v>
      </c>
      <c r="K7">
        <v>0.35980465906881165</v>
      </c>
      <c r="L7">
        <v>0.13913261002091143</v>
      </c>
      <c r="M7">
        <v>8.7307373541294253E-2</v>
      </c>
      <c r="N7">
        <v>0.14149041888680955</v>
      </c>
      <c r="O7">
        <v>0.15261753298046979</v>
      </c>
      <c r="P7">
        <v>0.14143568636870102</v>
      </c>
      <c r="Q7">
        <v>0.14171416621276847</v>
      </c>
    </row>
    <row r="8" spans="1:17">
      <c r="A8" s="822">
        <v>3</v>
      </c>
      <c r="B8">
        <v>0.39488415965314871</v>
      </c>
      <c r="C8">
        <v>0.36937550281826531</v>
      </c>
      <c r="D8">
        <v>0.33882114330643165</v>
      </c>
      <c r="E8">
        <v>0.32145614311572007</v>
      </c>
      <c r="F8">
        <v>0.21734408747155917</v>
      </c>
      <c r="G8">
        <v>0.18785727501543675</v>
      </c>
      <c r="H8">
        <v>0.22438845193582102</v>
      </c>
      <c r="I8">
        <v>0.22631039756053384</v>
      </c>
      <c r="J8">
        <v>0.21785025408556347</v>
      </c>
      <c r="K8">
        <v>0.52346494581765135</v>
      </c>
      <c r="L8">
        <v>0.20314195472927826</v>
      </c>
      <c r="M8">
        <v>0.12749200791387749</v>
      </c>
      <c r="N8">
        <v>0.20671315171421711</v>
      </c>
      <c r="O8">
        <v>0.22247924172759598</v>
      </c>
      <c r="P8">
        <v>0.20653279770275854</v>
      </c>
      <c r="Q8">
        <v>0.2070395860278447</v>
      </c>
    </row>
    <row r="9" spans="1:17">
      <c r="A9" s="822">
        <v>4</v>
      </c>
      <c r="B9">
        <v>0.51189706295374182</v>
      </c>
      <c r="C9">
        <v>0.47890274810684041</v>
      </c>
      <c r="D9">
        <v>0.43952070971917012</v>
      </c>
      <c r="E9">
        <v>0.41705954541565537</v>
      </c>
      <c r="F9">
        <v>0.28265207702717737</v>
      </c>
      <c r="G9">
        <v>0.24450165571989435</v>
      </c>
      <c r="H9">
        <v>0.29170511846064218</v>
      </c>
      <c r="I9">
        <v>0.29423051185835902</v>
      </c>
      <c r="J9">
        <v>0.28322243526346802</v>
      </c>
      <c r="K9">
        <v>0.67756585693886529</v>
      </c>
      <c r="L9">
        <v>0.26417260125048808</v>
      </c>
      <c r="M9">
        <v>0.16628167366267277</v>
      </c>
      <c r="N9">
        <v>0.26886890655064377</v>
      </c>
      <c r="O9">
        <v>0.2890077357443962</v>
      </c>
      <c r="P9">
        <v>0.26857646289440662</v>
      </c>
      <c r="Q9">
        <v>0.2693014622589206</v>
      </c>
    </row>
    <row r="10" spans="1:17">
      <c r="A10" s="822">
        <v>5</v>
      </c>
      <c r="B10">
        <v>0.62240478348068839</v>
      </c>
      <c r="C10">
        <v>0.58245825947793872</v>
      </c>
      <c r="D10">
        <v>0.53479480783359423</v>
      </c>
      <c r="E10">
        <v>0.5076045420317794</v>
      </c>
      <c r="F10">
        <v>0.34484551488733384</v>
      </c>
      <c r="G10">
        <v>0.29861699597655211</v>
      </c>
      <c r="H10">
        <v>0.35579363054348911</v>
      </c>
      <c r="I10">
        <v>0.35891279387696112</v>
      </c>
      <c r="J10">
        <v>0.34550066677215746</v>
      </c>
      <c r="K10">
        <v>0.82263552133990159</v>
      </c>
      <c r="L10">
        <v>0.3224269218014828</v>
      </c>
      <c r="M10">
        <v>0.20383044659353963</v>
      </c>
      <c r="N10">
        <v>0.32814672605972084</v>
      </c>
      <c r="O10">
        <v>0.35238424367906596</v>
      </c>
      <c r="P10">
        <v>0.32775471237483067</v>
      </c>
      <c r="Q10">
        <v>0.32867724744111787</v>
      </c>
    </row>
    <row r="11" spans="1:17">
      <c r="A11" s="822">
        <v>6</v>
      </c>
      <c r="B11">
        <v>0.72745605270367131</v>
      </c>
      <c r="C11">
        <v>0.68104342764182224</v>
      </c>
      <c r="D11">
        <v>0.62563602708835053</v>
      </c>
      <c r="E11">
        <v>0.59403832626508057</v>
      </c>
      <c r="F11">
        <v>0.40479996563631537</v>
      </c>
      <c r="G11">
        <v>0.35105380620883497</v>
      </c>
      <c r="H11">
        <v>0.41755064622127896</v>
      </c>
      <c r="I11">
        <v>0.42121830416524597</v>
      </c>
      <c r="J11">
        <v>0.40559358491428021</v>
      </c>
      <c r="K11">
        <v>0.96011191078158087</v>
      </c>
      <c r="L11">
        <v>0.37883018165104076</v>
      </c>
      <c r="M11">
        <v>0.24112608225061158</v>
      </c>
      <c r="N11">
        <v>0.3854131549184725</v>
      </c>
      <c r="O11">
        <v>0.41369615282667171</v>
      </c>
      <c r="P11">
        <v>0.38497727214700195</v>
      </c>
      <c r="Q11">
        <v>0.38604553041263845</v>
      </c>
    </row>
    <row r="12" spans="1:17">
      <c r="A12" s="822">
        <v>7</v>
      </c>
      <c r="B12">
        <v>0.82687644141500649</v>
      </c>
      <c r="C12">
        <v>0.77445925319847397</v>
      </c>
      <c r="D12">
        <v>0.71176800054899059</v>
      </c>
      <c r="E12">
        <v>0.67610595839416021</v>
      </c>
      <c r="F12">
        <v>0.46201557714033459</v>
      </c>
      <c r="G12">
        <v>0.40127113228613587</v>
      </c>
      <c r="H12">
        <v>0.47650320235739679</v>
      </c>
      <c r="I12">
        <v>0.48066695238810309</v>
      </c>
      <c r="J12">
        <v>0.46299841393664654</v>
      </c>
      <c r="K12">
        <v>1.0901570911816063</v>
      </c>
      <c r="L12">
        <v>0.43284835649926356</v>
      </c>
      <c r="M12">
        <v>0.27740711414023955</v>
      </c>
      <c r="N12">
        <v>0.44016810703883402</v>
      </c>
      <c r="O12">
        <v>0.47241566217359382</v>
      </c>
      <c r="P12">
        <v>0.43972548463491706</v>
      </c>
      <c r="Q12">
        <v>0.44090077360621172</v>
      </c>
    </row>
    <row r="13" spans="1:17">
      <c r="A13" s="822">
        <v>8</v>
      </c>
      <c r="B13">
        <v>0.92086814135091477</v>
      </c>
      <c r="C13">
        <v>0.86282254162112137</v>
      </c>
      <c r="D13">
        <v>0.79333608064711281</v>
      </c>
      <c r="E13">
        <v>0.75387263665299797</v>
      </c>
      <c r="F13">
        <v>0.51653002633367251</v>
      </c>
      <c r="G13">
        <v>0.44921760379387482</v>
      </c>
      <c r="H13">
        <v>0.53262999038077141</v>
      </c>
      <c r="I13">
        <v>0.53727142170804498</v>
      </c>
      <c r="J13">
        <v>0.51764026321853818</v>
      </c>
      <c r="K13">
        <v>1.2125099098866108</v>
      </c>
      <c r="L13">
        <v>0.48426737402384534</v>
      </c>
      <c r="M13">
        <v>0.31201515901833426</v>
      </c>
      <c r="N13">
        <v>0.49234699009567584</v>
      </c>
      <c r="O13">
        <v>0.52807727942622273</v>
      </c>
      <c r="P13">
        <v>0.49186242247858752</v>
      </c>
      <c r="Q13">
        <v>0.49317111957180498</v>
      </c>
    </row>
    <row r="14" spans="1:17">
      <c r="A14" s="822">
        <v>9</v>
      </c>
      <c r="B14">
        <v>1.0099101049050345</v>
      </c>
      <c r="C14">
        <v>0.94656852502120048</v>
      </c>
      <c r="D14">
        <v>0.87070950639138622</v>
      </c>
      <c r="E14">
        <v>0.82767794391010219</v>
      </c>
      <c r="F14">
        <v>0.56853337836953799</v>
      </c>
      <c r="G14">
        <v>0.49501515231575344</v>
      </c>
      <c r="H14">
        <v>0.58612408839413022</v>
      </c>
      <c r="I14">
        <v>0.59127726202989839</v>
      </c>
      <c r="J14">
        <v>0.56968858615435369</v>
      </c>
      <c r="K14">
        <v>1.3279118526557001</v>
      </c>
      <c r="L14">
        <v>0.53322106606166153</v>
      </c>
      <c r="M14">
        <v>0.34495033437259287</v>
      </c>
      <c r="N14">
        <v>0.54215022548642733</v>
      </c>
      <c r="O14">
        <v>0.58086063516334419</v>
      </c>
      <c r="P14">
        <v>0.54152763412050053</v>
      </c>
      <c r="Q14">
        <v>0.54305951590058221</v>
      </c>
    </row>
    <row r="15" spans="1:17">
      <c r="A15" s="822">
        <v>10</v>
      </c>
      <c r="B15">
        <v>1.0944270696083671</v>
      </c>
      <c r="C15">
        <v>1.0261230791885847</v>
      </c>
      <c r="D15">
        <v>0.9443072339003229</v>
      </c>
      <c r="E15">
        <v>0.89793407115708401</v>
      </c>
      <c r="F15">
        <v>0.61843976948412094</v>
      </c>
      <c r="G15">
        <v>0.53905516124247732</v>
      </c>
      <c r="H15">
        <v>0.63739193506489134</v>
      </c>
      <c r="I15">
        <v>0.64304441798768242</v>
      </c>
      <c r="J15">
        <v>0.61963501839706669</v>
      </c>
      <c r="K15">
        <v>1.4370436417066954</v>
      </c>
      <c r="L15">
        <v>0.58027199345034552</v>
      </c>
      <c r="M15">
        <v>0.3771463937233685</v>
      </c>
      <c r="N15">
        <v>0.58996036567200449</v>
      </c>
      <c r="O15">
        <v>0.63153223324308794</v>
      </c>
      <c r="P15">
        <v>0.58923558045309454</v>
      </c>
      <c r="Q15">
        <v>0.59096086357905142</v>
      </c>
    </row>
    <row r="16" spans="1:17">
      <c r="A16" s="822">
        <v>11</v>
      </c>
      <c r="B16">
        <v>1.17732662510427</v>
      </c>
      <c r="C16">
        <v>1.1044602312192342</v>
      </c>
      <c r="D16">
        <v>1.0168530113712377</v>
      </c>
      <c r="E16">
        <v>0.9674618296072699</v>
      </c>
      <c r="F16">
        <v>0.66883667627434296</v>
      </c>
      <c r="G16">
        <v>0.58386204951162235</v>
      </c>
      <c r="H16">
        <v>0.68904681203475882</v>
      </c>
      <c r="I16">
        <v>0.69523974969818936</v>
      </c>
      <c r="J16">
        <v>0.67006769577936964</v>
      </c>
      <c r="K16">
        <v>1.542883780244197</v>
      </c>
      <c r="L16">
        <v>0.6280123389149519</v>
      </c>
      <c r="M16">
        <v>0.41113802793127413</v>
      </c>
      <c r="N16">
        <v>0.63835915701607937</v>
      </c>
      <c r="O16">
        <v>0.68269450857710545</v>
      </c>
      <c r="P16">
        <v>0.6375528833871138</v>
      </c>
      <c r="Q16">
        <v>0.63946024996283479</v>
      </c>
    </row>
    <row r="17" spans="1:17">
      <c r="A17" s="822">
        <v>12</v>
      </c>
      <c r="B17">
        <v>1.25578928559846</v>
      </c>
      <c r="C17">
        <v>1.178609458589317</v>
      </c>
      <c r="D17">
        <v>1.0856334973803796</v>
      </c>
      <c r="E17">
        <v>1.0333566401455183</v>
      </c>
      <c r="F17">
        <v>0.71659192628838242</v>
      </c>
      <c r="G17">
        <v>0.62639118686821704</v>
      </c>
      <c r="H17">
        <v>0.73802367723840689</v>
      </c>
      <c r="I17">
        <v>0.74468683813868786</v>
      </c>
      <c r="J17">
        <v>0.71793520492603946</v>
      </c>
      <c r="K17">
        <v>1.6429992226662831</v>
      </c>
      <c r="L17">
        <v>0.67334686101300711</v>
      </c>
      <c r="M17">
        <v>0.44362142100755347</v>
      </c>
      <c r="N17">
        <v>0.68431760041779</v>
      </c>
      <c r="O17">
        <v>0.73138090619984641</v>
      </c>
      <c r="P17">
        <v>0.68342966448207809</v>
      </c>
      <c r="Q17">
        <v>0.68549830951004909</v>
      </c>
    </row>
    <row r="18" spans="1:17">
      <c r="A18" s="822">
        <v>13</v>
      </c>
      <c r="B18">
        <v>1.3295612661233345</v>
      </c>
      <c r="C18">
        <v>1.2483951497084169</v>
      </c>
      <c r="D18">
        <v>1.1503448992904197</v>
      </c>
      <c r="E18">
        <v>1.0954419199746144</v>
      </c>
      <c r="F18">
        <v>0.76169051717583502</v>
      </c>
      <c r="G18">
        <v>0.66660264724549467</v>
      </c>
      <c r="H18">
        <v>0.78428421925447578</v>
      </c>
      <c r="I18">
        <v>0.79138268639560261</v>
      </c>
      <c r="J18">
        <v>0.76314480305971799</v>
      </c>
      <c r="K18">
        <v>1.737177781337004</v>
      </c>
      <c r="L18">
        <v>0.71620588419839226</v>
      </c>
      <c r="M18">
        <v>0.47444295569336598</v>
      </c>
      <c r="N18">
        <v>0.72774532768962874</v>
      </c>
      <c r="O18">
        <v>0.77737650368272138</v>
      </c>
      <c r="P18">
        <v>0.72679009355504332</v>
      </c>
      <c r="Q18">
        <v>0.7290063432621039</v>
      </c>
    </row>
    <row r="19" spans="1:17">
      <c r="A19" s="822">
        <v>14</v>
      </c>
      <c r="B19">
        <v>1.3996333909845617</v>
      </c>
      <c r="C19">
        <v>1.3147208055891366</v>
      </c>
      <c r="D19">
        <v>1.2118850237415817</v>
      </c>
      <c r="E19">
        <v>1.1545326672835841</v>
      </c>
      <c r="F19">
        <v>0.80501356959849568</v>
      </c>
      <c r="G19">
        <v>0.70528261401361581</v>
      </c>
      <c r="H19">
        <v>0.82864046283888748</v>
      </c>
      <c r="I19">
        <v>0.83619249169545784</v>
      </c>
      <c r="J19">
        <v>0.8064912157359454</v>
      </c>
      <c r="K19">
        <v>1.826088369660805</v>
      </c>
      <c r="L19">
        <v>0.75727164442879746</v>
      </c>
      <c r="M19">
        <v>0.5041324783885488</v>
      </c>
      <c r="N19">
        <v>0.76945178314309659</v>
      </c>
      <c r="O19">
        <v>0.82124437026476826</v>
      </c>
      <c r="P19">
        <v>0.76837006485944659</v>
      </c>
      <c r="Q19">
        <v>0.77078452848152645</v>
      </c>
    </row>
    <row r="20" spans="1:17">
      <c r="A20" s="822">
        <v>15</v>
      </c>
      <c r="B20">
        <v>1.4658868593426839</v>
      </c>
      <c r="C20">
        <v>1.3774197156954364</v>
      </c>
      <c r="D20">
        <v>1.2701435437722575</v>
      </c>
      <c r="E20">
        <v>1.2104455561532956</v>
      </c>
      <c r="F20">
        <v>0.8460679280110569</v>
      </c>
      <c r="G20">
        <v>0.74198019744994881</v>
      </c>
      <c r="H20">
        <v>0.870688318275882</v>
      </c>
      <c r="I20">
        <v>0.87864801129201986</v>
      </c>
      <c r="J20">
        <v>0.84757218494693409</v>
      </c>
      <c r="K20">
        <v>1.9100650662464704</v>
      </c>
      <c r="L20">
        <v>0.79619678688978079</v>
      </c>
      <c r="M20">
        <v>0.53226676783611659</v>
      </c>
      <c r="N20">
        <v>0.80900594679976767</v>
      </c>
      <c r="O20">
        <v>0.86280353612264149</v>
      </c>
      <c r="P20">
        <v>0.8077770689229995</v>
      </c>
      <c r="Q20">
        <v>0.8104091827765425</v>
      </c>
    </row>
    <row r="21" spans="1:17">
      <c r="A21" s="822">
        <v>16</v>
      </c>
      <c r="B21">
        <v>1.5284552442199852</v>
      </c>
      <c r="C21">
        <v>1.4366702836389806</v>
      </c>
      <c r="D21">
        <v>1.3252459021753711</v>
      </c>
      <c r="E21">
        <v>1.2633615021186002</v>
      </c>
      <c r="F21">
        <v>0.88510785917665413</v>
      </c>
      <c r="G21">
        <v>0.77696663308048663</v>
      </c>
      <c r="H21">
        <v>0.91066852996494096</v>
      </c>
      <c r="I21">
        <v>0.91903594538333255</v>
      </c>
      <c r="J21">
        <v>0.88664286687623317</v>
      </c>
      <c r="K21">
        <v>1.9891674095225262</v>
      </c>
      <c r="L21">
        <v>0.83325615171950385</v>
      </c>
      <c r="M21">
        <v>0.55925017061161719</v>
      </c>
      <c r="N21">
        <v>0.84667324391471344</v>
      </c>
      <c r="O21">
        <v>0.90230017836885512</v>
      </c>
      <c r="P21">
        <v>0.84529284483710021</v>
      </c>
      <c r="Q21">
        <v>0.84813984956433941</v>
      </c>
    </row>
    <row r="22" spans="1:17">
      <c r="A22" s="822">
        <v>17</v>
      </c>
      <c r="B22">
        <v>1.5875029494968507</v>
      </c>
      <c r="C22">
        <v>1.4926828994484427</v>
      </c>
      <c r="D22">
        <v>1.3773143686463716</v>
      </c>
      <c r="E22">
        <v>1.313440332646556</v>
      </c>
      <c r="F22">
        <v>0.92208385935237036</v>
      </c>
      <c r="G22">
        <v>0.81018687468895922</v>
      </c>
      <c r="H22">
        <v>0.94855713858865687</v>
      </c>
      <c r="I22">
        <v>0.95728923079577843</v>
      </c>
      <c r="J22">
        <v>0.92369920188640209</v>
      </c>
      <c r="K22">
        <v>2.0637393164444018</v>
      </c>
      <c r="L22">
        <v>0.86851156812990782</v>
      </c>
      <c r="M22">
        <v>0.58528450237693364</v>
      </c>
      <c r="N22">
        <v>0.88240228390012121</v>
      </c>
      <c r="O22">
        <v>0.939924215509234</v>
      </c>
      <c r="P22">
        <v>0.88092273337328919</v>
      </c>
      <c r="Q22">
        <v>0.88393209260149574</v>
      </c>
    </row>
    <row r="23" spans="1:17">
      <c r="A23" s="822">
        <v>18</v>
      </c>
      <c r="B23">
        <v>1.643381329158649</v>
      </c>
      <c r="C23">
        <v>1.5457228448116997</v>
      </c>
      <c r="D23">
        <v>1.4266954595534305</v>
      </c>
      <c r="E23">
        <v>1.3609608500620287</v>
      </c>
      <c r="F23">
        <v>0.95740906059000552</v>
      </c>
      <c r="G23">
        <v>0.84203894062926499</v>
      </c>
      <c r="H23">
        <v>0.98475766827479139</v>
      </c>
      <c r="I23">
        <v>0.99380543144914912</v>
      </c>
      <c r="J23">
        <v>0.95916555243647439</v>
      </c>
      <c r="K23">
        <v>2.1344078702988187</v>
      </c>
      <c r="L23">
        <v>0.90233217868515458</v>
      </c>
      <c r="M23">
        <v>0.61067843221547791</v>
      </c>
      <c r="N23">
        <v>0.91660402248743744</v>
      </c>
      <c r="O23">
        <v>0.97609230160143257</v>
      </c>
      <c r="P23">
        <v>0.91507628111041983</v>
      </c>
      <c r="Q23">
        <v>0.91819281762860805</v>
      </c>
    </row>
    <row r="24" spans="1:17">
      <c r="A24" s="822">
        <v>19</v>
      </c>
      <c r="B24">
        <v>1.6964227094018498</v>
      </c>
      <c r="C24">
        <v>1.5961035710449807</v>
      </c>
      <c r="D24">
        <v>1.4736507277810271</v>
      </c>
      <c r="E24">
        <v>1.4061689382588889</v>
      </c>
      <c r="F24">
        <v>0.99115799395686555</v>
      </c>
      <c r="G24">
        <v>0.87253109320458977</v>
      </c>
      <c r="H24">
        <v>1.0193140431685814</v>
      </c>
      <c r="I24">
        <v>1.0286409369831777</v>
      </c>
      <c r="J24">
        <v>0.99299578002447486</v>
      </c>
      <c r="K24">
        <v>2.2011273622571466</v>
      </c>
      <c r="L24">
        <v>0.93459148607859888</v>
      </c>
      <c r="M24">
        <v>0.6347787002347941</v>
      </c>
      <c r="N24">
        <v>0.94925741920494189</v>
      </c>
      <c r="O24">
        <v>1.0104174769513705</v>
      </c>
      <c r="P24">
        <v>0.94766899667329785</v>
      </c>
      <c r="Q24">
        <v>0.95090234156398257</v>
      </c>
    </row>
    <row r="25" spans="1:17">
      <c r="A25" s="822">
        <v>20</v>
      </c>
      <c r="B25">
        <v>1.7466608393030958</v>
      </c>
      <c r="C25">
        <v>1.643830133257012</v>
      </c>
      <c r="D25">
        <v>1.5181967076804443</v>
      </c>
      <c r="E25">
        <v>1.4490578443788404</v>
      </c>
      <c r="F25">
        <v>1.0233667755514437</v>
      </c>
      <c r="G25">
        <v>0.90166482033577688</v>
      </c>
      <c r="H25">
        <v>1.0522532790286401</v>
      </c>
      <c r="I25">
        <v>1.0618595975062455</v>
      </c>
      <c r="J25">
        <v>1.0252266149295488</v>
      </c>
      <c r="K25">
        <v>2.2640684577836909</v>
      </c>
      <c r="L25">
        <v>0.96530444673938698</v>
      </c>
      <c r="M25">
        <v>0.65770649734225151</v>
      </c>
      <c r="N25">
        <v>0.98041344473162684</v>
      </c>
      <c r="O25">
        <v>1.0429641066209925</v>
      </c>
      <c r="P25">
        <v>0.97872442912562363</v>
      </c>
      <c r="Q25">
        <v>0.98210830041993724</v>
      </c>
    </row>
    <row r="26" spans="1:17">
      <c r="A26" s="822">
        <v>21</v>
      </c>
      <c r="B26">
        <v>1.7957949125217572</v>
      </c>
      <c r="C26">
        <v>1.6888340568468816</v>
      </c>
      <c r="D26">
        <v>1.560214948782678</v>
      </c>
      <c r="E26">
        <v>1.489529007499417</v>
      </c>
      <c r="F26">
        <v>1.0538304288427547</v>
      </c>
      <c r="G26">
        <v>0.92924339812904511</v>
      </c>
      <c r="H26">
        <v>1.08340113846215</v>
      </c>
      <c r="I26">
        <v>1.0932732163588512</v>
      </c>
      <c r="J26">
        <v>1.0557108569301434</v>
      </c>
      <c r="K26">
        <v>2.3233131538706435</v>
      </c>
      <c r="L26">
        <v>0.99436506613095887</v>
      </c>
      <c r="M26">
        <v>0.67947789428337879</v>
      </c>
      <c r="N26">
        <v>1.0098921225091655</v>
      </c>
      <c r="O26">
        <v>1.0737419367531265</v>
      </c>
      <c r="P26">
        <v>1.0081060093429242</v>
      </c>
      <c r="Q26">
        <v>1.0116341184801787</v>
      </c>
    </row>
    <row r="27" spans="1:17">
      <c r="A27" s="822">
        <v>22</v>
      </c>
      <c r="B27">
        <v>1.8439494771462837</v>
      </c>
      <c r="C27">
        <v>1.7312765109285766</v>
      </c>
      <c r="D27">
        <v>1.5998542511644269</v>
      </c>
      <c r="E27">
        <v>1.5277237605966913</v>
      </c>
      <c r="F27">
        <v>1.082646555582107</v>
      </c>
      <c r="G27">
        <v>0.95535228266325745</v>
      </c>
      <c r="H27">
        <v>1.1128582438640389</v>
      </c>
      <c r="I27">
        <v>1.122983084262867</v>
      </c>
      <c r="J27">
        <v>1.084546207240346</v>
      </c>
      <c r="K27">
        <v>2.3790868024465679</v>
      </c>
      <c r="L27">
        <v>1.0218649926205274</v>
      </c>
      <c r="M27">
        <v>0.70015197888578407</v>
      </c>
      <c r="N27">
        <v>1.0377865645697235</v>
      </c>
      <c r="O27">
        <v>1.102850242156145</v>
      </c>
      <c r="P27">
        <v>1.0359067810589249</v>
      </c>
      <c r="Q27">
        <v>1.0395730696850078</v>
      </c>
    </row>
    <row r="28" spans="1:17">
      <c r="A28" s="822">
        <v>23</v>
      </c>
      <c r="B28">
        <v>1.8912419827662492</v>
      </c>
      <c r="C28">
        <v>1.7713087624048189</v>
      </c>
      <c r="D28">
        <v>1.637254322181823</v>
      </c>
      <c r="E28">
        <v>1.5637748596298529</v>
      </c>
      <c r="F28">
        <v>1.1099071005273116</v>
      </c>
      <c r="G28">
        <v>0.98007207283677977</v>
      </c>
      <c r="H28">
        <v>1.1407193581960697</v>
      </c>
      <c r="I28">
        <v>1.151084599818992</v>
      </c>
      <c r="J28">
        <v>1.1118247032095372</v>
      </c>
      <c r="K28">
        <v>2.4316005203229558</v>
      </c>
      <c r="L28">
        <v>1.0478906107997923</v>
      </c>
      <c r="M28">
        <v>0.71978476647414291</v>
      </c>
      <c r="N28">
        <v>1.0641845302322221</v>
      </c>
      <c r="O28">
        <v>1.1303825216635039</v>
      </c>
      <c r="P28">
        <v>1.0622144312342461</v>
      </c>
      <c r="Q28">
        <v>1.0660130655180824</v>
      </c>
    </row>
    <row r="29" spans="1:17">
      <c r="A29" s="822">
        <v>24</v>
      </c>
      <c r="B29">
        <v>1.9377833022483069</v>
      </c>
      <c r="C29">
        <v>1.8090728058974754</v>
      </c>
      <c r="D29">
        <v>1.6725463520623078</v>
      </c>
      <c r="E29">
        <v>1.5978070230599348</v>
      </c>
      <c r="F29">
        <v>1.135698691822993</v>
      </c>
      <c r="G29">
        <v>1.0034787967927434</v>
      </c>
      <c r="H29">
        <v>1.1670737392123831</v>
      </c>
      <c r="I29">
        <v>1.1776676253312235</v>
      </c>
      <c r="J29">
        <v>1.1376330591834423</v>
      </c>
      <c r="K29">
        <v>2.4810521171150044</v>
      </c>
      <c r="L29">
        <v>1.0725233552758837</v>
      </c>
      <c r="M29">
        <v>0.73842936331680387</v>
      </c>
      <c r="N29">
        <v>1.0891687454942791</v>
      </c>
      <c r="O29">
        <v>1.1564268470120509</v>
      </c>
      <c r="P29">
        <v>1.0871116101803731</v>
      </c>
      <c r="Q29">
        <v>1.0910369750064643</v>
      </c>
    </row>
    <row r="30" spans="1:17">
      <c r="A30" s="822">
        <v>25</v>
      </c>
      <c r="B30">
        <v>1.9836782179541714</v>
      </c>
      <c r="C30">
        <v>1.844701952368849</v>
      </c>
      <c r="D30">
        <v>1.7058535519083033</v>
      </c>
      <c r="E30">
        <v>1.6299374363269508</v>
      </c>
      <c r="F30">
        <v>1.160102960139848</v>
      </c>
      <c r="G30">
        <v>1.0256441808118903</v>
      </c>
      <c r="H30">
        <v>1.1920054714824584</v>
      </c>
      <c r="I30">
        <v>1.2028168203505243</v>
      </c>
      <c r="J30">
        <v>1.1620529860901805</v>
      </c>
      <c r="K30">
        <v>2.527626961073091</v>
      </c>
      <c r="L30">
        <v>1.095840005052187</v>
      </c>
      <c r="M30">
        <v>0.75613612112809891</v>
      </c>
      <c r="N30">
        <v>1.1128172026498728</v>
      </c>
      <c r="O30">
        <v>1.1810661898705175</v>
      </c>
      <c r="P30">
        <v>1.1106762318350942</v>
      </c>
      <c r="Q30">
        <v>1.1147229249071668</v>
      </c>
    </row>
    <row r="31" spans="1:17">
      <c r="A31" s="822">
        <v>26</v>
      </c>
      <c r="B31">
        <v>2.0290258749272319</v>
      </c>
      <c r="C31">
        <v>1.8783213792112838</v>
      </c>
      <c r="D31">
        <v>1.7372916566314707</v>
      </c>
      <c r="E31">
        <v>1.6602762236232831</v>
      </c>
      <c r="F31">
        <v>1.1831968379429298</v>
      </c>
      <c r="G31">
        <v>1.0466359017845677</v>
      </c>
      <c r="H31">
        <v>1.2155937776491093</v>
      </c>
      <c r="I31">
        <v>1.2266119543791312</v>
      </c>
      <c r="J31">
        <v>1.1851614911238153</v>
      </c>
      <c r="K31">
        <v>2.5714987870661687</v>
      </c>
      <c r="L31">
        <v>1.1179129597413273</v>
      </c>
      <c r="M31">
        <v>0.7729527831323546</v>
      </c>
      <c r="N31">
        <v>1.1352034413993395</v>
      </c>
      <c r="O31">
        <v>1.2043787284319774</v>
      </c>
      <c r="P31">
        <v>1.1329817554624075</v>
      </c>
      <c r="Q31">
        <v>1.1371445813494037</v>
      </c>
    </row>
    <row r="32" spans="1:17">
      <c r="A32" s="822">
        <v>27</v>
      </c>
      <c r="B32">
        <v>2.0739202033956499</v>
      </c>
      <c r="C32">
        <v>1.9100486443921079</v>
      </c>
      <c r="D32">
        <v>1.766969395164107</v>
      </c>
      <c r="E32">
        <v>1.6889268891418276</v>
      </c>
      <c r="F32">
        <v>1.2050528401681522</v>
      </c>
      <c r="G32">
        <v>1.0665178243007536</v>
      </c>
      <c r="H32">
        <v>1.2379133102634512</v>
      </c>
      <c r="I32">
        <v>1.2491282000810762</v>
      </c>
      <c r="J32">
        <v>1.2070311588068277</v>
      </c>
      <c r="K32">
        <v>2.6128304506640014</v>
      </c>
      <c r="L32">
        <v>1.1388104987707264</v>
      </c>
      <c r="M32">
        <v>0.78892462216590697</v>
      </c>
      <c r="N32">
        <v>1.1563968126347541</v>
      </c>
      <c r="O32">
        <v>1.2264381348900173</v>
      </c>
      <c r="P32">
        <v>1.1540974499658541</v>
      </c>
      <c r="Q32">
        <v>1.1583714141180259</v>
      </c>
    </row>
    <row r="33" spans="1:17">
      <c r="A33" s="822">
        <v>28</v>
      </c>
      <c r="B33">
        <v>2.118450312773799</v>
      </c>
      <c r="C33">
        <v>1.9399941670637517</v>
      </c>
      <c r="D33">
        <v>1.7949889301339317</v>
      </c>
      <c r="E33">
        <v>1.7159867298291052</v>
      </c>
      <c r="F33">
        <v>1.2257393275014785</v>
      </c>
      <c r="G33">
        <v>1.0853502233291901</v>
      </c>
      <c r="H33">
        <v>1.2590344254496157</v>
      </c>
      <c r="I33">
        <v>1.2704364082551698</v>
      </c>
      <c r="J33">
        <v>1.2277304146280685</v>
      </c>
      <c r="K33">
        <v>2.6517746319915605</v>
      </c>
      <c r="L33">
        <v>1.1585970246647741</v>
      </c>
      <c r="M33">
        <v>0.80409457126554174</v>
      </c>
      <c r="N33">
        <v>1.1764627260058664</v>
      </c>
      <c r="O33">
        <v>1.2473138450307335</v>
      </c>
      <c r="P33">
        <v>1.1740886419258536</v>
      </c>
      <c r="Q33">
        <v>1.1784689446855734</v>
      </c>
    </row>
    <row r="34" spans="1:17">
      <c r="A34" s="822">
        <v>29</v>
      </c>
      <c r="B34">
        <v>2.1627008591897501</v>
      </c>
      <c r="C34">
        <v>1.9682616768840162</v>
      </c>
      <c r="D34">
        <v>1.82144626903936</v>
      </c>
      <c r="E34">
        <v>1.7415472215355212</v>
      </c>
      <c r="F34">
        <v>1.2453207533762902</v>
      </c>
      <c r="G34">
        <v>1.1031899933934219</v>
      </c>
      <c r="H34">
        <v>1.2790234395688902</v>
      </c>
      <c r="I34">
        <v>1.2906033657434024</v>
      </c>
      <c r="J34">
        <v>1.2473237723736066</v>
      </c>
      <c r="K34">
        <v>2.6884744927744535</v>
      </c>
      <c r="L34">
        <v>1.1773332914164614</v>
      </c>
      <c r="M34">
        <v>0.81850334716559803</v>
      </c>
      <c r="N34">
        <v>1.1954628822991065</v>
      </c>
      <c r="O34">
        <v>1.2670713110909757</v>
      </c>
      <c r="P34">
        <v>1.1930169483985456</v>
      </c>
      <c r="Q34">
        <v>1.1974989790275652</v>
      </c>
    </row>
    <row r="35" spans="1:17" ht="13.5" thickBot="1">
      <c r="A35" s="823">
        <v>30</v>
      </c>
      <c r="B35">
        <v>2.20675238842336</v>
      </c>
      <c r="C35">
        <v>1.994948634138072</v>
      </c>
      <c r="D35">
        <v>1.8464316488235326</v>
      </c>
      <c r="E35">
        <v>1.7656943803264618</v>
      </c>
      <c r="F35">
        <v>1.2638578957307791</v>
      </c>
      <c r="G35">
        <v>1.1200908450935199</v>
      </c>
      <c r="H35">
        <v>1.2979428699754809</v>
      </c>
      <c r="I35">
        <v>1.3096920373701049</v>
      </c>
      <c r="J35">
        <v>1.2658720661941198</v>
      </c>
      <c r="K35">
        <v>2.7230642897576742</v>
      </c>
      <c r="L35">
        <v>1.195076618894904</v>
      </c>
      <c r="M35">
        <v>0.8321895671013666</v>
      </c>
      <c r="N35">
        <v>1.2134554915944304</v>
      </c>
      <c r="O35">
        <v>1.28577223895712</v>
      </c>
      <c r="P35">
        <v>1.2109404954454814</v>
      </c>
      <c r="Q35">
        <v>1.2155198261877698</v>
      </c>
    </row>
    <row r="37" spans="1:17">
      <c r="B37" t="s">
        <v>14</v>
      </c>
      <c r="C37" t="s">
        <v>15</v>
      </c>
      <c r="D37" t="s">
        <v>16</v>
      </c>
      <c r="E37" t="s">
        <v>546</v>
      </c>
      <c r="F37" t="s">
        <v>17</v>
      </c>
      <c r="G37" t="s">
        <v>18</v>
      </c>
      <c r="H37" t="s">
        <v>19</v>
      </c>
      <c r="I37" t="s">
        <v>20</v>
      </c>
      <c r="J37" t="s">
        <v>547</v>
      </c>
      <c r="K37" t="s">
        <v>21</v>
      </c>
      <c r="L37" t="s">
        <v>22</v>
      </c>
      <c r="M37" t="s">
        <v>23</v>
      </c>
      <c r="N37" t="s">
        <v>24</v>
      </c>
      <c r="O37" t="s">
        <v>25</v>
      </c>
      <c r="P37" t="s">
        <v>26</v>
      </c>
      <c r="Q37" t="s">
        <v>27</v>
      </c>
    </row>
    <row r="39" spans="1:17">
      <c r="A39">
        <v>2016</v>
      </c>
      <c r="B39" s="912">
        <v>0.13957794339896876</v>
      </c>
      <c r="C39" s="912">
        <v>0.13052339586663447</v>
      </c>
      <c r="D39" s="912">
        <v>0.11961252947293885</v>
      </c>
      <c r="E39">
        <v>0.11344192446490738</v>
      </c>
      <c r="F39" s="912">
        <v>7.6387879171170181E-2</v>
      </c>
      <c r="G39" s="912">
        <v>6.5930237870824207E-2</v>
      </c>
      <c r="H39" s="912">
        <v>7.8911891317856045E-2</v>
      </c>
      <c r="I39" s="912">
        <v>7.9566817554743818E-2</v>
      </c>
      <c r="J39">
        <v>7.663301998259367E-2</v>
      </c>
      <c r="K39" s="912">
        <v>0.18561420379786558</v>
      </c>
      <c r="L39" s="912">
        <v>7.146264433000428E-2</v>
      </c>
      <c r="M39" s="912">
        <v>4.4823543046237362E-2</v>
      </c>
      <c r="N39" s="912">
        <v>7.2634520938887309E-2</v>
      </c>
      <c r="O39" s="912">
        <v>7.8524053026356094E-2</v>
      </c>
      <c r="P39">
        <v>7.2630656307084401E-2</v>
      </c>
      <c r="Q39">
        <v>7.2752508129339866E-2</v>
      </c>
    </row>
    <row r="40" spans="1:17">
      <c r="A40">
        <v>2017</v>
      </c>
      <c r="B40" s="912">
        <v>0.27099133313213097</v>
      </c>
      <c r="C40" s="912">
        <v>0.25343680246096395</v>
      </c>
      <c r="D40" s="912">
        <v>0.23238820088154211</v>
      </c>
      <c r="E40">
        <v>0.2204247403611177</v>
      </c>
      <c r="F40" s="912">
        <v>0.14878095908219965</v>
      </c>
      <c r="G40" s="912">
        <v>0.12853079310172202</v>
      </c>
      <c r="H40" s="912">
        <v>0.15365260434481542</v>
      </c>
      <c r="I40" s="912">
        <v>0.15493929747589813</v>
      </c>
      <c r="J40">
        <v>0.14920087020983075</v>
      </c>
      <c r="K40" s="912">
        <v>0.35980465906881165</v>
      </c>
      <c r="L40" s="912">
        <v>0.13913261002091143</v>
      </c>
      <c r="M40" s="912">
        <v>8.7307373541294253E-2</v>
      </c>
      <c r="N40" s="912">
        <v>0.14149041888680955</v>
      </c>
      <c r="O40" s="912">
        <v>0.15261753298046979</v>
      </c>
      <c r="P40">
        <v>0.14143568636870102</v>
      </c>
      <c r="Q40">
        <v>0.14171416621276847</v>
      </c>
    </row>
    <row r="41" spans="1:17">
      <c r="A41">
        <v>2018</v>
      </c>
      <c r="B41" s="912">
        <v>0.39488415965314871</v>
      </c>
      <c r="C41" s="912">
        <v>0.36937550281826531</v>
      </c>
      <c r="D41" s="912">
        <v>0.33882114330643165</v>
      </c>
      <c r="E41">
        <v>0.32145614311572007</v>
      </c>
      <c r="F41" s="912">
        <v>0.21734408747155917</v>
      </c>
      <c r="G41" s="912">
        <v>0.18785727501543675</v>
      </c>
      <c r="H41" s="912">
        <v>0.22438845193582102</v>
      </c>
      <c r="I41" s="912">
        <v>0.22631039756053384</v>
      </c>
      <c r="J41">
        <v>0.21785025408556347</v>
      </c>
      <c r="K41" s="912">
        <v>0.52346494581765135</v>
      </c>
      <c r="L41" s="912">
        <v>0.20314195472927826</v>
      </c>
      <c r="M41" s="912">
        <v>0.12749200791387749</v>
      </c>
      <c r="N41" s="912">
        <v>0.20671315171421711</v>
      </c>
      <c r="O41" s="912">
        <v>0.22247924172759598</v>
      </c>
      <c r="P41">
        <v>0.20653279770275854</v>
      </c>
      <c r="Q41">
        <v>0.2070395860278447</v>
      </c>
    </row>
    <row r="42" spans="1:17">
      <c r="A42">
        <v>2019</v>
      </c>
      <c r="B42" s="912">
        <v>0.51189706295374182</v>
      </c>
      <c r="C42" s="912">
        <v>0.47890274810684041</v>
      </c>
      <c r="D42" s="912">
        <v>0.43952070971917012</v>
      </c>
      <c r="E42">
        <v>0.41705954541565537</v>
      </c>
      <c r="F42" s="912">
        <v>0.28265207702717737</v>
      </c>
      <c r="G42" s="912">
        <v>0.24450165571989435</v>
      </c>
      <c r="H42" s="912">
        <v>0.29170511846064218</v>
      </c>
      <c r="I42" s="912">
        <v>0.29423051185835902</v>
      </c>
      <c r="J42">
        <v>0.28322243526346802</v>
      </c>
      <c r="K42" s="912">
        <v>0.67756585693886529</v>
      </c>
      <c r="L42" s="912">
        <v>0.26417260125048808</v>
      </c>
      <c r="M42" s="912">
        <v>0.16628167366267277</v>
      </c>
      <c r="N42" s="912">
        <v>0.26886890655064377</v>
      </c>
      <c r="O42" s="912">
        <v>0.2890077357443962</v>
      </c>
      <c r="P42">
        <v>0.26857646289440662</v>
      </c>
      <c r="Q42">
        <v>0.2693014622589206</v>
      </c>
    </row>
    <row r="43" spans="1:17">
      <c r="A43">
        <v>2020</v>
      </c>
      <c r="B43" s="912">
        <v>0.62240478348068839</v>
      </c>
      <c r="C43" s="912">
        <v>0.58245825947793872</v>
      </c>
      <c r="D43" s="912">
        <v>0.53479480783359423</v>
      </c>
      <c r="E43">
        <v>0.5076045420317794</v>
      </c>
      <c r="F43" s="912">
        <v>0.34484551488733384</v>
      </c>
      <c r="G43" s="912">
        <v>0.29861699597655211</v>
      </c>
      <c r="H43" s="912">
        <v>0.35579363054348911</v>
      </c>
      <c r="I43" s="912">
        <v>0.35891279387696112</v>
      </c>
      <c r="J43">
        <v>0.34550066677215746</v>
      </c>
      <c r="K43" s="912">
        <v>0.82263552133990159</v>
      </c>
      <c r="L43" s="912">
        <v>0.3224269218014828</v>
      </c>
      <c r="M43" s="912">
        <v>0.20383044659353963</v>
      </c>
      <c r="N43" s="912">
        <v>0.32814672605972084</v>
      </c>
      <c r="O43" s="912">
        <v>0.35238424367906596</v>
      </c>
      <c r="P43">
        <v>0.32775471237483067</v>
      </c>
      <c r="Q43">
        <v>0.32867724744111787</v>
      </c>
    </row>
    <row r="44" spans="1:17">
      <c r="A44">
        <v>2021</v>
      </c>
      <c r="B44" s="912">
        <v>0.72745605270367131</v>
      </c>
      <c r="C44" s="912">
        <v>0.68104342764182224</v>
      </c>
      <c r="D44" s="912">
        <v>0.62563602708835053</v>
      </c>
      <c r="E44">
        <v>0.59403832626508057</v>
      </c>
      <c r="F44" s="912">
        <v>0.40479996563631537</v>
      </c>
      <c r="G44" s="912">
        <v>0.35105380620883497</v>
      </c>
      <c r="H44" s="912">
        <v>0.41755064622127896</v>
      </c>
      <c r="I44" s="912">
        <v>0.42121830416524597</v>
      </c>
      <c r="J44">
        <v>0.40559358491428021</v>
      </c>
      <c r="K44" s="912">
        <v>0.96011191078158087</v>
      </c>
      <c r="L44" s="912">
        <v>0.37883018165104076</v>
      </c>
      <c r="M44" s="912">
        <v>0.24112608225061158</v>
      </c>
      <c r="N44" s="912">
        <v>0.3854131549184725</v>
      </c>
      <c r="O44" s="912">
        <v>0.41369615282667171</v>
      </c>
      <c r="P44">
        <v>0.38497727214700195</v>
      </c>
      <c r="Q44">
        <v>0.38604553041263845</v>
      </c>
    </row>
    <row r="45" spans="1:17">
      <c r="A45">
        <v>2022</v>
      </c>
      <c r="B45" s="912">
        <v>0.82687644141500649</v>
      </c>
      <c r="C45" s="912">
        <v>0.77445925319847397</v>
      </c>
      <c r="D45" s="912">
        <v>0.71176800054899059</v>
      </c>
      <c r="E45">
        <v>0.67610595839416021</v>
      </c>
      <c r="F45" s="912">
        <v>0.46201557714033459</v>
      </c>
      <c r="G45" s="912">
        <v>0.40127113228613587</v>
      </c>
      <c r="H45" s="912">
        <v>0.47650320235739679</v>
      </c>
      <c r="I45" s="912">
        <v>0.48066695238810309</v>
      </c>
      <c r="J45">
        <v>0.46299841393664654</v>
      </c>
      <c r="K45" s="912">
        <v>1.0901570911816063</v>
      </c>
      <c r="L45" s="912">
        <v>0.43284835649926356</v>
      </c>
      <c r="M45" s="912">
        <v>0.27740711414023955</v>
      </c>
      <c r="N45" s="912">
        <v>0.44016810703883402</v>
      </c>
      <c r="O45" s="912">
        <v>0.47241566217359382</v>
      </c>
      <c r="P45">
        <v>0.43972548463491706</v>
      </c>
      <c r="Q45">
        <v>0.44090077360621172</v>
      </c>
    </row>
    <row r="46" spans="1:17">
      <c r="A46">
        <v>2023</v>
      </c>
      <c r="B46" s="912">
        <v>0.92086814135091477</v>
      </c>
      <c r="C46" s="912">
        <v>0.86282254162112137</v>
      </c>
      <c r="D46" s="912">
        <v>0.79333608064711281</v>
      </c>
      <c r="E46">
        <v>0.75387263665299797</v>
      </c>
      <c r="F46" s="912">
        <v>0.51653002633367251</v>
      </c>
      <c r="G46" s="912">
        <v>0.44921760379387482</v>
      </c>
      <c r="H46" s="912">
        <v>0.53262999038077141</v>
      </c>
      <c r="I46" s="912">
        <v>0.53727142170804498</v>
      </c>
      <c r="J46">
        <v>0.51764026321853818</v>
      </c>
      <c r="K46" s="912">
        <v>1.2125099098866108</v>
      </c>
      <c r="L46" s="912">
        <v>0.48426737402384534</v>
      </c>
      <c r="M46" s="912">
        <v>0.31201515901833426</v>
      </c>
      <c r="N46" s="912">
        <v>0.49234699009567584</v>
      </c>
      <c r="O46" s="912">
        <v>0.52807727942622273</v>
      </c>
      <c r="P46">
        <v>0.49186242247858752</v>
      </c>
      <c r="Q46">
        <v>0.49317111957180498</v>
      </c>
    </row>
    <row r="47" spans="1:17">
      <c r="A47">
        <v>2024</v>
      </c>
      <c r="B47" s="912">
        <v>1.0099101049050345</v>
      </c>
      <c r="C47" s="912">
        <v>0.94656852502120048</v>
      </c>
      <c r="D47" s="912">
        <v>0.87070950639138622</v>
      </c>
      <c r="E47">
        <v>0.82767794391010219</v>
      </c>
      <c r="F47" s="912">
        <v>0.56853337836953799</v>
      </c>
      <c r="G47" s="912">
        <v>0.49501515231575344</v>
      </c>
      <c r="H47" s="912">
        <v>0.58612408839413022</v>
      </c>
      <c r="I47" s="912">
        <v>0.59127726202989839</v>
      </c>
      <c r="J47">
        <v>0.56968858615435369</v>
      </c>
      <c r="K47" s="912">
        <v>1.3279118526557001</v>
      </c>
      <c r="L47" s="912">
        <v>0.53322106606166153</v>
      </c>
      <c r="M47" s="912">
        <v>0.34495033437259287</v>
      </c>
      <c r="N47" s="912">
        <v>0.54215022548642733</v>
      </c>
      <c r="O47" s="912">
        <v>0.58086063516334419</v>
      </c>
      <c r="P47">
        <v>0.54152763412050053</v>
      </c>
      <c r="Q47">
        <v>0.54305951590058221</v>
      </c>
    </row>
    <row r="48" spans="1:17">
      <c r="A48">
        <v>2025</v>
      </c>
      <c r="B48" s="912">
        <v>1.0944270696083671</v>
      </c>
      <c r="C48" s="912">
        <v>1.0261230791885847</v>
      </c>
      <c r="D48" s="912">
        <v>0.9443072339003229</v>
      </c>
      <c r="E48">
        <v>0.89793407115708401</v>
      </c>
      <c r="F48" s="912">
        <v>0.61843976948412094</v>
      </c>
      <c r="G48" s="912">
        <v>0.53905516124247732</v>
      </c>
      <c r="H48" s="912">
        <v>0.63739193506489134</v>
      </c>
      <c r="I48" s="912">
        <v>0.64304441798768242</v>
      </c>
      <c r="J48">
        <v>0.61963501839706669</v>
      </c>
      <c r="K48" s="912">
        <v>1.4370436417066954</v>
      </c>
      <c r="L48" s="912">
        <v>0.58027199345034552</v>
      </c>
      <c r="M48" s="912">
        <v>0.3771463937233685</v>
      </c>
      <c r="N48" s="912">
        <v>0.58996036567200449</v>
      </c>
      <c r="O48" s="912">
        <v>0.63153223324308794</v>
      </c>
      <c r="P48">
        <v>0.58923558045309454</v>
      </c>
      <c r="Q48">
        <v>0.59096086357905142</v>
      </c>
    </row>
    <row r="49" spans="1:17">
      <c r="A49">
        <v>2026</v>
      </c>
      <c r="B49" s="912">
        <v>1.17732662510427</v>
      </c>
      <c r="C49" s="912">
        <v>1.1044602312192342</v>
      </c>
      <c r="D49" s="912">
        <v>1.0168530113712377</v>
      </c>
      <c r="E49">
        <v>0.9674618296072699</v>
      </c>
      <c r="F49" s="912">
        <v>0.66883667627434296</v>
      </c>
      <c r="G49" s="912">
        <v>0.58386204951162235</v>
      </c>
      <c r="H49" s="912">
        <v>0.68904681203475882</v>
      </c>
      <c r="I49" s="912">
        <v>0.69523974969818936</v>
      </c>
      <c r="J49">
        <v>0.67006769577936964</v>
      </c>
      <c r="K49" s="912">
        <v>1.542883780244197</v>
      </c>
      <c r="L49" s="912">
        <v>0.6280123389149519</v>
      </c>
      <c r="M49" s="912">
        <v>0.41113802793127413</v>
      </c>
      <c r="N49" s="912">
        <v>0.63835915701607937</v>
      </c>
      <c r="O49" s="912">
        <v>0.68269450857710545</v>
      </c>
      <c r="P49">
        <v>0.6375528833871138</v>
      </c>
      <c r="Q49">
        <v>0.63946024996283479</v>
      </c>
    </row>
    <row r="50" spans="1:17">
      <c r="A50">
        <v>2027</v>
      </c>
      <c r="B50" s="912">
        <v>1.25578928559846</v>
      </c>
      <c r="C50" s="912">
        <v>1.178609458589317</v>
      </c>
      <c r="D50" s="912">
        <v>1.0856334973803796</v>
      </c>
      <c r="E50">
        <v>1.0333566401455183</v>
      </c>
      <c r="F50" s="912">
        <v>0.71659192628838242</v>
      </c>
      <c r="G50" s="912">
        <v>0.62639118686821704</v>
      </c>
      <c r="H50" s="912">
        <v>0.73802367723840689</v>
      </c>
      <c r="I50" s="912">
        <v>0.74468683813868786</v>
      </c>
      <c r="J50">
        <v>0.71793520492603946</v>
      </c>
      <c r="K50" s="912">
        <v>1.6429992226662831</v>
      </c>
      <c r="L50" s="912">
        <v>0.67334686101300711</v>
      </c>
      <c r="M50" s="912">
        <v>0.44362142100755347</v>
      </c>
      <c r="N50" s="912">
        <v>0.68431760041779</v>
      </c>
      <c r="O50" s="912">
        <v>0.73138090619984641</v>
      </c>
      <c r="P50">
        <v>0.68342966448207809</v>
      </c>
      <c r="Q50">
        <v>0.68549830951004909</v>
      </c>
    </row>
    <row r="51" spans="1:17">
      <c r="A51">
        <v>2028</v>
      </c>
      <c r="B51" s="912">
        <v>1.3295612661233345</v>
      </c>
      <c r="C51" s="912">
        <v>1.2483951497084169</v>
      </c>
      <c r="D51" s="912">
        <v>1.1503448992904197</v>
      </c>
      <c r="E51">
        <v>1.0954419199746144</v>
      </c>
      <c r="F51" s="912">
        <v>0.76169051717583502</v>
      </c>
      <c r="G51" s="912">
        <v>0.66660264724549467</v>
      </c>
      <c r="H51" s="912">
        <v>0.78428421925447578</v>
      </c>
      <c r="I51" s="912">
        <v>0.79138268639560261</v>
      </c>
      <c r="J51">
        <v>0.76314480305971799</v>
      </c>
      <c r="K51" s="912">
        <v>1.737177781337004</v>
      </c>
      <c r="L51" s="912">
        <v>0.71620588419839226</v>
      </c>
      <c r="M51" s="912">
        <v>0.47444295569336598</v>
      </c>
      <c r="N51" s="912">
        <v>0.72774532768962874</v>
      </c>
      <c r="O51" s="912">
        <v>0.77737650368272138</v>
      </c>
      <c r="P51">
        <v>0.72679009355504332</v>
      </c>
      <c r="Q51">
        <v>0.7290063432621039</v>
      </c>
    </row>
    <row r="52" spans="1:17">
      <c r="A52">
        <v>2029</v>
      </c>
      <c r="B52" s="912">
        <v>1.3996333909845617</v>
      </c>
      <c r="C52" s="912">
        <v>1.3147208055891366</v>
      </c>
      <c r="D52" s="912">
        <v>1.2118850237415817</v>
      </c>
      <c r="E52">
        <v>1.1545326672835841</v>
      </c>
      <c r="F52" s="912">
        <v>0.80501356959849568</v>
      </c>
      <c r="G52" s="912">
        <v>0.70528261401361581</v>
      </c>
      <c r="H52" s="912">
        <v>0.82864046283888748</v>
      </c>
      <c r="I52" s="912">
        <v>0.83619249169545784</v>
      </c>
      <c r="J52">
        <v>0.8064912157359454</v>
      </c>
      <c r="K52" s="912">
        <v>1.826088369660805</v>
      </c>
      <c r="L52" s="912">
        <v>0.75727164442879746</v>
      </c>
      <c r="M52" s="912">
        <v>0.5041324783885488</v>
      </c>
      <c r="N52" s="912">
        <v>0.76945178314309659</v>
      </c>
      <c r="O52" s="912">
        <v>0.82124437026476826</v>
      </c>
      <c r="P52">
        <v>0.76837006485944659</v>
      </c>
      <c r="Q52">
        <v>0.77078452848152645</v>
      </c>
    </row>
    <row r="53" spans="1:17">
      <c r="A53">
        <v>2030</v>
      </c>
      <c r="B53" s="912">
        <v>1.4658868593426839</v>
      </c>
      <c r="C53" s="912">
        <v>1.3774197156954364</v>
      </c>
      <c r="D53" s="912">
        <v>1.2701435437722575</v>
      </c>
      <c r="E53">
        <v>1.2104455561532956</v>
      </c>
      <c r="F53" s="912">
        <v>0.8460679280110569</v>
      </c>
      <c r="G53" s="912">
        <v>0.74198019744994881</v>
      </c>
      <c r="H53" s="912">
        <v>0.870688318275882</v>
      </c>
      <c r="I53" s="912">
        <v>0.87864801129201986</v>
      </c>
      <c r="J53">
        <v>0.84757218494693409</v>
      </c>
      <c r="K53" s="912">
        <v>1.9100650662464704</v>
      </c>
      <c r="L53" s="912">
        <v>0.79619678688978079</v>
      </c>
      <c r="M53" s="912">
        <v>0.53226676783611659</v>
      </c>
      <c r="N53" s="912">
        <v>0.80900594679976767</v>
      </c>
      <c r="O53" s="912">
        <v>0.86280353612264149</v>
      </c>
      <c r="P53">
        <v>0.8077770689229995</v>
      </c>
      <c r="Q53">
        <v>0.8104091827765425</v>
      </c>
    </row>
    <row r="54" spans="1:17">
      <c r="A54">
        <v>2031</v>
      </c>
      <c r="B54" s="912">
        <v>1.5284552442199852</v>
      </c>
      <c r="C54" s="912">
        <v>1.4366702836389806</v>
      </c>
      <c r="D54" s="912">
        <v>1.3252459021753711</v>
      </c>
      <c r="E54">
        <v>1.2633615021186002</v>
      </c>
      <c r="F54" s="912">
        <v>0.88510785917665413</v>
      </c>
      <c r="G54" s="912">
        <v>0.77696663308048663</v>
      </c>
      <c r="H54" s="912">
        <v>0.91066852996494096</v>
      </c>
      <c r="I54" s="912">
        <v>0.91903594538333255</v>
      </c>
      <c r="J54">
        <v>0.88664286687623317</v>
      </c>
      <c r="K54" s="912">
        <v>1.9891674095225262</v>
      </c>
      <c r="L54" s="912">
        <v>0.83325615171950385</v>
      </c>
      <c r="M54" s="912">
        <v>0.55925017061161719</v>
      </c>
      <c r="N54" s="912">
        <v>0.84667324391471344</v>
      </c>
      <c r="O54" s="912">
        <v>0.90230017836885512</v>
      </c>
      <c r="P54">
        <v>0.84529284483710021</v>
      </c>
      <c r="Q54">
        <v>0.84813984956433941</v>
      </c>
    </row>
    <row r="55" spans="1:17">
      <c r="A55">
        <v>2032</v>
      </c>
      <c r="B55" s="912">
        <v>1.5875029494968507</v>
      </c>
      <c r="C55" s="912">
        <v>1.4926828994484427</v>
      </c>
      <c r="D55" s="912">
        <v>1.3773143686463716</v>
      </c>
      <c r="E55">
        <v>1.313440332646556</v>
      </c>
      <c r="F55" s="912">
        <v>0.92208385935237036</v>
      </c>
      <c r="G55" s="912">
        <v>0.81018687468895922</v>
      </c>
      <c r="H55" s="912">
        <v>0.94855713858865687</v>
      </c>
      <c r="I55" s="912">
        <v>0.95728923079577843</v>
      </c>
      <c r="J55">
        <v>0.92369920188640209</v>
      </c>
      <c r="K55" s="912">
        <v>2.0637393164444018</v>
      </c>
      <c r="L55" s="912">
        <v>0.86851156812990782</v>
      </c>
      <c r="M55" s="912">
        <v>0.58528450237693364</v>
      </c>
      <c r="N55" s="912">
        <v>0.88240228390012121</v>
      </c>
      <c r="O55" s="912">
        <v>0.939924215509234</v>
      </c>
      <c r="P55">
        <v>0.88092273337328919</v>
      </c>
      <c r="Q55">
        <v>0.88393209260149574</v>
      </c>
    </row>
    <row r="56" spans="1:17">
      <c r="A56">
        <v>2033</v>
      </c>
      <c r="B56" s="912">
        <v>1.643381329158649</v>
      </c>
      <c r="C56" s="912">
        <v>1.5457228448116997</v>
      </c>
      <c r="D56" s="912">
        <v>1.4266954595534305</v>
      </c>
      <c r="E56">
        <v>1.3609608500620287</v>
      </c>
      <c r="F56" s="912">
        <v>0.95740906059000552</v>
      </c>
      <c r="G56" s="912">
        <v>0.84203894062926499</v>
      </c>
      <c r="H56" s="912">
        <v>0.98475766827479139</v>
      </c>
      <c r="I56" s="912">
        <v>0.99380543144914912</v>
      </c>
      <c r="J56">
        <v>0.95916555243647439</v>
      </c>
      <c r="K56" s="912">
        <v>2.1344078702988187</v>
      </c>
      <c r="L56" s="912">
        <v>0.90233217868515458</v>
      </c>
      <c r="M56" s="912">
        <v>0.61067843221547791</v>
      </c>
      <c r="N56" s="912">
        <v>0.91660402248743744</v>
      </c>
      <c r="O56" s="912">
        <v>0.97609230160143257</v>
      </c>
      <c r="P56">
        <v>0.91507628111041983</v>
      </c>
      <c r="Q56">
        <v>0.91819281762860805</v>
      </c>
    </row>
    <row r="57" spans="1:17">
      <c r="A57">
        <v>2034</v>
      </c>
      <c r="B57" s="912">
        <v>1.6964227094018498</v>
      </c>
      <c r="C57" s="912">
        <v>1.5961035710449807</v>
      </c>
      <c r="D57" s="912">
        <v>1.4736507277810271</v>
      </c>
      <c r="E57">
        <v>1.4061689382588889</v>
      </c>
      <c r="F57" s="912">
        <v>0.99115799395686555</v>
      </c>
      <c r="G57" s="912">
        <v>0.87253109320458977</v>
      </c>
      <c r="H57" s="912">
        <v>1.0193140431685814</v>
      </c>
      <c r="I57" s="912">
        <v>1.0286409369831777</v>
      </c>
      <c r="J57">
        <v>0.99299578002447486</v>
      </c>
      <c r="K57" s="912">
        <v>2.2011273622571466</v>
      </c>
      <c r="L57" s="912">
        <v>0.93459148607859888</v>
      </c>
      <c r="M57" s="912">
        <v>0.6347787002347941</v>
      </c>
      <c r="N57" s="912">
        <v>0.94925741920494189</v>
      </c>
      <c r="O57" s="912">
        <v>1.0104174769513705</v>
      </c>
      <c r="P57">
        <v>0.94766899667329785</v>
      </c>
      <c r="Q57">
        <v>0.95090234156398257</v>
      </c>
    </row>
    <row r="58" spans="1:17">
      <c r="A58">
        <v>2035</v>
      </c>
      <c r="B58" s="912">
        <v>1.7466608393030958</v>
      </c>
      <c r="C58" s="912">
        <v>1.643830133257012</v>
      </c>
      <c r="D58" s="912">
        <v>1.5181967076804443</v>
      </c>
      <c r="E58">
        <v>1.4490578443788404</v>
      </c>
      <c r="F58" s="912">
        <v>1.0233667755514437</v>
      </c>
      <c r="G58" s="912">
        <v>0.90166482033577688</v>
      </c>
      <c r="H58" s="912">
        <v>1.0522532790286401</v>
      </c>
      <c r="I58" s="912">
        <v>1.0618595975062455</v>
      </c>
      <c r="J58">
        <v>1.0252266149295488</v>
      </c>
      <c r="K58" s="912">
        <v>2.2640684577836909</v>
      </c>
      <c r="L58" s="912">
        <v>0.96530444673938698</v>
      </c>
      <c r="M58" s="912">
        <v>0.65770649734225151</v>
      </c>
      <c r="N58" s="912">
        <v>0.98041344473162684</v>
      </c>
      <c r="O58" s="912">
        <v>1.0429641066209925</v>
      </c>
      <c r="P58">
        <v>0.97872442912562363</v>
      </c>
      <c r="Q58">
        <v>0.98210830041993724</v>
      </c>
    </row>
    <row r="59" spans="1:17">
      <c r="A59">
        <v>2036</v>
      </c>
      <c r="B59" s="912">
        <v>1.7957949125217572</v>
      </c>
      <c r="C59" s="912">
        <v>1.6888340568468816</v>
      </c>
      <c r="D59" s="912">
        <v>1.560214948782678</v>
      </c>
      <c r="E59">
        <v>1.489529007499417</v>
      </c>
      <c r="F59" s="912">
        <v>1.0538304288427547</v>
      </c>
      <c r="G59" s="912">
        <v>0.92924339812904511</v>
      </c>
      <c r="H59" s="912">
        <v>1.08340113846215</v>
      </c>
      <c r="I59" s="912">
        <v>1.0932732163588512</v>
      </c>
      <c r="J59">
        <v>1.0557108569301434</v>
      </c>
      <c r="K59" s="912">
        <v>2.3233131538706435</v>
      </c>
      <c r="L59" s="912">
        <v>0.99436506613095887</v>
      </c>
      <c r="M59" s="912">
        <v>0.67947789428337879</v>
      </c>
      <c r="N59" s="912">
        <v>1.0098921225091655</v>
      </c>
      <c r="O59" s="912">
        <v>1.0737419367531265</v>
      </c>
      <c r="P59">
        <v>1.0081060093429242</v>
      </c>
      <c r="Q59">
        <v>1.0116341184801787</v>
      </c>
    </row>
    <row r="60" spans="1:17">
      <c r="A60">
        <v>2037</v>
      </c>
      <c r="B60" s="912">
        <v>1.8439494771462837</v>
      </c>
      <c r="C60" s="912">
        <v>1.7312765109285766</v>
      </c>
      <c r="D60" s="912">
        <v>1.5998542511644269</v>
      </c>
      <c r="E60">
        <v>1.5277237605966913</v>
      </c>
      <c r="F60" s="912">
        <v>1.082646555582107</v>
      </c>
      <c r="G60" s="912">
        <v>0.95535228266325745</v>
      </c>
      <c r="H60" s="912">
        <v>1.1128582438640389</v>
      </c>
      <c r="I60" s="912">
        <v>1.122983084262867</v>
      </c>
      <c r="J60">
        <v>1.084546207240346</v>
      </c>
      <c r="K60" s="912">
        <v>2.3790868024465679</v>
      </c>
      <c r="L60" s="912">
        <v>1.0218649926205274</v>
      </c>
      <c r="M60" s="912">
        <v>0.70015197888578407</v>
      </c>
      <c r="N60" s="912">
        <v>1.0377865645697235</v>
      </c>
      <c r="O60" s="912">
        <v>1.102850242156145</v>
      </c>
      <c r="P60">
        <v>1.0359067810589249</v>
      </c>
      <c r="Q60">
        <v>1.0395730696850078</v>
      </c>
    </row>
    <row r="61" spans="1:17">
      <c r="A61">
        <v>2038</v>
      </c>
      <c r="B61" s="912">
        <v>1.8912419827662492</v>
      </c>
      <c r="C61" s="912">
        <v>1.7713087624048189</v>
      </c>
      <c r="D61" s="912">
        <v>1.637254322181823</v>
      </c>
      <c r="E61">
        <v>1.5637748596298529</v>
      </c>
      <c r="F61" s="912">
        <v>1.1099071005273116</v>
      </c>
      <c r="G61" s="912">
        <v>0.98007207283677977</v>
      </c>
      <c r="H61" s="912">
        <v>1.1407193581960697</v>
      </c>
      <c r="I61" s="912">
        <v>1.151084599818992</v>
      </c>
      <c r="J61">
        <v>1.1118247032095372</v>
      </c>
      <c r="K61" s="912">
        <v>2.4316005203229558</v>
      </c>
      <c r="L61" s="912">
        <v>1.0478906107997923</v>
      </c>
      <c r="M61" s="912">
        <v>0.71978476647414291</v>
      </c>
      <c r="N61" s="912">
        <v>1.0641845302322221</v>
      </c>
      <c r="O61" s="912">
        <v>1.1303825216635039</v>
      </c>
      <c r="P61">
        <v>1.0622144312342461</v>
      </c>
      <c r="Q61">
        <v>1.0660130655180824</v>
      </c>
    </row>
    <row r="62" spans="1:17">
      <c r="A62">
        <v>2039</v>
      </c>
      <c r="B62" s="912">
        <v>1.9377833022483069</v>
      </c>
      <c r="C62" s="912">
        <v>1.8090728058974754</v>
      </c>
      <c r="D62" s="912">
        <v>1.6725463520623078</v>
      </c>
      <c r="E62">
        <v>1.5978070230599348</v>
      </c>
      <c r="F62" s="912">
        <v>1.135698691822993</v>
      </c>
      <c r="G62" s="912">
        <v>1.0034787967927434</v>
      </c>
      <c r="H62" s="912">
        <v>1.1670737392123831</v>
      </c>
      <c r="I62" s="912">
        <v>1.1776676253312235</v>
      </c>
      <c r="J62">
        <v>1.1376330591834423</v>
      </c>
      <c r="K62" s="912">
        <v>2.4810521171150044</v>
      </c>
      <c r="L62" s="912">
        <v>1.0725233552758837</v>
      </c>
      <c r="M62" s="912">
        <v>0.73842936331680387</v>
      </c>
      <c r="N62" s="912">
        <v>1.0891687454942791</v>
      </c>
      <c r="O62" s="912">
        <v>1.1564268470120509</v>
      </c>
      <c r="P62">
        <v>1.0871116101803731</v>
      </c>
      <c r="Q62">
        <v>1.0910369750064643</v>
      </c>
    </row>
    <row r="63" spans="1:17">
      <c r="A63">
        <v>2040</v>
      </c>
      <c r="B63" s="912">
        <v>1.9836782179541714</v>
      </c>
      <c r="C63" s="912">
        <v>1.844701952368849</v>
      </c>
      <c r="D63" s="912">
        <v>1.7058535519083033</v>
      </c>
      <c r="E63">
        <v>1.6299374363269508</v>
      </c>
      <c r="F63" s="912">
        <v>1.160102960139848</v>
      </c>
      <c r="G63" s="912">
        <v>1.0256441808118903</v>
      </c>
      <c r="H63" s="912">
        <v>1.1920054714824584</v>
      </c>
      <c r="I63" s="912">
        <v>1.2028168203505243</v>
      </c>
      <c r="J63">
        <v>1.1620529860901805</v>
      </c>
      <c r="K63" s="912">
        <v>2.527626961073091</v>
      </c>
      <c r="L63" s="912">
        <v>1.095840005052187</v>
      </c>
      <c r="M63" s="912">
        <v>0.75613612112809891</v>
      </c>
      <c r="N63" s="912">
        <v>1.1128172026498728</v>
      </c>
      <c r="O63" s="912">
        <v>1.1810661898705175</v>
      </c>
      <c r="P63">
        <v>1.1106762318350942</v>
      </c>
      <c r="Q63">
        <v>1.1147229249071668</v>
      </c>
    </row>
    <row r="64" spans="1:17">
      <c r="A64">
        <v>2041</v>
      </c>
      <c r="B64" s="912">
        <v>2.0290258749272319</v>
      </c>
      <c r="C64" s="912">
        <v>1.8783213792112838</v>
      </c>
      <c r="D64" s="912">
        <v>1.7372916566314707</v>
      </c>
      <c r="E64">
        <v>1.6602762236232831</v>
      </c>
      <c r="F64" s="912">
        <v>1.1831968379429298</v>
      </c>
      <c r="G64" s="912">
        <v>1.0466359017845677</v>
      </c>
      <c r="H64" s="912">
        <v>1.2155937776491093</v>
      </c>
      <c r="I64" s="912">
        <v>1.2266119543791312</v>
      </c>
      <c r="J64">
        <v>1.1851614911238153</v>
      </c>
      <c r="K64" s="912">
        <v>2.5714987870661687</v>
      </c>
      <c r="L64" s="912">
        <v>1.1179129597413273</v>
      </c>
      <c r="M64" s="912">
        <v>0.7729527831323546</v>
      </c>
      <c r="N64" s="912">
        <v>1.1352034413993395</v>
      </c>
      <c r="O64" s="912">
        <v>1.2043787284319774</v>
      </c>
      <c r="P64">
        <v>1.1329817554624075</v>
      </c>
      <c r="Q64">
        <v>1.1371445813494037</v>
      </c>
    </row>
    <row r="65" spans="1:17">
      <c r="A65">
        <v>2042</v>
      </c>
      <c r="B65" s="912">
        <v>2.0739202033956499</v>
      </c>
      <c r="C65" s="912">
        <v>1.9100486443921079</v>
      </c>
      <c r="D65" s="912">
        <v>1.766969395164107</v>
      </c>
      <c r="E65">
        <v>1.6889268891418276</v>
      </c>
      <c r="F65" s="912">
        <v>1.2050528401681522</v>
      </c>
      <c r="G65" s="912">
        <v>1.0665178243007536</v>
      </c>
      <c r="H65" s="912">
        <v>1.2379133102634512</v>
      </c>
      <c r="I65" s="912">
        <v>1.2491282000810762</v>
      </c>
      <c r="J65">
        <v>1.2070311588068277</v>
      </c>
      <c r="K65" s="912">
        <v>2.6128304506640014</v>
      </c>
      <c r="L65" s="912">
        <v>1.1388104987707264</v>
      </c>
      <c r="M65" s="912">
        <v>0.78892462216590697</v>
      </c>
      <c r="N65" s="912">
        <v>1.1563968126347541</v>
      </c>
      <c r="O65" s="912">
        <v>1.2264381348900173</v>
      </c>
      <c r="P65">
        <v>1.1540974499658541</v>
      </c>
      <c r="Q65">
        <v>1.1583714141180259</v>
      </c>
    </row>
    <row r="66" spans="1:17">
      <c r="A66">
        <v>2043</v>
      </c>
      <c r="B66" s="912">
        <v>2.118450312773799</v>
      </c>
      <c r="C66" s="912">
        <v>1.9399941670637517</v>
      </c>
      <c r="D66" s="912">
        <v>1.7949889301339317</v>
      </c>
      <c r="E66">
        <v>1.7159867298291052</v>
      </c>
      <c r="F66" s="912">
        <v>1.2257393275014785</v>
      </c>
      <c r="G66" s="912">
        <v>1.0853502233291901</v>
      </c>
      <c r="H66" s="912">
        <v>1.2590344254496157</v>
      </c>
      <c r="I66" s="912">
        <v>1.2704364082551698</v>
      </c>
      <c r="J66">
        <v>1.2277304146280685</v>
      </c>
      <c r="K66" s="912">
        <v>2.6517746319915605</v>
      </c>
      <c r="L66" s="912">
        <v>1.1585970246647741</v>
      </c>
      <c r="M66" s="912">
        <v>0.80409457126554174</v>
      </c>
      <c r="N66" s="912">
        <v>1.1764627260058664</v>
      </c>
      <c r="O66" s="912">
        <v>1.2473138450307335</v>
      </c>
      <c r="P66">
        <v>1.1740886419258536</v>
      </c>
      <c r="Q66">
        <v>1.1784689446855734</v>
      </c>
    </row>
    <row r="67" spans="1:17">
      <c r="A67">
        <v>2044</v>
      </c>
      <c r="B67" s="912">
        <v>2.1627008591897501</v>
      </c>
      <c r="C67" s="912">
        <v>1.9682616768840162</v>
      </c>
      <c r="D67" s="912">
        <v>1.82144626903936</v>
      </c>
      <c r="E67">
        <v>1.7415472215355212</v>
      </c>
      <c r="F67" s="912">
        <v>1.2453207533762902</v>
      </c>
      <c r="G67" s="912">
        <v>1.1031899933934219</v>
      </c>
      <c r="H67" s="912">
        <v>1.2790234395688902</v>
      </c>
      <c r="I67" s="912">
        <v>1.2906033657434024</v>
      </c>
      <c r="J67">
        <v>1.2473237723736066</v>
      </c>
      <c r="K67" s="912">
        <v>2.6884744927744535</v>
      </c>
      <c r="L67" s="912">
        <v>1.1773332914164614</v>
      </c>
      <c r="M67" s="912">
        <v>0.81850334716559803</v>
      </c>
      <c r="N67" s="912">
        <v>1.1954628822991065</v>
      </c>
      <c r="O67" s="912">
        <v>1.2670713110909757</v>
      </c>
      <c r="P67">
        <v>1.1930169483985456</v>
      </c>
      <c r="Q67">
        <v>1.1974989790275652</v>
      </c>
    </row>
    <row r="68" spans="1:17">
      <c r="A68">
        <v>2045</v>
      </c>
      <c r="B68" s="912">
        <v>2.20675238842336</v>
      </c>
      <c r="C68" s="912">
        <v>1.994948634138072</v>
      </c>
      <c r="D68" s="912">
        <v>1.8464316488235326</v>
      </c>
      <c r="E68">
        <v>1.7656943803264618</v>
      </c>
      <c r="F68" s="912">
        <v>1.2638578957307791</v>
      </c>
      <c r="G68" s="912">
        <v>1.1200908450935199</v>
      </c>
      <c r="H68" s="912">
        <v>1.2979428699754809</v>
      </c>
      <c r="I68" s="912">
        <v>1.3096920373701049</v>
      </c>
      <c r="J68">
        <v>1.2658720661941198</v>
      </c>
      <c r="K68" s="912">
        <v>2.7230642897576742</v>
      </c>
      <c r="L68" s="912">
        <v>1.195076618894904</v>
      </c>
      <c r="M68" s="912">
        <v>0.8321895671013666</v>
      </c>
      <c r="N68" s="912">
        <v>1.2134554915944304</v>
      </c>
      <c r="O68" s="912">
        <v>1.28577223895712</v>
      </c>
      <c r="P68">
        <v>1.2109404954454814</v>
      </c>
      <c r="Q68">
        <v>1.2155198261877698</v>
      </c>
    </row>
  </sheetData>
  <pageMargins left="0.7" right="0.7" top="0.75" bottom="0.75" header="0.3" footer="0.3"/>
  <pageSetup paperSize="17" scale="53"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0"/>
  <sheetViews>
    <sheetView workbookViewId="0">
      <pane xSplit="1" ySplit="1" topLeftCell="B5" activePane="bottomRight" state="frozen"/>
      <selection pane="topRight"/>
      <selection pane="bottomLeft"/>
      <selection pane="bottomRight"/>
    </sheetView>
  </sheetViews>
  <sheetFormatPr defaultRowHeight="12.75"/>
  <cols>
    <col min="1" max="1" width="9.140625" style="16"/>
    <col min="3" max="3" width="19.7109375" customWidth="1"/>
    <col min="4" max="4" width="19.85546875" customWidth="1"/>
    <col min="5" max="5" width="24" customWidth="1"/>
    <col min="6" max="6" width="20.85546875" customWidth="1"/>
    <col min="7" max="7" width="22.42578125" customWidth="1"/>
    <col min="8" max="15" width="13.28515625" customWidth="1"/>
    <col min="16" max="16" width="16.85546875" customWidth="1"/>
  </cols>
  <sheetData>
    <row r="1" spans="1:16" ht="51">
      <c r="A1" s="275" t="s">
        <v>322</v>
      </c>
    </row>
    <row r="2" spans="1:16" s="14" customFormat="1" ht="15.75">
      <c r="A2" s="274"/>
      <c r="B2" s="259" t="s">
        <v>216</v>
      </c>
      <c r="C2" s="1"/>
      <c r="D2" s="1"/>
      <c r="E2" s="1"/>
      <c r="F2" s="1"/>
      <c r="G2" s="1"/>
      <c r="H2" s="1"/>
      <c r="I2" s="1"/>
      <c r="J2" s="1"/>
      <c r="K2" s="1"/>
    </row>
    <row r="3" spans="1:16">
      <c r="A3" s="274"/>
      <c r="B3" s="1"/>
      <c r="C3" s="2" t="s">
        <v>12</v>
      </c>
      <c r="D3" s="1"/>
      <c r="E3" s="1"/>
      <c r="F3" s="1"/>
      <c r="G3" s="1"/>
      <c r="H3" s="1"/>
      <c r="I3" s="1"/>
      <c r="J3" s="1"/>
      <c r="K3" s="1"/>
      <c r="L3" s="14"/>
      <c r="M3" s="14"/>
      <c r="N3" s="14"/>
      <c r="O3" s="14"/>
      <c r="P3" s="14"/>
    </row>
    <row r="4" spans="1:16">
      <c r="A4" s="274"/>
      <c r="B4" s="1"/>
      <c r="C4" s="2"/>
      <c r="D4" s="1"/>
      <c r="E4" s="1"/>
      <c r="F4" s="1"/>
      <c r="G4" s="1"/>
      <c r="H4" s="1"/>
      <c r="I4" s="1"/>
      <c r="J4" s="1"/>
      <c r="K4" s="1"/>
      <c r="L4" s="14"/>
      <c r="M4" s="14"/>
      <c r="N4" s="14"/>
      <c r="O4" s="14"/>
      <c r="P4" s="14"/>
    </row>
    <row r="5" spans="1:16">
      <c r="A5" s="274"/>
      <c r="B5" s="1"/>
      <c r="C5" s="449" t="s">
        <v>316</v>
      </c>
      <c r="D5" s="1"/>
      <c r="E5" s="1"/>
      <c r="F5" s="1"/>
      <c r="G5" s="1"/>
      <c r="H5" s="1"/>
      <c r="I5" s="1"/>
      <c r="J5" s="1"/>
      <c r="K5" s="1"/>
      <c r="L5" s="14"/>
      <c r="M5" s="14"/>
      <c r="N5" s="14"/>
      <c r="O5" s="14"/>
      <c r="P5" s="14"/>
    </row>
    <row r="6" spans="1:16" ht="25.5">
      <c r="A6" s="274"/>
      <c r="B6" s="553"/>
      <c r="C6" s="11" t="s">
        <v>14</v>
      </c>
      <c r="D6" s="11" t="s">
        <v>95</v>
      </c>
      <c r="E6" s="11" t="s">
        <v>96</v>
      </c>
      <c r="F6" s="11" t="s">
        <v>97</v>
      </c>
      <c r="G6" s="11" t="s">
        <v>98</v>
      </c>
      <c r="H6" s="10" t="s">
        <v>99</v>
      </c>
      <c r="I6" s="35"/>
      <c r="J6" s="35"/>
      <c r="K6" s="35"/>
      <c r="L6" s="35"/>
      <c r="M6" s="35"/>
      <c r="N6" s="35"/>
      <c r="O6" s="35"/>
      <c r="P6" s="36"/>
    </row>
    <row r="7" spans="1:16" ht="26.25">
      <c r="A7" s="274"/>
      <c r="B7" s="554" t="s">
        <v>1</v>
      </c>
      <c r="C7" s="37" t="s">
        <v>100</v>
      </c>
      <c r="D7" s="37" t="s">
        <v>101</v>
      </c>
      <c r="E7" s="37" t="s">
        <v>102</v>
      </c>
      <c r="F7" s="37" t="s">
        <v>103</v>
      </c>
      <c r="G7" s="37" t="s">
        <v>104</v>
      </c>
      <c r="H7" s="38" t="s">
        <v>39</v>
      </c>
      <c r="I7" s="39"/>
      <c r="J7" s="39"/>
      <c r="K7" s="39"/>
      <c r="L7" s="39"/>
      <c r="M7" s="40"/>
      <c r="N7" s="39"/>
      <c r="O7" s="39"/>
      <c r="P7" s="39"/>
    </row>
    <row r="8" spans="1:16">
      <c r="B8" s="41">
        <v>1</v>
      </c>
      <c r="C8" s="42">
        <v>0.53392950013831586</v>
      </c>
      <c r="D8" s="42">
        <v>0.39696171533503338</v>
      </c>
      <c r="E8" s="42">
        <v>0.51068565327379623</v>
      </c>
      <c r="F8" s="42">
        <v>0.40099955157130618</v>
      </c>
      <c r="G8" s="42">
        <v>0.39888476506155046</v>
      </c>
      <c r="H8" s="42">
        <v>0.39797286307622698</v>
      </c>
      <c r="I8" s="43"/>
      <c r="J8" s="43"/>
      <c r="K8" s="43"/>
      <c r="L8" s="43"/>
      <c r="M8" s="43"/>
      <c r="N8" s="43"/>
      <c r="O8" s="43"/>
      <c r="P8" s="43"/>
    </row>
    <row r="9" spans="1:16">
      <c r="B9" s="41">
        <v>2</v>
      </c>
      <c r="C9" s="42">
        <v>1.0496446088872666</v>
      </c>
      <c r="D9" s="42">
        <v>0.77879873310113668</v>
      </c>
      <c r="E9" s="42">
        <v>1.0044407413472451</v>
      </c>
      <c r="F9" s="42">
        <v>0.78686581350166807</v>
      </c>
      <c r="G9" s="42">
        <v>0.78265189650437805</v>
      </c>
      <c r="H9" s="42">
        <v>0.78063037537334412</v>
      </c>
      <c r="I9" s="43"/>
      <c r="J9" s="43"/>
      <c r="K9" s="43"/>
      <c r="L9" s="43"/>
      <c r="M9" s="43"/>
      <c r="N9" s="43"/>
      <c r="O9" s="43"/>
      <c r="P9" s="43"/>
    </row>
    <row r="10" spans="1:16">
      <c r="B10" s="41">
        <v>3</v>
      </c>
      <c r="C10" s="42">
        <v>1.7191663141145681</v>
      </c>
      <c r="D10" s="42">
        <v>1.1823242477912153</v>
      </c>
      <c r="E10" s="42">
        <v>1.6142346121838393</v>
      </c>
      <c r="F10" s="42">
        <v>1.1987762952922707</v>
      </c>
      <c r="G10" s="42">
        <v>1.1901407256113254</v>
      </c>
      <c r="H10" s="42">
        <v>1.151504481397821</v>
      </c>
      <c r="I10" s="43"/>
      <c r="J10" s="43"/>
      <c r="K10" s="43"/>
      <c r="L10" s="43"/>
      <c r="M10" s="43"/>
      <c r="N10" s="43"/>
      <c r="O10" s="43"/>
      <c r="P10" s="43"/>
    </row>
    <row r="11" spans="1:16">
      <c r="B11" s="41">
        <v>4</v>
      </c>
      <c r="C11" s="42">
        <v>2.3787735292724923</v>
      </c>
      <c r="D11" s="42">
        <v>1.5987061040960913</v>
      </c>
      <c r="E11" s="42">
        <v>2.2170585825361417</v>
      </c>
      <c r="F11" s="42">
        <v>1.623129025499694</v>
      </c>
      <c r="G11" s="42">
        <v>1.6102954702161181</v>
      </c>
      <c r="H11" s="42">
        <v>1.5377108321424373</v>
      </c>
      <c r="I11" s="43"/>
      <c r="J11" s="43"/>
      <c r="K11" s="43"/>
      <c r="L11" s="43"/>
      <c r="M11" s="43"/>
      <c r="N11" s="43"/>
      <c r="O11" s="43"/>
      <c r="P11" s="43"/>
    </row>
    <row r="12" spans="1:16">
      <c r="B12" s="41">
        <v>5</v>
      </c>
      <c r="C12" s="42">
        <v>3.0339019082283563</v>
      </c>
      <c r="D12" s="42">
        <v>2.0253958365763163</v>
      </c>
      <c r="E12" s="42">
        <v>2.8165460081550515</v>
      </c>
      <c r="F12" s="42">
        <v>2.0575903503207336</v>
      </c>
      <c r="G12" s="42">
        <v>2.0406673831505868</v>
      </c>
      <c r="H12" s="42">
        <v>1.9350758859012001</v>
      </c>
      <c r="I12" s="43"/>
      <c r="J12" s="43"/>
      <c r="K12" s="43"/>
      <c r="L12" s="43"/>
      <c r="M12" s="43"/>
      <c r="N12" s="43"/>
      <c r="O12" s="43"/>
      <c r="P12" s="43"/>
    </row>
    <row r="13" spans="1:16">
      <c r="B13" s="41">
        <v>6</v>
      </c>
      <c r="C13" s="42">
        <v>3.6747982870238034</v>
      </c>
      <c r="D13" s="42">
        <v>2.4574929100013727</v>
      </c>
      <c r="E13" s="42">
        <v>3.4046578460211014</v>
      </c>
      <c r="F13" s="42">
        <v>2.4970606985204835</v>
      </c>
      <c r="G13" s="42">
        <v>2.4762623174887755</v>
      </c>
      <c r="H13" s="42">
        <v>2.3400669081108303</v>
      </c>
      <c r="I13" s="43"/>
      <c r="J13" s="43"/>
      <c r="K13" s="43"/>
      <c r="L13" s="43"/>
      <c r="M13" s="43"/>
      <c r="N13" s="43"/>
      <c r="O13" s="43"/>
      <c r="P13" s="43"/>
    </row>
    <row r="14" spans="1:16">
      <c r="B14" s="41">
        <v>7</v>
      </c>
      <c r="C14" s="42">
        <v>4.2955164135884072</v>
      </c>
      <c r="D14" s="42">
        <v>2.8787828899294552</v>
      </c>
      <c r="E14" s="42">
        <v>3.9784106831419281</v>
      </c>
      <c r="F14" s="42">
        <v>2.9249089154646848</v>
      </c>
      <c r="G14" s="42">
        <v>2.9006460404697152</v>
      </c>
      <c r="H14" s="42">
        <v>2.7361203340927984</v>
      </c>
      <c r="I14" s="43"/>
      <c r="J14" s="43"/>
      <c r="K14" s="43"/>
      <c r="L14" s="43"/>
      <c r="M14" s="43"/>
      <c r="N14" s="43"/>
      <c r="O14" s="43"/>
      <c r="P14" s="43"/>
    </row>
    <row r="15" spans="1:16">
      <c r="B15" s="41">
        <v>8</v>
      </c>
      <c r="C15" s="42">
        <v>4.8878365492274698</v>
      </c>
      <c r="D15" s="42">
        <v>3.2844043598535948</v>
      </c>
      <c r="E15" s="42">
        <v>4.5271180043450032</v>
      </c>
      <c r="F15" s="42">
        <v>3.336863980443276</v>
      </c>
      <c r="G15" s="42">
        <v>3.3092526728658371</v>
      </c>
      <c r="H15" s="42">
        <v>3.1183018282765458</v>
      </c>
      <c r="I15" s="43"/>
      <c r="J15" s="43"/>
      <c r="K15" s="43"/>
      <c r="L15" s="43"/>
      <c r="M15" s="43"/>
      <c r="N15" s="43"/>
      <c r="O15" s="43"/>
      <c r="P15" s="43"/>
    </row>
    <row r="16" spans="1:16">
      <c r="B16" s="41">
        <v>9</v>
      </c>
      <c r="C16" s="42">
        <v>5.4462147933836151</v>
      </c>
      <c r="D16" s="42">
        <v>3.6659904543162476</v>
      </c>
      <c r="E16" s="42">
        <v>5.045559453307991</v>
      </c>
      <c r="F16" s="42">
        <v>3.7243250219969952</v>
      </c>
      <c r="G16" s="42">
        <v>3.6936130345519573</v>
      </c>
      <c r="H16" s="42">
        <v>3.4780301640643358</v>
      </c>
      <c r="I16" s="43"/>
      <c r="J16" s="43"/>
      <c r="K16" s="43"/>
      <c r="L16" s="43"/>
      <c r="M16" s="43"/>
      <c r="N16" s="43"/>
      <c r="O16" s="43"/>
      <c r="P16" s="43"/>
    </row>
    <row r="17" spans="2:16">
      <c r="B17" s="41">
        <v>10</v>
      </c>
      <c r="C17" s="42">
        <v>5.9829369950712303</v>
      </c>
      <c r="D17" s="42">
        <v>4.0364517105733082</v>
      </c>
      <c r="E17" s="42">
        <v>5.5436473010834586</v>
      </c>
      <c r="F17" s="42">
        <v>4.1003541915936994</v>
      </c>
      <c r="G17" s="42">
        <v>4.0666937400716368</v>
      </c>
      <c r="H17" s="42">
        <v>3.8272684736683189</v>
      </c>
      <c r="I17" s="43"/>
      <c r="J17" s="43"/>
      <c r="K17" s="43"/>
      <c r="L17" s="43"/>
      <c r="M17" s="43"/>
      <c r="N17" s="43"/>
      <c r="O17" s="43"/>
      <c r="P17" s="43"/>
    </row>
    <row r="18" spans="2:16">
      <c r="B18" s="41">
        <v>11</v>
      </c>
      <c r="C18" s="42">
        <v>6.488605374967916</v>
      </c>
      <c r="D18" s="42">
        <v>4.3837394124328455</v>
      </c>
      <c r="E18" s="42">
        <v>6.0141363510650265</v>
      </c>
      <c r="F18" s="42">
        <v>4.452929443521513</v>
      </c>
      <c r="G18" s="42">
        <v>4.4164803293858812</v>
      </c>
      <c r="H18" s="42">
        <v>4.1530951433127505</v>
      </c>
      <c r="I18" s="43"/>
      <c r="J18" s="43"/>
      <c r="K18" s="43"/>
      <c r="L18" s="43"/>
      <c r="M18" s="43"/>
      <c r="N18" s="43"/>
      <c r="O18" s="43"/>
      <c r="P18" s="43"/>
    </row>
    <row r="19" spans="2:16">
      <c r="B19" s="41">
        <v>12</v>
      </c>
      <c r="C19" s="42">
        <v>6.9698030142745377</v>
      </c>
      <c r="D19" s="42">
        <v>4.7182383171501048</v>
      </c>
      <c r="E19" s="42">
        <v>6.4626373754491038</v>
      </c>
      <c r="F19" s="42">
        <v>4.7922695551873442</v>
      </c>
      <c r="G19" s="42">
        <v>4.7532609474752894</v>
      </c>
      <c r="H19" s="42">
        <v>4.4692461898187394</v>
      </c>
      <c r="I19" s="43"/>
      <c r="J19" s="43"/>
      <c r="K19" s="43"/>
      <c r="L19" s="43"/>
      <c r="M19" s="43"/>
      <c r="N19" s="43"/>
      <c r="O19" s="43"/>
      <c r="P19" s="43"/>
    </row>
    <row r="20" spans="2:16">
      <c r="B20" s="41">
        <v>13</v>
      </c>
      <c r="C20" s="42">
        <v>7.4278262925824468</v>
      </c>
      <c r="D20" s="42">
        <v>5.0384899474864566</v>
      </c>
      <c r="E20" s="42">
        <v>6.8904448615549416</v>
      </c>
      <c r="F20" s="42">
        <v>5.117059916909632</v>
      </c>
      <c r="G20" s="42">
        <v>5.0756614156053832</v>
      </c>
      <c r="H20" s="42">
        <v>4.7724261513642485</v>
      </c>
      <c r="I20" s="43"/>
      <c r="J20" s="43"/>
      <c r="K20" s="43"/>
      <c r="L20" s="43"/>
      <c r="M20" s="43"/>
      <c r="N20" s="43"/>
      <c r="O20" s="43"/>
      <c r="P20" s="43"/>
    </row>
    <row r="21" spans="2:16">
      <c r="B21" s="41">
        <v>14</v>
      </c>
      <c r="C21" s="42">
        <v>7.8594747423714422</v>
      </c>
      <c r="D21" s="42">
        <v>5.340589903819815</v>
      </c>
      <c r="E21" s="42">
        <v>7.2942793021838011</v>
      </c>
      <c r="F21" s="42">
        <v>5.4235040674133259</v>
      </c>
      <c r="G21" s="42">
        <v>5.37982596865122</v>
      </c>
      <c r="H21" s="42">
        <v>5.0586463069373648</v>
      </c>
      <c r="I21" s="43"/>
      <c r="J21" s="43"/>
      <c r="K21" s="43"/>
      <c r="L21" s="43"/>
      <c r="M21" s="43"/>
      <c r="N21" s="43"/>
      <c r="O21" s="43"/>
      <c r="P21" s="43"/>
    </row>
    <row r="22" spans="2:16">
      <c r="B22" s="41">
        <v>15</v>
      </c>
      <c r="C22" s="42">
        <v>8.2730527405539629</v>
      </c>
      <c r="D22" s="42">
        <v>5.6301778577404828</v>
      </c>
      <c r="E22" s="42">
        <v>7.6814516796451526</v>
      </c>
      <c r="F22" s="42">
        <v>5.7171548806715951</v>
      </c>
      <c r="G22" s="42">
        <v>5.6713407124609843</v>
      </c>
      <c r="H22" s="42">
        <v>5.332754174285534</v>
      </c>
      <c r="I22" s="43"/>
      <c r="J22" s="43"/>
      <c r="K22" s="43"/>
      <c r="L22" s="43"/>
      <c r="M22" s="43"/>
      <c r="N22" s="43"/>
      <c r="O22" s="43"/>
      <c r="P22" s="43"/>
    </row>
    <row r="23" spans="2:16">
      <c r="B23" s="41">
        <v>16</v>
      </c>
      <c r="C23" s="42">
        <v>8.6677283549827191</v>
      </c>
      <c r="D23" s="42">
        <v>5.9083562748409637</v>
      </c>
      <c r="E23" s="42">
        <v>8.0517647287143532</v>
      </c>
      <c r="F23" s="42">
        <v>5.999216559097543</v>
      </c>
      <c r="G23" s="42">
        <v>5.9513696958713611</v>
      </c>
      <c r="H23" s="42">
        <v>5.5965475499677666</v>
      </c>
      <c r="I23" s="43"/>
      <c r="J23" s="43"/>
      <c r="K23" s="43"/>
      <c r="L23" s="43"/>
      <c r="M23" s="43"/>
      <c r="N23" s="43"/>
      <c r="O23" s="43"/>
      <c r="P23" s="43"/>
    </row>
    <row r="24" spans="2:16">
      <c r="B24" s="41">
        <v>17</v>
      </c>
      <c r="C24" s="42">
        <v>9.0426218943339478</v>
      </c>
      <c r="D24" s="42">
        <v>6.1732064080950488</v>
      </c>
      <c r="E24" s="42">
        <v>8.4046083351922505</v>
      </c>
      <c r="F24" s="42">
        <v>6.2676494515433614</v>
      </c>
      <c r="G24" s="42">
        <v>6.2179293894439178</v>
      </c>
      <c r="H24" s="42">
        <v>5.8480156136927928</v>
      </c>
      <c r="I24" s="43"/>
      <c r="J24" s="43"/>
      <c r="K24" s="43"/>
      <c r="L24" s="43"/>
      <c r="M24" s="43"/>
      <c r="N24" s="43"/>
      <c r="O24" s="43"/>
      <c r="P24" s="43"/>
    </row>
    <row r="25" spans="2:16">
      <c r="B25" s="41">
        <v>18</v>
      </c>
      <c r="C25" s="42">
        <v>9.4023910274484912</v>
      </c>
      <c r="D25" s="42">
        <v>6.4296847483003559</v>
      </c>
      <c r="E25" s="42">
        <v>8.744164177355465</v>
      </c>
      <c r="F25" s="42">
        <v>6.5275110142063912</v>
      </c>
      <c r="G25" s="42">
        <v>6.4760254286028971</v>
      </c>
      <c r="H25" s="42">
        <v>6.0920604186955094</v>
      </c>
      <c r="I25" s="43"/>
      <c r="J25" s="43"/>
      <c r="K25" s="43"/>
      <c r="L25" s="43"/>
      <c r="M25" s="43"/>
      <c r="N25" s="43"/>
      <c r="O25" s="43"/>
      <c r="P25" s="43"/>
    </row>
    <row r="26" spans="2:16">
      <c r="B26" s="41">
        <v>19</v>
      </c>
      <c r="C26" s="42">
        <v>9.7429217600231102</v>
      </c>
      <c r="D26" s="42">
        <v>6.6732435494419091</v>
      </c>
      <c r="E26" s="42">
        <v>9.0658199202836531</v>
      </c>
      <c r="F26" s="42">
        <v>6.7742461511565732</v>
      </c>
      <c r="G26" s="42">
        <v>6.7211034415656599</v>
      </c>
      <c r="H26" s="42">
        <v>6.3240875900063482</v>
      </c>
      <c r="I26" s="43"/>
      <c r="J26" s="43"/>
      <c r="K26" s="43"/>
      <c r="L26" s="43"/>
      <c r="M26" s="43"/>
      <c r="N26" s="43"/>
      <c r="O26" s="43"/>
      <c r="P26" s="43"/>
    </row>
    <row r="27" spans="2:16">
      <c r="B27" s="41">
        <v>20</v>
      </c>
      <c r="C27" s="42">
        <v>10.06811287854457</v>
      </c>
      <c r="D27" s="42">
        <v>6.9050795780696195</v>
      </c>
      <c r="E27" s="42">
        <v>9.372744455497811</v>
      </c>
      <c r="F27" s="42">
        <v>7.0091399667163872</v>
      </c>
      <c r="G27" s="42">
        <v>6.9544015711999192</v>
      </c>
      <c r="H27" s="42">
        <v>6.5446893610359895</v>
      </c>
      <c r="I27" s="43"/>
      <c r="J27" s="43"/>
      <c r="K27" s="43"/>
      <c r="L27" s="43"/>
      <c r="M27" s="43"/>
      <c r="N27" s="43"/>
      <c r="O27" s="43"/>
      <c r="P27" s="43"/>
    </row>
    <row r="28" spans="2:16">
      <c r="B28" s="41">
        <v>21</v>
      </c>
      <c r="C28" s="42">
        <v>10.375915980876918</v>
      </c>
      <c r="D28" s="42">
        <v>7.1252383091412002</v>
      </c>
      <c r="E28" s="42">
        <v>9.6634903371930641</v>
      </c>
      <c r="F28" s="42">
        <v>7.2321695092406824</v>
      </c>
      <c r="G28" s="42">
        <v>7.1759333941482071</v>
      </c>
      <c r="H28" s="42">
        <v>6.7544287477546323</v>
      </c>
      <c r="I28" s="43"/>
      <c r="J28" s="43"/>
      <c r="K28" s="43"/>
      <c r="L28" s="43"/>
      <c r="M28" s="43"/>
      <c r="N28" s="43"/>
      <c r="O28" s="43"/>
      <c r="P28" s="43"/>
    </row>
    <row r="29" spans="2:16">
      <c r="B29" s="41">
        <v>22</v>
      </c>
      <c r="C29" s="42">
        <v>10.666423935362726</v>
      </c>
      <c r="D29" s="42">
        <v>7.3337870989133691</v>
      </c>
      <c r="E29" s="42">
        <v>9.938931762986849</v>
      </c>
      <c r="F29" s="42">
        <v>7.443940929296895</v>
      </c>
      <c r="G29" s="42">
        <v>7.386298832472673</v>
      </c>
      <c r="H29" s="42">
        <v>6.9538409924220392</v>
      </c>
      <c r="I29" s="43"/>
      <c r="J29" s="43"/>
      <c r="K29" s="43"/>
      <c r="L29" s="43"/>
      <c r="M29" s="43"/>
      <c r="N29" s="43"/>
      <c r="O29" s="43"/>
      <c r="P29" s="43"/>
    </row>
    <row r="30" spans="2:16">
      <c r="B30" s="41">
        <v>23</v>
      </c>
      <c r="C30" s="42">
        <v>10.941444337225319</v>
      </c>
      <c r="D30" s="42">
        <v>7.5318424322697126</v>
      </c>
      <c r="E30" s="42">
        <v>10.199894250809505</v>
      </c>
      <c r="F30" s="42">
        <v>7.6450289232149782</v>
      </c>
      <c r="G30" s="42">
        <v>7.5860667623885805</v>
      </c>
      <c r="H30" s="42">
        <v>7.1434349358117659</v>
      </c>
      <c r="I30" s="43"/>
      <c r="J30" s="43"/>
      <c r="K30" s="43"/>
      <c r="L30" s="43"/>
      <c r="M30" s="43"/>
      <c r="N30" s="43"/>
      <c r="O30" s="43"/>
      <c r="P30" s="43"/>
    </row>
    <row r="31" spans="2:16">
      <c r="B31" s="41">
        <v>24</v>
      </c>
      <c r="C31" s="42">
        <v>11.201825800955991</v>
      </c>
      <c r="D31" s="42">
        <v>7.7199375961595491</v>
      </c>
      <c r="E31" s="42">
        <v>10.4471574446525</v>
      </c>
      <c r="F31" s="42">
        <v>7.8359783991271028</v>
      </c>
      <c r="G31" s="42">
        <v>7.7757766528331205</v>
      </c>
      <c r="H31" s="42">
        <v>7.3236943214831198</v>
      </c>
      <c r="I31" s="43"/>
      <c r="J31" s="43"/>
      <c r="K31" s="43"/>
      <c r="L31" s="43"/>
      <c r="M31" s="43"/>
      <c r="N31" s="43"/>
      <c r="O31" s="43"/>
      <c r="P31" s="43"/>
    </row>
    <row r="32" spans="2:16">
      <c r="B32" s="41">
        <v>25</v>
      </c>
      <c r="C32" s="42">
        <v>11.450417851027414</v>
      </c>
      <c r="D32" s="42">
        <v>7.8989672815485452</v>
      </c>
      <c r="E32" s="42">
        <v>10.683045680486394</v>
      </c>
      <c r="F32" s="42">
        <v>8.017749195128399</v>
      </c>
      <c r="G32" s="42">
        <v>7.9563543574308841</v>
      </c>
      <c r="H32" s="42">
        <v>7.4950790354769579</v>
      </c>
      <c r="I32" s="43"/>
      <c r="J32" s="43"/>
      <c r="K32" s="43"/>
      <c r="L32" s="43"/>
      <c r="M32" s="43"/>
      <c r="N32" s="43"/>
      <c r="O32" s="43"/>
      <c r="P32" s="43"/>
    </row>
    <row r="33" spans="2:16">
      <c r="B33" s="41">
        <v>26</v>
      </c>
      <c r="C33" s="42">
        <v>11.685778668234912</v>
      </c>
      <c r="D33" s="42">
        <v>8.0689942464050013</v>
      </c>
      <c r="E33" s="42">
        <v>10.906551786525927</v>
      </c>
      <c r="F33" s="42">
        <v>8.1903560770846404</v>
      </c>
      <c r="G33" s="42">
        <v>8.1278408814386776</v>
      </c>
      <c r="H33" s="42">
        <v>7.6580262846428608</v>
      </c>
      <c r="I33" s="43"/>
      <c r="J33" s="43"/>
      <c r="K33" s="43"/>
      <c r="L33" s="43"/>
      <c r="M33" s="43"/>
      <c r="N33" s="43"/>
      <c r="O33" s="43"/>
      <c r="P33" s="43"/>
    </row>
    <row r="34" spans="2:16">
      <c r="B34" s="41">
        <v>27</v>
      </c>
      <c r="C34" s="42">
        <v>11.90863178780277</v>
      </c>
      <c r="D34" s="42">
        <v>8.2304756327847137</v>
      </c>
      <c r="E34" s="42">
        <v>11.11834130643091</v>
      </c>
      <c r="F34" s="42">
        <v>8.3542660242700855</v>
      </c>
      <c r="G34" s="42">
        <v>8.2906986097699402</v>
      </c>
      <c r="H34" s="42">
        <v>7.812951716645216</v>
      </c>
      <c r="I34" s="43"/>
      <c r="J34" s="43"/>
      <c r="K34" s="43"/>
      <c r="L34" s="43"/>
      <c r="M34" s="43"/>
      <c r="N34" s="43"/>
      <c r="O34" s="43"/>
      <c r="P34" s="43"/>
    </row>
    <row r="35" spans="2:16">
      <c r="B35" s="41">
        <v>28</v>
      </c>
      <c r="C35" s="42">
        <v>12.11965988880319</v>
      </c>
      <c r="D35" s="42">
        <v>8.3838450565266491</v>
      </c>
      <c r="E35" s="42">
        <v>11.319042954320437</v>
      </c>
      <c r="F35" s="42">
        <v>8.5099218677403634</v>
      </c>
      <c r="G35" s="42">
        <v>8.4453660786902081</v>
      </c>
      <c r="H35" s="42">
        <v>7.9602504845436552</v>
      </c>
      <c r="I35" s="43"/>
      <c r="J35" s="43"/>
      <c r="K35" s="43"/>
      <c r="L35" s="43"/>
      <c r="M35" s="43"/>
      <c r="N35" s="43"/>
      <c r="O35" s="43"/>
      <c r="P35" s="43"/>
    </row>
    <row r="36" spans="2:16">
      <c r="B36" s="41">
        <v>29</v>
      </c>
      <c r="C36" s="42">
        <v>12.319507185144774</v>
      </c>
      <c r="D36" s="42">
        <v>8.5295138399521626</v>
      </c>
      <c r="E36" s="42">
        <v>11.509250722741516</v>
      </c>
      <c r="F36" s="42">
        <v>8.6577435636232458</v>
      </c>
      <c r="G36" s="42">
        <v>8.592259229047631</v>
      </c>
      <c r="H36" s="42">
        <v>8.1002982586989525</v>
      </c>
      <c r="I36" s="43"/>
      <c r="J36" s="43"/>
      <c r="K36" s="43"/>
      <c r="L36" s="43"/>
      <c r="M36" s="43"/>
      <c r="N36" s="43"/>
      <c r="O36" s="43"/>
      <c r="P36" s="43"/>
    </row>
    <row r="37" spans="2:16">
      <c r="B37" s="41">
        <v>30</v>
      </c>
      <c r="C37" s="42">
        <v>12.510259501714708</v>
      </c>
      <c r="D37" s="42">
        <v>8.668152664629055</v>
      </c>
      <c r="E37" s="42">
        <v>11.69067118402722</v>
      </c>
      <c r="F37" s="42">
        <v>8.7984490213596054</v>
      </c>
      <c r="G37" s="42">
        <v>8.7320713707967865</v>
      </c>
      <c r="H37" s="42">
        <v>8.2334521886183083</v>
      </c>
      <c r="I37" s="43"/>
      <c r="J37" s="43"/>
      <c r="K37" s="43"/>
      <c r="L37" s="43"/>
      <c r="M37" s="43"/>
      <c r="N37" s="43"/>
      <c r="O37" s="43"/>
      <c r="P37" s="43"/>
    </row>
    <row r="38" spans="2:16">
      <c r="B38" s="5"/>
      <c r="C38" s="1"/>
      <c r="D38" s="1"/>
      <c r="E38" s="1"/>
      <c r="F38" s="1"/>
      <c r="G38" s="1"/>
      <c r="H38" s="1"/>
      <c r="I38" s="1"/>
      <c r="J38" s="1"/>
      <c r="K38" s="44"/>
    </row>
    <row r="39" spans="2:16">
      <c r="B39" s="3"/>
      <c r="C39" s="2"/>
      <c r="D39" s="2"/>
      <c r="E39" s="2"/>
      <c r="F39" s="2"/>
      <c r="G39" s="2"/>
      <c r="H39" s="2"/>
      <c r="I39" s="2"/>
      <c r="J39" s="2"/>
      <c r="K39" s="1"/>
    </row>
    <row r="40" spans="2:16">
      <c r="B40" s="3"/>
      <c r="C40" s="2"/>
      <c r="D40" s="2"/>
      <c r="E40" s="2"/>
      <c r="F40" s="2"/>
      <c r="G40" s="2"/>
      <c r="H40" s="2"/>
      <c r="I40" s="2"/>
      <c r="J40" s="2"/>
      <c r="K40" s="1"/>
    </row>
  </sheetData>
  <customSheetViews>
    <customSheetView guid="{9B4B0DAB-FAB9-4E24-9A0E-9A6ECAA72FED}">
      <selection sqref="A1:A1048576"/>
      <pageMargins left="0.7" right="0.7" top="0.75" bottom="0.75" header="0.3" footer="0.3"/>
      <pageSetup paperSize="3" orientation="landscape" r:id="rId1"/>
    </customSheetView>
    <customSheetView guid="{F8CBED13-6556-4784-BBB1-9BE8F83E1036}" showPageBreaks="1">
      <pane xSplit="1" ySplit="1" topLeftCell="B2" activePane="bottomRight" state="frozen"/>
      <selection pane="bottomRight" activeCell="B2" sqref="B2"/>
      <pageMargins left="0.7" right="0.7" top="0.75" bottom="0.75" header="0.3" footer="0.3"/>
      <pageSetup paperSize="3" orientation="landscape" r:id="rId2"/>
    </customSheetView>
  </customSheetViews>
  <hyperlinks>
    <hyperlink ref="A1" location="'Gas CE'!A1" display="Rtn to Summary"/>
  </hyperlinks>
  <pageMargins left="0.7" right="0.7" top="0.51" bottom="0.75" header="0.3" footer="0.3"/>
  <pageSetup paperSize="3" scale="90" orientation="landscape" r:id="rId3"/>
  <drawing r:id="rId4"/>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P41"/>
  <sheetViews>
    <sheetView workbookViewId="0">
      <pane xSplit="1" ySplit="1" topLeftCell="B5" activePane="bottomRight" state="frozen"/>
      <selection pane="topRight"/>
      <selection pane="bottomLeft"/>
      <selection pane="bottomRight" activeCell="K27" sqref="K27"/>
    </sheetView>
  </sheetViews>
  <sheetFormatPr defaultRowHeight="12.75"/>
  <cols>
    <col min="1" max="1" width="9.140625" style="16"/>
    <col min="3" max="16" width="13.28515625" customWidth="1"/>
  </cols>
  <sheetData>
    <row r="1" spans="1:16" ht="51">
      <c r="A1" s="275" t="s">
        <v>321</v>
      </c>
    </row>
    <row r="2" spans="1:16" ht="15.75">
      <c r="A2" s="274"/>
      <c r="B2" s="555" t="s">
        <v>215</v>
      </c>
      <c r="C2" s="5"/>
      <c r="D2" s="5"/>
      <c r="E2" s="5"/>
      <c r="F2" s="5"/>
      <c r="G2" s="5"/>
      <c r="H2" s="5"/>
      <c r="I2" s="5"/>
      <c r="J2" s="5"/>
      <c r="K2" s="5"/>
      <c r="L2" s="15"/>
      <c r="M2" s="15"/>
      <c r="N2" s="15"/>
      <c r="O2" s="15"/>
      <c r="P2" s="15"/>
    </row>
    <row r="3" spans="1:16">
      <c r="A3" s="274"/>
      <c r="B3" s="1"/>
      <c r="C3" s="2" t="s">
        <v>13</v>
      </c>
      <c r="D3" s="1"/>
      <c r="E3" s="1"/>
      <c r="F3" s="1"/>
      <c r="G3" s="1"/>
      <c r="H3" s="1"/>
      <c r="I3" s="1"/>
      <c r="J3" s="1"/>
      <c r="K3" s="22"/>
      <c r="L3" s="14"/>
      <c r="M3" s="14"/>
      <c r="N3" s="14"/>
      <c r="O3" s="14"/>
      <c r="P3" s="14"/>
    </row>
    <row r="4" spans="1:16">
      <c r="A4" s="274"/>
      <c r="B4" s="1"/>
      <c r="C4" s="2"/>
      <c r="D4" s="1"/>
      <c r="E4" s="1"/>
      <c r="F4" s="1"/>
      <c r="G4" s="1"/>
      <c r="H4" s="1"/>
      <c r="I4" s="1"/>
      <c r="J4" s="1"/>
      <c r="K4" s="22"/>
      <c r="L4" s="14"/>
      <c r="M4" s="14"/>
      <c r="N4" s="14"/>
      <c r="O4" s="14"/>
      <c r="P4" s="14"/>
    </row>
    <row r="5" spans="1:16">
      <c r="A5" s="274"/>
      <c r="B5" s="1"/>
      <c r="C5" s="556" t="s">
        <v>316</v>
      </c>
      <c r="D5" s="13"/>
      <c r="E5" s="13"/>
      <c r="F5" s="13"/>
      <c r="G5" s="13"/>
      <c r="H5" s="13"/>
      <c r="I5" s="13"/>
      <c r="J5" s="13"/>
      <c r="K5" s="13"/>
      <c r="L5" s="12"/>
      <c r="M5" s="12"/>
      <c r="N5" s="12"/>
      <c r="O5" s="12"/>
      <c r="P5" s="12"/>
    </row>
    <row r="6" spans="1:16" ht="38.25">
      <c r="A6" s="274"/>
      <c r="C6" s="11" t="s">
        <v>14</v>
      </c>
      <c r="D6" s="10" t="s">
        <v>15</v>
      </c>
      <c r="E6" s="11" t="s">
        <v>16</v>
      </c>
      <c r="F6" s="10" t="s">
        <v>17</v>
      </c>
      <c r="G6" s="10" t="s">
        <v>18</v>
      </c>
      <c r="H6" s="10" t="s">
        <v>19</v>
      </c>
      <c r="I6" s="10" t="s">
        <v>20</v>
      </c>
      <c r="J6" s="10" t="s">
        <v>21</v>
      </c>
      <c r="K6" s="10" t="s">
        <v>22</v>
      </c>
      <c r="L6" s="10" t="s">
        <v>23</v>
      </c>
      <c r="M6" s="10" t="s">
        <v>24</v>
      </c>
      <c r="N6" s="10" t="s">
        <v>25</v>
      </c>
      <c r="O6" s="10" t="s">
        <v>26</v>
      </c>
      <c r="P6" s="10" t="s">
        <v>27</v>
      </c>
    </row>
    <row r="7" spans="1:16" ht="25.5">
      <c r="A7" s="274"/>
      <c r="B7" s="552" t="s">
        <v>1</v>
      </c>
      <c r="C7" s="9" t="s">
        <v>0</v>
      </c>
      <c r="D7" s="9" t="s">
        <v>28</v>
      </c>
      <c r="E7" s="9" t="s">
        <v>29</v>
      </c>
      <c r="F7" s="9" t="s">
        <v>30</v>
      </c>
      <c r="G7" s="9" t="s">
        <v>31</v>
      </c>
      <c r="H7" s="9" t="s">
        <v>32</v>
      </c>
      <c r="I7" s="9" t="s">
        <v>33</v>
      </c>
      <c r="J7" s="9" t="s">
        <v>34</v>
      </c>
      <c r="K7" s="9" t="s">
        <v>35</v>
      </c>
      <c r="L7" s="8" t="s">
        <v>36</v>
      </c>
      <c r="M7" s="8" t="s">
        <v>37</v>
      </c>
      <c r="N7" s="7" t="s">
        <v>38</v>
      </c>
      <c r="O7" s="8" t="s">
        <v>39</v>
      </c>
      <c r="P7" s="7" t="s">
        <v>40</v>
      </c>
    </row>
    <row r="8" spans="1:16">
      <c r="B8" s="6">
        <v>1</v>
      </c>
      <c r="C8" s="17">
        <v>0.12786438659453309</v>
      </c>
      <c r="D8" s="18">
        <v>0.11923078728299862</v>
      </c>
      <c r="E8" s="18">
        <v>0.10891522458232276</v>
      </c>
      <c r="F8" s="18">
        <v>6.7231870004722236E-2</v>
      </c>
      <c r="G8" s="18">
        <v>5.7251028188638614E-2</v>
      </c>
      <c r="H8" s="18">
        <v>6.9570356644628795E-2</v>
      </c>
      <c r="I8" s="18">
        <v>7.0101490350981052E-2</v>
      </c>
      <c r="J8" s="18">
        <v>0.17277785114140684</v>
      </c>
      <c r="K8" s="18">
        <v>6.2619528277295694E-2</v>
      </c>
      <c r="L8" s="18">
        <v>3.7164467694621311E-2</v>
      </c>
      <c r="M8" s="18">
        <v>6.3502562351076708E-2</v>
      </c>
      <c r="N8" s="18">
        <v>6.9345825084626139E-2</v>
      </c>
      <c r="O8" s="18">
        <v>6.370049854577528E-2</v>
      </c>
      <c r="P8" s="18">
        <v>6.362478176588976E-2</v>
      </c>
    </row>
    <row r="9" spans="1:16">
      <c r="B9" s="6">
        <v>2</v>
      </c>
      <c r="C9" s="17">
        <v>0.24866347034002145</v>
      </c>
      <c r="D9" s="18">
        <v>0.23185483467290141</v>
      </c>
      <c r="E9" s="18">
        <v>0.21186509906696649</v>
      </c>
      <c r="F9" s="18">
        <v>0.1310636949063026</v>
      </c>
      <c r="G9" s="18">
        <v>0.11154722846061578</v>
      </c>
      <c r="H9" s="18">
        <v>0.13552928699149666</v>
      </c>
      <c r="I9" s="18">
        <v>0.1366321715418172</v>
      </c>
      <c r="J9" s="18">
        <v>0.33414449252962075</v>
      </c>
      <c r="K9" s="18">
        <v>0.12146781137818952</v>
      </c>
      <c r="L9" s="18">
        <v>7.1507270470890824E-2</v>
      </c>
      <c r="M9" s="18">
        <v>0.12366484837355669</v>
      </c>
      <c r="N9" s="18">
        <v>0.1339888891433263</v>
      </c>
      <c r="O9" s="18">
        <v>0.12376220411523595</v>
      </c>
      <c r="P9" s="18">
        <v>0.12389496220865157</v>
      </c>
    </row>
    <row r="10" spans="1:16">
      <c r="B10" s="6">
        <v>3</v>
      </c>
      <c r="C10" s="17">
        <v>0.36301300399410752</v>
      </c>
      <c r="D10" s="18">
        <v>0.33845773011692182</v>
      </c>
      <c r="E10" s="18">
        <v>0.30943097208058873</v>
      </c>
      <c r="F10" s="18">
        <v>0.19161530274562505</v>
      </c>
      <c r="G10" s="18">
        <v>0.16322114344786975</v>
      </c>
      <c r="H10" s="18">
        <v>0.19810963241958451</v>
      </c>
      <c r="I10" s="18">
        <v>0.19971792026648477</v>
      </c>
      <c r="J10" s="18">
        <v>0.48546297763151958</v>
      </c>
      <c r="K10" s="18">
        <v>0.17738320906964905</v>
      </c>
      <c r="L10" s="18">
        <v>0.10479964811249846</v>
      </c>
      <c r="M10" s="18">
        <v>0.18077262504604213</v>
      </c>
      <c r="N10" s="18">
        <v>0.19548753686510606</v>
      </c>
      <c r="O10" s="18">
        <v>0.18077493291569627</v>
      </c>
      <c r="P10" s="18">
        <v>0.1811065632186869</v>
      </c>
    </row>
    <row r="11" spans="1:16">
      <c r="B11" s="6">
        <v>4</v>
      </c>
      <c r="C11" s="17">
        <v>0.47279950100060564</v>
      </c>
      <c r="D11" s="18">
        <v>0.44112649356632427</v>
      </c>
      <c r="E11" s="18">
        <v>0.40363691702303128</v>
      </c>
      <c r="F11" s="18">
        <v>0.25127231104216385</v>
      </c>
      <c r="G11" s="18">
        <v>0.21468452721610154</v>
      </c>
      <c r="H11" s="18">
        <v>0.25969540537400382</v>
      </c>
      <c r="I11" s="18">
        <v>0.26178549855037087</v>
      </c>
      <c r="J11" s="18">
        <v>0.63099071507186122</v>
      </c>
      <c r="K11" s="18">
        <v>0.2332153570256161</v>
      </c>
      <c r="L11" s="18">
        <v>0.13970535453970001</v>
      </c>
      <c r="M11" s="18">
        <v>0.23734520515083829</v>
      </c>
      <c r="N11" s="18">
        <v>0.25685588206521159</v>
      </c>
      <c r="O11" s="18">
        <v>0.2374562462474204</v>
      </c>
      <c r="P11" s="18">
        <v>0.23778075538406396</v>
      </c>
    </row>
    <row r="12" spans="1:16">
      <c r="B12" s="6">
        <v>5</v>
      </c>
      <c r="C12" s="17">
        <v>0.57852360253412205</v>
      </c>
      <c r="D12" s="18">
        <v>0.54033409525663834</v>
      </c>
      <c r="E12" s="18">
        <v>0.49478991222150959</v>
      </c>
      <c r="F12" s="18">
        <v>0.31024901040684039</v>
      </c>
      <c r="G12" s="18">
        <v>0.26593591878235512</v>
      </c>
      <c r="H12" s="18">
        <v>0.32041445639296712</v>
      </c>
      <c r="I12" s="18">
        <v>0.32306509650729764</v>
      </c>
      <c r="J12" s="18">
        <v>0.77036208984886023</v>
      </c>
      <c r="K12" s="18">
        <v>0.288768402936047</v>
      </c>
      <c r="L12" s="18">
        <v>0.17594192962655655</v>
      </c>
      <c r="M12" s="18">
        <v>0.29344637687641301</v>
      </c>
      <c r="N12" s="18">
        <v>0.3175879546338175</v>
      </c>
      <c r="O12" s="18">
        <v>0.29374068740395942</v>
      </c>
      <c r="P12" s="18">
        <v>0.29394958809912086</v>
      </c>
    </row>
    <row r="13" spans="1:16">
      <c r="B13" s="6">
        <v>6</v>
      </c>
      <c r="C13" s="17">
        <v>0.68036025116431409</v>
      </c>
      <c r="D13" s="18">
        <v>0.63605545139773612</v>
      </c>
      <c r="E13" s="18">
        <v>0.58293412108957887</v>
      </c>
      <c r="F13" s="18">
        <v>0.36834573972637374</v>
      </c>
      <c r="G13" s="18">
        <v>0.31670968856341841</v>
      </c>
      <c r="H13" s="18">
        <v>0.38008526996718217</v>
      </c>
      <c r="I13" s="18">
        <v>0.3833484665139858</v>
      </c>
      <c r="J13" s="18">
        <v>0.90352154557127939</v>
      </c>
      <c r="K13" s="18">
        <v>0.34372465525297546</v>
      </c>
      <c r="L13" s="18">
        <v>0.21289903105232547</v>
      </c>
      <c r="M13" s="18">
        <v>0.34876829001001675</v>
      </c>
      <c r="N13" s="18">
        <v>0.37735043748880637</v>
      </c>
      <c r="O13" s="18">
        <v>0.34931227857099867</v>
      </c>
      <c r="P13" s="18">
        <v>0.34937984525087951</v>
      </c>
    </row>
    <row r="14" spans="1:16">
      <c r="B14" s="6">
        <v>7</v>
      </c>
      <c r="C14" s="17">
        <v>0.77584401580076467</v>
      </c>
      <c r="D14" s="18">
        <v>0.72588050484835231</v>
      </c>
      <c r="E14" s="18">
        <v>0.66546376378726402</v>
      </c>
      <c r="F14" s="18">
        <v>0.42284602075836042</v>
      </c>
      <c r="G14" s="18">
        <v>0.36408794225651142</v>
      </c>
      <c r="H14" s="18">
        <v>0.43596620933795205</v>
      </c>
      <c r="I14" s="18">
        <v>0.43988228323801648</v>
      </c>
      <c r="J14" s="18">
        <v>1.0278763381408953</v>
      </c>
      <c r="K14" s="18">
        <v>0.39459961576426222</v>
      </c>
      <c r="L14" s="18">
        <v>0.24659582762893198</v>
      </c>
      <c r="M14" s="18">
        <v>0.40041854548134193</v>
      </c>
      <c r="N14" s="18">
        <v>0.43235735810082487</v>
      </c>
      <c r="O14" s="18">
        <v>0.40098443326804012</v>
      </c>
      <c r="P14" s="18">
        <v>0.40115677722623017</v>
      </c>
    </row>
    <row r="15" spans="1:16">
      <c r="B15" s="6">
        <v>8</v>
      </c>
      <c r="C15" s="17">
        <v>0.8671332481993671</v>
      </c>
      <c r="D15" s="18">
        <v>0.81198717844321922</v>
      </c>
      <c r="E15" s="18">
        <v>0.74441270471282373</v>
      </c>
      <c r="F15" s="18">
        <v>0.47553998215965421</v>
      </c>
      <c r="G15" s="18">
        <v>0.40999282044707841</v>
      </c>
      <c r="H15" s="18">
        <v>0.48993034263879243</v>
      </c>
      <c r="I15" s="18">
        <v>0.49455049159551584</v>
      </c>
      <c r="J15" s="18">
        <v>1.1442075378462457</v>
      </c>
      <c r="K15" s="18">
        <v>0.44345677703516939</v>
      </c>
      <c r="L15" s="18">
        <v>0.27984024185790907</v>
      </c>
      <c r="M15" s="18">
        <v>0.45037393229760303</v>
      </c>
      <c r="N15" s="18">
        <v>0.48489373082680509</v>
      </c>
      <c r="O15" s="18">
        <v>0.45072643716674499</v>
      </c>
      <c r="P15" s="18">
        <v>0.45121777135847796</v>
      </c>
    </row>
    <row r="16" spans="1:16">
      <c r="B16" s="6">
        <v>9</v>
      </c>
      <c r="C16" s="17">
        <v>0.95275113564217362</v>
      </c>
      <c r="D16" s="18">
        <v>0.89257825189241324</v>
      </c>
      <c r="E16" s="18">
        <v>0.81859410964874724</v>
      </c>
      <c r="F16" s="18">
        <v>0.52466483059157309</v>
      </c>
      <c r="G16" s="18">
        <v>0.45289168700296034</v>
      </c>
      <c r="H16" s="18">
        <v>0.54032231508495332</v>
      </c>
      <c r="I16" s="18">
        <v>0.5454687122081211</v>
      </c>
      <c r="J16" s="18">
        <v>1.2540458246021373</v>
      </c>
      <c r="K16" s="18">
        <v>0.48941387851532236</v>
      </c>
      <c r="L16" s="18">
        <v>0.31104122550256869</v>
      </c>
      <c r="M16" s="18">
        <v>0.49703288439907789</v>
      </c>
      <c r="N16" s="18">
        <v>0.53473697868300696</v>
      </c>
      <c r="O16" s="18">
        <v>0.4973646271188662</v>
      </c>
      <c r="P16" s="18">
        <v>0.49798324709218544</v>
      </c>
    </row>
    <row r="17" spans="2:16">
      <c r="B17" s="6">
        <v>10</v>
      </c>
      <c r="C17" s="17">
        <v>1.0334295265285469</v>
      </c>
      <c r="D17" s="18">
        <v>0.96867634346812248</v>
      </c>
      <c r="E17" s="18">
        <v>0.88868638917609188</v>
      </c>
      <c r="F17" s="18">
        <v>0.57147584509150195</v>
      </c>
      <c r="G17" s="18">
        <v>0.49394177988442822</v>
      </c>
      <c r="H17" s="18">
        <v>0.5883089624733695</v>
      </c>
      <c r="I17" s="18">
        <v>0.59398800253954498</v>
      </c>
      <c r="J17" s="18">
        <v>1.3584620047660261</v>
      </c>
      <c r="K17" s="18">
        <v>0.53359125101069516</v>
      </c>
      <c r="L17" s="18">
        <v>0.34141751672322729</v>
      </c>
      <c r="M17" s="18">
        <v>0.54162494644847459</v>
      </c>
      <c r="N17" s="18">
        <v>0.58266157374991767</v>
      </c>
      <c r="O17" s="18">
        <v>0.54205881413560941</v>
      </c>
      <c r="P17" s="18">
        <v>0.54266461809866784</v>
      </c>
    </row>
    <row r="18" spans="2:16">
      <c r="B18" s="6">
        <v>11</v>
      </c>
      <c r="C18" s="17">
        <v>1.1092187715981237</v>
      </c>
      <c r="D18" s="18">
        <v>1.0401632365975528</v>
      </c>
      <c r="E18" s="18">
        <v>0.95465429027911219</v>
      </c>
      <c r="F18" s="18">
        <v>0.61561868556628274</v>
      </c>
      <c r="G18" s="18">
        <v>0.5327177501883158</v>
      </c>
      <c r="H18" s="18">
        <v>0.63354843245241899</v>
      </c>
      <c r="I18" s="18">
        <v>0.63975395478722086</v>
      </c>
      <c r="J18" s="18">
        <v>1.456569346827969</v>
      </c>
      <c r="K18" s="18">
        <v>0.5754322878317486</v>
      </c>
      <c r="L18" s="18">
        <v>0.37041703138452625</v>
      </c>
      <c r="M18" s="18">
        <v>0.58375286192907261</v>
      </c>
      <c r="N18" s="18">
        <v>0.62798620547509265</v>
      </c>
      <c r="O18" s="18">
        <v>0.58434745408467459</v>
      </c>
      <c r="P18" s="18">
        <v>0.58486688315680768</v>
      </c>
    </row>
    <row r="19" spans="2:16">
      <c r="B19" s="6">
        <v>12</v>
      </c>
      <c r="C19" s="17">
        <v>1.1807376944968344</v>
      </c>
      <c r="D19" s="18">
        <v>1.1076569313969524</v>
      </c>
      <c r="E19" s="18">
        <v>1.0169586463062814</v>
      </c>
      <c r="F19" s="18">
        <v>0.65753879362841905</v>
      </c>
      <c r="G19" s="18">
        <v>0.5695636601946501</v>
      </c>
      <c r="H19" s="18">
        <v>0.67648006115765758</v>
      </c>
      <c r="I19" s="18">
        <v>0.68317670063866887</v>
      </c>
      <c r="J19" s="18">
        <v>1.5496250069976303</v>
      </c>
      <c r="K19" s="18">
        <v>0.61510367812403</v>
      </c>
      <c r="L19" s="18">
        <v>0.39781663568695769</v>
      </c>
      <c r="M19" s="18">
        <v>0.62371593011669946</v>
      </c>
      <c r="N19" s="18">
        <v>0.67084969084451451</v>
      </c>
      <c r="O19" s="18">
        <v>0.62444956920439409</v>
      </c>
      <c r="P19" s="18">
        <v>0.624917917514762</v>
      </c>
    </row>
    <row r="20" spans="2:16">
      <c r="B20" s="6">
        <v>13</v>
      </c>
      <c r="C20" s="17">
        <v>1.2487647130797699</v>
      </c>
      <c r="D20" s="18">
        <v>1.1719597224122458</v>
      </c>
      <c r="E20" s="18">
        <v>1.0762062416318694</v>
      </c>
      <c r="F20" s="18">
        <v>0.69769019080612615</v>
      </c>
      <c r="G20" s="18">
        <v>0.60478695610257949</v>
      </c>
      <c r="H20" s="18">
        <v>0.71753259695934424</v>
      </c>
      <c r="I20" s="18">
        <v>0.72474761748204397</v>
      </c>
      <c r="J20" s="18">
        <v>1.6360948719490818</v>
      </c>
      <c r="K20" s="18">
        <v>0.65268855898105915</v>
      </c>
      <c r="L20" s="18">
        <v>0.42388516543921362</v>
      </c>
      <c r="M20" s="18">
        <v>0.66188111844503927</v>
      </c>
      <c r="N20" s="18">
        <v>0.71110369047354727</v>
      </c>
      <c r="O20" s="18">
        <v>0.66257208540244394</v>
      </c>
      <c r="P20" s="18">
        <v>0.66317166406509331</v>
      </c>
    </row>
    <row r="21" spans="2:16">
      <c r="B21" s="6">
        <v>14</v>
      </c>
      <c r="C21" s="17">
        <v>1.313006202990459</v>
      </c>
      <c r="D21" s="18">
        <v>1.2327067427857841</v>
      </c>
      <c r="E21" s="18">
        <v>1.1321251351751422</v>
      </c>
      <c r="F21" s="18">
        <v>0.735687553670473</v>
      </c>
      <c r="G21" s="18">
        <v>0.63814851871799039</v>
      </c>
      <c r="H21" s="18">
        <v>0.75638081743613494</v>
      </c>
      <c r="I21" s="18">
        <v>0.76408473746730954</v>
      </c>
      <c r="J21" s="18">
        <v>1.7169979854734327</v>
      </c>
      <c r="K21" s="18">
        <v>0.68806907240118409</v>
      </c>
      <c r="L21" s="18">
        <v>0.44869371547332665</v>
      </c>
      <c r="M21" s="18">
        <v>0.6980069897145913</v>
      </c>
      <c r="N21" s="18">
        <v>0.74901085881433183</v>
      </c>
      <c r="O21" s="18">
        <v>0.69855492229248273</v>
      </c>
      <c r="P21" s="18">
        <v>0.69936884348861683</v>
      </c>
    </row>
    <row r="22" spans="2:16">
      <c r="B22" s="6">
        <v>15</v>
      </c>
      <c r="C22" s="17">
        <v>1.3735334113120816</v>
      </c>
      <c r="D22" s="18">
        <v>1.2899265949816721</v>
      </c>
      <c r="E22" s="18">
        <v>1.1849683041465666</v>
      </c>
      <c r="F22" s="18">
        <v>0.7716332514236377</v>
      </c>
      <c r="G22" s="18">
        <v>0.66987293564110817</v>
      </c>
      <c r="H22" s="18">
        <v>0.79317042432720841</v>
      </c>
      <c r="I22" s="18">
        <v>0.80126065856156259</v>
      </c>
      <c r="J22" s="18">
        <v>1.7942481299338953</v>
      </c>
      <c r="K22" s="18">
        <v>0.72205019754617461</v>
      </c>
      <c r="L22" s="18">
        <v>0.47265283651716089</v>
      </c>
      <c r="M22" s="18">
        <v>0.73233947023419277</v>
      </c>
      <c r="N22" s="18">
        <v>0.78568709136338</v>
      </c>
      <c r="O22" s="18">
        <v>0.73292765517126757</v>
      </c>
      <c r="P22" s="18">
        <v>0.73376561921344652</v>
      </c>
    </row>
    <row r="23" spans="2:16">
      <c r="B23" s="6">
        <v>16</v>
      </c>
      <c r="C23" s="17">
        <v>1.4303997055072912</v>
      </c>
      <c r="D23" s="18">
        <v>1.3437430378582418</v>
      </c>
      <c r="E23" s="18">
        <v>1.2347104029296858</v>
      </c>
      <c r="F23" s="18">
        <v>0.80558413276665553</v>
      </c>
      <c r="G23" s="18">
        <v>0.69988376960790066</v>
      </c>
      <c r="H23" s="18">
        <v>0.82788455835640395</v>
      </c>
      <c r="I23" s="18">
        <v>0.83636858440184714</v>
      </c>
      <c r="J23" s="18">
        <v>1.8671017285329758</v>
      </c>
      <c r="K23" s="18">
        <v>0.75426440569432107</v>
      </c>
      <c r="L23" s="18">
        <v>0.49554621527075815</v>
      </c>
      <c r="M23" s="18">
        <v>0.76479031588566426</v>
      </c>
      <c r="N23" s="18">
        <v>0.82039587581731288</v>
      </c>
      <c r="O23" s="18">
        <v>0.76546619571265961</v>
      </c>
      <c r="P23" s="18">
        <v>0.76625451685443879</v>
      </c>
    </row>
    <row r="24" spans="2:16">
      <c r="B24" s="6">
        <v>17</v>
      </c>
      <c r="C24" s="17">
        <v>1.4837817749905777</v>
      </c>
      <c r="D24" s="18">
        <v>1.3942175971998607</v>
      </c>
      <c r="E24" s="18">
        <v>1.2814704958355123</v>
      </c>
      <c r="F24" s="18">
        <v>0.8376330097240331</v>
      </c>
      <c r="G24" s="18">
        <v>0.72830240607163788</v>
      </c>
      <c r="H24" s="18">
        <v>0.86066802825305477</v>
      </c>
      <c r="I24" s="18">
        <v>0.8695080339927006</v>
      </c>
      <c r="J24" s="18">
        <v>1.9354978778169052</v>
      </c>
      <c r="K24" s="18">
        <v>0.78477753092974978</v>
      </c>
      <c r="L24" s="18">
        <v>0.51739563828958302</v>
      </c>
      <c r="M24" s="18">
        <v>0.79548415765542668</v>
      </c>
      <c r="N24" s="18">
        <v>0.85327696712534284</v>
      </c>
      <c r="O24" s="18">
        <v>0.79627218080757034</v>
      </c>
      <c r="P24" s="18">
        <v>0.79699936026954132</v>
      </c>
    </row>
    <row r="25" spans="2:16">
      <c r="B25" s="6">
        <v>18</v>
      </c>
      <c r="C25" s="17">
        <v>1.5342654861871501</v>
      </c>
      <c r="D25" s="18">
        <v>1.4419896991757089</v>
      </c>
      <c r="E25" s="18">
        <v>1.3257375672443694</v>
      </c>
      <c r="F25" s="18">
        <v>0.86819470486835038</v>
      </c>
      <c r="G25" s="18">
        <v>0.75542243883976279</v>
      </c>
      <c r="H25" s="18">
        <v>0.89191413056225355</v>
      </c>
      <c r="I25" s="18">
        <v>0.90107882543811679</v>
      </c>
      <c r="J25" s="18">
        <v>2.0004383831975829</v>
      </c>
      <c r="K25" s="18">
        <v>0.81383414756409334</v>
      </c>
      <c r="L25" s="18">
        <v>0.53827817054570271</v>
      </c>
      <c r="M25" s="18">
        <v>0.82474064665340174</v>
      </c>
      <c r="N25" s="18">
        <v>0.88454608015598746</v>
      </c>
      <c r="O25" s="18">
        <v>0.82562155591606423</v>
      </c>
      <c r="P25" s="18">
        <v>0.82631488070962034</v>
      </c>
    </row>
    <row r="26" spans="2:16">
      <c r="B26" s="6">
        <v>19</v>
      </c>
      <c r="C26" s="17">
        <v>1.5819271806559894</v>
      </c>
      <c r="D26" s="18">
        <v>1.4871504364476178</v>
      </c>
      <c r="E26" s="18">
        <v>1.3674304134843258</v>
      </c>
      <c r="F26" s="18">
        <v>0.89704631414412317</v>
      </c>
      <c r="G26" s="18">
        <v>0.78095805968061904</v>
      </c>
      <c r="H26" s="18">
        <v>0.92139296015574845</v>
      </c>
      <c r="I26" s="18">
        <v>0.93090165998086083</v>
      </c>
      <c r="J26" s="18">
        <v>2.0603381052125935</v>
      </c>
      <c r="K26" s="18">
        <v>0.84090534940972916</v>
      </c>
      <c r="L26" s="18">
        <v>0.55777005745927033</v>
      </c>
      <c r="M26" s="18">
        <v>0.85226457267096789</v>
      </c>
      <c r="N26" s="18">
        <v>0.91346800530972394</v>
      </c>
      <c r="O26" s="18">
        <v>0.85308609559989024</v>
      </c>
      <c r="P26" s="18">
        <v>0.85389482394870087</v>
      </c>
    </row>
    <row r="27" spans="2:16">
      <c r="B27" s="6">
        <v>20</v>
      </c>
      <c r="C27" s="17">
        <v>1.6268468458902983</v>
      </c>
      <c r="D27" s="18">
        <v>1.5297001651843503</v>
      </c>
      <c r="E27" s="18">
        <v>1.4068181877858041</v>
      </c>
      <c r="F27" s="18">
        <v>0.92435388141067176</v>
      </c>
      <c r="G27" s="18">
        <v>0.80524369029656129</v>
      </c>
      <c r="H27" s="18">
        <v>0.94932521485373256</v>
      </c>
      <c r="I27" s="18">
        <v>0.95913029389333082</v>
      </c>
      <c r="J27" s="18">
        <v>2.1168726589022491</v>
      </c>
      <c r="K27" s="18">
        <v>0.86667023953199407</v>
      </c>
      <c r="L27" s="18">
        <v>0.57646370816052572</v>
      </c>
      <c r="M27" s="18">
        <v>0.87841128858186601</v>
      </c>
      <c r="N27" s="18">
        <v>0.94112584952412282</v>
      </c>
      <c r="O27" s="18">
        <v>0.87919604172969934</v>
      </c>
      <c r="P27" s="18">
        <v>0.88009109682332565</v>
      </c>
    </row>
    <row r="28" spans="2:16">
      <c r="B28" s="6">
        <v>21</v>
      </c>
      <c r="C28" s="17">
        <v>1.670626227348289</v>
      </c>
      <c r="D28" s="18">
        <v>1.5520194092572437</v>
      </c>
      <c r="E28" s="18">
        <v>1.4439282473278445</v>
      </c>
      <c r="F28" s="18">
        <v>0.95015093593055067</v>
      </c>
      <c r="G28" s="18">
        <v>0.82820565562184423</v>
      </c>
      <c r="H28" s="18">
        <v>0.97570606995885656</v>
      </c>
      <c r="I28" s="18">
        <v>0.98579295547938828</v>
      </c>
      <c r="J28" s="18">
        <v>2.1700264065963033</v>
      </c>
      <c r="K28" s="18">
        <v>0.89101944210023432</v>
      </c>
      <c r="L28" s="18">
        <v>0.59420069173999301</v>
      </c>
      <c r="M28" s="18">
        <v>0.90312031651024016</v>
      </c>
      <c r="N28" s="18">
        <v>0.96724905007305484</v>
      </c>
      <c r="O28" s="18">
        <v>0.90386873207775364</v>
      </c>
      <c r="P28" s="18">
        <v>0.90484690578678029</v>
      </c>
    </row>
    <row r="29" spans="2:16">
      <c r="B29" s="6">
        <v>22</v>
      </c>
      <c r="C29" s="17">
        <v>1.7133834996082813</v>
      </c>
      <c r="D29" s="18">
        <v>1.5728895140300265</v>
      </c>
      <c r="E29" s="18">
        <v>1.4788972649016872</v>
      </c>
      <c r="F29" s="18">
        <v>0.97452389323480504</v>
      </c>
      <c r="G29" s="18">
        <v>0.84991841547869229</v>
      </c>
      <c r="H29" s="18">
        <v>1.0006246873619848</v>
      </c>
      <c r="I29" s="18">
        <v>1.0109795231879208</v>
      </c>
      <c r="J29" s="18">
        <v>2.2200090722184429</v>
      </c>
      <c r="K29" s="18">
        <v>0.9140333372842474</v>
      </c>
      <c r="L29" s="18">
        <v>0.6110307628329702</v>
      </c>
      <c r="M29" s="18">
        <v>0.92647335183950486</v>
      </c>
      <c r="N29" s="18">
        <v>0.99192570883312059</v>
      </c>
      <c r="O29" s="18">
        <v>0.92718594031074786</v>
      </c>
      <c r="P29" s="18">
        <v>0.92824410726299245</v>
      </c>
    </row>
    <row r="30" spans="2:16">
      <c r="B30" s="6">
        <v>23</v>
      </c>
      <c r="C30" s="17">
        <v>1.7552298845788092</v>
      </c>
      <c r="D30" s="18">
        <v>1.5924071823216746</v>
      </c>
      <c r="E30" s="18">
        <v>1.5118534073855598</v>
      </c>
      <c r="F30" s="18">
        <v>0.99755404102485001</v>
      </c>
      <c r="G30" s="18">
        <v>0.87045209004188373</v>
      </c>
      <c r="H30" s="18">
        <v>1.0241649128339876</v>
      </c>
      <c r="I30" s="18">
        <v>1.034774524111806</v>
      </c>
      <c r="J30" s="18">
        <v>2.267016920647166</v>
      </c>
      <c r="K30" s="18">
        <v>0.93578757351802655</v>
      </c>
      <c r="L30" s="18">
        <v>0.62700103307458843</v>
      </c>
      <c r="M30" s="18">
        <v>0.94854727665512506</v>
      </c>
      <c r="N30" s="18">
        <v>1.0152386807677056</v>
      </c>
      <c r="O30" s="18">
        <v>0.94922461574682548</v>
      </c>
      <c r="P30" s="18">
        <v>0.95035973468317603</v>
      </c>
    </row>
    <row r="31" spans="2:16">
      <c r="B31" s="6">
        <v>24</v>
      </c>
      <c r="C31" s="17">
        <v>1.796270159792225</v>
      </c>
      <c r="D31" s="18">
        <v>1.6106625206665361</v>
      </c>
      <c r="E31" s="18">
        <v>1.542916883194521</v>
      </c>
      <c r="F31" s="18">
        <v>1.019317854898389</v>
      </c>
      <c r="G31" s="18">
        <v>0.88987272231498071</v>
      </c>
      <c r="H31" s="18">
        <v>1.0464056048630506</v>
      </c>
      <c r="I31" s="18">
        <v>1.0572574645580641</v>
      </c>
      <c r="J31" s="18">
        <v>2.3112336472046167</v>
      </c>
      <c r="K31" s="18">
        <v>0.95635335656203635</v>
      </c>
      <c r="L31" s="18">
        <v>0.64215611528348104</v>
      </c>
      <c r="M31" s="18">
        <v>0.96941445403968729</v>
      </c>
      <c r="N31" s="18">
        <v>1.0372658981250868</v>
      </c>
      <c r="O31" s="18">
        <v>0.97005717871505048</v>
      </c>
      <c r="P31" s="18">
        <v>0.97126629338613779</v>
      </c>
    </row>
    <row r="32" spans="2:16">
      <c r="B32" s="6">
        <v>25</v>
      </c>
      <c r="C32" s="17">
        <v>1.8366031317579932</v>
      </c>
      <c r="D32" s="18">
        <v>1.6277394968928469</v>
      </c>
      <c r="E32" s="18">
        <v>1.572200453462421</v>
      </c>
      <c r="F32" s="18">
        <v>1.03988729394965</v>
      </c>
      <c r="G32" s="18">
        <v>0.90824252414796836</v>
      </c>
      <c r="H32" s="18">
        <v>1.0674209424428129</v>
      </c>
      <c r="I32" s="18">
        <v>1.0785031394836089</v>
      </c>
      <c r="J32" s="18">
        <v>2.3528312069327817</v>
      </c>
      <c r="K32" s="18">
        <v>0.97579772027093958</v>
      </c>
      <c r="L32" s="18">
        <v>0.65653825952627543</v>
      </c>
      <c r="M32" s="18">
        <v>0.98914300372767849</v>
      </c>
      <c r="N32" s="18">
        <v>1.0580806739049322</v>
      </c>
      <c r="O32" s="18">
        <v>0.98975179718454764</v>
      </c>
      <c r="P32" s="18">
        <v>0.99103203683922869</v>
      </c>
    </row>
    <row r="33" spans="1:16">
      <c r="B33" s="6">
        <v>26</v>
      </c>
      <c r="C33" s="17">
        <v>1.87632207686582</v>
      </c>
      <c r="D33" s="18">
        <v>1.6437163655613274</v>
      </c>
      <c r="E33" s="18">
        <v>1.5998099094158007</v>
      </c>
      <c r="F33" s="18">
        <v>1.0593300775664738</v>
      </c>
      <c r="G33" s="18">
        <v>0.92562010686263951</v>
      </c>
      <c r="H33" s="18">
        <v>1.0872807131994473</v>
      </c>
      <c r="I33" s="18">
        <v>1.0985819221889066</v>
      </c>
      <c r="J33" s="18">
        <v>2.3919705878099053</v>
      </c>
      <c r="K33" s="18">
        <v>0.99418378026164667</v>
      </c>
      <c r="L33" s="18">
        <v>0.67018748153664054</v>
      </c>
      <c r="M33" s="18">
        <v>1.0077970603382367</v>
      </c>
      <c r="N33" s="18">
        <v>1.0777519859592219</v>
      </c>
      <c r="O33" s="18">
        <v>1.0083726458887361</v>
      </c>
      <c r="P33" s="18">
        <v>1.0097212254008034</v>
      </c>
    </row>
    <row r="34" spans="1:16">
      <c r="B34" s="6">
        <v>27</v>
      </c>
      <c r="C34" s="17">
        <v>1.9155151521517859</v>
      </c>
      <c r="D34" s="18">
        <v>1.6586660635417574</v>
      </c>
      <c r="E34" s="18">
        <v>1.6258445182296493</v>
      </c>
      <c r="F34" s="18">
        <v>1.0777099446576677</v>
      </c>
      <c r="G34" s="18">
        <v>0.94206069748102794</v>
      </c>
      <c r="H34" s="18">
        <v>1.1060505831519964</v>
      </c>
      <c r="I34" s="18">
        <v>1.1175600355678417</v>
      </c>
      <c r="J34" s="18">
        <v>2.4288025317695054</v>
      </c>
      <c r="K34" s="18">
        <v>1.0115709715964276</v>
      </c>
      <c r="L34" s="18">
        <v>0.68314168393393904</v>
      </c>
      <c r="M34" s="18">
        <v>1.0254370153224095</v>
      </c>
      <c r="N34" s="18">
        <v>1.0963447430013726</v>
      </c>
      <c r="O34" s="18">
        <v>1.0259801490877938</v>
      </c>
      <c r="P34" s="18">
        <v>1.0273943687631351</v>
      </c>
    </row>
    <row r="35" spans="1:16">
      <c r="B35" s="6">
        <v>28</v>
      </c>
      <c r="C35" s="17">
        <v>1.9542657780763117</v>
      </c>
      <c r="D35" s="18">
        <v>1.6726565778429507</v>
      </c>
      <c r="E35" s="18">
        <v>1.6503974394969392</v>
      </c>
      <c r="F35" s="18">
        <v>1.0950868964610461</v>
      </c>
      <c r="G35" s="18">
        <v>0.95761634148599906</v>
      </c>
      <c r="H35" s="18">
        <v>1.1237923493129345</v>
      </c>
      <c r="I35" s="18">
        <v>1.1354998061245454</v>
      </c>
      <c r="J35" s="18">
        <v>2.4634682071144525</v>
      </c>
      <c r="K35" s="18">
        <v>1.0280152715212056</v>
      </c>
      <c r="L35" s="18">
        <v>0.69543677065964793</v>
      </c>
      <c r="M35" s="18">
        <v>1.042119743685314</v>
      </c>
      <c r="N35" s="18">
        <v>1.1139200337114383</v>
      </c>
      <c r="O35" s="18">
        <v>1.0426312080358471</v>
      </c>
      <c r="P35" s="18">
        <v>1.0441084531384361</v>
      </c>
    </row>
    <row r="36" spans="1:16">
      <c r="B36" s="6">
        <v>29</v>
      </c>
      <c r="C36" s="17">
        <v>1.9926529953102565</v>
      </c>
      <c r="D36" s="18">
        <v>1.6857512876607001</v>
      </c>
      <c r="E36" s="18">
        <v>1.6735561142968975</v>
      </c>
      <c r="F36" s="18">
        <v>1.1115174240052779</v>
      </c>
      <c r="G36" s="18">
        <v>0.97233609298141888</v>
      </c>
      <c r="H36" s="18">
        <v>1.1405641762545811</v>
      </c>
      <c r="I36" s="18">
        <v>1.1524599018864246</v>
      </c>
      <c r="J36" s="18">
        <v>2.4960998356676907</v>
      </c>
      <c r="K36" s="18">
        <v>1.0435694082296048</v>
      </c>
      <c r="L36" s="18">
        <v>0.7071067550245087</v>
      </c>
      <c r="M36" s="18">
        <v>1.0578988164726728</v>
      </c>
      <c r="N36" s="18">
        <v>1.1305353600452774</v>
      </c>
      <c r="O36" s="18">
        <v>1.0583794141479863</v>
      </c>
      <c r="P36" s="18">
        <v>1.0599171541795602</v>
      </c>
    </row>
    <row r="37" spans="1:16">
      <c r="B37" s="6">
        <v>30</v>
      </c>
      <c r="C37" s="17">
        <v>2.0307517973838265</v>
      </c>
      <c r="D37" s="18">
        <v>1.698009282468246</v>
      </c>
      <c r="E37" s="18">
        <v>1.6954026287103112</v>
      </c>
      <c r="F37" s="18">
        <v>1.1270547212266648</v>
      </c>
      <c r="G37" s="18">
        <v>0.98626619306181895</v>
      </c>
      <c r="H37" s="18">
        <v>1.1564208176912638</v>
      </c>
      <c r="I37" s="18">
        <v>1.1684955552667073</v>
      </c>
      <c r="J37" s="18">
        <v>2.5268212777680219</v>
      </c>
      <c r="K37" s="18">
        <v>1.0582830565585577</v>
      </c>
      <c r="L37" s="18">
        <v>0.71818386173574622</v>
      </c>
      <c r="M37" s="18">
        <v>1.0728246999451141</v>
      </c>
      <c r="N37" s="18">
        <v>1.1462448557810736</v>
      </c>
      <c r="O37" s="18">
        <v>1.0732752487956876</v>
      </c>
      <c r="P37" s="18">
        <v>1.074871036560729</v>
      </c>
    </row>
    <row r="38" spans="1:16">
      <c r="B38" s="5"/>
      <c r="C38" s="5"/>
      <c r="D38" s="5"/>
      <c r="E38" s="5"/>
      <c r="F38" s="5"/>
      <c r="G38" s="5"/>
      <c r="H38" s="5"/>
      <c r="I38" s="5"/>
      <c r="J38" s="5"/>
      <c r="K38" s="4"/>
    </row>
    <row r="39" spans="1:16" s="14" customFormat="1">
      <c r="A39" s="274"/>
      <c r="B39" s="43"/>
      <c r="C39" s="43"/>
      <c r="D39" s="43"/>
      <c r="E39" s="43"/>
      <c r="F39" s="43"/>
      <c r="G39" s="43"/>
      <c r="H39" s="43"/>
      <c r="I39" s="43"/>
      <c r="J39" s="43"/>
      <c r="K39" s="43"/>
      <c r="L39" s="43"/>
      <c r="M39" s="43"/>
      <c r="N39" s="43"/>
      <c r="O39" s="43"/>
      <c r="P39" s="551"/>
    </row>
    <row r="40" spans="1:16" s="14" customFormat="1">
      <c r="A40" s="274"/>
      <c r="B40" s="3"/>
      <c r="C40" s="2"/>
      <c r="D40" s="2"/>
      <c r="E40" s="2"/>
      <c r="F40" s="2"/>
      <c r="G40" s="2"/>
      <c r="H40" s="2"/>
      <c r="I40" s="2"/>
      <c r="J40" s="2"/>
      <c r="K40" s="1"/>
    </row>
    <row r="41" spans="1:16" s="14" customFormat="1">
      <c r="A41" s="274"/>
      <c r="C41" s="43"/>
      <c r="D41" s="43"/>
      <c r="E41" s="43"/>
      <c r="F41" s="43"/>
      <c r="G41" s="43"/>
      <c r="H41" s="43"/>
      <c r="I41" s="43"/>
      <c r="J41" s="43"/>
      <c r="K41" s="43"/>
      <c r="L41" s="43"/>
      <c r="M41" s="43"/>
      <c r="N41" s="43"/>
      <c r="O41" s="43"/>
      <c r="P41" s="43"/>
    </row>
  </sheetData>
  <customSheetViews>
    <customSheetView guid="{9B4B0DAB-FAB9-4E24-9A0E-9A6ECAA72FED}" fitToPage="1">
      <selection sqref="A1:A1048576"/>
      <pageMargins left="0.75" right="0.75" top="1" bottom="1" header="0.5" footer="0.5"/>
      <pageSetup paperSize="5" scale="83" orientation="landscape" r:id="rId1"/>
      <headerFooter alignWithMargins="0"/>
    </customSheetView>
    <customSheetView guid="{F8CBED13-6556-4784-BBB1-9BE8F83E1036}" showPageBreaks="1" fitToPage="1">
      <pane xSplit="1" ySplit="1" topLeftCell="B2" activePane="bottomRight" state="frozen"/>
      <selection pane="bottomRight" sqref="A1:A1048576"/>
      <pageMargins left="0.75" right="0.75" top="1" bottom="1" header="0.5" footer="0.5"/>
      <pageSetup paperSize="5" scale="79" orientation="landscape" r:id="rId2"/>
      <headerFooter alignWithMargins="0"/>
    </customSheetView>
  </customSheetViews>
  <phoneticPr fontId="21" type="noConversion"/>
  <hyperlinks>
    <hyperlink ref="A1" location="'Electric CE'!A1" display="Rtn to Summary"/>
  </hyperlinks>
  <pageMargins left="0.75" right="0.75" top="0.48" bottom="1" header="0.34" footer="0.5"/>
  <pageSetup paperSize="3" scale="85" orientation="landscape" r:id="rId3"/>
  <headerFooter alignWithMargins="0"/>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6"/>
  </sheetPr>
  <dimension ref="A1:SJ325"/>
  <sheetViews>
    <sheetView workbookViewId="0">
      <pane xSplit="4" ySplit="4" topLeftCell="Q5" activePane="bottomRight" state="frozen"/>
      <selection pane="topRight" activeCell="E1" sqref="E1"/>
      <selection pane="bottomLeft" activeCell="A5" sqref="A5"/>
      <selection pane="bottomRight"/>
    </sheetView>
  </sheetViews>
  <sheetFormatPr defaultColWidth="9.140625" defaultRowHeight="12.75"/>
  <cols>
    <col min="1" max="1" width="28.85546875" style="23" customWidth="1"/>
    <col min="2" max="2" width="14.28515625" style="24" customWidth="1"/>
    <col min="3" max="3" width="44.140625" style="24" customWidth="1"/>
    <col min="4" max="4" width="16.5703125" style="24" hidden="1" customWidth="1"/>
    <col min="5" max="5" width="9.28515625" style="24" customWidth="1"/>
    <col min="6" max="6" width="20" style="24" hidden="1" customWidth="1"/>
    <col min="7" max="7" width="15.140625" style="120" customWidth="1"/>
    <col min="8" max="8" width="24.140625" style="96" customWidth="1"/>
    <col min="9" max="9" width="17.85546875" style="23" customWidth="1"/>
    <col min="10" max="10" width="18.28515625" style="24" customWidth="1"/>
    <col min="11" max="11" width="17.28515625" style="24" customWidth="1"/>
    <col min="12" max="12" width="17.85546875" style="24" hidden="1" customWidth="1"/>
    <col min="13" max="13" width="16.5703125" style="24" customWidth="1"/>
    <col min="14" max="14" width="20.42578125" style="24" customWidth="1"/>
    <col min="15" max="15" width="19.5703125" style="24" hidden="1" customWidth="1"/>
    <col min="16" max="16" width="26" style="23" customWidth="1"/>
    <col min="17" max="17" width="22.42578125" style="23" customWidth="1"/>
    <col min="18" max="18" width="20.140625" style="23" customWidth="1"/>
    <col min="19" max="19" width="22.42578125" style="23" customWidth="1"/>
    <col min="20" max="20" width="17.28515625" style="23" customWidth="1"/>
    <col min="21" max="21" width="17.7109375" style="78" customWidth="1"/>
    <col min="22" max="28" width="9.140625" style="78"/>
    <col min="29" max="29" width="17" style="78" customWidth="1"/>
    <col min="30" max="45" width="9.140625" style="50"/>
    <col min="46" max="227" width="9.140625" style="23"/>
    <col min="228" max="16384" width="9.140625" style="24"/>
  </cols>
  <sheetData>
    <row r="1" spans="1:227" s="23" customFormat="1" ht="15">
      <c r="B1" s="122" t="s">
        <v>586</v>
      </c>
      <c r="C1" s="78"/>
      <c r="D1" s="78"/>
      <c r="E1" s="128"/>
      <c r="F1" s="972"/>
      <c r="G1" s="973"/>
      <c r="H1" s="973"/>
      <c r="I1" s="973"/>
      <c r="J1" s="972"/>
      <c r="K1" s="973"/>
      <c r="L1" s="973"/>
      <c r="M1" s="50">
        <v>9</v>
      </c>
      <c r="N1" s="50">
        <v>10</v>
      </c>
      <c r="O1" s="50">
        <v>11</v>
      </c>
      <c r="P1" s="50">
        <v>12</v>
      </c>
      <c r="Q1" s="50">
        <v>13</v>
      </c>
      <c r="R1" s="50">
        <v>14</v>
      </c>
      <c r="S1" s="50">
        <v>15</v>
      </c>
      <c r="T1" s="50"/>
      <c r="U1" s="50"/>
      <c r="V1" s="50"/>
      <c r="W1" s="50"/>
      <c r="X1" s="50"/>
      <c r="Y1" s="50"/>
      <c r="Z1" s="50"/>
      <c r="AA1" s="50"/>
      <c r="AB1" s="50"/>
      <c r="AC1" s="50"/>
      <c r="AD1" s="50"/>
      <c r="AE1" s="50"/>
      <c r="AF1" s="50"/>
      <c r="AG1" s="50"/>
      <c r="AH1" s="50"/>
      <c r="AI1" s="50"/>
      <c r="AJ1" s="50"/>
      <c r="AK1" s="50"/>
      <c r="AL1" s="50"/>
      <c r="AM1" s="50"/>
      <c r="AN1" s="50"/>
      <c r="AO1" s="50"/>
      <c r="AP1" s="50"/>
      <c r="AQ1" s="50"/>
      <c r="AR1" s="50"/>
      <c r="AS1" s="50"/>
    </row>
    <row r="2" spans="1:227" s="23" customFormat="1" ht="14.25">
      <c r="B2" s="149" t="s">
        <v>154</v>
      </c>
      <c r="C2" s="150">
        <v>7.8E-2</v>
      </c>
      <c r="D2" s="77"/>
      <c r="E2" s="574" t="s">
        <v>523</v>
      </c>
      <c r="F2" s="573" t="s">
        <v>524</v>
      </c>
      <c r="G2" s="573" t="s">
        <v>523</v>
      </c>
      <c r="H2" s="573" t="s">
        <v>523</v>
      </c>
      <c r="I2" s="573" t="s">
        <v>523</v>
      </c>
      <c r="J2" s="573" t="s">
        <v>523</v>
      </c>
      <c r="K2" s="573" t="s">
        <v>523</v>
      </c>
      <c r="L2" s="573" t="s">
        <v>523</v>
      </c>
      <c r="M2" s="573" t="s">
        <v>523</v>
      </c>
      <c r="N2" s="573" t="s">
        <v>523</v>
      </c>
      <c r="O2" s="861" t="s">
        <v>523</v>
      </c>
      <c r="P2" s="862" t="s">
        <v>439</v>
      </c>
      <c r="Q2" s="862" t="s">
        <v>439</v>
      </c>
      <c r="R2" s="573" t="s">
        <v>523</v>
      </c>
      <c r="S2" s="573" t="s">
        <v>525</v>
      </c>
      <c r="T2" s="573" t="s">
        <v>439</v>
      </c>
      <c r="U2" s="573" t="s">
        <v>439</v>
      </c>
      <c r="V2" s="50"/>
      <c r="W2" s="50"/>
      <c r="X2" s="50"/>
      <c r="Y2" s="50"/>
      <c r="Z2" s="50"/>
      <c r="AA2" s="50"/>
      <c r="AB2" s="50"/>
      <c r="AC2" s="50"/>
      <c r="AD2" s="50"/>
      <c r="AE2" s="50"/>
      <c r="AF2" s="50"/>
      <c r="AG2" s="50"/>
      <c r="AH2" s="50"/>
      <c r="AI2" s="50"/>
      <c r="AJ2" s="50"/>
      <c r="AK2" s="50"/>
      <c r="AL2" s="50"/>
      <c r="AM2" s="50"/>
      <c r="AN2" s="50"/>
      <c r="AO2" s="50"/>
      <c r="AP2" s="50"/>
      <c r="AQ2" s="50"/>
      <c r="AR2" s="50"/>
      <c r="AS2" s="50"/>
    </row>
    <row r="3" spans="1:227" s="163" customFormat="1" ht="55.15" customHeight="1">
      <c r="A3" s="162"/>
      <c r="B3" s="571" t="s">
        <v>129</v>
      </c>
      <c r="C3" s="571" t="s">
        <v>130</v>
      </c>
      <c r="D3" s="571" t="s">
        <v>87</v>
      </c>
      <c r="E3" s="571" t="s">
        <v>522</v>
      </c>
      <c r="F3" s="571" t="s">
        <v>159</v>
      </c>
      <c r="G3" s="571" t="s">
        <v>160</v>
      </c>
      <c r="H3" s="571" t="s">
        <v>171</v>
      </c>
      <c r="I3" s="572" t="s">
        <v>163</v>
      </c>
      <c r="J3" s="571" t="s">
        <v>162</v>
      </c>
      <c r="K3" s="571" t="s">
        <v>164</v>
      </c>
      <c r="L3" s="571" t="s">
        <v>165</v>
      </c>
      <c r="M3" s="571" t="s">
        <v>166</v>
      </c>
      <c r="N3" s="571" t="s">
        <v>167</v>
      </c>
      <c r="O3" s="571" t="s">
        <v>168</v>
      </c>
      <c r="P3" s="572" t="s">
        <v>190</v>
      </c>
      <c r="Q3" s="571" t="s">
        <v>191</v>
      </c>
      <c r="R3" s="571" t="s">
        <v>170</v>
      </c>
      <c r="S3" s="571" t="s">
        <v>169</v>
      </c>
      <c r="T3" s="571" t="s">
        <v>157</v>
      </c>
      <c r="U3" s="572" t="s">
        <v>158</v>
      </c>
      <c r="V3" s="971" t="s">
        <v>589</v>
      </c>
      <c r="W3" s="50"/>
      <c r="X3" s="50"/>
      <c r="Y3" s="50"/>
      <c r="Z3" s="50"/>
      <c r="AA3" s="50"/>
      <c r="AB3" s="50"/>
      <c r="AC3" s="50"/>
      <c r="AD3" s="161"/>
      <c r="AE3" s="161"/>
      <c r="AF3" s="161"/>
      <c r="AG3" s="161"/>
      <c r="AH3" s="161"/>
      <c r="AI3" s="161"/>
      <c r="AJ3" s="161"/>
      <c r="AK3" s="161"/>
      <c r="AL3" s="161"/>
      <c r="AM3" s="161"/>
      <c r="AN3" s="161"/>
      <c r="AO3" s="161"/>
      <c r="AP3" s="161"/>
      <c r="AQ3" s="161"/>
      <c r="AR3" s="161"/>
      <c r="AS3" s="161"/>
      <c r="AT3" s="162"/>
      <c r="AU3" s="162"/>
      <c r="AV3" s="162"/>
      <c r="AW3" s="162"/>
      <c r="AX3" s="162"/>
      <c r="AY3" s="162"/>
      <c r="AZ3" s="162"/>
      <c r="BA3" s="162"/>
      <c r="BB3" s="162"/>
      <c r="BC3" s="162"/>
      <c r="BD3" s="162"/>
      <c r="BE3" s="162"/>
      <c r="BF3" s="162"/>
      <c r="BG3" s="162"/>
      <c r="BH3" s="162"/>
      <c r="BI3" s="162"/>
      <c r="BJ3" s="162"/>
      <c r="BK3" s="162"/>
      <c r="BL3" s="162"/>
      <c r="BM3" s="162"/>
      <c r="BN3" s="162"/>
      <c r="BO3" s="162"/>
      <c r="BP3" s="162"/>
      <c r="BQ3" s="162"/>
      <c r="BR3" s="162"/>
      <c r="BS3" s="162"/>
      <c r="BT3" s="162"/>
      <c r="BU3" s="162"/>
      <c r="BV3" s="162"/>
      <c r="BW3" s="162"/>
      <c r="BX3" s="162"/>
      <c r="BY3" s="162"/>
      <c r="BZ3" s="162"/>
      <c r="CA3" s="162"/>
      <c r="CB3" s="162"/>
      <c r="CC3" s="162"/>
      <c r="CD3" s="162"/>
      <c r="CE3" s="162"/>
      <c r="CF3" s="162"/>
      <c r="CG3" s="162"/>
      <c r="CH3" s="162"/>
      <c r="CI3" s="162"/>
      <c r="CJ3" s="162"/>
      <c r="CK3" s="162"/>
      <c r="CL3" s="162"/>
      <c r="CM3" s="162"/>
      <c r="CN3" s="162"/>
      <c r="CO3" s="162"/>
      <c r="CP3" s="162"/>
      <c r="CQ3" s="162"/>
      <c r="CR3" s="162"/>
      <c r="CS3" s="162"/>
      <c r="CT3" s="162"/>
      <c r="CU3" s="162"/>
      <c r="CV3" s="162"/>
      <c r="CW3" s="162"/>
      <c r="CX3" s="162"/>
      <c r="CY3" s="162"/>
      <c r="CZ3" s="162"/>
      <c r="DA3" s="162"/>
      <c r="DB3" s="162"/>
      <c r="DC3" s="162"/>
      <c r="DD3" s="162"/>
      <c r="DE3" s="162"/>
      <c r="DF3" s="162"/>
      <c r="DG3" s="162"/>
      <c r="DH3" s="162"/>
      <c r="DI3" s="162"/>
      <c r="DJ3" s="162"/>
      <c r="DK3" s="162"/>
      <c r="DL3" s="162"/>
      <c r="DM3" s="162"/>
      <c r="DN3" s="162"/>
      <c r="DO3" s="162"/>
      <c r="DP3" s="162"/>
      <c r="DQ3" s="162"/>
      <c r="DR3" s="162"/>
      <c r="DS3" s="162"/>
      <c r="DT3" s="162"/>
      <c r="DU3" s="162"/>
      <c r="DV3" s="162"/>
      <c r="DW3" s="162"/>
      <c r="DX3" s="162"/>
      <c r="DY3" s="162"/>
      <c r="DZ3" s="162"/>
      <c r="EA3" s="162"/>
      <c r="EB3" s="162"/>
      <c r="EC3" s="162"/>
      <c r="ED3" s="162"/>
      <c r="EE3" s="162"/>
      <c r="EF3" s="162"/>
      <c r="EG3" s="162"/>
      <c r="EH3" s="162"/>
      <c r="EI3" s="162"/>
      <c r="EJ3" s="162"/>
      <c r="EK3" s="162"/>
      <c r="EL3" s="162"/>
      <c r="EM3" s="162"/>
      <c r="EN3" s="162"/>
      <c r="EO3" s="162"/>
      <c r="EP3" s="162"/>
      <c r="EQ3" s="162"/>
      <c r="ER3" s="162"/>
      <c r="ES3" s="162"/>
      <c r="ET3" s="162"/>
      <c r="EU3" s="162"/>
      <c r="EV3" s="162"/>
      <c r="EW3" s="162"/>
      <c r="EX3" s="162"/>
      <c r="EY3" s="162"/>
      <c r="EZ3" s="162"/>
      <c r="FA3" s="162"/>
      <c r="FB3" s="162"/>
      <c r="FC3" s="162"/>
      <c r="FD3" s="162"/>
      <c r="FE3" s="162"/>
      <c r="FF3" s="162"/>
      <c r="FG3" s="162"/>
      <c r="FH3" s="162"/>
      <c r="FI3" s="162"/>
      <c r="FJ3" s="162"/>
      <c r="FK3" s="162"/>
      <c r="FL3" s="162"/>
      <c r="FM3" s="162"/>
      <c r="FN3" s="162"/>
      <c r="FO3" s="162"/>
      <c r="FP3" s="162"/>
      <c r="FQ3" s="162"/>
      <c r="FR3" s="162"/>
      <c r="FS3" s="162"/>
      <c r="FT3" s="162"/>
      <c r="FU3" s="162"/>
      <c r="FV3" s="162"/>
      <c r="FW3" s="162"/>
      <c r="FX3" s="162"/>
      <c r="FY3" s="162"/>
      <c r="FZ3" s="162"/>
      <c r="GA3" s="162"/>
      <c r="GB3" s="162"/>
      <c r="GC3" s="162"/>
      <c r="GD3" s="162"/>
      <c r="GE3" s="162"/>
      <c r="GF3" s="162"/>
      <c r="GG3" s="162"/>
      <c r="GH3" s="162"/>
      <c r="GI3" s="162"/>
      <c r="GJ3" s="162"/>
      <c r="GK3" s="162"/>
      <c r="GL3" s="162"/>
      <c r="GM3" s="162"/>
      <c r="GN3" s="162"/>
      <c r="GO3" s="162"/>
      <c r="GP3" s="162"/>
      <c r="GQ3" s="162"/>
      <c r="GR3" s="162"/>
      <c r="GS3" s="162"/>
      <c r="GT3" s="162"/>
      <c r="GU3" s="162"/>
      <c r="GV3" s="162"/>
      <c r="GW3" s="162"/>
      <c r="GX3" s="162"/>
      <c r="GY3" s="162"/>
      <c r="GZ3" s="162"/>
      <c r="HA3" s="162"/>
      <c r="HB3" s="162"/>
      <c r="HC3" s="162"/>
      <c r="HD3" s="162"/>
      <c r="HE3" s="162"/>
      <c r="HF3" s="162"/>
      <c r="HG3" s="162"/>
      <c r="HH3" s="162"/>
      <c r="HI3" s="162"/>
      <c r="HJ3" s="162"/>
      <c r="HK3" s="162"/>
      <c r="HL3" s="162"/>
      <c r="HM3" s="162"/>
      <c r="HN3" s="162"/>
      <c r="HO3" s="162"/>
      <c r="HP3" s="162"/>
      <c r="HQ3" s="162"/>
      <c r="HR3" s="162"/>
      <c r="HS3" s="162"/>
    </row>
    <row r="4" spans="1:227" s="163" customFormat="1" ht="31.9" hidden="1" customHeight="1">
      <c r="A4" s="162"/>
      <c r="B4" s="565"/>
      <c r="C4" s="575" t="s">
        <v>324</v>
      </c>
      <c r="D4" s="566"/>
      <c r="E4" s="566"/>
      <c r="F4" s="566"/>
      <c r="G4" s="566"/>
      <c r="H4" s="566"/>
      <c r="I4" s="566"/>
      <c r="J4" s="566"/>
      <c r="K4" s="566"/>
      <c r="L4" s="566"/>
      <c r="M4" s="566"/>
      <c r="N4" s="566"/>
      <c r="O4" s="566"/>
      <c r="P4" s="566"/>
      <c r="Q4" s="566"/>
      <c r="R4" s="566"/>
      <c r="S4" s="566"/>
      <c r="T4" s="565"/>
      <c r="U4" s="565"/>
      <c r="V4" s="50"/>
      <c r="W4" s="50"/>
      <c r="X4" s="50"/>
      <c r="Y4" s="50"/>
      <c r="Z4" s="50"/>
      <c r="AA4" s="50"/>
      <c r="AB4" s="50"/>
      <c r="AC4" s="50"/>
      <c r="AD4" s="161"/>
      <c r="AE4" s="161"/>
      <c r="AF4" s="161"/>
      <c r="AG4" s="161"/>
      <c r="AH4" s="161"/>
      <c r="AI4" s="161"/>
      <c r="AJ4" s="161"/>
      <c r="AK4" s="161"/>
      <c r="AL4" s="161"/>
      <c r="AM4" s="161"/>
      <c r="AN4" s="161"/>
      <c r="AO4" s="161"/>
      <c r="AP4" s="161"/>
      <c r="AQ4" s="161"/>
      <c r="AR4" s="161"/>
      <c r="AS4" s="161"/>
      <c r="AT4" s="162"/>
      <c r="AU4" s="162"/>
      <c r="AV4" s="162"/>
      <c r="AW4" s="162"/>
      <c r="AX4" s="162"/>
      <c r="AY4" s="162"/>
      <c r="AZ4" s="162"/>
      <c r="BA4" s="162"/>
      <c r="BB4" s="162"/>
      <c r="BC4" s="162"/>
      <c r="BD4" s="162"/>
      <c r="BE4" s="162"/>
      <c r="BF4" s="162"/>
      <c r="BG4" s="162"/>
      <c r="BH4" s="162"/>
      <c r="BI4" s="162"/>
      <c r="BJ4" s="162"/>
      <c r="BK4" s="162"/>
      <c r="BL4" s="162"/>
      <c r="BM4" s="162"/>
      <c r="BN4" s="162"/>
      <c r="BO4" s="162"/>
      <c r="BP4" s="162"/>
      <c r="BQ4" s="162"/>
      <c r="BR4" s="162"/>
      <c r="BS4" s="162"/>
      <c r="BT4" s="162"/>
      <c r="BU4" s="162"/>
      <c r="BV4" s="162"/>
      <c r="BW4" s="162"/>
      <c r="BX4" s="162"/>
      <c r="BY4" s="162"/>
      <c r="BZ4" s="162"/>
      <c r="CA4" s="162"/>
      <c r="CB4" s="162"/>
      <c r="CC4" s="162"/>
      <c r="CD4" s="162"/>
      <c r="CE4" s="162"/>
      <c r="CF4" s="162"/>
      <c r="CG4" s="162"/>
      <c r="CH4" s="162"/>
      <c r="CI4" s="162"/>
      <c r="CJ4" s="162"/>
      <c r="CK4" s="162"/>
      <c r="CL4" s="162"/>
      <c r="CM4" s="162"/>
      <c r="CN4" s="162"/>
      <c r="CO4" s="162"/>
      <c r="CP4" s="162"/>
      <c r="CQ4" s="162"/>
      <c r="CR4" s="162"/>
      <c r="CS4" s="162"/>
      <c r="CT4" s="162"/>
      <c r="CU4" s="162"/>
      <c r="CV4" s="162"/>
      <c r="CW4" s="162"/>
      <c r="CX4" s="162"/>
      <c r="CY4" s="162"/>
      <c r="CZ4" s="162"/>
      <c r="DA4" s="162"/>
      <c r="DB4" s="162"/>
      <c r="DC4" s="162"/>
      <c r="DD4" s="162"/>
      <c r="DE4" s="162"/>
      <c r="DF4" s="162"/>
      <c r="DG4" s="162"/>
      <c r="DH4" s="162"/>
      <c r="DI4" s="162"/>
      <c r="DJ4" s="162"/>
      <c r="DK4" s="162"/>
      <c r="DL4" s="162"/>
      <c r="DM4" s="162"/>
      <c r="DN4" s="162"/>
      <c r="DO4" s="162"/>
      <c r="DP4" s="162"/>
      <c r="DQ4" s="162"/>
      <c r="DR4" s="162"/>
      <c r="DS4" s="162"/>
      <c r="DT4" s="162"/>
      <c r="DU4" s="162"/>
      <c r="DV4" s="162"/>
      <c r="DW4" s="162"/>
      <c r="DX4" s="162"/>
      <c r="DY4" s="162"/>
      <c r="DZ4" s="162"/>
      <c r="EA4" s="162"/>
      <c r="EB4" s="162"/>
      <c r="EC4" s="162"/>
      <c r="ED4" s="162"/>
      <c r="EE4" s="162"/>
      <c r="EF4" s="162"/>
      <c r="EG4" s="162"/>
      <c r="EH4" s="162"/>
      <c r="EI4" s="162"/>
      <c r="EJ4" s="162"/>
      <c r="EK4" s="162"/>
      <c r="EL4" s="162"/>
      <c r="EM4" s="162"/>
      <c r="EN4" s="162"/>
      <c r="EO4" s="162"/>
      <c r="EP4" s="162"/>
      <c r="EQ4" s="162"/>
      <c r="ER4" s="162"/>
      <c r="ES4" s="162"/>
      <c r="ET4" s="162"/>
      <c r="EU4" s="162"/>
      <c r="EV4" s="162"/>
      <c r="EW4" s="162"/>
      <c r="EX4" s="162"/>
      <c r="EY4" s="162"/>
      <c r="EZ4" s="162"/>
      <c r="FA4" s="162"/>
      <c r="FB4" s="162"/>
      <c r="FC4" s="162"/>
      <c r="FD4" s="162"/>
      <c r="FE4" s="162"/>
      <c r="FF4" s="162"/>
      <c r="FG4" s="162"/>
      <c r="FH4" s="162"/>
      <c r="FI4" s="162"/>
      <c r="FJ4" s="162"/>
      <c r="FK4" s="162"/>
      <c r="FL4" s="162"/>
      <c r="FM4" s="162"/>
      <c r="FN4" s="162"/>
      <c r="FO4" s="162"/>
      <c r="FP4" s="162"/>
      <c r="FQ4" s="162"/>
      <c r="FR4" s="162"/>
      <c r="FS4" s="162"/>
      <c r="FT4" s="162"/>
      <c r="FU4" s="162"/>
      <c r="FV4" s="162"/>
      <c r="FW4" s="162"/>
      <c r="FX4" s="162"/>
      <c r="FY4" s="162"/>
      <c r="FZ4" s="162"/>
      <c r="GA4" s="162"/>
      <c r="GB4" s="162"/>
      <c r="GC4" s="162"/>
      <c r="GD4" s="162"/>
      <c r="GE4" s="162"/>
      <c r="GF4" s="162"/>
      <c r="GG4" s="162"/>
      <c r="GH4" s="162"/>
      <c r="GI4" s="162"/>
      <c r="GJ4" s="162"/>
      <c r="GK4" s="162"/>
      <c r="GL4" s="162"/>
      <c r="GM4" s="162"/>
      <c r="GN4" s="162"/>
      <c r="GO4" s="162"/>
      <c r="GP4" s="162"/>
      <c r="GQ4" s="162"/>
      <c r="GR4" s="162"/>
      <c r="GS4" s="162"/>
      <c r="GT4" s="162"/>
      <c r="GU4" s="162"/>
      <c r="GV4" s="162"/>
      <c r="GW4" s="162"/>
      <c r="GX4" s="162"/>
      <c r="GY4" s="162"/>
      <c r="GZ4" s="162"/>
      <c r="HA4" s="162"/>
      <c r="HB4" s="162"/>
      <c r="HC4" s="162"/>
      <c r="HD4" s="162"/>
      <c r="HE4" s="162"/>
      <c r="HF4" s="162"/>
      <c r="HG4" s="162"/>
      <c r="HH4" s="162"/>
      <c r="HI4" s="162"/>
      <c r="HJ4" s="162"/>
      <c r="HK4" s="162"/>
      <c r="HL4" s="162"/>
      <c r="HM4" s="162"/>
      <c r="HN4" s="162"/>
      <c r="HO4" s="162"/>
      <c r="HP4" s="162"/>
      <c r="HQ4" s="162"/>
      <c r="HR4" s="162"/>
      <c r="HS4" s="162"/>
    </row>
    <row r="5" spans="1:227" s="82" customFormat="1" ht="27" customHeight="1">
      <c r="A5" s="974" t="s">
        <v>320</v>
      </c>
      <c r="B5" s="561" t="s">
        <v>319</v>
      </c>
      <c r="C5" s="273"/>
      <c r="D5" s="79"/>
      <c r="E5" s="80"/>
      <c r="F5" s="80"/>
      <c r="G5" s="129"/>
      <c r="H5" s="19"/>
      <c r="I5" s="20"/>
      <c r="J5" s="21"/>
      <c r="K5" s="21"/>
      <c r="L5" s="21"/>
      <c r="M5" s="21"/>
      <c r="N5" s="21"/>
      <c r="O5" s="21"/>
      <c r="P5" s="21"/>
      <c r="Q5" s="21"/>
      <c r="R5" s="21"/>
      <c r="S5" s="21"/>
      <c r="T5" s="21"/>
      <c r="U5" s="21"/>
      <c r="V5" s="50"/>
      <c r="W5" s="50"/>
      <c r="X5" s="50"/>
      <c r="Y5" s="50"/>
      <c r="Z5" s="50"/>
      <c r="AA5" s="50"/>
      <c r="AB5" s="50"/>
      <c r="AC5" s="50"/>
      <c r="AD5" s="98"/>
      <c r="AE5" s="98"/>
      <c r="AF5" s="98"/>
      <c r="AG5" s="98"/>
      <c r="AH5" s="98"/>
      <c r="AI5" s="98"/>
      <c r="AJ5" s="98"/>
      <c r="AK5" s="98"/>
      <c r="AL5" s="98"/>
      <c r="AM5" s="98"/>
      <c r="AN5" s="98"/>
      <c r="AO5" s="98"/>
      <c r="AP5" s="98"/>
      <c r="AQ5" s="98"/>
      <c r="AR5" s="98"/>
      <c r="AS5" s="98"/>
      <c r="AT5" s="81"/>
      <c r="AU5" s="81"/>
      <c r="AV5" s="81"/>
      <c r="AW5" s="81"/>
      <c r="AX5" s="81"/>
      <c r="AY5" s="81"/>
      <c r="AZ5" s="81"/>
      <c r="BA5" s="81"/>
      <c r="BB5" s="81"/>
      <c r="BC5" s="81"/>
      <c r="BD5" s="81"/>
      <c r="BE5" s="81"/>
      <c r="BF5" s="81"/>
      <c r="BG5" s="81"/>
      <c r="BH5" s="81"/>
      <c r="BI5" s="81"/>
      <c r="BJ5" s="81"/>
      <c r="BK5" s="81"/>
      <c r="BL5" s="81"/>
      <c r="BM5" s="81"/>
      <c r="BN5" s="81"/>
      <c r="BO5" s="81"/>
      <c r="BP5" s="81"/>
      <c r="BQ5" s="81"/>
      <c r="BR5" s="81"/>
      <c r="BS5" s="81"/>
      <c r="BT5" s="81"/>
      <c r="BU5" s="81"/>
      <c r="BV5" s="81"/>
      <c r="BW5" s="81"/>
      <c r="BX5" s="81"/>
      <c r="BY5" s="81"/>
      <c r="BZ5" s="81"/>
      <c r="CA5" s="81"/>
      <c r="CB5" s="81"/>
      <c r="CC5" s="81"/>
      <c r="CD5" s="81"/>
      <c r="CE5" s="81"/>
      <c r="CF5" s="81"/>
      <c r="CG5" s="81"/>
      <c r="CH5" s="81"/>
      <c r="CI5" s="81"/>
      <c r="CJ5" s="81"/>
      <c r="CK5" s="81"/>
      <c r="CL5" s="81"/>
      <c r="CM5" s="81"/>
      <c r="CN5" s="81"/>
      <c r="CO5" s="81"/>
      <c r="CP5" s="81"/>
      <c r="CQ5" s="81"/>
      <c r="CR5" s="81"/>
      <c r="CS5" s="81"/>
      <c r="CT5" s="81"/>
      <c r="CU5" s="81"/>
      <c r="CV5" s="81"/>
      <c r="CW5" s="81"/>
      <c r="CX5" s="81"/>
      <c r="CY5" s="81"/>
      <c r="CZ5" s="81"/>
      <c r="DA5" s="81"/>
      <c r="DB5" s="81"/>
      <c r="DC5" s="81"/>
      <c r="DD5" s="81"/>
      <c r="DE5" s="81"/>
      <c r="DF5" s="81"/>
      <c r="DG5" s="81"/>
      <c r="DH5" s="81"/>
      <c r="DI5" s="81"/>
      <c r="DJ5" s="81"/>
      <c r="DK5" s="81"/>
      <c r="DL5" s="81"/>
      <c r="DM5" s="81"/>
      <c r="DN5" s="81"/>
      <c r="DO5" s="81"/>
      <c r="DP5" s="81"/>
      <c r="DQ5" s="81"/>
      <c r="DR5" s="81"/>
      <c r="DS5" s="81"/>
      <c r="DT5" s="81"/>
      <c r="DU5" s="81"/>
      <c r="DV5" s="81"/>
      <c r="DW5" s="81"/>
      <c r="DX5" s="81"/>
      <c r="DY5" s="81"/>
      <c r="DZ5" s="81"/>
      <c r="EA5" s="81"/>
      <c r="EB5" s="81"/>
      <c r="EC5" s="81"/>
      <c r="ED5" s="81"/>
      <c r="EE5" s="81"/>
      <c r="EF5" s="81"/>
      <c r="EG5" s="81"/>
      <c r="EH5" s="81"/>
      <c r="EI5" s="81"/>
      <c r="EJ5" s="81"/>
      <c r="EK5" s="81"/>
      <c r="EL5" s="81"/>
      <c r="EM5" s="81"/>
      <c r="EN5" s="81"/>
      <c r="EO5" s="81"/>
      <c r="EP5" s="81"/>
      <c r="EQ5" s="81"/>
      <c r="ER5" s="81"/>
      <c r="ES5" s="81"/>
      <c r="ET5" s="81"/>
      <c r="EU5" s="81"/>
      <c r="EV5" s="81"/>
      <c r="EW5" s="81"/>
      <c r="EX5" s="81"/>
      <c r="EY5" s="81"/>
      <c r="EZ5" s="81"/>
      <c r="FA5" s="81"/>
      <c r="FB5" s="81"/>
      <c r="FC5" s="81"/>
      <c r="FD5" s="81"/>
      <c r="FE5" s="81"/>
      <c r="FF5" s="81"/>
      <c r="FG5" s="81"/>
      <c r="FH5" s="81"/>
      <c r="FI5" s="81"/>
      <c r="FJ5" s="81"/>
      <c r="FK5" s="81"/>
      <c r="FL5" s="81"/>
      <c r="FM5" s="81"/>
      <c r="FN5" s="81"/>
      <c r="FO5" s="81"/>
      <c r="FP5" s="81"/>
      <c r="FQ5" s="81"/>
      <c r="FR5" s="81"/>
      <c r="FS5" s="81"/>
      <c r="FT5" s="81"/>
      <c r="FU5" s="81"/>
      <c r="FV5" s="81"/>
      <c r="FW5" s="81"/>
      <c r="FX5" s="81"/>
      <c r="FY5" s="81"/>
      <c r="FZ5" s="81"/>
      <c r="GA5" s="81"/>
      <c r="GB5" s="81"/>
      <c r="GC5" s="81"/>
      <c r="GD5" s="81"/>
      <c r="GE5" s="81"/>
      <c r="GF5" s="81"/>
      <c r="GG5" s="81"/>
      <c r="GH5" s="81"/>
      <c r="GI5" s="81"/>
      <c r="GJ5" s="81"/>
      <c r="GK5" s="81"/>
      <c r="GL5" s="81"/>
      <c r="GM5" s="81"/>
      <c r="GN5" s="81"/>
      <c r="GO5" s="81"/>
      <c r="GP5" s="81"/>
      <c r="GQ5" s="81"/>
      <c r="GR5" s="81"/>
      <c r="GS5" s="81"/>
      <c r="GT5" s="81"/>
      <c r="GU5" s="81"/>
      <c r="GV5" s="81"/>
      <c r="GW5" s="81"/>
      <c r="GX5" s="81"/>
      <c r="GY5" s="81"/>
      <c r="GZ5" s="81"/>
      <c r="HA5" s="81"/>
      <c r="HB5" s="81"/>
      <c r="HC5" s="81"/>
      <c r="HD5" s="81"/>
      <c r="HE5" s="81"/>
      <c r="HF5" s="81"/>
      <c r="HG5" s="81"/>
      <c r="HH5" s="81"/>
      <c r="HI5" s="81"/>
      <c r="HJ5" s="81"/>
      <c r="HK5" s="81"/>
      <c r="HL5" s="81"/>
      <c r="HM5" s="81"/>
      <c r="HN5" s="81"/>
      <c r="HO5" s="81"/>
      <c r="HP5" s="81"/>
      <c r="HQ5" s="81"/>
      <c r="HR5" s="81"/>
      <c r="HS5" s="81"/>
    </row>
    <row r="6" spans="1:227" s="55" customFormat="1" ht="14.25">
      <c r="A6" s="974"/>
      <c r="B6" s="918" t="s">
        <v>52</v>
      </c>
      <c r="C6" t="s">
        <v>544</v>
      </c>
      <c r="D6" s="270">
        <f t="shared" ref="D6:D12" si="0">E6*(G6/$G$72)</f>
        <v>0.10465335887269875</v>
      </c>
      <c r="E6" s="240">
        <v>19.742422257613789</v>
      </c>
      <c r="F6" s="76" t="s">
        <v>131</v>
      </c>
      <c r="G6" s="937">
        <v>1667283.8499999996</v>
      </c>
      <c r="H6" s="504">
        <v>189708.45</v>
      </c>
      <c r="I6" s="504">
        <v>3241044.6199999996</v>
      </c>
      <c r="J6" s="493">
        <v>0</v>
      </c>
      <c r="K6" s="493">
        <v>2631054.5600000005</v>
      </c>
      <c r="L6" s="499">
        <v>0</v>
      </c>
      <c r="M6" s="939">
        <v>3430753.07</v>
      </c>
      <c r="N6" s="83">
        <v>2820763.0100000007</v>
      </c>
      <c r="O6" s="492"/>
      <c r="P6" s="83">
        <v>3182517</v>
      </c>
      <c r="Q6" s="83">
        <v>2616663</v>
      </c>
      <c r="R6" s="500">
        <v>2555753.4905013433</v>
      </c>
      <c r="S6" s="500">
        <v>453658.53315599071</v>
      </c>
      <c r="T6" s="501">
        <f>R6/P6</f>
        <v>0.80306043628403034</v>
      </c>
      <c r="U6" s="501">
        <f t="shared" ref="U6:U14" si="1">((R6*1.1)+(S6))/Q6</f>
        <v>1.2477676233842372</v>
      </c>
      <c r="V6" s="50"/>
      <c r="W6" s="50"/>
      <c r="X6" s="50"/>
      <c r="Y6" s="50"/>
      <c r="Z6" s="50"/>
      <c r="AA6" s="50"/>
      <c r="AB6" s="50"/>
      <c r="AC6" s="50"/>
      <c r="AF6" s="67"/>
      <c r="AG6" s="67"/>
      <c r="AH6" s="67"/>
      <c r="AI6" s="67"/>
      <c r="AJ6" s="67"/>
      <c r="AK6" s="67"/>
      <c r="AL6" s="67"/>
      <c r="AM6" s="67"/>
      <c r="AN6" s="67"/>
      <c r="AO6" s="67"/>
      <c r="AP6" s="67"/>
      <c r="AQ6" s="67"/>
      <c r="AR6" s="67"/>
      <c r="AS6" s="67"/>
    </row>
    <row r="7" spans="1:227" s="55" customFormat="1" ht="14.25">
      <c r="B7" s="918" t="s">
        <v>53</v>
      </c>
      <c r="C7" t="s">
        <v>89</v>
      </c>
      <c r="D7" s="270">
        <f t="shared" si="0"/>
        <v>3.0533597967351405</v>
      </c>
      <c r="E7" s="240">
        <v>11.401735372803003</v>
      </c>
      <c r="F7" s="76" t="s">
        <v>131</v>
      </c>
      <c r="G7" s="938">
        <v>84229424.655600011</v>
      </c>
      <c r="H7" s="875">
        <v>3495106.1599999997</v>
      </c>
      <c r="I7" s="875">
        <v>11778573.310000001</v>
      </c>
      <c r="J7" s="499">
        <v>18865941.719599985</v>
      </c>
      <c r="K7" s="499">
        <v>30644515.029599987</v>
      </c>
      <c r="L7" s="499">
        <v>0</v>
      </c>
      <c r="M7" s="875">
        <v>15273679.470000001</v>
      </c>
      <c r="N7" s="865">
        <v>34139621.189599983</v>
      </c>
      <c r="O7" s="865"/>
      <c r="P7" s="865">
        <f t="shared" ref="P7:Q12" si="2">M7/(1+ElecDiscountRate)^1</f>
        <v>14168533.83116883</v>
      </c>
      <c r="Q7" s="865">
        <f t="shared" si="2"/>
        <v>31669407.411502764</v>
      </c>
      <c r="R7" s="876">
        <v>59762412.067712933</v>
      </c>
      <c r="S7" s="500">
        <v>0</v>
      </c>
      <c r="T7" s="501">
        <f t="shared" ref="T7:T27" si="3">R7/P7</f>
        <v>4.2179672773370402</v>
      </c>
      <c r="U7" s="501">
        <f t="shared" si="1"/>
        <v>2.0757778135945495</v>
      </c>
      <c r="V7" s="50"/>
      <c r="W7" s="50"/>
      <c r="X7" s="50"/>
      <c r="Y7" s="50"/>
      <c r="Z7" s="50"/>
      <c r="AA7" s="50"/>
      <c r="AB7" s="50"/>
      <c r="AC7" s="50"/>
      <c r="AF7" s="67"/>
      <c r="AG7" s="67"/>
      <c r="AH7" s="67"/>
      <c r="AI7" s="67"/>
      <c r="AJ7" s="67"/>
      <c r="AK7" s="67"/>
      <c r="AL7" s="67"/>
      <c r="AM7" s="67"/>
      <c r="AN7" s="67"/>
      <c r="AO7" s="67"/>
      <c r="AP7" s="67"/>
      <c r="AQ7" s="67"/>
      <c r="AR7" s="67"/>
      <c r="AS7" s="67"/>
    </row>
    <row r="8" spans="1:227" s="55" customFormat="1" ht="14.25">
      <c r="B8" s="918" t="s">
        <v>53</v>
      </c>
      <c r="C8" t="s">
        <v>90</v>
      </c>
      <c r="D8" s="270">
        <f t="shared" si="0"/>
        <v>0.39892988467405516</v>
      </c>
      <c r="E8" s="240">
        <v>16.082124722765954</v>
      </c>
      <c r="F8" s="76" t="s">
        <v>131</v>
      </c>
      <c r="G8" s="938">
        <v>7802072</v>
      </c>
      <c r="H8" s="875">
        <v>315218.88000000006</v>
      </c>
      <c r="I8" s="875">
        <v>4089441.1</v>
      </c>
      <c r="J8" s="499">
        <v>5376304.9000000004</v>
      </c>
      <c r="K8" s="499">
        <v>9465746</v>
      </c>
      <c r="L8" s="499">
        <v>0</v>
      </c>
      <c r="M8" s="875">
        <v>4404659.9800000004</v>
      </c>
      <c r="N8" s="865">
        <v>9780964.8800000008</v>
      </c>
      <c r="O8" s="865"/>
      <c r="P8" s="865">
        <f t="shared" si="2"/>
        <v>4085955.4545454546</v>
      </c>
      <c r="Q8" s="865">
        <f t="shared" si="2"/>
        <v>9073251.2801484223</v>
      </c>
      <c r="R8" s="876">
        <v>11189789.561107222</v>
      </c>
      <c r="S8" s="500">
        <v>0</v>
      </c>
      <c r="T8" s="501">
        <f t="shared" si="3"/>
        <v>2.7385980306415356</v>
      </c>
      <c r="U8" s="501">
        <f t="shared" si="1"/>
        <v>1.3565995404699731</v>
      </c>
      <c r="V8" s="50"/>
      <c r="W8" s="50"/>
      <c r="X8" s="50"/>
      <c r="Y8" s="50"/>
      <c r="Z8" s="50"/>
      <c r="AA8" s="50"/>
      <c r="AB8" s="50"/>
      <c r="AC8" s="50"/>
      <c r="AD8" s="390"/>
      <c r="AE8" s="67"/>
      <c r="AF8" s="67"/>
      <c r="AG8" s="67"/>
      <c r="AH8" s="67"/>
      <c r="AI8" s="67"/>
      <c r="AJ8" s="67"/>
      <c r="AK8" s="67"/>
      <c r="AL8" s="67"/>
      <c r="AM8" s="67"/>
      <c r="AN8" s="67"/>
      <c r="AO8" s="67"/>
      <c r="AP8" s="67"/>
      <c r="AQ8" s="67"/>
      <c r="AR8" s="67"/>
      <c r="AS8" s="67"/>
    </row>
    <row r="9" spans="1:227" s="55" customFormat="1" ht="14.25">
      <c r="B9" s="935" t="s">
        <v>53</v>
      </c>
      <c r="C9" t="s">
        <v>135</v>
      </c>
      <c r="D9" s="270">
        <f t="shared" si="0"/>
        <v>4.3807007572508369E-2</v>
      </c>
      <c r="E9" s="240">
        <v>13.492160839153993</v>
      </c>
      <c r="F9" s="76" t="s">
        <v>131</v>
      </c>
      <c r="G9" s="938">
        <v>1021219</v>
      </c>
      <c r="H9" s="875">
        <v>82631.960000000006</v>
      </c>
      <c r="I9" s="875">
        <v>611713.23</v>
      </c>
      <c r="J9" s="499">
        <v>-8381.2299999999814</v>
      </c>
      <c r="K9" s="499">
        <v>603332</v>
      </c>
      <c r="L9" s="499">
        <v>0</v>
      </c>
      <c r="M9" s="875">
        <v>694345.19</v>
      </c>
      <c r="N9" s="865">
        <v>685963.96</v>
      </c>
      <c r="O9" s="865"/>
      <c r="P9" s="865">
        <f t="shared" si="2"/>
        <v>644104.99999999988</v>
      </c>
      <c r="Q9" s="865">
        <f t="shared" si="2"/>
        <v>636330.20408163255</v>
      </c>
      <c r="R9" s="876">
        <v>799057.04035750206</v>
      </c>
      <c r="S9" s="500">
        <v>0</v>
      </c>
      <c r="T9" s="501">
        <f t="shared" si="3"/>
        <v>1.2405695350253487</v>
      </c>
      <c r="U9" s="501">
        <f t="shared" si="1"/>
        <v>1.3812997383359997</v>
      </c>
      <c r="V9" s="50"/>
      <c r="W9" s="50"/>
      <c r="X9" s="50"/>
      <c r="Y9" s="50"/>
      <c r="Z9" s="50"/>
      <c r="AA9" s="50"/>
      <c r="AB9" s="50"/>
      <c r="AC9" s="50"/>
      <c r="AD9" s="67"/>
      <c r="AE9" s="67"/>
      <c r="AF9" s="67"/>
      <c r="AG9" s="67"/>
      <c r="AH9" s="67"/>
      <c r="AI9" s="67"/>
      <c r="AJ9" s="67"/>
      <c r="AK9" s="67"/>
      <c r="AL9" s="67"/>
      <c r="AM9" s="67"/>
      <c r="AN9" s="67"/>
      <c r="AO9" s="67"/>
      <c r="AP9" s="67"/>
      <c r="AQ9" s="67"/>
      <c r="AR9" s="67"/>
      <c r="AS9" s="67"/>
    </row>
    <row r="10" spans="1:227" s="55" customFormat="1" ht="14.25">
      <c r="B10" s="918" t="s">
        <v>53</v>
      </c>
      <c r="C10" t="s">
        <v>545</v>
      </c>
      <c r="D10" s="270">
        <f t="shared" si="0"/>
        <v>0.1513900696362564</v>
      </c>
      <c r="E10" s="240">
        <v>11.534885977774529</v>
      </c>
      <c r="F10" s="76" t="s">
        <v>131</v>
      </c>
      <c r="G10" s="938">
        <v>4128011.43</v>
      </c>
      <c r="H10" s="875">
        <v>623180.12</v>
      </c>
      <c r="I10" s="875">
        <v>1736159.09</v>
      </c>
      <c r="J10" s="499">
        <v>271320.73999999953</v>
      </c>
      <c r="K10" s="499">
        <v>2007479.8299999996</v>
      </c>
      <c r="L10" s="499">
        <v>0</v>
      </c>
      <c r="M10" s="875">
        <v>2359339.21</v>
      </c>
      <c r="N10" s="865">
        <v>2630659.9499999997</v>
      </c>
      <c r="O10" s="865"/>
      <c r="P10" s="865">
        <f t="shared" si="2"/>
        <v>2188626.3543599257</v>
      </c>
      <c r="Q10" s="865">
        <f t="shared" si="2"/>
        <v>2440315.352504638</v>
      </c>
      <c r="R10" s="876">
        <v>2969264.4346578489</v>
      </c>
      <c r="S10" s="500">
        <v>308592.69201627054</v>
      </c>
      <c r="T10" s="501">
        <f t="shared" si="3"/>
        <v>1.3566794664346553</v>
      </c>
      <c r="U10" s="501">
        <f t="shared" si="1"/>
        <v>1.4648859076638991</v>
      </c>
      <c r="V10" s="50"/>
      <c r="W10" s="50"/>
      <c r="X10" s="50"/>
      <c r="Y10" s="50"/>
      <c r="Z10" s="50"/>
      <c r="AA10" s="50"/>
      <c r="AB10" s="50"/>
      <c r="AC10" s="50"/>
      <c r="AD10" s="67"/>
      <c r="AE10" s="67"/>
      <c r="AF10" s="67"/>
      <c r="AG10" s="67"/>
      <c r="AH10" s="67"/>
      <c r="AI10" s="67"/>
      <c r="AJ10" s="67"/>
      <c r="AK10" s="67"/>
      <c r="AL10" s="67"/>
      <c r="AM10" s="67"/>
      <c r="AN10" s="67"/>
      <c r="AO10" s="67"/>
      <c r="AP10" s="67"/>
      <c r="AQ10" s="67"/>
      <c r="AR10" s="67"/>
      <c r="AS10" s="67"/>
    </row>
    <row r="11" spans="1:227" s="55" customFormat="1" ht="14.25">
      <c r="B11" s="918" t="s">
        <v>53</v>
      </c>
      <c r="C11" t="s">
        <v>50</v>
      </c>
      <c r="D11" s="270">
        <f t="shared" si="0"/>
        <v>0.16253045965457619</v>
      </c>
      <c r="E11" s="240">
        <v>9.306558667365362</v>
      </c>
      <c r="F11" s="76" t="s">
        <v>131</v>
      </c>
      <c r="G11" s="938">
        <v>5492909.6100000003</v>
      </c>
      <c r="H11" s="875">
        <v>1054634.69</v>
      </c>
      <c r="I11" s="875">
        <v>4004952.43</v>
      </c>
      <c r="J11" s="499">
        <v>-747182.55999999959</v>
      </c>
      <c r="K11" s="499">
        <v>3257769.8700000006</v>
      </c>
      <c r="L11" s="499">
        <v>0</v>
      </c>
      <c r="M11" s="875">
        <v>5059587.12</v>
      </c>
      <c r="N11" s="865">
        <v>4312404.5600000005</v>
      </c>
      <c r="O11" s="865"/>
      <c r="P11" s="865">
        <f t="shared" si="2"/>
        <v>4693494.5454545449</v>
      </c>
      <c r="Q11" s="865">
        <f t="shared" si="2"/>
        <v>4000375.2875695736</v>
      </c>
      <c r="R11" s="876">
        <v>3006839.6970242904</v>
      </c>
      <c r="S11" s="500">
        <v>1657986.514508853</v>
      </c>
      <c r="T11" s="501">
        <f t="shared" si="3"/>
        <v>0.64063986181389942</v>
      </c>
      <c r="U11" s="501">
        <f t="shared" si="1"/>
        <v>1.2412610878446773</v>
      </c>
      <c r="V11" s="50"/>
      <c r="W11" s="50"/>
      <c r="X11" s="50"/>
      <c r="Y11" s="50"/>
      <c r="Z11" s="50"/>
      <c r="AA11" s="50"/>
      <c r="AB11" s="50"/>
      <c r="AC11" s="50"/>
      <c r="AD11" s="67"/>
      <c r="AE11" s="67"/>
      <c r="AF11" s="67"/>
      <c r="AG11" s="67"/>
      <c r="AH11" s="67"/>
      <c r="AI11" s="67"/>
      <c r="AJ11" s="67"/>
      <c r="AK11" s="67"/>
      <c r="AL11" s="67"/>
      <c r="AM11" s="67"/>
      <c r="AN11" s="67"/>
      <c r="AO11" s="67"/>
      <c r="AP11" s="67"/>
      <c r="AQ11" s="67"/>
      <c r="AR11" s="67"/>
      <c r="AS11" s="67"/>
    </row>
    <row r="12" spans="1:227" s="55" customFormat="1" ht="14.25">
      <c r="B12" s="918" t="s">
        <v>53</v>
      </c>
      <c r="C12" t="s">
        <v>91</v>
      </c>
      <c r="D12" s="270">
        <f t="shared" si="0"/>
        <v>0.20611084534555599</v>
      </c>
      <c r="E12" s="240">
        <v>10.000000000000002</v>
      </c>
      <c r="F12" s="76" t="s">
        <v>131</v>
      </c>
      <c r="G12" s="938">
        <v>6482725.8023999985</v>
      </c>
      <c r="H12" s="875">
        <v>188848.14999999997</v>
      </c>
      <c r="I12" s="875">
        <v>457996.64</v>
      </c>
      <c r="J12" s="499">
        <v>648867.7300000001</v>
      </c>
      <c r="K12" s="499">
        <v>1106864.3700000001</v>
      </c>
      <c r="L12" s="499">
        <v>0</v>
      </c>
      <c r="M12" s="875">
        <v>646844.79</v>
      </c>
      <c r="N12" s="865">
        <v>1295712.52</v>
      </c>
      <c r="O12" s="865"/>
      <c r="P12" s="865">
        <f>M12/(1+ElecDiscountRate)^1</f>
        <v>600041.54916512058</v>
      </c>
      <c r="Q12" s="865">
        <f t="shared" si="2"/>
        <v>1201959.6660482374</v>
      </c>
      <c r="R12" s="876">
        <v>4009175.4508650177</v>
      </c>
      <c r="S12" s="500">
        <v>7195325.2528075185</v>
      </c>
      <c r="T12" s="501">
        <f t="shared" si="3"/>
        <v>6.6814964004463713</v>
      </c>
      <c r="U12" s="501">
        <f t="shared" si="1"/>
        <v>9.6554140513840565</v>
      </c>
      <c r="V12" s="50"/>
      <c r="W12" s="50"/>
      <c r="X12" s="50"/>
      <c r="Y12" s="50"/>
      <c r="Z12" s="50"/>
      <c r="AA12" s="50"/>
      <c r="AB12" s="50"/>
      <c r="AC12" s="50"/>
      <c r="AD12" s="50"/>
      <c r="AE12" s="67"/>
      <c r="AF12" s="67"/>
      <c r="AG12" s="67"/>
      <c r="AH12" s="67"/>
      <c r="AI12" s="67"/>
      <c r="AJ12" s="67"/>
      <c r="AK12" s="67"/>
      <c r="AL12" s="67"/>
      <c r="AM12" s="67"/>
      <c r="AN12" s="67"/>
      <c r="AO12" s="67"/>
      <c r="AP12" s="67"/>
      <c r="AQ12" s="67"/>
      <c r="AR12" s="67"/>
      <c r="AS12" s="67"/>
    </row>
    <row r="13" spans="1:227" s="55" customFormat="1" ht="14.25">
      <c r="B13" s="918" t="s">
        <v>53</v>
      </c>
      <c r="C13" s="590" t="s">
        <v>214</v>
      </c>
      <c r="D13" s="495"/>
      <c r="E13" s="498"/>
      <c r="F13" s="494"/>
      <c r="G13" s="502">
        <f t="shared" ref="G13:N13" si="4">SUM(G14:G16)</f>
        <v>2706775.7013999997</v>
      </c>
      <c r="H13" s="523">
        <f t="shared" si="4"/>
        <v>511621.52</v>
      </c>
      <c r="I13" s="523">
        <f t="shared" si="4"/>
        <v>877623.58</v>
      </c>
      <c r="J13" s="523">
        <f t="shared" si="4"/>
        <v>2702422.9208000009</v>
      </c>
      <c r="K13" s="523">
        <f t="shared" si="4"/>
        <v>3580046.500800001</v>
      </c>
      <c r="L13" s="523">
        <f t="shared" si="4"/>
        <v>0</v>
      </c>
      <c r="M13" s="523">
        <f t="shared" si="4"/>
        <v>1389595.1</v>
      </c>
      <c r="N13" s="523">
        <f t="shared" si="4"/>
        <v>4091668.020800001</v>
      </c>
      <c r="O13" s="523"/>
      <c r="P13" s="523">
        <f>SUM(P14:P16)</f>
        <v>1289049.2578849723</v>
      </c>
      <c r="Q13" s="523">
        <f>SUM(Q14:Q16)</f>
        <v>3795610.4089053813</v>
      </c>
      <c r="R13" s="523">
        <f>SUM(R14:R16)</f>
        <v>5437908.6102806404</v>
      </c>
      <c r="S13" s="867">
        <f>SUM(S14:S16)</f>
        <v>358263.36048414948</v>
      </c>
      <c r="T13" s="497">
        <f>R13/P13</f>
        <v>4.2185421363982432</v>
      </c>
      <c r="U13" s="497">
        <f t="shared" si="1"/>
        <v>1.6703407749430323</v>
      </c>
      <c r="V13" s="50"/>
      <c r="W13" s="50"/>
      <c r="X13" s="50"/>
      <c r="Y13" s="50"/>
      <c r="Z13" s="50"/>
      <c r="AA13" s="50"/>
      <c r="AB13" s="50"/>
      <c r="AC13" s="50"/>
      <c r="AD13" s="67"/>
      <c r="AE13" s="67"/>
      <c r="AF13" s="67"/>
      <c r="AG13" s="67"/>
      <c r="AH13" s="67"/>
      <c r="AI13" s="67"/>
      <c r="AJ13" s="67"/>
      <c r="AK13" s="67"/>
      <c r="AL13" s="67"/>
      <c r="AM13" s="67"/>
      <c r="AN13" s="67"/>
      <c r="AO13" s="67"/>
      <c r="AP13" s="67"/>
      <c r="AQ13" s="67"/>
      <c r="AR13" s="67"/>
      <c r="AS13" s="67"/>
    </row>
    <row r="14" spans="1:227" s="55" customFormat="1" ht="14.25">
      <c r="A14" s="889"/>
      <c r="B14" s="918" t="s">
        <v>53</v>
      </c>
      <c r="C14" t="s">
        <v>213</v>
      </c>
      <c r="D14" s="270">
        <f>E14*(G14/$G$72)</f>
        <v>0.20274676023116009</v>
      </c>
      <c r="E14" s="240">
        <v>27.12203810623053</v>
      </c>
      <c r="F14" s="76" t="s">
        <v>131</v>
      </c>
      <c r="G14" s="938">
        <v>2351193.7013999997</v>
      </c>
      <c r="H14" s="875">
        <v>438823.16</v>
      </c>
      <c r="I14" s="875">
        <v>790679.58</v>
      </c>
      <c r="J14" s="499">
        <v>2656401.3608000008</v>
      </c>
      <c r="K14" s="499">
        <v>3447080.9408000009</v>
      </c>
      <c r="L14" s="499">
        <v>0</v>
      </c>
      <c r="M14" s="499">
        <v>1229852.74</v>
      </c>
      <c r="N14" s="865">
        <v>3885904.1008000011</v>
      </c>
      <c r="O14" s="865"/>
      <c r="P14" s="865">
        <f t="shared" ref="P14:Q20" si="5">M14/(1+ElecDiscountRate)^1</f>
        <v>1140865.2504638219</v>
      </c>
      <c r="Q14" s="865">
        <f t="shared" si="5"/>
        <v>3604734.7873840453</v>
      </c>
      <c r="R14" s="876">
        <v>4879766.9143560482</v>
      </c>
      <c r="S14" s="500">
        <v>358263.36048414948</v>
      </c>
      <c r="T14" s="501">
        <f t="shared" si="3"/>
        <v>4.2772508956444817</v>
      </c>
      <c r="U14" s="501">
        <f t="shared" si="1"/>
        <v>1.5884683073816823</v>
      </c>
      <c r="V14" s="50"/>
      <c r="W14" s="50"/>
      <c r="X14" s="50"/>
      <c r="Y14" s="50"/>
      <c r="Z14" s="50"/>
      <c r="AA14" s="50"/>
      <c r="AB14" s="50"/>
      <c r="AC14" s="50"/>
      <c r="AD14" s="67"/>
      <c r="AE14" s="67"/>
      <c r="AF14" s="67"/>
      <c r="AG14" s="67"/>
      <c r="AH14" s="67"/>
      <c r="AI14" s="67"/>
      <c r="AJ14" s="67"/>
      <c r="AK14" s="67"/>
      <c r="AL14" s="67"/>
      <c r="AM14" s="67"/>
      <c r="AN14" s="67"/>
      <c r="AO14" s="67"/>
      <c r="AP14" s="67"/>
      <c r="AQ14" s="67"/>
      <c r="AR14" s="67"/>
      <c r="AS14" s="67"/>
    </row>
    <row r="15" spans="1:227" s="55" customFormat="1" ht="14.25">
      <c r="B15" s="918" t="s">
        <v>136</v>
      </c>
      <c r="C15" t="s">
        <v>137</v>
      </c>
      <c r="D15" s="270">
        <f>E15*(G15/$G$72)</f>
        <v>0</v>
      </c>
      <c r="E15" s="240"/>
      <c r="F15" s="76" t="s">
        <v>131</v>
      </c>
      <c r="G15" s="938">
        <v>190222</v>
      </c>
      <c r="H15" s="875">
        <v>11248.33</v>
      </c>
      <c r="I15" s="875">
        <v>54024</v>
      </c>
      <c r="J15" s="499">
        <v>5875.0600000000049</v>
      </c>
      <c r="K15" s="499">
        <v>59899.060000000005</v>
      </c>
      <c r="L15" s="499">
        <v>0</v>
      </c>
      <c r="M15" s="499">
        <v>65272.33</v>
      </c>
      <c r="N15" s="865">
        <v>71147.39</v>
      </c>
      <c r="O15" s="865"/>
      <c r="P15" s="865">
        <f t="shared" si="5"/>
        <v>60549.471243042666</v>
      </c>
      <c r="Q15" s="865">
        <f t="shared" si="5"/>
        <v>65999.434137291275</v>
      </c>
      <c r="R15" s="876">
        <v>286317.94508921262</v>
      </c>
      <c r="S15" s="500">
        <v>0</v>
      </c>
      <c r="T15" s="501"/>
      <c r="U15" s="501"/>
      <c r="V15" s="50"/>
      <c r="W15" s="50"/>
      <c r="X15" s="50"/>
      <c r="Y15" s="50"/>
      <c r="Z15" s="50"/>
      <c r="AA15" s="50"/>
      <c r="AB15" s="50"/>
      <c r="AC15" s="50"/>
      <c r="AD15" s="67"/>
      <c r="AE15" s="67"/>
      <c r="AF15" s="67"/>
      <c r="AG15" s="67"/>
      <c r="AH15" s="67"/>
      <c r="AI15" s="67"/>
      <c r="AJ15" s="67"/>
      <c r="AK15" s="67"/>
      <c r="AL15" s="67"/>
      <c r="AM15" s="67"/>
      <c r="AN15" s="67"/>
      <c r="AO15" s="67"/>
      <c r="AP15" s="67"/>
      <c r="AQ15" s="67"/>
      <c r="AR15" s="67"/>
      <c r="AS15" s="67"/>
    </row>
    <row r="16" spans="1:227" s="55" customFormat="1" ht="14.25">
      <c r="A16" s="889"/>
      <c r="B16" s="918" t="s">
        <v>136</v>
      </c>
      <c r="C16" t="s">
        <v>304</v>
      </c>
      <c r="D16" s="270"/>
      <c r="E16" s="240">
        <v>20</v>
      </c>
      <c r="F16" s="76" t="s">
        <v>541</v>
      </c>
      <c r="G16" s="938">
        <v>165360</v>
      </c>
      <c r="H16" s="875">
        <v>61550.03</v>
      </c>
      <c r="I16" s="875">
        <v>32920</v>
      </c>
      <c r="J16" s="499">
        <v>40146.5</v>
      </c>
      <c r="K16" s="499">
        <v>73066.5</v>
      </c>
      <c r="L16" s="499">
        <v>0</v>
      </c>
      <c r="M16" s="499">
        <v>94470.03</v>
      </c>
      <c r="N16" s="865">
        <v>134616.53</v>
      </c>
      <c r="O16" s="865"/>
      <c r="P16" s="865">
        <f>M16/(1+ElecDiscountRate)^1</f>
        <v>87634.536178107606</v>
      </c>
      <c r="Q16" s="865">
        <f>N16/(1+ElecDiscountRate)^1</f>
        <v>124876.18738404452</v>
      </c>
      <c r="R16" s="876">
        <v>271823.75083537953</v>
      </c>
      <c r="S16" s="500">
        <v>0</v>
      </c>
      <c r="T16" s="501">
        <f>R16/P16</f>
        <v>3.1017879786905871</v>
      </c>
      <c r="U16" s="501">
        <f>((R16*1.1)+(S16))/Q16</f>
        <v>2.3944206832592783</v>
      </c>
      <c r="V16" s="50"/>
      <c r="W16" s="50"/>
      <c r="X16" s="50"/>
      <c r="Y16" s="50"/>
      <c r="Z16" s="50"/>
      <c r="AA16" s="50"/>
      <c r="AB16" s="50"/>
      <c r="AC16" s="50"/>
      <c r="AD16" s="67"/>
      <c r="AE16" s="67"/>
      <c r="AF16" s="67"/>
      <c r="AG16" s="67"/>
      <c r="AH16" s="67"/>
      <c r="AI16" s="67"/>
      <c r="AJ16" s="67"/>
      <c r="AK16" s="67"/>
      <c r="AL16" s="67"/>
      <c r="AM16" s="67"/>
      <c r="AN16" s="67"/>
      <c r="AO16" s="67"/>
      <c r="AP16" s="67"/>
      <c r="AQ16" s="67"/>
      <c r="AR16" s="67"/>
      <c r="AS16" s="67"/>
    </row>
    <row r="17" spans="1:504" s="55" customFormat="1" ht="14.25">
      <c r="B17" s="935" t="s">
        <v>53</v>
      </c>
      <c r="C17" t="s">
        <v>92</v>
      </c>
      <c r="D17" s="270">
        <f>E17*(G17/$G$72)</f>
        <v>0</v>
      </c>
      <c r="E17" s="240"/>
      <c r="F17" s="76" t="s">
        <v>131</v>
      </c>
      <c r="G17" s="938">
        <v>5722290</v>
      </c>
      <c r="H17" s="875">
        <v>88504.35</v>
      </c>
      <c r="I17" s="875">
        <v>75543.39</v>
      </c>
      <c r="J17" s="499">
        <v>24688.979999999996</v>
      </c>
      <c r="K17" s="499">
        <v>100232.37</v>
      </c>
      <c r="L17" s="499">
        <v>0</v>
      </c>
      <c r="M17" s="875">
        <v>164047.74</v>
      </c>
      <c r="N17" s="865">
        <v>188736.72</v>
      </c>
      <c r="O17" s="865"/>
      <c r="P17" s="865">
        <f t="shared" si="5"/>
        <v>152177.86641929497</v>
      </c>
      <c r="Q17" s="865">
        <f t="shared" si="5"/>
        <v>175080.44526901669</v>
      </c>
      <c r="R17" s="500">
        <v>886607.59255335713</v>
      </c>
      <c r="S17" s="500">
        <v>0</v>
      </c>
      <c r="T17" s="501">
        <f>R17/P17</f>
        <v>5.8261271064905813</v>
      </c>
      <c r="U17" s="501">
        <f>((R17*1.1)+(S17))/Q17</f>
        <v>5.57040136784072</v>
      </c>
      <c r="V17" s="50"/>
      <c r="W17" s="50"/>
      <c r="X17" s="50"/>
      <c r="Y17" s="50"/>
      <c r="Z17" s="50"/>
      <c r="AA17" s="50"/>
      <c r="AB17" s="50"/>
      <c r="AC17" s="50"/>
      <c r="AD17" s="67"/>
      <c r="AE17" s="67"/>
      <c r="AF17" s="67"/>
      <c r="AG17" s="67"/>
      <c r="AH17" s="67"/>
      <c r="AI17" s="67"/>
      <c r="AJ17" s="67"/>
      <c r="AK17" s="67"/>
      <c r="AL17" s="67"/>
      <c r="AM17" s="67"/>
      <c r="AN17" s="67"/>
      <c r="AO17" s="67"/>
      <c r="AP17" s="67"/>
      <c r="AQ17" s="67"/>
      <c r="AR17" s="67"/>
      <c r="AS17" s="67"/>
    </row>
    <row r="18" spans="1:504" s="55" customFormat="1" ht="14.25">
      <c r="B18" s="935" t="s">
        <v>54</v>
      </c>
      <c r="C18" s="877" t="s">
        <v>399</v>
      </c>
      <c r="D18" s="270"/>
      <c r="E18" s="240">
        <v>30</v>
      </c>
      <c r="F18" s="76" t="s">
        <v>131</v>
      </c>
      <c r="G18" s="938">
        <v>0</v>
      </c>
      <c r="H18" s="875">
        <v>33565.75</v>
      </c>
      <c r="I18" s="875">
        <v>0</v>
      </c>
      <c r="J18" s="499">
        <v>0</v>
      </c>
      <c r="K18" s="499">
        <v>0</v>
      </c>
      <c r="L18" s="499">
        <v>0</v>
      </c>
      <c r="M18" s="875">
        <v>33565.75</v>
      </c>
      <c r="N18" s="865">
        <v>33565.75</v>
      </c>
      <c r="O18" s="865"/>
      <c r="P18" s="865">
        <f t="shared" si="5"/>
        <v>31137.059369202223</v>
      </c>
      <c r="Q18" s="865">
        <f t="shared" si="5"/>
        <v>31137.059369202223</v>
      </c>
      <c r="R18" s="500"/>
      <c r="S18" s="500"/>
      <c r="T18" s="501">
        <v>0</v>
      </c>
      <c r="U18" s="501">
        <v>0</v>
      </c>
      <c r="V18" s="50"/>
      <c r="W18" s="50"/>
      <c r="X18" s="50"/>
      <c r="Y18" s="50"/>
      <c r="Z18" s="50"/>
      <c r="AA18" s="50"/>
      <c r="AB18" s="50"/>
      <c r="AC18" s="50"/>
      <c r="AD18" s="67"/>
      <c r="AE18" s="67"/>
      <c r="AF18" s="67"/>
      <c r="AG18" s="67"/>
      <c r="AH18" s="67"/>
      <c r="AI18" s="67"/>
      <c r="AJ18" s="67"/>
      <c r="AK18" s="67"/>
      <c r="AL18" s="67"/>
      <c r="AM18" s="67"/>
      <c r="AN18" s="67"/>
      <c r="AO18" s="67"/>
      <c r="AP18" s="67"/>
      <c r="AQ18" s="67"/>
      <c r="AR18" s="67"/>
      <c r="AS18" s="67"/>
    </row>
    <row r="19" spans="1:504" s="55" customFormat="1" ht="14.25">
      <c r="B19" s="936" t="s">
        <v>54</v>
      </c>
      <c r="C19" s="877" t="s">
        <v>400</v>
      </c>
      <c r="D19" s="270"/>
      <c r="E19" s="240">
        <v>30</v>
      </c>
      <c r="F19" s="76" t="s">
        <v>131</v>
      </c>
      <c r="G19" s="938"/>
      <c r="H19" s="875"/>
      <c r="I19" s="875"/>
      <c r="J19" s="499"/>
      <c r="K19" s="499"/>
      <c r="L19" s="499"/>
      <c r="M19" s="875"/>
      <c r="N19" s="865"/>
      <c r="O19" s="865"/>
      <c r="P19" s="865"/>
      <c r="Q19" s="865"/>
      <c r="R19" s="500"/>
      <c r="S19" s="500"/>
      <c r="T19" s="501"/>
      <c r="U19" s="501"/>
      <c r="V19" s="50"/>
      <c r="W19" s="50"/>
      <c r="X19" s="50"/>
      <c r="Y19" s="50"/>
      <c r="Z19" s="50"/>
      <c r="AA19" s="50"/>
      <c r="AB19" s="50"/>
      <c r="AC19" s="50"/>
      <c r="AD19" s="67"/>
      <c r="AE19" s="67"/>
      <c r="AF19" s="67"/>
      <c r="AG19" s="67"/>
      <c r="AH19" s="67"/>
      <c r="AI19" s="67"/>
      <c r="AJ19" s="67"/>
      <c r="AK19" s="67"/>
      <c r="AL19" s="67"/>
      <c r="AM19" s="67"/>
      <c r="AN19" s="67"/>
      <c r="AO19" s="67"/>
      <c r="AP19" s="67"/>
      <c r="AQ19" s="67"/>
      <c r="AR19" s="67"/>
      <c r="AS19" s="67"/>
    </row>
    <row r="20" spans="1:504" s="55" customFormat="1" ht="14.25">
      <c r="A20" s="889"/>
      <c r="B20" s="952" t="s">
        <v>55</v>
      </c>
      <c r="C20" t="s">
        <v>51</v>
      </c>
      <c r="D20" s="270">
        <f>E20*(G20/$G$72)</f>
        <v>0.15413632377721734</v>
      </c>
      <c r="E20" s="240">
        <v>30</v>
      </c>
      <c r="F20" s="76" t="s">
        <v>131</v>
      </c>
      <c r="G20" s="938">
        <v>1615997</v>
      </c>
      <c r="H20" s="875">
        <v>168684.23</v>
      </c>
      <c r="I20" s="875">
        <v>546187.92000000004</v>
      </c>
      <c r="J20" s="499">
        <v>908562.08</v>
      </c>
      <c r="K20" s="499">
        <v>1454750</v>
      </c>
      <c r="L20" s="499">
        <v>0</v>
      </c>
      <c r="M20" s="875">
        <v>714872.15</v>
      </c>
      <c r="N20" s="865">
        <v>1623434.23</v>
      </c>
      <c r="O20" s="865"/>
      <c r="P20" s="865">
        <f t="shared" si="5"/>
        <v>663146.70686456398</v>
      </c>
      <c r="Q20" s="865">
        <f t="shared" si="5"/>
        <v>1505968.6734693877</v>
      </c>
      <c r="R20" s="500">
        <v>2771363.4951537498</v>
      </c>
      <c r="S20" s="500">
        <v>0</v>
      </c>
      <c r="T20" s="501">
        <f t="shared" si="3"/>
        <v>4.1791106952141615</v>
      </c>
      <c r="U20" s="501">
        <f>((R20*1.1)+(S20))/(Q20+817873)</f>
        <v>1.3118362922366635</v>
      </c>
      <c r="V20" s="50"/>
      <c r="W20" s="50"/>
      <c r="X20" s="50"/>
      <c r="Y20" s="50"/>
      <c r="Z20" s="50"/>
      <c r="AA20" s="50"/>
      <c r="AB20" s="50"/>
      <c r="AC20" s="50"/>
      <c r="AD20" s="67"/>
      <c r="AE20" s="67"/>
      <c r="AF20" s="67"/>
      <c r="AG20" s="67"/>
      <c r="AH20" s="67"/>
      <c r="AI20" s="67"/>
      <c r="AJ20" s="67"/>
      <c r="AK20" s="67"/>
      <c r="AL20" s="67"/>
      <c r="AM20" s="67"/>
      <c r="AN20" s="67"/>
      <c r="AO20" s="67"/>
      <c r="AP20" s="67"/>
      <c r="AQ20" s="67"/>
      <c r="AR20" s="67"/>
      <c r="AS20" s="67"/>
    </row>
    <row r="21" spans="1:504" s="55" customFormat="1" ht="14.25">
      <c r="A21" s="889"/>
      <c r="B21" s="918" t="s">
        <v>56</v>
      </c>
      <c r="C21" t="s">
        <v>93</v>
      </c>
      <c r="D21" s="270">
        <f>E21*(G21/$G$72)</f>
        <v>1.1979481488519519</v>
      </c>
      <c r="E21" s="240">
        <v>19.23685828248156</v>
      </c>
      <c r="F21" s="76" t="s">
        <v>131</v>
      </c>
      <c r="G21" s="938">
        <v>19586673.480000004</v>
      </c>
      <c r="H21" s="875">
        <v>3582865.07</v>
      </c>
      <c r="I21" s="875">
        <v>7911080.5999999996</v>
      </c>
      <c r="J21" s="499">
        <v>4505170.6199999992</v>
      </c>
      <c r="K21" s="499">
        <v>12416251.219999999</v>
      </c>
      <c r="L21" s="499">
        <v>0</v>
      </c>
      <c r="M21" s="875">
        <v>11493945.67</v>
      </c>
      <c r="N21" s="865">
        <v>15999116.289999999</v>
      </c>
      <c r="O21" s="865"/>
      <c r="P21" s="865">
        <f>M21/(1+ElecDiscountRate)^1</f>
        <v>10662287.263450835</v>
      </c>
      <c r="Q21" s="865">
        <f>N21/(1+ElecDiscountRate)^1</f>
        <v>14841480.788497215</v>
      </c>
      <c r="R21" s="500">
        <v>23068746.078378897</v>
      </c>
      <c r="S21" s="500">
        <v>125209.45750785286</v>
      </c>
      <c r="T21" s="501">
        <f t="shared" si="3"/>
        <v>2.1635832451687977</v>
      </c>
      <c r="U21" s="501">
        <f t="shared" ref="U21:U26" si="6">((R21*1.1)+(S21))/Q21</f>
        <v>1.7182133310773735</v>
      </c>
      <c r="V21" s="50"/>
      <c r="W21" s="50"/>
      <c r="X21" s="50"/>
      <c r="Y21" s="50"/>
      <c r="Z21" s="50"/>
      <c r="AA21" s="50"/>
      <c r="AB21" s="50"/>
      <c r="AC21" s="50"/>
      <c r="AD21" s="67"/>
      <c r="AE21" s="67"/>
      <c r="AF21" s="67"/>
      <c r="AG21" s="67"/>
      <c r="AH21" s="67"/>
      <c r="AI21" s="67"/>
      <c r="AJ21" s="67"/>
      <c r="AK21" s="67"/>
      <c r="AL21" s="67"/>
      <c r="AM21" s="67"/>
      <c r="AN21" s="67"/>
      <c r="AO21" s="67"/>
      <c r="AP21" s="67"/>
      <c r="AQ21" s="67"/>
      <c r="AR21" s="67"/>
      <c r="AS21" s="67"/>
    </row>
    <row r="22" spans="1:504" s="55" customFormat="1" ht="14.25">
      <c r="A22" s="889"/>
      <c r="B22" s="918" t="s">
        <v>57</v>
      </c>
      <c r="C22" t="s">
        <v>94</v>
      </c>
      <c r="D22" s="270">
        <f>E22*(G22/$G$72)</f>
        <v>7.4887508197058542E-2</v>
      </c>
      <c r="E22" s="240">
        <v>16.344541435195442</v>
      </c>
      <c r="F22" s="76" t="s">
        <v>131</v>
      </c>
      <c r="G22" s="938">
        <v>1441097.7760000001</v>
      </c>
      <c r="H22" s="875">
        <v>266530.99000000005</v>
      </c>
      <c r="I22" s="875">
        <v>395716.44</v>
      </c>
      <c r="J22" s="499">
        <v>-124554.23999999999</v>
      </c>
      <c r="K22" s="499">
        <v>271162.2</v>
      </c>
      <c r="L22" s="499">
        <v>0</v>
      </c>
      <c r="M22" s="875">
        <v>662247.43000000005</v>
      </c>
      <c r="N22" s="865">
        <v>537693.19000000006</v>
      </c>
      <c r="O22" s="865"/>
      <c r="P22" s="865">
        <f>M22/(1+ElecDiscountRate)^1</f>
        <v>614329.71243042673</v>
      </c>
      <c r="Q22" s="865">
        <f>N22/(1+ElecDiscountRate)^1</f>
        <v>498787.74582560296</v>
      </c>
      <c r="R22" s="500">
        <v>1441311.5290202738</v>
      </c>
      <c r="S22" s="500">
        <v>0</v>
      </c>
      <c r="T22" s="501">
        <f t="shared" si="3"/>
        <v>2.3461530508073927</v>
      </c>
      <c r="U22" s="501">
        <f t="shared" si="6"/>
        <v>3.1785918864106146</v>
      </c>
      <c r="V22" s="50"/>
      <c r="W22" s="50"/>
      <c r="X22" s="50"/>
      <c r="Y22" s="50"/>
      <c r="Z22" s="50"/>
      <c r="AA22" s="50"/>
      <c r="AB22" s="50"/>
      <c r="AC22" s="50"/>
      <c r="AD22" s="67"/>
      <c r="AE22" s="67"/>
      <c r="AF22" s="67"/>
      <c r="AG22" s="67"/>
      <c r="AH22" s="67"/>
      <c r="AI22" s="67"/>
      <c r="AJ22" s="67"/>
      <c r="AK22" s="67"/>
      <c r="AL22" s="67"/>
      <c r="AM22" s="67"/>
      <c r="AN22" s="67"/>
      <c r="AO22" s="67"/>
      <c r="AP22" s="67"/>
      <c r="AQ22" s="67"/>
      <c r="AR22" s="67"/>
      <c r="AS22" s="67"/>
    </row>
    <row r="23" spans="1:504" s="147" customFormat="1" ht="15">
      <c r="A23" s="140"/>
      <c r="B23" s="953"/>
      <c r="C23" s="948" t="s">
        <v>58</v>
      </c>
      <c r="D23" s="271"/>
      <c r="E23" s="145"/>
      <c r="F23" s="108"/>
      <c r="G23" s="522">
        <f t="shared" ref="G23:N23" si="7">SUM(G6:G13,G17:G22)</f>
        <v>141896480.30539998</v>
      </c>
      <c r="H23" s="522">
        <f t="shared" si="7"/>
        <v>10601100.32</v>
      </c>
      <c r="I23" s="522">
        <f t="shared" si="7"/>
        <v>35726032.350000001</v>
      </c>
      <c r="J23" s="522">
        <f t="shared" si="7"/>
        <v>32423161.660399985</v>
      </c>
      <c r="K23" s="522">
        <f t="shared" si="7"/>
        <v>67539203.95039998</v>
      </c>
      <c r="L23" s="522">
        <f t="shared" si="7"/>
        <v>0</v>
      </c>
      <c r="M23" s="522">
        <f t="shared" si="7"/>
        <v>46327482.670000002</v>
      </c>
      <c r="N23" s="522">
        <f t="shared" si="7"/>
        <v>78140304.270399988</v>
      </c>
      <c r="O23" s="522"/>
      <c r="P23" s="101">
        <f>SUM(P6:P13,P17:P22)</f>
        <v>42975401.601113178</v>
      </c>
      <c r="Q23" s="101">
        <f>SUM(Q6:Q13,Q17:Q22)</f>
        <v>72486367.323191077</v>
      </c>
      <c r="R23" s="522">
        <f>SUM(R6:R13,R17:R22)</f>
        <v>117898229.04761308</v>
      </c>
      <c r="S23" s="868">
        <f>SUM(S6:S13,S17:S22)</f>
        <v>10099035.810480636</v>
      </c>
      <c r="T23" s="285">
        <f t="shared" si="3"/>
        <v>2.743388651534072</v>
      </c>
      <c r="U23" s="285">
        <f t="shared" si="6"/>
        <v>1.9284603840001229</v>
      </c>
      <c r="V23" s="50"/>
      <c r="W23" s="50"/>
      <c r="X23" s="50"/>
      <c r="Y23" s="50"/>
      <c r="Z23" s="50"/>
      <c r="AA23" s="50"/>
      <c r="AB23" s="50"/>
      <c r="AC23" s="50"/>
      <c r="AD23" s="146"/>
      <c r="AE23" s="146"/>
      <c r="AF23" s="146"/>
      <c r="AG23" s="146"/>
      <c r="AH23" s="146"/>
      <c r="AI23" s="146"/>
      <c r="AJ23" s="146"/>
      <c r="AK23" s="146"/>
      <c r="AL23" s="146"/>
      <c r="AM23" s="146"/>
      <c r="AN23" s="146"/>
      <c r="AO23" s="146"/>
      <c r="AP23" s="146"/>
      <c r="AQ23" s="146"/>
      <c r="AR23" s="146"/>
      <c r="AS23" s="146"/>
      <c r="AT23" s="146"/>
      <c r="AU23" s="146"/>
      <c r="AV23" s="146"/>
      <c r="AW23" s="146"/>
      <c r="AX23" s="146"/>
      <c r="AY23" s="146"/>
      <c r="AZ23" s="146"/>
      <c r="BA23" s="146"/>
      <c r="BB23" s="146"/>
      <c r="BC23" s="146"/>
      <c r="BD23" s="146"/>
      <c r="BE23" s="146"/>
      <c r="BF23" s="146"/>
      <c r="BG23" s="146"/>
      <c r="BH23" s="146"/>
      <c r="BI23" s="146"/>
      <c r="BJ23" s="146"/>
      <c r="BK23" s="146"/>
      <c r="BL23" s="146"/>
      <c r="BM23" s="146"/>
      <c r="BN23" s="146"/>
      <c r="BO23" s="146"/>
      <c r="BP23" s="146"/>
      <c r="BQ23" s="146"/>
      <c r="BR23" s="146"/>
      <c r="BS23" s="146"/>
      <c r="BT23" s="146"/>
      <c r="BU23" s="146"/>
      <c r="BV23" s="146"/>
      <c r="BW23" s="146"/>
      <c r="BX23" s="146"/>
      <c r="BY23" s="146"/>
      <c r="BZ23" s="146"/>
      <c r="CA23" s="146"/>
      <c r="CB23" s="146"/>
      <c r="CC23" s="146"/>
      <c r="CD23" s="146"/>
      <c r="CE23" s="146"/>
      <c r="CF23" s="146"/>
      <c r="CG23" s="146"/>
      <c r="CH23" s="146"/>
      <c r="CI23" s="146"/>
      <c r="CJ23" s="146"/>
      <c r="CK23" s="146"/>
      <c r="CL23" s="146"/>
      <c r="CM23" s="146"/>
      <c r="CN23" s="146"/>
      <c r="CO23" s="146"/>
      <c r="CP23" s="146"/>
      <c r="CQ23" s="146"/>
      <c r="CR23" s="146"/>
      <c r="CS23" s="146"/>
      <c r="CT23" s="146"/>
      <c r="CU23" s="146"/>
      <c r="CV23" s="146"/>
      <c r="CW23" s="146"/>
      <c r="CX23" s="146"/>
      <c r="CY23" s="146"/>
      <c r="CZ23" s="146"/>
      <c r="DA23" s="146"/>
      <c r="DB23" s="146"/>
      <c r="DC23" s="146"/>
      <c r="DD23" s="146"/>
      <c r="DE23" s="146"/>
      <c r="DF23" s="146"/>
      <c r="DG23" s="146"/>
      <c r="DH23" s="146"/>
      <c r="DI23" s="146"/>
      <c r="DJ23" s="146"/>
      <c r="DK23" s="146"/>
      <c r="DL23" s="146"/>
      <c r="DM23" s="146"/>
      <c r="DN23" s="146"/>
      <c r="DO23" s="146"/>
      <c r="DP23" s="146"/>
      <c r="DQ23" s="146"/>
      <c r="DR23" s="146"/>
      <c r="DS23" s="146"/>
      <c r="DT23" s="146"/>
      <c r="DU23" s="146"/>
      <c r="DV23" s="146"/>
      <c r="DW23" s="146"/>
      <c r="DX23" s="146"/>
      <c r="DY23" s="146"/>
      <c r="DZ23" s="146"/>
      <c r="EA23" s="146"/>
      <c r="EB23" s="146"/>
      <c r="EC23" s="146"/>
      <c r="ED23" s="146"/>
      <c r="EE23" s="146"/>
      <c r="EF23" s="146"/>
      <c r="EG23" s="146"/>
      <c r="EH23" s="146"/>
      <c r="EI23" s="146"/>
      <c r="EJ23" s="146"/>
      <c r="EK23" s="146"/>
      <c r="EL23" s="146"/>
      <c r="EM23" s="146"/>
      <c r="EN23" s="146"/>
      <c r="EO23" s="146"/>
      <c r="EP23" s="146"/>
      <c r="EQ23" s="146"/>
      <c r="ER23" s="146"/>
      <c r="ES23" s="146"/>
      <c r="ET23" s="146"/>
      <c r="EU23" s="146"/>
      <c r="EV23" s="146"/>
      <c r="EW23" s="146"/>
      <c r="EX23" s="146"/>
      <c r="EY23" s="146"/>
      <c r="EZ23" s="146"/>
      <c r="FA23" s="146"/>
      <c r="FB23" s="146"/>
      <c r="FC23" s="146"/>
      <c r="FD23" s="146"/>
      <c r="FE23" s="146"/>
      <c r="FF23" s="146"/>
      <c r="FG23" s="146"/>
      <c r="FH23" s="146"/>
      <c r="FI23" s="146"/>
      <c r="FJ23" s="146"/>
      <c r="FK23" s="146"/>
      <c r="FL23" s="146"/>
      <c r="FM23" s="146"/>
      <c r="FN23" s="146"/>
      <c r="FO23" s="146"/>
      <c r="FP23" s="146"/>
      <c r="FQ23" s="146"/>
      <c r="FR23" s="146"/>
      <c r="FS23" s="146"/>
      <c r="FT23" s="146"/>
      <c r="FU23" s="146"/>
      <c r="FV23" s="146"/>
      <c r="FW23" s="146"/>
      <c r="FX23" s="146"/>
      <c r="FY23" s="146"/>
      <c r="FZ23" s="146"/>
      <c r="GA23" s="146"/>
      <c r="GB23" s="146"/>
      <c r="GC23" s="146"/>
      <c r="GD23" s="146"/>
      <c r="GE23" s="146"/>
      <c r="GF23" s="146"/>
      <c r="GG23" s="146"/>
      <c r="GH23" s="146"/>
      <c r="GI23" s="146"/>
      <c r="GJ23" s="146"/>
      <c r="GK23" s="146"/>
      <c r="GL23" s="146"/>
      <c r="GM23" s="146"/>
      <c r="GN23" s="146"/>
      <c r="GO23" s="146"/>
      <c r="GP23" s="146"/>
      <c r="GQ23" s="146"/>
      <c r="GR23" s="146"/>
      <c r="GS23" s="146"/>
      <c r="GT23" s="146"/>
      <c r="GU23" s="146"/>
      <c r="GV23" s="146"/>
      <c r="GW23" s="146"/>
      <c r="GX23" s="146"/>
      <c r="GY23" s="146"/>
      <c r="GZ23" s="146"/>
      <c r="HA23" s="146"/>
      <c r="HB23" s="146"/>
      <c r="HC23" s="146"/>
      <c r="HD23" s="146"/>
      <c r="HE23" s="146"/>
      <c r="HF23" s="146"/>
      <c r="HG23" s="146"/>
      <c r="HH23" s="146"/>
      <c r="HI23" s="146"/>
      <c r="HJ23" s="146"/>
      <c r="HK23" s="146"/>
      <c r="HL23" s="146"/>
      <c r="HM23" s="146"/>
      <c r="HN23" s="146"/>
      <c r="HO23" s="146"/>
      <c r="HP23" s="146"/>
      <c r="HQ23" s="146"/>
      <c r="HR23" s="146"/>
      <c r="HS23" s="146"/>
      <c r="HT23" s="146"/>
      <c r="HU23" s="146"/>
      <c r="HV23" s="146"/>
      <c r="HW23" s="146"/>
      <c r="HX23" s="146"/>
      <c r="HY23" s="146"/>
      <c r="HZ23" s="146"/>
      <c r="IA23" s="146"/>
      <c r="IB23" s="146"/>
      <c r="IC23" s="146"/>
      <c r="ID23" s="146"/>
      <c r="IE23" s="146"/>
      <c r="IF23" s="146"/>
      <c r="IG23" s="146"/>
      <c r="IH23" s="146"/>
      <c r="II23" s="146"/>
      <c r="IJ23" s="146"/>
      <c r="IK23" s="146"/>
      <c r="IL23" s="146"/>
      <c r="IM23" s="146"/>
      <c r="IN23" s="146"/>
      <c r="IO23" s="146"/>
      <c r="IP23" s="146"/>
      <c r="IQ23" s="146"/>
      <c r="IR23" s="146"/>
      <c r="IS23" s="146"/>
      <c r="IT23" s="146"/>
      <c r="IU23" s="146"/>
      <c r="IV23" s="146"/>
      <c r="IW23" s="146"/>
      <c r="IX23" s="146"/>
      <c r="IY23" s="146"/>
      <c r="IZ23" s="146"/>
      <c r="JA23" s="146"/>
      <c r="JB23" s="146"/>
      <c r="JC23" s="146"/>
      <c r="JD23" s="146"/>
      <c r="JE23" s="146"/>
      <c r="JF23" s="146"/>
      <c r="JG23" s="146"/>
      <c r="JH23" s="146"/>
      <c r="JI23" s="146"/>
      <c r="JJ23" s="146"/>
      <c r="JK23" s="146"/>
      <c r="JL23" s="146"/>
      <c r="JM23" s="146"/>
      <c r="JN23" s="146"/>
      <c r="JO23" s="146"/>
      <c r="JP23" s="146"/>
      <c r="JQ23" s="146"/>
      <c r="JR23" s="146"/>
      <c r="JS23" s="146"/>
      <c r="JT23" s="146"/>
      <c r="JU23" s="146"/>
      <c r="JV23" s="146"/>
      <c r="JW23" s="146"/>
      <c r="JX23" s="146"/>
      <c r="JY23" s="146"/>
      <c r="JZ23" s="146"/>
      <c r="KA23" s="146"/>
      <c r="KB23" s="146"/>
      <c r="KC23" s="146"/>
      <c r="KD23" s="146"/>
      <c r="KE23" s="146"/>
      <c r="KF23" s="146"/>
      <c r="KG23" s="146"/>
      <c r="KH23" s="146"/>
      <c r="KI23" s="146"/>
      <c r="KJ23" s="146"/>
      <c r="KK23" s="146"/>
      <c r="KL23" s="146"/>
      <c r="KM23" s="146"/>
      <c r="KN23" s="146"/>
      <c r="KO23" s="146"/>
      <c r="KP23" s="146"/>
      <c r="KQ23" s="146"/>
      <c r="KR23" s="146"/>
      <c r="KS23" s="146"/>
      <c r="KT23" s="146"/>
      <c r="KU23" s="146"/>
      <c r="KV23" s="146"/>
      <c r="KW23" s="146"/>
      <c r="KX23" s="146"/>
      <c r="KY23" s="146"/>
      <c r="KZ23" s="146"/>
      <c r="LA23" s="146"/>
      <c r="LB23" s="146"/>
      <c r="LC23" s="146"/>
      <c r="LD23" s="146"/>
      <c r="LE23" s="146"/>
      <c r="LF23" s="146"/>
      <c r="LG23" s="146"/>
      <c r="LH23" s="146"/>
      <c r="LI23" s="146"/>
      <c r="LJ23" s="146"/>
      <c r="LK23" s="146"/>
      <c r="LL23" s="146"/>
      <c r="LM23" s="146"/>
      <c r="LN23" s="146"/>
      <c r="LO23" s="146"/>
      <c r="LP23" s="146"/>
      <c r="LQ23" s="146"/>
      <c r="LR23" s="146"/>
      <c r="LS23" s="146"/>
      <c r="LT23" s="146"/>
      <c r="LU23" s="146"/>
      <c r="LV23" s="146"/>
      <c r="LW23" s="146"/>
      <c r="LX23" s="146"/>
      <c r="LY23" s="146"/>
      <c r="LZ23" s="146"/>
      <c r="MA23" s="146"/>
      <c r="MB23" s="146"/>
      <c r="MC23" s="146"/>
      <c r="MD23" s="146"/>
      <c r="ME23" s="146"/>
      <c r="MF23" s="146"/>
      <c r="MG23" s="146"/>
      <c r="MH23" s="146"/>
      <c r="MI23" s="146"/>
      <c r="MJ23" s="146"/>
      <c r="MK23" s="146"/>
      <c r="ML23" s="146"/>
      <c r="MM23" s="146"/>
      <c r="MN23" s="146"/>
      <c r="MO23" s="146"/>
      <c r="MP23" s="146"/>
      <c r="MQ23" s="146"/>
      <c r="MR23" s="146"/>
      <c r="MS23" s="146"/>
      <c r="MT23" s="146"/>
      <c r="MU23" s="146"/>
      <c r="MV23" s="146"/>
      <c r="MW23" s="146"/>
      <c r="MX23" s="146"/>
      <c r="MY23" s="146"/>
      <c r="MZ23" s="146"/>
      <c r="NA23" s="146"/>
      <c r="NB23" s="146"/>
      <c r="NC23" s="146"/>
      <c r="ND23" s="146"/>
      <c r="NE23" s="146"/>
      <c r="NF23" s="146"/>
      <c r="NG23" s="146"/>
      <c r="NH23" s="146"/>
      <c r="NI23" s="146"/>
      <c r="NJ23" s="146"/>
      <c r="NK23" s="146"/>
      <c r="NL23" s="146"/>
      <c r="NM23" s="146"/>
      <c r="NN23" s="146"/>
      <c r="NO23" s="146"/>
      <c r="NP23" s="146"/>
      <c r="NQ23" s="146"/>
      <c r="NR23" s="146"/>
      <c r="NS23" s="146"/>
      <c r="NT23" s="146"/>
      <c r="NU23" s="146"/>
      <c r="NV23" s="146"/>
      <c r="NW23" s="146"/>
      <c r="NX23" s="146"/>
      <c r="NY23" s="146"/>
      <c r="NZ23" s="146"/>
      <c r="OA23" s="146"/>
      <c r="OB23" s="146"/>
      <c r="OC23" s="146"/>
      <c r="OD23" s="146"/>
      <c r="OE23" s="146"/>
      <c r="OF23" s="146"/>
      <c r="OG23" s="146"/>
      <c r="OH23" s="146"/>
      <c r="OI23" s="146"/>
      <c r="OJ23" s="146"/>
      <c r="OK23" s="146"/>
      <c r="OL23" s="146"/>
      <c r="OM23" s="146"/>
      <c r="ON23" s="146"/>
      <c r="OO23" s="146"/>
      <c r="OP23" s="146"/>
      <c r="OQ23" s="146"/>
      <c r="OR23" s="146"/>
      <c r="OS23" s="146"/>
      <c r="OT23" s="146"/>
      <c r="OU23" s="146"/>
      <c r="OV23" s="146"/>
      <c r="OW23" s="146"/>
      <c r="OX23" s="146"/>
      <c r="OY23" s="146"/>
      <c r="OZ23" s="146"/>
      <c r="PA23" s="146"/>
      <c r="PB23" s="146"/>
      <c r="PC23" s="146"/>
      <c r="PD23" s="146"/>
      <c r="PE23" s="146"/>
      <c r="PF23" s="146"/>
      <c r="PG23" s="146"/>
      <c r="PH23" s="146"/>
      <c r="PI23" s="146"/>
      <c r="PJ23" s="146"/>
      <c r="PK23" s="146"/>
      <c r="PL23" s="146"/>
      <c r="PM23" s="146"/>
      <c r="PN23" s="146"/>
      <c r="PO23" s="146"/>
      <c r="PP23" s="146"/>
      <c r="PQ23" s="146"/>
      <c r="PR23" s="146"/>
      <c r="PS23" s="146"/>
      <c r="PT23" s="146"/>
      <c r="PU23" s="146"/>
      <c r="PV23" s="146"/>
      <c r="PW23" s="146"/>
      <c r="PX23" s="146"/>
      <c r="PY23" s="146"/>
      <c r="PZ23" s="146"/>
      <c r="QA23" s="146"/>
      <c r="QB23" s="146"/>
      <c r="QC23" s="146"/>
      <c r="QD23" s="146"/>
      <c r="QE23" s="146"/>
      <c r="QF23" s="146"/>
      <c r="QG23" s="146"/>
      <c r="QH23" s="146"/>
      <c r="QI23" s="146"/>
      <c r="QJ23" s="146"/>
      <c r="QK23" s="146"/>
      <c r="QL23" s="146"/>
      <c r="QM23" s="146"/>
      <c r="QN23" s="146"/>
      <c r="QO23" s="146"/>
      <c r="QP23" s="146"/>
      <c r="QQ23" s="146"/>
      <c r="QR23" s="146"/>
      <c r="QS23" s="146"/>
      <c r="QT23" s="146"/>
      <c r="QU23" s="146"/>
      <c r="QV23" s="146"/>
      <c r="QW23" s="146"/>
      <c r="QX23" s="146"/>
      <c r="QY23" s="146"/>
      <c r="QZ23" s="146"/>
      <c r="RA23" s="146"/>
      <c r="RB23" s="146"/>
      <c r="RC23" s="146"/>
      <c r="RD23" s="146"/>
      <c r="RE23" s="146"/>
      <c r="RF23" s="146"/>
      <c r="RG23" s="146"/>
      <c r="RH23" s="146"/>
      <c r="RI23" s="146"/>
      <c r="RJ23" s="146"/>
      <c r="RK23" s="146"/>
      <c r="RL23" s="146"/>
      <c r="RM23" s="146"/>
      <c r="RN23" s="146"/>
      <c r="RO23" s="146"/>
      <c r="RP23" s="146"/>
      <c r="RQ23" s="146"/>
      <c r="RR23" s="146"/>
      <c r="RS23" s="146"/>
      <c r="RT23" s="146"/>
      <c r="RU23" s="146"/>
      <c r="RV23" s="146"/>
      <c r="RW23" s="146"/>
      <c r="RX23" s="146"/>
      <c r="RY23" s="146"/>
      <c r="RZ23" s="146"/>
      <c r="SA23" s="146"/>
      <c r="SB23" s="146"/>
      <c r="SC23" s="146"/>
      <c r="SD23" s="146"/>
      <c r="SE23" s="146"/>
      <c r="SF23" s="146"/>
      <c r="SG23" s="146"/>
      <c r="SH23" s="146"/>
      <c r="SI23" s="146"/>
      <c r="SJ23" s="146"/>
    </row>
    <row r="24" spans="1:504" s="46" customFormat="1" ht="14.25">
      <c r="A24" s="889"/>
      <c r="B24" s="954" t="s">
        <v>75</v>
      </c>
      <c r="C24" t="s">
        <v>59</v>
      </c>
      <c r="D24" s="878">
        <f>E24*(G24/$G$72)</f>
        <v>3.3809404310294298</v>
      </c>
      <c r="E24" s="85">
        <v>12.953501884184476</v>
      </c>
      <c r="F24" s="25" t="s">
        <v>131</v>
      </c>
      <c r="G24" s="107">
        <v>82093190.510000005</v>
      </c>
      <c r="H24" s="260">
        <v>4679202.3699999992</v>
      </c>
      <c r="I24" s="260">
        <v>18244867.170000002</v>
      </c>
      <c r="J24" s="260">
        <v>27283814.669999994</v>
      </c>
      <c r="K24" s="34">
        <v>45528681.839999996</v>
      </c>
      <c r="L24" s="879">
        <v>0</v>
      </c>
      <c r="M24" s="260">
        <v>22924069.539999999</v>
      </c>
      <c r="N24" s="86">
        <v>50207884.209999993</v>
      </c>
      <c r="O24" s="880"/>
      <c r="P24" s="881">
        <f t="shared" ref="P24:Q26" si="8">M24/(1+ElecDiscountRate)^1</f>
        <v>21265370.63079777</v>
      </c>
      <c r="Q24" s="882">
        <f t="shared" si="8"/>
        <v>46575031.73469387</v>
      </c>
      <c r="R24" s="258">
        <v>68331822.61947237</v>
      </c>
      <c r="S24" s="256">
        <v>0</v>
      </c>
      <c r="T24" s="27">
        <f t="shared" si="3"/>
        <v>3.2132909322779533</v>
      </c>
      <c r="U24" s="27">
        <f t="shared" si="6"/>
        <v>1.6138476364242387</v>
      </c>
      <c r="V24" s="50"/>
      <c r="W24" s="50"/>
      <c r="X24" s="50"/>
      <c r="Y24" s="50"/>
      <c r="Z24" s="50"/>
      <c r="AA24" s="50"/>
      <c r="AB24" s="50"/>
      <c r="AC24" s="50"/>
      <c r="AD24" s="88"/>
      <c r="AE24" s="88"/>
      <c r="AF24" s="88"/>
      <c r="AG24" s="88"/>
      <c r="AH24" s="88"/>
      <c r="AI24" s="88"/>
      <c r="AJ24" s="88"/>
      <c r="AK24" s="88"/>
      <c r="AL24" s="88"/>
      <c r="AM24" s="88"/>
      <c r="AN24" s="88"/>
      <c r="AO24" s="88"/>
      <c r="AP24" s="88"/>
      <c r="AQ24" s="88"/>
      <c r="AR24" s="88"/>
      <c r="AS24" s="88"/>
      <c r="AT24" s="88"/>
      <c r="AU24" s="88"/>
      <c r="AV24" s="88"/>
      <c r="AW24" s="88"/>
      <c r="AX24" s="88"/>
      <c r="AY24" s="88"/>
      <c r="AZ24" s="88"/>
      <c r="BA24" s="88"/>
      <c r="BB24" s="88"/>
      <c r="BC24" s="88"/>
      <c r="BD24" s="88"/>
      <c r="BE24" s="88"/>
      <c r="BF24" s="88"/>
      <c r="BG24" s="88"/>
      <c r="BH24" s="88"/>
      <c r="BI24" s="88"/>
      <c r="BJ24" s="88"/>
      <c r="BK24" s="88"/>
      <c r="BL24" s="88"/>
      <c r="BM24" s="88"/>
      <c r="BN24" s="88"/>
      <c r="BO24" s="88"/>
      <c r="BP24" s="88"/>
      <c r="BQ24" s="88"/>
      <c r="BR24" s="88"/>
      <c r="BS24" s="88"/>
      <c r="BT24" s="88"/>
      <c r="BU24" s="88"/>
      <c r="BV24" s="88"/>
      <c r="BW24" s="88"/>
      <c r="BX24" s="88"/>
      <c r="BY24" s="88"/>
      <c r="BZ24" s="88"/>
      <c r="CA24" s="88"/>
      <c r="CB24" s="88"/>
      <c r="CC24" s="88"/>
      <c r="CD24" s="88"/>
      <c r="CE24" s="88"/>
      <c r="CF24" s="88"/>
      <c r="CG24" s="88"/>
      <c r="CH24" s="88"/>
      <c r="CI24" s="88"/>
      <c r="CJ24" s="88"/>
      <c r="CK24" s="88"/>
      <c r="CL24" s="88"/>
      <c r="CM24" s="88"/>
      <c r="CN24" s="88"/>
      <c r="CO24" s="88"/>
      <c r="CP24" s="88"/>
      <c r="CQ24" s="88"/>
      <c r="CR24" s="88"/>
      <c r="CS24" s="88"/>
      <c r="CT24" s="88"/>
      <c r="CU24" s="88"/>
      <c r="CV24" s="88"/>
      <c r="CW24" s="88"/>
      <c r="CX24" s="88"/>
      <c r="CY24" s="88"/>
      <c r="CZ24" s="88"/>
      <c r="DA24" s="88"/>
      <c r="DB24" s="88"/>
      <c r="DC24" s="88"/>
      <c r="DD24" s="88"/>
      <c r="DE24" s="88"/>
      <c r="DF24" s="88"/>
      <c r="DG24" s="88"/>
      <c r="DH24" s="88"/>
      <c r="DI24" s="88"/>
      <c r="DJ24" s="88"/>
      <c r="DK24" s="88"/>
      <c r="DL24" s="88"/>
      <c r="DM24" s="88"/>
      <c r="DN24" s="88"/>
      <c r="DO24" s="88"/>
      <c r="DP24" s="88"/>
      <c r="DQ24" s="88"/>
      <c r="DR24" s="88"/>
      <c r="DS24" s="88"/>
      <c r="DT24" s="88"/>
      <c r="DU24" s="88"/>
      <c r="DV24" s="88"/>
      <c r="DW24" s="88"/>
      <c r="DX24" s="88"/>
      <c r="DY24" s="88"/>
      <c r="DZ24" s="88"/>
      <c r="EA24" s="88"/>
      <c r="EB24" s="88"/>
      <c r="EC24" s="88"/>
      <c r="ED24" s="88"/>
      <c r="EE24" s="88"/>
      <c r="EF24" s="88"/>
      <c r="EG24" s="88"/>
      <c r="EH24" s="88"/>
      <c r="EI24" s="88"/>
      <c r="EJ24" s="88"/>
      <c r="EK24" s="88"/>
      <c r="EL24" s="88"/>
      <c r="EM24" s="88"/>
      <c r="EN24" s="88"/>
      <c r="EO24" s="88"/>
      <c r="EP24" s="88"/>
      <c r="EQ24" s="88"/>
      <c r="ER24" s="88"/>
      <c r="ES24" s="88"/>
      <c r="ET24" s="88"/>
      <c r="EU24" s="88"/>
      <c r="EV24" s="88"/>
      <c r="EW24" s="88"/>
      <c r="EX24" s="88"/>
      <c r="EY24" s="88"/>
      <c r="EZ24" s="88"/>
      <c r="FA24" s="88"/>
      <c r="FB24" s="88"/>
      <c r="FC24" s="88"/>
      <c r="FD24" s="88"/>
      <c r="FE24" s="88"/>
      <c r="FF24" s="88"/>
      <c r="FG24" s="88"/>
      <c r="FH24" s="88"/>
      <c r="FI24" s="88"/>
      <c r="FJ24" s="88"/>
      <c r="FK24" s="88"/>
      <c r="FL24" s="88"/>
      <c r="FM24" s="88"/>
      <c r="FN24" s="88"/>
      <c r="FO24" s="88"/>
      <c r="FP24" s="88"/>
      <c r="FQ24" s="88"/>
      <c r="FR24" s="88"/>
      <c r="FS24" s="88"/>
      <c r="FT24" s="88"/>
      <c r="FU24" s="88"/>
      <c r="FV24" s="88"/>
      <c r="FW24" s="88"/>
      <c r="FX24" s="88"/>
      <c r="FY24" s="88"/>
      <c r="FZ24" s="88"/>
      <c r="GA24" s="88"/>
      <c r="GB24" s="88"/>
      <c r="GC24" s="88"/>
      <c r="GD24" s="88"/>
      <c r="GE24" s="88"/>
      <c r="GF24" s="88"/>
      <c r="GG24" s="88"/>
      <c r="GH24" s="88"/>
      <c r="GI24" s="88"/>
      <c r="GJ24" s="88"/>
      <c r="GK24" s="88"/>
      <c r="GL24" s="88"/>
      <c r="GM24" s="88"/>
      <c r="GN24" s="88"/>
      <c r="GO24" s="88"/>
      <c r="GP24" s="88"/>
      <c r="GQ24" s="88"/>
      <c r="GR24" s="88"/>
      <c r="GS24" s="88"/>
      <c r="GT24" s="88"/>
      <c r="GU24" s="88"/>
      <c r="GV24" s="88"/>
      <c r="GW24" s="88"/>
      <c r="GX24" s="88"/>
      <c r="GY24" s="88"/>
      <c r="GZ24" s="88"/>
      <c r="HA24" s="88"/>
      <c r="HB24" s="88"/>
      <c r="HC24" s="88"/>
      <c r="HD24" s="88"/>
      <c r="HE24" s="88"/>
      <c r="HF24" s="88"/>
      <c r="HG24" s="88"/>
      <c r="HH24" s="88"/>
      <c r="HI24" s="88"/>
      <c r="HJ24" s="88"/>
      <c r="HK24" s="88"/>
      <c r="HL24" s="88"/>
      <c r="HM24" s="88"/>
      <c r="HN24" s="88"/>
      <c r="HO24" s="88"/>
      <c r="HP24" s="88"/>
      <c r="HQ24" s="88"/>
      <c r="HR24" s="88"/>
      <c r="HS24" s="88"/>
      <c r="HT24" s="88"/>
      <c r="HU24" s="88"/>
      <c r="HV24" s="88"/>
      <c r="HW24" s="88"/>
      <c r="HX24" s="88"/>
      <c r="HY24" s="88"/>
      <c r="HZ24" s="88"/>
      <c r="IA24" s="88"/>
      <c r="IB24" s="88"/>
      <c r="IC24" s="88"/>
      <c r="ID24" s="88"/>
      <c r="IE24" s="88"/>
      <c r="IF24" s="88"/>
      <c r="IG24" s="88"/>
      <c r="IH24" s="88"/>
      <c r="II24" s="88"/>
      <c r="IJ24" s="88"/>
      <c r="IK24" s="88"/>
      <c r="IL24" s="88"/>
      <c r="IM24" s="88"/>
      <c r="IN24" s="88"/>
      <c r="IO24" s="88"/>
      <c r="IP24" s="88"/>
      <c r="IQ24" s="88"/>
      <c r="IR24" s="88"/>
      <c r="IS24" s="88"/>
      <c r="IT24" s="88"/>
      <c r="IU24" s="88"/>
      <c r="IV24" s="88"/>
      <c r="IW24" s="88"/>
      <c r="IX24" s="88"/>
      <c r="IY24" s="88"/>
      <c r="IZ24" s="88"/>
      <c r="JA24" s="88"/>
      <c r="JB24" s="88"/>
      <c r="JC24" s="88"/>
      <c r="JD24" s="88"/>
      <c r="JE24" s="88"/>
      <c r="JF24" s="88"/>
      <c r="JG24" s="88"/>
      <c r="JH24" s="88"/>
      <c r="JI24" s="88"/>
      <c r="JJ24" s="88"/>
      <c r="JK24" s="88"/>
      <c r="JL24" s="88"/>
      <c r="JM24" s="88"/>
      <c r="JN24" s="88"/>
      <c r="JO24" s="88"/>
      <c r="JP24" s="88"/>
      <c r="JQ24" s="88"/>
      <c r="JR24" s="88"/>
      <c r="JS24" s="88"/>
      <c r="JT24" s="88"/>
      <c r="JU24" s="88"/>
      <c r="JV24" s="88"/>
      <c r="JW24" s="88"/>
      <c r="JX24" s="88"/>
      <c r="JY24" s="88"/>
      <c r="JZ24" s="88"/>
      <c r="KA24" s="88"/>
      <c r="KB24" s="88"/>
      <c r="KC24" s="88"/>
      <c r="KD24" s="88"/>
      <c r="KE24" s="88"/>
      <c r="KF24" s="88"/>
      <c r="KG24" s="88"/>
      <c r="KH24" s="88"/>
      <c r="KI24" s="88"/>
      <c r="KJ24" s="88"/>
      <c r="KK24" s="88"/>
      <c r="KL24" s="88"/>
      <c r="KM24" s="88"/>
      <c r="KN24" s="88"/>
      <c r="KO24" s="88"/>
      <c r="KP24" s="88"/>
      <c r="KQ24" s="88"/>
      <c r="KR24" s="88"/>
      <c r="KS24" s="88"/>
      <c r="KT24" s="88"/>
      <c r="KU24" s="88"/>
      <c r="KV24" s="88"/>
      <c r="KW24" s="88"/>
      <c r="KX24" s="88"/>
      <c r="KY24" s="88"/>
      <c r="KZ24" s="88"/>
      <c r="LA24" s="88"/>
      <c r="LB24" s="88"/>
      <c r="LC24" s="88"/>
      <c r="LD24" s="88"/>
      <c r="LE24" s="88"/>
      <c r="LF24" s="88"/>
      <c r="LG24" s="88"/>
      <c r="LH24" s="88"/>
      <c r="LI24" s="88"/>
      <c r="LJ24" s="88"/>
      <c r="LK24" s="88"/>
      <c r="LL24" s="88"/>
      <c r="LM24" s="88"/>
      <c r="LN24" s="88"/>
      <c r="LO24" s="88"/>
      <c r="LP24" s="88"/>
      <c r="LQ24" s="88"/>
      <c r="LR24" s="88"/>
      <c r="LS24" s="88"/>
      <c r="LT24" s="88"/>
      <c r="LU24" s="88"/>
      <c r="LV24" s="88"/>
      <c r="LW24" s="88"/>
      <c r="LX24" s="88"/>
      <c r="LY24" s="88"/>
      <c r="LZ24" s="88"/>
      <c r="MA24" s="88"/>
      <c r="MB24" s="88"/>
      <c r="MC24" s="88"/>
      <c r="MD24" s="88"/>
      <c r="ME24" s="88"/>
      <c r="MF24" s="88"/>
      <c r="MG24" s="88"/>
      <c r="MH24" s="88"/>
      <c r="MI24" s="88"/>
      <c r="MJ24" s="88"/>
      <c r="MK24" s="88"/>
      <c r="ML24" s="88"/>
      <c r="MM24" s="88"/>
      <c r="MN24" s="88"/>
      <c r="MO24" s="88"/>
      <c r="MP24" s="88"/>
      <c r="MQ24" s="88"/>
      <c r="MR24" s="88"/>
      <c r="MS24" s="88"/>
      <c r="MT24" s="88"/>
      <c r="MU24" s="88"/>
      <c r="MV24" s="88"/>
      <c r="MW24" s="88"/>
      <c r="MX24" s="88"/>
      <c r="MY24" s="88"/>
      <c r="MZ24" s="88"/>
      <c r="NA24" s="88"/>
      <c r="NB24" s="88"/>
      <c r="NC24" s="88"/>
      <c r="ND24" s="88"/>
      <c r="NE24" s="88"/>
      <c r="NF24" s="88"/>
      <c r="NG24" s="88"/>
      <c r="NH24" s="88"/>
      <c r="NI24" s="88"/>
      <c r="NJ24" s="88"/>
      <c r="NK24" s="88"/>
      <c r="NL24" s="88"/>
      <c r="NM24" s="88"/>
      <c r="NN24" s="88"/>
      <c r="NO24" s="88"/>
      <c r="NP24" s="88"/>
      <c r="NQ24" s="88"/>
      <c r="NR24" s="88"/>
      <c r="NS24" s="88"/>
      <c r="NT24" s="88"/>
      <c r="NU24" s="88"/>
      <c r="NV24" s="88"/>
      <c r="NW24" s="88"/>
      <c r="NX24" s="88"/>
      <c r="NY24" s="88"/>
      <c r="NZ24" s="88"/>
      <c r="OA24" s="88"/>
      <c r="OB24" s="88"/>
      <c r="OC24" s="88"/>
      <c r="OD24" s="88"/>
      <c r="OE24" s="88"/>
      <c r="OF24" s="88"/>
      <c r="OG24" s="88"/>
      <c r="OH24" s="88"/>
      <c r="OI24" s="88"/>
      <c r="OJ24" s="88"/>
      <c r="OK24" s="88"/>
      <c r="OL24" s="88"/>
      <c r="OM24" s="88"/>
      <c r="ON24" s="88"/>
      <c r="OO24" s="88"/>
      <c r="OP24" s="88"/>
      <c r="OQ24" s="88"/>
      <c r="OR24" s="88"/>
      <c r="OS24" s="88"/>
      <c r="OT24" s="88"/>
      <c r="OU24" s="88"/>
      <c r="OV24" s="88"/>
      <c r="OW24" s="88"/>
      <c r="OX24" s="88"/>
      <c r="OY24" s="88"/>
      <c r="OZ24" s="88"/>
      <c r="PA24" s="88"/>
      <c r="PB24" s="88"/>
      <c r="PC24" s="88"/>
      <c r="PD24" s="88"/>
      <c r="PE24" s="88"/>
      <c r="PF24" s="88"/>
      <c r="PG24" s="88"/>
      <c r="PH24" s="88"/>
      <c r="PI24" s="88"/>
      <c r="PJ24" s="88"/>
      <c r="PK24" s="88"/>
      <c r="PL24" s="88"/>
      <c r="PM24" s="88"/>
      <c r="PN24" s="88"/>
      <c r="PO24" s="88"/>
      <c r="PP24" s="88"/>
      <c r="PQ24" s="88"/>
      <c r="PR24" s="88"/>
      <c r="PS24" s="88"/>
      <c r="PT24" s="88"/>
      <c r="PU24" s="88"/>
      <c r="PV24" s="88"/>
      <c r="PW24" s="88"/>
      <c r="PX24" s="88"/>
      <c r="PY24" s="88"/>
      <c r="PZ24" s="88"/>
      <c r="QA24" s="88"/>
      <c r="QB24" s="88"/>
      <c r="QC24" s="88"/>
      <c r="QD24" s="88"/>
      <c r="QE24" s="88"/>
      <c r="QF24" s="88"/>
      <c r="QG24" s="88"/>
      <c r="QH24" s="88"/>
      <c r="QI24" s="88"/>
      <c r="QJ24" s="88"/>
      <c r="QK24" s="88"/>
      <c r="QL24" s="88"/>
      <c r="QM24" s="88"/>
      <c r="QN24" s="88"/>
      <c r="QO24" s="88"/>
      <c r="QP24" s="88"/>
      <c r="QQ24" s="88"/>
      <c r="QR24" s="88"/>
      <c r="QS24" s="88"/>
      <c r="QT24" s="88"/>
      <c r="QU24" s="88"/>
      <c r="QV24" s="88"/>
      <c r="QW24" s="88"/>
      <c r="QX24" s="88"/>
      <c r="QY24" s="88"/>
      <c r="QZ24" s="88"/>
      <c r="RA24" s="88"/>
      <c r="RB24" s="88"/>
      <c r="RC24" s="88"/>
      <c r="RD24" s="88"/>
      <c r="RE24" s="88"/>
      <c r="RF24" s="88"/>
      <c r="RG24" s="88"/>
      <c r="RH24" s="88"/>
      <c r="RI24" s="88"/>
      <c r="RJ24" s="88"/>
      <c r="RK24" s="88"/>
      <c r="RL24" s="88"/>
      <c r="RM24" s="88"/>
      <c r="RN24" s="88"/>
      <c r="RO24" s="88"/>
      <c r="RP24" s="88"/>
      <c r="RQ24" s="88"/>
      <c r="RR24" s="88"/>
      <c r="RS24" s="88"/>
      <c r="RT24" s="88"/>
      <c r="RU24" s="88"/>
      <c r="RV24" s="88"/>
      <c r="RW24" s="88"/>
      <c r="RX24" s="88"/>
      <c r="RY24" s="88"/>
      <c r="RZ24" s="88"/>
      <c r="SA24" s="88"/>
      <c r="SB24" s="88"/>
      <c r="SC24" s="88"/>
      <c r="SD24" s="88"/>
      <c r="SE24" s="88"/>
      <c r="SF24" s="88"/>
      <c r="SG24" s="88"/>
      <c r="SH24" s="88"/>
      <c r="SI24" s="88"/>
      <c r="SJ24" s="88"/>
    </row>
    <row r="25" spans="1:504" s="46" customFormat="1" ht="14.25">
      <c r="A25" s="889"/>
      <c r="B25" s="954" t="s">
        <v>76</v>
      </c>
      <c r="C25" t="s">
        <v>60</v>
      </c>
      <c r="D25" s="878">
        <f>E25*(G25/$G$72)</f>
        <v>0.74776045579347705</v>
      </c>
      <c r="E25" s="85">
        <v>12.17679640048908</v>
      </c>
      <c r="F25" s="25" t="s">
        <v>131</v>
      </c>
      <c r="G25" s="107">
        <v>19314624</v>
      </c>
      <c r="H25" s="260">
        <v>182223.35</v>
      </c>
      <c r="I25" s="260">
        <v>3961748.59</v>
      </c>
      <c r="J25" s="260">
        <v>2529535.6300000018</v>
      </c>
      <c r="K25" s="883">
        <v>6491284.2200000016</v>
      </c>
      <c r="L25" s="879">
        <v>0</v>
      </c>
      <c r="M25" s="260">
        <v>4143971.94</v>
      </c>
      <c r="N25" s="87">
        <v>6673507.5700000012</v>
      </c>
      <c r="O25" s="87"/>
      <c r="P25" s="865">
        <f t="shared" si="8"/>
        <v>3844129.8144712429</v>
      </c>
      <c r="Q25" s="865">
        <f t="shared" si="8"/>
        <v>6190637.8200371061</v>
      </c>
      <c r="R25" s="256">
        <v>14215131.483648393</v>
      </c>
      <c r="S25" s="256"/>
      <c r="T25" s="27">
        <f t="shared" si="3"/>
        <v>3.6978801886802759</v>
      </c>
      <c r="U25" s="27">
        <f t="shared" si="6"/>
        <v>2.525853568981606</v>
      </c>
      <c r="V25" s="50"/>
      <c r="W25" s="50"/>
      <c r="X25" s="50"/>
      <c r="Y25" s="50"/>
      <c r="Z25" s="50"/>
      <c r="AA25" s="50"/>
      <c r="AB25" s="50"/>
      <c r="AC25" s="50"/>
      <c r="AD25" s="88"/>
      <c r="AE25" s="88"/>
      <c r="AF25" s="88"/>
      <c r="AG25" s="88"/>
      <c r="AH25" s="88"/>
      <c r="AI25" s="88"/>
      <c r="AJ25" s="88"/>
      <c r="AK25" s="88"/>
      <c r="AL25" s="88"/>
      <c r="AM25" s="88"/>
      <c r="AN25" s="88"/>
      <c r="AO25" s="88"/>
      <c r="AP25" s="88"/>
      <c r="AQ25" s="88"/>
      <c r="AR25" s="88"/>
      <c r="AS25" s="88"/>
      <c r="AT25" s="88"/>
      <c r="AU25" s="88"/>
      <c r="AV25" s="88"/>
      <c r="AW25" s="88"/>
      <c r="AX25" s="88"/>
      <c r="AY25" s="88"/>
      <c r="AZ25" s="88"/>
      <c r="BA25" s="88"/>
      <c r="BB25" s="88"/>
      <c r="BC25" s="88"/>
      <c r="BD25" s="88"/>
      <c r="BE25" s="88"/>
      <c r="BF25" s="88"/>
      <c r="BG25" s="88"/>
      <c r="BH25" s="88"/>
      <c r="BI25" s="88"/>
      <c r="BJ25" s="88"/>
      <c r="BK25" s="88"/>
      <c r="BL25" s="88"/>
      <c r="BM25" s="88"/>
      <c r="BN25" s="88"/>
      <c r="BO25" s="88"/>
      <c r="BP25" s="88"/>
      <c r="BQ25" s="88"/>
      <c r="BR25" s="88"/>
      <c r="BS25" s="88"/>
      <c r="BT25" s="88"/>
      <c r="BU25" s="88"/>
      <c r="BV25" s="88"/>
      <c r="BW25" s="88"/>
      <c r="BX25" s="88"/>
      <c r="BY25" s="88"/>
      <c r="BZ25" s="88"/>
      <c r="CA25" s="88"/>
      <c r="CB25" s="88"/>
      <c r="CC25" s="88"/>
      <c r="CD25" s="88"/>
      <c r="CE25" s="88"/>
      <c r="CF25" s="88"/>
      <c r="CG25" s="88"/>
      <c r="CH25" s="88"/>
      <c r="CI25" s="88"/>
      <c r="CJ25" s="88"/>
      <c r="CK25" s="88"/>
      <c r="CL25" s="88"/>
      <c r="CM25" s="88"/>
      <c r="CN25" s="88"/>
      <c r="CO25" s="88"/>
      <c r="CP25" s="88"/>
      <c r="CQ25" s="88"/>
      <c r="CR25" s="88"/>
      <c r="CS25" s="88"/>
      <c r="CT25" s="88"/>
      <c r="CU25" s="88"/>
      <c r="CV25" s="88"/>
      <c r="CW25" s="88"/>
      <c r="CX25" s="88"/>
      <c r="CY25" s="88"/>
      <c r="CZ25" s="88"/>
      <c r="DA25" s="88"/>
      <c r="DB25" s="88"/>
      <c r="DC25" s="88"/>
      <c r="DD25" s="88"/>
      <c r="DE25" s="88"/>
      <c r="DF25" s="88"/>
      <c r="DG25" s="88"/>
      <c r="DH25" s="88"/>
      <c r="DI25" s="88"/>
      <c r="DJ25" s="88"/>
      <c r="DK25" s="88"/>
      <c r="DL25" s="88"/>
      <c r="DM25" s="88"/>
      <c r="DN25" s="88"/>
      <c r="DO25" s="88"/>
      <c r="DP25" s="88"/>
      <c r="DQ25" s="88"/>
      <c r="DR25" s="88"/>
      <c r="DS25" s="88"/>
      <c r="DT25" s="88"/>
      <c r="DU25" s="88"/>
      <c r="DV25" s="88"/>
      <c r="DW25" s="88"/>
      <c r="DX25" s="88"/>
      <c r="DY25" s="88"/>
      <c r="DZ25" s="88"/>
      <c r="EA25" s="88"/>
      <c r="EB25" s="88"/>
      <c r="EC25" s="88"/>
      <c r="ED25" s="88"/>
      <c r="EE25" s="88"/>
      <c r="EF25" s="88"/>
      <c r="EG25" s="88"/>
      <c r="EH25" s="88"/>
      <c r="EI25" s="88"/>
      <c r="EJ25" s="88"/>
      <c r="EK25" s="88"/>
      <c r="EL25" s="88"/>
      <c r="EM25" s="88"/>
      <c r="EN25" s="88"/>
      <c r="EO25" s="88"/>
      <c r="EP25" s="88"/>
      <c r="EQ25" s="88"/>
      <c r="ER25" s="88"/>
      <c r="ES25" s="88"/>
      <c r="ET25" s="88"/>
      <c r="EU25" s="88"/>
      <c r="EV25" s="88"/>
      <c r="EW25" s="88"/>
      <c r="EX25" s="88"/>
      <c r="EY25" s="88"/>
      <c r="EZ25" s="88"/>
      <c r="FA25" s="88"/>
      <c r="FB25" s="88"/>
      <c r="FC25" s="88"/>
      <c r="FD25" s="88"/>
      <c r="FE25" s="88"/>
      <c r="FF25" s="88"/>
      <c r="FG25" s="88"/>
      <c r="FH25" s="88"/>
      <c r="FI25" s="88"/>
      <c r="FJ25" s="88"/>
      <c r="FK25" s="88"/>
      <c r="FL25" s="88"/>
      <c r="FM25" s="88"/>
      <c r="FN25" s="88"/>
      <c r="FO25" s="88"/>
      <c r="FP25" s="88"/>
      <c r="FQ25" s="88"/>
      <c r="FR25" s="88"/>
      <c r="FS25" s="88"/>
      <c r="FT25" s="88"/>
      <c r="FU25" s="88"/>
      <c r="FV25" s="88"/>
      <c r="FW25" s="88"/>
      <c r="FX25" s="88"/>
      <c r="FY25" s="88"/>
      <c r="FZ25" s="88"/>
      <c r="GA25" s="88"/>
      <c r="GB25" s="88"/>
      <c r="GC25" s="88"/>
      <c r="GD25" s="88"/>
      <c r="GE25" s="88"/>
      <c r="GF25" s="88"/>
      <c r="GG25" s="88"/>
      <c r="GH25" s="88"/>
      <c r="GI25" s="88"/>
      <c r="GJ25" s="88"/>
      <c r="GK25" s="88"/>
      <c r="GL25" s="88"/>
      <c r="GM25" s="88"/>
      <c r="GN25" s="88"/>
      <c r="GO25" s="88"/>
      <c r="GP25" s="88"/>
      <c r="GQ25" s="88"/>
      <c r="GR25" s="88"/>
      <c r="GS25" s="88"/>
      <c r="GT25" s="88"/>
      <c r="GU25" s="88"/>
      <c r="GV25" s="88"/>
      <c r="GW25" s="88"/>
      <c r="GX25" s="88"/>
      <c r="GY25" s="88"/>
      <c r="GZ25" s="88"/>
      <c r="HA25" s="88"/>
      <c r="HB25" s="88"/>
      <c r="HC25" s="88"/>
      <c r="HD25" s="88"/>
      <c r="HE25" s="88"/>
      <c r="HF25" s="88"/>
      <c r="HG25" s="88"/>
      <c r="HH25" s="88"/>
      <c r="HI25" s="88"/>
      <c r="HJ25" s="88"/>
      <c r="HK25" s="88"/>
      <c r="HL25" s="88"/>
      <c r="HM25" s="88"/>
      <c r="HN25" s="88"/>
      <c r="HO25" s="88"/>
      <c r="HP25" s="88"/>
      <c r="HQ25" s="88"/>
      <c r="HR25" s="88"/>
      <c r="HS25" s="88"/>
      <c r="HT25" s="88"/>
      <c r="HU25" s="88"/>
      <c r="HV25" s="88"/>
      <c r="HW25" s="88"/>
      <c r="HX25" s="88"/>
      <c r="HY25" s="88"/>
      <c r="HZ25" s="88"/>
      <c r="IA25" s="88"/>
      <c r="IB25" s="88"/>
      <c r="IC25" s="88"/>
      <c r="ID25" s="88"/>
      <c r="IE25" s="88"/>
      <c r="IF25" s="88"/>
      <c r="IG25" s="88"/>
      <c r="IH25" s="88"/>
      <c r="II25" s="88"/>
      <c r="IJ25" s="88"/>
      <c r="IK25" s="88"/>
      <c r="IL25" s="88"/>
      <c r="IM25" s="88"/>
      <c r="IN25" s="88"/>
      <c r="IO25" s="88"/>
      <c r="IP25" s="88"/>
      <c r="IQ25" s="88"/>
      <c r="IR25" s="88"/>
      <c r="IS25" s="88"/>
      <c r="IT25" s="88"/>
      <c r="IU25" s="88"/>
      <c r="IV25" s="88"/>
      <c r="IW25" s="88"/>
      <c r="IX25" s="88"/>
      <c r="IY25" s="88"/>
      <c r="IZ25" s="88"/>
      <c r="JA25" s="88"/>
      <c r="JB25" s="88"/>
      <c r="JC25" s="88"/>
      <c r="JD25" s="88"/>
      <c r="JE25" s="88"/>
      <c r="JF25" s="88"/>
      <c r="JG25" s="88"/>
      <c r="JH25" s="88"/>
      <c r="JI25" s="88"/>
      <c r="JJ25" s="88"/>
      <c r="JK25" s="88"/>
      <c r="JL25" s="88"/>
      <c r="JM25" s="88"/>
      <c r="JN25" s="88"/>
      <c r="JO25" s="88"/>
      <c r="JP25" s="88"/>
      <c r="JQ25" s="88"/>
      <c r="JR25" s="88"/>
      <c r="JS25" s="88"/>
      <c r="JT25" s="88"/>
      <c r="JU25" s="88"/>
      <c r="JV25" s="88"/>
      <c r="JW25" s="88"/>
      <c r="JX25" s="88"/>
      <c r="JY25" s="88"/>
      <c r="JZ25" s="88"/>
      <c r="KA25" s="88"/>
      <c r="KB25" s="88"/>
      <c r="KC25" s="88"/>
      <c r="KD25" s="88"/>
      <c r="KE25" s="88"/>
      <c r="KF25" s="88"/>
      <c r="KG25" s="88"/>
      <c r="KH25" s="88"/>
      <c r="KI25" s="88"/>
      <c r="KJ25" s="88"/>
      <c r="KK25" s="88"/>
      <c r="KL25" s="88"/>
      <c r="KM25" s="88"/>
      <c r="KN25" s="88"/>
      <c r="KO25" s="88"/>
      <c r="KP25" s="88"/>
      <c r="KQ25" s="88"/>
      <c r="KR25" s="88"/>
      <c r="KS25" s="88"/>
      <c r="KT25" s="88"/>
      <c r="KU25" s="88"/>
      <c r="KV25" s="88"/>
      <c r="KW25" s="88"/>
      <c r="KX25" s="88"/>
      <c r="KY25" s="88"/>
      <c r="KZ25" s="88"/>
      <c r="LA25" s="88"/>
      <c r="LB25" s="88"/>
      <c r="LC25" s="88"/>
      <c r="LD25" s="88"/>
      <c r="LE25" s="88"/>
      <c r="LF25" s="88"/>
      <c r="LG25" s="88"/>
      <c r="LH25" s="88"/>
      <c r="LI25" s="88"/>
      <c r="LJ25" s="88"/>
      <c r="LK25" s="88"/>
      <c r="LL25" s="88"/>
      <c r="LM25" s="88"/>
      <c r="LN25" s="88"/>
      <c r="LO25" s="88"/>
      <c r="LP25" s="88"/>
      <c r="LQ25" s="88"/>
      <c r="LR25" s="88"/>
      <c r="LS25" s="88"/>
      <c r="LT25" s="88"/>
      <c r="LU25" s="88"/>
      <c r="LV25" s="88"/>
      <c r="LW25" s="88"/>
      <c r="LX25" s="88"/>
      <c r="LY25" s="88"/>
      <c r="LZ25" s="88"/>
      <c r="MA25" s="88"/>
      <c r="MB25" s="88"/>
      <c r="MC25" s="88"/>
      <c r="MD25" s="88"/>
      <c r="ME25" s="88"/>
      <c r="MF25" s="88"/>
      <c r="MG25" s="88"/>
      <c r="MH25" s="88"/>
      <c r="MI25" s="88"/>
      <c r="MJ25" s="88"/>
      <c r="MK25" s="88"/>
      <c r="ML25" s="88"/>
      <c r="MM25" s="88"/>
      <c r="MN25" s="88"/>
      <c r="MO25" s="88"/>
      <c r="MP25" s="88"/>
      <c r="MQ25" s="88"/>
      <c r="MR25" s="88"/>
      <c r="MS25" s="88"/>
      <c r="MT25" s="88"/>
      <c r="MU25" s="88"/>
      <c r="MV25" s="88"/>
      <c r="MW25" s="88"/>
      <c r="MX25" s="88"/>
      <c r="MY25" s="88"/>
      <c r="MZ25" s="88"/>
      <c r="NA25" s="88"/>
      <c r="NB25" s="88"/>
      <c r="NC25" s="88"/>
      <c r="ND25" s="88"/>
      <c r="NE25" s="88"/>
      <c r="NF25" s="88"/>
      <c r="NG25" s="88"/>
      <c r="NH25" s="88"/>
      <c r="NI25" s="88"/>
      <c r="NJ25" s="88"/>
      <c r="NK25" s="88"/>
      <c r="NL25" s="88"/>
      <c r="NM25" s="88"/>
      <c r="NN25" s="88"/>
      <c r="NO25" s="88"/>
      <c r="NP25" s="88"/>
      <c r="NQ25" s="88"/>
      <c r="NR25" s="88"/>
      <c r="NS25" s="88"/>
      <c r="NT25" s="88"/>
      <c r="NU25" s="88"/>
      <c r="NV25" s="88"/>
      <c r="NW25" s="88"/>
      <c r="NX25" s="88"/>
      <c r="NY25" s="88"/>
      <c r="NZ25" s="88"/>
      <c r="OA25" s="88"/>
      <c r="OB25" s="88"/>
      <c r="OC25" s="88"/>
      <c r="OD25" s="88"/>
      <c r="OE25" s="88"/>
      <c r="OF25" s="88"/>
      <c r="OG25" s="88"/>
      <c r="OH25" s="88"/>
      <c r="OI25" s="88"/>
      <c r="OJ25" s="88"/>
      <c r="OK25" s="88"/>
      <c r="OL25" s="88"/>
      <c r="OM25" s="88"/>
      <c r="ON25" s="88"/>
      <c r="OO25" s="88"/>
      <c r="OP25" s="88"/>
      <c r="OQ25" s="88"/>
      <c r="OR25" s="88"/>
      <c r="OS25" s="88"/>
      <c r="OT25" s="88"/>
      <c r="OU25" s="88"/>
      <c r="OV25" s="88"/>
      <c r="OW25" s="88"/>
      <c r="OX25" s="88"/>
      <c r="OY25" s="88"/>
      <c r="OZ25" s="88"/>
      <c r="PA25" s="88"/>
      <c r="PB25" s="88"/>
      <c r="PC25" s="88"/>
      <c r="PD25" s="88"/>
      <c r="PE25" s="88"/>
      <c r="PF25" s="88"/>
      <c r="PG25" s="88"/>
      <c r="PH25" s="88"/>
      <c r="PI25" s="88"/>
      <c r="PJ25" s="88"/>
      <c r="PK25" s="88"/>
      <c r="PL25" s="88"/>
      <c r="PM25" s="88"/>
      <c r="PN25" s="88"/>
      <c r="PO25" s="88"/>
      <c r="PP25" s="88"/>
      <c r="PQ25" s="88"/>
      <c r="PR25" s="88"/>
      <c r="PS25" s="88"/>
      <c r="PT25" s="88"/>
      <c r="PU25" s="88"/>
      <c r="PV25" s="88"/>
      <c r="PW25" s="88"/>
      <c r="PX25" s="88"/>
      <c r="PY25" s="88"/>
      <c r="PZ25" s="88"/>
      <c r="QA25" s="88"/>
      <c r="QB25" s="88"/>
      <c r="QC25" s="88"/>
      <c r="QD25" s="88"/>
      <c r="QE25" s="88"/>
      <c r="QF25" s="88"/>
      <c r="QG25" s="88"/>
      <c r="QH25" s="88"/>
      <c r="QI25" s="88"/>
      <c r="QJ25" s="88"/>
      <c r="QK25" s="88"/>
      <c r="QL25" s="88"/>
      <c r="QM25" s="88"/>
      <c r="QN25" s="88"/>
      <c r="QO25" s="88"/>
      <c r="QP25" s="88"/>
      <c r="QQ25" s="88"/>
      <c r="QR25" s="88"/>
      <c r="QS25" s="88"/>
      <c r="QT25" s="88"/>
      <c r="QU25" s="88"/>
      <c r="QV25" s="88"/>
      <c r="QW25" s="88"/>
      <c r="QX25" s="88"/>
      <c r="QY25" s="88"/>
      <c r="QZ25" s="88"/>
      <c r="RA25" s="88"/>
      <c r="RB25" s="88"/>
      <c r="RC25" s="88"/>
      <c r="RD25" s="88"/>
      <c r="RE25" s="88"/>
      <c r="RF25" s="88"/>
      <c r="RG25" s="88"/>
      <c r="RH25" s="88"/>
      <c r="RI25" s="88"/>
      <c r="RJ25" s="88"/>
      <c r="RK25" s="88"/>
      <c r="RL25" s="88"/>
      <c r="RM25" s="88"/>
      <c r="RN25" s="88"/>
      <c r="RO25" s="88"/>
      <c r="RP25" s="88"/>
      <c r="RQ25" s="88"/>
      <c r="RR25" s="88"/>
      <c r="RS25" s="88"/>
      <c r="RT25" s="88"/>
      <c r="RU25" s="88"/>
      <c r="RV25" s="88"/>
      <c r="RW25" s="88"/>
      <c r="RX25" s="88"/>
      <c r="RY25" s="88"/>
      <c r="RZ25" s="88"/>
      <c r="SA25" s="88"/>
      <c r="SB25" s="88"/>
      <c r="SC25" s="88"/>
      <c r="SD25" s="88"/>
      <c r="SE25" s="88"/>
      <c r="SF25" s="88"/>
      <c r="SG25" s="88"/>
      <c r="SH25" s="88"/>
      <c r="SI25" s="88"/>
      <c r="SJ25" s="88"/>
    </row>
    <row r="26" spans="1:504" s="46" customFormat="1" ht="14.25">
      <c r="A26" s="889"/>
      <c r="B26" s="954" t="s">
        <v>77</v>
      </c>
      <c r="C26" t="s">
        <v>314</v>
      </c>
      <c r="D26" s="878">
        <f>E26*(G26/$G$72)</f>
        <v>0.13278700119401873</v>
      </c>
      <c r="E26" s="85">
        <v>3</v>
      </c>
      <c r="F26" s="25" t="s">
        <v>131</v>
      </c>
      <c r="G26" s="107">
        <v>13921663</v>
      </c>
      <c r="H26" s="260">
        <v>1061577.67</v>
      </c>
      <c r="I26" s="260">
        <v>984865.89</v>
      </c>
      <c r="J26" s="260">
        <v>-251600.39</v>
      </c>
      <c r="K26" s="883">
        <v>733265.5</v>
      </c>
      <c r="L26" s="879">
        <v>0</v>
      </c>
      <c r="M26" s="260">
        <v>2046443.56</v>
      </c>
      <c r="N26" s="87">
        <v>1794843.17</v>
      </c>
      <c r="O26" s="87"/>
      <c r="P26" s="865">
        <f t="shared" si="8"/>
        <v>1898370.6493506492</v>
      </c>
      <c r="Q26" s="865">
        <f t="shared" si="8"/>
        <v>1664975.1113172539</v>
      </c>
      <c r="R26" s="256">
        <v>2875280.0080649788</v>
      </c>
      <c r="S26" s="256">
        <v>0</v>
      </c>
      <c r="T26" s="27">
        <f t="shared" si="3"/>
        <v>1.5146041206697376</v>
      </c>
      <c r="U26" s="27">
        <f t="shared" si="6"/>
        <v>1.8996127854242846</v>
      </c>
      <c r="V26" s="50"/>
      <c r="W26" s="50"/>
      <c r="X26" s="50"/>
      <c r="Y26" s="50"/>
      <c r="Z26" s="50"/>
      <c r="AA26" s="50"/>
      <c r="AB26" s="50"/>
      <c r="AC26" s="50"/>
      <c r="AD26" s="88"/>
      <c r="AE26" s="88"/>
      <c r="AF26" s="88"/>
      <c r="AG26" s="88"/>
      <c r="AH26" s="88"/>
      <c r="AI26" s="88"/>
      <c r="AJ26" s="88"/>
      <c r="AK26" s="88"/>
      <c r="AL26" s="88"/>
      <c r="AM26" s="88"/>
      <c r="AN26" s="88"/>
      <c r="AO26" s="88"/>
      <c r="AP26" s="88"/>
      <c r="AQ26" s="88"/>
      <c r="AR26" s="88"/>
      <c r="AS26" s="88"/>
      <c r="AT26" s="88"/>
      <c r="AU26" s="88"/>
      <c r="AV26" s="88"/>
      <c r="AW26" s="88"/>
      <c r="AX26" s="88"/>
      <c r="AY26" s="88"/>
      <c r="AZ26" s="88"/>
      <c r="BA26" s="88"/>
      <c r="BB26" s="88"/>
      <c r="BC26" s="88"/>
      <c r="BD26" s="88"/>
      <c r="BE26" s="88"/>
      <c r="BF26" s="88"/>
      <c r="BG26" s="88"/>
      <c r="BH26" s="88"/>
      <c r="BI26" s="88"/>
      <c r="BJ26" s="88"/>
      <c r="BK26" s="88"/>
      <c r="BL26" s="88"/>
      <c r="BM26" s="88"/>
      <c r="BN26" s="88"/>
      <c r="BO26" s="88"/>
      <c r="BP26" s="88"/>
      <c r="BQ26" s="88"/>
      <c r="BR26" s="88"/>
      <c r="BS26" s="88"/>
      <c r="BT26" s="88"/>
      <c r="BU26" s="88"/>
      <c r="BV26" s="88"/>
      <c r="BW26" s="88"/>
      <c r="BX26" s="88"/>
      <c r="BY26" s="88"/>
      <c r="BZ26" s="88"/>
      <c r="CA26" s="88"/>
      <c r="CB26" s="88"/>
      <c r="CC26" s="88"/>
      <c r="CD26" s="88"/>
      <c r="CE26" s="88"/>
      <c r="CF26" s="88"/>
      <c r="CG26" s="88"/>
      <c r="CH26" s="88"/>
      <c r="CI26" s="88"/>
      <c r="CJ26" s="88"/>
      <c r="CK26" s="88"/>
      <c r="CL26" s="88"/>
      <c r="CM26" s="88"/>
      <c r="CN26" s="88"/>
      <c r="CO26" s="88"/>
      <c r="CP26" s="88"/>
      <c r="CQ26" s="88"/>
      <c r="CR26" s="88"/>
      <c r="CS26" s="88"/>
      <c r="CT26" s="88"/>
      <c r="CU26" s="88"/>
      <c r="CV26" s="88"/>
      <c r="CW26" s="88"/>
      <c r="CX26" s="88"/>
      <c r="CY26" s="88"/>
      <c r="CZ26" s="88"/>
      <c r="DA26" s="88"/>
      <c r="DB26" s="88"/>
      <c r="DC26" s="88"/>
      <c r="DD26" s="88"/>
      <c r="DE26" s="88"/>
      <c r="DF26" s="88"/>
      <c r="DG26" s="88"/>
      <c r="DH26" s="88"/>
      <c r="DI26" s="88"/>
      <c r="DJ26" s="88"/>
      <c r="DK26" s="88"/>
      <c r="DL26" s="88"/>
      <c r="DM26" s="88"/>
      <c r="DN26" s="88"/>
      <c r="DO26" s="88"/>
      <c r="DP26" s="88"/>
      <c r="DQ26" s="88"/>
      <c r="DR26" s="88"/>
      <c r="DS26" s="88"/>
      <c r="DT26" s="88"/>
      <c r="DU26" s="88"/>
      <c r="DV26" s="88"/>
      <c r="DW26" s="88"/>
      <c r="DX26" s="88"/>
      <c r="DY26" s="88"/>
      <c r="DZ26" s="88"/>
      <c r="EA26" s="88"/>
      <c r="EB26" s="88"/>
      <c r="EC26" s="88"/>
      <c r="ED26" s="88"/>
      <c r="EE26" s="88"/>
      <c r="EF26" s="88"/>
      <c r="EG26" s="88"/>
      <c r="EH26" s="88"/>
      <c r="EI26" s="88"/>
      <c r="EJ26" s="88"/>
      <c r="EK26" s="88"/>
      <c r="EL26" s="88"/>
      <c r="EM26" s="88"/>
      <c r="EN26" s="88"/>
      <c r="EO26" s="88"/>
      <c r="EP26" s="88"/>
      <c r="EQ26" s="88"/>
      <c r="ER26" s="88"/>
      <c r="ES26" s="88"/>
      <c r="ET26" s="88"/>
      <c r="EU26" s="88"/>
      <c r="EV26" s="88"/>
      <c r="EW26" s="88"/>
      <c r="EX26" s="88"/>
      <c r="EY26" s="88"/>
      <c r="EZ26" s="88"/>
      <c r="FA26" s="88"/>
      <c r="FB26" s="88"/>
      <c r="FC26" s="88"/>
      <c r="FD26" s="88"/>
      <c r="FE26" s="88"/>
      <c r="FF26" s="88"/>
      <c r="FG26" s="88"/>
      <c r="FH26" s="88"/>
      <c r="FI26" s="88"/>
      <c r="FJ26" s="88"/>
      <c r="FK26" s="88"/>
      <c r="FL26" s="88"/>
      <c r="FM26" s="88"/>
      <c r="FN26" s="88"/>
      <c r="FO26" s="88"/>
      <c r="FP26" s="88"/>
      <c r="FQ26" s="88"/>
      <c r="FR26" s="88"/>
      <c r="FS26" s="88"/>
      <c r="FT26" s="88"/>
      <c r="FU26" s="88"/>
      <c r="FV26" s="88"/>
      <c r="FW26" s="88"/>
      <c r="FX26" s="88"/>
      <c r="FY26" s="88"/>
      <c r="FZ26" s="88"/>
      <c r="GA26" s="88"/>
      <c r="GB26" s="88"/>
      <c r="GC26" s="88"/>
      <c r="GD26" s="88"/>
      <c r="GE26" s="88"/>
      <c r="GF26" s="88"/>
      <c r="GG26" s="88"/>
      <c r="GH26" s="88"/>
      <c r="GI26" s="88"/>
      <c r="GJ26" s="88"/>
      <c r="GK26" s="88"/>
      <c r="GL26" s="88"/>
      <c r="GM26" s="88"/>
      <c r="GN26" s="88"/>
      <c r="GO26" s="88"/>
      <c r="GP26" s="88"/>
      <c r="GQ26" s="88"/>
      <c r="GR26" s="88"/>
      <c r="GS26" s="88"/>
      <c r="GT26" s="88"/>
      <c r="GU26" s="88"/>
      <c r="GV26" s="88"/>
      <c r="GW26" s="88"/>
      <c r="GX26" s="88"/>
      <c r="GY26" s="88"/>
      <c r="GZ26" s="88"/>
      <c r="HA26" s="88"/>
      <c r="HB26" s="88"/>
      <c r="HC26" s="88"/>
      <c r="HD26" s="88"/>
      <c r="HE26" s="88"/>
      <c r="HF26" s="88"/>
      <c r="HG26" s="88"/>
      <c r="HH26" s="88"/>
      <c r="HI26" s="88"/>
      <c r="HJ26" s="88"/>
      <c r="HK26" s="88"/>
      <c r="HL26" s="88"/>
      <c r="HM26" s="88"/>
      <c r="HN26" s="88"/>
      <c r="HO26" s="88"/>
      <c r="HP26" s="88"/>
      <c r="HQ26" s="88"/>
      <c r="HR26" s="88"/>
      <c r="HS26" s="88"/>
      <c r="HT26" s="88"/>
      <c r="HU26" s="88"/>
      <c r="HV26" s="88"/>
      <c r="HW26" s="88"/>
      <c r="HX26" s="88"/>
      <c r="HY26" s="88"/>
      <c r="HZ26" s="88"/>
      <c r="IA26" s="88"/>
      <c r="IB26" s="88"/>
      <c r="IC26" s="88"/>
      <c r="ID26" s="88"/>
      <c r="IE26" s="88"/>
      <c r="IF26" s="88"/>
      <c r="IG26" s="88"/>
      <c r="IH26" s="88"/>
      <c r="II26" s="88"/>
      <c r="IJ26" s="88"/>
      <c r="IK26" s="88"/>
      <c r="IL26" s="88"/>
      <c r="IM26" s="88"/>
      <c r="IN26" s="88"/>
      <c r="IO26" s="88"/>
      <c r="IP26" s="88"/>
      <c r="IQ26" s="88"/>
      <c r="IR26" s="88"/>
      <c r="IS26" s="88"/>
      <c r="IT26" s="88"/>
      <c r="IU26" s="88"/>
      <c r="IV26" s="88"/>
      <c r="IW26" s="88"/>
      <c r="IX26" s="88"/>
      <c r="IY26" s="88"/>
      <c r="IZ26" s="88"/>
      <c r="JA26" s="88"/>
      <c r="JB26" s="88"/>
      <c r="JC26" s="88"/>
      <c r="JD26" s="88"/>
      <c r="JE26" s="88"/>
      <c r="JF26" s="88"/>
      <c r="JG26" s="88"/>
      <c r="JH26" s="88"/>
      <c r="JI26" s="88"/>
      <c r="JJ26" s="88"/>
      <c r="JK26" s="88"/>
      <c r="JL26" s="88"/>
      <c r="JM26" s="88"/>
      <c r="JN26" s="88"/>
      <c r="JO26" s="88"/>
      <c r="JP26" s="88"/>
      <c r="JQ26" s="88"/>
      <c r="JR26" s="88"/>
      <c r="JS26" s="88"/>
      <c r="JT26" s="88"/>
      <c r="JU26" s="88"/>
      <c r="JV26" s="88"/>
      <c r="JW26" s="88"/>
      <c r="JX26" s="88"/>
      <c r="JY26" s="88"/>
      <c r="JZ26" s="88"/>
      <c r="KA26" s="88"/>
      <c r="KB26" s="88"/>
      <c r="KC26" s="88"/>
      <c r="KD26" s="88"/>
      <c r="KE26" s="88"/>
      <c r="KF26" s="88"/>
      <c r="KG26" s="88"/>
      <c r="KH26" s="88"/>
      <c r="KI26" s="88"/>
      <c r="KJ26" s="88"/>
      <c r="KK26" s="88"/>
      <c r="KL26" s="88"/>
      <c r="KM26" s="88"/>
      <c r="KN26" s="88"/>
      <c r="KO26" s="88"/>
      <c r="KP26" s="88"/>
      <c r="KQ26" s="88"/>
      <c r="KR26" s="88"/>
      <c r="KS26" s="88"/>
      <c r="KT26" s="88"/>
      <c r="KU26" s="88"/>
      <c r="KV26" s="88"/>
      <c r="KW26" s="88"/>
      <c r="KX26" s="88"/>
      <c r="KY26" s="88"/>
      <c r="KZ26" s="88"/>
      <c r="LA26" s="88"/>
      <c r="LB26" s="88"/>
      <c r="LC26" s="88"/>
      <c r="LD26" s="88"/>
      <c r="LE26" s="88"/>
      <c r="LF26" s="88"/>
      <c r="LG26" s="88"/>
      <c r="LH26" s="88"/>
      <c r="LI26" s="88"/>
      <c r="LJ26" s="88"/>
      <c r="LK26" s="88"/>
      <c r="LL26" s="88"/>
      <c r="LM26" s="88"/>
      <c r="LN26" s="88"/>
      <c r="LO26" s="88"/>
      <c r="LP26" s="88"/>
      <c r="LQ26" s="88"/>
      <c r="LR26" s="88"/>
      <c r="LS26" s="88"/>
      <c r="LT26" s="88"/>
      <c r="LU26" s="88"/>
      <c r="LV26" s="88"/>
      <c r="LW26" s="88"/>
      <c r="LX26" s="88"/>
      <c r="LY26" s="88"/>
      <c r="LZ26" s="88"/>
      <c r="MA26" s="88"/>
      <c r="MB26" s="88"/>
      <c r="MC26" s="88"/>
      <c r="MD26" s="88"/>
      <c r="ME26" s="88"/>
      <c r="MF26" s="88"/>
      <c r="MG26" s="88"/>
      <c r="MH26" s="88"/>
      <c r="MI26" s="88"/>
      <c r="MJ26" s="88"/>
      <c r="MK26" s="88"/>
      <c r="ML26" s="88"/>
      <c r="MM26" s="88"/>
      <c r="MN26" s="88"/>
      <c r="MO26" s="88"/>
      <c r="MP26" s="88"/>
      <c r="MQ26" s="88"/>
      <c r="MR26" s="88"/>
      <c r="MS26" s="88"/>
      <c r="MT26" s="88"/>
      <c r="MU26" s="88"/>
      <c r="MV26" s="88"/>
      <c r="MW26" s="88"/>
      <c r="MX26" s="88"/>
      <c r="MY26" s="88"/>
      <c r="MZ26" s="88"/>
      <c r="NA26" s="88"/>
      <c r="NB26" s="88"/>
      <c r="NC26" s="88"/>
      <c r="ND26" s="88"/>
      <c r="NE26" s="88"/>
      <c r="NF26" s="88"/>
      <c r="NG26" s="88"/>
      <c r="NH26" s="88"/>
      <c r="NI26" s="88"/>
      <c r="NJ26" s="88"/>
      <c r="NK26" s="88"/>
      <c r="NL26" s="88"/>
      <c r="NM26" s="88"/>
      <c r="NN26" s="88"/>
      <c r="NO26" s="88"/>
      <c r="NP26" s="88"/>
      <c r="NQ26" s="88"/>
      <c r="NR26" s="88"/>
      <c r="NS26" s="88"/>
      <c r="NT26" s="88"/>
      <c r="NU26" s="88"/>
      <c r="NV26" s="88"/>
      <c r="NW26" s="88"/>
      <c r="NX26" s="88"/>
      <c r="NY26" s="88"/>
      <c r="NZ26" s="88"/>
      <c r="OA26" s="88"/>
      <c r="OB26" s="88"/>
      <c r="OC26" s="88"/>
      <c r="OD26" s="88"/>
      <c r="OE26" s="88"/>
      <c r="OF26" s="88"/>
      <c r="OG26" s="88"/>
      <c r="OH26" s="88"/>
      <c r="OI26" s="88"/>
      <c r="OJ26" s="88"/>
      <c r="OK26" s="88"/>
      <c r="OL26" s="88"/>
      <c r="OM26" s="88"/>
      <c r="ON26" s="88"/>
      <c r="OO26" s="88"/>
      <c r="OP26" s="88"/>
      <c r="OQ26" s="88"/>
      <c r="OR26" s="88"/>
      <c r="OS26" s="88"/>
      <c r="OT26" s="88"/>
      <c r="OU26" s="88"/>
      <c r="OV26" s="88"/>
      <c r="OW26" s="88"/>
      <c r="OX26" s="88"/>
      <c r="OY26" s="88"/>
      <c r="OZ26" s="88"/>
      <c r="PA26" s="88"/>
      <c r="PB26" s="88"/>
      <c r="PC26" s="88"/>
      <c r="PD26" s="88"/>
      <c r="PE26" s="88"/>
      <c r="PF26" s="88"/>
      <c r="PG26" s="88"/>
      <c r="PH26" s="88"/>
      <c r="PI26" s="88"/>
      <c r="PJ26" s="88"/>
      <c r="PK26" s="88"/>
      <c r="PL26" s="88"/>
      <c r="PM26" s="88"/>
      <c r="PN26" s="88"/>
      <c r="PO26" s="88"/>
      <c r="PP26" s="88"/>
      <c r="PQ26" s="88"/>
      <c r="PR26" s="88"/>
      <c r="PS26" s="88"/>
      <c r="PT26" s="88"/>
      <c r="PU26" s="88"/>
      <c r="PV26" s="88"/>
      <c r="PW26" s="88"/>
      <c r="PX26" s="88"/>
      <c r="PY26" s="88"/>
      <c r="PZ26" s="88"/>
      <c r="QA26" s="88"/>
      <c r="QB26" s="88"/>
      <c r="QC26" s="88"/>
      <c r="QD26" s="88"/>
      <c r="QE26" s="88"/>
      <c r="QF26" s="88"/>
      <c r="QG26" s="88"/>
      <c r="QH26" s="88"/>
      <c r="QI26" s="88"/>
      <c r="QJ26" s="88"/>
      <c r="QK26" s="88"/>
      <c r="QL26" s="88"/>
      <c r="QM26" s="88"/>
      <c r="QN26" s="88"/>
      <c r="QO26" s="88"/>
      <c r="QP26" s="88"/>
      <c r="QQ26" s="88"/>
      <c r="QR26" s="88"/>
      <c r="QS26" s="88"/>
      <c r="QT26" s="88"/>
      <c r="QU26" s="88"/>
      <c r="QV26" s="88"/>
      <c r="QW26" s="88"/>
      <c r="QX26" s="88"/>
      <c r="QY26" s="88"/>
      <c r="QZ26" s="88"/>
      <c r="RA26" s="88"/>
      <c r="RB26" s="88"/>
      <c r="RC26" s="88"/>
      <c r="RD26" s="88"/>
      <c r="RE26" s="88"/>
      <c r="RF26" s="88"/>
      <c r="RG26" s="88"/>
      <c r="RH26" s="88"/>
      <c r="RI26" s="88"/>
      <c r="RJ26" s="88"/>
      <c r="RK26" s="88"/>
      <c r="RL26" s="88"/>
      <c r="RM26" s="88"/>
      <c r="RN26" s="88"/>
      <c r="RO26" s="88"/>
      <c r="RP26" s="88"/>
      <c r="RQ26" s="88"/>
      <c r="RR26" s="88"/>
      <c r="RS26" s="88"/>
      <c r="RT26" s="88"/>
      <c r="RU26" s="88"/>
      <c r="RV26" s="88"/>
      <c r="RW26" s="88"/>
      <c r="RX26" s="88"/>
      <c r="RY26" s="88"/>
      <c r="RZ26" s="88"/>
      <c r="SA26" s="88"/>
      <c r="SB26" s="88"/>
      <c r="SC26" s="88"/>
      <c r="SD26" s="88"/>
      <c r="SE26" s="88"/>
      <c r="SF26" s="88"/>
      <c r="SG26" s="88"/>
      <c r="SH26" s="88"/>
      <c r="SI26" s="88"/>
      <c r="SJ26" s="88"/>
    </row>
    <row r="27" spans="1:504" s="46" customFormat="1" ht="14.25">
      <c r="A27" s="889"/>
      <c r="B27" s="954" t="s">
        <v>78</v>
      </c>
      <c r="C27" t="s">
        <v>526</v>
      </c>
      <c r="D27" s="878">
        <f>E27*(G27/$G$72)</f>
        <v>2.4921791429931481E-2</v>
      </c>
      <c r="E27" s="85">
        <v>12</v>
      </c>
      <c r="F27" s="25" t="s">
        <v>131</v>
      </c>
      <c r="G27" s="107">
        <v>653213</v>
      </c>
      <c r="H27" s="260">
        <v>155686.17000000001</v>
      </c>
      <c r="I27" s="260">
        <v>531129.65</v>
      </c>
      <c r="J27" s="260">
        <v>164302.68999999994</v>
      </c>
      <c r="K27" s="883">
        <v>695432.34</v>
      </c>
      <c r="L27" s="879">
        <v>0</v>
      </c>
      <c r="M27" s="260">
        <v>686815.82000000007</v>
      </c>
      <c r="N27" s="87">
        <v>851118.51</v>
      </c>
      <c r="O27" s="87"/>
      <c r="P27" s="865">
        <f t="shared" ref="P27:Q28" si="9">M27/(1+ElecDiscountRate)^1</f>
        <v>637120.42671614105</v>
      </c>
      <c r="Q27" s="865">
        <f t="shared" si="9"/>
        <v>789534.79591836734</v>
      </c>
      <c r="R27" s="256">
        <v>477747.51588152029</v>
      </c>
      <c r="S27" s="256">
        <v>0</v>
      </c>
      <c r="T27" s="27">
        <f t="shared" si="3"/>
        <v>0.749854338125582</v>
      </c>
      <c r="U27" s="27">
        <f>((R27*1.1)+(S27))/Q27</f>
        <v>0.66561001514619489</v>
      </c>
      <c r="V27" s="50"/>
      <c r="W27" s="50"/>
      <c r="X27" s="50"/>
      <c r="Y27" s="50"/>
      <c r="Z27" s="50"/>
      <c r="AA27" s="50"/>
      <c r="AB27" s="50"/>
      <c r="AC27" s="50"/>
      <c r="AD27" s="88"/>
      <c r="AE27" s="88"/>
      <c r="AF27" s="88"/>
      <c r="AG27" s="88"/>
      <c r="AH27" s="88"/>
      <c r="AI27" s="88"/>
      <c r="AJ27" s="88"/>
      <c r="AK27" s="88"/>
      <c r="AL27" s="88"/>
      <c r="AM27" s="88"/>
      <c r="AN27" s="88"/>
      <c r="AO27" s="88"/>
      <c r="AP27" s="88"/>
      <c r="AQ27" s="88"/>
      <c r="AR27" s="88"/>
      <c r="AS27" s="88"/>
      <c r="AT27" s="88"/>
      <c r="AU27" s="88"/>
      <c r="AV27" s="88"/>
      <c r="AW27" s="88"/>
      <c r="AX27" s="88"/>
      <c r="AY27" s="88"/>
      <c r="AZ27" s="88"/>
      <c r="BA27" s="88"/>
      <c r="BB27" s="88"/>
      <c r="BC27" s="88"/>
      <c r="BD27" s="88"/>
      <c r="BE27" s="88"/>
      <c r="BF27" s="88"/>
      <c r="BG27" s="88"/>
      <c r="BH27" s="88"/>
      <c r="BI27" s="88"/>
      <c r="BJ27" s="88"/>
      <c r="BK27" s="88"/>
      <c r="BL27" s="88"/>
      <c r="BM27" s="88"/>
      <c r="BN27" s="88"/>
      <c r="BO27" s="88"/>
      <c r="BP27" s="88"/>
      <c r="BQ27" s="88"/>
      <c r="BR27" s="88"/>
      <c r="BS27" s="88"/>
      <c r="BT27" s="88"/>
      <c r="BU27" s="88"/>
      <c r="BV27" s="88"/>
      <c r="BW27" s="88"/>
      <c r="BX27" s="88"/>
      <c r="BY27" s="88"/>
      <c r="BZ27" s="88"/>
      <c r="CA27" s="88"/>
      <c r="CB27" s="88"/>
      <c r="CC27" s="88"/>
      <c r="CD27" s="88"/>
      <c r="CE27" s="88"/>
      <c r="CF27" s="88"/>
      <c r="CG27" s="88"/>
      <c r="CH27" s="88"/>
      <c r="CI27" s="88"/>
      <c r="CJ27" s="88"/>
      <c r="CK27" s="88"/>
      <c r="CL27" s="88"/>
      <c r="CM27" s="88"/>
      <c r="CN27" s="88"/>
      <c r="CO27" s="88"/>
      <c r="CP27" s="88"/>
      <c r="CQ27" s="88"/>
      <c r="CR27" s="88"/>
      <c r="CS27" s="88"/>
      <c r="CT27" s="88"/>
      <c r="CU27" s="88"/>
      <c r="CV27" s="88"/>
      <c r="CW27" s="88"/>
      <c r="CX27" s="88"/>
      <c r="CY27" s="88"/>
      <c r="CZ27" s="88"/>
      <c r="DA27" s="88"/>
      <c r="DB27" s="88"/>
      <c r="DC27" s="88"/>
      <c r="DD27" s="88"/>
      <c r="DE27" s="88"/>
      <c r="DF27" s="88"/>
      <c r="DG27" s="88"/>
      <c r="DH27" s="88"/>
      <c r="DI27" s="88"/>
      <c r="DJ27" s="88"/>
      <c r="DK27" s="88"/>
      <c r="DL27" s="88"/>
      <c r="DM27" s="88"/>
      <c r="DN27" s="88"/>
      <c r="DO27" s="88"/>
      <c r="DP27" s="88"/>
      <c r="DQ27" s="88"/>
      <c r="DR27" s="88"/>
      <c r="DS27" s="88"/>
      <c r="DT27" s="88"/>
      <c r="DU27" s="88"/>
      <c r="DV27" s="88"/>
      <c r="DW27" s="88"/>
      <c r="DX27" s="88"/>
      <c r="DY27" s="88"/>
      <c r="DZ27" s="88"/>
      <c r="EA27" s="88"/>
      <c r="EB27" s="88"/>
      <c r="EC27" s="88"/>
      <c r="ED27" s="88"/>
      <c r="EE27" s="88"/>
      <c r="EF27" s="88"/>
      <c r="EG27" s="88"/>
      <c r="EH27" s="88"/>
      <c r="EI27" s="88"/>
      <c r="EJ27" s="88"/>
      <c r="EK27" s="88"/>
      <c r="EL27" s="88"/>
      <c r="EM27" s="88"/>
      <c r="EN27" s="88"/>
      <c r="EO27" s="88"/>
      <c r="EP27" s="88"/>
      <c r="EQ27" s="88"/>
      <c r="ER27" s="88"/>
      <c r="ES27" s="88"/>
      <c r="ET27" s="88"/>
      <c r="EU27" s="88"/>
      <c r="EV27" s="88"/>
      <c r="EW27" s="88"/>
      <c r="EX27" s="88"/>
      <c r="EY27" s="88"/>
      <c r="EZ27" s="88"/>
      <c r="FA27" s="88"/>
      <c r="FB27" s="88"/>
      <c r="FC27" s="88"/>
      <c r="FD27" s="88"/>
      <c r="FE27" s="88"/>
      <c r="FF27" s="88"/>
      <c r="FG27" s="88"/>
      <c r="FH27" s="88"/>
      <c r="FI27" s="88"/>
      <c r="FJ27" s="88"/>
      <c r="FK27" s="88"/>
      <c r="FL27" s="88"/>
      <c r="FM27" s="88"/>
      <c r="FN27" s="88"/>
      <c r="FO27" s="88"/>
      <c r="FP27" s="88"/>
      <c r="FQ27" s="88"/>
      <c r="FR27" s="88"/>
      <c r="FS27" s="88"/>
      <c r="FT27" s="88"/>
      <c r="FU27" s="88"/>
      <c r="FV27" s="88"/>
      <c r="FW27" s="88"/>
      <c r="FX27" s="88"/>
      <c r="FY27" s="88"/>
      <c r="FZ27" s="88"/>
      <c r="GA27" s="88"/>
      <c r="GB27" s="88"/>
      <c r="GC27" s="88"/>
      <c r="GD27" s="88"/>
      <c r="GE27" s="88"/>
      <c r="GF27" s="88"/>
      <c r="GG27" s="88"/>
      <c r="GH27" s="88"/>
      <c r="GI27" s="88"/>
      <c r="GJ27" s="88"/>
      <c r="GK27" s="88"/>
      <c r="GL27" s="88"/>
      <c r="GM27" s="88"/>
      <c r="GN27" s="88"/>
      <c r="GO27" s="88"/>
      <c r="GP27" s="88"/>
      <c r="GQ27" s="88"/>
      <c r="GR27" s="88"/>
      <c r="GS27" s="88"/>
      <c r="GT27" s="88"/>
      <c r="GU27" s="88"/>
      <c r="GV27" s="88"/>
      <c r="GW27" s="88"/>
      <c r="GX27" s="88"/>
      <c r="GY27" s="88"/>
      <c r="GZ27" s="88"/>
      <c r="HA27" s="88"/>
      <c r="HB27" s="88"/>
      <c r="HC27" s="88"/>
      <c r="HD27" s="88"/>
      <c r="HE27" s="88"/>
      <c r="HF27" s="88"/>
      <c r="HG27" s="88"/>
      <c r="HH27" s="88"/>
      <c r="HI27" s="88"/>
      <c r="HJ27" s="88"/>
      <c r="HK27" s="88"/>
      <c r="HL27" s="88"/>
      <c r="HM27" s="88"/>
      <c r="HN27" s="88"/>
      <c r="HO27" s="88"/>
      <c r="HP27" s="88"/>
      <c r="HQ27" s="88"/>
      <c r="HR27" s="88"/>
      <c r="HS27" s="88"/>
      <c r="HT27" s="88"/>
      <c r="HU27" s="88"/>
      <c r="HV27" s="88"/>
      <c r="HW27" s="88"/>
      <c r="HX27" s="88"/>
      <c r="HY27" s="88"/>
      <c r="HZ27" s="88"/>
      <c r="IA27" s="88"/>
      <c r="IB27" s="88"/>
      <c r="IC27" s="88"/>
      <c r="ID27" s="88"/>
      <c r="IE27" s="88"/>
      <c r="IF27" s="88"/>
      <c r="IG27" s="88"/>
      <c r="IH27" s="88"/>
      <c r="II27" s="88"/>
      <c r="IJ27" s="88"/>
      <c r="IK27" s="88"/>
      <c r="IL27" s="88"/>
      <c r="IM27" s="88"/>
      <c r="IN27" s="88"/>
      <c r="IO27" s="88"/>
      <c r="IP27" s="88"/>
      <c r="IQ27" s="88"/>
      <c r="IR27" s="88"/>
      <c r="IS27" s="88"/>
      <c r="IT27" s="88"/>
      <c r="IU27" s="88"/>
      <c r="IV27" s="88"/>
      <c r="IW27" s="88"/>
      <c r="IX27" s="88"/>
      <c r="IY27" s="88"/>
      <c r="IZ27" s="88"/>
      <c r="JA27" s="88"/>
      <c r="JB27" s="88"/>
      <c r="JC27" s="88"/>
      <c r="JD27" s="88"/>
      <c r="JE27" s="88"/>
      <c r="JF27" s="88"/>
      <c r="JG27" s="88"/>
      <c r="JH27" s="88"/>
      <c r="JI27" s="88"/>
      <c r="JJ27" s="88"/>
      <c r="JK27" s="88"/>
      <c r="JL27" s="88"/>
      <c r="JM27" s="88"/>
      <c r="JN27" s="88"/>
      <c r="JO27" s="88"/>
      <c r="JP27" s="88"/>
      <c r="JQ27" s="88"/>
      <c r="JR27" s="88"/>
      <c r="JS27" s="88"/>
      <c r="JT27" s="88"/>
      <c r="JU27" s="88"/>
      <c r="JV27" s="88"/>
      <c r="JW27" s="88"/>
      <c r="JX27" s="88"/>
      <c r="JY27" s="88"/>
      <c r="JZ27" s="88"/>
      <c r="KA27" s="88"/>
      <c r="KB27" s="88"/>
      <c r="KC27" s="88"/>
      <c r="KD27" s="88"/>
      <c r="KE27" s="88"/>
      <c r="KF27" s="88"/>
      <c r="KG27" s="88"/>
      <c r="KH27" s="88"/>
      <c r="KI27" s="88"/>
      <c r="KJ27" s="88"/>
      <c r="KK27" s="88"/>
      <c r="KL27" s="88"/>
      <c r="KM27" s="88"/>
      <c r="KN27" s="88"/>
      <c r="KO27" s="88"/>
      <c r="KP27" s="88"/>
      <c r="KQ27" s="88"/>
      <c r="KR27" s="88"/>
      <c r="KS27" s="88"/>
      <c r="KT27" s="88"/>
      <c r="KU27" s="88"/>
      <c r="KV27" s="88"/>
      <c r="KW27" s="88"/>
      <c r="KX27" s="88"/>
      <c r="KY27" s="88"/>
      <c r="KZ27" s="88"/>
      <c r="LA27" s="88"/>
      <c r="LB27" s="88"/>
      <c r="LC27" s="88"/>
      <c r="LD27" s="88"/>
      <c r="LE27" s="88"/>
      <c r="LF27" s="88"/>
      <c r="LG27" s="88"/>
      <c r="LH27" s="88"/>
      <c r="LI27" s="88"/>
      <c r="LJ27" s="88"/>
      <c r="LK27" s="88"/>
      <c r="LL27" s="88"/>
      <c r="LM27" s="88"/>
      <c r="LN27" s="88"/>
      <c r="LO27" s="88"/>
      <c r="LP27" s="88"/>
      <c r="LQ27" s="88"/>
      <c r="LR27" s="88"/>
      <c r="LS27" s="88"/>
      <c r="LT27" s="88"/>
      <c r="LU27" s="88"/>
      <c r="LV27" s="88"/>
      <c r="LW27" s="88"/>
      <c r="LX27" s="88"/>
      <c r="LY27" s="88"/>
      <c r="LZ27" s="88"/>
      <c r="MA27" s="88"/>
      <c r="MB27" s="88"/>
      <c r="MC27" s="88"/>
      <c r="MD27" s="88"/>
      <c r="ME27" s="88"/>
      <c r="MF27" s="88"/>
      <c r="MG27" s="88"/>
      <c r="MH27" s="88"/>
      <c r="MI27" s="88"/>
      <c r="MJ27" s="88"/>
      <c r="MK27" s="88"/>
      <c r="ML27" s="88"/>
      <c r="MM27" s="88"/>
      <c r="MN27" s="88"/>
      <c r="MO27" s="88"/>
      <c r="MP27" s="88"/>
      <c r="MQ27" s="88"/>
      <c r="MR27" s="88"/>
      <c r="MS27" s="88"/>
      <c r="MT27" s="88"/>
      <c r="MU27" s="88"/>
      <c r="MV27" s="88"/>
      <c r="MW27" s="88"/>
      <c r="MX27" s="88"/>
      <c r="MY27" s="88"/>
      <c r="MZ27" s="88"/>
      <c r="NA27" s="88"/>
      <c r="NB27" s="88"/>
      <c r="NC27" s="88"/>
      <c r="ND27" s="88"/>
      <c r="NE27" s="88"/>
      <c r="NF27" s="88"/>
      <c r="NG27" s="88"/>
      <c r="NH27" s="88"/>
      <c r="NI27" s="88"/>
      <c r="NJ27" s="88"/>
      <c r="NK27" s="88"/>
      <c r="NL27" s="88"/>
      <c r="NM27" s="88"/>
      <c r="NN27" s="88"/>
      <c r="NO27" s="88"/>
      <c r="NP27" s="88"/>
      <c r="NQ27" s="88"/>
      <c r="NR27" s="88"/>
      <c r="NS27" s="88"/>
      <c r="NT27" s="88"/>
      <c r="NU27" s="88"/>
      <c r="NV27" s="88"/>
      <c r="NW27" s="88"/>
      <c r="NX27" s="88"/>
      <c r="NY27" s="88"/>
      <c r="NZ27" s="88"/>
      <c r="OA27" s="88"/>
      <c r="OB27" s="88"/>
      <c r="OC27" s="88"/>
      <c r="OD27" s="88"/>
      <c r="OE27" s="88"/>
      <c r="OF27" s="88"/>
      <c r="OG27" s="88"/>
      <c r="OH27" s="88"/>
      <c r="OI27" s="88"/>
      <c r="OJ27" s="88"/>
      <c r="OK27" s="88"/>
      <c r="OL27" s="88"/>
      <c r="OM27" s="88"/>
      <c r="ON27" s="88"/>
      <c r="OO27" s="88"/>
      <c r="OP27" s="88"/>
      <c r="OQ27" s="88"/>
      <c r="OR27" s="88"/>
      <c r="OS27" s="88"/>
      <c r="OT27" s="88"/>
      <c r="OU27" s="88"/>
      <c r="OV27" s="88"/>
      <c r="OW27" s="88"/>
      <c r="OX27" s="88"/>
      <c r="OY27" s="88"/>
      <c r="OZ27" s="88"/>
      <c r="PA27" s="88"/>
      <c r="PB27" s="88"/>
      <c r="PC27" s="88"/>
      <c r="PD27" s="88"/>
      <c r="PE27" s="88"/>
      <c r="PF27" s="88"/>
      <c r="PG27" s="88"/>
      <c r="PH27" s="88"/>
      <c r="PI27" s="88"/>
      <c r="PJ27" s="88"/>
      <c r="PK27" s="88"/>
      <c r="PL27" s="88"/>
      <c r="PM27" s="88"/>
      <c r="PN27" s="88"/>
      <c r="PO27" s="88"/>
      <c r="PP27" s="88"/>
      <c r="PQ27" s="88"/>
      <c r="PR27" s="88"/>
      <c r="PS27" s="88"/>
      <c r="PT27" s="88"/>
      <c r="PU27" s="88"/>
      <c r="PV27" s="88"/>
      <c r="PW27" s="88"/>
      <c r="PX27" s="88"/>
      <c r="PY27" s="88"/>
      <c r="PZ27" s="88"/>
      <c r="QA27" s="88"/>
      <c r="QB27" s="88"/>
      <c r="QC27" s="88"/>
      <c r="QD27" s="88"/>
      <c r="QE27" s="88"/>
      <c r="QF27" s="88"/>
      <c r="QG27" s="88"/>
      <c r="QH27" s="88"/>
      <c r="QI27" s="88"/>
      <c r="QJ27" s="88"/>
      <c r="QK27" s="88"/>
      <c r="QL27" s="88"/>
      <c r="QM27" s="88"/>
      <c r="QN27" s="88"/>
      <c r="QO27" s="88"/>
      <c r="QP27" s="88"/>
      <c r="QQ27" s="88"/>
      <c r="QR27" s="88"/>
      <c r="QS27" s="88"/>
      <c r="QT27" s="88"/>
      <c r="QU27" s="88"/>
      <c r="QV27" s="88"/>
      <c r="QW27" s="88"/>
      <c r="QX27" s="88"/>
      <c r="QY27" s="88"/>
      <c r="QZ27" s="88"/>
      <c r="RA27" s="88"/>
      <c r="RB27" s="88"/>
      <c r="RC27" s="88"/>
      <c r="RD27" s="88"/>
      <c r="RE27" s="88"/>
      <c r="RF27" s="88"/>
      <c r="RG27" s="88"/>
      <c r="RH27" s="88"/>
      <c r="RI27" s="88"/>
      <c r="RJ27" s="88"/>
      <c r="RK27" s="88"/>
      <c r="RL27" s="88"/>
      <c r="RM27" s="88"/>
      <c r="RN27" s="88"/>
      <c r="RO27" s="88"/>
      <c r="RP27" s="88"/>
      <c r="RQ27" s="88"/>
      <c r="RR27" s="88"/>
      <c r="RS27" s="88"/>
      <c r="RT27" s="88"/>
      <c r="RU27" s="88"/>
      <c r="RV27" s="88"/>
      <c r="RW27" s="88"/>
      <c r="RX27" s="88"/>
      <c r="RY27" s="88"/>
      <c r="RZ27" s="88"/>
      <c r="SA27" s="88"/>
      <c r="SB27" s="88"/>
      <c r="SC27" s="88"/>
      <c r="SD27" s="88"/>
      <c r="SE27" s="88"/>
      <c r="SF27" s="88"/>
      <c r="SG27" s="88"/>
      <c r="SH27" s="88"/>
      <c r="SI27" s="88"/>
      <c r="SJ27" s="88"/>
    </row>
    <row r="28" spans="1:504" s="46" customFormat="1" ht="14.25">
      <c r="A28" s="889"/>
      <c r="B28" s="918" t="s">
        <v>78</v>
      </c>
      <c r="C28" t="s">
        <v>527</v>
      </c>
      <c r="D28" s="878"/>
      <c r="E28" s="85">
        <v>12.602081587040052</v>
      </c>
      <c r="F28" s="25" t="s">
        <v>131</v>
      </c>
      <c r="G28" s="107">
        <v>6115334</v>
      </c>
      <c r="H28" s="260">
        <v>430338.37000000005</v>
      </c>
      <c r="I28" s="260">
        <v>3053962.7</v>
      </c>
      <c r="J28" s="260">
        <v>126122.10000000009</v>
      </c>
      <c r="K28" s="883">
        <v>3180084.8000000003</v>
      </c>
      <c r="L28" s="879">
        <v>0</v>
      </c>
      <c r="M28" s="260">
        <v>3484301.0700000003</v>
      </c>
      <c r="N28" s="87">
        <v>3610423.1700000004</v>
      </c>
      <c r="O28" s="87"/>
      <c r="P28" s="865">
        <f t="shared" si="9"/>
        <v>3232190.2319109463</v>
      </c>
      <c r="Q28" s="865">
        <f t="shared" si="9"/>
        <v>3349186.6141001857</v>
      </c>
      <c r="R28" s="256">
        <v>4958927.7143368302</v>
      </c>
      <c r="S28" s="256">
        <v>0</v>
      </c>
      <c r="T28" s="27">
        <f>R28/P28</f>
        <v>1.5342313906459015</v>
      </c>
      <c r="U28" s="27">
        <f>((R28*1.1)+(S28))/Q28</f>
        <v>1.6287000738643644</v>
      </c>
      <c r="V28" s="50"/>
      <c r="W28" s="50"/>
      <c r="X28" s="50"/>
      <c r="Y28" s="50"/>
      <c r="Z28" s="50"/>
      <c r="AA28" s="50"/>
      <c r="AB28" s="50"/>
      <c r="AC28" s="50"/>
      <c r="AD28" s="88"/>
      <c r="AE28" s="88"/>
      <c r="AF28" s="88"/>
      <c r="AG28" s="88"/>
      <c r="AH28" s="88"/>
      <c r="AI28" s="88"/>
      <c r="AJ28" s="88"/>
      <c r="AK28" s="88"/>
      <c r="AL28" s="88"/>
      <c r="AM28" s="88"/>
      <c r="AN28" s="88"/>
      <c r="AO28" s="88"/>
      <c r="AP28" s="88"/>
      <c r="AQ28" s="88"/>
      <c r="AR28" s="88"/>
      <c r="AS28" s="88"/>
      <c r="AT28" s="88"/>
      <c r="AU28" s="88"/>
      <c r="AV28" s="88"/>
      <c r="AW28" s="88"/>
      <c r="AX28" s="88"/>
      <c r="AY28" s="88"/>
      <c r="AZ28" s="88"/>
      <c r="BA28" s="88"/>
      <c r="BB28" s="88"/>
      <c r="BC28" s="88"/>
      <c r="BD28" s="88"/>
      <c r="BE28" s="88"/>
      <c r="BF28" s="88"/>
      <c r="BG28" s="88"/>
      <c r="BH28" s="88"/>
      <c r="BI28" s="88"/>
      <c r="BJ28" s="88"/>
      <c r="BK28" s="88"/>
      <c r="BL28" s="88"/>
      <c r="BM28" s="88"/>
      <c r="BN28" s="88"/>
      <c r="BO28" s="88"/>
      <c r="BP28" s="88"/>
      <c r="BQ28" s="88"/>
      <c r="BR28" s="88"/>
      <c r="BS28" s="88"/>
      <c r="BT28" s="88"/>
      <c r="BU28" s="88"/>
      <c r="BV28" s="88"/>
      <c r="BW28" s="88"/>
      <c r="BX28" s="88"/>
      <c r="BY28" s="88"/>
      <c r="BZ28" s="88"/>
      <c r="CA28" s="88"/>
      <c r="CB28" s="88"/>
      <c r="CC28" s="88"/>
      <c r="CD28" s="88"/>
      <c r="CE28" s="88"/>
      <c r="CF28" s="88"/>
      <c r="CG28" s="88"/>
      <c r="CH28" s="88"/>
      <c r="CI28" s="88"/>
      <c r="CJ28" s="88"/>
      <c r="CK28" s="88"/>
      <c r="CL28" s="88"/>
      <c r="CM28" s="88"/>
      <c r="CN28" s="88"/>
      <c r="CO28" s="88"/>
      <c r="CP28" s="88"/>
      <c r="CQ28" s="88"/>
      <c r="CR28" s="88"/>
      <c r="CS28" s="88"/>
      <c r="CT28" s="88"/>
      <c r="CU28" s="88"/>
      <c r="CV28" s="88"/>
      <c r="CW28" s="88"/>
      <c r="CX28" s="88"/>
      <c r="CY28" s="88"/>
      <c r="CZ28" s="88"/>
      <c r="DA28" s="88"/>
      <c r="DB28" s="88"/>
      <c r="DC28" s="88"/>
      <c r="DD28" s="88"/>
      <c r="DE28" s="88"/>
      <c r="DF28" s="88"/>
      <c r="DG28" s="88"/>
      <c r="DH28" s="88"/>
      <c r="DI28" s="88"/>
      <c r="DJ28" s="88"/>
      <c r="DK28" s="88"/>
      <c r="DL28" s="88"/>
      <c r="DM28" s="88"/>
      <c r="DN28" s="88"/>
      <c r="DO28" s="88"/>
      <c r="DP28" s="88"/>
      <c r="DQ28" s="88"/>
      <c r="DR28" s="88"/>
      <c r="DS28" s="88"/>
      <c r="DT28" s="88"/>
      <c r="DU28" s="88"/>
      <c r="DV28" s="88"/>
      <c r="DW28" s="88"/>
      <c r="DX28" s="88"/>
      <c r="DY28" s="88"/>
      <c r="DZ28" s="88"/>
      <c r="EA28" s="88"/>
      <c r="EB28" s="88"/>
      <c r="EC28" s="88"/>
      <c r="ED28" s="88"/>
      <c r="EE28" s="88"/>
      <c r="EF28" s="88"/>
      <c r="EG28" s="88"/>
      <c r="EH28" s="88"/>
      <c r="EI28" s="88"/>
      <c r="EJ28" s="88"/>
      <c r="EK28" s="88"/>
      <c r="EL28" s="88"/>
      <c r="EM28" s="88"/>
      <c r="EN28" s="88"/>
      <c r="EO28" s="88"/>
      <c r="EP28" s="88"/>
      <c r="EQ28" s="88"/>
      <c r="ER28" s="88"/>
      <c r="ES28" s="88"/>
      <c r="ET28" s="88"/>
      <c r="EU28" s="88"/>
      <c r="EV28" s="88"/>
      <c r="EW28" s="88"/>
      <c r="EX28" s="88"/>
      <c r="EY28" s="88"/>
      <c r="EZ28" s="88"/>
      <c r="FA28" s="88"/>
      <c r="FB28" s="88"/>
      <c r="FC28" s="88"/>
      <c r="FD28" s="88"/>
      <c r="FE28" s="88"/>
      <c r="FF28" s="88"/>
      <c r="FG28" s="88"/>
      <c r="FH28" s="88"/>
      <c r="FI28" s="88"/>
      <c r="FJ28" s="88"/>
      <c r="FK28" s="88"/>
      <c r="FL28" s="88"/>
      <c r="FM28" s="88"/>
      <c r="FN28" s="88"/>
      <c r="FO28" s="88"/>
      <c r="FP28" s="88"/>
      <c r="FQ28" s="88"/>
      <c r="FR28" s="88"/>
      <c r="FS28" s="88"/>
      <c r="FT28" s="88"/>
      <c r="FU28" s="88"/>
      <c r="FV28" s="88"/>
      <c r="FW28" s="88"/>
      <c r="FX28" s="88"/>
      <c r="FY28" s="88"/>
      <c r="FZ28" s="88"/>
      <c r="GA28" s="88"/>
      <c r="GB28" s="88"/>
      <c r="GC28" s="88"/>
      <c r="GD28" s="88"/>
      <c r="GE28" s="88"/>
      <c r="GF28" s="88"/>
      <c r="GG28" s="88"/>
      <c r="GH28" s="88"/>
      <c r="GI28" s="88"/>
      <c r="GJ28" s="88"/>
      <c r="GK28" s="88"/>
      <c r="GL28" s="88"/>
      <c r="GM28" s="88"/>
      <c r="GN28" s="88"/>
      <c r="GO28" s="88"/>
      <c r="GP28" s="88"/>
      <c r="GQ28" s="88"/>
      <c r="GR28" s="88"/>
      <c r="GS28" s="88"/>
      <c r="GT28" s="88"/>
      <c r="GU28" s="88"/>
      <c r="GV28" s="88"/>
      <c r="GW28" s="88"/>
      <c r="GX28" s="88"/>
      <c r="GY28" s="88"/>
      <c r="GZ28" s="88"/>
      <c r="HA28" s="88"/>
      <c r="HB28" s="88"/>
      <c r="HC28" s="88"/>
      <c r="HD28" s="88"/>
      <c r="HE28" s="88"/>
      <c r="HF28" s="88"/>
      <c r="HG28" s="88"/>
      <c r="HH28" s="88"/>
      <c r="HI28" s="88"/>
      <c r="HJ28" s="88"/>
      <c r="HK28" s="88"/>
      <c r="HL28" s="88"/>
      <c r="HM28" s="88"/>
      <c r="HN28" s="88"/>
      <c r="HO28" s="88"/>
      <c r="HP28" s="88"/>
      <c r="HQ28" s="88"/>
      <c r="HR28" s="88"/>
      <c r="HS28" s="88"/>
      <c r="HT28" s="88"/>
      <c r="HU28" s="88"/>
      <c r="HV28" s="88"/>
      <c r="HW28" s="88"/>
      <c r="HX28" s="88"/>
      <c r="HY28" s="88"/>
      <c r="HZ28" s="88"/>
      <c r="IA28" s="88"/>
      <c r="IB28" s="88"/>
      <c r="IC28" s="88"/>
      <c r="ID28" s="88"/>
      <c r="IE28" s="88"/>
      <c r="IF28" s="88"/>
      <c r="IG28" s="88"/>
      <c r="IH28" s="88"/>
      <c r="II28" s="88"/>
      <c r="IJ28" s="88"/>
      <c r="IK28" s="88"/>
      <c r="IL28" s="88"/>
      <c r="IM28" s="88"/>
      <c r="IN28" s="88"/>
      <c r="IO28" s="88"/>
      <c r="IP28" s="88"/>
      <c r="IQ28" s="88"/>
      <c r="IR28" s="88"/>
      <c r="IS28" s="88"/>
      <c r="IT28" s="88"/>
      <c r="IU28" s="88"/>
      <c r="IV28" s="88"/>
      <c r="IW28" s="88"/>
      <c r="IX28" s="88"/>
      <c r="IY28" s="88"/>
      <c r="IZ28" s="88"/>
      <c r="JA28" s="88"/>
      <c r="JB28" s="88"/>
      <c r="JC28" s="88"/>
      <c r="JD28" s="88"/>
      <c r="JE28" s="88"/>
      <c r="JF28" s="88"/>
      <c r="JG28" s="88"/>
      <c r="JH28" s="88"/>
      <c r="JI28" s="88"/>
      <c r="JJ28" s="88"/>
      <c r="JK28" s="88"/>
      <c r="JL28" s="88"/>
      <c r="JM28" s="88"/>
      <c r="JN28" s="88"/>
      <c r="JO28" s="88"/>
      <c r="JP28" s="88"/>
      <c r="JQ28" s="88"/>
      <c r="JR28" s="88"/>
      <c r="JS28" s="88"/>
      <c r="JT28" s="88"/>
      <c r="JU28" s="88"/>
      <c r="JV28" s="88"/>
      <c r="JW28" s="88"/>
      <c r="JX28" s="88"/>
      <c r="JY28" s="88"/>
      <c r="JZ28" s="88"/>
      <c r="KA28" s="88"/>
      <c r="KB28" s="88"/>
      <c r="KC28" s="88"/>
      <c r="KD28" s="88"/>
      <c r="KE28" s="88"/>
      <c r="KF28" s="88"/>
      <c r="KG28" s="88"/>
      <c r="KH28" s="88"/>
      <c r="KI28" s="88"/>
      <c r="KJ28" s="88"/>
      <c r="KK28" s="88"/>
      <c r="KL28" s="88"/>
      <c r="KM28" s="88"/>
      <c r="KN28" s="88"/>
      <c r="KO28" s="88"/>
      <c r="KP28" s="88"/>
      <c r="KQ28" s="88"/>
      <c r="KR28" s="88"/>
      <c r="KS28" s="88"/>
      <c r="KT28" s="88"/>
      <c r="KU28" s="88"/>
      <c r="KV28" s="88"/>
      <c r="KW28" s="88"/>
      <c r="KX28" s="88"/>
      <c r="KY28" s="88"/>
      <c r="KZ28" s="88"/>
      <c r="LA28" s="88"/>
      <c r="LB28" s="88"/>
      <c r="LC28" s="88"/>
      <c r="LD28" s="88"/>
      <c r="LE28" s="88"/>
      <c r="LF28" s="88"/>
      <c r="LG28" s="88"/>
      <c r="LH28" s="88"/>
      <c r="LI28" s="88"/>
      <c r="LJ28" s="88"/>
      <c r="LK28" s="88"/>
      <c r="LL28" s="88"/>
      <c r="LM28" s="88"/>
      <c r="LN28" s="88"/>
      <c r="LO28" s="88"/>
      <c r="LP28" s="88"/>
      <c r="LQ28" s="88"/>
      <c r="LR28" s="88"/>
      <c r="LS28" s="88"/>
      <c r="LT28" s="88"/>
      <c r="LU28" s="88"/>
      <c r="LV28" s="88"/>
      <c r="LW28" s="88"/>
      <c r="LX28" s="88"/>
      <c r="LY28" s="88"/>
      <c r="LZ28" s="88"/>
      <c r="MA28" s="88"/>
      <c r="MB28" s="88"/>
      <c r="MC28" s="88"/>
      <c r="MD28" s="88"/>
      <c r="ME28" s="88"/>
      <c r="MF28" s="88"/>
      <c r="MG28" s="88"/>
      <c r="MH28" s="88"/>
      <c r="MI28" s="88"/>
      <c r="MJ28" s="88"/>
      <c r="MK28" s="88"/>
      <c r="ML28" s="88"/>
      <c r="MM28" s="88"/>
      <c r="MN28" s="88"/>
      <c r="MO28" s="88"/>
      <c r="MP28" s="88"/>
      <c r="MQ28" s="88"/>
      <c r="MR28" s="88"/>
      <c r="MS28" s="88"/>
      <c r="MT28" s="88"/>
      <c r="MU28" s="88"/>
      <c r="MV28" s="88"/>
      <c r="MW28" s="88"/>
      <c r="MX28" s="88"/>
      <c r="MY28" s="88"/>
      <c r="MZ28" s="88"/>
      <c r="NA28" s="88"/>
      <c r="NB28" s="88"/>
      <c r="NC28" s="88"/>
      <c r="ND28" s="88"/>
      <c r="NE28" s="88"/>
      <c r="NF28" s="88"/>
      <c r="NG28" s="88"/>
      <c r="NH28" s="88"/>
      <c r="NI28" s="88"/>
      <c r="NJ28" s="88"/>
      <c r="NK28" s="88"/>
      <c r="NL28" s="88"/>
      <c r="NM28" s="88"/>
      <c r="NN28" s="88"/>
      <c r="NO28" s="88"/>
      <c r="NP28" s="88"/>
      <c r="NQ28" s="88"/>
      <c r="NR28" s="88"/>
      <c r="NS28" s="88"/>
      <c r="NT28" s="88"/>
      <c r="NU28" s="88"/>
      <c r="NV28" s="88"/>
      <c r="NW28" s="88"/>
      <c r="NX28" s="88"/>
      <c r="NY28" s="88"/>
      <c r="NZ28" s="88"/>
      <c r="OA28" s="88"/>
      <c r="OB28" s="88"/>
      <c r="OC28" s="88"/>
      <c r="OD28" s="88"/>
      <c r="OE28" s="88"/>
      <c r="OF28" s="88"/>
      <c r="OG28" s="88"/>
      <c r="OH28" s="88"/>
      <c r="OI28" s="88"/>
      <c r="OJ28" s="88"/>
      <c r="OK28" s="88"/>
      <c r="OL28" s="88"/>
      <c r="OM28" s="88"/>
      <c r="ON28" s="88"/>
      <c r="OO28" s="88"/>
      <c r="OP28" s="88"/>
      <c r="OQ28" s="88"/>
      <c r="OR28" s="88"/>
      <c r="OS28" s="88"/>
      <c r="OT28" s="88"/>
      <c r="OU28" s="88"/>
      <c r="OV28" s="88"/>
      <c r="OW28" s="88"/>
      <c r="OX28" s="88"/>
      <c r="OY28" s="88"/>
      <c r="OZ28" s="88"/>
      <c r="PA28" s="88"/>
      <c r="PB28" s="88"/>
      <c r="PC28" s="88"/>
      <c r="PD28" s="88"/>
      <c r="PE28" s="88"/>
      <c r="PF28" s="88"/>
      <c r="PG28" s="88"/>
      <c r="PH28" s="88"/>
      <c r="PI28" s="88"/>
      <c r="PJ28" s="88"/>
      <c r="PK28" s="88"/>
      <c r="PL28" s="88"/>
      <c r="PM28" s="88"/>
      <c r="PN28" s="88"/>
      <c r="PO28" s="88"/>
      <c r="PP28" s="88"/>
      <c r="PQ28" s="88"/>
      <c r="PR28" s="88"/>
      <c r="PS28" s="88"/>
      <c r="PT28" s="88"/>
      <c r="PU28" s="88"/>
      <c r="PV28" s="88"/>
      <c r="PW28" s="88"/>
      <c r="PX28" s="88"/>
      <c r="PY28" s="88"/>
      <c r="PZ28" s="88"/>
      <c r="QA28" s="88"/>
      <c r="QB28" s="88"/>
      <c r="QC28" s="88"/>
      <c r="QD28" s="88"/>
      <c r="QE28" s="88"/>
      <c r="QF28" s="88"/>
      <c r="QG28" s="88"/>
      <c r="QH28" s="88"/>
      <c r="QI28" s="88"/>
      <c r="QJ28" s="88"/>
      <c r="QK28" s="88"/>
      <c r="QL28" s="88"/>
      <c r="QM28" s="88"/>
      <c r="QN28" s="88"/>
      <c r="QO28" s="88"/>
      <c r="QP28" s="88"/>
      <c r="QQ28" s="88"/>
      <c r="QR28" s="88"/>
      <c r="QS28" s="88"/>
      <c r="QT28" s="88"/>
      <c r="QU28" s="88"/>
      <c r="QV28" s="88"/>
      <c r="QW28" s="88"/>
      <c r="QX28" s="88"/>
      <c r="QY28" s="88"/>
      <c r="QZ28" s="88"/>
      <c r="RA28" s="88"/>
      <c r="RB28" s="88"/>
      <c r="RC28" s="88"/>
      <c r="RD28" s="88"/>
      <c r="RE28" s="88"/>
      <c r="RF28" s="88"/>
      <c r="RG28" s="88"/>
      <c r="RH28" s="88"/>
      <c r="RI28" s="88"/>
      <c r="RJ28" s="88"/>
      <c r="RK28" s="88"/>
      <c r="RL28" s="88"/>
      <c r="RM28" s="88"/>
      <c r="RN28" s="88"/>
      <c r="RO28" s="88"/>
      <c r="RP28" s="88"/>
      <c r="RQ28" s="88"/>
      <c r="RR28" s="88"/>
      <c r="RS28" s="88"/>
      <c r="RT28" s="88"/>
      <c r="RU28" s="88"/>
      <c r="RV28" s="88"/>
      <c r="RW28" s="88"/>
      <c r="RX28" s="88"/>
      <c r="RY28" s="88"/>
      <c r="RZ28" s="88"/>
      <c r="SA28" s="88"/>
      <c r="SB28" s="88"/>
      <c r="SC28" s="88"/>
      <c r="SD28" s="88"/>
      <c r="SE28" s="88"/>
      <c r="SF28" s="88"/>
      <c r="SG28" s="88"/>
      <c r="SH28" s="88"/>
      <c r="SI28" s="88"/>
      <c r="SJ28" s="88"/>
    </row>
    <row r="29" spans="1:504" s="46" customFormat="1" ht="14.25">
      <c r="A29" s="889"/>
      <c r="B29" s="954" t="s">
        <v>79</v>
      </c>
      <c r="C29" s="949" t="s">
        <v>62</v>
      </c>
      <c r="D29" s="878"/>
      <c r="E29" s="914" t="s">
        <v>551</v>
      </c>
      <c r="F29" s="25" t="s">
        <v>394</v>
      </c>
      <c r="G29" s="107"/>
      <c r="H29" s="260"/>
      <c r="I29" s="260"/>
      <c r="J29" s="260"/>
      <c r="K29" s="883"/>
      <c r="L29" s="879"/>
      <c r="M29" s="260">
        <v>16732.68</v>
      </c>
      <c r="N29" s="87"/>
      <c r="O29" s="87"/>
      <c r="P29" s="865"/>
      <c r="Q29" s="865"/>
      <c r="R29" s="256"/>
      <c r="S29" s="256"/>
      <c r="T29" s="27"/>
      <c r="U29" s="27"/>
      <c r="V29" s="50"/>
      <c r="W29" s="50"/>
      <c r="X29" s="50"/>
      <c r="Y29" s="50"/>
      <c r="Z29" s="50"/>
      <c r="AA29" s="50"/>
      <c r="AB29" s="50"/>
      <c r="AC29" s="50"/>
      <c r="AD29" s="88"/>
      <c r="AE29" s="88"/>
      <c r="AF29" s="88"/>
      <c r="AG29" s="88"/>
      <c r="AH29" s="88"/>
      <c r="AI29" s="88"/>
      <c r="AJ29" s="88"/>
      <c r="AK29" s="88"/>
      <c r="AL29" s="88"/>
      <c r="AM29" s="88"/>
      <c r="AN29" s="88"/>
      <c r="AO29" s="88"/>
      <c r="AP29" s="88"/>
      <c r="AQ29" s="88"/>
      <c r="AR29" s="88"/>
      <c r="AS29" s="88"/>
      <c r="AT29" s="88"/>
      <c r="AU29" s="88"/>
      <c r="AV29" s="88"/>
      <c r="AW29" s="88"/>
      <c r="AX29" s="88"/>
      <c r="AY29" s="88"/>
      <c r="AZ29" s="88"/>
      <c r="BA29" s="88"/>
      <c r="BB29" s="88"/>
      <c r="BC29" s="88"/>
      <c r="BD29" s="88"/>
      <c r="BE29" s="88"/>
      <c r="BF29" s="88"/>
      <c r="BG29" s="88"/>
      <c r="BH29" s="88"/>
      <c r="BI29" s="88"/>
      <c r="BJ29" s="88"/>
      <c r="BK29" s="88"/>
      <c r="BL29" s="88"/>
      <c r="BM29" s="88"/>
      <c r="BN29" s="88"/>
      <c r="BO29" s="88"/>
      <c r="BP29" s="88"/>
      <c r="BQ29" s="88"/>
      <c r="BR29" s="88"/>
      <c r="BS29" s="88"/>
      <c r="BT29" s="88"/>
      <c r="BU29" s="88"/>
      <c r="BV29" s="88"/>
      <c r="BW29" s="88"/>
      <c r="BX29" s="88"/>
      <c r="BY29" s="88"/>
      <c r="BZ29" s="88"/>
      <c r="CA29" s="88"/>
      <c r="CB29" s="88"/>
      <c r="CC29" s="88"/>
      <c r="CD29" s="88"/>
      <c r="CE29" s="88"/>
      <c r="CF29" s="88"/>
      <c r="CG29" s="88"/>
      <c r="CH29" s="88"/>
      <c r="CI29" s="88"/>
      <c r="CJ29" s="88"/>
      <c r="CK29" s="88"/>
      <c r="CL29" s="88"/>
      <c r="CM29" s="88"/>
      <c r="CN29" s="88"/>
      <c r="CO29" s="88"/>
      <c r="CP29" s="88"/>
      <c r="CQ29" s="88"/>
      <c r="CR29" s="88"/>
      <c r="CS29" s="88"/>
      <c r="CT29" s="88"/>
      <c r="CU29" s="88"/>
      <c r="CV29" s="88"/>
      <c r="CW29" s="88"/>
      <c r="CX29" s="88"/>
      <c r="CY29" s="88"/>
      <c r="CZ29" s="88"/>
      <c r="DA29" s="88"/>
      <c r="DB29" s="88"/>
      <c r="DC29" s="88"/>
      <c r="DD29" s="88"/>
      <c r="DE29" s="88"/>
      <c r="DF29" s="88"/>
      <c r="DG29" s="88"/>
      <c r="DH29" s="88"/>
      <c r="DI29" s="88"/>
      <c r="DJ29" s="88"/>
      <c r="DK29" s="88"/>
      <c r="DL29" s="88"/>
      <c r="DM29" s="88"/>
      <c r="DN29" s="88"/>
      <c r="DO29" s="88"/>
      <c r="DP29" s="88"/>
      <c r="DQ29" s="88"/>
      <c r="DR29" s="88"/>
      <c r="DS29" s="88"/>
      <c r="DT29" s="88"/>
      <c r="DU29" s="88"/>
      <c r="DV29" s="88"/>
      <c r="DW29" s="88"/>
      <c r="DX29" s="88"/>
      <c r="DY29" s="88"/>
      <c r="DZ29" s="88"/>
      <c r="EA29" s="88"/>
      <c r="EB29" s="88"/>
      <c r="EC29" s="88"/>
      <c r="ED29" s="88"/>
      <c r="EE29" s="88"/>
      <c r="EF29" s="88"/>
      <c r="EG29" s="88"/>
      <c r="EH29" s="88"/>
      <c r="EI29" s="88"/>
      <c r="EJ29" s="88"/>
      <c r="EK29" s="88"/>
      <c r="EL29" s="88"/>
      <c r="EM29" s="88"/>
      <c r="EN29" s="88"/>
      <c r="EO29" s="88"/>
      <c r="EP29" s="88"/>
      <c r="EQ29" s="88"/>
      <c r="ER29" s="88"/>
      <c r="ES29" s="88"/>
      <c r="ET29" s="88"/>
      <c r="EU29" s="88"/>
      <c r="EV29" s="88"/>
      <c r="EW29" s="88"/>
      <c r="EX29" s="88"/>
      <c r="EY29" s="88"/>
      <c r="EZ29" s="88"/>
      <c r="FA29" s="88"/>
      <c r="FB29" s="88"/>
      <c r="FC29" s="88"/>
      <c r="FD29" s="88"/>
      <c r="FE29" s="88"/>
      <c r="FF29" s="88"/>
      <c r="FG29" s="88"/>
      <c r="FH29" s="88"/>
      <c r="FI29" s="88"/>
      <c r="FJ29" s="88"/>
      <c r="FK29" s="88"/>
      <c r="FL29" s="88"/>
      <c r="FM29" s="88"/>
      <c r="FN29" s="88"/>
      <c r="FO29" s="88"/>
      <c r="FP29" s="88"/>
      <c r="FQ29" s="88"/>
      <c r="FR29" s="88"/>
      <c r="FS29" s="88"/>
      <c r="FT29" s="88"/>
      <c r="FU29" s="88"/>
      <c r="FV29" s="88"/>
      <c r="FW29" s="88"/>
      <c r="FX29" s="88"/>
      <c r="FY29" s="88"/>
      <c r="FZ29" s="88"/>
      <c r="GA29" s="88"/>
      <c r="GB29" s="88"/>
      <c r="GC29" s="88"/>
      <c r="GD29" s="88"/>
      <c r="GE29" s="88"/>
      <c r="GF29" s="88"/>
      <c r="GG29" s="88"/>
      <c r="GH29" s="88"/>
      <c r="GI29" s="88"/>
      <c r="GJ29" s="88"/>
      <c r="GK29" s="88"/>
      <c r="GL29" s="88"/>
      <c r="GM29" s="88"/>
      <c r="GN29" s="88"/>
      <c r="GO29" s="88"/>
      <c r="GP29" s="88"/>
      <c r="GQ29" s="88"/>
      <c r="GR29" s="88"/>
      <c r="GS29" s="88"/>
      <c r="GT29" s="88"/>
      <c r="GU29" s="88"/>
      <c r="GV29" s="88"/>
      <c r="GW29" s="88"/>
      <c r="GX29" s="88"/>
      <c r="GY29" s="88"/>
      <c r="GZ29" s="88"/>
      <c r="HA29" s="88"/>
      <c r="HB29" s="88"/>
      <c r="HC29" s="88"/>
      <c r="HD29" s="88"/>
      <c r="HE29" s="88"/>
      <c r="HF29" s="88"/>
      <c r="HG29" s="88"/>
      <c r="HH29" s="88"/>
      <c r="HI29" s="88"/>
      <c r="HJ29" s="88"/>
      <c r="HK29" s="88"/>
      <c r="HL29" s="88"/>
      <c r="HM29" s="88"/>
      <c r="HN29" s="88"/>
      <c r="HO29" s="88"/>
      <c r="HP29" s="88"/>
      <c r="HQ29" s="88"/>
      <c r="HR29" s="88"/>
      <c r="HS29" s="88"/>
      <c r="HT29" s="88"/>
      <c r="HU29" s="88"/>
      <c r="HV29" s="88"/>
      <c r="HW29" s="88"/>
      <c r="HX29" s="88"/>
      <c r="HY29" s="88"/>
      <c r="HZ29" s="88"/>
      <c r="IA29" s="88"/>
      <c r="IB29" s="88"/>
      <c r="IC29" s="88"/>
      <c r="ID29" s="88"/>
      <c r="IE29" s="88"/>
      <c r="IF29" s="88"/>
      <c r="IG29" s="88"/>
      <c r="IH29" s="88"/>
      <c r="II29" s="88"/>
      <c r="IJ29" s="88"/>
      <c r="IK29" s="88"/>
      <c r="IL29" s="88"/>
      <c r="IM29" s="88"/>
      <c r="IN29" s="88"/>
      <c r="IO29" s="88"/>
      <c r="IP29" s="88"/>
      <c r="IQ29" s="88"/>
      <c r="IR29" s="88"/>
      <c r="IS29" s="88"/>
      <c r="IT29" s="88"/>
      <c r="IU29" s="88"/>
      <c r="IV29" s="88"/>
      <c r="IW29" s="88"/>
      <c r="IX29" s="88"/>
      <c r="IY29" s="88"/>
      <c r="IZ29" s="88"/>
      <c r="JA29" s="88"/>
      <c r="JB29" s="88"/>
      <c r="JC29" s="88"/>
      <c r="JD29" s="88"/>
      <c r="JE29" s="88"/>
      <c r="JF29" s="88"/>
      <c r="JG29" s="88"/>
      <c r="JH29" s="88"/>
      <c r="JI29" s="88"/>
      <c r="JJ29" s="88"/>
      <c r="JK29" s="88"/>
      <c r="JL29" s="88"/>
      <c r="JM29" s="88"/>
      <c r="JN29" s="88"/>
      <c r="JO29" s="88"/>
      <c r="JP29" s="88"/>
      <c r="JQ29" s="88"/>
      <c r="JR29" s="88"/>
      <c r="JS29" s="88"/>
      <c r="JT29" s="88"/>
      <c r="JU29" s="88"/>
      <c r="JV29" s="88"/>
      <c r="JW29" s="88"/>
      <c r="JX29" s="88"/>
      <c r="JY29" s="88"/>
      <c r="JZ29" s="88"/>
      <c r="KA29" s="88"/>
      <c r="KB29" s="88"/>
      <c r="KC29" s="88"/>
      <c r="KD29" s="88"/>
      <c r="KE29" s="88"/>
      <c r="KF29" s="88"/>
      <c r="KG29" s="88"/>
      <c r="KH29" s="88"/>
      <c r="KI29" s="88"/>
      <c r="KJ29" s="88"/>
      <c r="KK29" s="88"/>
      <c r="KL29" s="88"/>
      <c r="KM29" s="88"/>
      <c r="KN29" s="88"/>
      <c r="KO29" s="88"/>
      <c r="KP29" s="88"/>
      <c r="KQ29" s="88"/>
      <c r="KR29" s="88"/>
      <c r="KS29" s="88"/>
      <c r="KT29" s="88"/>
      <c r="KU29" s="88"/>
      <c r="KV29" s="88"/>
      <c r="KW29" s="88"/>
      <c r="KX29" s="88"/>
      <c r="KY29" s="88"/>
      <c r="KZ29" s="88"/>
      <c r="LA29" s="88"/>
      <c r="LB29" s="88"/>
      <c r="LC29" s="88"/>
      <c r="LD29" s="88"/>
      <c r="LE29" s="88"/>
      <c r="LF29" s="88"/>
      <c r="LG29" s="88"/>
      <c r="LH29" s="88"/>
      <c r="LI29" s="88"/>
      <c r="LJ29" s="88"/>
      <c r="LK29" s="88"/>
      <c r="LL29" s="88"/>
      <c r="LM29" s="88"/>
      <c r="LN29" s="88"/>
      <c r="LO29" s="88"/>
      <c r="LP29" s="88"/>
      <c r="LQ29" s="88"/>
      <c r="LR29" s="88"/>
      <c r="LS29" s="88"/>
      <c r="LT29" s="88"/>
      <c r="LU29" s="88"/>
      <c r="LV29" s="88"/>
      <c r="LW29" s="88"/>
      <c r="LX29" s="88"/>
      <c r="LY29" s="88"/>
      <c r="LZ29" s="88"/>
      <c r="MA29" s="88"/>
      <c r="MB29" s="88"/>
      <c r="MC29" s="88"/>
      <c r="MD29" s="88"/>
      <c r="ME29" s="88"/>
      <c r="MF29" s="88"/>
      <c r="MG29" s="88"/>
      <c r="MH29" s="88"/>
      <c r="MI29" s="88"/>
      <c r="MJ29" s="88"/>
      <c r="MK29" s="88"/>
      <c r="ML29" s="88"/>
      <c r="MM29" s="88"/>
      <c r="MN29" s="88"/>
      <c r="MO29" s="88"/>
      <c r="MP29" s="88"/>
      <c r="MQ29" s="88"/>
      <c r="MR29" s="88"/>
      <c r="MS29" s="88"/>
      <c r="MT29" s="88"/>
      <c r="MU29" s="88"/>
      <c r="MV29" s="88"/>
      <c r="MW29" s="88"/>
      <c r="MX29" s="88"/>
      <c r="MY29" s="88"/>
      <c r="MZ29" s="88"/>
      <c r="NA29" s="88"/>
      <c r="NB29" s="88"/>
      <c r="NC29" s="88"/>
      <c r="ND29" s="88"/>
      <c r="NE29" s="88"/>
      <c r="NF29" s="88"/>
      <c r="NG29" s="88"/>
      <c r="NH29" s="88"/>
      <c r="NI29" s="88"/>
      <c r="NJ29" s="88"/>
      <c r="NK29" s="88"/>
      <c r="NL29" s="88"/>
      <c r="NM29" s="88"/>
      <c r="NN29" s="88"/>
      <c r="NO29" s="88"/>
      <c r="NP29" s="88"/>
      <c r="NQ29" s="88"/>
      <c r="NR29" s="88"/>
      <c r="NS29" s="88"/>
      <c r="NT29" s="88"/>
      <c r="NU29" s="88"/>
      <c r="NV29" s="88"/>
      <c r="NW29" s="88"/>
      <c r="NX29" s="88"/>
      <c r="NY29" s="88"/>
      <c r="NZ29" s="88"/>
      <c r="OA29" s="88"/>
      <c r="OB29" s="88"/>
      <c r="OC29" s="88"/>
      <c r="OD29" s="88"/>
      <c r="OE29" s="88"/>
      <c r="OF29" s="88"/>
      <c r="OG29" s="88"/>
      <c r="OH29" s="88"/>
      <c r="OI29" s="88"/>
      <c r="OJ29" s="88"/>
      <c r="OK29" s="88"/>
      <c r="OL29" s="88"/>
      <c r="OM29" s="88"/>
      <c r="ON29" s="88"/>
      <c r="OO29" s="88"/>
      <c r="OP29" s="88"/>
      <c r="OQ29" s="88"/>
      <c r="OR29" s="88"/>
      <c r="OS29" s="88"/>
      <c r="OT29" s="88"/>
      <c r="OU29" s="88"/>
      <c r="OV29" s="88"/>
      <c r="OW29" s="88"/>
      <c r="OX29" s="88"/>
      <c r="OY29" s="88"/>
      <c r="OZ29" s="88"/>
      <c r="PA29" s="88"/>
      <c r="PB29" s="88"/>
      <c r="PC29" s="88"/>
      <c r="PD29" s="88"/>
      <c r="PE29" s="88"/>
      <c r="PF29" s="88"/>
      <c r="PG29" s="88"/>
      <c r="PH29" s="88"/>
      <c r="PI29" s="88"/>
      <c r="PJ29" s="88"/>
      <c r="PK29" s="88"/>
      <c r="PL29" s="88"/>
      <c r="PM29" s="88"/>
      <c r="PN29" s="88"/>
      <c r="PO29" s="88"/>
      <c r="PP29" s="88"/>
      <c r="PQ29" s="88"/>
      <c r="PR29" s="88"/>
      <c r="PS29" s="88"/>
      <c r="PT29" s="88"/>
      <c r="PU29" s="88"/>
      <c r="PV29" s="88"/>
      <c r="PW29" s="88"/>
      <c r="PX29" s="88"/>
      <c r="PY29" s="88"/>
      <c r="PZ29" s="88"/>
      <c r="QA29" s="88"/>
      <c r="QB29" s="88"/>
      <c r="QC29" s="88"/>
      <c r="QD29" s="88"/>
      <c r="QE29" s="88"/>
      <c r="QF29" s="88"/>
      <c r="QG29" s="88"/>
      <c r="QH29" s="88"/>
      <c r="QI29" s="88"/>
      <c r="QJ29" s="88"/>
      <c r="QK29" s="88"/>
      <c r="QL29" s="88"/>
      <c r="QM29" s="88"/>
      <c r="QN29" s="88"/>
      <c r="QO29" s="88"/>
      <c r="QP29" s="88"/>
      <c r="QQ29" s="88"/>
      <c r="QR29" s="88"/>
      <c r="QS29" s="88"/>
      <c r="QT29" s="88"/>
      <c r="QU29" s="88"/>
      <c r="QV29" s="88"/>
      <c r="QW29" s="88"/>
      <c r="QX29" s="88"/>
      <c r="QY29" s="88"/>
      <c r="QZ29" s="88"/>
      <c r="RA29" s="88"/>
      <c r="RB29" s="88"/>
      <c r="RC29" s="88"/>
      <c r="RD29" s="88"/>
      <c r="RE29" s="88"/>
      <c r="RF29" s="88"/>
      <c r="RG29" s="88"/>
      <c r="RH29" s="88"/>
      <c r="RI29" s="88"/>
      <c r="RJ29" s="88"/>
      <c r="RK29" s="88"/>
      <c r="RL29" s="88"/>
      <c r="RM29" s="88"/>
      <c r="RN29" s="88"/>
      <c r="RO29" s="88"/>
      <c r="RP29" s="88"/>
      <c r="RQ29" s="88"/>
      <c r="RR29" s="88"/>
      <c r="RS29" s="88"/>
      <c r="RT29" s="88"/>
      <c r="RU29" s="88"/>
      <c r="RV29" s="88"/>
      <c r="RW29" s="88"/>
      <c r="RX29" s="88"/>
      <c r="RY29" s="88"/>
      <c r="RZ29" s="88"/>
      <c r="SA29" s="88"/>
      <c r="SB29" s="88"/>
      <c r="SC29" s="88"/>
      <c r="SD29" s="88"/>
      <c r="SE29" s="88"/>
      <c r="SF29" s="88"/>
      <c r="SG29" s="88"/>
      <c r="SH29" s="88"/>
      <c r="SI29" s="88"/>
      <c r="SJ29" s="88"/>
    </row>
    <row r="30" spans="1:504" s="46" customFormat="1" ht="14.25">
      <c r="A30" s="174"/>
      <c r="B30" s="954" t="s">
        <v>80</v>
      </c>
      <c r="C30" s="950" t="s">
        <v>63</v>
      </c>
      <c r="D30" s="592">
        <f>E30*(G30/$G$72)</f>
        <v>0</v>
      </c>
      <c r="E30" s="498"/>
      <c r="F30" s="494"/>
      <c r="G30" s="502">
        <f t="shared" ref="G30:N30" si="10">SUM(G31:G38)</f>
        <v>21100021.424000002</v>
      </c>
      <c r="H30" s="523">
        <f t="shared" si="10"/>
        <v>1178666.8800000001</v>
      </c>
      <c r="I30" s="523">
        <f t="shared" si="10"/>
        <v>4527590.12</v>
      </c>
      <c r="J30" s="523">
        <f t="shared" si="10"/>
        <v>1857982.4399999997</v>
      </c>
      <c r="K30" s="523">
        <f t="shared" si="10"/>
        <v>6385572.5599999996</v>
      </c>
      <c r="L30" s="523">
        <f t="shared" si="10"/>
        <v>0</v>
      </c>
      <c r="M30" s="523">
        <f t="shared" si="10"/>
        <v>5706257.0000000009</v>
      </c>
      <c r="N30" s="523">
        <f t="shared" si="10"/>
        <v>7564239.4400000004</v>
      </c>
      <c r="O30" s="523"/>
      <c r="P30" s="523">
        <f>SUM(P31:P38)</f>
        <v>5293373.8404452689</v>
      </c>
      <c r="Q30" s="523">
        <f>SUM(Q31:Q38)</f>
        <v>7016919.7031539874</v>
      </c>
      <c r="R30" s="523">
        <f>SUM(R31:R38)</f>
        <v>12373271.131106101</v>
      </c>
      <c r="S30" s="867">
        <f>SUM(S31:S38)</f>
        <v>382046.55174834677</v>
      </c>
      <c r="T30" s="497">
        <f t="shared" ref="T30:T43" si="11">R30/P30</f>
        <v>2.3375018474163323</v>
      </c>
      <c r="U30" s="497">
        <f>((R30*1.1)+(S30))/Q30</f>
        <v>1.994129245867756</v>
      </c>
      <c r="V30" s="50"/>
      <c r="W30" s="50"/>
      <c r="X30" s="50"/>
      <c r="Y30" s="50"/>
      <c r="Z30" s="50"/>
      <c r="AA30" s="50"/>
      <c r="AB30" s="50"/>
      <c r="AC30" s="50"/>
      <c r="AD30" s="88"/>
      <c r="AE30" s="88"/>
      <c r="AF30" s="88"/>
      <c r="AG30" s="88"/>
      <c r="AH30" s="88"/>
      <c r="AI30" s="88"/>
      <c r="AJ30" s="88"/>
      <c r="AK30" s="88"/>
      <c r="AL30" s="88"/>
      <c r="AM30" s="88"/>
      <c r="AN30" s="88"/>
      <c r="AO30" s="88"/>
      <c r="AP30" s="88"/>
      <c r="AQ30" s="88"/>
      <c r="AR30" s="88"/>
      <c r="AS30" s="88"/>
      <c r="AT30" s="88"/>
      <c r="AU30" s="88"/>
      <c r="AV30" s="88"/>
      <c r="AW30" s="88"/>
      <c r="AX30" s="88"/>
      <c r="AY30" s="88"/>
      <c r="AZ30" s="88"/>
      <c r="BA30" s="88"/>
      <c r="BB30" s="88"/>
      <c r="BC30" s="88"/>
      <c r="BD30" s="88"/>
      <c r="BE30" s="88"/>
      <c r="BF30" s="88"/>
      <c r="BG30" s="88"/>
      <c r="BH30" s="88"/>
      <c r="BI30" s="88"/>
      <c r="BJ30" s="88"/>
      <c r="BK30" s="88"/>
      <c r="BL30" s="88"/>
      <c r="BM30" s="88"/>
      <c r="BN30" s="88"/>
      <c r="BO30" s="88"/>
      <c r="BP30" s="88"/>
      <c r="BQ30" s="88"/>
      <c r="BR30" s="88"/>
      <c r="BS30" s="88"/>
      <c r="BT30" s="88"/>
      <c r="BU30" s="88"/>
      <c r="BV30" s="88"/>
      <c r="BW30" s="88"/>
      <c r="BX30" s="88"/>
      <c r="BY30" s="88"/>
      <c r="BZ30" s="88"/>
      <c r="CA30" s="88"/>
      <c r="CB30" s="88"/>
      <c r="CC30" s="88"/>
      <c r="CD30" s="88"/>
      <c r="CE30" s="88"/>
      <c r="CF30" s="88"/>
      <c r="CG30" s="88"/>
      <c r="CH30" s="88"/>
      <c r="CI30" s="88"/>
      <c r="CJ30" s="88"/>
      <c r="CK30" s="88"/>
      <c r="CL30" s="88"/>
      <c r="CM30" s="88"/>
      <c r="CN30" s="88"/>
      <c r="CO30" s="88"/>
      <c r="CP30" s="88"/>
      <c r="CQ30" s="88"/>
      <c r="CR30" s="88"/>
      <c r="CS30" s="88"/>
      <c r="CT30" s="88"/>
      <c r="CU30" s="88"/>
      <c r="CV30" s="88"/>
      <c r="CW30" s="88"/>
      <c r="CX30" s="88"/>
      <c r="CY30" s="88"/>
      <c r="CZ30" s="88"/>
      <c r="DA30" s="88"/>
      <c r="DB30" s="88"/>
      <c r="DC30" s="88"/>
      <c r="DD30" s="88"/>
      <c r="DE30" s="88"/>
      <c r="DF30" s="88"/>
      <c r="DG30" s="88"/>
      <c r="DH30" s="88"/>
      <c r="DI30" s="88"/>
      <c r="DJ30" s="88"/>
      <c r="DK30" s="88"/>
      <c r="DL30" s="88"/>
      <c r="DM30" s="88"/>
      <c r="DN30" s="88"/>
      <c r="DO30" s="88"/>
      <c r="DP30" s="88"/>
      <c r="DQ30" s="88"/>
      <c r="DR30" s="88"/>
      <c r="DS30" s="88"/>
      <c r="DT30" s="88"/>
      <c r="DU30" s="88"/>
      <c r="DV30" s="88"/>
      <c r="DW30" s="88"/>
      <c r="DX30" s="88"/>
      <c r="DY30" s="88"/>
      <c r="DZ30" s="88"/>
      <c r="EA30" s="88"/>
      <c r="EB30" s="88"/>
      <c r="EC30" s="88"/>
      <c r="ED30" s="88"/>
      <c r="EE30" s="88"/>
      <c r="EF30" s="88"/>
      <c r="EG30" s="88"/>
      <c r="EH30" s="88"/>
      <c r="EI30" s="88"/>
      <c r="EJ30" s="88"/>
      <c r="EK30" s="88"/>
      <c r="EL30" s="88"/>
      <c r="EM30" s="88"/>
      <c r="EN30" s="88"/>
      <c r="EO30" s="88"/>
      <c r="EP30" s="88"/>
      <c r="EQ30" s="88"/>
      <c r="ER30" s="88"/>
      <c r="ES30" s="88"/>
      <c r="ET30" s="88"/>
      <c r="EU30" s="88"/>
      <c r="EV30" s="88"/>
      <c r="EW30" s="88"/>
      <c r="EX30" s="88"/>
      <c r="EY30" s="88"/>
      <c r="EZ30" s="88"/>
      <c r="FA30" s="88"/>
      <c r="FB30" s="88"/>
      <c r="FC30" s="88"/>
      <c r="FD30" s="88"/>
      <c r="FE30" s="88"/>
      <c r="FF30" s="88"/>
      <c r="FG30" s="88"/>
      <c r="FH30" s="88"/>
      <c r="FI30" s="88"/>
      <c r="FJ30" s="88"/>
      <c r="FK30" s="88"/>
      <c r="FL30" s="88"/>
      <c r="FM30" s="88"/>
      <c r="FN30" s="88"/>
      <c r="FO30" s="88"/>
      <c r="FP30" s="88"/>
      <c r="FQ30" s="88"/>
      <c r="FR30" s="88"/>
      <c r="FS30" s="88"/>
      <c r="FT30" s="88"/>
      <c r="FU30" s="88"/>
      <c r="FV30" s="88"/>
      <c r="FW30" s="88"/>
      <c r="FX30" s="88"/>
      <c r="FY30" s="88"/>
      <c r="FZ30" s="88"/>
      <c r="GA30" s="88"/>
      <c r="GB30" s="88"/>
      <c r="GC30" s="88"/>
      <c r="GD30" s="88"/>
      <c r="GE30" s="88"/>
      <c r="GF30" s="88"/>
      <c r="GG30" s="88"/>
      <c r="GH30" s="88"/>
      <c r="GI30" s="88"/>
      <c r="GJ30" s="88"/>
      <c r="GK30" s="88"/>
      <c r="GL30" s="88"/>
      <c r="GM30" s="88"/>
      <c r="GN30" s="88"/>
      <c r="GO30" s="88"/>
      <c r="GP30" s="88"/>
      <c r="GQ30" s="88"/>
      <c r="GR30" s="88"/>
      <c r="GS30" s="88"/>
      <c r="GT30" s="88"/>
      <c r="GU30" s="88"/>
      <c r="GV30" s="88"/>
      <c r="GW30" s="88"/>
      <c r="GX30" s="88"/>
      <c r="GY30" s="88"/>
      <c r="GZ30" s="88"/>
      <c r="HA30" s="88"/>
      <c r="HB30" s="88"/>
      <c r="HC30" s="88"/>
      <c r="HD30" s="88"/>
      <c r="HE30" s="88"/>
      <c r="HF30" s="88"/>
      <c r="HG30" s="88"/>
      <c r="HH30" s="88"/>
      <c r="HI30" s="88"/>
      <c r="HJ30" s="88"/>
      <c r="HK30" s="88"/>
      <c r="HL30" s="88"/>
      <c r="HM30" s="88"/>
      <c r="HN30" s="88"/>
      <c r="HO30" s="88"/>
      <c r="HP30" s="88"/>
      <c r="HQ30" s="88"/>
      <c r="HR30" s="88"/>
      <c r="HS30" s="88"/>
      <c r="HT30" s="88"/>
      <c r="HU30" s="88"/>
      <c r="HV30" s="88"/>
      <c r="HW30" s="88"/>
      <c r="HX30" s="88"/>
      <c r="HY30" s="88"/>
      <c r="HZ30" s="88"/>
      <c r="IA30" s="88"/>
      <c r="IB30" s="88"/>
      <c r="IC30" s="88"/>
      <c r="ID30" s="88"/>
      <c r="IE30" s="88"/>
      <c r="IF30" s="88"/>
      <c r="IG30" s="88"/>
      <c r="IH30" s="88"/>
      <c r="II30" s="88"/>
      <c r="IJ30" s="88"/>
      <c r="IK30" s="88"/>
      <c r="IL30" s="88"/>
      <c r="IM30" s="88"/>
      <c r="IN30" s="88"/>
      <c r="IO30" s="88"/>
      <c r="IP30" s="88"/>
      <c r="IQ30" s="88"/>
      <c r="IR30" s="88"/>
      <c r="IS30" s="88"/>
      <c r="IT30" s="88"/>
      <c r="IU30" s="88"/>
      <c r="IV30" s="88"/>
      <c r="IW30" s="88"/>
      <c r="IX30" s="88"/>
      <c r="IY30" s="88"/>
      <c r="IZ30" s="88"/>
      <c r="JA30" s="88"/>
      <c r="JB30" s="88"/>
      <c r="JC30" s="88"/>
      <c r="JD30" s="88"/>
      <c r="JE30" s="88"/>
      <c r="JF30" s="88"/>
      <c r="JG30" s="88"/>
      <c r="JH30" s="88"/>
      <c r="JI30" s="88"/>
      <c r="JJ30" s="88"/>
      <c r="JK30" s="88"/>
      <c r="JL30" s="88"/>
      <c r="JM30" s="88"/>
      <c r="JN30" s="88"/>
      <c r="JO30" s="88"/>
      <c r="JP30" s="88"/>
      <c r="JQ30" s="88"/>
      <c r="JR30" s="88"/>
      <c r="JS30" s="88"/>
      <c r="JT30" s="88"/>
      <c r="JU30" s="88"/>
      <c r="JV30" s="88"/>
      <c r="JW30" s="88"/>
      <c r="JX30" s="88"/>
      <c r="JY30" s="88"/>
      <c r="JZ30" s="88"/>
      <c r="KA30" s="88"/>
      <c r="KB30" s="88"/>
      <c r="KC30" s="88"/>
      <c r="KD30" s="88"/>
      <c r="KE30" s="88"/>
      <c r="KF30" s="88"/>
      <c r="KG30" s="88"/>
      <c r="KH30" s="88"/>
      <c r="KI30" s="88"/>
      <c r="KJ30" s="88"/>
      <c r="KK30" s="88"/>
      <c r="KL30" s="88"/>
      <c r="KM30" s="88"/>
      <c r="KN30" s="88"/>
      <c r="KO30" s="88"/>
      <c r="KP30" s="88"/>
      <c r="KQ30" s="88"/>
      <c r="KR30" s="88"/>
      <c r="KS30" s="88"/>
      <c r="KT30" s="88"/>
      <c r="KU30" s="88"/>
      <c r="KV30" s="88"/>
      <c r="KW30" s="88"/>
      <c r="KX30" s="88"/>
      <c r="KY30" s="88"/>
      <c r="KZ30" s="88"/>
      <c r="LA30" s="88"/>
      <c r="LB30" s="88"/>
      <c r="LC30" s="88"/>
      <c r="LD30" s="88"/>
      <c r="LE30" s="88"/>
      <c r="LF30" s="88"/>
      <c r="LG30" s="88"/>
      <c r="LH30" s="88"/>
      <c r="LI30" s="88"/>
      <c r="LJ30" s="88"/>
      <c r="LK30" s="88"/>
      <c r="LL30" s="88"/>
      <c r="LM30" s="88"/>
      <c r="LN30" s="88"/>
      <c r="LO30" s="88"/>
      <c r="LP30" s="88"/>
      <c r="LQ30" s="88"/>
      <c r="LR30" s="88"/>
      <c r="LS30" s="88"/>
      <c r="LT30" s="88"/>
      <c r="LU30" s="88"/>
      <c r="LV30" s="88"/>
      <c r="LW30" s="88"/>
      <c r="LX30" s="88"/>
      <c r="LY30" s="88"/>
      <c r="LZ30" s="88"/>
      <c r="MA30" s="88"/>
      <c r="MB30" s="88"/>
      <c r="MC30" s="88"/>
      <c r="MD30" s="88"/>
      <c r="ME30" s="88"/>
      <c r="MF30" s="88"/>
      <c r="MG30" s="88"/>
      <c r="MH30" s="88"/>
      <c r="MI30" s="88"/>
      <c r="MJ30" s="88"/>
      <c r="MK30" s="88"/>
      <c r="ML30" s="88"/>
      <c r="MM30" s="88"/>
      <c r="MN30" s="88"/>
      <c r="MO30" s="88"/>
      <c r="MP30" s="88"/>
      <c r="MQ30" s="88"/>
      <c r="MR30" s="88"/>
      <c r="MS30" s="88"/>
      <c r="MT30" s="88"/>
      <c r="MU30" s="88"/>
      <c r="MV30" s="88"/>
      <c r="MW30" s="88"/>
      <c r="MX30" s="88"/>
      <c r="MY30" s="88"/>
      <c r="MZ30" s="88"/>
      <c r="NA30" s="88"/>
      <c r="NB30" s="88"/>
      <c r="NC30" s="88"/>
      <c r="ND30" s="88"/>
      <c r="NE30" s="88"/>
      <c r="NF30" s="88"/>
      <c r="NG30" s="88"/>
      <c r="NH30" s="88"/>
      <c r="NI30" s="88"/>
      <c r="NJ30" s="88"/>
      <c r="NK30" s="88"/>
      <c r="NL30" s="88"/>
      <c r="NM30" s="88"/>
      <c r="NN30" s="88"/>
      <c r="NO30" s="88"/>
      <c r="NP30" s="88"/>
      <c r="NQ30" s="88"/>
      <c r="NR30" s="88"/>
      <c r="NS30" s="88"/>
      <c r="NT30" s="88"/>
      <c r="NU30" s="88"/>
      <c r="NV30" s="88"/>
      <c r="NW30" s="88"/>
      <c r="NX30" s="88"/>
      <c r="NY30" s="88"/>
      <c r="NZ30" s="88"/>
      <c r="OA30" s="88"/>
      <c r="OB30" s="88"/>
      <c r="OC30" s="88"/>
      <c r="OD30" s="88"/>
      <c r="OE30" s="88"/>
      <c r="OF30" s="88"/>
      <c r="OG30" s="88"/>
      <c r="OH30" s="88"/>
      <c r="OI30" s="88"/>
      <c r="OJ30" s="88"/>
      <c r="OK30" s="88"/>
      <c r="OL30" s="88"/>
      <c r="OM30" s="88"/>
      <c r="ON30" s="88"/>
      <c r="OO30" s="88"/>
      <c r="OP30" s="88"/>
      <c r="OQ30" s="88"/>
      <c r="OR30" s="88"/>
      <c r="OS30" s="88"/>
      <c r="OT30" s="88"/>
      <c r="OU30" s="88"/>
      <c r="OV30" s="88"/>
      <c r="OW30" s="88"/>
      <c r="OX30" s="88"/>
      <c r="OY30" s="88"/>
      <c r="OZ30" s="88"/>
      <c r="PA30" s="88"/>
      <c r="PB30" s="88"/>
      <c r="PC30" s="88"/>
      <c r="PD30" s="88"/>
      <c r="PE30" s="88"/>
      <c r="PF30" s="88"/>
      <c r="PG30" s="88"/>
      <c r="PH30" s="88"/>
      <c r="PI30" s="88"/>
      <c r="PJ30" s="88"/>
      <c r="PK30" s="88"/>
      <c r="PL30" s="88"/>
      <c r="PM30" s="88"/>
      <c r="PN30" s="88"/>
      <c r="PO30" s="88"/>
      <c r="PP30" s="88"/>
      <c r="PQ30" s="88"/>
      <c r="PR30" s="88"/>
      <c r="PS30" s="88"/>
      <c r="PT30" s="88"/>
      <c r="PU30" s="88"/>
      <c r="PV30" s="88"/>
      <c r="PW30" s="88"/>
      <c r="PX30" s="88"/>
      <c r="PY30" s="88"/>
      <c r="PZ30" s="88"/>
      <c r="QA30" s="88"/>
      <c r="QB30" s="88"/>
      <c r="QC30" s="88"/>
      <c r="QD30" s="88"/>
      <c r="QE30" s="88"/>
      <c r="QF30" s="88"/>
      <c r="QG30" s="88"/>
      <c r="QH30" s="88"/>
      <c r="QI30" s="88"/>
      <c r="QJ30" s="88"/>
      <c r="QK30" s="88"/>
      <c r="QL30" s="88"/>
      <c r="QM30" s="88"/>
      <c r="QN30" s="88"/>
      <c r="QO30" s="88"/>
      <c r="QP30" s="88"/>
      <c r="QQ30" s="88"/>
      <c r="QR30" s="88"/>
      <c r="QS30" s="88"/>
      <c r="QT30" s="88"/>
      <c r="QU30" s="88"/>
      <c r="QV30" s="88"/>
      <c r="QW30" s="88"/>
      <c r="QX30" s="88"/>
      <c r="QY30" s="88"/>
      <c r="QZ30" s="88"/>
      <c r="RA30" s="88"/>
      <c r="RB30" s="88"/>
      <c r="RC30" s="88"/>
      <c r="RD30" s="88"/>
      <c r="RE30" s="88"/>
      <c r="RF30" s="88"/>
      <c r="RG30" s="88"/>
      <c r="RH30" s="88"/>
      <c r="RI30" s="88"/>
      <c r="RJ30" s="88"/>
      <c r="RK30" s="88"/>
      <c r="RL30" s="88"/>
      <c r="RM30" s="88"/>
      <c r="RN30" s="88"/>
      <c r="RO30" s="88"/>
      <c r="RP30" s="88"/>
      <c r="RQ30" s="88"/>
      <c r="RR30" s="88"/>
      <c r="RS30" s="88"/>
      <c r="RT30" s="88"/>
      <c r="RU30" s="88"/>
      <c r="RV30" s="88"/>
      <c r="RW30" s="88"/>
      <c r="RX30" s="88"/>
      <c r="RY30" s="88"/>
      <c r="RZ30" s="88"/>
      <c r="SA30" s="88"/>
      <c r="SB30" s="88"/>
      <c r="SC30" s="88"/>
      <c r="SD30" s="88"/>
      <c r="SE30" s="88"/>
      <c r="SF30" s="88"/>
      <c r="SG30" s="88"/>
      <c r="SH30" s="88"/>
      <c r="SI30" s="88"/>
      <c r="SJ30" s="88"/>
    </row>
    <row r="31" spans="1:504" s="46" customFormat="1" ht="14.25">
      <c r="A31" s="55"/>
      <c r="B31" s="954" t="s">
        <v>80</v>
      </c>
      <c r="C31" t="s">
        <v>330</v>
      </c>
      <c r="D31" s="878"/>
      <c r="E31" s="85">
        <v>8.1912090058235307</v>
      </c>
      <c r="F31" s="25" t="s">
        <v>401</v>
      </c>
      <c r="G31" s="107">
        <v>11029219</v>
      </c>
      <c r="H31" s="260">
        <v>215037.41999999998</v>
      </c>
      <c r="I31" s="260">
        <v>1323571.77</v>
      </c>
      <c r="J31" s="883">
        <v>2090975.79</v>
      </c>
      <c r="K31" s="597">
        <v>3414547.56</v>
      </c>
      <c r="L31" s="598">
        <v>0</v>
      </c>
      <c r="M31" s="598">
        <v>1538609.19</v>
      </c>
      <c r="N31" s="87">
        <v>3629584.98</v>
      </c>
      <c r="O31" s="87"/>
      <c r="P31" s="865">
        <f t="shared" ref="P31:Q37" si="12">M31/(1+ElecDiscountRate)^1</f>
        <v>1427281.2523191094</v>
      </c>
      <c r="Q31" s="865">
        <f t="shared" si="12"/>
        <v>3366961.9480519476</v>
      </c>
      <c r="R31" s="256">
        <v>5780925.9661943857</v>
      </c>
      <c r="S31" s="256"/>
      <c r="T31" s="27">
        <f t="shared" si="11"/>
        <v>4.0503061024596816</v>
      </c>
      <c r="U31" s="27">
        <f t="shared" ref="U31:U34" si="13">((R31*1.1)+(S31))/Q31</f>
        <v>1.8886517462702592</v>
      </c>
      <c r="V31" s="50"/>
      <c r="W31" s="50"/>
      <c r="X31" s="50"/>
      <c r="Y31" s="50"/>
      <c r="Z31" s="50"/>
      <c r="AA31" s="50"/>
      <c r="AB31" s="50"/>
      <c r="AC31" s="50"/>
      <c r="AD31" s="88"/>
      <c r="AE31" s="88"/>
      <c r="AF31" s="88"/>
      <c r="AG31" s="88"/>
      <c r="AH31" s="88"/>
      <c r="AI31" s="88"/>
      <c r="AJ31" s="88"/>
      <c r="AK31" s="88"/>
      <c r="AL31" s="88"/>
      <c r="AM31" s="88"/>
      <c r="AN31" s="88"/>
      <c r="AO31" s="88"/>
      <c r="AP31" s="88"/>
      <c r="AQ31" s="88"/>
      <c r="AR31" s="88"/>
      <c r="AS31" s="88"/>
      <c r="AT31" s="88"/>
      <c r="AU31" s="88"/>
      <c r="AV31" s="88"/>
      <c r="AW31" s="88"/>
      <c r="AX31" s="88"/>
      <c r="AY31" s="88"/>
      <c r="AZ31" s="88"/>
      <c r="BA31" s="88"/>
      <c r="BB31" s="88"/>
      <c r="BC31" s="88"/>
      <c r="BD31" s="88"/>
      <c r="BE31" s="88"/>
      <c r="BF31" s="88"/>
      <c r="BG31" s="88"/>
      <c r="BH31" s="88"/>
      <c r="BI31" s="88"/>
      <c r="BJ31" s="88"/>
      <c r="BK31" s="88"/>
      <c r="BL31" s="88"/>
      <c r="BM31" s="88"/>
      <c r="BN31" s="88"/>
      <c r="BO31" s="88"/>
      <c r="BP31" s="88"/>
      <c r="BQ31" s="88"/>
      <c r="BR31" s="88"/>
      <c r="BS31" s="88"/>
      <c r="BT31" s="88"/>
      <c r="BU31" s="88"/>
      <c r="BV31" s="88"/>
      <c r="BW31" s="88"/>
      <c r="BX31" s="88"/>
      <c r="BY31" s="88"/>
      <c r="BZ31" s="88"/>
      <c r="CA31" s="88"/>
      <c r="CB31" s="88"/>
      <c r="CC31" s="88"/>
      <c r="CD31" s="88"/>
      <c r="CE31" s="88"/>
      <c r="CF31" s="88"/>
      <c r="CG31" s="88"/>
      <c r="CH31" s="88"/>
      <c r="CI31" s="88"/>
      <c r="CJ31" s="88"/>
      <c r="CK31" s="88"/>
      <c r="CL31" s="88"/>
      <c r="CM31" s="88"/>
      <c r="CN31" s="88"/>
      <c r="CO31" s="88"/>
      <c r="CP31" s="88"/>
      <c r="CQ31" s="88"/>
      <c r="CR31" s="88"/>
      <c r="CS31" s="88"/>
      <c r="CT31" s="88"/>
      <c r="CU31" s="88"/>
      <c r="CV31" s="88"/>
      <c r="CW31" s="88"/>
      <c r="CX31" s="88"/>
      <c r="CY31" s="88"/>
      <c r="CZ31" s="88"/>
      <c r="DA31" s="88"/>
      <c r="DB31" s="88"/>
      <c r="DC31" s="88"/>
      <c r="DD31" s="88"/>
      <c r="DE31" s="88"/>
      <c r="DF31" s="88"/>
      <c r="DG31" s="88"/>
      <c r="DH31" s="88"/>
      <c r="DI31" s="88"/>
      <c r="DJ31" s="88"/>
      <c r="DK31" s="88"/>
      <c r="DL31" s="88"/>
      <c r="DM31" s="88"/>
      <c r="DN31" s="88"/>
      <c r="DO31" s="88"/>
      <c r="DP31" s="88"/>
      <c r="DQ31" s="88"/>
      <c r="DR31" s="88"/>
      <c r="DS31" s="88"/>
      <c r="DT31" s="88"/>
      <c r="DU31" s="88"/>
      <c r="DV31" s="88"/>
      <c r="DW31" s="88"/>
      <c r="DX31" s="88"/>
      <c r="DY31" s="88"/>
      <c r="DZ31" s="88"/>
      <c r="EA31" s="88"/>
      <c r="EB31" s="88"/>
      <c r="EC31" s="88"/>
      <c r="ED31" s="88"/>
      <c r="EE31" s="88"/>
      <c r="EF31" s="88"/>
      <c r="EG31" s="88"/>
      <c r="EH31" s="88"/>
      <c r="EI31" s="88"/>
      <c r="EJ31" s="88"/>
      <c r="EK31" s="88"/>
      <c r="EL31" s="88"/>
      <c r="EM31" s="88"/>
      <c r="EN31" s="88"/>
      <c r="EO31" s="88"/>
      <c r="EP31" s="88"/>
      <c r="EQ31" s="88"/>
      <c r="ER31" s="88"/>
      <c r="ES31" s="88"/>
      <c r="ET31" s="88"/>
      <c r="EU31" s="88"/>
      <c r="EV31" s="88"/>
      <c r="EW31" s="88"/>
      <c r="EX31" s="88"/>
      <c r="EY31" s="88"/>
      <c r="EZ31" s="88"/>
      <c r="FA31" s="88"/>
      <c r="FB31" s="88"/>
      <c r="FC31" s="88"/>
      <c r="FD31" s="88"/>
      <c r="FE31" s="88"/>
      <c r="FF31" s="88"/>
      <c r="FG31" s="88"/>
      <c r="FH31" s="88"/>
      <c r="FI31" s="88"/>
      <c r="FJ31" s="88"/>
      <c r="FK31" s="88"/>
      <c r="FL31" s="88"/>
      <c r="FM31" s="88"/>
      <c r="FN31" s="88"/>
      <c r="FO31" s="88"/>
      <c r="FP31" s="88"/>
      <c r="FQ31" s="88"/>
      <c r="FR31" s="88"/>
      <c r="FS31" s="88"/>
      <c r="FT31" s="88"/>
      <c r="FU31" s="88"/>
      <c r="FV31" s="88"/>
      <c r="FW31" s="88"/>
      <c r="FX31" s="88"/>
      <c r="FY31" s="88"/>
      <c r="FZ31" s="88"/>
      <c r="GA31" s="88"/>
      <c r="GB31" s="88"/>
      <c r="GC31" s="88"/>
      <c r="GD31" s="88"/>
      <c r="GE31" s="88"/>
      <c r="GF31" s="88"/>
      <c r="GG31" s="88"/>
      <c r="GH31" s="88"/>
      <c r="GI31" s="88"/>
      <c r="GJ31" s="88"/>
      <c r="GK31" s="88"/>
      <c r="GL31" s="88"/>
      <c r="GM31" s="88"/>
      <c r="GN31" s="88"/>
      <c r="GO31" s="88"/>
      <c r="GP31" s="88"/>
      <c r="GQ31" s="88"/>
      <c r="GR31" s="88"/>
      <c r="GS31" s="88"/>
      <c r="GT31" s="88"/>
      <c r="GU31" s="88"/>
      <c r="GV31" s="88"/>
      <c r="GW31" s="88"/>
      <c r="GX31" s="88"/>
      <c r="GY31" s="88"/>
      <c r="GZ31" s="88"/>
      <c r="HA31" s="88"/>
      <c r="HB31" s="88"/>
      <c r="HC31" s="88"/>
      <c r="HD31" s="88"/>
      <c r="HE31" s="88"/>
      <c r="HF31" s="88"/>
      <c r="HG31" s="88"/>
      <c r="HH31" s="88"/>
      <c r="HI31" s="88"/>
      <c r="HJ31" s="88"/>
      <c r="HK31" s="88"/>
      <c r="HL31" s="88"/>
      <c r="HM31" s="88"/>
      <c r="HN31" s="88"/>
      <c r="HO31" s="88"/>
      <c r="HP31" s="88"/>
      <c r="HQ31" s="88"/>
      <c r="HR31" s="88"/>
      <c r="HS31" s="88"/>
      <c r="HT31" s="88"/>
      <c r="HU31" s="88"/>
      <c r="HV31" s="88"/>
      <c r="HW31" s="88"/>
      <c r="HX31" s="88"/>
      <c r="HY31" s="88"/>
      <c r="HZ31" s="88"/>
      <c r="IA31" s="88"/>
      <c r="IB31" s="88"/>
      <c r="IC31" s="88"/>
      <c r="ID31" s="88"/>
      <c r="IE31" s="88"/>
      <c r="IF31" s="88"/>
      <c r="IG31" s="88"/>
      <c r="IH31" s="88"/>
      <c r="II31" s="88"/>
      <c r="IJ31" s="88"/>
      <c r="IK31" s="88"/>
      <c r="IL31" s="88"/>
      <c r="IM31" s="88"/>
      <c r="IN31" s="88"/>
      <c r="IO31" s="88"/>
      <c r="IP31" s="88"/>
      <c r="IQ31" s="88"/>
      <c r="IR31" s="88"/>
      <c r="IS31" s="88"/>
      <c r="IT31" s="88"/>
      <c r="IU31" s="88"/>
      <c r="IV31" s="88"/>
      <c r="IW31" s="88"/>
      <c r="IX31" s="88"/>
      <c r="IY31" s="88"/>
      <c r="IZ31" s="88"/>
      <c r="JA31" s="88"/>
      <c r="JB31" s="88"/>
      <c r="JC31" s="88"/>
      <c r="JD31" s="88"/>
      <c r="JE31" s="88"/>
      <c r="JF31" s="88"/>
      <c r="JG31" s="88"/>
      <c r="JH31" s="88"/>
      <c r="JI31" s="88"/>
      <c r="JJ31" s="88"/>
      <c r="JK31" s="88"/>
      <c r="JL31" s="88"/>
      <c r="JM31" s="88"/>
      <c r="JN31" s="88"/>
      <c r="JO31" s="88"/>
      <c r="JP31" s="88"/>
      <c r="JQ31" s="88"/>
      <c r="JR31" s="88"/>
      <c r="JS31" s="88"/>
      <c r="JT31" s="88"/>
      <c r="JU31" s="88"/>
      <c r="JV31" s="88"/>
      <c r="JW31" s="88"/>
      <c r="JX31" s="88"/>
      <c r="JY31" s="88"/>
      <c r="JZ31" s="88"/>
      <c r="KA31" s="88"/>
      <c r="KB31" s="88"/>
      <c r="KC31" s="88"/>
      <c r="KD31" s="88"/>
      <c r="KE31" s="88"/>
      <c r="KF31" s="88"/>
      <c r="KG31" s="88"/>
      <c r="KH31" s="88"/>
      <c r="KI31" s="88"/>
      <c r="KJ31" s="88"/>
      <c r="KK31" s="88"/>
      <c r="KL31" s="88"/>
      <c r="KM31" s="88"/>
      <c r="KN31" s="88"/>
      <c r="KO31" s="88"/>
      <c r="KP31" s="88"/>
      <c r="KQ31" s="88"/>
      <c r="KR31" s="88"/>
      <c r="KS31" s="88"/>
      <c r="KT31" s="88"/>
      <c r="KU31" s="88"/>
      <c r="KV31" s="88"/>
      <c r="KW31" s="88"/>
      <c r="KX31" s="88"/>
      <c r="KY31" s="88"/>
      <c r="KZ31" s="88"/>
      <c r="LA31" s="88"/>
      <c r="LB31" s="88"/>
      <c r="LC31" s="88"/>
      <c r="LD31" s="88"/>
      <c r="LE31" s="88"/>
      <c r="LF31" s="88"/>
      <c r="LG31" s="88"/>
      <c r="LH31" s="88"/>
      <c r="LI31" s="88"/>
      <c r="LJ31" s="88"/>
      <c r="LK31" s="88"/>
      <c r="LL31" s="88"/>
      <c r="LM31" s="88"/>
      <c r="LN31" s="88"/>
      <c r="LO31" s="88"/>
      <c r="LP31" s="88"/>
      <c r="LQ31" s="88"/>
      <c r="LR31" s="88"/>
      <c r="LS31" s="88"/>
      <c r="LT31" s="88"/>
      <c r="LU31" s="88"/>
      <c r="LV31" s="88"/>
      <c r="LW31" s="88"/>
      <c r="LX31" s="88"/>
      <c r="LY31" s="88"/>
      <c r="LZ31" s="88"/>
      <c r="MA31" s="88"/>
      <c r="MB31" s="88"/>
      <c r="MC31" s="88"/>
      <c r="MD31" s="88"/>
      <c r="ME31" s="88"/>
      <c r="MF31" s="88"/>
      <c r="MG31" s="88"/>
      <c r="MH31" s="88"/>
      <c r="MI31" s="88"/>
      <c r="MJ31" s="88"/>
      <c r="MK31" s="88"/>
      <c r="ML31" s="88"/>
      <c r="MM31" s="88"/>
      <c r="MN31" s="88"/>
      <c r="MO31" s="88"/>
      <c r="MP31" s="88"/>
      <c r="MQ31" s="88"/>
      <c r="MR31" s="88"/>
      <c r="MS31" s="88"/>
      <c r="MT31" s="88"/>
      <c r="MU31" s="88"/>
      <c r="MV31" s="88"/>
      <c r="MW31" s="88"/>
      <c r="MX31" s="88"/>
      <c r="MY31" s="88"/>
      <c r="MZ31" s="88"/>
      <c r="NA31" s="88"/>
      <c r="NB31" s="88"/>
      <c r="NC31" s="88"/>
      <c r="ND31" s="88"/>
      <c r="NE31" s="88"/>
      <c r="NF31" s="88"/>
      <c r="NG31" s="88"/>
      <c r="NH31" s="88"/>
      <c r="NI31" s="88"/>
      <c r="NJ31" s="88"/>
      <c r="NK31" s="88"/>
      <c r="NL31" s="88"/>
      <c r="NM31" s="88"/>
      <c r="NN31" s="88"/>
      <c r="NO31" s="88"/>
      <c r="NP31" s="88"/>
      <c r="NQ31" s="88"/>
      <c r="NR31" s="88"/>
      <c r="NS31" s="88"/>
      <c r="NT31" s="88"/>
      <c r="NU31" s="88"/>
      <c r="NV31" s="88"/>
      <c r="NW31" s="88"/>
      <c r="NX31" s="88"/>
      <c r="NY31" s="88"/>
      <c r="NZ31" s="88"/>
      <c r="OA31" s="88"/>
      <c r="OB31" s="88"/>
      <c r="OC31" s="88"/>
      <c r="OD31" s="88"/>
      <c r="OE31" s="88"/>
      <c r="OF31" s="88"/>
      <c r="OG31" s="88"/>
      <c r="OH31" s="88"/>
      <c r="OI31" s="88"/>
      <c r="OJ31" s="88"/>
      <c r="OK31" s="88"/>
      <c r="OL31" s="88"/>
      <c r="OM31" s="88"/>
      <c r="ON31" s="88"/>
      <c r="OO31" s="88"/>
      <c r="OP31" s="88"/>
      <c r="OQ31" s="88"/>
      <c r="OR31" s="88"/>
      <c r="OS31" s="88"/>
      <c r="OT31" s="88"/>
      <c r="OU31" s="88"/>
      <c r="OV31" s="88"/>
      <c r="OW31" s="88"/>
      <c r="OX31" s="88"/>
      <c r="OY31" s="88"/>
      <c r="OZ31" s="88"/>
      <c r="PA31" s="88"/>
      <c r="PB31" s="88"/>
      <c r="PC31" s="88"/>
      <c r="PD31" s="88"/>
      <c r="PE31" s="88"/>
      <c r="PF31" s="88"/>
      <c r="PG31" s="88"/>
      <c r="PH31" s="88"/>
      <c r="PI31" s="88"/>
      <c r="PJ31" s="88"/>
      <c r="PK31" s="88"/>
      <c r="PL31" s="88"/>
      <c r="PM31" s="88"/>
      <c r="PN31" s="88"/>
      <c r="PO31" s="88"/>
      <c r="PP31" s="88"/>
      <c r="PQ31" s="88"/>
      <c r="PR31" s="88"/>
      <c r="PS31" s="88"/>
      <c r="PT31" s="88"/>
      <c r="PU31" s="88"/>
      <c r="PV31" s="88"/>
      <c r="PW31" s="88"/>
      <c r="PX31" s="88"/>
      <c r="PY31" s="88"/>
      <c r="PZ31" s="88"/>
      <c r="QA31" s="88"/>
      <c r="QB31" s="88"/>
      <c r="QC31" s="88"/>
      <c r="QD31" s="88"/>
      <c r="QE31" s="88"/>
      <c r="QF31" s="88"/>
      <c r="QG31" s="88"/>
      <c r="QH31" s="88"/>
      <c r="QI31" s="88"/>
      <c r="QJ31" s="88"/>
      <c r="QK31" s="88"/>
      <c r="QL31" s="88"/>
      <c r="QM31" s="88"/>
      <c r="QN31" s="88"/>
      <c r="QO31" s="88"/>
      <c r="QP31" s="88"/>
      <c r="QQ31" s="88"/>
      <c r="QR31" s="88"/>
      <c r="QS31" s="88"/>
      <c r="QT31" s="88"/>
      <c r="QU31" s="88"/>
      <c r="QV31" s="88"/>
      <c r="QW31" s="88"/>
      <c r="QX31" s="88"/>
      <c r="QY31" s="88"/>
      <c r="QZ31" s="88"/>
      <c r="RA31" s="88"/>
      <c r="RB31" s="88"/>
      <c r="RC31" s="88"/>
      <c r="RD31" s="88"/>
      <c r="RE31" s="88"/>
      <c r="RF31" s="88"/>
      <c r="RG31" s="88"/>
      <c r="RH31" s="88"/>
      <c r="RI31" s="88"/>
      <c r="RJ31" s="88"/>
      <c r="RK31" s="88"/>
      <c r="RL31" s="88"/>
      <c r="RM31" s="88"/>
      <c r="RN31" s="88"/>
      <c r="RO31" s="88"/>
      <c r="RP31" s="88"/>
      <c r="RQ31" s="88"/>
      <c r="RR31" s="88"/>
      <c r="RS31" s="88"/>
      <c r="RT31" s="88"/>
      <c r="RU31" s="88"/>
      <c r="RV31" s="88"/>
      <c r="RW31" s="88"/>
      <c r="RX31" s="88"/>
      <c r="RY31" s="88"/>
      <c r="RZ31" s="88"/>
      <c r="SA31" s="88"/>
      <c r="SB31" s="88"/>
      <c r="SC31" s="88"/>
      <c r="SD31" s="88"/>
      <c r="SE31" s="88"/>
      <c r="SF31" s="88"/>
      <c r="SG31" s="88"/>
      <c r="SH31" s="88"/>
      <c r="SI31" s="88"/>
      <c r="SJ31" s="88"/>
    </row>
    <row r="32" spans="1:504" s="46" customFormat="1" ht="14.25">
      <c r="A32" s="889"/>
      <c r="B32" s="954" t="s">
        <v>80</v>
      </c>
      <c r="C32" t="s">
        <v>331</v>
      </c>
      <c r="D32" s="878"/>
      <c r="E32" s="85">
        <v>12.110478724491069</v>
      </c>
      <c r="F32" s="25" t="s">
        <v>131</v>
      </c>
      <c r="G32" s="107">
        <v>440483</v>
      </c>
      <c r="H32" s="260">
        <v>61012.57</v>
      </c>
      <c r="I32" s="260">
        <v>47500</v>
      </c>
      <c r="J32" s="883">
        <v>12727</v>
      </c>
      <c r="K32" s="597">
        <v>60227</v>
      </c>
      <c r="L32" s="598">
        <v>0</v>
      </c>
      <c r="M32" s="940">
        <v>108512.57</v>
      </c>
      <c r="N32" s="87">
        <v>121239.57</v>
      </c>
      <c r="O32" s="87"/>
      <c r="P32" s="865">
        <f t="shared" si="12"/>
        <v>100661.01113172542</v>
      </c>
      <c r="Q32" s="865">
        <f t="shared" si="12"/>
        <v>112467.13358070501</v>
      </c>
      <c r="R32" s="256">
        <v>302056.92931206839</v>
      </c>
      <c r="S32" s="256">
        <v>164480.76145118734</v>
      </c>
      <c r="T32" s="27">
        <f t="shared" si="11"/>
        <v>3.0007341066422968</v>
      </c>
      <c r="U32" s="27">
        <f t="shared" si="13"/>
        <v>4.4167870904081123</v>
      </c>
      <c r="V32" s="50"/>
      <c r="W32" s="50"/>
      <c r="X32" s="50"/>
      <c r="Y32" s="50"/>
      <c r="Z32" s="50"/>
      <c r="AA32" s="50"/>
      <c r="AB32" s="50"/>
      <c r="AC32" s="50"/>
      <c r="AD32" s="88"/>
      <c r="AE32" s="88"/>
      <c r="AF32" s="88"/>
      <c r="AG32" s="88"/>
      <c r="AH32" s="88"/>
      <c r="AI32" s="88"/>
      <c r="AJ32" s="88"/>
      <c r="AK32" s="88"/>
      <c r="AL32" s="88"/>
      <c r="AM32" s="88"/>
      <c r="AN32" s="88"/>
      <c r="AO32" s="88"/>
      <c r="AP32" s="88"/>
      <c r="AQ32" s="88"/>
      <c r="AR32" s="88"/>
      <c r="AS32" s="88"/>
      <c r="AT32" s="88"/>
      <c r="AU32" s="88"/>
      <c r="AV32" s="88"/>
      <c r="AW32" s="88"/>
      <c r="AX32" s="88"/>
      <c r="AY32" s="88"/>
      <c r="AZ32" s="88"/>
      <c r="BA32" s="88"/>
      <c r="BB32" s="88"/>
      <c r="BC32" s="88"/>
      <c r="BD32" s="88"/>
      <c r="BE32" s="88"/>
      <c r="BF32" s="88"/>
      <c r="BG32" s="88"/>
      <c r="BH32" s="88"/>
      <c r="BI32" s="88"/>
      <c r="BJ32" s="88"/>
      <c r="BK32" s="88"/>
      <c r="BL32" s="88"/>
      <c r="BM32" s="88"/>
      <c r="BN32" s="88"/>
      <c r="BO32" s="88"/>
      <c r="BP32" s="88"/>
      <c r="BQ32" s="88"/>
      <c r="BR32" s="88"/>
      <c r="BS32" s="88"/>
      <c r="BT32" s="88"/>
      <c r="BU32" s="88"/>
      <c r="BV32" s="88"/>
      <c r="BW32" s="88"/>
      <c r="BX32" s="88"/>
      <c r="BY32" s="88"/>
      <c r="BZ32" s="88"/>
      <c r="CA32" s="88"/>
      <c r="CB32" s="88"/>
      <c r="CC32" s="88"/>
      <c r="CD32" s="88"/>
      <c r="CE32" s="88"/>
      <c r="CF32" s="88"/>
      <c r="CG32" s="88"/>
      <c r="CH32" s="88"/>
      <c r="CI32" s="88"/>
      <c r="CJ32" s="88"/>
      <c r="CK32" s="88"/>
      <c r="CL32" s="88"/>
      <c r="CM32" s="88"/>
      <c r="CN32" s="88"/>
      <c r="CO32" s="88"/>
      <c r="CP32" s="88"/>
      <c r="CQ32" s="88"/>
      <c r="CR32" s="88"/>
      <c r="CS32" s="88"/>
      <c r="CT32" s="88"/>
      <c r="CU32" s="88"/>
      <c r="CV32" s="88"/>
      <c r="CW32" s="88"/>
      <c r="CX32" s="88"/>
      <c r="CY32" s="88"/>
      <c r="CZ32" s="88"/>
      <c r="DA32" s="88"/>
      <c r="DB32" s="88"/>
      <c r="DC32" s="88"/>
      <c r="DD32" s="88"/>
      <c r="DE32" s="88"/>
      <c r="DF32" s="88"/>
      <c r="DG32" s="88"/>
      <c r="DH32" s="88"/>
      <c r="DI32" s="88"/>
      <c r="DJ32" s="88"/>
      <c r="DK32" s="88"/>
      <c r="DL32" s="88"/>
      <c r="DM32" s="88"/>
      <c r="DN32" s="88"/>
      <c r="DO32" s="88"/>
      <c r="DP32" s="88"/>
      <c r="DQ32" s="88"/>
      <c r="DR32" s="88"/>
      <c r="DS32" s="88"/>
      <c r="DT32" s="88"/>
      <c r="DU32" s="88"/>
      <c r="DV32" s="88"/>
      <c r="DW32" s="88"/>
      <c r="DX32" s="88"/>
      <c r="DY32" s="88"/>
      <c r="DZ32" s="88"/>
      <c r="EA32" s="88"/>
      <c r="EB32" s="88"/>
      <c r="EC32" s="88"/>
      <c r="ED32" s="88"/>
      <c r="EE32" s="88"/>
      <c r="EF32" s="88"/>
      <c r="EG32" s="88"/>
      <c r="EH32" s="88"/>
      <c r="EI32" s="88"/>
      <c r="EJ32" s="88"/>
      <c r="EK32" s="88"/>
      <c r="EL32" s="88"/>
      <c r="EM32" s="88"/>
      <c r="EN32" s="88"/>
      <c r="EO32" s="88"/>
      <c r="EP32" s="88"/>
      <c r="EQ32" s="88"/>
      <c r="ER32" s="88"/>
      <c r="ES32" s="88"/>
      <c r="ET32" s="88"/>
      <c r="EU32" s="88"/>
      <c r="EV32" s="88"/>
      <c r="EW32" s="88"/>
      <c r="EX32" s="88"/>
      <c r="EY32" s="88"/>
      <c r="EZ32" s="88"/>
      <c r="FA32" s="88"/>
      <c r="FB32" s="88"/>
      <c r="FC32" s="88"/>
      <c r="FD32" s="88"/>
      <c r="FE32" s="88"/>
      <c r="FF32" s="88"/>
      <c r="FG32" s="88"/>
      <c r="FH32" s="88"/>
      <c r="FI32" s="88"/>
      <c r="FJ32" s="88"/>
      <c r="FK32" s="88"/>
      <c r="FL32" s="88"/>
      <c r="FM32" s="88"/>
      <c r="FN32" s="88"/>
      <c r="FO32" s="88"/>
      <c r="FP32" s="88"/>
      <c r="FQ32" s="88"/>
      <c r="FR32" s="88"/>
      <c r="FS32" s="88"/>
      <c r="FT32" s="88"/>
      <c r="FU32" s="88"/>
      <c r="FV32" s="88"/>
      <c r="FW32" s="88"/>
      <c r="FX32" s="88"/>
      <c r="FY32" s="88"/>
      <c r="FZ32" s="88"/>
      <c r="GA32" s="88"/>
      <c r="GB32" s="88"/>
      <c r="GC32" s="88"/>
      <c r="GD32" s="88"/>
      <c r="GE32" s="88"/>
      <c r="GF32" s="88"/>
      <c r="GG32" s="88"/>
      <c r="GH32" s="88"/>
      <c r="GI32" s="88"/>
      <c r="GJ32" s="88"/>
      <c r="GK32" s="88"/>
      <c r="GL32" s="88"/>
      <c r="GM32" s="88"/>
      <c r="GN32" s="88"/>
      <c r="GO32" s="88"/>
      <c r="GP32" s="88"/>
      <c r="GQ32" s="88"/>
      <c r="GR32" s="88"/>
      <c r="GS32" s="88"/>
      <c r="GT32" s="88"/>
      <c r="GU32" s="88"/>
      <c r="GV32" s="88"/>
      <c r="GW32" s="88"/>
      <c r="GX32" s="88"/>
      <c r="GY32" s="88"/>
      <c r="GZ32" s="88"/>
      <c r="HA32" s="88"/>
      <c r="HB32" s="88"/>
      <c r="HC32" s="88"/>
      <c r="HD32" s="88"/>
      <c r="HE32" s="88"/>
      <c r="HF32" s="88"/>
      <c r="HG32" s="88"/>
      <c r="HH32" s="88"/>
      <c r="HI32" s="88"/>
      <c r="HJ32" s="88"/>
      <c r="HK32" s="88"/>
      <c r="HL32" s="88"/>
      <c r="HM32" s="88"/>
      <c r="HN32" s="88"/>
      <c r="HO32" s="88"/>
      <c r="HP32" s="88"/>
      <c r="HQ32" s="88"/>
      <c r="HR32" s="88"/>
      <c r="HS32" s="88"/>
      <c r="HT32" s="88"/>
      <c r="HU32" s="88"/>
      <c r="HV32" s="88"/>
      <c r="HW32" s="88"/>
      <c r="HX32" s="88"/>
      <c r="HY32" s="88"/>
      <c r="HZ32" s="88"/>
      <c r="IA32" s="88"/>
      <c r="IB32" s="88"/>
      <c r="IC32" s="88"/>
      <c r="ID32" s="88"/>
      <c r="IE32" s="88"/>
      <c r="IF32" s="88"/>
      <c r="IG32" s="88"/>
      <c r="IH32" s="88"/>
      <c r="II32" s="88"/>
      <c r="IJ32" s="88"/>
      <c r="IK32" s="88"/>
      <c r="IL32" s="88"/>
      <c r="IM32" s="88"/>
      <c r="IN32" s="88"/>
      <c r="IO32" s="88"/>
      <c r="IP32" s="88"/>
      <c r="IQ32" s="88"/>
      <c r="IR32" s="88"/>
      <c r="IS32" s="88"/>
      <c r="IT32" s="88"/>
      <c r="IU32" s="88"/>
      <c r="IV32" s="88"/>
      <c r="IW32" s="88"/>
      <c r="IX32" s="88"/>
      <c r="IY32" s="88"/>
      <c r="IZ32" s="88"/>
      <c r="JA32" s="88"/>
      <c r="JB32" s="88"/>
      <c r="JC32" s="88"/>
      <c r="JD32" s="88"/>
      <c r="JE32" s="88"/>
      <c r="JF32" s="88"/>
      <c r="JG32" s="88"/>
      <c r="JH32" s="88"/>
      <c r="JI32" s="88"/>
      <c r="JJ32" s="88"/>
      <c r="JK32" s="88"/>
      <c r="JL32" s="88"/>
      <c r="JM32" s="88"/>
      <c r="JN32" s="88"/>
      <c r="JO32" s="88"/>
      <c r="JP32" s="88"/>
      <c r="JQ32" s="88"/>
      <c r="JR32" s="88"/>
      <c r="JS32" s="88"/>
      <c r="JT32" s="88"/>
      <c r="JU32" s="88"/>
      <c r="JV32" s="88"/>
      <c r="JW32" s="88"/>
      <c r="JX32" s="88"/>
      <c r="JY32" s="88"/>
      <c r="JZ32" s="88"/>
      <c r="KA32" s="88"/>
      <c r="KB32" s="88"/>
      <c r="KC32" s="88"/>
      <c r="KD32" s="88"/>
      <c r="KE32" s="88"/>
      <c r="KF32" s="88"/>
      <c r="KG32" s="88"/>
      <c r="KH32" s="88"/>
      <c r="KI32" s="88"/>
      <c r="KJ32" s="88"/>
      <c r="KK32" s="88"/>
      <c r="KL32" s="88"/>
      <c r="KM32" s="88"/>
      <c r="KN32" s="88"/>
      <c r="KO32" s="88"/>
      <c r="KP32" s="88"/>
      <c r="KQ32" s="88"/>
      <c r="KR32" s="88"/>
      <c r="KS32" s="88"/>
      <c r="KT32" s="88"/>
      <c r="KU32" s="88"/>
      <c r="KV32" s="88"/>
      <c r="KW32" s="88"/>
      <c r="KX32" s="88"/>
      <c r="KY32" s="88"/>
      <c r="KZ32" s="88"/>
      <c r="LA32" s="88"/>
      <c r="LB32" s="88"/>
      <c r="LC32" s="88"/>
      <c r="LD32" s="88"/>
      <c r="LE32" s="88"/>
      <c r="LF32" s="88"/>
      <c r="LG32" s="88"/>
      <c r="LH32" s="88"/>
      <c r="LI32" s="88"/>
      <c r="LJ32" s="88"/>
      <c r="LK32" s="88"/>
      <c r="LL32" s="88"/>
      <c r="LM32" s="88"/>
      <c r="LN32" s="88"/>
      <c r="LO32" s="88"/>
      <c r="LP32" s="88"/>
      <c r="LQ32" s="88"/>
      <c r="LR32" s="88"/>
      <c r="LS32" s="88"/>
      <c r="LT32" s="88"/>
      <c r="LU32" s="88"/>
      <c r="LV32" s="88"/>
      <c r="LW32" s="88"/>
      <c r="LX32" s="88"/>
      <c r="LY32" s="88"/>
      <c r="LZ32" s="88"/>
      <c r="MA32" s="88"/>
      <c r="MB32" s="88"/>
      <c r="MC32" s="88"/>
      <c r="MD32" s="88"/>
      <c r="ME32" s="88"/>
      <c r="MF32" s="88"/>
      <c r="MG32" s="88"/>
      <c r="MH32" s="88"/>
      <c r="MI32" s="88"/>
      <c r="MJ32" s="88"/>
      <c r="MK32" s="88"/>
      <c r="ML32" s="88"/>
      <c r="MM32" s="88"/>
      <c r="MN32" s="88"/>
      <c r="MO32" s="88"/>
      <c r="MP32" s="88"/>
      <c r="MQ32" s="88"/>
      <c r="MR32" s="88"/>
      <c r="MS32" s="88"/>
      <c r="MT32" s="88"/>
      <c r="MU32" s="88"/>
      <c r="MV32" s="88"/>
      <c r="MW32" s="88"/>
      <c r="MX32" s="88"/>
      <c r="MY32" s="88"/>
      <c r="MZ32" s="88"/>
      <c r="NA32" s="88"/>
      <c r="NB32" s="88"/>
      <c r="NC32" s="88"/>
      <c r="ND32" s="88"/>
      <c r="NE32" s="88"/>
      <c r="NF32" s="88"/>
      <c r="NG32" s="88"/>
      <c r="NH32" s="88"/>
      <c r="NI32" s="88"/>
      <c r="NJ32" s="88"/>
      <c r="NK32" s="88"/>
      <c r="NL32" s="88"/>
      <c r="NM32" s="88"/>
      <c r="NN32" s="88"/>
      <c r="NO32" s="88"/>
      <c r="NP32" s="88"/>
      <c r="NQ32" s="88"/>
      <c r="NR32" s="88"/>
      <c r="NS32" s="88"/>
      <c r="NT32" s="88"/>
      <c r="NU32" s="88"/>
      <c r="NV32" s="88"/>
      <c r="NW32" s="88"/>
      <c r="NX32" s="88"/>
      <c r="NY32" s="88"/>
      <c r="NZ32" s="88"/>
      <c r="OA32" s="88"/>
      <c r="OB32" s="88"/>
      <c r="OC32" s="88"/>
      <c r="OD32" s="88"/>
      <c r="OE32" s="88"/>
      <c r="OF32" s="88"/>
      <c r="OG32" s="88"/>
      <c r="OH32" s="88"/>
      <c r="OI32" s="88"/>
      <c r="OJ32" s="88"/>
      <c r="OK32" s="88"/>
      <c r="OL32" s="88"/>
      <c r="OM32" s="88"/>
      <c r="ON32" s="88"/>
      <c r="OO32" s="88"/>
      <c r="OP32" s="88"/>
      <c r="OQ32" s="88"/>
      <c r="OR32" s="88"/>
      <c r="OS32" s="88"/>
      <c r="OT32" s="88"/>
      <c r="OU32" s="88"/>
      <c r="OV32" s="88"/>
      <c r="OW32" s="88"/>
      <c r="OX32" s="88"/>
      <c r="OY32" s="88"/>
      <c r="OZ32" s="88"/>
      <c r="PA32" s="88"/>
      <c r="PB32" s="88"/>
      <c r="PC32" s="88"/>
      <c r="PD32" s="88"/>
      <c r="PE32" s="88"/>
      <c r="PF32" s="88"/>
      <c r="PG32" s="88"/>
      <c r="PH32" s="88"/>
      <c r="PI32" s="88"/>
      <c r="PJ32" s="88"/>
      <c r="PK32" s="88"/>
      <c r="PL32" s="88"/>
      <c r="PM32" s="88"/>
      <c r="PN32" s="88"/>
      <c r="PO32" s="88"/>
      <c r="PP32" s="88"/>
      <c r="PQ32" s="88"/>
      <c r="PR32" s="88"/>
      <c r="PS32" s="88"/>
      <c r="PT32" s="88"/>
      <c r="PU32" s="88"/>
      <c r="PV32" s="88"/>
      <c r="PW32" s="88"/>
      <c r="PX32" s="88"/>
      <c r="PY32" s="88"/>
      <c r="PZ32" s="88"/>
      <c r="QA32" s="88"/>
      <c r="QB32" s="88"/>
      <c r="QC32" s="88"/>
      <c r="QD32" s="88"/>
      <c r="QE32" s="88"/>
      <c r="QF32" s="88"/>
      <c r="QG32" s="88"/>
      <c r="QH32" s="88"/>
      <c r="QI32" s="88"/>
      <c r="QJ32" s="88"/>
      <c r="QK32" s="88"/>
      <c r="QL32" s="88"/>
      <c r="QM32" s="88"/>
      <c r="QN32" s="88"/>
      <c r="QO32" s="88"/>
      <c r="QP32" s="88"/>
      <c r="QQ32" s="88"/>
      <c r="QR32" s="88"/>
      <c r="QS32" s="88"/>
      <c r="QT32" s="88"/>
      <c r="QU32" s="88"/>
      <c r="QV32" s="88"/>
      <c r="QW32" s="88"/>
      <c r="QX32" s="88"/>
      <c r="QY32" s="88"/>
      <c r="QZ32" s="88"/>
      <c r="RA32" s="88"/>
      <c r="RB32" s="88"/>
      <c r="RC32" s="88"/>
      <c r="RD32" s="88"/>
      <c r="RE32" s="88"/>
      <c r="RF32" s="88"/>
      <c r="RG32" s="88"/>
      <c r="RH32" s="88"/>
      <c r="RI32" s="88"/>
      <c r="RJ32" s="88"/>
      <c r="RK32" s="88"/>
      <c r="RL32" s="88"/>
      <c r="RM32" s="88"/>
      <c r="RN32" s="88"/>
      <c r="RO32" s="88"/>
      <c r="RP32" s="88"/>
      <c r="RQ32" s="88"/>
      <c r="RR32" s="88"/>
      <c r="RS32" s="88"/>
      <c r="RT32" s="88"/>
      <c r="RU32" s="88"/>
      <c r="RV32" s="88"/>
      <c r="RW32" s="88"/>
      <c r="RX32" s="88"/>
      <c r="RY32" s="88"/>
      <c r="RZ32" s="88"/>
      <c r="SA32" s="88"/>
      <c r="SB32" s="88"/>
      <c r="SC32" s="88"/>
      <c r="SD32" s="88"/>
      <c r="SE32" s="88"/>
      <c r="SF32" s="88"/>
      <c r="SG32" s="88"/>
      <c r="SH32" s="88"/>
      <c r="SI32" s="88"/>
      <c r="SJ32" s="88"/>
    </row>
    <row r="33" spans="1:504" s="46" customFormat="1" ht="14.25">
      <c r="A33" s="55"/>
      <c r="B33" s="954" t="s">
        <v>80</v>
      </c>
      <c r="C33" s="951" t="s">
        <v>332</v>
      </c>
      <c r="D33" s="878"/>
      <c r="E33" s="914" t="s">
        <v>551</v>
      </c>
      <c r="F33" s="25" t="s">
        <v>402</v>
      </c>
      <c r="G33" s="107"/>
      <c r="H33" s="260"/>
      <c r="I33" s="260"/>
      <c r="J33" s="883"/>
      <c r="K33" s="597"/>
      <c r="L33" s="598"/>
      <c r="M33" s="940"/>
      <c r="N33" s="87"/>
      <c r="O33" s="87"/>
      <c r="P33" s="865"/>
      <c r="Q33" s="865"/>
      <c r="R33" s="256"/>
      <c r="S33" s="256"/>
      <c r="T33" s="27"/>
      <c r="U33" s="27"/>
      <c r="V33" s="50"/>
      <c r="W33" s="50"/>
      <c r="X33" s="50"/>
      <c r="Y33" s="50"/>
      <c r="Z33" s="50"/>
      <c r="AA33" s="50"/>
      <c r="AB33" s="50"/>
      <c r="AC33" s="50"/>
      <c r="AD33" s="88"/>
      <c r="AE33" s="88"/>
      <c r="AF33" s="88"/>
      <c r="AG33" s="88"/>
      <c r="AH33" s="88"/>
      <c r="AI33" s="88"/>
      <c r="AJ33" s="88"/>
      <c r="AK33" s="88"/>
      <c r="AL33" s="88"/>
      <c r="AM33" s="88"/>
      <c r="AN33" s="88"/>
      <c r="AO33" s="88"/>
      <c r="AP33" s="88"/>
      <c r="AQ33" s="88"/>
      <c r="AR33" s="88"/>
      <c r="AS33" s="88"/>
      <c r="AT33" s="88"/>
      <c r="AU33" s="88"/>
      <c r="AV33" s="88"/>
      <c r="AW33" s="88"/>
      <c r="AX33" s="88"/>
      <c r="AY33" s="88"/>
      <c r="AZ33" s="88"/>
      <c r="BA33" s="88"/>
      <c r="BB33" s="88"/>
      <c r="BC33" s="88"/>
      <c r="BD33" s="88"/>
      <c r="BE33" s="88"/>
      <c r="BF33" s="88"/>
      <c r="BG33" s="88"/>
      <c r="BH33" s="88"/>
      <c r="BI33" s="88"/>
      <c r="BJ33" s="88"/>
      <c r="BK33" s="88"/>
      <c r="BL33" s="88"/>
      <c r="BM33" s="88"/>
      <c r="BN33" s="88"/>
      <c r="BO33" s="88"/>
      <c r="BP33" s="88"/>
      <c r="BQ33" s="88"/>
      <c r="BR33" s="88"/>
      <c r="BS33" s="88"/>
      <c r="BT33" s="88"/>
      <c r="BU33" s="88"/>
      <c r="BV33" s="88"/>
      <c r="BW33" s="88"/>
      <c r="BX33" s="88"/>
      <c r="BY33" s="88"/>
      <c r="BZ33" s="88"/>
      <c r="CA33" s="88"/>
      <c r="CB33" s="88"/>
      <c r="CC33" s="88"/>
      <c r="CD33" s="88"/>
      <c r="CE33" s="88"/>
      <c r="CF33" s="88"/>
      <c r="CG33" s="88"/>
      <c r="CH33" s="88"/>
      <c r="CI33" s="88"/>
      <c r="CJ33" s="88"/>
      <c r="CK33" s="88"/>
      <c r="CL33" s="88"/>
      <c r="CM33" s="88"/>
      <c r="CN33" s="88"/>
      <c r="CO33" s="88"/>
      <c r="CP33" s="88"/>
      <c r="CQ33" s="88"/>
      <c r="CR33" s="88"/>
      <c r="CS33" s="88"/>
      <c r="CT33" s="88"/>
      <c r="CU33" s="88"/>
      <c r="CV33" s="88"/>
      <c r="CW33" s="88"/>
      <c r="CX33" s="88"/>
      <c r="CY33" s="88"/>
      <c r="CZ33" s="88"/>
      <c r="DA33" s="88"/>
      <c r="DB33" s="88"/>
      <c r="DC33" s="88"/>
      <c r="DD33" s="88"/>
      <c r="DE33" s="88"/>
      <c r="DF33" s="88"/>
      <c r="DG33" s="88"/>
      <c r="DH33" s="88"/>
      <c r="DI33" s="88"/>
      <c r="DJ33" s="88"/>
      <c r="DK33" s="88"/>
      <c r="DL33" s="88"/>
      <c r="DM33" s="88"/>
      <c r="DN33" s="88"/>
      <c r="DO33" s="88"/>
      <c r="DP33" s="88"/>
      <c r="DQ33" s="88"/>
      <c r="DR33" s="88"/>
      <c r="DS33" s="88"/>
      <c r="DT33" s="88"/>
      <c r="DU33" s="88"/>
      <c r="DV33" s="88"/>
      <c r="DW33" s="88"/>
      <c r="DX33" s="88"/>
      <c r="DY33" s="88"/>
      <c r="DZ33" s="88"/>
      <c r="EA33" s="88"/>
      <c r="EB33" s="88"/>
      <c r="EC33" s="88"/>
      <c r="ED33" s="88"/>
      <c r="EE33" s="88"/>
      <c r="EF33" s="88"/>
      <c r="EG33" s="88"/>
      <c r="EH33" s="88"/>
      <c r="EI33" s="88"/>
      <c r="EJ33" s="88"/>
      <c r="EK33" s="88"/>
      <c r="EL33" s="88"/>
      <c r="EM33" s="88"/>
      <c r="EN33" s="88"/>
      <c r="EO33" s="88"/>
      <c r="EP33" s="88"/>
      <c r="EQ33" s="88"/>
      <c r="ER33" s="88"/>
      <c r="ES33" s="88"/>
      <c r="ET33" s="88"/>
      <c r="EU33" s="88"/>
      <c r="EV33" s="88"/>
      <c r="EW33" s="88"/>
      <c r="EX33" s="88"/>
      <c r="EY33" s="88"/>
      <c r="EZ33" s="88"/>
      <c r="FA33" s="88"/>
      <c r="FB33" s="88"/>
      <c r="FC33" s="88"/>
      <c r="FD33" s="88"/>
      <c r="FE33" s="88"/>
      <c r="FF33" s="88"/>
      <c r="FG33" s="88"/>
      <c r="FH33" s="88"/>
      <c r="FI33" s="88"/>
      <c r="FJ33" s="88"/>
      <c r="FK33" s="88"/>
      <c r="FL33" s="88"/>
      <c r="FM33" s="88"/>
      <c r="FN33" s="88"/>
      <c r="FO33" s="88"/>
      <c r="FP33" s="88"/>
      <c r="FQ33" s="88"/>
      <c r="FR33" s="88"/>
      <c r="FS33" s="88"/>
      <c r="FT33" s="88"/>
      <c r="FU33" s="88"/>
      <c r="FV33" s="88"/>
      <c r="FW33" s="88"/>
      <c r="FX33" s="88"/>
      <c r="FY33" s="88"/>
      <c r="FZ33" s="88"/>
      <c r="GA33" s="88"/>
      <c r="GB33" s="88"/>
      <c r="GC33" s="88"/>
      <c r="GD33" s="88"/>
      <c r="GE33" s="88"/>
      <c r="GF33" s="88"/>
      <c r="GG33" s="88"/>
      <c r="GH33" s="88"/>
      <c r="GI33" s="88"/>
      <c r="GJ33" s="88"/>
      <c r="GK33" s="88"/>
      <c r="GL33" s="88"/>
      <c r="GM33" s="88"/>
      <c r="GN33" s="88"/>
      <c r="GO33" s="88"/>
      <c r="GP33" s="88"/>
      <c r="GQ33" s="88"/>
      <c r="GR33" s="88"/>
      <c r="GS33" s="88"/>
      <c r="GT33" s="88"/>
      <c r="GU33" s="88"/>
      <c r="GV33" s="88"/>
      <c r="GW33" s="88"/>
      <c r="GX33" s="88"/>
      <c r="GY33" s="88"/>
      <c r="GZ33" s="88"/>
      <c r="HA33" s="88"/>
      <c r="HB33" s="88"/>
      <c r="HC33" s="88"/>
      <c r="HD33" s="88"/>
      <c r="HE33" s="88"/>
      <c r="HF33" s="88"/>
      <c r="HG33" s="88"/>
      <c r="HH33" s="88"/>
      <c r="HI33" s="88"/>
      <c r="HJ33" s="88"/>
      <c r="HK33" s="88"/>
      <c r="HL33" s="88"/>
      <c r="HM33" s="88"/>
      <c r="HN33" s="88"/>
      <c r="HO33" s="88"/>
      <c r="HP33" s="88"/>
      <c r="HQ33" s="88"/>
      <c r="HR33" s="88"/>
      <c r="HS33" s="88"/>
      <c r="HT33" s="88"/>
      <c r="HU33" s="88"/>
      <c r="HV33" s="88"/>
      <c r="HW33" s="88"/>
      <c r="HX33" s="88"/>
      <c r="HY33" s="88"/>
      <c r="HZ33" s="88"/>
      <c r="IA33" s="88"/>
      <c r="IB33" s="88"/>
      <c r="IC33" s="88"/>
      <c r="ID33" s="88"/>
      <c r="IE33" s="88"/>
      <c r="IF33" s="88"/>
      <c r="IG33" s="88"/>
      <c r="IH33" s="88"/>
      <c r="II33" s="88"/>
      <c r="IJ33" s="88"/>
      <c r="IK33" s="88"/>
      <c r="IL33" s="88"/>
      <c r="IM33" s="88"/>
      <c r="IN33" s="88"/>
      <c r="IO33" s="88"/>
      <c r="IP33" s="88"/>
      <c r="IQ33" s="88"/>
      <c r="IR33" s="88"/>
      <c r="IS33" s="88"/>
      <c r="IT33" s="88"/>
      <c r="IU33" s="88"/>
      <c r="IV33" s="88"/>
      <c r="IW33" s="88"/>
      <c r="IX33" s="88"/>
      <c r="IY33" s="88"/>
      <c r="IZ33" s="88"/>
      <c r="JA33" s="88"/>
      <c r="JB33" s="88"/>
      <c r="JC33" s="88"/>
      <c r="JD33" s="88"/>
      <c r="JE33" s="88"/>
      <c r="JF33" s="88"/>
      <c r="JG33" s="88"/>
      <c r="JH33" s="88"/>
      <c r="JI33" s="88"/>
      <c r="JJ33" s="88"/>
      <c r="JK33" s="88"/>
      <c r="JL33" s="88"/>
      <c r="JM33" s="88"/>
      <c r="JN33" s="88"/>
      <c r="JO33" s="88"/>
      <c r="JP33" s="88"/>
      <c r="JQ33" s="88"/>
      <c r="JR33" s="88"/>
      <c r="JS33" s="88"/>
      <c r="JT33" s="88"/>
      <c r="JU33" s="88"/>
      <c r="JV33" s="88"/>
      <c r="JW33" s="88"/>
      <c r="JX33" s="88"/>
      <c r="JY33" s="88"/>
      <c r="JZ33" s="88"/>
      <c r="KA33" s="88"/>
      <c r="KB33" s="88"/>
      <c r="KC33" s="88"/>
      <c r="KD33" s="88"/>
      <c r="KE33" s="88"/>
      <c r="KF33" s="88"/>
      <c r="KG33" s="88"/>
      <c r="KH33" s="88"/>
      <c r="KI33" s="88"/>
      <c r="KJ33" s="88"/>
      <c r="KK33" s="88"/>
      <c r="KL33" s="88"/>
      <c r="KM33" s="88"/>
      <c r="KN33" s="88"/>
      <c r="KO33" s="88"/>
      <c r="KP33" s="88"/>
      <c r="KQ33" s="88"/>
      <c r="KR33" s="88"/>
      <c r="KS33" s="88"/>
      <c r="KT33" s="88"/>
      <c r="KU33" s="88"/>
      <c r="KV33" s="88"/>
      <c r="KW33" s="88"/>
      <c r="KX33" s="88"/>
      <c r="KY33" s="88"/>
      <c r="KZ33" s="88"/>
      <c r="LA33" s="88"/>
      <c r="LB33" s="88"/>
      <c r="LC33" s="88"/>
      <c r="LD33" s="88"/>
      <c r="LE33" s="88"/>
      <c r="LF33" s="88"/>
      <c r="LG33" s="88"/>
      <c r="LH33" s="88"/>
      <c r="LI33" s="88"/>
      <c r="LJ33" s="88"/>
      <c r="LK33" s="88"/>
      <c r="LL33" s="88"/>
      <c r="LM33" s="88"/>
      <c r="LN33" s="88"/>
      <c r="LO33" s="88"/>
      <c r="LP33" s="88"/>
      <c r="LQ33" s="88"/>
      <c r="LR33" s="88"/>
      <c r="LS33" s="88"/>
      <c r="LT33" s="88"/>
      <c r="LU33" s="88"/>
      <c r="LV33" s="88"/>
      <c r="LW33" s="88"/>
      <c r="LX33" s="88"/>
      <c r="LY33" s="88"/>
      <c r="LZ33" s="88"/>
      <c r="MA33" s="88"/>
      <c r="MB33" s="88"/>
      <c r="MC33" s="88"/>
      <c r="MD33" s="88"/>
      <c r="ME33" s="88"/>
      <c r="MF33" s="88"/>
      <c r="MG33" s="88"/>
      <c r="MH33" s="88"/>
      <c r="MI33" s="88"/>
      <c r="MJ33" s="88"/>
      <c r="MK33" s="88"/>
      <c r="ML33" s="88"/>
      <c r="MM33" s="88"/>
      <c r="MN33" s="88"/>
      <c r="MO33" s="88"/>
      <c r="MP33" s="88"/>
      <c r="MQ33" s="88"/>
      <c r="MR33" s="88"/>
      <c r="MS33" s="88"/>
      <c r="MT33" s="88"/>
      <c r="MU33" s="88"/>
      <c r="MV33" s="88"/>
      <c r="MW33" s="88"/>
      <c r="MX33" s="88"/>
      <c r="MY33" s="88"/>
      <c r="MZ33" s="88"/>
      <c r="NA33" s="88"/>
      <c r="NB33" s="88"/>
      <c r="NC33" s="88"/>
      <c r="ND33" s="88"/>
      <c r="NE33" s="88"/>
      <c r="NF33" s="88"/>
      <c r="NG33" s="88"/>
      <c r="NH33" s="88"/>
      <c r="NI33" s="88"/>
      <c r="NJ33" s="88"/>
      <c r="NK33" s="88"/>
      <c r="NL33" s="88"/>
      <c r="NM33" s="88"/>
      <c r="NN33" s="88"/>
      <c r="NO33" s="88"/>
      <c r="NP33" s="88"/>
      <c r="NQ33" s="88"/>
      <c r="NR33" s="88"/>
      <c r="NS33" s="88"/>
      <c r="NT33" s="88"/>
      <c r="NU33" s="88"/>
      <c r="NV33" s="88"/>
      <c r="NW33" s="88"/>
      <c r="NX33" s="88"/>
      <c r="NY33" s="88"/>
      <c r="NZ33" s="88"/>
      <c r="OA33" s="88"/>
      <c r="OB33" s="88"/>
      <c r="OC33" s="88"/>
      <c r="OD33" s="88"/>
      <c r="OE33" s="88"/>
      <c r="OF33" s="88"/>
      <c r="OG33" s="88"/>
      <c r="OH33" s="88"/>
      <c r="OI33" s="88"/>
      <c r="OJ33" s="88"/>
      <c r="OK33" s="88"/>
      <c r="OL33" s="88"/>
      <c r="OM33" s="88"/>
      <c r="ON33" s="88"/>
      <c r="OO33" s="88"/>
      <c r="OP33" s="88"/>
      <c r="OQ33" s="88"/>
      <c r="OR33" s="88"/>
      <c r="OS33" s="88"/>
      <c r="OT33" s="88"/>
      <c r="OU33" s="88"/>
      <c r="OV33" s="88"/>
      <c r="OW33" s="88"/>
      <c r="OX33" s="88"/>
      <c r="OY33" s="88"/>
      <c r="OZ33" s="88"/>
      <c r="PA33" s="88"/>
      <c r="PB33" s="88"/>
      <c r="PC33" s="88"/>
      <c r="PD33" s="88"/>
      <c r="PE33" s="88"/>
      <c r="PF33" s="88"/>
      <c r="PG33" s="88"/>
      <c r="PH33" s="88"/>
      <c r="PI33" s="88"/>
      <c r="PJ33" s="88"/>
      <c r="PK33" s="88"/>
      <c r="PL33" s="88"/>
      <c r="PM33" s="88"/>
      <c r="PN33" s="88"/>
      <c r="PO33" s="88"/>
      <c r="PP33" s="88"/>
      <c r="PQ33" s="88"/>
      <c r="PR33" s="88"/>
      <c r="PS33" s="88"/>
      <c r="PT33" s="88"/>
      <c r="PU33" s="88"/>
      <c r="PV33" s="88"/>
      <c r="PW33" s="88"/>
      <c r="PX33" s="88"/>
      <c r="PY33" s="88"/>
      <c r="PZ33" s="88"/>
      <c r="QA33" s="88"/>
      <c r="QB33" s="88"/>
      <c r="QC33" s="88"/>
      <c r="QD33" s="88"/>
      <c r="QE33" s="88"/>
      <c r="QF33" s="88"/>
      <c r="QG33" s="88"/>
      <c r="QH33" s="88"/>
      <c r="QI33" s="88"/>
      <c r="QJ33" s="88"/>
      <c r="QK33" s="88"/>
      <c r="QL33" s="88"/>
      <c r="QM33" s="88"/>
      <c r="QN33" s="88"/>
      <c r="QO33" s="88"/>
      <c r="QP33" s="88"/>
      <c r="QQ33" s="88"/>
      <c r="QR33" s="88"/>
      <c r="QS33" s="88"/>
      <c r="QT33" s="88"/>
      <c r="QU33" s="88"/>
      <c r="QV33" s="88"/>
      <c r="QW33" s="88"/>
      <c r="QX33" s="88"/>
      <c r="QY33" s="88"/>
      <c r="QZ33" s="88"/>
      <c r="RA33" s="88"/>
      <c r="RB33" s="88"/>
      <c r="RC33" s="88"/>
      <c r="RD33" s="88"/>
      <c r="RE33" s="88"/>
      <c r="RF33" s="88"/>
      <c r="RG33" s="88"/>
      <c r="RH33" s="88"/>
      <c r="RI33" s="88"/>
      <c r="RJ33" s="88"/>
      <c r="RK33" s="88"/>
      <c r="RL33" s="88"/>
      <c r="RM33" s="88"/>
      <c r="RN33" s="88"/>
      <c r="RO33" s="88"/>
      <c r="RP33" s="88"/>
      <c r="RQ33" s="88"/>
      <c r="RR33" s="88"/>
      <c r="RS33" s="88"/>
      <c r="RT33" s="88"/>
      <c r="RU33" s="88"/>
      <c r="RV33" s="88"/>
      <c r="RW33" s="88"/>
      <c r="RX33" s="88"/>
      <c r="RY33" s="88"/>
      <c r="RZ33" s="88"/>
      <c r="SA33" s="88"/>
      <c r="SB33" s="88"/>
      <c r="SC33" s="88"/>
      <c r="SD33" s="88"/>
      <c r="SE33" s="88"/>
      <c r="SF33" s="88"/>
      <c r="SG33" s="88"/>
      <c r="SH33" s="88"/>
      <c r="SI33" s="88"/>
      <c r="SJ33" s="88"/>
    </row>
    <row r="34" spans="1:504" s="46" customFormat="1" ht="14.25">
      <c r="A34" s="55"/>
      <c r="B34" s="954" t="s">
        <v>80</v>
      </c>
      <c r="C34" t="s">
        <v>553</v>
      </c>
      <c r="D34" s="878"/>
      <c r="E34" s="85">
        <v>11.900537550490705</v>
      </c>
      <c r="F34" s="25" t="s">
        <v>131</v>
      </c>
      <c r="G34" s="107">
        <v>1145128.5240000002</v>
      </c>
      <c r="H34" s="260">
        <v>330819.67</v>
      </c>
      <c r="I34" s="260">
        <v>390871.06</v>
      </c>
      <c r="J34" s="883">
        <v>-185985.97</v>
      </c>
      <c r="K34" s="597">
        <v>204885.09</v>
      </c>
      <c r="L34" s="598">
        <v>0</v>
      </c>
      <c r="M34" s="940">
        <v>721690.73</v>
      </c>
      <c r="N34" s="87">
        <v>535704.76</v>
      </c>
      <c r="O34" s="87"/>
      <c r="P34" s="865">
        <f>M34/(1+ElecDiscountRate)^1</f>
        <v>669471.92022263445</v>
      </c>
      <c r="Q34" s="865">
        <f t="shared" si="12"/>
        <v>496943.19109461963</v>
      </c>
      <c r="R34" s="256">
        <v>1538438.3826584627</v>
      </c>
      <c r="S34" s="256">
        <v>0</v>
      </c>
      <c r="T34" s="27">
        <f t="shared" si="11"/>
        <v>2.2979879158290184</v>
      </c>
      <c r="U34" s="27">
        <f t="shared" si="13"/>
        <v>3.4053836560205393</v>
      </c>
      <c r="V34" s="50"/>
      <c r="W34" s="50"/>
      <c r="X34" s="50"/>
      <c r="Y34" s="50"/>
      <c r="Z34" s="50"/>
      <c r="AA34" s="50"/>
      <c r="AB34" s="50"/>
      <c r="AC34" s="50"/>
      <c r="AD34" s="88"/>
      <c r="AE34" s="88"/>
      <c r="AF34" s="88"/>
      <c r="AG34" s="88"/>
      <c r="AH34" s="88"/>
      <c r="AI34" s="88"/>
      <c r="AJ34" s="88"/>
      <c r="AK34" s="88"/>
      <c r="AL34" s="88"/>
      <c r="AM34" s="88"/>
      <c r="AN34" s="88"/>
      <c r="AO34" s="88"/>
      <c r="AP34" s="88"/>
      <c r="AQ34" s="88"/>
      <c r="AR34" s="88"/>
      <c r="AS34" s="88"/>
      <c r="AT34" s="88"/>
      <c r="AU34" s="88"/>
      <c r="AV34" s="88"/>
      <c r="AW34" s="88"/>
      <c r="AX34" s="88"/>
      <c r="AY34" s="88"/>
      <c r="AZ34" s="88"/>
      <c r="BA34" s="88"/>
      <c r="BB34" s="88"/>
      <c r="BC34" s="88"/>
      <c r="BD34" s="88"/>
      <c r="BE34" s="88"/>
      <c r="BF34" s="88"/>
      <c r="BG34" s="88"/>
      <c r="BH34" s="88"/>
      <c r="BI34" s="88"/>
      <c r="BJ34" s="88"/>
      <c r="BK34" s="88"/>
      <c r="BL34" s="88"/>
      <c r="BM34" s="88"/>
      <c r="BN34" s="88"/>
      <c r="BO34" s="88"/>
      <c r="BP34" s="88"/>
      <c r="BQ34" s="88"/>
      <c r="BR34" s="88"/>
      <c r="BS34" s="88"/>
      <c r="BT34" s="88"/>
      <c r="BU34" s="88"/>
      <c r="BV34" s="88"/>
      <c r="BW34" s="88"/>
      <c r="BX34" s="88"/>
      <c r="BY34" s="88"/>
      <c r="BZ34" s="88"/>
      <c r="CA34" s="88"/>
      <c r="CB34" s="88"/>
      <c r="CC34" s="88"/>
      <c r="CD34" s="88"/>
      <c r="CE34" s="88"/>
      <c r="CF34" s="88"/>
      <c r="CG34" s="88"/>
      <c r="CH34" s="88"/>
      <c r="CI34" s="88"/>
      <c r="CJ34" s="88"/>
      <c r="CK34" s="88"/>
      <c r="CL34" s="88"/>
      <c r="CM34" s="88"/>
      <c r="CN34" s="88"/>
      <c r="CO34" s="88"/>
      <c r="CP34" s="88"/>
      <c r="CQ34" s="88"/>
      <c r="CR34" s="88"/>
      <c r="CS34" s="88"/>
      <c r="CT34" s="88"/>
      <c r="CU34" s="88"/>
      <c r="CV34" s="88"/>
      <c r="CW34" s="88"/>
      <c r="CX34" s="88"/>
      <c r="CY34" s="88"/>
      <c r="CZ34" s="88"/>
      <c r="DA34" s="88"/>
      <c r="DB34" s="88"/>
      <c r="DC34" s="88"/>
      <c r="DD34" s="88"/>
      <c r="DE34" s="88"/>
      <c r="DF34" s="88"/>
      <c r="DG34" s="88"/>
      <c r="DH34" s="88"/>
      <c r="DI34" s="88"/>
      <c r="DJ34" s="88"/>
      <c r="DK34" s="88"/>
      <c r="DL34" s="88"/>
      <c r="DM34" s="88"/>
      <c r="DN34" s="88"/>
      <c r="DO34" s="88"/>
      <c r="DP34" s="88"/>
      <c r="DQ34" s="88"/>
      <c r="DR34" s="88"/>
      <c r="DS34" s="88"/>
      <c r="DT34" s="88"/>
      <c r="DU34" s="88"/>
      <c r="DV34" s="88"/>
      <c r="DW34" s="88"/>
      <c r="DX34" s="88"/>
      <c r="DY34" s="88"/>
      <c r="DZ34" s="88"/>
      <c r="EA34" s="88"/>
      <c r="EB34" s="88"/>
      <c r="EC34" s="88"/>
      <c r="ED34" s="88"/>
      <c r="EE34" s="88"/>
      <c r="EF34" s="88"/>
      <c r="EG34" s="88"/>
      <c r="EH34" s="88"/>
      <c r="EI34" s="88"/>
      <c r="EJ34" s="88"/>
      <c r="EK34" s="88"/>
      <c r="EL34" s="88"/>
      <c r="EM34" s="88"/>
      <c r="EN34" s="88"/>
      <c r="EO34" s="88"/>
      <c r="EP34" s="88"/>
      <c r="EQ34" s="88"/>
      <c r="ER34" s="88"/>
      <c r="ES34" s="88"/>
      <c r="ET34" s="88"/>
      <c r="EU34" s="88"/>
      <c r="EV34" s="88"/>
      <c r="EW34" s="88"/>
      <c r="EX34" s="88"/>
      <c r="EY34" s="88"/>
      <c r="EZ34" s="88"/>
      <c r="FA34" s="88"/>
      <c r="FB34" s="88"/>
      <c r="FC34" s="88"/>
      <c r="FD34" s="88"/>
      <c r="FE34" s="88"/>
      <c r="FF34" s="88"/>
      <c r="FG34" s="88"/>
      <c r="FH34" s="88"/>
      <c r="FI34" s="88"/>
      <c r="FJ34" s="88"/>
      <c r="FK34" s="88"/>
      <c r="FL34" s="88"/>
      <c r="FM34" s="88"/>
      <c r="FN34" s="88"/>
      <c r="FO34" s="88"/>
      <c r="FP34" s="88"/>
      <c r="FQ34" s="88"/>
      <c r="FR34" s="88"/>
      <c r="FS34" s="88"/>
      <c r="FT34" s="88"/>
      <c r="FU34" s="88"/>
      <c r="FV34" s="88"/>
      <c r="FW34" s="88"/>
      <c r="FX34" s="88"/>
      <c r="FY34" s="88"/>
      <c r="FZ34" s="88"/>
      <c r="GA34" s="88"/>
      <c r="GB34" s="88"/>
      <c r="GC34" s="88"/>
      <c r="GD34" s="88"/>
      <c r="GE34" s="88"/>
      <c r="GF34" s="88"/>
      <c r="GG34" s="88"/>
      <c r="GH34" s="88"/>
      <c r="GI34" s="88"/>
      <c r="GJ34" s="88"/>
      <c r="GK34" s="88"/>
      <c r="GL34" s="88"/>
      <c r="GM34" s="88"/>
      <c r="GN34" s="88"/>
      <c r="GO34" s="88"/>
      <c r="GP34" s="88"/>
      <c r="GQ34" s="88"/>
      <c r="GR34" s="88"/>
      <c r="GS34" s="88"/>
      <c r="GT34" s="88"/>
      <c r="GU34" s="88"/>
      <c r="GV34" s="88"/>
      <c r="GW34" s="88"/>
      <c r="GX34" s="88"/>
      <c r="GY34" s="88"/>
      <c r="GZ34" s="88"/>
      <c r="HA34" s="88"/>
      <c r="HB34" s="88"/>
      <c r="HC34" s="88"/>
      <c r="HD34" s="88"/>
      <c r="HE34" s="88"/>
      <c r="HF34" s="88"/>
      <c r="HG34" s="88"/>
      <c r="HH34" s="88"/>
      <c r="HI34" s="88"/>
      <c r="HJ34" s="88"/>
      <c r="HK34" s="88"/>
      <c r="HL34" s="88"/>
      <c r="HM34" s="88"/>
      <c r="HN34" s="88"/>
      <c r="HO34" s="88"/>
      <c r="HP34" s="88"/>
      <c r="HQ34" s="88"/>
      <c r="HR34" s="88"/>
      <c r="HS34" s="88"/>
      <c r="HT34" s="88"/>
      <c r="HU34" s="88"/>
      <c r="HV34" s="88"/>
      <c r="HW34" s="88"/>
      <c r="HX34" s="88"/>
      <c r="HY34" s="88"/>
      <c r="HZ34" s="88"/>
      <c r="IA34" s="88"/>
      <c r="IB34" s="88"/>
      <c r="IC34" s="88"/>
      <c r="ID34" s="88"/>
      <c r="IE34" s="88"/>
      <c r="IF34" s="88"/>
      <c r="IG34" s="88"/>
      <c r="IH34" s="88"/>
      <c r="II34" s="88"/>
      <c r="IJ34" s="88"/>
      <c r="IK34" s="88"/>
      <c r="IL34" s="88"/>
      <c r="IM34" s="88"/>
      <c r="IN34" s="88"/>
      <c r="IO34" s="88"/>
      <c r="IP34" s="88"/>
      <c r="IQ34" s="88"/>
      <c r="IR34" s="88"/>
      <c r="IS34" s="88"/>
      <c r="IT34" s="88"/>
      <c r="IU34" s="88"/>
      <c r="IV34" s="88"/>
      <c r="IW34" s="88"/>
      <c r="IX34" s="88"/>
      <c r="IY34" s="88"/>
      <c r="IZ34" s="88"/>
      <c r="JA34" s="88"/>
      <c r="JB34" s="88"/>
      <c r="JC34" s="88"/>
      <c r="JD34" s="88"/>
      <c r="JE34" s="88"/>
      <c r="JF34" s="88"/>
      <c r="JG34" s="88"/>
      <c r="JH34" s="88"/>
      <c r="JI34" s="88"/>
      <c r="JJ34" s="88"/>
      <c r="JK34" s="88"/>
      <c r="JL34" s="88"/>
      <c r="JM34" s="88"/>
      <c r="JN34" s="88"/>
      <c r="JO34" s="88"/>
      <c r="JP34" s="88"/>
      <c r="JQ34" s="88"/>
      <c r="JR34" s="88"/>
      <c r="JS34" s="88"/>
      <c r="JT34" s="88"/>
      <c r="JU34" s="88"/>
      <c r="JV34" s="88"/>
      <c r="JW34" s="88"/>
      <c r="JX34" s="88"/>
      <c r="JY34" s="88"/>
      <c r="JZ34" s="88"/>
      <c r="KA34" s="88"/>
      <c r="KB34" s="88"/>
      <c r="KC34" s="88"/>
      <c r="KD34" s="88"/>
      <c r="KE34" s="88"/>
      <c r="KF34" s="88"/>
      <c r="KG34" s="88"/>
      <c r="KH34" s="88"/>
      <c r="KI34" s="88"/>
      <c r="KJ34" s="88"/>
      <c r="KK34" s="88"/>
      <c r="KL34" s="88"/>
      <c r="KM34" s="88"/>
      <c r="KN34" s="88"/>
      <c r="KO34" s="88"/>
      <c r="KP34" s="88"/>
      <c r="KQ34" s="88"/>
      <c r="KR34" s="88"/>
      <c r="KS34" s="88"/>
      <c r="KT34" s="88"/>
      <c r="KU34" s="88"/>
      <c r="KV34" s="88"/>
      <c r="KW34" s="88"/>
      <c r="KX34" s="88"/>
      <c r="KY34" s="88"/>
      <c r="KZ34" s="88"/>
      <c r="LA34" s="88"/>
      <c r="LB34" s="88"/>
      <c r="LC34" s="88"/>
      <c r="LD34" s="88"/>
      <c r="LE34" s="88"/>
      <c r="LF34" s="88"/>
      <c r="LG34" s="88"/>
      <c r="LH34" s="88"/>
      <c r="LI34" s="88"/>
      <c r="LJ34" s="88"/>
      <c r="LK34" s="88"/>
      <c r="LL34" s="88"/>
      <c r="LM34" s="88"/>
      <c r="LN34" s="88"/>
      <c r="LO34" s="88"/>
      <c r="LP34" s="88"/>
      <c r="LQ34" s="88"/>
      <c r="LR34" s="88"/>
      <c r="LS34" s="88"/>
      <c r="LT34" s="88"/>
      <c r="LU34" s="88"/>
      <c r="LV34" s="88"/>
      <c r="LW34" s="88"/>
      <c r="LX34" s="88"/>
      <c r="LY34" s="88"/>
      <c r="LZ34" s="88"/>
      <c r="MA34" s="88"/>
      <c r="MB34" s="88"/>
      <c r="MC34" s="88"/>
      <c r="MD34" s="88"/>
      <c r="ME34" s="88"/>
      <c r="MF34" s="88"/>
      <c r="MG34" s="88"/>
      <c r="MH34" s="88"/>
      <c r="MI34" s="88"/>
      <c r="MJ34" s="88"/>
      <c r="MK34" s="88"/>
      <c r="ML34" s="88"/>
      <c r="MM34" s="88"/>
      <c r="MN34" s="88"/>
      <c r="MO34" s="88"/>
      <c r="MP34" s="88"/>
      <c r="MQ34" s="88"/>
      <c r="MR34" s="88"/>
      <c r="MS34" s="88"/>
      <c r="MT34" s="88"/>
      <c r="MU34" s="88"/>
      <c r="MV34" s="88"/>
      <c r="MW34" s="88"/>
      <c r="MX34" s="88"/>
      <c r="MY34" s="88"/>
      <c r="MZ34" s="88"/>
      <c r="NA34" s="88"/>
      <c r="NB34" s="88"/>
      <c r="NC34" s="88"/>
      <c r="ND34" s="88"/>
      <c r="NE34" s="88"/>
      <c r="NF34" s="88"/>
      <c r="NG34" s="88"/>
      <c r="NH34" s="88"/>
      <c r="NI34" s="88"/>
      <c r="NJ34" s="88"/>
      <c r="NK34" s="88"/>
      <c r="NL34" s="88"/>
      <c r="NM34" s="88"/>
      <c r="NN34" s="88"/>
      <c r="NO34" s="88"/>
      <c r="NP34" s="88"/>
      <c r="NQ34" s="88"/>
      <c r="NR34" s="88"/>
      <c r="NS34" s="88"/>
      <c r="NT34" s="88"/>
      <c r="NU34" s="88"/>
      <c r="NV34" s="88"/>
      <c r="NW34" s="88"/>
      <c r="NX34" s="88"/>
      <c r="NY34" s="88"/>
      <c r="NZ34" s="88"/>
      <c r="OA34" s="88"/>
      <c r="OB34" s="88"/>
      <c r="OC34" s="88"/>
      <c r="OD34" s="88"/>
      <c r="OE34" s="88"/>
      <c r="OF34" s="88"/>
      <c r="OG34" s="88"/>
      <c r="OH34" s="88"/>
      <c r="OI34" s="88"/>
      <c r="OJ34" s="88"/>
      <c r="OK34" s="88"/>
      <c r="OL34" s="88"/>
      <c r="OM34" s="88"/>
      <c r="ON34" s="88"/>
      <c r="OO34" s="88"/>
      <c r="OP34" s="88"/>
      <c r="OQ34" s="88"/>
      <c r="OR34" s="88"/>
      <c r="OS34" s="88"/>
      <c r="OT34" s="88"/>
      <c r="OU34" s="88"/>
      <c r="OV34" s="88"/>
      <c r="OW34" s="88"/>
      <c r="OX34" s="88"/>
      <c r="OY34" s="88"/>
      <c r="OZ34" s="88"/>
      <c r="PA34" s="88"/>
      <c r="PB34" s="88"/>
      <c r="PC34" s="88"/>
      <c r="PD34" s="88"/>
      <c r="PE34" s="88"/>
      <c r="PF34" s="88"/>
      <c r="PG34" s="88"/>
      <c r="PH34" s="88"/>
      <c r="PI34" s="88"/>
      <c r="PJ34" s="88"/>
      <c r="PK34" s="88"/>
      <c r="PL34" s="88"/>
      <c r="PM34" s="88"/>
      <c r="PN34" s="88"/>
      <c r="PO34" s="88"/>
      <c r="PP34" s="88"/>
      <c r="PQ34" s="88"/>
      <c r="PR34" s="88"/>
      <c r="PS34" s="88"/>
      <c r="PT34" s="88"/>
      <c r="PU34" s="88"/>
      <c r="PV34" s="88"/>
      <c r="PW34" s="88"/>
      <c r="PX34" s="88"/>
      <c r="PY34" s="88"/>
      <c r="PZ34" s="88"/>
      <c r="QA34" s="88"/>
      <c r="QB34" s="88"/>
      <c r="QC34" s="88"/>
      <c r="QD34" s="88"/>
      <c r="QE34" s="88"/>
      <c r="QF34" s="88"/>
      <c r="QG34" s="88"/>
      <c r="QH34" s="88"/>
      <c r="QI34" s="88"/>
      <c r="QJ34" s="88"/>
      <c r="QK34" s="88"/>
      <c r="QL34" s="88"/>
      <c r="QM34" s="88"/>
      <c r="QN34" s="88"/>
      <c r="QO34" s="88"/>
      <c r="QP34" s="88"/>
      <c r="QQ34" s="88"/>
      <c r="QR34" s="88"/>
      <c r="QS34" s="88"/>
      <c r="QT34" s="88"/>
      <c r="QU34" s="88"/>
      <c r="QV34" s="88"/>
      <c r="QW34" s="88"/>
      <c r="QX34" s="88"/>
      <c r="QY34" s="88"/>
      <c r="QZ34" s="88"/>
      <c r="RA34" s="88"/>
      <c r="RB34" s="88"/>
      <c r="RC34" s="88"/>
      <c r="RD34" s="88"/>
      <c r="RE34" s="88"/>
      <c r="RF34" s="88"/>
      <c r="RG34" s="88"/>
      <c r="RH34" s="88"/>
      <c r="RI34" s="88"/>
      <c r="RJ34" s="88"/>
      <c r="RK34" s="88"/>
      <c r="RL34" s="88"/>
      <c r="RM34" s="88"/>
      <c r="RN34" s="88"/>
      <c r="RO34" s="88"/>
      <c r="RP34" s="88"/>
      <c r="RQ34" s="88"/>
      <c r="RR34" s="88"/>
      <c r="RS34" s="88"/>
      <c r="RT34" s="88"/>
      <c r="RU34" s="88"/>
      <c r="RV34" s="88"/>
      <c r="RW34" s="88"/>
      <c r="RX34" s="88"/>
      <c r="RY34" s="88"/>
      <c r="RZ34" s="88"/>
      <c r="SA34" s="88"/>
      <c r="SB34" s="88"/>
      <c r="SC34" s="88"/>
      <c r="SD34" s="88"/>
      <c r="SE34" s="88"/>
      <c r="SF34" s="88"/>
      <c r="SG34" s="88"/>
      <c r="SH34" s="88"/>
      <c r="SI34" s="88"/>
      <c r="SJ34" s="88"/>
    </row>
    <row r="35" spans="1:504" s="46" customFormat="1" ht="14.25">
      <c r="A35" s="955"/>
      <c r="B35" s="955" t="s">
        <v>80</v>
      </c>
      <c r="C35" t="s">
        <v>528</v>
      </c>
      <c r="D35" s="878"/>
      <c r="E35" s="85">
        <v>9.9699812948772113</v>
      </c>
      <c r="F35" s="25" t="s">
        <v>131</v>
      </c>
      <c r="G35" s="107">
        <v>33146</v>
      </c>
      <c r="H35" s="260">
        <v>16414.800000000003</v>
      </c>
      <c r="I35" s="260">
        <v>0</v>
      </c>
      <c r="J35" s="883">
        <v>7188.83</v>
      </c>
      <c r="K35" s="597">
        <v>7188.83</v>
      </c>
      <c r="L35" s="598">
        <v>0</v>
      </c>
      <c r="M35" s="940">
        <v>16414.800000000003</v>
      </c>
      <c r="N35" s="87">
        <v>23603.630000000005</v>
      </c>
      <c r="O35" s="87"/>
      <c r="P35" s="865">
        <f>M35/(1+ElecDiscountRate)^1</f>
        <v>15227.087198515772</v>
      </c>
      <c r="Q35" s="865">
        <f>N35/(1+ElecDiscountRate)^1</f>
        <v>21895.760667903527</v>
      </c>
      <c r="R35" s="256">
        <v>20586.906391625016</v>
      </c>
      <c r="S35" s="256">
        <v>0</v>
      </c>
      <c r="T35" s="27">
        <f>R35/P35</f>
        <v>1.3519924147824991</v>
      </c>
      <c r="U35" s="27">
        <f>((R35*1.1)+(S35))/Q35</f>
        <v>1.0342457325076246</v>
      </c>
      <c r="V35" s="50"/>
      <c r="W35" s="50"/>
      <c r="X35" s="50"/>
      <c r="Y35" s="50"/>
      <c r="Z35" s="50"/>
      <c r="AA35" s="50"/>
      <c r="AB35" s="50"/>
      <c r="AC35" s="50"/>
      <c r="AD35" s="88"/>
      <c r="AE35" s="88"/>
      <c r="AF35" s="88"/>
      <c r="AG35" s="88"/>
      <c r="AH35" s="88"/>
      <c r="AI35" s="88"/>
      <c r="AJ35" s="88"/>
      <c r="AK35" s="88"/>
      <c r="AL35" s="88"/>
      <c r="AM35" s="88"/>
      <c r="AN35" s="88"/>
      <c r="AO35" s="88"/>
      <c r="AP35" s="88"/>
      <c r="AQ35" s="88"/>
      <c r="AR35" s="88"/>
      <c r="AS35" s="88"/>
      <c r="AT35" s="88"/>
      <c r="AU35" s="88"/>
      <c r="AV35" s="88"/>
      <c r="AW35" s="88"/>
      <c r="AX35" s="88"/>
      <c r="AY35" s="88"/>
      <c r="AZ35" s="88"/>
      <c r="BA35" s="88"/>
      <c r="BB35" s="88"/>
      <c r="BC35" s="88"/>
      <c r="BD35" s="88"/>
      <c r="BE35" s="88"/>
      <c r="BF35" s="88"/>
      <c r="BG35" s="88"/>
      <c r="BH35" s="88"/>
      <c r="BI35" s="88"/>
      <c r="BJ35" s="88"/>
      <c r="BK35" s="88"/>
      <c r="BL35" s="88"/>
      <c r="BM35" s="88"/>
      <c r="BN35" s="88"/>
      <c r="BO35" s="88"/>
      <c r="BP35" s="88"/>
      <c r="BQ35" s="88"/>
      <c r="BR35" s="88"/>
      <c r="BS35" s="88"/>
      <c r="BT35" s="88"/>
      <c r="BU35" s="88"/>
      <c r="BV35" s="88"/>
      <c r="BW35" s="88"/>
      <c r="BX35" s="88"/>
      <c r="BY35" s="88"/>
      <c r="BZ35" s="88"/>
      <c r="CA35" s="88"/>
      <c r="CB35" s="88"/>
      <c r="CC35" s="88"/>
      <c r="CD35" s="88"/>
      <c r="CE35" s="88"/>
      <c r="CF35" s="88"/>
      <c r="CG35" s="88"/>
      <c r="CH35" s="88"/>
      <c r="CI35" s="88"/>
      <c r="CJ35" s="88"/>
      <c r="CK35" s="88"/>
      <c r="CL35" s="88"/>
      <c r="CM35" s="88"/>
      <c r="CN35" s="88"/>
      <c r="CO35" s="88"/>
      <c r="CP35" s="88"/>
      <c r="CQ35" s="88"/>
      <c r="CR35" s="88"/>
      <c r="CS35" s="88"/>
      <c r="CT35" s="88"/>
      <c r="CU35" s="88"/>
      <c r="CV35" s="88"/>
      <c r="CW35" s="88"/>
      <c r="CX35" s="88"/>
      <c r="CY35" s="88"/>
      <c r="CZ35" s="88"/>
      <c r="DA35" s="88"/>
      <c r="DB35" s="88"/>
      <c r="DC35" s="88"/>
      <c r="DD35" s="88"/>
      <c r="DE35" s="88"/>
      <c r="DF35" s="88"/>
      <c r="DG35" s="88"/>
      <c r="DH35" s="88"/>
      <c r="DI35" s="88"/>
      <c r="DJ35" s="88"/>
      <c r="DK35" s="88"/>
      <c r="DL35" s="88"/>
      <c r="DM35" s="88"/>
      <c r="DN35" s="88"/>
      <c r="DO35" s="88"/>
      <c r="DP35" s="88"/>
      <c r="DQ35" s="88"/>
      <c r="DR35" s="88"/>
      <c r="DS35" s="88"/>
      <c r="DT35" s="88"/>
      <c r="DU35" s="88"/>
      <c r="DV35" s="88"/>
      <c r="DW35" s="88"/>
      <c r="DX35" s="88"/>
      <c r="DY35" s="88"/>
      <c r="DZ35" s="88"/>
      <c r="EA35" s="88"/>
      <c r="EB35" s="88"/>
      <c r="EC35" s="88"/>
      <c r="ED35" s="88"/>
      <c r="EE35" s="88"/>
      <c r="EF35" s="88"/>
      <c r="EG35" s="88"/>
      <c r="EH35" s="88"/>
      <c r="EI35" s="88"/>
      <c r="EJ35" s="88"/>
      <c r="EK35" s="88"/>
      <c r="EL35" s="88"/>
      <c r="EM35" s="88"/>
      <c r="EN35" s="88"/>
      <c r="EO35" s="88"/>
      <c r="EP35" s="88"/>
      <c r="EQ35" s="88"/>
      <c r="ER35" s="88"/>
      <c r="ES35" s="88"/>
      <c r="ET35" s="88"/>
      <c r="EU35" s="88"/>
      <c r="EV35" s="88"/>
      <c r="EW35" s="88"/>
      <c r="EX35" s="88"/>
      <c r="EY35" s="88"/>
      <c r="EZ35" s="88"/>
      <c r="FA35" s="88"/>
      <c r="FB35" s="88"/>
      <c r="FC35" s="88"/>
      <c r="FD35" s="88"/>
      <c r="FE35" s="88"/>
      <c r="FF35" s="88"/>
      <c r="FG35" s="88"/>
      <c r="FH35" s="88"/>
      <c r="FI35" s="88"/>
      <c r="FJ35" s="88"/>
      <c r="FK35" s="88"/>
      <c r="FL35" s="88"/>
      <c r="FM35" s="88"/>
      <c r="FN35" s="88"/>
      <c r="FO35" s="88"/>
      <c r="FP35" s="88"/>
      <c r="FQ35" s="88"/>
      <c r="FR35" s="88"/>
      <c r="FS35" s="88"/>
      <c r="FT35" s="88"/>
      <c r="FU35" s="88"/>
      <c r="FV35" s="88"/>
      <c r="FW35" s="88"/>
      <c r="FX35" s="88"/>
      <c r="FY35" s="88"/>
      <c r="FZ35" s="88"/>
      <c r="GA35" s="88"/>
      <c r="GB35" s="88"/>
      <c r="GC35" s="88"/>
      <c r="GD35" s="88"/>
      <c r="GE35" s="88"/>
      <c r="GF35" s="88"/>
      <c r="GG35" s="88"/>
      <c r="GH35" s="88"/>
      <c r="GI35" s="88"/>
      <c r="GJ35" s="88"/>
      <c r="GK35" s="88"/>
      <c r="GL35" s="88"/>
      <c r="GM35" s="88"/>
      <c r="GN35" s="88"/>
      <c r="GO35" s="88"/>
      <c r="GP35" s="88"/>
      <c r="GQ35" s="88"/>
      <c r="GR35" s="88"/>
      <c r="GS35" s="88"/>
      <c r="GT35" s="88"/>
      <c r="GU35" s="88"/>
      <c r="GV35" s="88"/>
      <c r="GW35" s="88"/>
      <c r="GX35" s="88"/>
      <c r="GY35" s="88"/>
      <c r="GZ35" s="88"/>
      <c r="HA35" s="88"/>
      <c r="HB35" s="88"/>
      <c r="HC35" s="88"/>
      <c r="HD35" s="88"/>
      <c r="HE35" s="88"/>
      <c r="HF35" s="88"/>
      <c r="HG35" s="88"/>
      <c r="HH35" s="88"/>
      <c r="HI35" s="88"/>
      <c r="HJ35" s="88"/>
      <c r="HK35" s="88"/>
      <c r="HL35" s="88"/>
      <c r="HM35" s="88"/>
      <c r="HN35" s="88"/>
      <c r="HO35" s="88"/>
      <c r="HP35" s="88"/>
      <c r="HQ35" s="88"/>
      <c r="HR35" s="88"/>
      <c r="HS35" s="88"/>
      <c r="HT35" s="88"/>
      <c r="HU35" s="88"/>
      <c r="HV35" s="88"/>
      <c r="HW35" s="88"/>
      <c r="HX35" s="88"/>
      <c r="HY35" s="88"/>
      <c r="HZ35" s="88"/>
      <c r="IA35" s="88"/>
      <c r="IB35" s="88"/>
      <c r="IC35" s="88"/>
      <c r="ID35" s="88"/>
      <c r="IE35" s="88"/>
      <c r="IF35" s="88"/>
      <c r="IG35" s="88"/>
      <c r="IH35" s="88"/>
      <c r="II35" s="88"/>
      <c r="IJ35" s="88"/>
      <c r="IK35" s="88"/>
      <c r="IL35" s="88"/>
      <c r="IM35" s="88"/>
      <c r="IN35" s="88"/>
      <c r="IO35" s="88"/>
      <c r="IP35" s="88"/>
      <c r="IQ35" s="88"/>
      <c r="IR35" s="88"/>
      <c r="IS35" s="88"/>
      <c r="IT35" s="88"/>
      <c r="IU35" s="88"/>
      <c r="IV35" s="88"/>
      <c r="IW35" s="88"/>
      <c r="IX35" s="88"/>
      <c r="IY35" s="88"/>
      <c r="IZ35" s="88"/>
      <c r="JA35" s="88"/>
      <c r="JB35" s="88"/>
      <c r="JC35" s="88"/>
      <c r="JD35" s="88"/>
      <c r="JE35" s="88"/>
      <c r="JF35" s="88"/>
      <c r="JG35" s="88"/>
      <c r="JH35" s="88"/>
      <c r="JI35" s="88"/>
      <c r="JJ35" s="88"/>
      <c r="JK35" s="88"/>
      <c r="JL35" s="88"/>
      <c r="JM35" s="88"/>
      <c r="JN35" s="88"/>
      <c r="JO35" s="88"/>
      <c r="JP35" s="88"/>
      <c r="JQ35" s="88"/>
      <c r="JR35" s="88"/>
      <c r="JS35" s="88"/>
      <c r="JT35" s="88"/>
      <c r="JU35" s="88"/>
      <c r="JV35" s="88"/>
      <c r="JW35" s="88"/>
      <c r="JX35" s="88"/>
      <c r="JY35" s="88"/>
      <c r="JZ35" s="88"/>
      <c r="KA35" s="88"/>
      <c r="KB35" s="88"/>
      <c r="KC35" s="88"/>
      <c r="KD35" s="88"/>
      <c r="KE35" s="88"/>
      <c r="KF35" s="88"/>
      <c r="KG35" s="88"/>
      <c r="KH35" s="88"/>
      <c r="KI35" s="88"/>
      <c r="KJ35" s="88"/>
      <c r="KK35" s="88"/>
      <c r="KL35" s="88"/>
      <c r="KM35" s="88"/>
      <c r="KN35" s="88"/>
      <c r="KO35" s="88"/>
      <c r="KP35" s="88"/>
      <c r="KQ35" s="88"/>
      <c r="KR35" s="88"/>
      <c r="KS35" s="88"/>
      <c r="KT35" s="88"/>
      <c r="KU35" s="88"/>
      <c r="KV35" s="88"/>
      <c r="KW35" s="88"/>
      <c r="KX35" s="88"/>
      <c r="KY35" s="88"/>
      <c r="KZ35" s="88"/>
      <c r="LA35" s="88"/>
      <c r="LB35" s="88"/>
      <c r="LC35" s="88"/>
      <c r="LD35" s="88"/>
      <c r="LE35" s="88"/>
      <c r="LF35" s="88"/>
      <c r="LG35" s="88"/>
      <c r="LH35" s="88"/>
      <c r="LI35" s="88"/>
      <c r="LJ35" s="88"/>
      <c r="LK35" s="88"/>
      <c r="LL35" s="88"/>
      <c r="LM35" s="88"/>
      <c r="LN35" s="88"/>
      <c r="LO35" s="88"/>
      <c r="LP35" s="88"/>
      <c r="LQ35" s="88"/>
      <c r="LR35" s="88"/>
      <c r="LS35" s="88"/>
      <c r="LT35" s="88"/>
      <c r="LU35" s="88"/>
      <c r="LV35" s="88"/>
      <c r="LW35" s="88"/>
      <c r="LX35" s="88"/>
      <c r="LY35" s="88"/>
      <c r="LZ35" s="88"/>
      <c r="MA35" s="88"/>
      <c r="MB35" s="88"/>
      <c r="MC35" s="88"/>
      <c r="MD35" s="88"/>
      <c r="ME35" s="88"/>
      <c r="MF35" s="88"/>
      <c r="MG35" s="88"/>
      <c r="MH35" s="88"/>
      <c r="MI35" s="88"/>
      <c r="MJ35" s="88"/>
      <c r="MK35" s="88"/>
      <c r="ML35" s="88"/>
      <c r="MM35" s="88"/>
      <c r="MN35" s="88"/>
      <c r="MO35" s="88"/>
      <c r="MP35" s="88"/>
      <c r="MQ35" s="88"/>
      <c r="MR35" s="88"/>
      <c r="MS35" s="88"/>
      <c r="MT35" s="88"/>
      <c r="MU35" s="88"/>
      <c r="MV35" s="88"/>
      <c r="MW35" s="88"/>
      <c r="MX35" s="88"/>
      <c r="MY35" s="88"/>
      <c r="MZ35" s="88"/>
      <c r="NA35" s="88"/>
      <c r="NB35" s="88"/>
      <c r="NC35" s="88"/>
      <c r="ND35" s="88"/>
      <c r="NE35" s="88"/>
      <c r="NF35" s="88"/>
      <c r="NG35" s="88"/>
      <c r="NH35" s="88"/>
      <c r="NI35" s="88"/>
      <c r="NJ35" s="88"/>
      <c r="NK35" s="88"/>
      <c r="NL35" s="88"/>
      <c r="NM35" s="88"/>
      <c r="NN35" s="88"/>
      <c r="NO35" s="88"/>
      <c r="NP35" s="88"/>
      <c r="NQ35" s="88"/>
      <c r="NR35" s="88"/>
      <c r="NS35" s="88"/>
      <c r="NT35" s="88"/>
      <c r="NU35" s="88"/>
      <c r="NV35" s="88"/>
      <c r="NW35" s="88"/>
      <c r="NX35" s="88"/>
      <c r="NY35" s="88"/>
      <c r="NZ35" s="88"/>
      <c r="OA35" s="88"/>
      <c r="OB35" s="88"/>
      <c r="OC35" s="88"/>
      <c r="OD35" s="88"/>
      <c r="OE35" s="88"/>
      <c r="OF35" s="88"/>
      <c r="OG35" s="88"/>
      <c r="OH35" s="88"/>
      <c r="OI35" s="88"/>
      <c r="OJ35" s="88"/>
      <c r="OK35" s="88"/>
      <c r="OL35" s="88"/>
      <c r="OM35" s="88"/>
      <c r="ON35" s="88"/>
      <c r="OO35" s="88"/>
      <c r="OP35" s="88"/>
      <c r="OQ35" s="88"/>
      <c r="OR35" s="88"/>
      <c r="OS35" s="88"/>
      <c r="OT35" s="88"/>
      <c r="OU35" s="88"/>
      <c r="OV35" s="88"/>
      <c r="OW35" s="88"/>
      <c r="OX35" s="88"/>
      <c r="OY35" s="88"/>
      <c r="OZ35" s="88"/>
      <c r="PA35" s="88"/>
      <c r="PB35" s="88"/>
      <c r="PC35" s="88"/>
      <c r="PD35" s="88"/>
      <c r="PE35" s="88"/>
      <c r="PF35" s="88"/>
      <c r="PG35" s="88"/>
      <c r="PH35" s="88"/>
      <c r="PI35" s="88"/>
      <c r="PJ35" s="88"/>
      <c r="PK35" s="88"/>
      <c r="PL35" s="88"/>
      <c r="PM35" s="88"/>
      <c r="PN35" s="88"/>
      <c r="PO35" s="88"/>
      <c r="PP35" s="88"/>
      <c r="PQ35" s="88"/>
      <c r="PR35" s="88"/>
      <c r="PS35" s="88"/>
      <c r="PT35" s="88"/>
      <c r="PU35" s="88"/>
      <c r="PV35" s="88"/>
      <c r="PW35" s="88"/>
      <c r="PX35" s="88"/>
      <c r="PY35" s="88"/>
      <c r="PZ35" s="88"/>
      <c r="QA35" s="88"/>
      <c r="QB35" s="88"/>
      <c r="QC35" s="88"/>
      <c r="QD35" s="88"/>
      <c r="QE35" s="88"/>
      <c r="QF35" s="88"/>
      <c r="QG35" s="88"/>
      <c r="QH35" s="88"/>
      <c r="QI35" s="88"/>
      <c r="QJ35" s="88"/>
      <c r="QK35" s="88"/>
      <c r="QL35" s="88"/>
      <c r="QM35" s="88"/>
      <c r="QN35" s="88"/>
      <c r="QO35" s="88"/>
      <c r="QP35" s="88"/>
      <c r="QQ35" s="88"/>
      <c r="QR35" s="88"/>
      <c r="QS35" s="88"/>
      <c r="QT35" s="88"/>
      <c r="QU35" s="88"/>
      <c r="QV35" s="88"/>
      <c r="QW35" s="88"/>
      <c r="QX35" s="88"/>
      <c r="QY35" s="88"/>
      <c r="QZ35" s="88"/>
      <c r="RA35" s="88"/>
      <c r="RB35" s="88"/>
      <c r="RC35" s="88"/>
      <c r="RD35" s="88"/>
      <c r="RE35" s="88"/>
      <c r="RF35" s="88"/>
      <c r="RG35" s="88"/>
      <c r="RH35" s="88"/>
      <c r="RI35" s="88"/>
      <c r="RJ35" s="88"/>
      <c r="RK35" s="88"/>
      <c r="RL35" s="88"/>
      <c r="RM35" s="88"/>
      <c r="RN35" s="88"/>
      <c r="RO35" s="88"/>
      <c r="RP35" s="88"/>
      <c r="RQ35" s="88"/>
      <c r="RR35" s="88"/>
      <c r="RS35" s="88"/>
      <c r="RT35" s="88"/>
      <c r="RU35" s="88"/>
      <c r="RV35" s="88"/>
      <c r="RW35" s="88"/>
      <c r="RX35" s="88"/>
      <c r="RY35" s="88"/>
      <c r="RZ35" s="88"/>
      <c r="SA35" s="88"/>
      <c r="SB35" s="88"/>
      <c r="SC35" s="88"/>
      <c r="SD35" s="88"/>
      <c r="SE35" s="88"/>
      <c r="SF35" s="88"/>
      <c r="SG35" s="88"/>
      <c r="SH35" s="88"/>
      <c r="SI35" s="88"/>
      <c r="SJ35" s="88"/>
    </row>
    <row r="36" spans="1:504" s="46" customFormat="1" ht="14.25">
      <c r="A36" s="955"/>
      <c r="B36" s="955" t="s">
        <v>80</v>
      </c>
      <c r="C36" t="s">
        <v>529</v>
      </c>
      <c r="D36" s="878"/>
      <c r="E36" s="85">
        <v>7.9341601040286927</v>
      </c>
      <c r="F36" s="25" t="s">
        <v>131</v>
      </c>
      <c r="G36" s="107">
        <v>892984.4</v>
      </c>
      <c r="H36" s="260">
        <v>159631.02000000002</v>
      </c>
      <c r="I36" s="260">
        <v>194021.56</v>
      </c>
      <c r="J36" s="883">
        <v>27610.190000000061</v>
      </c>
      <c r="K36" s="597">
        <v>221631.75000000006</v>
      </c>
      <c r="L36" s="598"/>
      <c r="M36" s="940">
        <v>353652.58</v>
      </c>
      <c r="N36" s="87">
        <v>381262.77000000008</v>
      </c>
      <c r="O36" s="87"/>
      <c r="P36" s="865">
        <f>M36/(1+ElecDiscountRate)^1</f>
        <v>328063.61781076068</v>
      </c>
      <c r="Q36" s="865">
        <f>N36/(1+ElecDiscountRate)^1</f>
        <v>353676.03896103898</v>
      </c>
      <c r="R36" s="256">
        <v>455177.09280354064</v>
      </c>
      <c r="S36" s="256">
        <v>5390.6929137612296</v>
      </c>
      <c r="T36" s="27">
        <f>R36/P36</f>
        <v>1.3874659306662398</v>
      </c>
      <c r="U36" s="27">
        <f>((R36*1.1)+(S36))/Q36</f>
        <v>1.4309295492121434</v>
      </c>
      <c r="V36" s="50"/>
      <c r="W36" s="50"/>
      <c r="X36" s="50"/>
      <c r="Y36" s="50"/>
      <c r="Z36" s="50"/>
      <c r="AA36" s="50"/>
      <c r="AB36" s="50"/>
      <c r="AC36" s="50"/>
      <c r="AD36" s="88"/>
      <c r="AE36" s="88"/>
      <c r="AF36" s="88"/>
      <c r="AG36" s="88"/>
      <c r="AH36" s="88"/>
      <c r="AI36" s="88"/>
      <c r="AJ36" s="88"/>
      <c r="AK36" s="88"/>
      <c r="AL36" s="88"/>
      <c r="AM36" s="88"/>
      <c r="AN36" s="88"/>
      <c r="AO36" s="88"/>
      <c r="AP36" s="88"/>
      <c r="AQ36" s="88"/>
      <c r="AR36" s="88"/>
      <c r="AS36" s="88"/>
      <c r="AT36" s="88"/>
      <c r="AU36" s="88"/>
      <c r="AV36" s="88"/>
      <c r="AW36" s="88"/>
      <c r="AX36" s="88"/>
      <c r="AY36" s="88"/>
      <c r="AZ36" s="88"/>
      <c r="BA36" s="88"/>
      <c r="BB36" s="88"/>
      <c r="BC36" s="88"/>
      <c r="BD36" s="88"/>
      <c r="BE36" s="88"/>
      <c r="BF36" s="88"/>
      <c r="BG36" s="88"/>
      <c r="BH36" s="88"/>
      <c r="BI36" s="88"/>
      <c r="BJ36" s="88"/>
      <c r="BK36" s="88"/>
      <c r="BL36" s="88"/>
      <c r="BM36" s="88"/>
      <c r="BN36" s="88"/>
      <c r="BO36" s="88"/>
      <c r="BP36" s="88"/>
      <c r="BQ36" s="88"/>
      <c r="BR36" s="88"/>
      <c r="BS36" s="88"/>
      <c r="BT36" s="88"/>
      <c r="BU36" s="88"/>
      <c r="BV36" s="88"/>
      <c r="BW36" s="88"/>
      <c r="BX36" s="88"/>
      <c r="BY36" s="88"/>
      <c r="BZ36" s="88"/>
      <c r="CA36" s="88"/>
      <c r="CB36" s="88"/>
      <c r="CC36" s="88"/>
      <c r="CD36" s="88"/>
      <c r="CE36" s="88"/>
      <c r="CF36" s="88"/>
      <c r="CG36" s="88"/>
      <c r="CH36" s="88"/>
      <c r="CI36" s="88"/>
      <c r="CJ36" s="88"/>
      <c r="CK36" s="88"/>
      <c r="CL36" s="88"/>
      <c r="CM36" s="88"/>
      <c r="CN36" s="88"/>
      <c r="CO36" s="88"/>
      <c r="CP36" s="88"/>
      <c r="CQ36" s="88"/>
      <c r="CR36" s="88"/>
      <c r="CS36" s="88"/>
      <c r="CT36" s="88"/>
      <c r="CU36" s="88"/>
      <c r="CV36" s="88"/>
      <c r="CW36" s="88"/>
      <c r="CX36" s="88"/>
      <c r="CY36" s="88"/>
      <c r="CZ36" s="88"/>
      <c r="DA36" s="88"/>
      <c r="DB36" s="88"/>
      <c r="DC36" s="88"/>
      <c r="DD36" s="88"/>
      <c r="DE36" s="88"/>
      <c r="DF36" s="88"/>
      <c r="DG36" s="88"/>
      <c r="DH36" s="88"/>
      <c r="DI36" s="88"/>
      <c r="DJ36" s="88"/>
      <c r="DK36" s="88"/>
      <c r="DL36" s="88"/>
      <c r="DM36" s="88"/>
      <c r="DN36" s="88"/>
      <c r="DO36" s="88"/>
      <c r="DP36" s="88"/>
      <c r="DQ36" s="88"/>
      <c r="DR36" s="88"/>
      <c r="DS36" s="88"/>
      <c r="DT36" s="88"/>
      <c r="DU36" s="88"/>
      <c r="DV36" s="88"/>
      <c r="DW36" s="88"/>
      <c r="DX36" s="88"/>
      <c r="DY36" s="88"/>
      <c r="DZ36" s="88"/>
      <c r="EA36" s="88"/>
      <c r="EB36" s="88"/>
      <c r="EC36" s="88"/>
      <c r="ED36" s="88"/>
      <c r="EE36" s="88"/>
      <c r="EF36" s="88"/>
      <c r="EG36" s="88"/>
      <c r="EH36" s="88"/>
      <c r="EI36" s="88"/>
      <c r="EJ36" s="88"/>
      <c r="EK36" s="88"/>
      <c r="EL36" s="88"/>
      <c r="EM36" s="88"/>
      <c r="EN36" s="88"/>
      <c r="EO36" s="88"/>
      <c r="EP36" s="88"/>
      <c r="EQ36" s="88"/>
      <c r="ER36" s="88"/>
      <c r="ES36" s="88"/>
      <c r="ET36" s="88"/>
      <c r="EU36" s="88"/>
      <c r="EV36" s="88"/>
      <c r="EW36" s="88"/>
      <c r="EX36" s="88"/>
      <c r="EY36" s="88"/>
      <c r="EZ36" s="88"/>
      <c r="FA36" s="88"/>
      <c r="FB36" s="88"/>
      <c r="FC36" s="88"/>
      <c r="FD36" s="88"/>
      <c r="FE36" s="88"/>
      <c r="FF36" s="88"/>
      <c r="FG36" s="88"/>
      <c r="FH36" s="88"/>
      <c r="FI36" s="88"/>
      <c r="FJ36" s="88"/>
      <c r="FK36" s="88"/>
      <c r="FL36" s="88"/>
      <c r="FM36" s="88"/>
      <c r="FN36" s="88"/>
      <c r="FO36" s="88"/>
      <c r="FP36" s="88"/>
      <c r="FQ36" s="88"/>
      <c r="FR36" s="88"/>
      <c r="FS36" s="88"/>
      <c r="FT36" s="88"/>
      <c r="FU36" s="88"/>
      <c r="FV36" s="88"/>
      <c r="FW36" s="88"/>
      <c r="FX36" s="88"/>
      <c r="FY36" s="88"/>
      <c r="FZ36" s="88"/>
      <c r="GA36" s="88"/>
      <c r="GB36" s="88"/>
      <c r="GC36" s="88"/>
      <c r="GD36" s="88"/>
      <c r="GE36" s="88"/>
      <c r="GF36" s="88"/>
      <c r="GG36" s="88"/>
      <c r="GH36" s="88"/>
      <c r="GI36" s="88"/>
      <c r="GJ36" s="88"/>
      <c r="GK36" s="88"/>
      <c r="GL36" s="88"/>
      <c r="GM36" s="88"/>
      <c r="GN36" s="88"/>
      <c r="GO36" s="88"/>
      <c r="GP36" s="88"/>
      <c r="GQ36" s="88"/>
      <c r="GR36" s="88"/>
      <c r="GS36" s="88"/>
      <c r="GT36" s="88"/>
      <c r="GU36" s="88"/>
      <c r="GV36" s="88"/>
      <c r="GW36" s="88"/>
      <c r="GX36" s="88"/>
      <c r="GY36" s="88"/>
      <c r="GZ36" s="88"/>
      <c r="HA36" s="88"/>
      <c r="HB36" s="88"/>
      <c r="HC36" s="88"/>
      <c r="HD36" s="88"/>
      <c r="HE36" s="88"/>
      <c r="HF36" s="88"/>
      <c r="HG36" s="88"/>
      <c r="HH36" s="88"/>
      <c r="HI36" s="88"/>
      <c r="HJ36" s="88"/>
      <c r="HK36" s="88"/>
      <c r="HL36" s="88"/>
      <c r="HM36" s="88"/>
      <c r="HN36" s="88"/>
      <c r="HO36" s="88"/>
      <c r="HP36" s="88"/>
      <c r="HQ36" s="88"/>
      <c r="HR36" s="88"/>
      <c r="HS36" s="88"/>
      <c r="HT36" s="88"/>
      <c r="HU36" s="88"/>
      <c r="HV36" s="88"/>
      <c r="HW36" s="88"/>
      <c r="HX36" s="88"/>
      <c r="HY36" s="88"/>
      <c r="HZ36" s="88"/>
      <c r="IA36" s="88"/>
      <c r="IB36" s="88"/>
      <c r="IC36" s="88"/>
      <c r="ID36" s="88"/>
      <c r="IE36" s="88"/>
      <c r="IF36" s="88"/>
      <c r="IG36" s="88"/>
      <c r="IH36" s="88"/>
      <c r="II36" s="88"/>
      <c r="IJ36" s="88"/>
      <c r="IK36" s="88"/>
      <c r="IL36" s="88"/>
      <c r="IM36" s="88"/>
      <c r="IN36" s="88"/>
      <c r="IO36" s="88"/>
      <c r="IP36" s="88"/>
      <c r="IQ36" s="88"/>
      <c r="IR36" s="88"/>
      <c r="IS36" s="88"/>
      <c r="IT36" s="88"/>
      <c r="IU36" s="88"/>
      <c r="IV36" s="88"/>
      <c r="IW36" s="88"/>
      <c r="IX36" s="88"/>
      <c r="IY36" s="88"/>
      <c r="IZ36" s="88"/>
      <c r="JA36" s="88"/>
      <c r="JB36" s="88"/>
      <c r="JC36" s="88"/>
      <c r="JD36" s="88"/>
      <c r="JE36" s="88"/>
      <c r="JF36" s="88"/>
      <c r="JG36" s="88"/>
      <c r="JH36" s="88"/>
      <c r="JI36" s="88"/>
      <c r="JJ36" s="88"/>
      <c r="JK36" s="88"/>
      <c r="JL36" s="88"/>
      <c r="JM36" s="88"/>
      <c r="JN36" s="88"/>
      <c r="JO36" s="88"/>
      <c r="JP36" s="88"/>
      <c r="JQ36" s="88"/>
      <c r="JR36" s="88"/>
      <c r="JS36" s="88"/>
      <c r="JT36" s="88"/>
      <c r="JU36" s="88"/>
      <c r="JV36" s="88"/>
      <c r="JW36" s="88"/>
      <c r="JX36" s="88"/>
      <c r="JY36" s="88"/>
      <c r="JZ36" s="88"/>
      <c r="KA36" s="88"/>
      <c r="KB36" s="88"/>
      <c r="KC36" s="88"/>
      <c r="KD36" s="88"/>
      <c r="KE36" s="88"/>
      <c r="KF36" s="88"/>
      <c r="KG36" s="88"/>
      <c r="KH36" s="88"/>
      <c r="KI36" s="88"/>
      <c r="KJ36" s="88"/>
      <c r="KK36" s="88"/>
      <c r="KL36" s="88"/>
      <c r="KM36" s="88"/>
      <c r="KN36" s="88"/>
      <c r="KO36" s="88"/>
      <c r="KP36" s="88"/>
      <c r="KQ36" s="88"/>
      <c r="KR36" s="88"/>
      <c r="KS36" s="88"/>
      <c r="KT36" s="88"/>
      <c r="KU36" s="88"/>
      <c r="KV36" s="88"/>
      <c r="KW36" s="88"/>
      <c r="KX36" s="88"/>
      <c r="KY36" s="88"/>
      <c r="KZ36" s="88"/>
      <c r="LA36" s="88"/>
      <c r="LB36" s="88"/>
      <c r="LC36" s="88"/>
      <c r="LD36" s="88"/>
      <c r="LE36" s="88"/>
      <c r="LF36" s="88"/>
      <c r="LG36" s="88"/>
      <c r="LH36" s="88"/>
      <c r="LI36" s="88"/>
      <c r="LJ36" s="88"/>
      <c r="LK36" s="88"/>
      <c r="LL36" s="88"/>
      <c r="LM36" s="88"/>
      <c r="LN36" s="88"/>
      <c r="LO36" s="88"/>
      <c r="LP36" s="88"/>
      <c r="LQ36" s="88"/>
      <c r="LR36" s="88"/>
      <c r="LS36" s="88"/>
      <c r="LT36" s="88"/>
      <c r="LU36" s="88"/>
      <c r="LV36" s="88"/>
      <c r="LW36" s="88"/>
      <c r="LX36" s="88"/>
      <c r="LY36" s="88"/>
      <c r="LZ36" s="88"/>
      <c r="MA36" s="88"/>
      <c r="MB36" s="88"/>
      <c r="MC36" s="88"/>
      <c r="MD36" s="88"/>
      <c r="ME36" s="88"/>
      <c r="MF36" s="88"/>
      <c r="MG36" s="88"/>
      <c r="MH36" s="88"/>
      <c r="MI36" s="88"/>
      <c r="MJ36" s="88"/>
      <c r="MK36" s="88"/>
      <c r="ML36" s="88"/>
      <c r="MM36" s="88"/>
      <c r="MN36" s="88"/>
      <c r="MO36" s="88"/>
      <c r="MP36" s="88"/>
      <c r="MQ36" s="88"/>
      <c r="MR36" s="88"/>
      <c r="MS36" s="88"/>
      <c r="MT36" s="88"/>
      <c r="MU36" s="88"/>
      <c r="MV36" s="88"/>
      <c r="MW36" s="88"/>
      <c r="MX36" s="88"/>
      <c r="MY36" s="88"/>
      <c r="MZ36" s="88"/>
      <c r="NA36" s="88"/>
      <c r="NB36" s="88"/>
      <c r="NC36" s="88"/>
      <c r="ND36" s="88"/>
      <c r="NE36" s="88"/>
      <c r="NF36" s="88"/>
      <c r="NG36" s="88"/>
      <c r="NH36" s="88"/>
      <c r="NI36" s="88"/>
      <c r="NJ36" s="88"/>
      <c r="NK36" s="88"/>
      <c r="NL36" s="88"/>
      <c r="NM36" s="88"/>
      <c r="NN36" s="88"/>
      <c r="NO36" s="88"/>
      <c r="NP36" s="88"/>
      <c r="NQ36" s="88"/>
      <c r="NR36" s="88"/>
      <c r="NS36" s="88"/>
      <c r="NT36" s="88"/>
      <c r="NU36" s="88"/>
      <c r="NV36" s="88"/>
      <c r="NW36" s="88"/>
      <c r="NX36" s="88"/>
      <c r="NY36" s="88"/>
      <c r="NZ36" s="88"/>
      <c r="OA36" s="88"/>
      <c r="OB36" s="88"/>
      <c r="OC36" s="88"/>
      <c r="OD36" s="88"/>
      <c r="OE36" s="88"/>
      <c r="OF36" s="88"/>
      <c r="OG36" s="88"/>
      <c r="OH36" s="88"/>
      <c r="OI36" s="88"/>
      <c r="OJ36" s="88"/>
      <c r="OK36" s="88"/>
      <c r="OL36" s="88"/>
      <c r="OM36" s="88"/>
      <c r="ON36" s="88"/>
      <c r="OO36" s="88"/>
      <c r="OP36" s="88"/>
      <c r="OQ36" s="88"/>
      <c r="OR36" s="88"/>
      <c r="OS36" s="88"/>
      <c r="OT36" s="88"/>
      <c r="OU36" s="88"/>
      <c r="OV36" s="88"/>
      <c r="OW36" s="88"/>
      <c r="OX36" s="88"/>
      <c r="OY36" s="88"/>
      <c r="OZ36" s="88"/>
      <c r="PA36" s="88"/>
      <c r="PB36" s="88"/>
      <c r="PC36" s="88"/>
      <c r="PD36" s="88"/>
      <c r="PE36" s="88"/>
      <c r="PF36" s="88"/>
      <c r="PG36" s="88"/>
      <c r="PH36" s="88"/>
      <c r="PI36" s="88"/>
      <c r="PJ36" s="88"/>
      <c r="PK36" s="88"/>
      <c r="PL36" s="88"/>
      <c r="PM36" s="88"/>
      <c r="PN36" s="88"/>
      <c r="PO36" s="88"/>
      <c r="PP36" s="88"/>
      <c r="PQ36" s="88"/>
      <c r="PR36" s="88"/>
      <c r="PS36" s="88"/>
      <c r="PT36" s="88"/>
      <c r="PU36" s="88"/>
      <c r="PV36" s="88"/>
      <c r="PW36" s="88"/>
      <c r="PX36" s="88"/>
      <c r="PY36" s="88"/>
      <c r="PZ36" s="88"/>
      <c r="QA36" s="88"/>
      <c r="QB36" s="88"/>
      <c r="QC36" s="88"/>
      <c r="QD36" s="88"/>
      <c r="QE36" s="88"/>
      <c r="QF36" s="88"/>
      <c r="QG36" s="88"/>
      <c r="QH36" s="88"/>
      <c r="QI36" s="88"/>
      <c r="QJ36" s="88"/>
      <c r="QK36" s="88"/>
      <c r="QL36" s="88"/>
      <c r="QM36" s="88"/>
      <c r="QN36" s="88"/>
      <c r="QO36" s="88"/>
      <c r="QP36" s="88"/>
      <c r="QQ36" s="88"/>
      <c r="QR36" s="88"/>
      <c r="QS36" s="88"/>
      <c r="QT36" s="88"/>
      <c r="QU36" s="88"/>
      <c r="QV36" s="88"/>
      <c r="QW36" s="88"/>
      <c r="QX36" s="88"/>
      <c r="QY36" s="88"/>
      <c r="QZ36" s="88"/>
      <c r="RA36" s="88"/>
      <c r="RB36" s="88"/>
      <c r="RC36" s="88"/>
      <c r="RD36" s="88"/>
      <c r="RE36" s="88"/>
      <c r="RF36" s="88"/>
      <c r="RG36" s="88"/>
      <c r="RH36" s="88"/>
      <c r="RI36" s="88"/>
      <c r="RJ36" s="88"/>
      <c r="RK36" s="88"/>
      <c r="RL36" s="88"/>
      <c r="RM36" s="88"/>
      <c r="RN36" s="88"/>
      <c r="RO36" s="88"/>
      <c r="RP36" s="88"/>
      <c r="RQ36" s="88"/>
      <c r="RR36" s="88"/>
      <c r="RS36" s="88"/>
      <c r="RT36" s="88"/>
      <c r="RU36" s="88"/>
      <c r="RV36" s="88"/>
      <c r="RW36" s="88"/>
      <c r="RX36" s="88"/>
      <c r="RY36" s="88"/>
      <c r="RZ36" s="88"/>
      <c r="SA36" s="88"/>
      <c r="SB36" s="88"/>
      <c r="SC36" s="88"/>
      <c r="SD36" s="88"/>
      <c r="SE36" s="88"/>
      <c r="SF36" s="88"/>
      <c r="SG36" s="88"/>
      <c r="SH36" s="88"/>
      <c r="SI36" s="88"/>
      <c r="SJ36" s="88"/>
    </row>
    <row r="37" spans="1:504" s="46" customFormat="1" ht="14.25">
      <c r="A37" s="958"/>
      <c r="B37" s="956" t="s">
        <v>80</v>
      </c>
      <c r="C37" t="s">
        <v>333</v>
      </c>
      <c r="D37" s="878"/>
      <c r="E37" s="85">
        <v>9.1163764974443655</v>
      </c>
      <c r="F37" s="25" t="s">
        <v>131</v>
      </c>
      <c r="G37" s="107">
        <v>7013407.5</v>
      </c>
      <c r="H37" s="260">
        <v>384814.54</v>
      </c>
      <c r="I37" s="260">
        <v>2482004.2200000002</v>
      </c>
      <c r="J37" s="883">
        <v>-246666.1400000006</v>
      </c>
      <c r="K37" s="597">
        <v>2235338.0799999996</v>
      </c>
      <c r="L37" s="598">
        <v>0</v>
      </c>
      <c r="M37" s="940">
        <v>2866818.7600000002</v>
      </c>
      <c r="N37" s="87">
        <v>2620152.6199999996</v>
      </c>
      <c r="O37" s="87"/>
      <c r="P37" s="865">
        <f t="shared" si="12"/>
        <v>2659386.6048237476</v>
      </c>
      <c r="Q37" s="865">
        <f t="shared" si="12"/>
        <v>2430568.2931354353</v>
      </c>
      <c r="R37" s="256">
        <v>4032123.5630790554</v>
      </c>
      <c r="S37" s="256">
        <v>212175.09738339821</v>
      </c>
      <c r="T37" s="27">
        <f>R37/P37</f>
        <v>1.5161855578896875</v>
      </c>
      <c r="U37" s="27">
        <f>((R37*1.1)+(S37))/Q37</f>
        <v>1.912108797722802</v>
      </c>
      <c r="V37" s="50"/>
      <c r="W37" s="50"/>
      <c r="X37" s="50"/>
      <c r="Y37" s="50"/>
      <c r="Z37" s="50"/>
      <c r="AA37" s="50"/>
      <c r="AB37" s="50"/>
      <c r="AC37" s="50"/>
      <c r="AD37" s="88"/>
      <c r="AE37" s="88"/>
      <c r="AF37" s="88"/>
      <c r="AG37" s="88"/>
      <c r="AH37" s="88"/>
      <c r="AI37" s="88"/>
      <c r="AJ37" s="88"/>
      <c r="AK37" s="88"/>
      <c r="AL37" s="88"/>
      <c r="AM37" s="88"/>
      <c r="AN37" s="88"/>
      <c r="AO37" s="88"/>
      <c r="AP37" s="88"/>
      <c r="AQ37" s="88"/>
      <c r="AR37" s="88"/>
      <c r="AS37" s="88"/>
      <c r="AT37" s="88"/>
      <c r="AU37" s="88"/>
      <c r="AV37" s="88"/>
      <c r="AW37" s="88"/>
      <c r="AX37" s="88"/>
      <c r="AY37" s="88"/>
      <c r="AZ37" s="88"/>
      <c r="BA37" s="88"/>
      <c r="BB37" s="88"/>
      <c r="BC37" s="88"/>
      <c r="BD37" s="88"/>
      <c r="BE37" s="88"/>
      <c r="BF37" s="88"/>
      <c r="BG37" s="88"/>
      <c r="BH37" s="88"/>
      <c r="BI37" s="88"/>
      <c r="BJ37" s="88"/>
      <c r="BK37" s="88"/>
      <c r="BL37" s="88"/>
      <c r="BM37" s="88"/>
      <c r="BN37" s="88"/>
      <c r="BO37" s="88"/>
      <c r="BP37" s="88"/>
      <c r="BQ37" s="88"/>
      <c r="BR37" s="88"/>
      <c r="BS37" s="88"/>
      <c r="BT37" s="88"/>
      <c r="BU37" s="88"/>
      <c r="BV37" s="88"/>
      <c r="BW37" s="88"/>
      <c r="BX37" s="88"/>
      <c r="BY37" s="88"/>
      <c r="BZ37" s="88"/>
      <c r="CA37" s="88"/>
      <c r="CB37" s="88"/>
      <c r="CC37" s="88"/>
      <c r="CD37" s="88"/>
      <c r="CE37" s="88"/>
      <c r="CF37" s="88"/>
      <c r="CG37" s="88"/>
      <c r="CH37" s="88"/>
      <c r="CI37" s="88"/>
      <c r="CJ37" s="88"/>
      <c r="CK37" s="88"/>
      <c r="CL37" s="88"/>
      <c r="CM37" s="88"/>
      <c r="CN37" s="88"/>
      <c r="CO37" s="88"/>
      <c r="CP37" s="88"/>
      <c r="CQ37" s="88"/>
      <c r="CR37" s="88"/>
      <c r="CS37" s="88"/>
      <c r="CT37" s="88"/>
      <c r="CU37" s="88"/>
      <c r="CV37" s="88"/>
      <c r="CW37" s="88"/>
      <c r="CX37" s="88"/>
      <c r="CY37" s="88"/>
      <c r="CZ37" s="88"/>
      <c r="DA37" s="88"/>
      <c r="DB37" s="88"/>
      <c r="DC37" s="88"/>
      <c r="DD37" s="88"/>
      <c r="DE37" s="88"/>
      <c r="DF37" s="88"/>
      <c r="DG37" s="88"/>
      <c r="DH37" s="88"/>
      <c r="DI37" s="88"/>
      <c r="DJ37" s="88"/>
      <c r="DK37" s="88"/>
      <c r="DL37" s="88"/>
      <c r="DM37" s="88"/>
      <c r="DN37" s="88"/>
      <c r="DO37" s="88"/>
      <c r="DP37" s="88"/>
      <c r="DQ37" s="88"/>
      <c r="DR37" s="88"/>
      <c r="DS37" s="88"/>
      <c r="DT37" s="88"/>
      <c r="DU37" s="88"/>
      <c r="DV37" s="88"/>
      <c r="DW37" s="88"/>
      <c r="DX37" s="88"/>
      <c r="DY37" s="88"/>
      <c r="DZ37" s="88"/>
      <c r="EA37" s="88"/>
      <c r="EB37" s="88"/>
      <c r="EC37" s="88"/>
      <c r="ED37" s="88"/>
      <c r="EE37" s="88"/>
      <c r="EF37" s="88"/>
      <c r="EG37" s="88"/>
      <c r="EH37" s="88"/>
      <c r="EI37" s="88"/>
      <c r="EJ37" s="88"/>
      <c r="EK37" s="88"/>
      <c r="EL37" s="88"/>
      <c r="EM37" s="88"/>
      <c r="EN37" s="88"/>
      <c r="EO37" s="88"/>
      <c r="EP37" s="88"/>
      <c r="EQ37" s="88"/>
      <c r="ER37" s="88"/>
      <c r="ES37" s="88"/>
      <c r="ET37" s="88"/>
      <c r="EU37" s="88"/>
      <c r="EV37" s="88"/>
      <c r="EW37" s="88"/>
      <c r="EX37" s="88"/>
      <c r="EY37" s="88"/>
      <c r="EZ37" s="88"/>
      <c r="FA37" s="88"/>
      <c r="FB37" s="88"/>
      <c r="FC37" s="88"/>
      <c r="FD37" s="88"/>
      <c r="FE37" s="88"/>
      <c r="FF37" s="88"/>
      <c r="FG37" s="88"/>
      <c r="FH37" s="88"/>
      <c r="FI37" s="88"/>
      <c r="FJ37" s="88"/>
      <c r="FK37" s="88"/>
      <c r="FL37" s="88"/>
      <c r="FM37" s="88"/>
      <c r="FN37" s="88"/>
      <c r="FO37" s="88"/>
      <c r="FP37" s="88"/>
      <c r="FQ37" s="88"/>
      <c r="FR37" s="88"/>
      <c r="FS37" s="88"/>
      <c r="FT37" s="88"/>
      <c r="FU37" s="88"/>
      <c r="FV37" s="88"/>
      <c r="FW37" s="88"/>
      <c r="FX37" s="88"/>
      <c r="FY37" s="88"/>
      <c r="FZ37" s="88"/>
      <c r="GA37" s="88"/>
      <c r="GB37" s="88"/>
      <c r="GC37" s="88"/>
      <c r="GD37" s="88"/>
      <c r="GE37" s="88"/>
      <c r="GF37" s="88"/>
      <c r="GG37" s="88"/>
      <c r="GH37" s="88"/>
      <c r="GI37" s="88"/>
      <c r="GJ37" s="88"/>
      <c r="GK37" s="88"/>
      <c r="GL37" s="88"/>
      <c r="GM37" s="88"/>
      <c r="GN37" s="88"/>
      <c r="GO37" s="88"/>
      <c r="GP37" s="88"/>
      <c r="GQ37" s="88"/>
      <c r="GR37" s="88"/>
      <c r="GS37" s="88"/>
      <c r="GT37" s="88"/>
      <c r="GU37" s="88"/>
      <c r="GV37" s="88"/>
      <c r="GW37" s="88"/>
      <c r="GX37" s="88"/>
      <c r="GY37" s="88"/>
      <c r="GZ37" s="88"/>
      <c r="HA37" s="88"/>
      <c r="HB37" s="88"/>
      <c r="HC37" s="88"/>
      <c r="HD37" s="88"/>
      <c r="HE37" s="88"/>
      <c r="HF37" s="88"/>
      <c r="HG37" s="88"/>
      <c r="HH37" s="88"/>
      <c r="HI37" s="88"/>
      <c r="HJ37" s="88"/>
      <c r="HK37" s="88"/>
      <c r="HL37" s="88"/>
      <c r="HM37" s="88"/>
      <c r="HN37" s="88"/>
      <c r="HO37" s="88"/>
      <c r="HP37" s="88"/>
      <c r="HQ37" s="88"/>
      <c r="HR37" s="88"/>
      <c r="HS37" s="88"/>
      <c r="HT37" s="88"/>
      <c r="HU37" s="88"/>
      <c r="HV37" s="88"/>
      <c r="HW37" s="88"/>
      <c r="HX37" s="88"/>
      <c r="HY37" s="88"/>
      <c r="HZ37" s="88"/>
      <c r="IA37" s="88"/>
      <c r="IB37" s="88"/>
      <c r="IC37" s="88"/>
      <c r="ID37" s="88"/>
      <c r="IE37" s="88"/>
      <c r="IF37" s="88"/>
      <c r="IG37" s="88"/>
      <c r="IH37" s="88"/>
      <c r="II37" s="88"/>
      <c r="IJ37" s="88"/>
      <c r="IK37" s="88"/>
      <c r="IL37" s="88"/>
      <c r="IM37" s="88"/>
      <c r="IN37" s="88"/>
      <c r="IO37" s="88"/>
      <c r="IP37" s="88"/>
      <c r="IQ37" s="88"/>
      <c r="IR37" s="88"/>
      <c r="IS37" s="88"/>
      <c r="IT37" s="88"/>
      <c r="IU37" s="88"/>
      <c r="IV37" s="88"/>
      <c r="IW37" s="88"/>
      <c r="IX37" s="88"/>
      <c r="IY37" s="88"/>
      <c r="IZ37" s="88"/>
      <c r="JA37" s="88"/>
      <c r="JB37" s="88"/>
      <c r="JC37" s="88"/>
      <c r="JD37" s="88"/>
      <c r="JE37" s="88"/>
      <c r="JF37" s="88"/>
      <c r="JG37" s="88"/>
      <c r="JH37" s="88"/>
      <c r="JI37" s="88"/>
      <c r="JJ37" s="88"/>
      <c r="JK37" s="88"/>
      <c r="JL37" s="88"/>
      <c r="JM37" s="88"/>
      <c r="JN37" s="88"/>
      <c r="JO37" s="88"/>
      <c r="JP37" s="88"/>
      <c r="JQ37" s="88"/>
      <c r="JR37" s="88"/>
      <c r="JS37" s="88"/>
      <c r="JT37" s="88"/>
      <c r="JU37" s="88"/>
      <c r="JV37" s="88"/>
      <c r="JW37" s="88"/>
      <c r="JX37" s="88"/>
      <c r="JY37" s="88"/>
      <c r="JZ37" s="88"/>
      <c r="KA37" s="88"/>
      <c r="KB37" s="88"/>
      <c r="KC37" s="88"/>
      <c r="KD37" s="88"/>
      <c r="KE37" s="88"/>
      <c r="KF37" s="88"/>
      <c r="KG37" s="88"/>
      <c r="KH37" s="88"/>
      <c r="KI37" s="88"/>
      <c r="KJ37" s="88"/>
      <c r="KK37" s="88"/>
      <c r="KL37" s="88"/>
      <c r="KM37" s="88"/>
      <c r="KN37" s="88"/>
      <c r="KO37" s="88"/>
      <c r="KP37" s="88"/>
      <c r="KQ37" s="88"/>
      <c r="KR37" s="88"/>
      <c r="KS37" s="88"/>
      <c r="KT37" s="88"/>
      <c r="KU37" s="88"/>
      <c r="KV37" s="88"/>
      <c r="KW37" s="88"/>
      <c r="KX37" s="88"/>
      <c r="KY37" s="88"/>
      <c r="KZ37" s="88"/>
      <c r="LA37" s="88"/>
      <c r="LB37" s="88"/>
      <c r="LC37" s="88"/>
      <c r="LD37" s="88"/>
      <c r="LE37" s="88"/>
      <c r="LF37" s="88"/>
      <c r="LG37" s="88"/>
      <c r="LH37" s="88"/>
      <c r="LI37" s="88"/>
      <c r="LJ37" s="88"/>
      <c r="LK37" s="88"/>
      <c r="LL37" s="88"/>
      <c r="LM37" s="88"/>
      <c r="LN37" s="88"/>
      <c r="LO37" s="88"/>
      <c r="LP37" s="88"/>
      <c r="LQ37" s="88"/>
      <c r="LR37" s="88"/>
      <c r="LS37" s="88"/>
      <c r="LT37" s="88"/>
      <c r="LU37" s="88"/>
      <c r="LV37" s="88"/>
      <c r="LW37" s="88"/>
      <c r="LX37" s="88"/>
      <c r="LY37" s="88"/>
      <c r="LZ37" s="88"/>
      <c r="MA37" s="88"/>
      <c r="MB37" s="88"/>
      <c r="MC37" s="88"/>
      <c r="MD37" s="88"/>
      <c r="ME37" s="88"/>
      <c r="MF37" s="88"/>
      <c r="MG37" s="88"/>
      <c r="MH37" s="88"/>
      <c r="MI37" s="88"/>
      <c r="MJ37" s="88"/>
      <c r="MK37" s="88"/>
      <c r="ML37" s="88"/>
      <c r="MM37" s="88"/>
      <c r="MN37" s="88"/>
      <c r="MO37" s="88"/>
      <c r="MP37" s="88"/>
      <c r="MQ37" s="88"/>
      <c r="MR37" s="88"/>
      <c r="MS37" s="88"/>
      <c r="MT37" s="88"/>
      <c r="MU37" s="88"/>
      <c r="MV37" s="88"/>
      <c r="MW37" s="88"/>
      <c r="MX37" s="88"/>
      <c r="MY37" s="88"/>
      <c r="MZ37" s="88"/>
      <c r="NA37" s="88"/>
      <c r="NB37" s="88"/>
      <c r="NC37" s="88"/>
      <c r="ND37" s="88"/>
      <c r="NE37" s="88"/>
      <c r="NF37" s="88"/>
      <c r="NG37" s="88"/>
      <c r="NH37" s="88"/>
      <c r="NI37" s="88"/>
      <c r="NJ37" s="88"/>
      <c r="NK37" s="88"/>
      <c r="NL37" s="88"/>
      <c r="NM37" s="88"/>
      <c r="NN37" s="88"/>
      <c r="NO37" s="88"/>
      <c r="NP37" s="88"/>
      <c r="NQ37" s="88"/>
      <c r="NR37" s="88"/>
      <c r="NS37" s="88"/>
      <c r="NT37" s="88"/>
      <c r="NU37" s="88"/>
      <c r="NV37" s="88"/>
      <c r="NW37" s="88"/>
      <c r="NX37" s="88"/>
      <c r="NY37" s="88"/>
      <c r="NZ37" s="88"/>
      <c r="OA37" s="88"/>
      <c r="OB37" s="88"/>
      <c r="OC37" s="88"/>
      <c r="OD37" s="88"/>
      <c r="OE37" s="88"/>
      <c r="OF37" s="88"/>
      <c r="OG37" s="88"/>
      <c r="OH37" s="88"/>
      <c r="OI37" s="88"/>
      <c r="OJ37" s="88"/>
      <c r="OK37" s="88"/>
      <c r="OL37" s="88"/>
      <c r="OM37" s="88"/>
      <c r="ON37" s="88"/>
      <c r="OO37" s="88"/>
      <c r="OP37" s="88"/>
      <c r="OQ37" s="88"/>
      <c r="OR37" s="88"/>
      <c r="OS37" s="88"/>
      <c r="OT37" s="88"/>
      <c r="OU37" s="88"/>
      <c r="OV37" s="88"/>
      <c r="OW37" s="88"/>
      <c r="OX37" s="88"/>
      <c r="OY37" s="88"/>
      <c r="OZ37" s="88"/>
      <c r="PA37" s="88"/>
      <c r="PB37" s="88"/>
      <c r="PC37" s="88"/>
      <c r="PD37" s="88"/>
      <c r="PE37" s="88"/>
      <c r="PF37" s="88"/>
      <c r="PG37" s="88"/>
      <c r="PH37" s="88"/>
      <c r="PI37" s="88"/>
      <c r="PJ37" s="88"/>
      <c r="PK37" s="88"/>
      <c r="PL37" s="88"/>
      <c r="PM37" s="88"/>
      <c r="PN37" s="88"/>
      <c r="PO37" s="88"/>
      <c r="PP37" s="88"/>
      <c r="PQ37" s="88"/>
      <c r="PR37" s="88"/>
      <c r="PS37" s="88"/>
      <c r="PT37" s="88"/>
      <c r="PU37" s="88"/>
      <c r="PV37" s="88"/>
      <c r="PW37" s="88"/>
      <c r="PX37" s="88"/>
      <c r="PY37" s="88"/>
      <c r="PZ37" s="88"/>
      <c r="QA37" s="88"/>
      <c r="QB37" s="88"/>
      <c r="QC37" s="88"/>
      <c r="QD37" s="88"/>
      <c r="QE37" s="88"/>
      <c r="QF37" s="88"/>
      <c r="QG37" s="88"/>
      <c r="QH37" s="88"/>
      <c r="QI37" s="88"/>
      <c r="QJ37" s="88"/>
      <c r="QK37" s="88"/>
      <c r="QL37" s="88"/>
      <c r="QM37" s="88"/>
      <c r="QN37" s="88"/>
      <c r="QO37" s="88"/>
      <c r="QP37" s="88"/>
      <c r="QQ37" s="88"/>
      <c r="QR37" s="88"/>
      <c r="QS37" s="88"/>
      <c r="QT37" s="88"/>
      <c r="QU37" s="88"/>
      <c r="QV37" s="88"/>
      <c r="QW37" s="88"/>
      <c r="QX37" s="88"/>
      <c r="QY37" s="88"/>
      <c r="QZ37" s="88"/>
      <c r="RA37" s="88"/>
      <c r="RB37" s="88"/>
      <c r="RC37" s="88"/>
      <c r="RD37" s="88"/>
      <c r="RE37" s="88"/>
      <c r="RF37" s="88"/>
      <c r="RG37" s="88"/>
      <c r="RH37" s="88"/>
      <c r="RI37" s="88"/>
      <c r="RJ37" s="88"/>
      <c r="RK37" s="88"/>
      <c r="RL37" s="88"/>
      <c r="RM37" s="88"/>
      <c r="RN37" s="88"/>
      <c r="RO37" s="88"/>
      <c r="RP37" s="88"/>
      <c r="RQ37" s="88"/>
      <c r="RR37" s="88"/>
      <c r="RS37" s="88"/>
      <c r="RT37" s="88"/>
      <c r="RU37" s="88"/>
      <c r="RV37" s="88"/>
      <c r="RW37" s="88"/>
      <c r="RX37" s="88"/>
      <c r="RY37" s="88"/>
      <c r="RZ37" s="88"/>
      <c r="SA37" s="88"/>
      <c r="SB37" s="88"/>
      <c r="SC37" s="88"/>
      <c r="SD37" s="88"/>
      <c r="SE37" s="88"/>
      <c r="SF37" s="88"/>
      <c r="SG37" s="88"/>
      <c r="SH37" s="88"/>
      <c r="SI37" s="88"/>
      <c r="SJ37" s="88"/>
    </row>
    <row r="38" spans="1:504" s="46" customFormat="1" ht="14.25">
      <c r="A38" s="959"/>
      <c r="B38" s="956" t="s">
        <v>80</v>
      </c>
      <c r="C38" t="s">
        <v>585</v>
      </c>
      <c r="D38" s="878"/>
      <c r="E38" s="85">
        <v>5</v>
      </c>
      <c r="F38" s="25" t="s">
        <v>401</v>
      </c>
      <c r="G38" s="107">
        <v>545653</v>
      </c>
      <c r="H38" s="260">
        <v>10936.86</v>
      </c>
      <c r="I38" s="260">
        <v>89621.51</v>
      </c>
      <c r="J38" s="883">
        <v>152132.74</v>
      </c>
      <c r="K38" s="597">
        <v>241754.25</v>
      </c>
      <c r="L38" s="598"/>
      <c r="M38" s="940">
        <v>100558.37</v>
      </c>
      <c r="N38" s="87">
        <v>252691.11</v>
      </c>
      <c r="O38" s="87"/>
      <c r="P38" s="865">
        <f t="shared" ref="P38" si="14">M38/(1+ElecDiscountRate)^1</f>
        <v>93282.346938775503</v>
      </c>
      <c r="Q38" s="865">
        <f t="shared" ref="Q38" si="15">N38/(1+ElecDiscountRate)^1</f>
        <v>234407.33766233764</v>
      </c>
      <c r="R38" s="256">
        <v>243962.29066696455</v>
      </c>
      <c r="S38" s="256">
        <v>0</v>
      </c>
      <c r="T38" s="27">
        <f>R38/P38</f>
        <v>2.6153103847943022</v>
      </c>
      <c r="U38" s="27">
        <f>((R38*1.1)+(S38))/Q38</f>
        <v>1.1448383929014623</v>
      </c>
      <c r="V38" s="50"/>
      <c r="W38" s="50"/>
      <c r="X38" s="50"/>
      <c r="Y38" s="50"/>
      <c r="Z38" s="50"/>
      <c r="AA38" s="50"/>
      <c r="AB38" s="50"/>
      <c r="AC38" s="50"/>
      <c r="AD38" s="88"/>
      <c r="AE38" s="88"/>
      <c r="AF38" s="88"/>
      <c r="AG38" s="88"/>
      <c r="AH38" s="88"/>
      <c r="AI38" s="88"/>
      <c r="AJ38" s="88"/>
      <c r="AK38" s="88"/>
      <c r="AL38" s="88"/>
      <c r="AM38" s="88"/>
      <c r="AN38" s="88"/>
      <c r="AO38" s="88"/>
      <c r="AP38" s="88"/>
      <c r="AQ38" s="88"/>
      <c r="AR38" s="88"/>
      <c r="AS38" s="88"/>
      <c r="AT38" s="88"/>
      <c r="AU38" s="88"/>
      <c r="AV38" s="88"/>
      <c r="AW38" s="88"/>
      <c r="AX38" s="88"/>
      <c r="AY38" s="88"/>
      <c r="AZ38" s="88"/>
      <c r="BA38" s="88"/>
      <c r="BB38" s="88"/>
      <c r="BC38" s="88"/>
      <c r="BD38" s="88"/>
      <c r="BE38" s="88"/>
      <c r="BF38" s="88"/>
      <c r="BG38" s="88"/>
      <c r="BH38" s="88"/>
      <c r="BI38" s="88"/>
      <c r="BJ38" s="88"/>
      <c r="BK38" s="88"/>
      <c r="BL38" s="88"/>
      <c r="BM38" s="88"/>
      <c r="BN38" s="88"/>
      <c r="BO38" s="88"/>
      <c r="BP38" s="88"/>
      <c r="BQ38" s="88"/>
      <c r="BR38" s="88"/>
      <c r="BS38" s="88"/>
      <c r="BT38" s="88"/>
      <c r="BU38" s="88"/>
      <c r="BV38" s="88"/>
      <c r="BW38" s="88"/>
      <c r="BX38" s="88"/>
      <c r="BY38" s="88"/>
      <c r="BZ38" s="88"/>
      <c r="CA38" s="88"/>
      <c r="CB38" s="88"/>
      <c r="CC38" s="88"/>
      <c r="CD38" s="88"/>
      <c r="CE38" s="88"/>
      <c r="CF38" s="88"/>
      <c r="CG38" s="88"/>
      <c r="CH38" s="88"/>
      <c r="CI38" s="88"/>
      <c r="CJ38" s="88"/>
      <c r="CK38" s="88"/>
      <c r="CL38" s="88"/>
      <c r="CM38" s="88"/>
      <c r="CN38" s="88"/>
      <c r="CO38" s="88"/>
      <c r="CP38" s="88"/>
      <c r="CQ38" s="88"/>
      <c r="CR38" s="88"/>
      <c r="CS38" s="88"/>
      <c r="CT38" s="88"/>
      <c r="CU38" s="88"/>
      <c r="CV38" s="88"/>
      <c r="CW38" s="88"/>
      <c r="CX38" s="88"/>
      <c r="CY38" s="88"/>
      <c r="CZ38" s="88"/>
      <c r="DA38" s="88"/>
      <c r="DB38" s="88"/>
      <c r="DC38" s="88"/>
      <c r="DD38" s="88"/>
      <c r="DE38" s="88"/>
      <c r="DF38" s="88"/>
      <c r="DG38" s="88"/>
      <c r="DH38" s="88"/>
      <c r="DI38" s="88"/>
      <c r="DJ38" s="88"/>
      <c r="DK38" s="88"/>
      <c r="DL38" s="88"/>
      <c r="DM38" s="88"/>
      <c r="DN38" s="88"/>
      <c r="DO38" s="88"/>
      <c r="DP38" s="88"/>
      <c r="DQ38" s="88"/>
      <c r="DR38" s="88"/>
      <c r="DS38" s="88"/>
      <c r="DT38" s="88"/>
      <c r="DU38" s="88"/>
      <c r="DV38" s="88"/>
      <c r="DW38" s="88"/>
      <c r="DX38" s="88"/>
      <c r="DY38" s="88"/>
      <c r="DZ38" s="88"/>
      <c r="EA38" s="88"/>
      <c r="EB38" s="88"/>
      <c r="EC38" s="88"/>
      <c r="ED38" s="88"/>
      <c r="EE38" s="88"/>
      <c r="EF38" s="88"/>
      <c r="EG38" s="88"/>
      <c r="EH38" s="88"/>
      <c r="EI38" s="88"/>
      <c r="EJ38" s="88"/>
      <c r="EK38" s="88"/>
      <c r="EL38" s="88"/>
      <c r="EM38" s="88"/>
      <c r="EN38" s="88"/>
      <c r="EO38" s="88"/>
      <c r="EP38" s="88"/>
      <c r="EQ38" s="88"/>
      <c r="ER38" s="88"/>
      <c r="ES38" s="88"/>
      <c r="ET38" s="88"/>
      <c r="EU38" s="88"/>
      <c r="EV38" s="88"/>
      <c r="EW38" s="88"/>
      <c r="EX38" s="88"/>
      <c r="EY38" s="88"/>
      <c r="EZ38" s="88"/>
      <c r="FA38" s="88"/>
      <c r="FB38" s="88"/>
      <c r="FC38" s="88"/>
      <c r="FD38" s="88"/>
      <c r="FE38" s="88"/>
      <c r="FF38" s="88"/>
      <c r="FG38" s="88"/>
      <c r="FH38" s="88"/>
      <c r="FI38" s="88"/>
      <c r="FJ38" s="88"/>
      <c r="FK38" s="88"/>
      <c r="FL38" s="88"/>
      <c r="FM38" s="88"/>
      <c r="FN38" s="88"/>
      <c r="FO38" s="88"/>
      <c r="FP38" s="88"/>
      <c r="FQ38" s="88"/>
      <c r="FR38" s="88"/>
      <c r="FS38" s="88"/>
      <c r="FT38" s="88"/>
      <c r="FU38" s="88"/>
      <c r="FV38" s="88"/>
      <c r="FW38" s="88"/>
      <c r="FX38" s="88"/>
      <c r="FY38" s="88"/>
      <c r="FZ38" s="88"/>
      <c r="GA38" s="88"/>
      <c r="GB38" s="88"/>
      <c r="GC38" s="88"/>
      <c r="GD38" s="88"/>
      <c r="GE38" s="88"/>
      <c r="GF38" s="88"/>
      <c r="GG38" s="88"/>
      <c r="GH38" s="88"/>
      <c r="GI38" s="88"/>
      <c r="GJ38" s="88"/>
      <c r="GK38" s="88"/>
      <c r="GL38" s="88"/>
      <c r="GM38" s="88"/>
      <c r="GN38" s="88"/>
      <c r="GO38" s="88"/>
      <c r="GP38" s="88"/>
      <c r="GQ38" s="88"/>
      <c r="GR38" s="88"/>
      <c r="GS38" s="88"/>
      <c r="GT38" s="88"/>
      <c r="GU38" s="88"/>
      <c r="GV38" s="88"/>
      <c r="GW38" s="88"/>
      <c r="GX38" s="88"/>
      <c r="GY38" s="88"/>
      <c r="GZ38" s="88"/>
      <c r="HA38" s="88"/>
      <c r="HB38" s="88"/>
      <c r="HC38" s="88"/>
      <c r="HD38" s="88"/>
      <c r="HE38" s="88"/>
      <c r="HF38" s="88"/>
      <c r="HG38" s="88"/>
      <c r="HH38" s="88"/>
      <c r="HI38" s="88"/>
      <c r="HJ38" s="88"/>
      <c r="HK38" s="88"/>
      <c r="HL38" s="88"/>
      <c r="HM38" s="88"/>
      <c r="HN38" s="88"/>
      <c r="HO38" s="88"/>
      <c r="HP38" s="88"/>
      <c r="HQ38" s="88"/>
      <c r="HR38" s="88"/>
      <c r="HS38" s="88"/>
      <c r="HT38" s="88"/>
      <c r="HU38" s="88"/>
      <c r="HV38" s="88"/>
      <c r="HW38" s="88"/>
      <c r="HX38" s="88"/>
      <c r="HY38" s="88"/>
      <c r="HZ38" s="88"/>
      <c r="IA38" s="88"/>
      <c r="IB38" s="88"/>
      <c r="IC38" s="88"/>
      <c r="ID38" s="88"/>
      <c r="IE38" s="88"/>
      <c r="IF38" s="88"/>
      <c r="IG38" s="88"/>
      <c r="IH38" s="88"/>
      <c r="II38" s="88"/>
      <c r="IJ38" s="88"/>
      <c r="IK38" s="88"/>
      <c r="IL38" s="88"/>
      <c r="IM38" s="88"/>
      <c r="IN38" s="88"/>
      <c r="IO38" s="88"/>
      <c r="IP38" s="88"/>
      <c r="IQ38" s="88"/>
      <c r="IR38" s="88"/>
      <c r="IS38" s="88"/>
      <c r="IT38" s="88"/>
      <c r="IU38" s="88"/>
      <c r="IV38" s="88"/>
      <c r="IW38" s="88"/>
      <c r="IX38" s="88"/>
      <c r="IY38" s="88"/>
      <c r="IZ38" s="88"/>
      <c r="JA38" s="88"/>
      <c r="JB38" s="88"/>
      <c r="JC38" s="88"/>
      <c r="JD38" s="88"/>
      <c r="JE38" s="88"/>
      <c r="JF38" s="88"/>
      <c r="JG38" s="88"/>
      <c r="JH38" s="88"/>
      <c r="JI38" s="88"/>
      <c r="JJ38" s="88"/>
      <c r="JK38" s="88"/>
      <c r="JL38" s="88"/>
      <c r="JM38" s="88"/>
      <c r="JN38" s="88"/>
      <c r="JO38" s="88"/>
      <c r="JP38" s="88"/>
      <c r="JQ38" s="88"/>
      <c r="JR38" s="88"/>
      <c r="JS38" s="88"/>
      <c r="JT38" s="88"/>
      <c r="JU38" s="88"/>
      <c r="JV38" s="88"/>
      <c r="JW38" s="88"/>
      <c r="JX38" s="88"/>
      <c r="JY38" s="88"/>
      <c r="JZ38" s="88"/>
      <c r="KA38" s="88"/>
      <c r="KB38" s="88"/>
      <c r="KC38" s="88"/>
      <c r="KD38" s="88"/>
      <c r="KE38" s="88"/>
      <c r="KF38" s="88"/>
      <c r="KG38" s="88"/>
      <c r="KH38" s="88"/>
      <c r="KI38" s="88"/>
      <c r="KJ38" s="88"/>
      <c r="KK38" s="88"/>
      <c r="KL38" s="88"/>
      <c r="KM38" s="88"/>
      <c r="KN38" s="88"/>
      <c r="KO38" s="88"/>
      <c r="KP38" s="88"/>
      <c r="KQ38" s="88"/>
      <c r="KR38" s="88"/>
      <c r="KS38" s="88"/>
      <c r="KT38" s="88"/>
      <c r="KU38" s="88"/>
      <c r="KV38" s="88"/>
      <c r="KW38" s="88"/>
      <c r="KX38" s="88"/>
      <c r="KY38" s="88"/>
      <c r="KZ38" s="88"/>
      <c r="LA38" s="88"/>
      <c r="LB38" s="88"/>
      <c r="LC38" s="88"/>
      <c r="LD38" s="88"/>
      <c r="LE38" s="88"/>
      <c r="LF38" s="88"/>
      <c r="LG38" s="88"/>
      <c r="LH38" s="88"/>
      <c r="LI38" s="88"/>
      <c r="LJ38" s="88"/>
      <c r="LK38" s="88"/>
      <c r="LL38" s="88"/>
      <c r="LM38" s="88"/>
      <c r="LN38" s="88"/>
      <c r="LO38" s="88"/>
      <c r="LP38" s="88"/>
      <c r="LQ38" s="88"/>
      <c r="LR38" s="88"/>
      <c r="LS38" s="88"/>
      <c r="LT38" s="88"/>
      <c r="LU38" s="88"/>
      <c r="LV38" s="88"/>
      <c r="LW38" s="88"/>
      <c r="LX38" s="88"/>
      <c r="LY38" s="88"/>
      <c r="LZ38" s="88"/>
      <c r="MA38" s="88"/>
      <c r="MB38" s="88"/>
      <c r="MC38" s="88"/>
      <c r="MD38" s="88"/>
      <c r="ME38" s="88"/>
      <c r="MF38" s="88"/>
      <c r="MG38" s="88"/>
      <c r="MH38" s="88"/>
      <c r="MI38" s="88"/>
      <c r="MJ38" s="88"/>
      <c r="MK38" s="88"/>
      <c r="ML38" s="88"/>
      <c r="MM38" s="88"/>
      <c r="MN38" s="88"/>
      <c r="MO38" s="88"/>
      <c r="MP38" s="88"/>
      <c r="MQ38" s="88"/>
      <c r="MR38" s="88"/>
      <c r="MS38" s="88"/>
      <c r="MT38" s="88"/>
      <c r="MU38" s="88"/>
      <c r="MV38" s="88"/>
      <c r="MW38" s="88"/>
      <c r="MX38" s="88"/>
      <c r="MY38" s="88"/>
      <c r="MZ38" s="88"/>
      <c r="NA38" s="88"/>
      <c r="NB38" s="88"/>
      <c r="NC38" s="88"/>
      <c r="ND38" s="88"/>
      <c r="NE38" s="88"/>
      <c r="NF38" s="88"/>
      <c r="NG38" s="88"/>
      <c r="NH38" s="88"/>
      <c r="NI38" s="88"/>
      <c r="NJ38" s="88"/>
      <c r="NK38" s="88"/>
      <c r="NL38" s="88"/>
      <c r="NM38" s="88"/>
      <c r="NN38" s="88"/>
      <c r="NO38" s="88"/>
      <c r="NP38" s="88"/>
      <c r="NQ38" s="88"/>
      <c r="NR38" s="88"/>
      <c r="NS38" s="88"/>
      <c r="NT38" s="88"/>
      <c r="NU38" s="88"/>
      <c r="NV38" s="88"/>
      <c r="NW38" s="88"/>
      <c r="NX38" s="88"/>
      <c r="NY38" s="88"/>
      <c r="NZ38" s="88"/>
      <c r="OA38" s="88"/>
      <c r="OB38" s="88"/>
      <c r="OC38" s="88"/>
      <c r="OD38" s="88"/>
      <c r="OE38" s="88"/>
      <c r="OF38" s="88"/>
      <c r="OG38" s="88"/>
      <c r="OH38" s="88"/>
      <c r="OI38" s="88"/>
      <c r="OJ38" s="88"/>
      <c r="OK38" s="88"/>
      <c r="OL38" s="88"/>
      <c r="OM38" s="88"/>
      <c r="ON38" s="88"/>
      <c r="OO38" s="88"/>
      <c r="OP38" s="88"/>
      <c r="OQ38" s="88"/>
      <c r="OR38" s="88"/>
      <c r="OS38" s="88"/>
      <c r="OT38" s="88"/>
      <c r="OU38" s="88"/>
      <c r="OV38" s="88"/>
      <c r="OW38" s="88"/>
      <c r="OX38" s="88"/>
      <c r="OY38" s="88"/>
      <c r="OZ38" s="88"/>
      <c r="PA38" s="88"/>
      <c r="PB38" s="88"/>
      <c r="PC38" s="88"/>
      <c r="PD38" s="88"/>
      <c r="PE38" s="88"/>
      <c r="PF38" s="88"/>
      <c r="PG38" s="88"/>
      <c r="PH38" s="88"/>
      <c r="PI38" s="88"/>
      <c r="PJ38" s="88"/>
      <c r="PK38" s="88"/>
      <c r="PL38" s="88"/>
      <c r="PM38" s="88"/>
      <c r="PN38" s="88"/>
      <c r="PO38" s="88"/>
      <c r="PP38" s="88"/>
      <c r="PQ38" s="88"/>
      <c r="PR38" s="88"/>
      <c r="PS38" s="88"/>
      <c r="PT38" s="88"/>
      <c r="PU38" s="88"/>
      <c r="PV38" s="88"/>
      <c r="PW38" s="88"/>
      <c r="PX38" s="88"/>
      <c r="PY38" s="88"/>
      <c r="PZ38" s="88"/>
      <c r="QA38" s="88"/>
      <c r="QB38" s="88"/>
      <c r="QC38" s="88"/>
      <c r="QD38" s="88"/>
      <c r="QE38" s="88"/>
      <c r="QF38" s="88"/>
      <c r="QG38" s="88"/>
      <c r="QH38" s="88"/>
      <c r="QI38" s="88"/>
      <c r="QJ38" s="88"/>
      <c r="QK38" s="88"/>
      <c r="QL38" s="88"/>
      <c r="QM38" s="88"/>
      <c r="QN38" s="88"/>
      <c r="QO38" s="88"/>
      <c r="QP38" s="88"/>
      <c r="QQ38" s="88"/>
      <c r="QR38" s="88"/>
      <c r="QS38" s="88"/>
      <c r="QT38" s="88"/>
      <c r="QU38" s="88"/>
      <c r="QV38" s="88"/>
      <c r="QW38" s="88"/>
      <c r="QX38" s="88"/>
      <c r="QY38" s="88"/>
      <c r="QZ38" s="88"/>
      <c r="RA38" s="88"/>
      <c r="RB38" s="88"/>
      <c r="RC38" s="88"/>
      <c r="RD38" s="88"/>
      <c r="RE38" s="88"/>
      <c r="RF38" s="88"/>
      <c r="RG38" s="88"/>
      <c r="RH38" s="88"/>
      <c r="RI38" s="88"/>
      <c r="RJ38" s="88"/>
      <c r="RK38" s="88"/>
      <c r="RL38" s="88"/>
      <c r="RM38" s="88"/>
      <c r="RN38" s="88"/>
      <c r="RO38" s="88"/>
      <c r="RP38" s="88"/>
      <c r="RQ38" s="88"/>
      <c r="RR38" s="88"/>
      <c r="RS38" s="88"/>
      <c r="RT38" s="88"/>
      <c r="RU38" s="88"/>
      <c r="RV38" s="88"/>
      <c r="RW38" s="88"/>
      <c r="RX38" s="88"/>
      <c r="RY38" s="88"/>
      <c r="RZ38" s="88"/>
      <c r="SA38" s="88"/>
      <c r="SB38" s="88"/>
      <c r="SC38" s="88"/>
      <c r="SD38" s="88"/>
      <c r="SE38" s="88"/>
      <c r="SF38" s="88"/>
      <c r="SG38" s="88"/>
      <c r="SH38" s="88"/>
      <c r="SI38" s="88"/>
      <c r="SJ38" s="88"/>
    </row>
    <row r="39" spans="1:504" s="147" customFormat="1" ht="15">
      <c r="A39" s="960"/>
      <c r="B39" s="957"/>
      <c r="C39" s="144" t="s">
        <v>64</v>
      </c>
      <c r="D39" s="271"/>
      <c r="E39" s="145"/>
      <c r="F39" s="108"/>
      <c r="G39" s="522">
        <f t="shared" ref="G39:N39" si="16">SUM(G24:G30)</f>
        <v>143198045.93400002</v>
      </c>
      <c r="H39" s="261">
        <f t="shared" si="16"/>
        <v>7687694.8099999987</v>
      </c>
      <c r="I39" s="261">
        <f t="shared" si="16"/>
        <v>31304164.120000001</v>
      </c>
      <c r="J39" s="261">
        <f t="shared" si="16"/>
        <v>31710157.140000001</v>
      </c>
      <c r="K39" s="261">
        <f t="shared" si="16"/>
        <v>63014321.259999998</v>
      </c>
      <c r="L39" s="261">
        <f t="shared" si="16"/>
        <v>0</v>
      </c>
      <c r="M39" s="261">
        <f t="shared" si="16"/>
        <v>39008591.609999999</v>
      </c>
      <c r="N39" s="261">
        <f t="shared" si="16"/>
        <v>70702016.069999993</v>
      </c>
      <c r="O39" s="261"/>
      <c r="P39" s="593">
        <f>SUM(P24:P30)</f>
        <v>36170555.59369202</v>
      </c>
      <c r="Q39" s="593">
        <f>SUM(Q24:Q30)</f>
        <v>65586285.779220775</v>
      </c>
      <c r="R39" s="261">
        <f>SUM(R24:R30)</f>
        <v>103232180.47251019</v>
      </c>
      <c r="S39" s="261">
        <f>SUM(S24:S30)</f>
        <v>382046.55174834677</v>
      </c>
      <c r="T39" s="286">
        <f t="shared" si="11"/>
        <v>2.8540391149123905</v>
      </c>
      <c r="U39" s="286">
        <f>((R39*1.1)+(S39))/Q39</f>
        <v>1.7372144758288408</v>
      </c>
      <c r="V39" s="50"/>
      <c r="W39" s="50"/>
      <c r="X39" s="50"/>
      <c r="Y39" s="50"/>
      <c r="Z39" s="50"/>
      <c r="AA39" s="50"/>
      <c r="AB39" s="50"/>
      <c r="AC39" s="50"/>
      <c r="AD39" s="146"/>
      <c r="AE39" s="146"/>
      <c r="AF39" s="146"/>
      <c r="AG39" s="146"/>
      <c r="AH39" s="146"/>
      <c r="AI39" s="146"/>
      <c r="AJ39" s="146"/>
      <c r="AK39" s="146"/>
      <c r="AL39" s="146"/>
      <c r="AM39" s="146"/>
      <c r="AN39" s="146"/>
      <c r="AO39" s="146"/>
      <c r="AP39" s="146"/>
      <c r="AQ39" s="146"/>
      <c r="AR39" s="146"/>
      <c r="AS39" s="146"/>
      <c r="AT39" s="146"/>
      <c r="AU39" s="146"/>
      <c r="AV39" s="146"/>
      <c r="AW39" s="146"/>
      <c r="AX39" s="146"/>
      <c r="AY39" s="146"/>
      <c r="AZ39" s="146"/>
      <c r="BA39" s="146"/>
      <c r="BB39" s="146"/>
      <c r="BC39" s="146"/>
      <c r="BD39" s="146"/>
      <c r="BE39" s="146"/>
      <c r="BF39" s="146"/>
      <c r="BG39" s="146"/>
      <c r="BH39" s="146"/>
      <c r="BI39" s="146"/>
      <c r="BJ39" s="146"/>
      <c r="BK39" s="146"/>
      <c r="BL39" s="146"/>
      <c r="BM39" s="146"/>
      <c r="BN39" s="146"/>
      <c r="BO39" s="146"/>
      <c r="BP39" s="146"/>
      <c r="BQ39" s="146"/>
      <c r="BR39" s="146"/>
      <c r="BS39" s="146"/>
      <c r="BT39" s="146"/>
      <c r="BU39" s="146"/>
      <c r="BV39" s="146"/>
      <c r="BW39" s="146"/>
      <c r="BX39" s="146"/>
      <c r="BY39" s="146"/>
      <c r="BZ39" s="146"/>
      <c r="CA39" s="146"/>
      <c r="CB39" s="146"/>
      <c r="CC39" s="146"/>
      <c r="CD39" s="146"/>
      <c r="CE39" s="146"/>
      <c r="CF39" s="146"/>
      <c r="CG39" s="146"/>
      <c r="CH39" s="146"/>
      <c r="CI39" s="146"/>
      <c r="CJ39" s="146"/>
      <c r="CK39" s="146"/>
      <c r="CL39" s="146"/>
      <c r="CM39" s="146"/>
      <c r="CN39" s="146"/>
      <c r="CO39" s="146"/>
      <c r="CP39" s="146"/>
      <c r="CQ39" s="146"/>
      <c r="CR39" s="146"/>
      <c r="CS39" s="146"/>
      <c r="CT39" s="146"/>
      <c r="CU39" s="146"/>
      <c r="CV39" s="146"/>
      <c r="CW39" s="146"/>
      <c r="CX39" s="146"/>
      <c r="CY39" s="146"/>
      <c r="CZ39" s="146"/>
      <c r="DA39" s="146"/>
      <c r="DB39" s="146"/>
      <c r="DC39" s="146"/>
      <c r="DD39" s="146"/>
      <c r="DE39" s="146"/>
      <c r="DF39" s="146"/>
      <c r="DG39" s="146"/>
      <c r="DH39" s="146"/>
      <c r="DI39" s="146"/>
      <c r="DJ39" s="146"/>
      <c r="DK39" s="146"/>
      <c r="DL39" s="146"/>
      <c r="DM39" s="146"/>
      <c r="DN39" s="146"/>
      <c r="DO39" s="146"/>
      <c r="DP39" s="146"/>
      <c r="DQ39" s="146"/>
      <c r="DR39" s="146"/>
      <c r="DS39" s="146"/>
      <c r="DT39" s="146"/>
      <c r="DU39" s="146"/>
      <c r="DV39" s="146"/>
      <c r="DW39" s="146"/>
      <c r="DX39" s="146"/>
      <c r="DY39" s="146"/>
      <c r="DZ39" s="146"/>
      <c r="EA39" s="146"/>
      <c r="EB39" s="146"/>
      <c r="EC39" s="146"/>
      <c r="ED39" s="146"/>
      <c r="EE39" s="146"/>
      <c r="EF39" s="146"/>
      <c r="EG39" s="146"/>
      <c r="EH39" s="146"/>
      <c r="EI39" s="146"/>
      <c r="EJ39" s="146"/>
      <c r="EK39" s="146"/>
      <c r="EL39" s="146"/>
      <c r="EM39" s="146"/>
      <c r="EN39" s="146"/>
      <c r="EO39" s="146"/>
      <c r="EP39" s="146"/>
      <c r="EQ39" s="146"/>
      <c r="ER39" s="146"/>
      <c r="ES39" s="146"/>
      <c r="ET39" s="146"/>
      <c r="EU39" s="146"/>
      <c r="EV39" s="146"/>
      <c r="EW39" s="146"/>
      <c r="EX39" s="146"/>
      <c r="EY39" s="146"/>
      <c r="EZ39" s="146"/>
      <c r="FA39" s="146"/>
      <c r="FB39" s="146"/>
      <c r="FC39" s="146"/>
      <c r="FD39" s="146"/>
      <c r="FE39" s="146"/>
      <c r="FF39" s="146"/>
      <c r="FG39" s="146"/>
      <c r="FH39" s="146"/>
      <c r="FI39" s="146"/>
      <c r="FJ39" s="146"/>
      <c r="FK39" s="146"/>
      <c r="FL39" s="146"/>
      <c r="FM39" s="146"/>
      <c r="FN39" s="146"/>
      <c r="FO39" s="146"/>
      <c r="FP39" s="146"/>
      <c r="FQ39" s="146"/>
      <c r="FR39" s="146"/>
      <c r="FS39" s="146"/>
      <c r="FT39" s="146"/>
      <c r="FU39" s="146"/>
      <c r="FV39" s="146"/>
      <c r="FW39" s="146"/>
      <c r="FX39" s="146"/>
      <c r="FY39" s="146"/>
      <c r="FZ39" s="146"/>
      <c r="GA39" s="146"/>
      <c r="GB39" s="146"/>
      <c r="GC39" s="146"/>
      <c r="GD39" s="146"/>
      <c r="GE39" s="146"/>
      <c r="GF39" s="146"/>
      <c r="GG39" s="146"/>
      <c r="GH39" s="146"/>
      <c r="GI39" s="146"/>
      <c r="GJ39" s="146"/>
      <c r="GK39" s="146"/>
      <c r="GL39" s="146"/>
      <c r="GM39" s="146"/>
      <c r="GN39" s="146"/>
      <c r="GO39" s="146"/>
      <c r="GP39" s="146"/>
      <c r="GQ39" s="146"/>
      <c r="GR39" s="146"/>
      <c r="GS39" s="146"/>
      <c r="GT39" s="146"/>
      <c r="GU39" s="146"/>
      <c r="GV39" s="146"/>
      <c r="GW39" s="146"/>
      <c r="GX39" s="146"/>
      <c r="GY39" s="146"/>
      <c r="GZ39" s="146"/>
      <c r="HA39" s="146"/>
      <c r="HB39" s="146"/>
      <c r="HC39" s="146"/>
      <c r="HD39" s="146"/>
      <c r="HE39" s="146"/>
      <c r="HF39" s="146"/>
      <c r="HG39" s="146"/>
      <c r="HH39" s="146"/>
      <c r="HI39" s="146"/>
      <c r="HJ39" s="146"/>
      <c r="HK39" s="146"/>
      <c r="HL39" s="146"/>
      <c r="HM39" s="146"/>
      <c r="HN39" s="146"/>
      <c r="HO39" s="146"/>
      <c r="HP39" s="146"/>
      <c r="HQ39" s="146"/>
      <c r="HR39" s="146"/>
      <c r="HS39" s="146"/>
      <c r="HT39" s="146"/>
      <c r="HU39" s="146"/>
      <c r="HV39" s="146"/>
      <c r="HW39" s="146"/>
      <c r="HX39" s="146"/>
      <c r="HY39" s="146"/>
      <c r="HZ39" s="146"/>
      <c r="IA39" s="146"/>
      <c r="IB39" s="146"/>
      <c r="IC39" s="146"/>
      <c r="ID39" s="146"/>
      <c r="IE39" s="146"/>
      <c r="IF39" s="146"/>
      <c r="IG39" s="146"/>
      <c r="IH39" s="146"/>
      <c r="II39" s="146"/>
      <c r="IJ39" s="146"/>
      <c r="IK39" s="146"/>
      <c r="IL39" s="146"/>
      <c r="IM39" s="146"/>
      <c r="IN39" s="146"/>
      <c r="IO39" s="146"/>
      <c r="IP39" s="146"/>
      <c r="IQ39" s="146"/>
      <c r="IR39" s="146"/>
      <c r="IS39" s="146"/>
      <c r="IT39" s="146"/>
      <c r="IU39" s="146"/>
      <c r="IV39" s="146"/>
      <c r="IW39" s="146"/>
      <c r="IX39" s="146"/>
      <c r="IY39" s="146"/>
      <c r="IZ39" s="146"/>
      <c r="JA39" s="146"/>
      <c r="JB39" s="146"/>
      <c r="JC39" s="146"/>
      <c r="JD39" s="146"/>
      <c r="JE39" s="146"/>
      <c r="JF39" s="146"/>
      <c r="JG39" s="146"/>
      <c r="JH39" s="146"/>
      <c r="JI39" s="146"/>
      <c r="JJ39" s="146"/>
      <c r="JK39" s="146"/>
      <c r="JL39" s="146"/>
      <c r="JM39" s="146"/>
      <c r="JN39" s="146"/>
      <c r="JO39" s="146"/>
      <c r="JP39" s="146"/>
      <c r="JQ39" s="146"/>
      <c r="JR39" s="146"/>
      <c r="JS39" s="146"/>
      <c r="JT39" s="146"/>
      <c r="JU39" s="146"/>
      <c r="JV39" s="146"/>
      <c r="JW39" s="146"/>
      <c r="JX39" s="146"/>
      <c r="JY39" s="146"/>
      <c r="JZ39" s="146"/>
      <c r="KA39" s="146"/>
      <c r="KB39" s="146"/>
      <c r="KC39" s="146"/>
      <c r="KD39" s="146"/>
      <c r="KE39" s="146"/>
      <c r="KF39" s="146"/>
      <c r="KG39" s="146"/>
      <c r="KH39" s="146"/>
      <c r="KI39" s="146"/>
      <c r="KJ39" s="146"/>
      <c r="KK39" s="146"/>
      <c r="KL39" s="146"/>
      <c r="KM39" s="146"/>
      <c r="KN39" s="146"/>
      <c r="KO39" s="146"/>
      <c r="KP39" s="146"/>
      <c r="KQ39" s="146"/>
      <c r="KR39" s="146"/>
      <c r="KS39" s="146"/>
      <c r="KT39" s="146"/>
      <c r="KU39" s="146"/>
      <c r="KV39" s="146"/>
      <c r="KW39" s="146"/>
      <c r="KX39" s="146"/>
      <c r="KY39" s="146"/>
      <c r="KZ39" s="146"/>
      <c r="LA39" s="146"/>
      <c r="LB39" s="146"/>
      <c r="LC39" s="146"/>
      <c r="LD39" s="146"/>
      <c r="LE39" s="146"/>
      <c r="LF39" s="146"/>
      <c r="LG39" s="146"/>
      <c r="LH39" s="146"/>
      <c r="LI39" s="146"/>
      <c r="LJ39" s="146"/>
      <c r="LK39" s="146"/>
      <c r="LL39" s="146"/>
      <c r="LM39" s="146"/>
      <c r="LN39" s="146"/>
      <c r="LO39" s="146"/>
      <c r="LP39" s="146"/>
      <c r="LQ39" s="146"/>
      <c r="LR39" s="146"/>
      <c r="LS39" s="146"/>
      <c r="LT39" s="146"/>
      <c r="LU39" s="146"/>
      <c r="LV39" s="146"/>
      <c r="LW39" s="146"/>
      <c r="LX39" s="146"/>
      <c r="LY39" s="146"/>
      <c r="LZ39" s="146"/>
      <c r="MA39" s="146"/>
      <c r="MB39" s="146"/>
      <c r="MC39" s="146"/>
      <c r="MD39" s="146"/>
      <c r="ME39" s="146"/>
      <c r="MF39" s="146"/>
      <c r="MG39" s="146"/>
      <c r="MH39" s="146"/>
      <c r="MI39" s="146"/>
      <c r="MJ39" s="146"/>
      <c r="MK39" s="146"/>
      <c r="ML39" s="146"/>
      <c r="MM39" s="146"/>
      <c r="MN39" s="146"/>
      <c r="MO39" s="146"/>
      <c r="MP39" s="146"/>
      <c r="MQ39" s="146"/>
      <c r="MR39" s="146"/>
      <c r="MS39" s="146"/>
      <c r="MT39" s="146"/>
      <c r="MU39" s="146"/>
      <c r="MV39" s="146"/>
      <c r="MW39" s="146"/>
      <c r="MX39" s="146"/>
      <c r="MY39" s="146"/>
      <c r="MZ39" s="146"/>
      <c r="NA39" s="146"/>
      <c r="NB39" s="146"/>
      <c r="NC39" s="146"/>
      <c r="ND39" s="146"/>
      <c r="NE39" s="146"/>
      <c r="NF39" s="146"/>
      <c r="NG39" s="146"/>
      <c r="NH39" s="146"/>
      <c r="NI39" s="146"/>
      <c r="NJ39" s="146"/>
      <c r="NK39" s="146"/>
      <c r="NL39" s="146"/>
      <c r="NM39" s="146"/>
      <c r="NN39" s="146"/>
      <c r="NO39" s="146"/>
      <c r="NP39" s="146"/>
      <c r="NQ39" s="146"/>
      <c r="NR39" s="146"/>
      <c r="NS39" s="146"/>
      <c r="NT39" s="146"/>
      <c r="NU39" s="146"/>
      <c r="NV39" s="146"/>
      <c r="NW39" s="146"/>
      <c r="NX39" s="146"/>
      <c r="NY39" s="146"/>
      <c r="NZ39" s="146"/>
      <c r="OA39" s="146"/>
      <c r="OB39" s="146"/>
      <c r="OC39" s="146"/>
      <c r="OD39" s="146"/>
      <c r="OE39" s="146"/>
      <c r="OF39" s="146"/>
      <c r="OG39" s="146"/>
      <c r="OH39" s="146"/>
      <c r="OI39" s="146"/>
      <c r="OJ39" s="146"/>
      <c r="OK39" s="146"/>
      <c r="OL39" s="146"/>
      <c r="OM39" s="146"/>
      <c r="ON39" s="146"/>
      <c r="OO39" s="146"/>
      <c r="OP39" s="146"/>
      <c r="OQ39" s="146"/>
      <c r="OR39" s="146"/>
      <c r="OS39" s="146"/>
      <c r="OT39" s="146"/>
      <c r="OU39" s="146"/>
      <c r="OV39" s="146"/>
      <c r="OW39" s="146"/>
      <c r="OX39" s="146"/>
      <c r="OY39" s="146"/>
      <c r="OZ39" s="146"/>
      <c r="PA39" s="146"/>
      <c r="PB39" s="146"/>
      <c r="PC39" s="146"/>
      <c r="PD39" s="146"/>
      <c r="PE39" s="146"/>
      <c r="PF39" s="146"/>
      <c r="PG39" s="146"/>
      <c r="PH39" s="146"/>
      <c r="PI39" s="146"/>
      <c r="PJ39" s="146"/>
      <c r="PK39" s="146"/>
      <c r="PL39" s="146"/>
      <c r="PM39" s="146"/>
      <c r="PN39" s="146"/>
      <c r="PO39" s="146"/>
      <c r="PP39" s="146"/>
      <c r="PQ39" s="146"/>
      <c r="PR39" s="146"/>
      <c r="PS39" s="146"/>
      <c r="PT39" s="146"/>
      <c r="PU39" s="146"/>
      <c r="PV39" s="146"/>
      <c r="PW39" s="146"/>
      <c r="PX39" s="146"/>
      <c r="PY39" s="146"/>
      <c r="PZ39" s="146"/>
      <c r="QA39" s="146"/>
      <c r="QB39" s="146"/>
      <c r="QC39" s="146"/>
      <c r="QD39" s="146"/>
      <c r="QE39" s="146"/>
      <c r="QF39" s="146"/>
      <c r="QG39" s="146"/>
      <c r="QH39" s="146"/>
      <c r="QI39" s="146"/>
      <c r="QJ39" s="146"/>
      <c r="QK39" s="146"/>
      <c r="QL39" s="146"/>
      <c r="QM39" s="146"/>
      <c r="QN39" s="146"/>
      <c r="QO39" s="146"/>
      <c r="QP39" s="146"/>
      <c r="QQ39" s="146"/>
      <c r="QR39" s="146"/>
      <c r="QS39" s="146"/>
      <c r="QT39" s="146"/>
      <c r="QU39" s="146"/>
      <c r="QV39" s="146"/>
      <c r="QW39" s="146"/>
      <c r="QX39" s="146"/>
      <c r="QY39" s="146"/>
      <c r="QZ39" s="146"/>
      <c r="RA39" s="146"/>
      <c r="RB39" s="146"/>
      <c r="RC39" s="146"/>
      <c r="RD39" s="146"/>
      <c r="RE39" s="146"/>
      <c r="RF39" s="146"/>
      <c r="RG39" s="146"/>
      <c r="RH39" s="146"/>
      <c r="RI39" s="146"/>
      <c r="RJ39" s="146"/>
      <c r="RK39" s="146"/>
      <c r="RL39" s="146"/>
      <c r="RM39" s="146"/>
      <c r="RN39" s="146"/>
      <c r="RO39" s="146"/>
      <c r="RP39" s="146"/>
      <c r="RQ39" s="146"/>
      <c r="RR39" s="146"/>
      <c r="RS39" s="146"/>
      <c r="RT39" s="146"/>
      <c r="RU39" s="146"/>
      <c r="RV39" s="146"/>
      <c r="RW39" s="146"/>
      <c r="RX39" s="146"/>
      <c r="RY39" s="146"/>
      <c r="RZ39" s="146"/>
      <c r="SA39" s="146"/>
      <c r="SB39" s="146"/>
      <c r="SC39" s="146"/>
      <c r="SD39" s="146"/>
      <c r="SE39" s="146"/>
      <c r="SF39" s="146"/>
      <c r="SG39" s="146"/>
      <c r="SH39" s="146"/>
      <c r="SI39" s="146"/>
      <c r="SJ39" s="146"/>
    </row>
    <row r="40" spans="1:504" s="46" customFormat="1" ht="14.25">
      <c r="A40" s="958"/>
      <c r="B40" s="968" t="s">
        <v>307</v>
      </c>
      <c r="C40" s="949" t="s">
        <v>313</v>
      </c>
      <c r="D40" s="272"/>
      <c r="E40" s="914" t="s">
        <v>551</v>
      </c>
      <c r="F40" s="25" t="s">
        <v>394</v>
      </c>
      <c r="G40" s="107"/>
      <c r="H40" s="260">
        <v>10028</v>
      </c>
      <c r="I40" s="594"/>
      <c r="J40" s="594"/>
      <c r="K40" s="594">
        <v>0</v>
      </c>
      <c r="L40" s="596"/>
      <c r="M40" s="594">
        <v>10028</v>
      </c>
      <c r="N40" s="594">
        <v>10028</v>
      </c>
      <c r="O40" s="86"/>
      <c r="P40" s="865">
        <f>M40/(1+ElecDiscountRate)^1</f>
        <v>9302.411873840445</v>
      </c>
      <c r="Q40" s="865">
        <f>N40/(1+ElecDiscountRate)^1</f>
        <v>9302.411873840445</v>
      </c>
      <c r="R40" s="600"/>
      <c r="S40" s="600"/>
      <c r="T40" s="130"/>
      <c r="U40" s="130"/>
      <c r="V40" s="50"/>
      <c r="W40" s="50"/>
      <c r="X40" s="50"/>
      <c r="Y40" s="50"/>
      <c r="Z40" s="50"/>
      <c r="AA40" s="50"/>
      <c r="AB40" s="50"/>
      <c r="AC40" s="50"/>
      <c r="AD40" s="88"/>
      <c r="AE40" s="88"/>
      <c r="AF40" s="88"/>
      <c r="AG40" s="88"/>
      <c r="AH40" s="88"/>
      <c r="AI40" s="88"/>
      <c r="AJ40" s="88"/>
      <c r="AK40" s="88"/>
      <c r="AL40" s="88"/>
      <c r="AM40" s="88"/>
      <c r="AN40" s="88"/>
      <c r="AO40" s="88"/>
      <c r="AP40" s="88"/>
      <c r="AQ40" s="88"/>
      <c r="AR40" s="88"/>
      <c r="AS40" s="88"/>
      <c r="AT40" s="88"/>
      <c r="AU40" s="88"/>
      <c r="AV40" s="88"/>
      <c r="AW40" s="88"/>
      <c r="AX40" s="88"/>
      <c r="AY40" s="88"/>
      <c r="AZ40" s="88"/>
      <c r="BA40" s="88"/>
      <c r="BB40" s="88"/>
      <c r="BC40" s="88"/>
      <c r="BD40" s="88"/>
      <c r="BE40" s="88"/>
      <c r="BF40" s="88"/>
      <c r="BG40" s="88"/>
      <c r="BH40" s="88"/>
      <c r="BI40" s="88"/>
      <c r="BJ40" s="88"/>
      <c r="BK40" s="88"/>
      <c r="BL40" s="88"/>
      <c r="BM40" s="88"/>
      <c r="BN40" s="88"/>
      <c r="BO40" s="88"/>
      <c r="BP40" s="88"/>
      <c r="BQ40" s="88"/>
      <c r="BR40" s="88"/>
      <c r="BS40" s="88"/>
      <c r="BT40" s="88"/>
      <c r="BU40" s="88"/>
      <c r="BV40" s="88"/>
      <c r="BW40" s="88"/>
      <c r="BX40" s="88"/>
      <c r="BY40" s="88"/>
      <c r="BZ40" s="88"/>
      <c r="CA40" s="88"/>
      <c r="CB40" s="88"/>
      <c r="CC40" s="88"/>
      <c r="CD40" s="88"/>
      <c r="CE40" s="88"/>
      <c r="CF40" s="88"/>
      <c r="CG40" s="88"/>
      <c r="CH40" s="88"/>
      <c r="CI40" s="88"/>
      <c r="CJ40" s="88"/>
      <c r="CK40" s="88"/>
      <c r="CL40" s="88"/>
      <c r="CM40" s="88"/>
      <c r="CN40" s="88"/>
      <c r="CO40" s="88"/>
      <c r="CP40" s="88"/>
      <c r="CQ40" s="88"/>
      <c r="CR40" s="88"/>
      <c r="CS40" s="88"/>
      <c r="CT40" s="88"/>
      <c r="CU40" s="88"/>
      <c r="CV40" s="88"/>
      <c r="CW40" s="88"/>
      <c r="CX40" s="88"/>
      <c r="CY40" s="88"/>
      <c r="CZ40" s="88"/>
      <c r="DA40" s="88"/>
      <c r="DB40" s="88"/>
      <c r="DC40" s="88"/>
      <c r="DD40" s="88"/>
      <c r="DE40" s="88"/>
      <c r="DF40" s="88"/>
      <c r="DG40" s="88"/>
      <c r="DH40" s="88"/>
      <c r="DI40" s="88"/>
      <c r="DJ40" s="88"/>
      <c r="DK40" s="88"/>
      <c r="DL40" s="88"/>
      <c r="DM40" s="88"/>
      <c r="DN40" s="88"/>
      <c r="DO40" s="88"/>
      <c r="DP40" s="88"/>
      <c r="DQ40" s="88"/>
      <c r="DR40" s="88"/>
      <c r="DS40" s="88"/>
      <c r="DT40" s="88"/>
      <c r="DU40" s="88"/>
      <c r="DV40" s="88"/>
      <c r="DW40" s="88"/>
      <c r="DX40" s="88"/>
      <c r="DY40" s="88"/>
      <c r="DZ40" s="88"/>
      <c r="EA40" s="88"/>
      <c r="EB40" s="88"/>
      <c r="EC40" s="88"/>
      <c r="ED40" s="88"/>
      <c r="EE40" s="88"/>
      <c r="EF40" s="88"/>
      <c r="EG40" s="88"/>
      <c r="EH40" s="88"/>
      <c r="EI40" s="88"/>
      <c r="EJ40" s="88"/>
      <c r="EK40" s="88"/>
      <c r="EL40" s="88"/>
      <c r="EM40" s="88"/>
      <c r="EN40" s="88"/>
      <c r="EO40" s="88"/>
      <c r="EP40" s="88"/>
      <c r="EQ40" s="88"/>
      <c r="ER40" s="88"/>
      <c r="ES40" s="88"/>
      <c r="ET40" s="88"/>
      <c r="EU40" s="88"/>
      <c r="EV40" s="88"/>
      <c r="EW40" s="88"/>
      <c r="EX40" s="88"/>
      <c r="EY40" s="88"/>
      <c r="EZ40" s="88"/>
      <c r="FA40" s="88"/>
      <c r="FB40" s="88"/>
      <c r="FC40" s="88"/>
      <c r="FD40" s="88"/>
      <c r="FE40" s="88"/>
      <c r="FF40" s="88"/>
      <c r="FG40" s="88"/>
      <c r="FH40" s="88"/>
      <c r="FI40" s="88"/>
      <c r="FJ40" s="88"/>
      <c r="FK40" s="88"/>
      <c r="FL40" s="88"/>
      <c r="FM40" s="88"/>
      <c r="FN40" s="88"/>
      <c r="FO40" s="88"/>
      <c r="FP40" s="88"/>
      <c r="FQ40" s="88"/>
      <c r="FR40" s="88"/>
      <c r="FS40" s="88"/>
      <c r="FT40" s="88"/>
      <c r="FU40" s="88"/>
      <c r="FV40" s="88"/>
      <c r="FW40" s="88"/>
      <c r="FX40" s="88"/>
      <c r="FY40" s="88"/>
      <c r="FZ40" s="88"/>
      <c r="GA40" s="88"/>
      <c r="GB40" s="88"/>
      <c r="GC40" s="88"/>
      <c r="GD40" s="88"/>
      <c r="GE40" s="88"/>
      <c r="GF40" s="88"/>
      <c r="GG40" s="88"/>
      <c r="GH40" s="88"/>
      <c r="GI40" s="88"/>
      <c r="GJ40" s="88"/>
      <c r="GK40" s="88"/>
      <c r="GL40" s="88"/>
      <c r="GM40" s="88"/>
      <c r="GN40" s="88"/>
      <c r="GO40" s="88"/>
      <c r="GP40" s="88"/>
      <c r="GQ40" s="88"/>
      <c r="GR40" s="88"/>
      <c r="GS40" s="88"/>
      <c r="GT40" s="88"/>
      <c r="GU40" s="88"/>
      <c r="GV40" s="88"/>
      <c r="GW40" s="88"/>
      <c r="GX40" s="88"/>
      <c r="GY40" s="88"/>
      <c r="GZ40" s="88"/>
      <c r="HA40" s="88"/>
      <c r="HB40" s="88"/>
      <c r="HC40" s="88"/>
      <c r="HD40" s="88"/>
      <c r="HE40" s="88"/>
      <c r="HF40" s="88"/>
      <c r="HG40" s="88"/>
      <c r="HH40" s="88"/>
      <c r="HI40" s="88"/>
      <c r="HJ40" s="88"/>
      <c r="HK40" s="88"/>
      <c r="HL40" s="88"/>
      <c r="HM40" s="88"/>
      <c r="HN40" s="88"/>
      <c r="HO40" s="88"/>
      <c r="HP40" s="88"/>
      <c r="HQ40" s="88"/>
      <c r="HR40" s="88"/>
      <c r="HS40" s="88"/>
      <c r="HT40" s="88"/>
      <c r="HU40" s="88"/>
      <c r="HV40" s="88"/>
      <c r="HW40" s="88"/>
      <c r="HX40" s="88"/>
      <c r="HY40" s="88"/>
      <c r="HZ40" s="88"/>
      <c r="IA40" s="88"/>
      <c r="IB40" s="88"/>
      <c r="IC40" s="88"/>
      <c r="ID40" s="88"/>
      <c r="IE40" s="88"/>
      <c r="IF40" s="88"/>
      <c r="IG40" s="88"/>
      <c r="IH40" s="88"/>
      <c r="II40" s="88"/>
      <c r="IJ40" s="88"/>
      <c r="IK40" s="88"/>
      <c r="IL40" s="88"/>
      <c r="IM40" s="88"/>
      <c r="IN40" s="88"/>
      <c r="IO40" s="88"/>
      <c r="IP40" s="88"/>
      <c r="IQ40" s="88"/>
      <c r="IR40" s="88"/>
      <c r="IS40" s="88"/>
      <c r="IT40" s="88"/>
      <c r="IU40" s="88"/>
      <c r="IV40" s="88"/>
      <c r="IW40" s="88"/>
      <c r="IX40" s="88"/>
      <c r="IY40" s="88"/>
      <c r="IZ40" s="88"/>
      <c r="JA40" s="88"/>
      <c r="JB40" s="88"/>
      <c r="JC40" s="88"/>
      <c r="JD40" s="88"/>
      <c r="JE40" s="88"/>
      <c r="JF40" s="88"/>
      <c r="JG40" s="88"/>
      <c r="JH40" s="88"/>
      <c r="JI40" s="88"/>
      <c r="JJ40" s="88"/>
      <c r="JK40" s="88"/>
      <c r="JL40" s="88"/>
      <c r="JM40" s="88"/>
      <c r="JN40" s="88"/>
      <c r="JO40" s="88"/>
      <c r="JP40" s="88"/>
      <c r="JQ40" s="88"/>
      <c r="JR40" s="88"/>
      <c r="JS40" s="88"/>
      <c r="JT40" s="88"/>
      <c r="JU40" s="88"/>
      <c r="JV40" s="88"/>
      <c r="JW40" s="88"/>
      <c r="JX40" s="88"/>
      <c r="JY40" s="88"/>
      <c r="JZ40" s="88"/>
      <c r="KA40" s="88"/>
      <c r="KB40" s="88"/>
      <c r="KC40" s="88"/>
      <c r="KD40" s="88"/>
      <c r="KE40" s="88"/>
      <c r="KF40" s="88"/>
      <c r="KG40" s="88"/>
      <c r="KH40" s="88"/>
      <c r="KI40" s="88"/>
      <c r="KJ40" s="88"/>
      <c r="KK40" s="88"/>
      <c r="KL40" s="88"/>
      <c r="KM40" s="88"/>
      <c r="KN40" s="88"/>
      <c r="KO40" s="88"/>
      <c r="KP40" s="88"/>
      <c r="KQ40" s="88"/>
      <c r="KR40" s="88"/>
      <c r="KS40" s="88"/>
      <c r="KT40" s="88"/>
      <c r="KU40" s="88"/>
      <c r="KV40" s="88"/>
      <c r="KW40" s="88"/>
      <c r="KX40" s="88"/>
      <c r="KY40" s="88"/>
      <c r="KZ40" s="88"/>
      <c r="LA40" s="88"/>
      <c r="LB40" s="88"/>
      <c r="LC40" s="88"/>
      <c r="LD40" s="88"/>
      <c r="LE40" s="88"/>
      <c r="LF40" s="88"/>
      <c r="LG40" s="88"/>
      <c r="LH40" s="88"/>
      <c r="LI40" s="88"/>
      <c r="LJ40" s="88"/>
      <c r="LK40" s="88"/>
      <c r="LL40" s="88"/>
      <c r="LM40" s="88"/>
      <c r="LN40" s="88"/>
      <c r="LO40" s="88"/>
      <c r="LP40" s="88"/>
      <c r="LQ40" s="88"/>
      <c r="LR40" s="88"/>
      <c r="LS40" s="88"/>
      <c r="LT40" s="88"/>
      <c r="LU40" s="88"/>
      <c r="LV40" s="88"/>
      <c r="LW40" s="88"/>
      <c r="LX40" s="88"/>
      <c r="LY40" s="88"/>
      <c r="LZ40" s="88"/>
      <c r="MA40" s="88"/>
      <c r="MB40" s="88"/>
      <c r="MC40" s="88"/>
      <c r="MD40" s="88"/>
      <c r="ME40" s="88"/>
      <c r="MF40" s="88"/>
      <c r="MG40" s="88"/>
      <c r="MH40" s="88"/>
      <c r="MI40" s="88"/>
      <c r="MJ40" s="88"/>
      <c r="MK40" s="88"/>
      <c r="ML40" s="88"/>
      <c r="MM40" s="88"/>
      <c r="MN40" s="88"/>
      <c r="MO40" s="88"/>
      <c r="MP40" s="88"/>
      <c r="MQ40" s="88"/>
      <c r="MR40" s="88"/>
      <c r="MS40" s="88"/>
      <c r="MT40" s="88"/>
      <c r="MU40" s="88"/>
      <c r="MV40" s="88"/>
      <c r="MW40" s="88"/>
      <c r="MX40" s="88"/>
      <c r="MY40" s="88"/>
      <c r="MZ40" s="88"/>
      <c r="NA40" s="88"/>
      <c r="NB40" s="88"/>
      <c r="NC40" s="88"/>
      <c r="ND40" s="88"/>
      <c r="NE40" s="88"/>
      <c r="NF40" s="88"/>
      <c r="NG40" s="88"/>
      <c r="NH40" s="88"/>
      <c r="NI40" s="88"/>
      <c r="NJ40" s="88"/>
      <c r="NK40" s="88"/>
      <c r="NL40" s="88"/>
      <c r="NM40" s="88"/>
      <c r="NN40" s="88"/>
      <c r="NO40" s="88"/>
      <c r="NP40" s="88"/>
      <c r="NQ40" s="88"/>
      <c r="NR40" s="88"/>
      <c r="NS40" s="88"/>
      <c r="NT40" s="88"/>
      <c r="NU40" s="88"/>
      <c r="NV40" s="88"/>
      <c r="NW40" s="88"/>
      <c r="NX40" s="88"/>
      <c r="NY40" s="88"/>
      <c r="NZ40" s="88"/>
      <c r="OA40" s="88"/>
      <c r="OB40" s="88"/>
      <c r="OC40" s="88"/>
      <c r="OD40" s="88"/>
      <c r="OE40" s="88"/>
      <c r="OF40" s="88"/>
      <c r="OG40" s="88"/>
      <c r="OH40" s="88"/>
      <c r="OI40" s="88"/>
      <c r="OJ40" s="88"/>
      <c r="OK40" s="88"/>
      <c r="OL40" s="88"/>
      <c r="OM40" s="88"/>
      <c r="ON40" s="88"/>
      <c r="OO40" s="88"/>
      <c r="OP40" s="88"/>
      <c r="OQ40" s="88"/>
      <c r="OR40" s="88"/>
      <c r="OS40" s="88"/>
      <c r="OT40" s="88"/>
      <c r="OU40" s="88"/>
      <c r="OV40" s="88"/>
      <c r="OW40" s="88"/>
      <c r="OX40" s="88"/>
      <c r="OY40" s="88"/>
      <c r="OZ40" s="88"/>
      <c r="PA40" s="88"/>
      <c r="PB40" s="88"/>
      <c r="PC40" s="88"/>
      <c r="PD40" s="88"/>
      <c r="PE40" s="88"/>
      <c r="PF40" s="88"/>
      <c r="PG40" s="88"/>
      <c r="PH40" s="88"/>
      <c r="PI40" s="88"/>
      <c r="PJ40" s="88"/>
      <c r="PK40" s="88"/>
      <c r="PL40" s="88"/>
      <c r="PM40" s="88"/>
      <c r="PN40" s="88"/>
      <c r="PO40" s="88"/>
      <c r="PP40" s="88"/>
      <c r="PQ40" s="88"/>
      <c r="PR40" s="88"/>
      <c r="PS40" s="88"/>
      <c r="PT40" s="88"/>
      <c r="PU40" s="88"/>
      <c r="PV40" s="88"/>
      <c r="PW40" s="88"/>
      <c r="PX40" s="88"/>
      <c r="PY40" s="88"/>
      <c r="PZ40" s="88"/>
      <c r="QA40" s="88"/>
      <c r="QB40" s="88"/>
      <c r="QC40" s="88"/>
      <c r="QD40" s="88"/>
      <c r="QE40" s="88"/>
      <c r="QF40" s="88"/>
      <c r="QG40" s="88"/>
      <c r="QH40" s="88"/>
      <c r="QI40" s="88"/>
      <c r="QJ40" s="88"/>
      <c r="QK40" s="88"/>
      <c r="QL40" s="88"/>
      <c r="QM40" s="88"/>
      <c r="QN40" s="88"/>
      <c r="QO40" s="88"/>
      <c r="QP40" s="88"/>
      <c r="QQ40" s="88"/>
      <c r="QR40" s="88"/>
      <c r="QS40" s="88"/>
      <c r="QT40" s="88"/>
      <c r="QU40" s="88"/>
      <c r="QV40" s="88"/>
      <c r="QW40" s="88"/>
      <c r="QX40" s="88"/>
      <c r="QY40" s="88"/>
      <c r="QZ40" s="88"/>
      <c r="RA40" s="88"/>
      <c r="RB40" s="88"/>
      <c r="RC40" s="88"/>
      <c r="RD40" s="88"/>
      <c r="RE40" s="88"/>
      <c r="RF40" s="88"/>
      <c r="RG40" s="88"/>
      <c r="RH40" s="88"/>
      <c r="RI40" s="88"/>
      <c r="RJ40" s="88"/>
      <c r="RK40" s="88"/>
      <c r="RL40" s="88"/>
      <c r="RM40" s="88"/>
      <c r="RN40" s="88"/>
      <c r="RO40" s="88"/>
      <c r="RP40" s="88"/>
      <c r="RQ40" s="88"/>
      <c r="RR40" s="88"/>
      <c r="RS40" s="88"/>
      <c r="RT40" s="88"/>
      <c r="RU40" s="88"/>
      <c r="RV40" s="88"/>
      <c r="RW40" s="88"/>
      <c r="RX40" s="88"/>
      <c r="RY40" s="88"/>
      <c r="RZ40" s="88"/>
      <c r="SA40" s="88"/>
      <c r="SB40" s="88"/>
      <c r="SC40" s="88"/>
      <c r="SD40" s="88"/>
      <c r="SE40" s="88"/>
      <c r="SF40" s="88"/>
      <c r="SG40" s="88"/>
      <c r="SH40" s="88"/>
      <c r="SI40" s="88"/>
      <c r="SJ40" s="88"/>
    </row>
    <row r="41" spans="1:504" s="46" customFormat="1" ht="14.25">
      <c r="A41" s="958"/>
      <c r="B41" s="969" t="s">
        <v>327</v>
      </c>
      <c r="C41" t="s">
        <v>310</v>
      </c>
      <c r="D41" s="272">
        <f>E41*(G41/$G$72)</f>
        <v>0.11031389300556023</v>
      </c>
      <c r="E41" s="85">
        <v>2</v>
      </c>
      <c r="F41" s="25" t="s">
        <v>477</v>
      </c>
      <c r="G41" s="107">
        <v>17348304</v>
      </c>
      <c r="H41" s="260">
        <v>498458.9098748269</v>
      </c>
      <c r="I41" s="601">
        <v>425462.43012517347</v>
      </c>
      <c r="J41" s="601">
        <v>0</v>
      </c>
      <c r="K41" s="602">
        <v>425462.43012517347</v>
      </c>
      <c r="L41" s="603">
        <v>425462.43012517347</v>
      </c>
      <c r="M41" s="601">
        <v>923921.34000000032</v>
      </c>
      <c r="N41" s="118">
        <v>923921.34000000032</v>
      </c>
      <c r="O41" s="604"/>
      <c r="P41" s="605">
        <f>M41/(1+ElecDiscountRate)^1</f>
        <v>857069.8886827461</v>
      </c>
      <c r="Q41" s="605">
        <f>N41/(1+ElecDiscountRate)^1</f>
        <v>857069.8886827461</v>
      </c>
      <c r="R41" s="606">
        <v>2687934.0341583136</v>
      </c>
      <c r="S41" s="606">
        <v>0</v>
      </c>
      <c r="T41" s="131">
        <f t="shared" si="11"/>
        <v>3.1361900233007511</v>
      </c>
      <c r="U41" s="131">
        <f t="shared" ref="U41" si="17">((R41*1.1)+(S41))/Q41</f>
        <v>3.4498090256308265</v>
      </c>
      <c r="V41" s="50"/>
      <c r="W41" s="50"/>
      <c r="X41" s="50"/>
      <c r="Y41" s="50"/>
      <c r="Z41" s="50"/>
      <c r="AA41" s="50"/>
      <c r="AB41" s="50"/>
      <c r="AC41" s="50"/>
      <c r="AD41" s="88"/>
      <c r="AE41" s="88"/>
      <c r="AF41" s="88"/>
      <c r="AG41" s="88"/>
      <c r="AH41" s="88"/>
      <c r="AI41" s="88"/>
      <c r="AJ41" s="88"/>
      <c r="AK41" s="88"/>
      <c r="AL41" s="88"/>
      <c r="AM41" s="88"/>
      <c r="AN41" s="88"/>
      <c r="AO41" s="88"/>
      <c r="AP41" s="88"/>
      <c r="AQ41" s="88"/>
      <c r="AR41" s="88"/>
      <c r="AS41" s="88"/>
      <c r="AT41" s="88"/>
      <c r="AU41" s="88"/>
      <c r="AV41" s="88"/>
      <c r="AW41" s="88"/>
      <c r="AX41" s="88"/>
      <c r="AY41" s="88"/>
      <c r="AZ41" s="88"/>
      <c r="BA41" s="88"/>
      <c r="BB41" s="88"/>
      <c r="BC41" s="88"/>
      <c r="BD41" s="88"/>
      <c r="BE41" s="88"/>
      <c r="BF41" s="88"/>
      <c r="BG41" s="88"/>
      <c r="BH41" s="88"/>
      <c r="BI41" s="88"/>
      <c r="BJ41" s="88"/>
      <c r="BK41" s="88"/>
      <c r="BL41" s="88"/>
      <c r="BM41" s="88"/>
      <c r="BN41" s="88"/>
      <c r="BO41" s="88"/>
      <c r="BP41" s="88"/>
      <c r="BQ41" s="88"/>
      <c r="BR41" s="88"/>
      <c r="BS41" s="88"/>
      <c r="BT41" s="88"/>
      <c r="BU41" s="88"/>
      <c r="BV41" s="88"/>
      <c r="BW41" s="88"/>
      <c r="BX41" s="88"/>
      <c r="BY41" s="88"/>
      <c r="BZ41" s="88"/>
      <c r="CA41" s="88"/>
      <c r="CB41" s="88"/>
      <c r="CC41" s="88"/>
      <c r="CD41" s="88"/>
      <c r="CE41" s="88"/>
      <c r="CF41" s="88"/>
      <c r="CG41" s="88"/>
      <c r="CH41" s="88"/>
      <c r="CI41" s="88"/>
      <c r="CJ41" s="88"/>
      <c r="CK41" s="88"/>
      <c r="CL41" s="88"/>
      <c r="CM41" s="88"/>
      <c r="CN41" s="88"/>
      <c r="CO41" s="88"/>
      <c r="CP41" s="88"/>
      <c r="CQ41" s="88"/>
      <c r="CR41" s="88"/>
      <c r="CS41" s="88"/>
      <c r="CT41" s="88"/>
      <c r="CU41" s="88"/>
      <c r="CV41" s="88"/>
      <c r="CW41" s="88"/>
      <c r="CX41" s="88"/>
      <c r="CY41" s="88"/>
      <c r="CZ41" s="88"/>
      <c r="DA41" s="88"/>
      <c r="DB41" s="88"/>
      <c r="DC41" s="88"/>
      <c r="DD41" s="88"/>
      <c r="DE41" s="88"/>
      <c r="DF41" s="88"/>
      <c r="DG41" s="88"/>
      <c r="DH41" s="88"/>
      <c r="DI41" s="88"/>
      <c r="DJ41" s="88"/>
      <c r="DK41" s="88"/>
      <c r="DL41" s="88"/>
      <c r="DM41" s="88"/>
      <c r="DN41" s="88"/>
      <c r="DO41" s="88"/>
      <c r="DP41" s="88"/>
      <c r="DQ41" s="88"/>
      <c r="DR41" s="88"/>
      <c r="DS41" s="88"/>
      <c r="DT41" s="88"/>
      <c r="DU41" s="88"/>
      <c r="DV41" s="88"/>
      <c r="DW41" s="88"/>
      <c r="DX41" s="88"/>
      <c r="DY41" s="88"/>
      <c r="DZ41" s="88"/>
      <c r="EA41" s="88"/>
      <c r="EB41" s="88"/>
      <c r="EC41" s="88"/>
      <c r="ED41" s="88"/>
      <c r="EE41" s="88"/>
      <c r="EF41" s="88"/>
      <c r="EG41" s="88"/>
      <c r="EH41" s="88"/>
      <c r="EI41" s="88"/>
      <c r="EJ41" s="88"/>
      <c r="EK41" s="88"/>
      <c r="EL41" s="88"/>
      <c r="EM41" s="88"/>
      <c r="EN41" s="88"/>
      <c r="EO41" s="88"/>
      <c r="EP41" s="88"/>
      <c r="EQ41" s="88"/>
      <c r="ER41" s="88"/>
      <c r="ES41" s="88"/>
      <c r="ET41" s="88"/>
      <c r="EU41" s="88"/>
      <c r="EV41" s="88"/>
      <c r="EW41" s="88"/>
      <c r="EX41" s="88"/>
      <c r="EY41" s="88"/>
      <c r="EZ41" s="88"/>
      <c r="FA41" s="88"/>
      <c r="FB41" s="88"/>
      <c r="FC41" s="88"/>
      <c r="FD41" s="88"/>
      <c r="FE41" s="88"/>
      <c r="FF41" s="88"/>
      <c r="FG41" s="88"/>
      <c r="FH41" s="88"/>
      <c r="FI41" s="88"/>
      <c r="FJ41" s="88"/>
      <c r="FK41" s="88"/>
      <c r="FL41" s="88"/>
      <c r="FM41" s="88"/>
      <c r="FN41" s="88"/>
      <c r="FO41" s="88"/>
      <c r="FP41" s="88"/>
      <c r="FQ41" s="88"/>
      <c r="FR41" s="88"/>
      <c r="FS41" s="88"/>
      <c r="FT41" s="88"/>
      <c r="FU41" s="88"/>
      <c r="FV41" s="88"/>
      <c r="FW41" s="88"/>
      <c r="FX41" s="88"/>
      <c r="FY41" s="88"/>
      <c r="FZ41" s="88"/>
      <c r="GA41" s="88"/>
      <c r="GB41" s="88"/>
      <c r="GC41" s="88"/>
      <c r="GD41" s="88"/>
      <c r="GE41" s="88"/>
      <c r="GF41" s="88"/>
      <c r="GG41" s="88"/>
      <c r="GH41" s="88"/>
      <c r="GI41" s="88"/>
      <c r="GJ41" s="88"/>
      <c r="GK41" s="88"/>
      <c r="GL41" s="88"/>
      <c r="GM41" s="88"/>
      <c r="GN41" s="88"/>
      <c r="GO41" s="88"/>
      <c r="GP41" s="88"/>
      <c r="GQ41" s="88"/>
      <c r="GR41" s="88"/>
      <c r="GS41" s="88"/>
      <c r="GT41" s="88"/>
      <c r="GU41" s="88"/>
      <c r="GV41" s="88"/>
      <c r="GW41" s="88"/>
      <c r="GX41" s="88"/>
      <c r="GY41" s="88"/>
      <c r="GZ41" s="88"/>
      <c r="HA41" s="88"/>
      <c r="HB41" s="88"/>
      <c r="HC41" s="88"/>
      <c r="HD41" s="88"/>
      <c r="HE41" s="88"/>
      <c r="HF41" s="88"/>
      <c r="HG41" s="88"/>
      <c r="HH41" s="88"/>
      <c r="HI41" s="88"/>
      <c r="HJ41" s="88"/>
      <c r="HK41" s="88"/>
      <c r="HL41" s="88"/>
      <c r="HM41" s="88"/>
      <c r="HN41" s="88"/>
      <c r="HO41" s="88"/>
      <c r="HP41" s="88"/>
      <c r="HQ41" s="88"/>
      <c r="HR41" s="88"/>
      <c r="HS41" s="88"/>
      <c r="HT41" s="88"/>
      <c r="HU41" s="88"/>
      <c r="HV41" s="88"/>
      <c r="HW41" s="88"/>
      <c r="HX41" s="88"/>
      <c r="HY41" s="88"/>
      <c r="HZ41" s="88"/>
      <c r="IA41" s="88"/>
      <c r="IB41" s="88"/>
      <c r="IC41" s="88"/>
      <c r="ID41" s="88"/>
      <c r="IE41" s="88"/>
      <c r="IF41" s="88"/>
      <c r="IG41" s="88"/>
      <c r="IH41" s="88"/>
      <c r="II41" s="88"/>
      <c r="IJ41" s="88"/>
      <c r="IK41" s="88"/>
      <c r="IL41" s="88"/>
      <c r="IM41" s="88"/>
      <c r="IN41" s="88"/>
      <c r="IO41" s="88"/>
      <c r="IP41" s="88"/>
      <c r="IQ41" s="88"/>
      <c r="IR41" s="88"/>
      <c r="IS41" s="88"/>
      <c r="IT41" s="88"/>
      <c r="IU41" s="88"/>
      <c r="IV41" s="88"/>
      <c r="IW41" s="88"/>
      <c r="IX41" s="88"/>
      <c r="IY41" s="88"/>
      <c r="IZ41" s="88"/>
      <c r="JA41" s="88"/>
      <c r="JB41" s="88"/>
      <c r="JC41" s="88"/>
      <c r="JD41" s="88"/>
      <c r="JE41" s="88"/>
      <c r="JF41" s="88"/>
      <c r="JG41" s="88"/>
      <c r="JH41" s="88"/>
      <c r="JI41" s="88"/>
      <c r="JJ41" s="88"/>
      <c r="JK41" s="88"/>
      <c r="JL41" s="88"/>
      <c r="JM41" s="88"/>
      <c r="JN41" s="88"/>
      <c r="JO41" s="88"/>
      <c r="JP41" s="88"/>
      <c r="JQ41" s="88"/>
      <c r="JR41" s="88"/>
      <c r="JS41" s="88"/>
      <c r="JT41" s="88"/>
      <c r="JU41" s="88"/>
      <c r="JV41" s="88"/>
      <c r="JW41" s="88"/>
      <c r="JX41" s="88"/>
      <c r="JY41" s="88"/>
      <c r="JZ41" s="88"/>
      <c r="KA41" s="88"/>
      <c r="KB41" s="88"/>
      <c r="KC41" s="88"/>
      <c r="KD41" s="88"/>
      <c r="KE41" s="88"/>
      <c r="KF41" s="88"/>
      <c r="KG41" s="88"/>
      <c r="KH41" s="88"/>
      <c r="KI41" s="88"/>
      <c r="KJ41" s="88"/>
      <c r="KK41" s="88"/>
      <c r="KL41" s="88"/>
      <c r="KM41" s="88"/>
      <c r="KN41" s="88"/>
      <c r="KO41" s="88"/>
      <c r="KP41" s="88"/>
      <c r="KQ41" s="88"/>
      <c r="KR41" s="88"/>
      <c r="KS41" s="88"/>
      <c r="KT41" s="88"/>
      <c r="KU41" s="88"/>
      <c r="KV41" s="88"/>
      <c r="KW41" s="88"/>
      <c r="KX41" s="88"/>
      <c r="KY41" s="88"/>
      <c r="KZ41" s="88"/>
      <c r="LA41" s="88"/>
      <c r="LB41" s="88"/>
      <c r="LC41" s="88"/>
      <c r="LD41" s="88"/>
      <c r="LE41" s="88"/>
      <c r="LF41" s="88"/>
      <c r="LG41" s="88"/>
      <c r="LH41" s="88"/>
      <c r="LI41" s="88"/>
      <c r="LJ41" s="88"/>
      <c r="LK41" s="88"/>
      <c r="LL41" s="88"/>
      <c r="LM41" s="88"/>
      <c r="LN41" s="88"/>
      <c r="LO41" s="88"/>
      <c r="LP41" s="88"/>
      <c r="LQ41" s="88"/>
      <c r="LR41" s="88"/>
      <c r="LS41" s="88"/>
      <c r="LT41" s="88"/>
      <c r="LU41" s="88"/>
      <c r="LV41" s="88"/>
      <c r="LW41" s="88"/>
      <c r="LX41" s="88"/>
      <c r="LY41" s="88"/>
      <c r="LZ41" s="88"/>
      <c r="MA41" s="88"/>
      <c r="MB41" s="88"/>
      <c r="MC41" s="88"/>
      <c r="MD41" s="88"/>
      <c r="ME41" s="88"/>
      <c r="MF41" s="88"/>
      <c r="MG41" s="88"/>
      <c r="MH41" s="88"/>
      <c r="MI41" s="88"/>
      <c r="MJ41" s="88"/>
      <c r="MK41" s="88"/>
      <c r="ML41" s="88"/>
      <c r="MM41" s="88"/>
      <c r="MN41" s="88"/>
      <c r="MO41" s="88"/>
      <c r="MP41" s="88"/>
      <c r="MQ41" s="88"/>
      <c r="MR41" s="88"/>
      <c r="MS41" s="88"/>
      <c r="MT41" s="88"/>
      <c r="MU41" s="88"/>
      <c r="MV41" s="88"/>
      <c r="MW41" s="88"/>
      <c r="MX41" s="88"/>
      <c r="MY41" s="88"/>
      <c r="MZ41" s="88"/>
      <c r="NA41" s="88"/>
      <c r="NB41" s="88"/>
      <c r="NC41" s="88"/>
      <c r="ND41" s="88"/>
      <c r="NE41" s="88"/>
      <c r="NF41" s="88"/>
      <c r="NG41" s="88"/>
      <c r="NH41" s="88"/>
      <c r="NI41" s="88"/>
      <c r="NJ41" s="88"/>
      <c r="NK41" s="88"/>
      <c r="NL41" s="88"/>
      <c r="NM41" s="88"/>
      <c r="NN41" s="88"/>
      <c r="NO41" s="88"/>
      <c r="NP41" s="88"/>
      <c r="NQ41" s="88"/>
      <c r="NR41" s="88"/>
      <c r="NS41" s="88"/>
      <c r="NT41" s="88"/>
      <c r="NU41" s="88"/>
      <c r="NV41" s="88"/>
      <c r="NW41" s="88"/>
      <c r="NX41" s="88"/>
      <c r="NY41" s="88"/>
      <c r="NZ41" s="88"/>
      <c r="OA41" s="88"/>
      <c r="OB41" s="88"/>
      <c r="OC41" s="88"/>
      <c r="OD41" s="88"/>
      <c r="OE41" s="88"/>
      <c r="OF41" s="88"/>
      <c r="OG41" s="88"/>
      <c r="OH41" s="88"/>
      <c r="OI41" s="88"/>
      <c r="OJ41" s="88"/>
      <c r="OK41" s="88"/>
      <c r="OL41" s="88"/>
      <c r="OM41" s="88"/>
      <c r="ON41" s="88"/>
      <c r="OO41" s="88"/>
      <c r="OP41" s="88"/>
      <c r="OQ41" s="88"/>
      <c r="OR41" s="88"/>
      <c r="OS41" s="88"/>
      <c r="OT41" s="88"/>
      <c r="OU41" s="88"/>
      <c r="OV41" s="88"/>
      <c r="OW41" s="88"/>
      <c r="OX41" s="88"/>
      <c r="OY41" s="88"/>
      <c r="OZ41" s="88"/>
      <c r="PA41" s="88"/>
      <c r="PB41" s="88"/>
      <c r="PC41" s="88"/>
      <c r="PD41" s="88"/>
      <c r="PE41" s="88"/>
      <c r="PF41" s="88"/>
      <c r="PG41" s="88"/>
      <c r="PH41" s="88"/>
      <c r="PI41" s="88"/>
      <c r="PJ41" s="88"/>
      <c r="PK41" s="88"/>
      <c r="PL41" s="88"/>
      <c r="PM41" s="88"/>
      <c r="PN41" s="88"/>
      <c r="PO41" s="88"/>
      <c r="PP41" s="88"/>
      <c r="PQ41" s="88"/>
      <c r="PR41" s="88"/>
      <c r="PS41" s="88"/>
      <c r="PT41" s="88"/>
      <c r="PU41" s="88"/>
      <c r="PV41" s="88"/>
      <c r="PW41" s="88"/>
      <c r="PX41" s="88"/>
      <c r="PY41" s="88"/>
      <c r="PZ41" s="88"/>
      <c r="QA41" s="88"/>
      <c r="QB41" s="88"/>
      <c r="QC41" s="88"/>
      <c r="QD41" s="88"/>
      <c r="QE41" s="88"/>
      <c r="QF41" s="88"/>
      <c r="QG41" s="88"/>
      <c r="QH41" s="88"/>
      <c r="QI41" s="88"/>
      <c r="QJ41" s="88"/>
      <c r="QK41" s="88"/>
      <c r="QL41" s="88"/>
      <c r="QM41" s="88"/>
      <c r="QN41" s="88"/>
      <c r="QO41" s="88"/>
      <c r="QP41" s="88"/>
      <c r="QQ41" s="88"/>
      <c r="QR41" s="88"/>
      <c r="QS41" s="88"/>
      <c r="QT41" s="88"/>
      <c r="QU41" s="88"/>
      <c r="QV41" s="88"/>
      <c r="QW41" s="88"/>
      <c r="QX41" s="88"/>
      <c r="QY41" s="88"/>
      <c r="QZ41" s="88"/>
      <c r="RA41" s="88"/>
      <c r="RB41" s="88"/>
      <c r="RC41" s="88"/>
      <c r="RD41" s="88"/>
      <c r="RE41" s="88"/>
      <c r="RF41" s="88"/>
      <c r="RG41" s="88"/>
      <c r="RH41" s="88"/>
      <c r="RI41" s="88"/>
      <c r="RJ41" s="88"/>
      <c r="RK41" s="88"/>
      <c r="RL41" s="88"/>
      <c r="RM41" s="88"/>
      <c r="RN41" s="88"/>
      <c r="RO41" s="88"/>
      <c r="RP41" s="88"/>
      <c r="RQ41" s="88"/>
      <c r="RR41" s="88"/>
      <c r="RS41" s="88"/>
      <c r="RT41" s="88"/>
      <c r="RU41" s="88"/>
      <c r="RV41" s="88"/>
      <c r="RW41" s="88"/>
      <c r="RX41" s="88"/>
      <c r="RY41" s="88"/>
      <c r="RZ41" s="88"/>
      <c r="SA41" s="88"/>
      <c r="SB41" s="88"/>
      <c r="SC41" s="88"/>
      <c r="SD41" s="88"/>
      <c r="SE41" s="88"/>
      <c r="SF41" s="88"/>
      <c r="SG41" s="88"/>
      <c r="SH41" s="88"/>
      <c r="SI41" s="88"/>
      <c r="SJ41" s="88"/>
    </row>
    <row r="42" spans="1:504" s="147" customFormat="1" ht="15">
      <c r="A42" s="960"/>
      <c r="B42" s="953"/>
      <c r="C42" s="948" t="s">
        <v>309</v>
      </c>
      <c r="D42" s="271"/>
      <c r="E42" s="145"/>
      <c r="F42" s="108"/>
      <c r="G42" s="522">
        <f>SUM(G40:G41)</f>
        <v>17348304</v>
      </c>
      <c r="H42" s="522">
        <f t="shared" ref="H42:S42" si="18">SUM(H40:H41)</f>
        <v>508486.9098748269</v>
      </c>
      <c r="I42" s="522">
        <f t="shared" si="18"/>
        <v>425462.43012517347</v>
      </c>
      <c r="J42" s="522">
        <f t="shared" si="18"/>
        <v>0</v>
      </c>
      <c r="K42" s="522">
        <f t="shared" si="18"/>
        <v>425462.43012517347</v>
      </c>
      <c r="L42" s="522">
        <f t="shared" si="18"/>
        <v>425462.43012517347</v>
      </c>
      <c r="M42" s="522">
        <f t="shared" si="18"/>
        <v>933949.34000000032</v>
      </c>
      <c r="N42" s="522">
        <f t="shared" si="18"/>
        <v>933949.34000000032</v>
      </c>
      <c r="O42" s="522"/>
      <c r="P42" s="522">
        <f t="shared" si="18"/>
        <v>866372.30055658659</v>
      </c>
      <c r="Q42" s="522">
        <f t="shared" si="18"/>
        <v>866372.30055658659</v>
      </c>
      <c r="R42" s="522">
        <f t="shared" si="18"/>
        <v>2687934.0341583136</v>
      </c>
      <c r="S42" s="261">
        <f t="shared" si="18"/>
        <v>0</v>
      </c>
      <c r="T42" s="286">
        <f t="shared" si="11"/>
        <v>3.1025161266484336</v>
      </c>
      <c r="U42" s="286">
        <f>((R42*1.1)+(S42))/Q42</f>
        <v>3.4127677393132774</v>
      </c>
      <c r="V42" s="50"/>
      <c r="W42" s="50"/>
      <c r="X42" s="50"/>
      <c r="Y42" s="50"/>
      <c r="Z42" s="50"/>
      <c r="AA42" s="50"/>
      <c r="AB42" s="50"/>
      <c r="AC42" s="50"/>
      <c r="AD42" s="146"/>
      <c r="AE42" s="146"/>
      <c r="AF42" s="146"/>
      <c r="AG42" s="146"/>
      <c r="AH42" s="146"/>
      <c r="AI42" s="146"/>
      <c r="AJ42" s="146"/>
      <c r="AK42" s="146"/>
      <c r="AL42" s="146"/>
      <c r="AM42" s="146"/>
      <c r="AN42" s="146"/>
      <c r="AO42" s="146"/>
      <c r="AP42" s="146"/>
      <c r="AQ42" s="146"/>
      <c r="AR42" s="146"/>
      <c r="AS42" s="146"/>
      <c r="AT42" s="146"/>
      <c r="AU42" s="146"/>
      <c r="AV42" s="146"/>
      <c r="AW42" s="146"/>
      <c r="AX42" s="146"/>
      <c r="AY42" s="146"/>
      <c r="AZ42" s="146"/>
      <c r="BA42" s="146"/>
      <c r="BB42" s="146"/>
      <c r="BC42" s="146"/>
      <c r="BD42" s="146"/>
      <c r="BE42" s="146"/>
      <c r="BF42" s="146"/>
      <c r="BG42" s="146"/>
      <c r="BH42" s="146"/>
      <c r="BI42" s="146"/>
      <c r="BJ42" s="146"/>
      <c r="BK42" s="146"/>
      <c r="BL42" s="146"/>
      <c r="BM42" s="146"/>
      <c r="BN42" s="146"/>
      <c r="BO42" s="146"/>
      <c r="BP42" s="146"/>
      <c r="BQ42" s="146"/>
      <c r="BR42" s="146"/>
      <c r="BS42" s="146"/>
      <c r="BT42" s="146"/>
      <c r="BU42" s="146"/>
      <c r="BV42" s="146"/>
      <c r="BW42" s="146"/>
      <c r="BX42" s="146"/>
      <c r="BY42" s="146"/>
      <c r="BZ42" s="146"/>
      <c r="CA42" s="146"/>
      <c r="CB42" s="146"/>
      <c r="CC42" s="146"/>
      <c r="CD42" s="146"/>
      <c r="CE42" s="146"/>
      <c r="CF42" s="146"/>
      <c r="CG42" s="146"/>
      <c r="CH42" s="146"/>
      <c r="CI42" s="146"/>
      <c r="CJ42" s="146"/>
      <c r="CK42" s="146"/>
      <c r="CL42" s="146"/>
      <c r="CM42" s="146"/>
      <c r="CN42" s="146"/>
      <c r="CO42" s="146"/>
      <c r="CP42" s="146"/>
      <c r="CQ42" s="146"/>
      <c r="CR42" s="146"/>
      <c r="CS42" s="146"/>
      <c r="CT42" s="146"/>
      <c r="CU42" s="146"/>
      <c r="CV42" s="146"/>
      <c r="CW42" s="146"/>
      <c r="CX42" s="146"/>
      <c r="CY42" s="146"/>
      <c r="CZ42" s="146"/>
      <c r="DA42" s="146"/>
      <c r="DB42" s="146"/>
      <c r="DC42" s="146"/>
      <c r="DD42" s="146"/>
      <c r="DE42" s="146"/>
      <c r="DF42" s="146"/>
      <c r="DG42" s="146"/>
      <c r="DH42" s="146"/>
      <c r="DI42" s="146"/>
      <c r="DJ42" s="146"/>
      <c r="DK42" s="146"/>
      <c r="DL42" s="146"/>
      <c r="DM42" s="146"/>
      <c r="DN42" s="146"/>
      <c r="DO42" s="146"/>
      <c r="DP42" s="146"/>
      <c r="DQ42" s="146"/>
      <c r="DR42" s="146"/>
      <c r="DS42" s="146"/>
      <c r="DT42" s="146"/>
      <c r="DU42" s="146"/>
      <c r="DV42" s="146"/>
      <c r="DW42" s="146"/>
      <c r="DX42" s="146"/>
      <c r="DY42" s="146"/>
      <c r="DZ42" s="146"/>
      <c r="EA42" s="146"/>
      <c r="EB42" s="146"/>
      <c r="EC42" s="146"/>
      <c r="ED42" s="146"/>
      <c r="EE42" s="146"/>
      <c r="EF42" s="146"/>
      <c r="EG42" s="146"/>
      <c r="EH42" s="146"/>
      <c r="EI42" s="146"/>
      <c r="EJ42" s="146"/>
      <c r="EK42" s="146"/>
      <c r="EL42" s="146"/>
      <c r="EM42" s="146"/>
      <c r="EN42" s="146"/>
      <c r="EO42" s="146"/>
      <c r="EP42" s="146"/>
      <c r="EQ42" s="146"/>
      <c r="ER42" s="146"/>
      <c r="ES42" s="146"/>
      <c r="ET42" s="146"/>
      <c r="EU42" s="146"/>
      <c r="EV42" s="146"/>
      <c r="EW42" s="146"/>
      <c r="EX42" s="146"/>
      <c r="EY42" s="146"/>
      <c r="EZ42" s="146"/>
      <c r="FA42" s="146"/>
      <c r="FB42" s="146"/>
      <c r="FC42" s="146"/>
      <c r="FD42" s="146"/>
      <c r="FE42" s="146"/>
      <c r="FF42" s="146"/>
      <c r="FG42" s="146"/>
      <c r="FH42" s="146"/>
      <c r="FI42" s="146"/>
      <c r="FJ42" s="146"/>
      <c r="FK42" s="146"/>
      <c r="FL42" s="146"/>
      <c r="FM42" s="146"/>
      <c r="FN42" s="146"/>
      <c r="FO42" s="146"/>
      <c r="FP42" s="146"/>
      <c r="FQ42" s="146"/>
      <c r="FR42" s="146"/>
      <c r="FS42" s="146"/>
      <c r="FT42" s="146"/>
      <c r="FU42" s="146"/>
      <c r="FV42" s="146"/>
      <c r="FW42" s="146"/>
      <c r="FX42" s="146"/>
      <c r="FY42" s="146"/>
      <c r="FZ42" s="146"/>
      <c r="GA42" s="146"/>
      <c r="GB42" s="146"/>
      <c r="GC42" s="146"/>
      <c r="GD42" s="146"/>
      <c r="GE42" s="146"/>
      <c r="GF42" s="146"/>
      <c r="GG42" s="146"/>
      <c r="GH42" s="146"/>
      <c r="GI42" s="146"/>
      <c r="GJ42" s="146"/>
      <c r="GK42" s="146"/>
      <c r="GL42" s="146"/>
      <c r="GM42" s="146"/>
      <c r="GN42" s="146"/>
      <c r="GO42" s="146"/>
      <c r="GP42" s="146"/>
      <c r="GQ42" s="146"/>
      <c r="GR42" s="146"/>
      <c r="GS42" s="146"/>
      <c r="GT42" s="146"/>
      <c r="GU42" s="146"/>
      <c r="GV42" s="146"/>
      <c r="GW42" s="146"/>
      <c r="GX42" s="146"/>
      <c r="GY42" s="146"/>
      <c r="GZ42" s="146"/>
      <c r="HA42" s="146"/>
      <c r="HB42" s="146"/>
      <c r="HC42" s="146"/>
      <c r="HD42" s="146"/>
      <c r="HE42" s="146"/>
      <c r="HF42" s="146"/>
      <c r="HG42" s="146"/>
      <c r="HH42" s="146"/>
      <c r="HI42" s="146"/>
      <c r="HJ42" s="146"/>
      <c r="HK42" s="146"/>
      <c r="HL42" s="146"/>
      <c r="HM42" s="146"/>
      <c r="HN42" s="146"/>
      <c r="HO42" s="146"/>
      <c r="HP42" s="146"/>
      <c r="HQ42" s="146"/>
      <c r="HR42" s="146"/>
      <c r="HS42" s="146"/>
      <c r="HT42" s="146"/>
      <c r="HU42" s="146"/>
      <c r="HV42" s="146"/>
      <c r="HW42" s="146"/>
      <c r="HX42" s="146"/>
      <c r="HY42" s="146"/>
      <c r="HZ42" s="146"/>
      <c r="IA42" s="146"/>
      <c r="IB42" s="146"/>
      <c r="IC42" s="146"/>
      <c r="ID42" s="146"/>
      <c r="IE42" s="146"/>
      <c r="IF42" s="146"/>
      <c r="IG42" s="146"/>
      <c r="IH42" s="146"/>
      <c r="II42" s="146"/>
      <c r="IJ42" s="146"/>
      <c r="IK42" s="146"/>
      <c r="IL42" s="146"/>
      <c r="IM42" s="146"/>
      <c r="IN42" s="146"/>
      <c r="IO42" s="146"/>
      <c r="IP42" s="146"/>
      <c r="IQ42" s="146"/>
      <c r="IR42" s="146"/>
      <c r="IS42" s="146"/>
      <c r="IT42" s="146"/>
      <c r="IU42" s="146"/>
      <c r="IV42" s="146"/>
      <c r="IW42" s="146"/>
      <c r="IX42" s="146"/>
      <c r="IY42" s="146"/>
      <c r="IZ42" s="146"/>
      <c r="JA42" s="146"/>
      <c r="JB42" s="146"/>
      <c r="JC42" s="146"/>
      <c r="JD42" s="146"/>
      <c r="JE42" s="146"/>
      <c r="JF42" s="146"/>
      <c r="JG42" s="146"/>
      <c r="JH42" s="146"/>
      <c r="JI42" s="146"/>
      <c r="JJ42" s="146"/>
      <c r="JK42" s="146"/>
      <c r="JL42" s="146"/>
      <c r="JM42" s="146"/>
      <c r="JN42" s="146"/>
      <c r="JO42" s="146"/>
      <c r="JP42" s="146"/>
      <c r="JQ42" s="146"/>
      <c r="JR42" s="146"/>
      <c r="JS42" s="146"/>
      <c r="JT42" s="146"/>
      <c r="JU42" s="146"/>
      <c r="JV42" s="146"/>
      <c r="JW42" s="146"/>
      <c r="JX42" s="146"/>
      <c r="JY42" s="146"/>
      <c r="JZ42" s="146"/>
      <c r="KA42" s="146"/>
      <c r="KB42" s="146"/>
      <c r="KC42" s="146"/>
      <c r="KD42" s="146"/>
      <c r="KE42" s="146"/>
      <c r="KF42" s="146"/>
      <c r="KG42" s="146"/>
      <c r="KH42" s="146"/>
      <c r="KI42" s="146"/>
      <c r="KJ42" s="146"/>
      <c r="KK42" s="146"/>
      <c r="KL42" s="146"/>
      <c r="KM42" s="146"/>
      <c r="KN42" s="146"/>
      <c r="KO42" s="146"/>
      <c r="KP42" s="146"/>
      <c r="KQ42" s="146"/>
      <c r="KR42" s="146"/>
      <c r="KS42" s="146"/>
      <c r="KT42" s="146"/>
      <c r="KU42" s="146"/>
      <c r="KV42" s="146"/>
      <c r="KW42" s="146"/>
      <c r="KX42" s="146"/>
      <c r="KY42" s="146"/>
      <c r="KZ42" s="146"/>
      <c r="LA42" s="146"/>
      <c r="LB42" s="146"/>
      <c r="LC42" s="146"/>
      <c r="LD42" s="146"/>
      <c r="LE42" s="146"/>
      <c r="LF42" s="146"/>
      <c r="LG42" s="146"/>
      <c r="LH42" s="146"/>
      <c r="LI42" s="146"/>
      <c r="LJ42" s="146"/>
      <c r="LK42" s="146"/>
      <c r="LL42" s="146"/>
      <c r="LM42" s="146"/>
      <c r="LN42" s="146"/>
      <c r="LO42" s="146"/>
      <c r="LP42" s="146"/>
      <c r="LQ42" s="146"/>
      <c r="LR42" s="146"/>
      <c r="LS42" s="146"/>
      <c r="LT42" s="146"/>
      <c r="LU42" s="146"/>
      <c r="LV42" s="146"/>
      <c r="LW42" s="146"/>
      <c r="LX42" s="146"/>
      <c r="LY42" s="146"/>
      <c r="LZ42" s="146"/>
      <c r="MA42" s="146"/>
      <c r="MB42" s="146"/>
      <c r="MC42" s="146"/>
      <c r="MD42" s="146"/>
      <c r="ME42" s="146"/>
      <c r="MF42" s="146"/>
      <c r="MG42" s="146"/>
      <c r="MH42" s="146"/>
      <c r="MI42" s="146"/>
      <c r="MJ42" s="146"/>
      <c r="MK42" s="146"/>
      <c r="ML42" s="146"/>
      <c r="MM42" s="146"/>
      <c r="MN42" s="146"/>
      <c r="MO42" s="146"/>
      <c r="MP42" s="146"/>
      <c r="MQ42" s="146"/>
      <c r="MR42" s="146"/>
      <c r="MS42" s="146"/>
      <c r="MT42" s="146"/>
      <c r="MU42" s="146"/>
      <c r="MV42" s="146"/>
      <c r="MW42" s="146"/>
      <c r="MX42" s="146"/>
      <c r="MY42" s="146"/>
      <c r="MZ42" s="146"/>
      <c r="NA42" s="146"/>
      <c r="NB42" s="146"/>
      <c r="NC42" s="146"/>
      <c r="ND42" s="146"/>
      <c r="NE42" s="146"/>
      <c r="NF42" s="146"/>
      <c r="NG42" s="146"/>
      <c r="NH42" s="146"/>
      <c r="NI42" s="146"/>
      <c r="NJ42" s="146"/>
      <c r="NK42" s="146"/>
      <c r="NL42" s="146"/>
      <c r="NM42" s="146"/>
      <c r="NN42" s="146"/>
      <c r="NO42" s="146"/>
      <c r="NP42" s="146"/>
      <c r="NQ42" s="146"/>
      <c r="NR42" s="146"/>
      <c r="NS42" s="146"/>
      <c r="NT42" s="146"/>
      <c r="NU42" s="146"/>
      <c r="NV42" s="146"/>
      <c r="NW42" s="146"/>
      <c r="NX42" s="146"/>
      <c r="NY42" s="146"/>
      <c r="NZ42" s="146"/>
      <c r="OA42" s="146"/>
      <c r="OB42" s="146"/>
      <c r="OC42" s="146"/>
      <c r="OD42" s="146"/>
      <c r="OE42" s="146"/>
      <c r="OF42" s="146"/>
      <c r="OG42" s="146"/>
      <c r="OH42" s="146"/>
      <c r="OI42" s="146"/>
      <c r="OJ42" s="146"/>
      <c r="OK42" s="146"/>
      <c r="OL42" s="146"/>
      <c r="OM42" s="146"/>
      <c r="ON42" s="146"/>
      <c r="OO42" s="146"/>
      <c r="OP42" s="146"/>
      <c r="OQ42" s="146"/>
      <c r="OR42" s="146"/>
      <c r="OS42" s="146"/>
      <c r="OT42" s="146"/>
      <c r="OU42" s="146"/>
      <c r="OV42" s="146"/>
      <c r="OW42" s="146"/>
      <c r="OX42" s="146"/>
      <c r="OY42" s="146"/>
      <c r="OZ42" s="146"/>
      <c r="PA42" s="146"/>
      <c r="PB42" s="146"/>
      <c r="PC42" s="146"/>
      <c r="PD42" s="146"/>
      <c r="PE42" s="146"/>
      <c r="PF42" s="146"/>
      <c r="PG42" s="146"/>
      <c r="PH42" s="146"/>
      <c r="PI42" s="146"/>
      <c r="PJ42" s="146"/>
      <c r="PK42" s="146"/>
      <c r="PL42" s="146"/>
      <c r="PM42" s="146"/>
      <c r="PN42" s="146"/>
      <c r="PO42" s="146"/>
      <c r="PP42" s="146"/>
      <c r="PQ42" s="146"/>
      <c r="PR42" s="146"/>
      <c r="PS42" s="146"/>
      <c r="PT42" s="146"/>
      <c r="PU42" s="146"/>
      <c r="PV42" s="146"/>
      <c r="PW42" s="146"/>
      <c r="PX42" s="146"/>
      <c r="PY42" s="146"/>
      <c r="PZ42" s="146"/>
      <c r="QA42" s="146"/>
      <c r="QB42" s="146"/>
      <c r="QC42" s="146"/>
      <c r="QD42" s="146"/>
      <c r="QE42" s="146"/>
      <c r="QF42" s="146"/>
      <c r="QG42" s="146"/>
      <c r="QH42" s="146"/>
      <c r="QI42" s="146"/>
      <c r="QJ42" s="146"/>
      <c r="QK42" s="146"/>
      <c r="QL42" s="146"/>
      <c r="QM42" s="146"/>
      <c r="QN42" s="146"/>
      <c r="QO42" s="146"/>
      <c r="QP42" s="146"/>
      <c r="QQ42" s="146"/>
      <c r="QR42" s="146"/>
      <c r="QS42" s="146"/>
      <c r="QT42" s="146"/>
      <c r="QU42" s="146"/>
      <c r="QV42" s="146"/>
      <c r="QW42" s="146"/>
      <c r="QX42" s="146"/>
      <c r="QY42" s="146"/>
      <c r="QZ42" s="146"/>
      <c r="RA42" s="146"/>
      <c r="RB42" s="146"/>
      <c r="RC42" s="146"/>
      <c r="RD42" s="146"/>
      <c r="RE42" s="146"/>
      <c r="RF42" s="146"/>
      <c r="RG42" s="146"/>
      <c r="RH42" s="146"/>
      <c r="RI42" s="146"/>
      <c r="RJ42" s="146"/>
      <c r="RK42" s="146"/>
      <c r="RL42" s="146"/>
      <c r="RM42" s="146"/>
      <c r="RN42" s="146"/>
      <c r="RO42" s="146"/>
      <c r="RP42" s="146"/>
      <c r="RQ42" s="146"/>
      <c r="RR42" s="146"/>
      <c r="RS42" s="146"/>
      <c r="RT42" s="146"/>
      <c r="RU42" s="146"/>
      <c r="RV42" s="146"/>
      <c r="RW42" s="146"/>
      <c r="RX42" s="146"/>
      <c r="RY42" s="146"/>
      <c r="RZ42" s="146"/>
      <c r="SA42" s="146"/>
      <c r="SB42" s="146"/>
      <c r="SC42" s="146"/>
      <c r="SD42" s="146"/>
      <c r="SE42" s="146"/>
      <c r="SF42" s="146"/>
      <c r="SG42" s="146"/>
      <c r="SH42" s="146"/>
      <c r="SI42" s="146"/>
      <c r="SJ42" s="146"/>
    </row>
    <row r="43" spans="1:504" s="23" customFormat="1" ht="14.25">
      <c r="A43" s="958"/>
      <c r="B43" s="969" t="s">
        <v>415</v>
      </c>
      <c r="C43" t="s">
        <v>65</v>
      </c>
      <c r="D43" s="272">
        <f>E43*(G43/$G$72)</f>
        <v>0.13925708569677872</v>
      </c>
      <c r="E43" s="85">
        <v>5</v>
      </c>
      <c r="F43" s="25" t="s">
        <v>394</v>
      </c>
      <c r="G43" s="107">
        <v>8760000</v>
      </c>
      <c r="H43" s="594">
        <v>2304614.19</v>
      </c>
      <c r="I43" s="594">
        <v>1723915.51</v>
      </c>
      <c r="J43" s="595">
        <v>0</v>
      </c>
      <c r="K43" s="34">
        <v>1723915.51</v>
      </c>
      <c r="L43" s="596">
        <v>0</v>
      </c>
      <c r="M43" s="260">
        <v>4028529.7</v>
      </c>
      <c r="N43" s="87">
        <v>4028529.7</v>
      </c>
      <c r="O43" s="90"/>
      <c r="P43" s="90">
        <f>M43/(1+ElecDiscountRate)^1</f>
        <v>3737040.5380333951</v>
      </c>
      <c r="Q43" s="90">
        <f>N43/(1+ElecDiscountRate)^1</f>
        <v>3737040.5380333951</v>
      </c>
      <c r="R43" s="256">
        <v>2573168.4216586845</v>
      </c>
      <c r="S43" s="256">
        <v>0</v>
      </c>
      <c r="T43" s="27">
        <f t="shared" si="11"/>
        <v>0.68855780275073108</v>
      </c>
      <c r="U43" s="27">
        <f>((R43*1.1)+(S43))/Q43</f>
        <v>0.7574135830258043</v>
      </c>
      <c r="V43" s="50"/>
      <c r="W43" s="50"/>
      <c r="X43" s="50"/>
      <c r="Y43" s="50"/>
      <c r="Z43" s="50"/>
      <c r="AA43" s="50"/>
      <c r="AB43" s="50"/>
      <c r="AC43" s="50"/>
      <c r="AD43" s="50"/>
      <c r="AE43" s="50"/>
      <c r="AF43" s="50"/>
      <c r="AG43" s="50"/>
      <c r="AH43" s="50"/>
      <c r="AI43" s="50"/>
      <c r="AJ43" s="50"/>
      <c r="AK43" s="50"/>
      <c r="AL43" s="50"/>
      <c r="AM43" s="50"/>
      <c r="AN43" s="50"/>
      <c r="AO43" s="50"/>
      <c r="AP43" s="50"/>
      <c r="AQ43" s="50"/>
      <c r="AR43" s="50"/>
      <c r="AS43" s="50"/>
      <c r="AT43" s="50"/>
      <c r="AU43" s="50"/>
      <c r="AV43" s="50"/>
      <c r="AW43" s="50"/>
      <c r="AX43" s="50"/>
      <c r="AY43" s="50"/>
      <c r="AZ43" s="50"/>
      <c r="BA43" s="50"/>
      <c r="BB43" s="50"/>
      <c r="BC43" s="50"/>
      <c r="BD43" s="50"/>
      <c r="BE43" s="50"/>
      <c r="BF43" s="50"/>
      <c r="BG43" s="50"/>
      <c r="BH43" s="50"/>
      <c r="BI43" s="50"/>
      <c r="BJ43" s="50"/>
      <c r="BK43" s="50"/>
      <c r="BL43" s="50"/>
      <c r="BM43" s="50"/>
      <c r="BN43" s="50"/>
      <c r="BO43" s="50"/>
      <c r="BP43" s="50"/>
      <c r="BQ43" s="50"/>
      <c r="BR43" s="50"/>
      <c r="BS43" s="50"/>
      <c r="BT43" s="50"/>
      <c r="BU43" s="50"/>
      <c r="BV43" s="50"/>
      <c r="BW43" s="50"/>
      <c r="BX43" s="50"/>
      <c r="BY43" s="50"/>
      <c r="BZ43" s="50"/>
      <c r="CA43" s="50"/>
      <c r="CB43" s="50"/>
      <c r="CC43" s="50"/>
      <c r="CD43" s="50"/>
      <c r="CE43" s="50"/>
      <c r="CF43" s="50"/>
      <c r="CG43" s="50"/>
      <c r="CH43" s="50"/>
      <c r="CI43" s="50"/>
      <c r="CJ43" s="50"/>
      <c r="CK43" s="50"/>
      <c r="CL43" s="50"/>
      <c r="CM43" s="50"/>
      <c r="CN43" s="50"/>
      <c r="CO43" s="50"/>
      <c r="CP43" s="50"/>
      <c r="CQ43" s="50"/>
      <c r="CR43" s="50"/>
      <c r="CS43" s="50"/>
      <c r="CT43" s="50"/>
      <c r="CU43" s="50"/>
      <c r="CV43" s="50"/>
      <c r="CW43" s="50"/>
      <c r="CX43" s="50"/>
      <c r="CY43" s="50"/>
      <c r="CZ43" s="50"/>
      <c r="DA43" s="50"/>
      <c r="DB43" s="50"/>
      <c r="DC43" s="50"/>
      <c r="DD43" s="50"/>
      <c r="DE43" s="50"/>
      <c r="DF43" s="50"/>
      <c r="DG43" s="50"/>
      <c r="DH43" s="50"/>
      <c r="DI43" s="50"/>
      <c r="DJ43" s="50"/>
      <c r="DK43" s="50"/>
      <c r="DL43" s="50"/>
      <c r="DM43" s="50"/>
      <c r="DN43" s="50"/>
      <c r="DO43" s="50"/>
      <c r="DP43" s="50"/>
      <c r="DQ43" s="50"/>
      <c r="DR43" s="50"/>
      <c r="DS43" s="50"/>
      <c r="DT43" s="50"/>
      <c r="DU43" s="50"/>
      <c r="DV43" s="50"/>
      <c r="DW43" s="50"/>
      <c r="DX43" s="50"/>
      <c r="DY43" s="50"/>
      <c r="DZ43" s="50"/>
      <c r="EA43" s="50"/>
      <c r="EB43" s="50"/>
      <c r="EC43" s="50"/>
      <c r="ED43" s="50"/>
      <c r="EE43" s="50"/>
      <c r="EF43" s="50"/>
      <c r="EG43" s="50"/>
      <c r="EH43" s="50"/>
      <c r="EI43" s="50"/>
      <c r="EJ43" s="50"/>
      <c r="EK43" s="50"/>
      <c r="EL43" s="50"/>
      <c r="EM43" s="50"/>
      <c r="EN43" s="50"/>
      <c r="EO43" s="50"/>
      <c r="EP43" s="50"/>
      <c r="EQ43" s="50"/>
      <c r="ER43" s="50"/>
      <c r="ES43" s="50"/>
      <c r="ET43" s="50"/>
      <c r="EU43" s="50"/>
      <c r="EV43" s="50"/>
      <c r="EW43" s="50"/>
      <c r="EX43" s="50"/>
      <c r="EY43" s="50"/>
      <c r="EZ43" s="50"/>
      <c r="FA43" s="50"/>
      <c r="FB43" s="50"/>
      <c r="FC43" s="50"/>
      <c r="FD43" s="50"/>
      <c r="FE43" s="50"/>
      <c r="FF43" s="50"/>
      <c r="FG43" s="50"/>
      <c r="FH43" s="50"/>
      <c r="FI43" s="50"/>
      <c r="FJ43" s="50"/>
      <c r="FK43" s="50"/>
      <c r="FL43" s="50"/>
      <c r="FM43" s="50"/>
      <c r="FN43" s="50"/>
      <c r="FO43" s="50"/>
      <c r="FP43" s="50"/>
      <c r="FQ43" s="50"/>
      <c r="FR43" s="50"/>
      <c r="FS43" s="50"/>
      <c r="FT43" s="50"/>
      <c r="FU43" s="50"/>
      <c r="FV43" s="50"/>
      <c r="FW43" s="50"/>
      <c r="FX43" s="50"/>
      <c r="FY43" s="50"/>
      <c r="FZ43" s="50"/>
      <c r="GA43" s="50"/>
      <c r="GB43" s="50"/>
      <c r="GC43" s="50"/>
      <c r="GD43" s="50"/>
      <c r="GE43" s="50"/>
      <c r="GF43" s="50"/>
      <c r="GG43" s="50"/>
      <c r="GH43" s="50"/>
      <c r="GI43" s="50"/>
      <c r="GJ43" s="50"/>
      <c r="GK43" s="50"/>
      <c r="GL43" s="50"/>
      <c r="GM43" s="50"/>
      <c r="GN43" s="50"/>
      <c r="GO43" s="50"/>
      <c r="GP43" s="50"/>
      <c r="GQ43" s="50"/>
      <c r="GR43" s="50"/>
      <c r="GS43" s="50"/>
      <c r="GT43" s="50"/>
      <c r="GU43" s="50"/>
      <c r="GV43" s="50"/>
      <c r="GW43" s="50"/>
      <c r="GX43" s="50"/>
      <c r="GY43" s="50"/>
      <c r="GZ43" s="50"/>
      <c r="HA43" s="50"/>
      <c r="HB43" s="50"/>
      <c r="HC43" s="50"/>
      <c r="HD43" s="50"/>
      <c r="HE43" s="50"/>
      <c r="HF43" s="50"/>
      <c r="HG43" s="50"/>
      <c r="HH43" s="50"/>
      <c r="HI43" s="50"/>
      <c r="HJ43" s="50"/>
      <c r="HK43" s="50"/>
      <c r="HL43" s="50"/>
      <c r="HM43" s="50"/>
      <c r="HN43" s="50"/>
      <c r="HO43" s="50"/>
      <c r="HP43" s="50"/>
      <c r="HQ43" s="50"/>
      <c r="HR43" s="50"/>
      <c r="HS43" s="50"/>
      <c r="HT43" s="50"/>
      <c r="HU43" s="50"/>
      <c r="HV43" s="50"/>
      <c r="HW43" s="50"/>
      <c r="HX43" s="50"/>
      <c r="HY43" s="50"/>
      <c r="HZ43" s="50"/>
      <c r="IA43" s="50"/>
      <c r="IB43" s="50"/>
      <c r="IC43" s="50"/>
      <c r="ID43" s="50"/>
      <c r="IE43" s="50"/>
      <c r="IF43" s="50"/>
      <c r="IG43" s="50"/>
      <c r="IH43" s="50"/>
      <c r="II43" s="50"/>
      <c r="IJ43" s="50"/>
      <c r="IK43" s="50"/>
      <c r="IL43" s="50"/>
      <c r="IM43" s="50"/>
      <c r="IN43" s="50"/>
      <c r="IO43" s="50"/>
      <c r="IP43" s="50"/>
      <c r="IQ43" s="50"/>
      <c r="IR43" s="50"/>
      <c r="IS43" s="50"/>
      <c r="IT43" s="50"/>
      <c r="IU43" s="50"/>
      <c r="IV43" s="50"/>
      <c r="IW43" s="50"/>
      <c r="IX43" s="50"/>
      <c r="IY43" s="50"/>
      <c r="IZ43" s="50"/>
      <c r="JA43" s="50"/>
      <c r="JB43" s="50"/>
      <c r="JC43" s="50"/>
      <c r="JD43" s="50"/>
      <c r="JE43" s="50"/>
      <c r="JF43" s="50"/>
      <c r="JG43" s="50"/>
      <c r="JH43" s="50"/>
      <c r="JI43" s="50"/>
      <c r="JJ43" s="50"/>
      <c r="JK43" s="50"/>
      <c r="JL43" s="50"/>
      <c r="JM43" s="50"/>
      <c r="JN43" s="50"/>
      <c r="JO43" s="50"/>
      <c r="JP43" s="50"/>
      <c r="JQ43" s="50"/>
      <c r="JR43" s="50"/>
      <c r="JS43" s="50"/>
      <c r="JT43" s="50"/>
      <c r="JU43" s="50"/>
      <c r="JV43" s="50"/>
      <c r="JW43" s="50"/>
      <c r="JX43" s="50"/>
      <c r="JY43" s="50"/>
      <c r="JZ43" s="50"/>
      <c r="KA43" s="50"/>
      <c r="KB43" s="50"/>
      <c r="KC43" s="50"/>
      <c r="KD43" s="50"/>
      <c r="KE43" s="50"/>
      <c r="KF43" s="50"/>
      <c r="KG43" s="50"/>
      <c r="KH43" s="50"/>
      <c r="KI43" s="50"/>
      <c r="KJ43" s="50"/>
      <c r="KK43" s="50"/>
      <c r="KL43" s="50"/>
      <c r="KM43" s="50"/>
      <c r="KN43" s="50"/>
      <c r="KO43" s="50"/>
      <c r="KP43" s="50"/>
      <c r="KQ43" s="50"/>
      <c r="KR43" s="50"/>
      <c r="KS43" s="50"/>
      <c r="KT43" s="50"/>
      <c r="KU43" s="50"/>
      <c r="KV43" s="50"/>
      <c r="KW43" s="50"/>
      <c r="KX43" s="50"/>
      <c r="KY43" s="50"/>
      <c r="KZ43" s="50"/>
      <c r="LA43" s="50"/>
      <c r="LB43" s="50"/>
      <c r="LC43" s="50"/>
      <c r="LD43" s="50"/>
      <c r="LE43" s="50"/>
      <c r="LF43" s="50"/>
      <c r="LG43" s="50"/>
      <c r="LH43" s="50"/>
      <c r="LI43" s="50"/>
      <c r="LJ43" s="50"/>
      <c r="LK43" s="50"/>
      <c r="LL43" s="50"/>
      <c r="LM43" s="50"/>
      <c r="LN43" s="50"/>
      <c r="LO43" s="50"/>
      <c r="LP43" s="50"/>
      <c r="LQ43" s="50"/>
      <c r="LR43" s="50"/>
      <c r="LS43" s="50"/>
      <c r="LT43" s="50"/>
      <c r="LU43" s="50"/>
      <c r="LV43" s="50"/>
      <c r="LW43" s="50"/>
      <c r="LX43" s="50"/>
      <c r="LY43" s="50"/>
      <c r="LZ43" s="50"/>
      <c r="MA43" s="50"/>
      <c r="MB43" s="50"/>
      <c r="MC43" s="50"/>
      <c r="MD43" s="50"/>
      <c r="ME43" s="50"/>
      <c r="MF43" s="50"/>
      <c r="MG43" s="50"/>
      <c r="MH43" s="50"/>
      <c r="MI43" s="50"/>
      <c r="MJ43" s="50"/>
      <c r="MK43" s="50"/>
      <c r="ML43" s="50"/>
      <c r="MM43" s="50"/>
      <c r="MN43" s="50"/>
      <c r="MO43" s="50"/>
      <c r="MP43" s="50"/>
      <c r="MQ43" s="50"/>
      <c r="MR43" s="50"/>
      <c r="MS43" s="50"/>
      <c r="MT43" s="50"/>
      <c r="MU43" s="50"/>
      <c r="MV43" s="50"/>
      <c r="MW43" s="50"/>
      <c r="MX43" s="50"/>
      <c r="MY43" s="50"/>
      <c r="MZ43" s="50"/>
      <c r="NA43" s="50"/>
      <c r="NB43" s="50"/>
      <c r="NC43" s="50"/>
      <c r="ND43" s="50"/>
      <c r="NE43" s="50"/>
      <c r="NF43" s="50"/>
      <c r="NG43" s="50"/>
      <c r="NH43" s="50"/>
      <c r="NI43" s="50"/>
      <c r="NJ43" s="50"/>
      <c r="NK43" s="50"/>
      <c r="NL43" s="50"/>
      <c r="NM43" s="50"/>
      <c r="NN43" s="50"/>
      <c r="NO43" s="50"/>
      <c r="NP43" s="50"/>
      <c r="NQ43" s="50"/>
      <c r="NR43" s="50"/>
      <c r="NS43" s="50"/>
      <c r="NT43" s="50"/>
      <c r="NU43" s="50"/>
      <c r="NV43" s="50"/>
      <c r="NW43" s="50"/>
      <c r="NX43" s="50"/>
      <c r="NY43" s="50"/>
      <c r="NZ43" s="50"/>
      <c r="OA43" s="50"/>
      <c r="OB43" s="50"/>
      <c r="OC43" s="50"/>
      <c r="OD43" s="50"/>
      <c r="OE43" s="50"/>
      <c r="OF43" s="50"/>
      <c r="OG43" s="50"/>
      <c r="OH43" s="50"/>
      <c r="OI43" s="50"/>
      <c r="OJ43" s="50"/>
      <c r="OK43" s="50"/>
      <c r="OL43" s="50"/>
      <c r="OM43" s="50"/>
      <c r="ON43" s="50"/>
      <c r="OO43" s="50"/>
      <c r="OP43" s="50"/>
      <c r="OQ43" s="50"/>
      <c r="OR43" s="50"/>
      <c r="OS43" s="50"/>
      <c r="OT43" s="50"/>
      <c r="OU43" s="50"/>
      <c r="OV43" s="50"/>
      <c r="OW43" s="50"/>
      <c r="OX43" s="50"/>
      <c r="OY43" s="50"/>
      <c r="OZ43" s="50"/>
      <c r="PA43" s="50"/>
      <c r="PB43" s="50"/>
      <c r="PC43" s="50"/>
      <c r="PD43" s="50"/>
      <c r="PE43" s="50"/>
      <c r="PF43" s="50"/>
      <c r="PG43" s="50"/>
      <c r="PH43" s="50"/>
      <c r="PI43" s="50"/>
      <c r="PJ43" s="50"/>
      <c r="PK43" s="50"/>
      <c r="PL43" s="50"/>
      <c r="PM43" s="50"/>
      <c r="PN43" s="50"/>
      <c r="PO43" s="50"/>
      <c r="PP43" s="50"/>
      <c r="PQ43" s="50"/>
      <c r="PR43" s="50"/>
      <c r="PS43" s="50"/>
      <c r="PT43" s="50"/>
      <c r="PU43" s="50"/>
      <c r="PV43" s="50"/>
      <c r="PW43" s="50"/>
      <c r="PX43" s="50"/>
      <c r="PY43" s="50"/>
      <c r="PZ43" s="50"/>
      <c r="QA43" s="50"/>
      <c r="QB43" s="50"/>
      <c r="QC43" s="50"/>
      <c r="QD43" s="50"/>
      <c r="QE43" s="50"/>
      <c r="QF43" s="50"/>
      <c r="QG43" s="50"/>
      <c r="QH43" s="50"/>
      <c r="QI43" s="50"/>
      <c r="QJ43" s="50"/>
      <c r="QK43" s="50"/>
      <c r="QL43" s="50"/>
      <c r="QM43" s="50"/>
      <c r="QN43" s="50"/>
      <c r="QO43" s="50"/>
      <c r="QP43" s="50"/>
      <c r="QQ43" s="50"/>
      <c r="QR43" s="50"/>
      <c r="QS43" s="50"/>
      <c r="QT43" s="50"/>
      <c r="QU43" s="50"/>
      <c r="QV43" s="50"/>
      <c r="QW43" s="50"/>
      <c r="QX43" s="50"/>
      <c r="QY43" s="50"/>
      <c r="QZ43" s="50"/>
      <c r="RA43" s="50"/>
      <c r="RB43" s="50"/>
      <c r="RC43" s="50"/>
      <c r="RD43" s="50"/>
      <c r="RE43" s="50"/>
      <c r="RF43" s="50"/>
      <c r="RG43" s="50"/>
      <c r="RH43" s="50"/>
      <c r="RI43" s="50"/>
      <c r="RJ43" s="50"/>
      <c r="RK43" s="50"/>
      <c r="RL43" s="50"/>
      <c r="RM43" s="50"/>
      <c r="RN43" s="50"/>
      <c r="RO43" s="50"/>
      <c r="RP43" s="50"/>
      <c r="RQ43" s="50"/>
      <c r="RR43" s="50"/>
      <c r="RS43" s="50"/>
      <c r="RT43" s="50"/>
      <c r="RU43" s="50"/>
      <c r="RV43" s="50"/>
      <c r="RW43" s="50"/>
      <c r="RX43" s="50"/>
      <c r="RY43" s="50"/>
      <c r="RZ43" s="50"/>
      <c r="SA43" s="50"/>
      <c r="SB43" s="50"/>
      <c r="SC43" s="50"/>
      <c r="SD43" s="50"/>
      <c r="SE43" s="50"/>
      <c r="SF43" s="50"/>
      <c r="SG43" s="50"/>
      <c r="SH43" s="50"/>
      <c r="SI43" s="50"/>
      <c r="SJ43" s="50"/>
    </row>
    <row r="44" spans="1:504" s="23" customFormat="1" ht="14.25">
      <c r="A44" s="958"/>
      <c r="B44" s="954"/>
      <c r="C44" s="961" t="s">
        <v>66</v>
      </c>
      <c r="D44" s="272">
        <f>E44*(G44/$G$72)</f>
        <v>0.15849342475061304</v>
      </c>
      <c r="E44" s="85">
        <v>15</v>
      </c>
      <c r="F44" s="25" t="s">
        <v>394</v>
      </c>
      <c r="G44" s="107">
        <v>3323355.49</v>
      </c>
      <c r="H44" s="260"/>
      <c r="I44" s="260"/>
      <c r="J44" s="34"/>
      <c r="K44" s="597"/>
      <c r="L44" s="598"/>
      <c r="M44" s="940"/>
      <c r="N44" s="87"/>
      <c r="O44" s="90"/>
      <c r="P44" s="90"/>
      <c r="Q44" s="90"/>
      <c r="R44" s="256"/>
      <c r="S44" s="256"/>
      <c r="T44" s="27"/>
      <c r="U44" s="27"/>
      <c r="V44" s="50"/>
      <c r="W44" s="50"/>
      <c r="X44" s="50"/>
      <c r="Y44" s="50"/>
      <c r="Z44" s="50"/>
      <c r="AA44" s="50"/>
      <c r="AB44" s="50"/>
      <c r="AC44" s="50"/>
      <c r="AD44" s="50"/>
      <c r="AE44" s="50"/>
      <c r="AF44" s="50"/>
      <c r="AG44" s="50"/>
      <c r="AH44" s="50"/>
      <c r="AI44" s="50"/>
      <c r="AJ44" s="50"/>
      <c r="AK44" s="50"/>
      <c r="AL44" s="50"/>
      <c r="AM44" s="50"/>
      <c r="AN44" s="50"/>
      <c r="AO44" s="50"/>
      <c r="AP44" s="50"/>
      <c r="AQ44" s="50"/>
      <c r="AR44" s="50"/>
      <c r="AS44" s="50"/>
      <c r="AT44" s="50"/>
      <c r="AU44" s="50"/>
      <c r="AV44" s="50"/>
      <c r="AW44" s="50"/>
      <c r="AX44" s="50"/>
      <c r="AY44" s="50"/>
      <c r="AZ44" s="50"/>
      <c r="BA44" s="50"/>
      <c r="BB44" s="50"/>
      <c r="BC44" s="50"/>
      <c r="BD44" s="50"/>
      <c r="BE44" s="50"/>
      <c r="BF44" s="50"/>
      <c r="BG44" s="50"/>
      <c r="BH44" s="50"/>
      <c r="BI44" s="50"/>
      <c r="BJ44" s="50"/>
      <c r="BK44" s="50"/>
      <c r="BL44" s="50"/>
      <c r="BM44" s="50"/>
      <c r="BN44" s="50"/>
      <c r="BO44" s="50"/>
      <c r="BP44" s="50"/>
      <c r="BQ44" s="50"/>
      <c r="BR44" s="50"/>
      <c r="BS44" s="50"/>
      <c r="BT44" s="50"/>
      <c r="BU44" s="50"/>
      <c r="BV44" s="50"/>
      <c r="BW44" s="50"/>
      <c r="BX44" s="50"/>
      <c r="BY44" s="50"/>
      <c r="BZ44" s="50"/>
      <c r="CA44" s="50"/>
      <c r="CB44" s="50"/>
      <c r="CC44" s="50"/>
      <c r="CD44" s="50"/>
      <c r="CE44" s="50"/>
      <c r="CF44" s="50"/>
      <c r="CG44" s="50"/>
      <c r="CH44" s="50"/>
      <c r="CI44" s="50"/>
      <c r="CJ44" s="50"/>
      <c r="CK44" s="50"/>
      <c r="CL44" s="50"/>
      <c r="CM44" s="50"/>
      <c r="CN44" s="50"/>
      <c r="CO44" s="50"/>
      <c r="CP44" s="50"/>
      <c r="CQ44" s="50"/>
      <c r="CR44" s="50"/>
      <c r="CS44" s="50"/>
      <c r="CT44" s="50"/>
      <c r="CU44" s="50"/>
      <c r="CV44" s="50"/>
      <c r="CW44" s="50"/>
      <c r="CX44" s="50"/>
      <c r="CY44" s="50"/>
      <c r="CZ44" s="50"/>
      <c r="DA44" s="50"/>
      <c r="DB44" s="50"/>
      <c r="DC44" s="50"/>
      <c r="DD44" s="50"/>
      <c r="DE44" s="50"/>
      <c r="DF44" s="50"/>
      <c r="DG44" s="50"/>
      <c r="DH44" s="50"/>
      <c r="DI44" s="50"/>
      <c r="DJ44" s="50"/>
      <c r="DK44" s="50"/>
      <c r="DL44" s="50"/>
      <c r="DM44" s="50"/>
      <c r="DN44" s="50"/>
      <c r="DO44" s="50"/>
      <c r="DP44" s="50"/>
      <c r="DQ44" s="50"/>
      <c r="DR44" s="50"/>
      <c r="DS44" s="50"/>
      <c r="DT44" s="50"/>
      <c r="DU44" s="50"/>
      <c r="DV44" s="50"/>
      <c r="DW44" s="50"/>
      <c r="DX44" s="50"/>
      <c r="DY44" s="50"/>
      <c r="DZ44" s="50"/>
      <c r="EA44" s="50"/>
      <c r="EB44" s="50"/>
      <c r="EC44" s="50"/>
      <c r="ED44" s="50"/>
      <c r="EE44" s="50"/>
      <c r="EF44" s="50"/>
      <c r="EG44" s="50"/>
      <c r="EH44" s="50"/>
      <c r="EI44" s="50"/>
      <c r="EJ44" s="50"/>
      <c r="EK44" s="50"/>
      <c r="EL44" s="50"/>
      <c r="EM44" s="50"/>
      <c r="EN44" s="50"/>
      <c r="EO44" s="50"/>
      <c r="EP44" s="50"/>
      <c r="EQ44" s="50"/>
      <c r="ER44" s="50"/>
      <c r="ES44" s="50"/>
      <c r="ET44" s="50"/>
      <c r="EU44" s="50"/>
      <c r="EV44" s="50"/>
      <c r="EW44" s="50"/>
      <c r="EX44" s="50"/>
      <c r="EY44" s="50"/>
      <c r="EZ44" s="50"/>
      <c r="FA44" s="50"/>
      <c r="FB44" s="50"/>
      <c r="FC44" s="50"/>
      <c r="FD44" s="50"/>
      <c r="FE44" s="50"/>
      <c r="FF44" s="50"/>
      <c r="FG44" s="50"/>
      <c r="FH44" s="50"/>
      <c r="FI44" s="50"/>
      <c r="FJ44" s="50"/>
      <c r="FK44" s="50"/>
      <c r="FL44" s="50"/>
      <c r="FM44" s="50"/>
      <c r="FN44" s="50"/>
      <c r="FO44" s="50"/>
      <c r="FP44" s="50"/>
      <c r="FQ44" s="50"/>
      <c r="FR44" s="50"/>
      <c r="FS44" s="50"/>
      <c r="FT44" s="50"/>
      <c r="FU44" s="50"/>
      <c r="FV44" s="50"/>
      <c r="FW44" s="50"/>
      <c r="FX44" s="50"/>
      <c r="FY44" s="50"/>
      <c r="FZ44" s="50"/>
      <c r="GA44" s="50"/>
      <c r="GB44" s="50"/>
      <c r="GC44" s="50"/>
      <c r="GD44" s="50"/>
      <c r="GE44" s="50"/>
      <c r="GF44" s="50"/>
      <c r="GG44" s="50"/>
      <c r="GH44" s="50"/>
      <c r="GI44" s="50"/>
      <c r="GJ44" s="50"/>
      <c r="GK44" s="50"/>
      <c r="GL44" s="50"/>
      <c r="GM44" s="50"/>
      <c r="GN44" s="50"/>
      <c r="GO44" s="50"/>
      <c r="GP44" s="50"/>
      <c r="GQ44" s="50"/>
      <c r="GR44" s="50"/>
      <c r="GS44" s="50"/>
      <c r="GT44" s="50"/>
      <c r="GU44" s="50"/>
      <c r="GV44" s="50"/>
      <c r="GW44" s="50"/>
      <c r="GX44" s="50"/>
      <c r="GY44" s="50"/>
      <c r="GZ44" s="50"/>
      <c r="HA44" s="50"/>
      <c r="HB44" s="50"/>
      <c r="HC44" s="50"/>
      <c r="HD44" s="50"/>
      <c r="HE44" s="50"/>
      <c r="HF44" s="50"/>
      <c r="HG44" s="50"/>
      <c r="HH44" s="50"/>
      <c r="HI44" s="50"/>
      <c r="HJ44" s="50"/>
      <c r="HK44" s="50"/>
      <c r="HL44" s="50"/>
      <c r="HM44" s="50"/>
      <c r="HN44" s="50"/>
      <c r="HO44" s="50"/>
      <c r="HP44" s="50"/>
      <c r="HQ44" s="50"/>
      <c r="HR44" s="50"/>
      <c r="HS44" s="50"/>
      <c r="HT44" s="50"/>
      <c r="HU44" s="50"/>
      <c r="HV44" s="50"/>
      <c r="HW44" s="50"/>
      <c r="HX44" s="50"/>
      <c r="HY44" s="50"/>
      <c r="HZ44" s="50"/>
      <c r="IA44" s="50"/>
      <c r="IB44" s="50"/>
      <c r="IC44" s="50"/>
      <c r="ID44" s="50"/>
      <c r="IE44" s="50"/>
      <c r="IF44" s="50"/>
      <c r="IG44" s="50"/>
      <c r="IH44" s="50"/>
      <c r="II44" s="50"/>
      <c r="IJ44" s="50"/>
      <c r="IK44" s="50"/>
      <c r="IL44" s="50"/>
      <c r="IM44" s="50"/>
      <c r="IN44" s="50"/>
      <c r="IO44" s="50"/>
      <c r="IP44" s="50"/>
      <c r="IQ44" s="50"/>
      <c r="IR44" s="50"/>
      <c r="IS44" s="50"/>
      <c r="IT44" s="50"/>
      <c r="IU44" s="50"/>
      <c r="IV44" s="50"/>
      <c r="IW44" s="50"/>
      <c r="IX44" s="50"/>
      <c r="IY44" s="50"/>
      <c r="IZ44" s="50"/>
      <c r="JA44" s="50"/>
      <c r="JB44" s="50"/>
      <c r="JC44" s="50"/>
      <c r="JD44" s="50"/>
      <c r="JE44" s="50"/>
      <c r="JF44" s="50"/>
      <c r="JG44" s="50"/>
      <c r="JH44" s="50"/>
      <c r="JI44" s="50"/>
      <c r="JJ44" s="50"/>
      <c r="JK44" s="50"/>
      <c r="JL44" s="50"/>
      <c r="JM44" s="50"/>
      <c r="JN44" s="50"/>
      <c r="JO44" s="50"/>
      <c r="JP44" s="50"/>
      <c r="JQ44" s="50"/>
      <c r="JR44" s="50"/>
      <c r="JS44" s="50"/>
      <c r="JT44" s="50"/>
      <c r="JU44" s="50"/>
      <c r="JV44" s="50"/>
      <c r="JW44" s="50"/>
      <c r="JX44" s="50"/>
      <c r="JY44" s="50"/>
      <c r="JZ44" s="50"/>
      <c r="KA44" s="50"/>
      <c r="KB44" s="50"/>
      <c r="KC44" s="50"/>
      <c r="KD44" s="50"/>
      <c r="KE44" s="50"/>
      <c r="KF44" s="50"/>
      <c r="KG44" s="50"/>
      <c r="KH44" s="50"/>
      <c r="KI44" s="50"/>
      <c r="KJ44" s="50"/>
      <c r="KK44" s="50"/>
      <c r="KL44" s="50"/>
      <c r="KM44" s="50"/>
      <c r="KN44" s="50"/>
      <c r="KO44" s="50"/>
      <c r="KP44" s="50"/>
      <c r="KQ44" s="50"/>
      <c r="KR44" s="50"/>
      <c r="KS44" s="50"/>
      <c r="KT44" s="50"/>
      <c r="KU44" s="50"/>
      <c r="KV44" s="50"/>
      <c r="KW44" s="50"/>
      <c r="KX44" s="50"/>
      <c r="KY44" s="50"/>
      <c r="KZ44" s="50"/>
      <c r="LA44" s="50"/>
      <c r="LB44" s="50"/>
      <c r="LC44" s="50"/>
      <c r="LD44" s="50"/>
      <c r="LE44" s="50"/>
      <c r="LF44" s="50"/>
      <c r="LG44" s="50"/>
      <c r="LH44" s="50"/>
      <c r="LI44" s="50"/>
      <c r="LJ44" s="50"/>
      <c r="LK44" s="50"/>
      <c r="LL44" s="50"/>
      <c r="LM44" s="50"/>
      <c r="LN44" s="50"/>
      <c r="LO44" s="50"/>
      <c r="LP44" s="50"/>
      <c r="LQ44" s="50"/>
      <c r="LR44" s="50"/>
      <c r="LS44" s="50"/>
      <c r="LT44" s="50"/>
      <c r="LU44" s="50"/>
      <c r="LV44" s="50"/>
      <c r="LW44" s="50"/>
      <c r="LX44" s="50"/>
      <c r="LY44" s="50"/>
      <c r="LZ44" s="50"/>
      <c r="MA44" s="50"/>
      <c r="MB44" s="50"/>
      <c r="MC44" s="50"/>
      <c r="MD44" s="50"/>
      <c r="ME44" s="50"/>
      <c r="MF44" s="50"/>
      <c r="MG44" s="50"/>
      <c r="MH44" s="50"/>
      <c r="MI44" s="50"/>
      <c r="MJ44" s="50"/>
      <c r="MK44" s="50"/>
      <c r="ML44" s="50"/>
      <c r="MM44" s="50"/>
      <c r="MN44" s="50"/>
      <c r="MO44" s="50"/>
      <c r="MP44" s="50"/>
      <c r="MQ44" s="50"/>
      <c r="MR44" s="50"/>
      <c r="MS44" s="50"/>
      <c r="MT44" s="50"/>
      <c r="MU44" s="50"/>
      <c r="MV44" s="50"/>
      <c r="MW44" s="50"/>
      <c r="MX44" s="50"/>
      <c r="MY44" s="50"/>
      <c r="MZ44" s="50"/>
      <c r="NA44" s="50"/>
      <c r="NB44" s="50"/>
      <c r="NC44" s="50"/>
      <c r="ND44" s="50"/>
      <c r="NE44" s="50"/>
      <c r="NF44" s="50"/>
      <c r="NG44" s="50"/>
      <c r="NH44" s="50"/>
      <c r="NI44" s="50"/>
      <c r="NJ44" s="50"/>
      <c r="NK44" s="50"/>
      <c r="NL44" s="50"/>
      <c r="NM44" s="50"/>
      <c r="NN44" s="50"/>
      <c r="NO44" s="50"/>
      <c r="NP44" s="50"/>
      <c r="NQ44" s="50"/>
      <c r="NR44" s="50"/>
      <c r="NS44" s="50"/>
      <c r="NT44" s="50"/>
      <c r="NU44" s="50"/>
      <c r="NV44" s="50"/>
      <c r="NW44" s="50"/>
      <c r="NX44" s="50"/>
      <c r="NY44" s="50"/>
      <c r="NZ44" s="50"/>
      <c r="OA44" s="50"/>
      <c r="OB44" s="50"/>
      <c r="OC44" s="50"/>
      <c r="OD44" s="50"/>
      <c r="OE44" s="50"/>
      <c r="OF44" s="50"/>
      <c r="OG44" s="50"/>
      <c r="OH44" s="50"/>
      <c r="OI44" s="50"/>
      <c r="OJ44" s="50"/>
      <c r="OK44" s="50"/>
      <c r="OL44" s="50"/>
      <c r="OM44" s="50"/>
      <c r="ON44" s="50"/>
      <c r="OO44" s="50"/>
      <c r="OP44" s="50"/>
      <c r="OQ44" s="50"/>
      <c r="OR44" s="50"/>
      <c r="OS44" s="50"/>
      <c r="OT44" s="50"/>
      <c r="OU44" s="50"/>
      <c r="OV44" s="50"/>
      <c r="OW44" s="50"/>
      <c r="OX44" s="50"/>
      <c r="OY44" s="50"/>
      <c r="OZ44" s="50"/>
      <c r="PA44" s="50"/>
      <c r="PB44" s="50"/>
      <c r="PC44" s="50"/>
      <c r="PD44" s="50"/>
      <c r="PE44" s="50"/>
      <c r="PF44" s="50"/>
      <c r="PG44" s="50"/>
      <c r="PH44" s="50"/>
      <c r="PI44" s="50"/>
      <c r="PJ44" s="50"/>
      <c r="PK44" s="50"/>
      <c r="PL44" s="50"/>
      <c r="PM44" s="50"/>
      <c r="PN44" s="50"/>
      <c r="PO44" s="50"/>
      <c r="PP44" s="50"/>
      <c r="PQ44" s="50"/>
      <c r="PR44" s="50"/>
      <c r="PS44" s="50"/>
      <c r="PT44" s="50"/>
      <c r="PU44" s="50"/>
      <c r="PV44" s="50"/>
      <c r="PW44" s="50"/>
      <c r="PX44" s="50"/>
      <c r="PY44" s="50"/>
      <c r="PZ44" s="50"/>
      <c r="QA44" s="50"/>
      <c r="QB44" s="50"/>
      <c r="QC44" s="50"/>
      <c r="QD44" s="50"/>
      <c r="QE44" s="50"/>
      <c r="QF44" s="50"/>
      <c r="QG44" s="50"/>
      <c r="QH44" s="50"/>
      <c r="QI44" s="50"/>
      <c r="QJ44" s="50"/>
      <c r="QK44" s="50"/>
      <c r="QL44" s="50"/>
      <c r="QM44" s="50"/>
      <c r="QN44" s="50"/>
      <c r="QO44" s="50"/>
      <c r="QP44" s="50"/>
      <c r="QQ44" s="50"/>
      <c r="QR44" s="50"/>
      <c r="QS44" s="50"/>
      <c r="QT44" s="50"/>
      <c r="QU44" s="50"/>
      <c r="QV44" s="50"/>
      <c r="QW44" s="50"/>
      <c r="QX44" s="50"/>
      <c r="QY44" s="50"/>
      <c r="QZ44" s="50"/>
      <c r="RA44" s="50"/>
      <c r="RB44" s="50"/>
      <c r="RC44" s="50"/>
      <c r="RD44" s="50"/>
      <c r="RE44" s="50"/>
      <c r="RF44" s="50"/>
      <c r="RG44" s="50"/>
      <c r="RH44" s="50"/>
      <c r="RI44" s="50"/>
      <c r="RJ44" s="50"/>
      <c r="RK44" s="50"/>
      <c r="RL44" s="50"/>
      <c r="RM44" s="50"/>
      <c r="RN44" s="50"/>
      <c r="RO44" s="50"/>
      <c r="RP44" s="50"/>
      <c r="RQ44" s="50"/>
      <c r="RR44" s="50"/>
      <c r="RS44" s="50"/>
      <c r="RT44" s="50"/>
      <c r="RU44" s="50"/>
      <c r="RV44" s="50"/>
      <c r="RW44" s="50"/>
      <c r="RX44" s="50"/>
      <c r="RY44" s="50"/>
      <c r="RZ44" s="50"/>
      <c r="SA44" s="50"/>
      <c r="SB44" s="50"/>
      <c r="SC44" s="50"/>
      <c r="SD44" s="50"/>
      <c r="SE44" s="50"/>
      <c r="SF44" s="50"/>
      <c r="SG44" s="50"/>
      <c r="SH44" s="50"/>
      <c r="SI44" s="50"/>
      <c r="SJ44" s="50"/>
    </row>
    <row r="45" spans="1:504" s="84" customFormat="1" ht="15">
      <c r="A45" s="961"/>
      <c r="B45" s="970"/>
      <c r="C45" s="963" t="s">
        <v>67</v>
      </c>
      <c r="D45" s="117"/>
      <c r="E45" s="125"/>
      <c r="F45" s="105"/>
      <c r="G45" s="522">
        <f>G44+G43</f>
        <v>12083355.49</v>
      </c>
      <c r="H45" s="261">
        <f>H44+H43</f>
        <v>2304614.19</v>
      </c>
      <c r="I45" s="261">
        <f t="shared" ref="I45:N45" si="19">SUM(I43:I44)</f>
        <v>1723915.51</v>
      </c>
      <c r="J45" s="261">
        <f t="shared" si="19"/>
        <v>0</v>
      </c>
      <c r="K45" s="261">
        <f t="shared" si="19"/>
        <v>1723915.51</v>
      </c>
      <c r="L45" s="261">
        <f t="shared" si="19"/>
        <v>0</v>
      </c>
      <c r="M45" s="261">
        <f>SUM(M43:M44)</f>
        <v>4028529.7</v>
      </c>
      <c r="N45" s="261">
        <f t="shared" si="19"/>
        <v>4028529.7</v>
      </c>
      <c r="O45" s="261"/>
      <c r="P45" s="261">
        <f>SUM(P43:P44)</f>
        <v>3737040.5380333951</v>
      </c>
      <c r="Q45" s="261">
        <f>SUM(Q43:Q44)</f>
        <v>3737040.5380333951</v>
      </c>
      <c r="R45" s="261">
        <f>SUM(R43:R44)</f>
        <v>2573168.4216586845</v>
      </c>
      <c r="S45" s="261">
        <f>SUM(S43:S44)</f>
        <v>0</v>
      </c>
      <c r="T45" s="286">
        <f>R45/P45</f>
        <v>0.68855780275073108</v>
      </c>
      <c r="U45" s="286">
        <f>((R45*1.1)+(S45))/Q45</f>
        <v>0.7574135830258043</v>
      </c>
      <c r="V45" s="50"/>
      <c r="W45" s="50"/>
      <c r="X45" s="50"/>
      <c r="Y45" s="50"/>
      <c r="Z45" s="50"/>
      <c r="AA45" s="50"/>
      <c r="AB45" s="50"/>
      <c r="AC45" s="50"/>
      <c r="AD45" s="50"/>
      <c r="AE45" s="50"/>
      <c r="AF45" s="50"/>
      <c r="AG45" s="50"/>
      <c r="AH45" s="50"/>
      <c r="AI45" s="50"/>
      <c r="AJ45" s="50"/>
      <c r="AK45" s="50"/>
      <c r="AL45" s="50"/>
      <c r="AM45" s="50"/>
      <c r="AN45" s="50"/>
      <c r="AO45" s="50"/>
      <c r="AP45" s="50"/>
      <c r="AQ45" s="50"/>
      <c r="AR45" s="50"/>
      <c r="AS45" s="50"/>
      <c r="AT45" s="50"/>
      <c r="AU45" s="50"/>
      <c r="AV45" s="50"/>
      <c r="AW45" s="50"/>
      <c r="AX45" s="50"/>
      <c r="AY45" s="50"/>
      <c r="AZ45" s="50"/>
      <c r="BA45" s="50"/>
      <c r="BB45" s="50"/>
      <c r="BC45" s="50"/>
      <c r="BD45" s="50"/>
      <c r="BE45" s="50"/>
      <c r="BF45" s="50"/>
      <c r="BG45" s="50"/>
      <c r="BH45" s="50"/>
      <c r="BI45" s="50"/>
      <c r="BJ45" s="50"/>
      <c r="BK45" s="50"/>
      <c r="BL45" s="50"/>
      <c r="BM45" s="50"/>
      <c r="BN45" s="50"/>
      <c r="BO45" s="50"/>
      <c r="BP45" s="50"/>
      <c r="BQ45" s="50"/>
      <c r="BR45" s="50"/>
      <c r="BS45" s="50"/>
      <c r="BT45" s="50"/>
      <c r="BU45" s="50"/>
      <c r="BV45" s="50"/>
      <c r="BW45" s="50"/>
      <c r="BX45" s="50"/>
      <c r="BY45" s="50"/>
      <c r="BZ45" s="50"/>
      <c r="CA45" s="50"/>
      <c r="CB45" s="50"/>
      <c r="CC45" s="50"/>
      <c r="CD45" s="50"/>
      <c r="CE45" s="50"/>
      <c r="CF45" s="50"/>
      <c r="CG45" s="50"/>
      <c r="CH45" s="50"/>
      <c r="CI45" s="50"/>
      <c r="CJ45" s="50"/>
      <c r="CK45" s="50"/>
      <c r="CL45" s="50"/>
      <c r="CM45" s="50"/>
      <c r="CN45" s="50"/>
      <c r="CO45" s="50"/>
      <c r="CP45" s="50"/>
      <c r="CQ45" s="50"/>
      <c r="CR45" s="50"/>
      <c r="CS45" s="50"/>
      <c r="CT45" s="50"/>
      <c r="CU45" s="50"/>
      <c r="CV45" s="50"/>
      <c r="CW45" s="50"/>
      <c r="CX45" s="50"/>
      <c r="CY45" s="50"/>
      <c r="CZ45" s="50"/>
      <c r="DA45" s="50"/>
      <c r="DB45" s="50"/>
      <c r="DC45" s="50"/>
      <c r="DD45" s="50"/>
      <c r="DE45" s="50"/>
      <c r="DF45" s="50"/>
      <c r="DG45" s="50"/>
      <c r="DH45" s="50"/>
      <c r="DI45" s="50"/>
      <c r="DJ45" s="50"/>
      <c r="DK45" s="50"/>
      <c r="DL45" s="50"/>
      <c r="DM45" s="50"/>
      <c r="DN45" s="50"/>
      <c r="DO45" s="50"/>
      <c r="DP45" s="50"/>
      <c r="DQ45" s="50"/>
      <c r="DR45" s="50"/>
      <c r="DS45" s="50"/>
      <c r="DT45" s="50"/>
      <c r="DU45" s="50"/>
      <c r="DV45" s="50"/>
      <c r="DW45" s="50"/>
      <c r="DX45" s="50"/>
      <c r="DY45" s="50"/>
      <c r="DZ45" s="50"/>
      <c r="EA45" s="50"/>
      <c r="EB45" s="50"/>
      <c r="EC45" s="50"/>
      <c r="ED45" s="50"/>
      <c r="EE45" s="50"/>
      <c r="EF45" s="50"/>
      <c r="EG45" s="50"/>
      <c r="EH45" s="50"/>
      <c r="EI45" s="50"/>
      <c r="EJ45" s="50"/>
      <c r="EK45" s="50"/>
      <c r="EL45" s="50"/>
      <c r="EM45" s="50"/>
      <c r="EN45" s="50"/>
      <c r="EO45" s="50"/>
      <c r="EP45" s="50"/>
      <c r="EQ45" s="50"/>
      <c r="ER45" s="50"/>
      <c r="ES45" s="50"/>
      <c r="ET45" s="50"/>
      <c r="EU45" s="50"/>
      <c r="EV45" s="50"/>
      <c r="EW45" s="50"/>
      <c r="EX45" s="50"/>
      <c r="EY45" s="50"/>
      <c r="EZ45" s="50"/>
      <c r="FA45" s="50"/>
      <c r="FB45" s="50"/>
      <c r="FC45" s="50"/>
      <c r="FD45" s="50"/>
      <c r="FE45" s="50"/>
      <c r="FF45" s="50"/>
      <c r="FG45" s="50"/>
      <c r="FH45" s="50"/>
      <c r="FI45" s="50"/>
      <c r="FJ45" s="50"/>
      <c r="FK45" s="50"/>
      <c r="FL45" s="50"/>
      <c r="FM45" s="50"/>
      <c r="FN45" s="50"/>
      <c r="FO45" s="50"/>
      <c r="FP45" s="50"/>
      <c r="FQ45" s="50"/>
      <c r="FR45" s="50"/>
      <c r="FS45" s="50"/>
      <c r="FT45" s="50"/>
      <c r="FU45" s="50"/>
      <c r="FV45" s="50"/>
      <c r="FW45" s="50"/>
      <c r="FX45" s="50"/>
      <c r="FY45" s="50"/>
      <c r="FZ45" s="50"/>
      <c r="GA45" s="50"/>
      <c r="GB45" s="50"/>
      <c r="GC45" s="50"/>
      <c r="GD45" s="50"/>
      <c r="GE45" s="50"/>
      <c r="GF45" s="50"/>
      <c r="GG45" s="50"/>
      <c r="GH45" s="50"/>
      <c r="GI45" s="50"/>
      <c r="GJ45" s="50"/>
      <c r="GK45" s="50"/>
      <c r="GL45" s="50"/>
      <c r="GM45" s="50"/>
      <c r="GN45" s="50"/>
      <c r="GO45" s="50"/>
      <c r="GP45" s="50"/>
      <c r="GQ45" s="50"/>
      <c r="GR45" s="50"/>
      <c r="GS45" s="50"/>
      <c r="GT45" s="50"/>
      <c r="GU45" s="50"/>
      <c r="GV45" s="50"/>
      <c r="GW45" s="50"/>
      <c r="GX45" s="50"/>
      <c r="GY45" s="50"/>
      <c r="GZ45" s="50"/>
      <c r="HA45" s="50"/>
      <c r="HB45" s="50"/>
      <c r="HC45" s="50"/>
      <c r="HD45" s="50"/>
      <c r="HE45" s="50"/>
      <c r="HF45" s="50"/>
      <c r="HG45" s="50"/>
      <c r="HH45" s="50"/>
      <c r="HI45" s="50"/>
      <c r="HJ45" s="50"/>
      <c r="HK45" s="50"/>
      <c r="HL45" s="50"/>
      <c r="HM45" s="50"/>
      <c r="HN45" s="50"/>
      <c r="HO45" s="50"/>
      <c r="HP45" s="50"/>
      <c r="HQ45" s="50"/>
      <c r="HR45" s="50"/>
      <c r="HS45" s="50"/>
      <c r="HT45" s="50"/>
      <c r="HU45" s="50"/>
      <c r="HV45" s="50"/>
      <c r="HW45" s="50"/>
      <c r="HX45" s="50"/>
      <c r="HY45" s="50"/>
      <c r="HZ45" s="50"/>
      <c r="IA45" s="50"/>
      <c r="IB45" s="50"/>
      <c r="IC45" s="50"/>
      <c r="ID45" s="50"/>
      <c r="IE45" s="50"/>
      <c r="IF45" s="50"/>
      <c r="IG45" s="50"/>
      <c r="IH45" s="50"/>
      <c r="II45" s="50"/>
      <c r="IJ45" s="50"/>
      <c r="IK45" s="50"/>
      <c r="IL45" s="50"/>
      <c r="IM45" s="50"/>
      <c r="IN45" s="50"/>
      <c r="IO45" s="50"/>
      <c r="IP45" s="50"/>
      <c r="IQ45" s="50"/>
      <c r="IR45" s="50"/>
      <c r="IS45" s="50"/>
      <c r="IT45" s="50"/>
      <c r="IU45" s="50"/>
      <c r="IV45" s="50"/>
      <c r="IW45" s="50"/>
      <c r="IX45" s="50"/>
      <c r="IY45" s="50"/>
      <c r="IZ45" s="50"/>
      <c r="JA45" s="50"/>
      <c r="JB45" s="50"/>
      <c r="JC45" s="50"/>
      <c r="JD45" s="50"/>
      <c r="JE45" s="50"/>
      <c r="JF45" s="50"/>
      <c r="JG45" s="50"/>
      <c r="JH45" s="50"/>
      <c r="JI45" s="50"/>
      <c r="JJ45" s="50"/>
      <c r="JK45" s="50"/>
      <c r="JL45" s="50"/>
      <c r="JM45" s="50"/>
      <c r="JN45" s="50"/>
      <c r="JO45" s="50"/>
      <c r="JP45" s="50"/>
      <c r="JQ45" s="50"/>
      <c r="JR45" s="50"/>
      <c r="JS45" s="50"/>
      <c r="JT45" s="50"/>
      <c r="JU45" s="50"/>
      <c r="JV45" s="50"/>
      <c r="JW45" s="50"/>
      <c r="JX45" s="50"/>
      <c r="JY45" s="50"/>
      <c r="JZ45" s="50"/>
      <c r="KA45" s="50"/>
      <c r="KB45" s="50"/>
      <c r="KC45" s="50"/>
      <c r="KD45" s="50"/>
      <c r="KE45" s="50"/>
      <c r="KF45" s="50"/>
      <c r="KG45" s="50"/>
      <c r="KH45" s="50"/>
      <c r="KI45" s="50"/>
      <c r="KJ45" s="50"/>
      <c r="KK45" s="50"/>
      <c r="KL45" s="50"/>
      <c r="KM45" s="50"/>
      <c r="KN45" s="50"/>
      <c r="KO45" s="50"/>
      <c r="KP45" s="50"/>
      <c r="KQ45" s="50"/>
      <c r="KR45" s="50"/>
      <c r="KS45" s="50"/>
      <c r="KT45" s="50"/>
      <c r="KU45" s="50"/>
      <c r="KV45" s="50"/>
      <c r="KW45" s="50"/>
      <c r="KX45" s="50"/>
      <c r="KY45" s="50"/>
      <c r="KZ45" s="50"/>
      <c r="LA45" s="50"/>
      <c r="LB45" s="50"/>
      <c r="LC45" s="50"/>
      <c r="LD45" s="50"/>
      <c r="LE45" s="50"/>
      <c r="LF45" s="50"/>
      <c r="LG45" s="50"/>
      <c r="LH45" s="50"/>
      <c r="LI45" s="50"/>
      <c r="LJ45" s="50"/>
      <c r="LK45" s="50"/>
      <c r="LL45" s="50"/>
      <c r="LM45" s="50"/>
      <c r="LN45" s="50"/>
      <c r="LO45" s="50"/>
      <c r="LP45" s="50"/>
      <c r="LQ45" s="50"/>
      <c r="LR45" s="50"/>
      <c r="LS45" s="50"/>
      <c r="LT45" s="50"/>
      <c r="LU45" s="50"/>
      <c r="LV45" s="50"/>
      <c r="LW45" s="50"/>
      <c r="LX45" s="50"/>
      <c r="LY45" s="50"/>
      <c r="LZ45" s="50"/>
      <c r="MA45" s="50"/>
      <c r="MB45" s="50"/>
      <c r="MC45" s="50"/>
      <c r="MD45" s="50"/>
      <c r="ME45" s="50"/>
      <c r="MF45" s="50"/>
      <c r="MG45" s="50"/>
      <c r="MH45" s="50"/>
      <c r="MI45" s="50"/>
      <c r="MJ45" s="50"/>
      <c r="MK45" s="50"/>
      <c r="ML45" s="50"/>
      <c r="MM45" s="50"/>
      <c r="MN45" s="50"/>
      <c r="MO45" s="50"/>
      <c r="MP45" s="50"/>
      <c r="MQ45" s="50"/>
      <c r="MR45" s="50"/>
      <c r="MS45" s="50"/>
      <c r="MT45" s="50"/>
      <c r="MU45" s="50"/>
      <c r="MV45" s="50"/>
      <c r="MW45" s="50"/>
      <c r="MX45" s="50"/>
      <c r="MY45" s="50"/>
      <c r="MZ45" s="50"/>
      <c r="NA45" s="50"/>
      <c r="NB45" s="50"/>
      <c r="NC45" s="50"/>
      <c r="ND45" s="50"/>
      <c r="NE45" s="50"/>
      <c r="NF45" s="50"/>
      <c r="NG45" s="50"/>
      <c r="NH45" s="50"/>
      <c r="NI45" s="50"/>
      <c r="NJ45" s="50"/>
      <c r="NK45" s="50"/>
      <c r="NL45" s="50"/>
      <c r="NM45" s="50"/>
      <c r="NN45" s="50"/>
      <c r="NO45" s="50"/>
      <c r="NP45" s="50"/>
      <c r="NQ45" s="50"/>
      <c r="NR45" s="50"/>
      <c r="NS45" s="50"/>
      <c r="NT45" s="50"/>
      <c r="NU45" s="50"/>
      <c r="NV45" s="50"/>
      <c r="NW45" s="50"/>
      <c r="NX45" s="50"/>
      <c r="NY45" s="50"/>
      <c r="NZ45" s="50"/>
      <c r="OA45" s="50"/>
      <c r="OB45" s="50"/>
      <c r="OC45" s="50"/>
      <c r="OD45" s="50"/>
      <c r="OE45" s="50"/>
      <c r="OF45" s="50"/>
      <c r="OG45" s="50"/>
      <c r="OH45" s="50"/>
      <c r="OI45" s="50"/>
      <c r="OJ45" s="50"/>
      <c r="OK45" s="50"/>
      <c r="OL45" s="50"/>
      <c r="OM45" s="50"/>
      <c r="ON45" s="50"/>
      <c r="OO45" s="50"/>
      <c r="OP45" s="50"/>
      <c r="OQ45" s="50"/>
      <c r="OR45" s="50"/>
      <c r="OS45" s="50"/>
      <c r="OT45" s="50"/>
      <c r="OU45" s="50"/>
      <c r="OV45" s="50"/>
      <c r="OW45" s="50"/>
      <c r="OX45" s="50"/>
      <c r="OY45" s="50"/>
      <c r="OZ45" s="50"/>
      <c r="PA45" s="50"/>
      <c r="PB45" s="50"/>
      <c r="PC45" s="50"/>
      <c r="PD45" s="50"/>
      <c r="PE45" s="50"/>
      <c r="PF45" s="50"/>
      <c r="PG45" s="50"/>
      <c r="PH45" s="50"/>
      <c r="PI45" s="50"/>
      <c r="PJ45" s="50"/>
      <c r="PK45" s="50"/>
      <c r="PL45" s="50"/>
      <c r="PM45" s="50"/>
      <c r="PN45" s="50"/>
      <c r="PO45" s="50"/>
      <c r="PP45" s="50"/>
      <c r="PQ45" s="50"/>
      <c r="PR45" s="50"/>
      <c r="PS45" s="50"/>
      <c r="PT45" s="50"/>
      <c r="PU45" s="50"/>
      <c r="PV45" s="50"/>
      <c r="PW45" s="50"/>
      <c r="PX45" s="50"/>
      <c r="PY45" s="50"/>
      <c r="PZ45" s="50"/>
      <c r="QA45" s="50"/>
      <c r="QB45" s="50"/>
      <c r="QC45" s="50"/>
      <c r="QD45" s="50"/>
      <c r="QE45" s="50"/>
      <c r="QF45" s="50"/>
      <c r="QG45" s="50"/>
      <c r="QH45" s="50"/>
      <c r="QI45" s="50"/>
      <c r="QJ45" s="50"/>
      <c r="QK45" s="50"/>
      <c r="QL45" s="50"/>
      <c r="QM45" s="50"/>
      <c r="QN45" s="50"/>
      <c r="QO45" s="50"/>
      <c r="QP45" s="50"/>
      <c r="QQ45" s="50"/>
      <c r="QR45" s="50"/>
      <c r="QS45" s="50"/>
      <c r="QT45" s="50"/>
      <c r="QU45" s="50"/>
      <c r="QV45" s="50"/>
      <c r="QW45" s="50"/>
      <c r="QX45" s="50"/>
      <c r="QY45" s="50"/>
      <c r="QZ45" s="50"/>
      <c r="RA45" s="50"/>
      <c r="RB45" s="50"/>
      <c r="RC45" s="50"/>
      <c r="RD45" s="50"/>
      <c r="RE45" s="50"/>
      <c r="RF45" s="50"/>
      <c r="RG45" s="50"/>
      <c r="RH45" s="50"/>
      <c r="RI45" s="50"/>
      <c r="RJ45" s="50"/>
      <c r="RK45" s="50"/>
      <c r="RL45" s="50"/>
      <c r="RM45" s="50"/>
      <c r="RN45" s="50"/>
      <c r="RO45" s="50"/>
      <c r="RP45" s="50"/>
      <c r="RQ45" s="50"/>
      <c r="RR45" s="50"/>
      <c r="RS45" s="50"/>
      <c r="RT45" s="50"/>
      <c r="RU45" s="50"/>
      <c r="RV45" s="50"/>
      <c r="RW45" s="50"/>
      <c r="RX45" s="50"/>
      <c r="RY45" s="50"/>
      <c r="RZ45" s="50"/>
      <c r="SA45" s="50"/>
      <c r="SB45" s="50"/>
      <c r="SC45" s="50"/>
      <c r="SD45" s="50"/>
      <c r="SE45" s="50"/>
      <c r="SF45" s="50"/>
      <c r="SG45" s="50"/>
      <c r="SH45" s="50"/>
      <c r="SI45" s="50"/>
      <c r="SJ45" s="50"/>
    </row>
    <row r="46" spans="1:504" s="23" customFormat="1" ht="14.25">
      <c r="A46" s="961"/>
      <c r="B46" s="954"/>
      <c r="C46" s="964" t="s">
        <v>68</v>
      </c>
      <c r="D46" s="102"/>
      <c r="E46" s="102"/>
      <c r="F46" s="123"/>
      <c r="G46" s="104"/>
      <c r="H46" s="115"/>
      <c r="I46" s="257"/>
      <c r="J46" s="126"/>
      <c r="K46" s="126"/>
      <c r="L46" s="126"/>
      <c r="M46" s="607">
        <f>SUM(M47:M50)</f>
        <v>1321553.7799999998</v>
      </c>
      <c r="N46" s="607">
        <f>SUM(N47:N50)</f>
        <v>1321553.7799999998</v>
      </c>
      <c r="O46" s="607"/>
      <c r="P46" s="607">
        <f>SUM(P47:P50)</f>
        <v>1225931.1502782928</v>
      </c>
      <c r="Q46" s="608">
        <f>SUM(Q47:Q50)</f>
        <v>1225931.1502782928</v>
      </c>
      <c r="R46" s="609"/>
      <c r="S46" s="869"/>
      <c r="T46" s="119"/>
      <c r="U46" s="119"/>
      <c r="V46" s="50"/>
      <c r="W46" s="50"/>
      <c r="X46" s="50"/>
      <c r="Y46" s="50"/>
      <c r="Z46" s="50"/>
      <c r="AA46" s="50"/>
      <c r="AB46" s="50"/>
      <c r="AC46" s="50"/>
      <c r="AD46" s="50"/>
      <c r="AE46" s="50"/>
      <c r="AF46" s="50"/>
      <c r="AG46" s="50"/>
      <c r="AH46" s="50"/>
      <c r="AI46" s="50"/>
      <c r="AJ46" s="50"/>
      <c r="AK46" s="50"/>
      <c r="AL46" s="50"/>
      <c r="AM46" s="50"/>
      <c r="AN46" s="50"/>
      <c r="AO46" s="50"/>
      <c r="AP46" s="50"/>
      <c r="AQ46" s="50"/>
      <c r="AR46" s="50"/>
      <c r="AS46" s="50"/>
      <c r="AT46" s="50"/>
      <c r="AU46" s="50"/>
      <c r="AV46" s="50"/>
      <c r="AW46" s="50"/>
      <c r="AX46" s="50"/>
      <c r="AY46" s="50"/>
      <c r="AZ46" s="50"/>
      <c r="BA46" s="50"/>
      <c r="BB46" s="50"/>
      <c r="BC46" s="50"/>
      <c r="BD46" s="50"/>
      <c r="BE46" s="50"/>
      <c r="BF46" s="50"/>
      <c r="BG46" s="50"/>
      <c r="BH46" s="50"/>
      <c r="BI46" s="50"/>
      <c r="BJ46" s="50"/>
      <c r="BK46" s="50"/>
      <c r="BL46" s="50"/>
      <c r="BM46" s="50"/>
      <c r="BN46" s="50"/>
      <c r="BO46" s="50"/>
      <c r="BP46" s="50"/>
      <c r="BQ46" s="50"/>
      <c r="BR46" s="50"/>
      <c r="BS46" s="50"/>
      <c r="BT46" s="50"/>
      <c r="BU46" s="50"/>
      <c r="BV46" s="50"/>
      <c r="BW46" s="50"/>
      <c r="BX46" s="50"/>
      <c r="BY46" s="50"/>
      <c r="BZ46" s="50"/>
      <c r="CA46" s="50"/>
      <c r="CB46" s="50"/>
      <c r="CC46" s="50"/>
      <c r="CD46" s="50"/>
      <c r="CE46" s="50"/>
      <c r="CF46" s="50"/>
      <c r="CG46" s="50"/>
      <c r="CH46" s="50"/>
      <c r="CI46" s="50"/>
      <c r="CJ46" s="50"/>
      <c r="CK46" s="50"/>
      <c r="CL46" s="50"/>
      <c r="CM46" s="50"/>
      <c r="CN46" s="50"/>
      <c r="CO46" s="50"/>
      <c r="CP46" s="50"/>
      <c r="CQ46" s="50"/>
      <c r="CR46" s="50"/>
      <c r="CS46" s="50"/>
      <c r="CT46" s="50"/>
      <c r="CU46" s="50"/>
      <c r="CV46" s="50"/>
      <c r="CW46" s="50"/>
      <c r="CX46" s="50"/>
      <c r="CY46" s="50"/>
      <c r="CZ46" s="50"/>
      <c r="DA46" s="50"/>
      <c r="DB46" s="50"/>
      <c r="DC46" s="50"/>
      <c r="DD46" s="50"/>
      <c r="DE46" s="50"/>
      <c r="DF46" s="50"/>
      <c r="DG46" s="50"/>
      <c r="DH46" s="50"/>
      <c r="DI46" s="50"/>
      <c r="DJ46" s="50"/>
      <c r="DK46" s="50"/>
      <c r="DL46" s="50"/>
      <c r="DM46" s="50"/>
      <c r="DN46" s="50"/>
      <c r="DO46" s="50"/>
      <c r="DP46" s="50"/>
      <c r="DQ46" s="50"/>
      <c r="DR46" s="50"/>
      <c r="DS46" s="50"/>
      <c r="DT46" s="50"/>
      <c r="DU46" s="50"/>
      <c r="DV46" s="50"/>
      <c r="DW46" s="50"/>
      <c r="DX46" s="50"/>
      <c r="DY46" s="50"/>
      <c r="DZ46" s="50"/>
      <c r="EA46" s="50"/>
      <c r="EB46" s="50"/>
      <c r="EC46" s="50"/>
      <c r="ED46" s="50"/>
      <c r="EE46" s="50"/>
      <c r="EF46" s="50"/>
      <c r="EG46" s="50"/>
      <c r="EH46" s="50"/>
      <c r="EI46" s="50"/>
      <c r="EJ46" s="50"/>
      <c r="EK46" s="50"/>
      <c r="EL46" s="50"/>
      <c r="EM46" s="50"/>
      <c r="EN46" s="50"/>
      <c r="EO46" s="50"/>
      <c r="EP46" s="50"/>
      <c r="EQ46" s="50"/>
      <c r="ER46" s="50"/>
      <c r="ES46" s="50"/>
      <c r="ET46" s="50"/>
      <c r="EU46" s="50"/>
      <c r="EV46" s="50"/>
      <c r="EW46" s="50"/>
      <c r="EX46" s="50"/>
      <c r="EY46" s="50"/>
      <c r="EZ46" s="50"/>
      <c r="FA46" s="50"/>
      <c r="FB46" s="50"/>
      <c r="FC46" s="50"/>
      <c r="FD46" s="50"/>
      <c r="FE46" s="50"/>
      <c r="FF46" s="50"/>
      <c r="FG46" s="50"/>
      <c r="FH46" s="50"/>
      <c r="FI46" s="50"/>
      <c r="FJ46" s="50"/>
      <c r="FK46" s="50"/>
      <c r="FL46" s="50"/>
      <c r="FM46" s="50"/>
      <c r="FN46" s="50"/>
      <c r="FO46" s="50"/>
      <c r="FP46" s="50"/>
      <c r="FQ46" s="50"/>
      <c r="FR46" s="50"/>
      <c r="FS46" s="50"/>
      <c r="FT46" s="50"/>
      <c r="FU46" s="50"/>
      <c r="FV46" s="50"/>
      <c r="FW46" s="50"/>
      <c r="FX46" s="50"/>
      <c r="FY46" s="50"/>
      <c r="FZ46" s="50"/>
      <c r="GA46" s="50"/>
      <c r="GB46" s="50"/>
      <c r="GC46" s="50"/>
      <c r="GD46" s="50"/>
      <c r="GE46" s="50"/>
      <c r="GF46" s="50"/>
      <c r="GG46" s="50"/>
      <c r="GH46" s="50"/>
      <c r="GI46" s="50"/>
      <c r="GJ46" s="50"/>
      <c r="GK46" s="50"/>
      <c r="GL46" s="50"/>
      <c r="GM46" s="50"/>
      <c r="GN46" s="50"/>
      <c r="GO46" s="50"/>
      <c r="GP46" s="50"/>
      <c r="GQ46" s="50"/>
      <c r="GR46" s="50"/>
      <c r="GS46" s="50"/>
      <c r="GT46" s="50"/>
      <c r="GU46" s="50"/>
      <c r="GV46" s="50"/>
      <c r="GW46" s="50"/>
      <c r="GX46" s="50"/>
      <c r="GY46" s="50"/>
      <c r="GZ46" s="50"/>
      <c r="HA46" s="50"/>
      <c r="HB46" s="50"/>
      <c r="HC46" s="50"/>
      <c r="HD46" s="50"/>
      <c r="HE46" s="50"/>
      <c r="HF46" s="50"/>
      <c r="HG46" s="50"/>
      <c r="HH46" s="50"/>
      <c r="HI46" s="50"/>
      <c r="HJ46" s="50"/>
      <c r="HK46" s="50"/>
      <c r="HL46" s="50"/>
      <c r="HM46" s="50"/>
      <c r="HN46" s="50"/>
      <c r="HO46" s="50"/>
      <c r="HP46" s="50"/>
      <c r="HQ46" s="50"/>
      <c r="HR46" s="50"/>
      <c r="HS46" s="50"/>
      <c r="HT46" s="50"/>
      <c r="HU46" s="50"/>
      <c r="HV46" s="50"/>
      <c r="HW46" s="50"/>
      <c r="HX46" s="50"/>
      <c r="HY46" s="50"/>
      <c r="HZ46" s="50"/>
      <c r="IA46" s="50"/>
      <c r="IB46" s="50"/>
      <c r="IC46" s="50"/>
      <c r="ID46" s="50"/>
      <c r="IE46" s="50"/>
      <c r="IF46" s="50"/>
      <c r="IG46" s="50"/>
      <c r="IH46" s="50"/>
      <c r="II46" s="50"/>
      <c r="IJ46" s="50"/>
      <c r="IK46" s="50"/>
      <c r="IL46" s="50"/>
      <c r="IM46" s="50"/>
      <c r="IN46" s="50"/>
      <c r="IO46" s="50"/>
      <c r="IP46" s="50"/>
      <c r="IQ46" s="50"/>
      <c r="IR46" s="50"/>
      <c r="IS46" s="50"/>
      <c r="IT46" s="50"/>
      <c r="IU46" s="50"/>
      <c r="IV46" s="50"/>
      <c r="IW46" s="50"/>
      <c r="IX46" s="50"/>
      <c r="IY46" s="50"/>
      <c r="IZ46" s="50"/>
      <c r="JA46" s="50"/>
      <c r="JB46" s="50"/>
      <c r="JC46" s="50"/>
      <c r="JD46" s="50"/>
      <c r="JE46" s="50"/>
      <c r="JF46" s="50"/>
      <c r="JG46" s="50"/>
      <c r="JH46" s="50"/>
      <c r="JI46" s="50"/>
      <c r="JJ46" s="50"/>
      <c r="JK46" s="50"/>
      <c r="JL46" s="50"/>
      <c r="JM46" s="50"/>
      <c r="JN46" s="50"/>
      <c r="JO46" s="50"/>
      <c r="JP46" s="50"/>
      <c r="JQ46" s="50"/>
      <c r="JR46" s="50"/>
      <c r="JS46" s="50"/>
      <c r="JT46" s="50"/>
      <c r="JU46" s="50"/>
      <c r="JV46" s="50"/>
      <c r="JW46" s="50"/>
      <c r="JX46" s="50"/>
      <c r="JY46" s="50"/>
      <c r="JZ46" s="50"/>
      <c r="KA46" s="50"/>
      <c r="KB46" s="50"/>
      <c r="KC46" s="50"/>
      <c r="KD46" s="50"/>
      <c r="KE46" s="50"/>
      <c r="KF46" s="50"/>
      <c r="KG46" s="50"/>
      <c r="KH46" s="50"/>
      <c r="KI46" s="50"/>
      <c r="KJ46" s="50"/>
      <c r="KK46" s="50"/>
      <c r="KL46" s="50"/>
      <c r="KM46" s="50"/>
      <c r="KN46" s="50"/>
      <c r="KO46" s="50"/>
      <c r="KP46" s="50"/>
      <c r="KQ46" s="50"/>
      <c r="KR46" s="50"/>
      <c r="KS46" s="50"/>
      <c r="KT46" s="50"/>
      <c r="KU46" s="50"/>
      <c r="KV46" s="50"/>
      <c r="KW46" s="50"/>
      <c r="KX46" s="50"/>
      <c r="KY46" s="50"/>
      <c r="KZ46" s="50"/>
      <c r="LA46" s="50"/>
      <c r="LB46" s="50"/>
      <c r="LC46" s="50"/>
      <c r="LD46" s="50"/>
      <c r="LE46" s="50"/>
      <c r="LF46" s="50"/>
      <c r="LG46" s="50"/>
      <c r="LH46" s="50"/>
      <c r="LI46" s="50"/>
      <c r="LJ46" s="50"/>
      <c r="LK46" s="50"/>
      <c r="LL46" s="50"/>
      <c r="LM46" s="50"/>
      <c r="LN46" s="50"/>
      <c r="LO46" s="50"/>
      <c r="LP46" s="50"/>
      <c r="LQ46" s="50"/>
      <c r="LR46" s="50"/>
      <c r="LS46" s="50"/>
      <c r="LT46" s="50"/>
      <c r="LU46" s="50"/>
      <c r="LV46" s="50"/>
      <c r="LW46" s="50"/>
      <c r="LX46" s="50"/>
      <c r="LY46" s="50"/>
      <c r="LZ46" s="50"/>
      <c r="MA46" s="50"/>
      <c r="MB46" s="50"/>
      <c r="MC46" s="50"/>
      <c r="MD46" s="50"/>
      <c r="ME46" s="50"/>
      <c r="MF46" s="50"/>
      <c r="MG46" s="50"/>
      <c r="MH46" s="50"/>
      <c r="MI46" s="50"/>
      <c r="MJ46" s="50"/>
      <c r="MK46" s="50"/>
      <c r="ML46" s="50"/>
      <c r="MM46" s="50"/>
      <c r="MN46" s="50"/>
      <c r="MO46" s="50"/>
      <c r="MP46" s="50"/>
      <c r="MQ46" s="50"/>
      <c r="MR46" s="50"/>
      <c r="MS46" s="50"/>
      <c r="MT46" s="50"/>
      <c r="MU46" s="50"/>
      <c r="MV46" s="50"/>
      <c r="MW46" s="50"/>
      <c r="MX46" s="50"/>
      <c r="MY46" s="50"/>
      <c r="MZ46" s="50"/>
      <c r="NA46" s="50"/>
      <c r="NB46" s="50"/>
      <c r="NC46" s="50"/>
      <c r="ND46" s="50"/>
      <c r="NE46" s="50"/>
      <c r="NF46" s="50"/>
      <c r="NG46" s="50"/>
      <c r="NH46" s="50"/>
      <c r="NI46" s="50"/>
      <c r="NJ46" s="50"/>
      <c r="NK46" s="50"/>
      <c r="NL46" s="50"/>
      <c r="NM46" s="50"/>
      <c r="NN46" s="50"/>
      <c r="NO46" s="50"/>
      <c r="NP46" s="50"/>
      <c r="NQ46" s="50"/>
      <c r="NR46" s="50"/>
      <c r="NS46" s="50"/>
      <c r="NT46" s="50"/>
      <c r="NU46" s="50"/>
      <c r="NV46" s="50"/>
      <c r="NW46" s="50"/>
      <c r="NX46" s="50"/>
      <c r="NY46" s="50"/>
      <c r="NZ46" s="50"/>
      <c r="OA46" s="50"/>
      <c r="OB46" s="50"/>
      <c r="OC46" s="50"/>
      <c r="OD46" s="50"/>
      <c r="OE46" s="50"/>
      <c r="OF46" s="50"/>
      <c r="OG46" s="50"/>
      <c r="OH46" s="50"/>
      <c r="OI46" s="50"/>
      <c r="OJ46" s="50"/>
      <c r="OK46" s="50"/>
      <c r="OL46" s="50"/>
      <c r="OM46" s="50"/>
      <c r="ON46" s="50"/>
      <c r="OO46" s="50"/>
      <c r="OP46" s="50"/>
      <c r="OQ46" s="50"/>
      <c r="OR46" s="50"/>
      <c r="OS46" s="50"/>
      <c r="OT46" s="50"/>
      <c r="OU46" s="50"/>
      <c r="OV46" s="50"/>
      <c r="OW46" s="50"/>
      <c r="OX46" s="50"/>
      <c r="OY46" s="50"/>
      <c r="OZ46" s="50"/>
      <c r="PA46" s="50"/>
      <c r="PB46" s="50"/>
      <c r="PC46" s="50"/>
      <c r="PD46" s="50"/>
      <c r="PE46" s="50"/>
      <c r="PF46" s="50"/>
      <c r="PG46" s="50"/>
      <c r="PH46" s="50"/>
      <c r="PI46" s="50"/>
      <c r="PJ46" s="50"/>
      <c r="PK46" s="50"/>
      <c r="PL46" s="50"/>
      <c r="PM46" s="50"/>
      <c r="PN46" s="50"/>
      <c r="PO46" s="50"/>
      <c r="PP46" s="50"/>
      <c r="PQ46" s="50"/>
      <c r="PR46" s="50"/>
      <c r="PS46" s="50"/>
      <c r="PT46" s="50"/>
      <c r="PU46" s="50"/>
      <c r="PV46" s="50"/>
      <c r="PW46" s="50"/>
      <c r="PX46" s="50"/>
      <c r="PY46" s="50"/>
      <c r="PZ46" s="50"/>
      <c r="QA46" s="50"/>
      <c r="QB46" s="50"/>
      <c r="QC46" s="50"/>
      <c r="QD46" s="50"/>
      <c r="QE46" s="50"/>
      <c r="QF46" s="50"/>
      <c r="QG46" s="50"/>
      <c r="QH46" s="50"/>
      <c r="QI46" s="50"/>
      <c r="QJ46" s="50"/>
      <c r="QK46" s="50"/>
      <c r="QL46" s="50"/>
      <c r="QM46" s="50"/>
      <c r="QN46" s="50"/>
      <c r="QO46" s="50"/>
      <c r="QP46" s="50"/>
      <c r="QQ46" s="50"/>
      <c r="QR46" s="50"/>
      <c r="QS46" s="50"/>
      <c r="QT46" s="50"/>
      <c r="QU46" s="50"/>
      <c r="QV46" s="50"/>
      <c r="QW46" s="50"/>
      <c r="QX46" s="50"/>
      <c r="QY46" s="50"/>
      <c r="QZ46" s="50"/>
      <c r="RA46" s="50"/>
      <c r="RB46" s="50"/>
      <c r="RC46" s="50"/>
      <c r="RD46" s="50"/>
      <c r="RE46" s="50"/>
      <c r="RF46" s="50"/>
      <c r="RG46" s="50"/>
      <c r="RH46" s="50"/>
      <c r="RI46" s="50"/>
      <c r="RJ46" s="50"/>
      <c r="RK46" s="50"/>
      <c r="RL46" s="50"/>
      <c r="RM46" s="50"/>
      <c r="RN46" s="50"/>
      <c r="RO46" s="50"/>
      <c r="RP46" s="50"/>
      <c r="RQ46" s="50"/>
      <c r="RR46" s="50"/>
      <c r="RS46" s="50"/>
      <c r="RT46" s="50"/>
      <c r="RU46" s="50"/>
      <c r="RV46" s="50"/>
      <c r="RW46" s="50"/>
      <c r="RX46" s="50"/>
      <c r="RY46" s="50"/>
      <c r="RZ46" s="50"/>
      <c r="SA46" s="50"/>
      <c r="SB46" s="50"/>
      <c r="SC46" s="50"/>
      <c r="SD46" s="50"/>
      <c r="SE46" s="50"/>
      <c r="SF46" s="50"/>
      <c r="SG46" s="50"/>
      <c r="SH46" s="50"/>
      <c r="SI46" s="50"/>
      <c r="SJ46" s="50"/>
    </row>
    <row r="47" spans="1:504" s="23" customFormat="1" ht="14.25">
      <c r="A47" s="962"/>
      <c r="B47" s="954"/>
      <c r="C47" s="965" t="s">
        <v>403</v>
      </c>
      <c r="D47" s="89"/>
      <c r="E47" s="89"/>
      <c r="F47" s="25"/>
      <c r="G47" s="107"/>
      <c r="H47" s="28"/>
      <c r="I47" s="260"/>
      <c r="J47" s="26"/>
      <c r="K47" s="26"/>
      <c r="L47" s="26"/>
      <c r="M47" s="941">
        <v>829907.37999999989</v>
      </c>
      <c r="N47" s="173">
        <v>829907.37999999989</v>
      </c>
      <c r="O47" s="87"/>
      <c r="P47" s="90">
        <f t="shared" ref="P47:Q50" si="20">M47/(1+ElecDiscountRate)^1</f>
        <v>769858.42300556565</v>
      </c>
      <c r="Q47" s="90">
        <f t="shared" si="20"/>
        <v>769858.42300556565</v>
      </c>
      <c r="R47" s="256"/>
      <c r="S47" s="256"/>
      <c r="T47" s="27"/>
      <c r="U47" s="27"/>
      <c r="V47" s="50"/>
      <c r="W47" s="50"/>
      <c r="X47" s="50"/>
      <c r="Y47" s="50"/>
      <c r="Z47" s="50"/>
      <c r="AA47" s="50"/>
      <c r="AB47" s="50"/>
      <c r="AC47" s="50"/>
      <c r="AD47" s="50"/>
      <c r="AE47" s="50"/>
      <c r="AF47" s="50"/>
      <c r="AG47" s="50"/>
      <c r="AH47" s="50"/>
      <c r="AI47" s="50"/>
      <c r="AJ47" s="50"/>
      <c r="AK47" s="50"/>
      <c r="AL47" s="50"/>
      <c r="AM47" s="50"/>
      <c r="AN47" s="50"/>
      <c r="AO47" s="50"/>
      <c r="AP47" s="50"/>
      <c r="AQ47" s="50"/>
      <c r="AR47" s="50"/>
      <c r="AS47" s="50"/>
      <c r="AT47" s="50"/>
      <c r="AU47" s="50"/>
      <c r="AV47" s="50"/>
      <c r="AW47" s="50"/>
      <c r="AX47" s="50"/>
      <c r="AY47" s="50"/>
      <c r="AZ47" s="50"/>
      <c r="BA47" s="50"/>
      <c r="BB47" s="50"/>
      <c r="BC47" s="50"/>
      <c r="BD47" s="50"/>
      <c r="BE47" s="50"/>
      <c r="BF47" s="50"/>
      <c r="BG47" s="50"/>
      <c r="BH47" s="50"/>
      <c r="BI47" s="50"/>
      <c r="BJ47" s="50"/>
      <c r="BK47" s="50"/>
      <c r="BL47" s="50"/>
      <c r="BM47" s="50"/>
      <c r="BN47" s="50"/>
      <c r="BO47" s="50"/>
      <c r="BP47" s="50"/>
      <c r="BQ47" s="50"/>
      <c r="BR47" s="50"/>
      <c r="BS47" s="50"/>
      <c r="BT47" s="50"/>
      <c r="BU47" s="50"/>
      <c r="BV47" s="50"/>
      <c r="BW47" s="50"/>
      <c r="BX47" s="50"/>
      <c r="BY47" s="50"/>
      <c r="BZ47" s="50"/>
      <c r="CA47" s="50"/>
      <c r="CB47" s="50"/>
      <c r="CC47" s="50"/>
      <c r="CD47" s="50"/>
      <c r="CE47" s="50"/>
      <c r="CF47" s="50"/>
      <c r="CG47" s="50"/>
      <c r="CH47" s="50"/>
      <c r="CI47" s="50"/>
      <c r="CJ47" s="50"/>
      <c r="CK47" s="50"/>
      <c r="CL47" s="50"/>
      <c r="CM47" s="50"/>
      <c r="CN47" s="50"/>
      <c r="CO47" s="50"/>
      <c r="CP47" s="50"/>
      <c r="CQ47" s="50"/>
      <c r="CR47" s="50"/>
      <c r="CS47" s="50"/>
      <c r="CT47" s="50"/>
      <c r="CU47" s="50"/>
      <c r="CV47" s="50"/>
      <c r="CW47" s="50"/>
      <c r="CX47" s="50"/>
      <c r="CY47" s="50"/>
      <c r="CZ47" s="50"/>
      <c r="DA47" s="50"/>
      <c r="DB47" s="50"/>
      <c r="DC47" s="50"/>
      <c r="DD47" s="50"/>
      <c r="DE47" s="50"/>
      <c r="DF47" s="50"/>
      <c r="DG47" s="50"/>
      <c r="DH47" s="50"/>
      <c r="DI47" s="50"/>
      <c r="DJ47" s="50"/>
      <c r="DK47" s="50"/>
      <c r="DL47" s="50"/>
      <c r="DM47" s="50"/>
      <c r="DN47" s="50"/>
      <c r="DO47" s="50"/>
      <c r="DP47" s="50"/>
      <c r="DQ47" s="50"/>
      <c r="DR47" s="50"/>
      <c r="DS47" s="50"/>
      <c r="DT47" s="50"/>
      <c r="DU47" s="50"/>
      <c r="DV47" s="50"/>
      <c r="DW47" s="50"/>
      <c r="DX47" s="50"/>
      <c r="DY47" s="50"/>
      <c r="DZ47" s="50"/>
      <c r="EA47" s="50"/>
      <c r="EB47" s="50"/>
      <c r="EC47" s="50"/>
      <c r="ED47" s="50"/>
      <c r="EE47" s="50"/>
      <c r="EF47" s="50"/>
      <c r="EG47" s="50"/>
      <c r="EH47" s="50"/>
      <c r="EI47" s="50"/>
      <c r="EJ47" s="50"/>
      <c r="EK47" s="50"/>
      <c r="EL47" s="50"/>
      <c r="EM47" s="50"/>
      <c r="EN47" s="50"/>
      <c r="EO47" s="50"/>
      <c r="EP47" s="50"/>
      <c r="EQ47" s="50"/>
      <c r="ER47" s="50"/>
      <c r="ES47" s="50"/>
      <c r="ET47" s="50"/>
      <c r="EU47" s="50"/>
      <c r="EV47" s="50"/>
      <c r="EW47" s="50"/>
      <c r="EX47" s="50"/>
      <c r="EY47" s="50"/>
      <c r="EZ47" s="50"/>
      <c r="FA47" s="50"/>
      <c r="FB47" s="50"/>
      <c r="FC47" s="50"/>
      <c r="FD47" s="50"/>
      <c r="FE47" s="50"/>
      <c r="FF47" s="50"/>
      <c r="FG47" s="50"/>
      <c r="FH47" s="50"/>
      <c r="FI47" s="50"/>
      <c r="FJ47" s="50"/>
      <c r="FK47" s="50"/>
      <c r="FL47" s="50"/>
      <c r="FM47" s="50"/>
      <c r="FN47" s="50"/>
      <c r="FO47" s="50"/>
      <c r="FP47" s="50"/>
      <c r="FQ47" s="50"/>
      <c r="FR47" s="50"/>
      <c r="FS47" s="50"/>
      <c r="FT47" s="50"/>
      <c r="FU47" s="50"/>
      <c r="FV47" s="50"/>
      <c r="FW47" s="50"/>
      <c r="FX47" s="50"/>
      <c r="FY47" s="50"/>
      <c r="FZ47" s="50"/>
      <c r="GA47" s="50"/>
      <c r="GB47" s="50"/>
      <c r="GC47" s="50"/>
      <c r="GD47" s="50"/>
      <c r="GE47" s="50"/>
      <c r="GF47" s="50"/>
      <c r="GG47" s="50"/>
      <c r="GH47" s="50"/>
      <c r="GI47" s="50"/>
      <c r="GJ47" s="50"/>
      <c r="GK47" s="50"/>
      <c r="GL47" s="50"/>
      <c r="GM47" s="50"/>
      <c r="GN47" s="50"/>
      <c r="GO47" s="50"/>
      <c r="GP47" s="50"/>
      <c r="GQ47" s="50"/>
      <c r="GR47" s="50"/>
      <c r="GS47" s="50"/>
      <c r="GT47" s="50"/>
      <c r="GU47" s="50"/>
      <c r="GV47" s="50"/>
      <c r="GW47" s="50"/>
      <c r="GX47" s="50"/>
      <c r="GY47" s="50"/>
      <c r="GZ47" s="50"/>
      <c r="HA47" s="50"/>
      <c r="HB47" s="50"/>
      <c r="HC47" s="50"/>
      <c r="HD47" s="50"/>
      <c r="HE47" s="50"/>
      <c r="HF47" s="50"/>
      <c r="HG47" s="50"/>
      <c r="HH47" s="50"/>
      <c r="HI47" s="50"/>
      <c r="HJ47" s="50"/>
      <c r="HK47" s="50"/>
      <c r="HL47" s="50"/>
      <c r="HM47" s="50"/>
      <c r="HN47" s="50"/>
      <c r="HO47" s="50"/>
      <c r="HP47" s="50"/>
      <c r="HQ47" s="50"/>
      <c r="HR47" s="50"/>
      <c r="HS47" s="50"/>
      <c r="HT47" s="50"/>
      <c r="HU47" s="50"/>
      <c r="HV47" s="50"/>
      <c r="HW47" s="50"/>
      <c r="HX47" s="50"/>
      <c r="HY47" s="50"/>
      <c r="HZ47" s="50"/>
      <c r="IA47" s="50"/>
      <c r="IB47" s="50"/>
      <c r="IC47" s="50"/>
      <c r="ID47" s="50"/>
      <c r="IE47" s="50"/>
      <c r="IF47" s="50"/>
      <c r="IG47" s="50"/>
      <c r="IH47" s="50"/>
      <c r="II47" s="50"/>
      <c r="IJ47" s="50"/>
      <c r="IK47" s="50"/>
      <c r="IL47" s="50"/>
      <c r="IM47" s="50"/>
      <c r="IN47" s="50"/>
      <c r="IO47" s="50"/>
      <c r="IP47" s="50"/>
      <c r="IQ47" s="50"/>
      <c r="IR47" s="50"/>
      <c r="IS47" s="50"/>
      <c r="IT47" s="50"/>
      <c r="IU47" s="50"/>
      <c r="IV47" s="50"/>
      <c r="IW47" s="50"/>
      <c r="IX47" s="50"/>
      <c r="IY47" s="50"/>
      <c r="IZ47" s="50"/>
      <c r="JA47" s="50"/>
      <c r="JB47" s="50"/>
      <c r="JC47" s="50"/>
      <c r="JD47" s="50"/>
      <c r="JE47" s="50"/>
      <c r="JF47" s="50"/>
      <c r="JG47" s="50"/>
      <c r="JH47" s="50"/>
      <c r="JI47" s="50"/>
      <c r="JJ47" s="50"/>
      <c r="JK47" s="50"/>
      <c r="JL47" s="50"/>
      <c r="JM47" s="50"/>
      <c r="JN47" s="50"/>
      <c r="JO47" s="50"/>
      <c r="JP47" s="50"/>
      <c r="JQ47" s="50"/>
      <c r="JR47" s="50"/>
      <c r="JS47" s="50"/>
      <c r="JT47" s="50"/>
      <c r="JU47" s="50"/>
      <c r="JV47" s="50"/>
      <c r="JW47" s="50"/>
      <c r="JX47" s="50"/>
      <c r="JY47" s="50"/>
      <c r="JZ47" s="50"/>
      <c r="KA47" s="50"/>
      <c r="KB47" s="50"/>
      <c r="KC47" s="50"/>
      <c r="KD47" s="50"/>
      <c r="KE47" s="50"/>
      <c r="KF47" s="50"/>
      <c r="KG47" s="50"/>
      <c r="KH47" s="50"/>
      <c r="KI47" s="50"/>
      <c r="KJ47" s="50"/>
      <c r="KK47" s="50"/>
      <c r="KL47" s="50"/>
      <c r="KM47" s="50"/>
      <c r="KN47" s="50"/>
      <c r="KO47" s="50"/>
      <c r="KP47" s="50"/>
      <c r="KQ47" s="50"/>
      <c r="KR47" s="50"/>
      <c r="KS47" s="50"/>
      <c r="KT47" s="50"/>
      <c r="KU47" s="50"/>
      <c r="KV47" s="50"/>
      <c r="KW47" s="50"/>
      <c r="KX47" s="50"/>
      <c r="KY47" s="50"/>
      <c r="KZ47" s="50"/>
      <c r="LA47" s="50"/>
      <c r="LB47" s="50"/>
      <c r="LC47" s="50"/>
      <c r="LD47" s="50"/>
      <c r="LE47" s="50"/>
      <c r="LF47" s="50"/>
      <c r="LG47" s="50"/>
      <c r="LH47" s="50"/>
      <c r="LI47" s="50"/>
      <c r="LJ47" s="50"/>
      <c r="LK47" s="50"/>
      <c r="LL47" s="50"/>
      <c r="LM47" s="50"/>
      <c r="LN47" s="50"/>
      <c r="LO47" s="50"/>
      <c r="LP47" s="50"/>
      <c r="LQ47" s="50"/>
      <c r="LR47" s="50"/>
      <c r="LS47" s="50"/>
      <c r="LT47" s="50"/>
      <c r="LU47" s="50"/>
      <c r="LV47" s="50"/>
      <c r="LW47" s="50"/>
      <c r="LX47" s="50"/>
      <c r="LY47" s="50"/>
      <c r="LZ47" s="50"/>
      <c r="MA47" s="50"/>
      <c r="MB47" s="50"/>
      <c r="MC47" s="50"/>
      <c r="MD47" s="50"/>
      <c r="ME47" s="50"/>
      <c r="MF47" s="50"/>
      <c r="MG47" s="50"/>
      <c r="MH47" s="50"/>
      <c r="MI47" s="50"/>
      <c r="MJ47" s="50"/>
      <c r="MK47" s="50"/>
      <c r="ML47" s="50"/>
      <c r="MM47" s="50"/>
      <c r="MN47" s="50"/>
      <c r="MO47" s="50"/>
      <c r="MP47" s="50"/>
      <c r="MQ47" s="50"/>
      <c r="MR47" s="50"/>
      <c r="MS47" s="50"/>
      <c r="MT47" s="50"/>
      <c r="MU47" s="50"/>
      <c r="MV47" s="50"/>
      <c r="MW47" s="50"/>
      <c r="MX47" s="50"/>
      <c r="MY47" s="50"/>
      <c r="MZ47" s="50"/>
      <c r="NA47" s="50"/>
      <c r="NB47" s="50"/>
      <c r="NC47" s="50"/>
      <c r="ND47" s="50"/>
      <c r="NE47" s="50"/>
      <c r="NF47" s="50"/>
      <c r="NG47" s="50"/>
      <c r="NH47" s="50"/>
      <c r="NI47" s="50"/>
      <c r="NJ47" s="50"/>
      <c r="NK47" s="50"/>
      <c r="NL47" s="50"/>
      <c r="NM47" s="50"/>
      <c r="NN47" s="50"/>
      <c r="NO47" s="50"/>
      <c r="NP47" s="50"/>
      <c r="NQ47" s="50"/>
      <c r="NR47" s="50"/>
      <c r="NS47" s="50"/>
      <c r="NT47" s="50"/>
      <c r="NU47" s="50"/>
      <c r="NV47" s="50"/>
      <c r="NW47" s="50"/>
      <c r="NX47" s="50"/>
      <c r="NY47" s="50"/>
      <c r="NZ47" s="50"/>
      <c r="OA47" s="50"/>
      <c r="OB47" s="50"/>
      <c r="OC47" s="50"/>
      <c r="OD47" s="50"/>
      <c r="OE47" s="50"/>
      <c r="OF47" s="50"/>
      <c r="OG47" s="50"/>
      <c r="OH47" s="50"/>
      <c r="OI47" s="50"/>
      <c r="OJ47" s="50"/>
      <c r="OK47" s="50"/>
      <c r="OL47" s="50"/>
      <c r="OM47" s="50"/>
      <c r="ON47" s="50"/>
      <c r="OO47" s="50"/>
      <c r="OP47" s="50"/>
      <c r="OQ47" s="50"/>
      <c r="OR47" s="50"/>
      <c r="OS47" s="50"/>
      <c r="OT47" s="50"/>
      <c r="OU47" s="50"/>
      <c r="OV47" s="50"/>
      <c r="OW47" s="50"/>
      <c r="OX47" s="50"/>
      <c r="OY47" s="50"/>
      <c r="OZ47" s="50"/>
      <c r="PA47" s="50"/>
      <c r="PB47" s="50"/>
      <c r="PC47" s="50"/>
      <c r="PD47" s="50"/>
      <c r="PE47" s="50"/>
      <c r="PF47" s="50"/>
      <c r="PG47" s="50"/>
      <c r="PH47" s="50"/>
      <c r="PI47" s="50"/>
      <c r="PJ47" s="50"/>
      <c r="PK47" s="50"/>
      <c r="PL47" s="50"/>
      <c r="PM47" s="50"/>
      <c r="PN47" s="50"/>
      <c r="PO47" s="50"/>
      <c r="PP47" s="50"/>
      <c r="PQ47" s="50"/>
      <c r="PR47" s="50"/>
      <c r="PS47" s="50"/>
      <c r="PT47" s="50"/>
      <c r="PU47" s="50"/>
      <c r="PV47" s="50"/>
      <c r="PW47" s="50"/>
      <c r="PX47" s="50"/>
      <c r="PY47" s="50"/>
      <c r="PZ47" s="50"/>
      <c r="QA47" s="50"/>
      <c r="QB47" s="50"/>
      <c r="QC47" s="50"/>
      <c r="QD47" s="50"/>
      <c r="QE47" s="50"/>
      <c r="QF47" s="50"/>
      <c r="QG47" s="50"/>
      <c r="QH47" s="50"/>
      <c r="QI47" s="50"/>
      <c r="QJ47" s="50"/>
      <c r="QK47" s="50"/>
      <c r="QL47" s="50"/>
      <c r="QM47" s="50"/>
      <c r="QN47" s="50"/>
      <c r="QO47" s="50"/>
      <c r="QP47" s="50"/>
      <c r="QQ47" s="50"/>
      <c r="QR47" s="50"/>
      <c r="QS47" s="50"/>
      <c r="QT47" s="50"/>
      <c r="QU47" s="50"/>
      <c r="QV47" s="50"/>
      <c r="QW47" s="50"/>
      <c r="QX47" s="50"/>
      <c r="QY47" s="50"/>
      <c r="QZ47" s="50"/>
      <c r="RA47" s="50"/>
      <c r="RB47" s="50"/>
      <c r="RC47" s="50"/>
      <c r="RD47" s="50"/>
      <c r="RE47" s="50"/>
      <c r="RF47" s="50"/>
      <c r="RG47" s="50"/>
      <c r="RH47" s="50"/>
      <c r="RI47" s="50"/>
      <c r="RJ47" s="50"/>
      <c r="RK47" s="50"/>
      <c r="RL47" s="50"/>
      <c r="RM47" s="50"/>
      <c r="RN47" s="50"/>
      <c r="RO47" s="50"/>
      <c r="RP47" s="50"/>
      <c r="RQ47" s="50"/>
      <c r="RR47" s="50"/>
      <c r="RS47" s="50"/>
      <c r="RT47" s="50"/>
      <c r="RU47" s="50"/>
      <c r="RV47" s="50"/>
      <c r="RW47" s="50"/>
      <c r="RX47" s="50"/>
      <c r="RY47" s="50"/>
      <c r="RZ47" s="50"/>
      <c r="SA47" s="50"/>
      <c r="SB47" s="50"/>
      <c r="SC47" s="50"/>
      <c r="SD47" s="50"/>
      <c r="SE47" s="50"/>
      <c r="SF47" s="50"/>
      <c r="SG47" s="50"/>
      <c r="SH47" s="50"/>
      <c r="SI47" s="50"/>
      <c r="SJ47" s="50"/>
    </row>
    <row r="48" spans="1:504" s="23" customFormat="1" ht="14.25">
      <c r="A48" s="962"/>
      <c r="B48" s="954"/>
      <c r="C48" s="965" t="s">
        <v>404</v>
      </c>
      <c r="D48" s="89"/>
      <c r="E48" s="89"/>
      <c r="F48" s="25"/>
      <c r="G48" s="107"/>
      <c r="H48" s="28"/>
      <c r="I48" s="260"/>
      <c r="J48" s="26"/>
      <c r="K48" s="26"/>
      <c r="L48" s="26"/>
      <c r="M48" s="941">
        <v>459838.11999999994</v>
      </c>
      <c r="N48" s="173">
        <v>459838.11999999994</v>
      </c>
      <c r="O48" s="87"/>
      <c r="P48" s="90">
        <f t="shared" si="20"/>
        <v>426565.97402597393</v>
      </c>
      <c r="Q48" s="90">
        <f t="shared" si="20"/>
        <v>426565.97402597393</v>
      </c>
      <c r="R48" s="256"/>
      <c r="S48" s="256"/>
      <c r="T48" s="27"/>
      <c r="U48" s="27"/>
      <c r="V48" s="50"/>
      <c r="W48" s="50"/>
      <c r="X48" s="50"/>
      <c r="Y48" s="50"/>
      <c r="Z48" s="50"/>
      <c r="AA48" s="50"/>
      <c r="AB48" s="50"/>
      <c r="AC48" s="50"/>
      <c r="AD48" s="50"/>
      <c r="AE48" s="50"/>
      <c r="AF48" s="50"/>
      <c r="AG48" s="50"/>
      <c r="AH48" s="50"/>
      <c r="AI48" s="50"/>
      <c r="AJ48" s="50"/>
      <c r="AK48" s="50"/>
      <c r="AL48" s="50"/>
      <c r="AM48" s="50"/>
      <c r="AN48" s="50"/>
      <c r="AO48" s="50"/>
      <c r="AP48" s="50"/>
      <c r="AQ48" s="50"/>
      <c r="AR48" s="50"/>
      <c r="AS48" s="50"/>
      <c r="AT48" s="50"/>
      <c r="AU48" s="50"/>
      <c r="AV48" s="50"/>
      <c r="AW48" s="50"/>
      <c r="AX48" s="50"/>
      <c r="AY48" s="50"/>
      <c r="AZ48" s="50"/>
      <c r="BA48" s="50"/>
      <c r="BB48" s="50"/>
      <c r="BC48" s="50"/>
      <c r="BD48" s="50"/>
      <c r="BE48" s="50"/>
      <c r="BF48" s="50"/>
      <c r="BG48" s="50"/>
      <c r="BH48" s="50"/>
      <c r="BI48" s="50"/>
      <c r="BJ48" s="50"/>
      <c r="BK48" s="50"/>
      <c r="BL48" s="50"/>
      <c r="BM48" s="50"/>
      <c r="BN48" s="50"/>
      <c r="BO48" s="50"/>
      <c r="BP48" s="50"/>
      <c r="BQ48" s="50"/>
      <c r="BR48" s="50"/>
      <c r="BS48" s="50"/>
      <c r="BT48" s="50"/>
      <c r="BU48" s="50"/>
      <c r="BV48" s="50"/>
      <c r="BW48" s="50"/>
      <c r="BX48" s="50"/>
      <c r="BY48" s="50"/>
      <c r="BZ48" s="50"/>
      <c r="CA48" s="50"/>
      <c r="CB48" s="50"/>
      <c r="CC48" s="50"/>
      <c r="CD48" s="50"/>
      <c r="CE48" s="50"/>
      <c r="CF48" s="50"/>
      <c r="CG48" s="50"/>
      <c r="CH48" s="50"/>
      <c r="CI48" s="50"/>
      <c r="CJ48" s="50"/>
      <c r="CK48" s="50"/>
      <c r="CL48" s="50"/>
      <c r="CM48" s="50"/>
      <c r="CN48" s="50"/>
      <c r="CO48" s="50"/>
      <c r="CP48" s="50"/>
      <c r="CQ48" s="50"/>
      <c r="CR48" s="50"/>
      <c r="CS48" s="50"/>
      <c r="CT48" s="50"/>
      <c r="CU48" s="50"/>
      <c r="CV48" s="50"/>
      <c r="CW48" s="50"/>
      <c r="CX48" s="50"/>
      <c r="CY48" s="50"/>
      <c r="CZ48" s="50"/>
      <c r="DA48" s="50"/>
      <c r="DB48" s="50"/>
      <c r="DC48" s="50"/>
      <c r="DD48" s="50"/>
      <c r="DE48" s="50"/>
      <c r="DF48" s="50"/>
      <c r="DG48" s="50"/>
      <c r="DH48" s="50"/>
      <c r="DI48" s="50"/>
      <c r="DJ48" s="50"/>
      <c r="DK48" s="50"/>
      <c r="DL48" s="50"/>
      <c r="DM48" s="50"/>
      <c r="DN48" s="50"/>
      <c r="DO48" s="50"/>
      <c r="DP48" s="50"/>
      <c r="DQ48" s="50"/>
      <c r="DR48" s="50"/>
      <c r="DS48" s="50"/>
      <c r="DT48" s="50"/>
      <c r="DU48" s="50"/>
      <c r="DV48" s="50"/>
      <c r="DW48" s="50"/>
      <c r="DX48" s="50"/>
      <c r="DY48" s="50"/>
      <c r="DZ48" s="50"/>
      <c r="EA48" s="50"/>
      <c r="EB48" s="50"/>
      <c r="EC48" s="50"/>
      <c r="ED48" s="50"/>
      <c r="EE48" s="50"/>
      <c r="EF48" s="50"/>
      <c r="EG48" s="50"/>
      <c r="EH48" s="50"/>
      <c r="EI48" s="50"/>
      <c r="EJ48" s="50"/>
      <c r="EK48" s="50"/>
      <c r="EL48" s="50"/>
      <c r="EM48" s="50"/>
      <c r="EN48" s="50"/>
      <c r="EO48" s="50"/>
      <c r="EP48" s="50"/>
      <c r="EQ48" s="50"/>
      <c r="ER48" s="50"/>
      <c r="ES48" s="50"/>
      <c r="ET48" s="50"/>
      <c r="EU48" s="50"/>
      <c r="EV48" s="50"/>
      <c r="EW48" s="50"/>
      <c r="EX48" s="50"/>
      <c r="EY48" s="50"/>
      <c r="EZ48" s="50"/>
      <c r="FA48" s="50"/>
      <c r="FB48" s="50"/>
      <c r="FC48" s="50"/>
      <c r="FD48" s="50"/>
      <c r="FE48" s="50"/>
      <c r="FF48" s="50"/>
      <c r="FG48" s="50"/>
      <c r="FH48" s="50"/>
      <c r="FI48" s="50"/>
      <c r="FJ48" s="50"/>
      <c r="FK48" s="50"/>
      <c r="FL48" s="50"/>
      <c r="FM48" s="50"/>
      <c r="FN48" s="50"/>
      <c r="FO48" s="50"/>
      <c r="FP48" s="50"/>
      <c r="FQ48" s="50"/>
      <c r="FR48" s="50"/>
      <c r="FS48" s="50"/>
      <c r="FT48" s="50"/>
      <c r="FU48" s="50"/>
      <c r="FV48" s="50"/>
      <c r="FW48" s="50"/>
      <c r="FX48" s="50"/>
      <c r="FY48" s="50"/>
      <c r="FZ48" s="50"/>
      <c r="GA48" s="50"/>
      <c r="GB48" s="50"/>
      <c r="GC48" s="50"/>
      <c r="GD48" s="50"/>
      <c r="GE48" s="50"/>
      <c r="GF48" s="50"/>
      <c r="GG48" s="50"/>
      <c r="GH48" s="50"/>
      <c r="GI48" s="50"/>
      <c r="GJ48" s="50"/>
      <c r="GK48" s="50"/>
      <c r="GL48" s="50"/>
      <c r="GM48" s="50"/>
      <c r="GN48" s="50"/>
      <c r="GO48" s="50"/>
      <c r="GP48" s="50"/>
      <c r="GQ48" s="50"/>
      <c r="GR48" s="50"/>
      <c r="GS48" s="50"/>
      <c r="GT48" s="50"/>
      <c r="GU48" s="50"/>
      <c r="GV48" s="50"/>
      <c r="GW48" s="50"/>
      <c r="GX48" s="50"/>
      <c r="GY48" s="50"/>
      <c r="GZ48" s="50"/>
      <c r="HA48" s="50"/>
      <c r="HB48" s="50"/>
      <c r="HC48" s="50"/>
      <c r="HD48" s="50"/>
      <c r="HE48" s="50"/>
      <c r="HF48" s="50"/>
      <c r="HG48" s="50"/>
      <c r="HH48" s="50"/>
      <c r="HI48" s="50"/>
      <c r="HJ48" s="50"/>
      <c r="HK48" s="50"/>
      <c r="HL48" s="50"/>
      <c r="HM48" s="50"/>
      <c r="HN48" s="50"/>
      <c r="HO48" s="50"/>
      <c r="HP48" s="50"/>
      <c r="HQ48" s="50"/>
      <c r="HR48" s="50"/>
      <c r="HS48" s="50"/>
      <c r="HT48" s="50"/>
      <c r="HU48" s="50"/>
      <c r="HV48" s="50"/>
      <c r="HW48" s="50"/>
      <c r="HX48" s="50"/>
      <c r="HY48" s="50"/>
      <c r="HZ48" s="50"/>
      <c r="IA48" s="50"/>
      <c r="IB48" s="50"/>
      <c r="IC48" s="50"/>
      <c r="ID48" s="50"/>
      <c r="IE48" s="50"/>
      <c r="IF48" s="50"/>
      <c r="IG48" s="50"/>
      <c r="IH48" s="50"/>
      <c r="II48" s="50"/>
      <c r="IJ48" s="50"/>
      <c r="IK48" s="50"/>
      <c r="IL48" s="50"/>
      <c r="IM48" s="50"/>
      <c r="IN48" s="50"/>
      <c r="IO48" s="50"/>
      <c r="IP48" s="50"/>
      <c r="IQ48" s="50"/>
      <c r="IR48" s="50"/>
      <c r="IS48" s="50"/>
      <c r="IT48" s="50"/>
      <c r="IU48" s="50"/>
      <c r="IV48" s="50"/>
      <c r="IW48" s="50"/>
      <c r="IX48" s="50"/>
      <c r="IY48" s="50"/>
      <c r="IZ48" s="50"/>
      <c r="JA48" s="50"/>
      <c r="JB48" s="50"/>
      <c r="JC48" s="50"/>
      <c r="JD48" s="50"/>
      <c r="JE48" s="50"/>
      <c r="JF48" s="50"/>
      <c r="JG48" s="50"/>
      <c r="JH48" s="50"/>
      <c r="JI48" s="50"/>
      <c r="JJ48" s="50"/>
      <c r="JK48" s="50"/>
      <c r="JL48" s="50"/>
      <c r="JM48" s="50"/>
      <c r="JN48" s="50"/>
      <c r="JO48" s="50"/>
      <c r="JP48" s="50"/>
      <c r="JQ48" s="50"/>
      <c r="JR48" s="50"/>
      <c r="JS48" s="50"/>
      <c r="JT48" s="50"/>
      <c r="JU48" s="50"/>
      <c r="JV48" s="50"/>
      <c r="JW48" s="50"/>
      <c r="JX48" s="50"/>
      <c r="JY48" s="50"/>
      <c r="JZ48" s="50"/>
      <c r="KA48" s="50"/>
      <c r="KB48" s="50"/>
      <c r="KC48" s="50"/>
      <c r="KD48" s="50"/>
      <c r="KE48" s="50"/>
      <c r="KF48" s="50"/>
      <c r="KG48" s="50"/>
      <c r="KH48" s="50"/>
      <c r="KI48" s="50"/>
      <c r="KJ48" s="50"/>
      <c r="KK48" s="50"/>
      <c r="KL48" s="50"/>
      <c r="KM48" s="50"/>
      <c r="KN48" s="50"/>
      <c r="KO48" s="50"/>
      <c r="KP48" s="50"/>
      <c r="KQ48" s="50"/>
      <c r="KR48" s="50"/>
      <c r="KS48" s="50"/>
      <c r="KT48" s="50"/>
      <c r="KU48" s="50"/>
      <c r="KV48" s="50"/>
      <c r="KW48" s="50"/>
      <c r="KX48" s="50"/>
      <c r="KY48" s="50"/>
      <c r="KZ48" s="50"/>
      <c r="LA48" s="50"/>
      <c r="LB48" s="50"/>
      <c r="LC48" s="50"/>
      <c r="LD48" s="50"/>
      <c r="LE48" s="50"/>
      <c r="LF48" s="50"/>
      <c r="LG48" s="50"/>
      <c r="LH48" s="50"/>
      <c r="LI48" s="50"/>
      <c r="LJ48" s="50"/>
      <c r="LK48" s="50"/>
      <c r="LL48" s="50"/>
      <c r="LM48" s="50"/>
      <c r="LN48" s="50"/>
      <c r="LO48" s="50"/>
      <c r="LP48" s="50"/>
      <c r="LQ48" s="50"/>
      <c r="LR48" s="50"/>
      <c r="LS48" s="50"/>
      <c r="LT48" s="50"/>
      <c r="LU48" s="50"/>
      <c r="LV48" s="50"/>
      <c r="LW48" s="50"/>
      <c r="LX48" s="50"/>
      <c r="LY48" s="50"/>
      <c r="LZ48" s="50"/>
      <c r="MA48" s="50"/>
      <c r="MB48" s="50"/>
      <c r="MC48" s="50"/>
      <c r="MD48" s="50"/>
      <c r="ME48" s="50"/>
      <c r="MF48" s="50"/>
      <c r="MG48" s="50"/>
      <c r="MH48" s="50"/>
      <c r="MI48" s="50"/>
      <c r="MJ48" s="50"/>
      <c r="MK48" s="50"/>
      <c r="ML48" s="50"/>
      <c r="MM48" s="50"/>
      <c r="MN48" s="50"/>
      <c r="MO48" s="50"/>
      <c r="MP48" s="50"/>
      <c r="MQ48" s="50"/>
      <c r="MR48" s="50"/>
      <c r="MS48" s="50"/>
      <c r="MT48" s="50"/>
      <c r="MU48" s="50"/>
      <c r="MV48" s="50"/>
      <c r="MW48" s="50"/>
      <c r="MX48" s="50"/>
      <c r="MY48" s="50"/>
      <c r="MZ48" s="50"/>
      <c r="NA48" s="50"/>
      <c r="NB48" s="50"/>
      <c r="NC48" s="50"/>
      <c r="ND48" s="50"/>
      <c r="NE48" s="50"/>
      <c r="NF48" s="50"/>
      <c r="NG48" s="50"/>
      <c r="NH48" s="50"/>
      <c r="NI48" s="50"/>
      <c r="NJ48" s="50"/>
      <c r="NK48" s="50"/>
      <c r="NL48" s="50"/>
      <c r="NM48" s="50"/>
      <c r="NN48" s="50"/>
      <c r="NO48" s="50"/>
      <c r="NP48" s="50"/>
      <c r="NQ48" s="50"/>
      <c r="NR48" s="50"/>
      <c r="NS48" s="50"/>
      <c r="NT48" s="50"/>
      <c r="NU48" s="50"/>
      <c r="NV48" s="50"/>
      <c r="NW48" s="50"/>
      <c r="NX48" s="50"/>
      <c r="NY48" s="50"/>
      <c r="NZ48" s="50"/>
      <c r="OA48" s="50"/>
      <c r="OB48" s="50"/>
      <c r="OC48" s="50"/>
      <c r="OD48" s="50"/>
      <c r="OE48" s="50"/>
      <c r="OF48" s="50"/>
      <c r="OG48" s="50"/>
      <c r="OH48" s="50"/>
      <c r="OI48" s="50"/>
      <c r="OJ48" s="50"/>
      <c r="OK48" s="50"/>
      <c r="OL48" s="50"/>
      <c r="OM48" s="50"/>
      <c r="ON48" s="50"/>
      <c r="OO48" s="50"/>
      <c r="OP48" s="50"/>
      <c r="OQ48" s="50"/>
      <c r="OR48" s="50"/>
      <c r="OS48" s="50"/>
      <c r="OT48" s="50"/>
      <c r="OU48" s="50"/>
      <c r="OV48" s="50"/>
      <c r="OW48" s="50"/>
      <c r="OX48" s="50"/>
      <c r="OY48" s="50"/>
      <c r="OZ48" s="50"/>
      <c r="PA48" s="50"/>
      <c r="PB48" s="50"/>
      <c r="PC48" s="50"/>
      <c r="PD48" s="50"/>
      <c r="PE48" s="50"/>
      <c r="PF48" s="50"/>
      <c r="PG48" s="50"/>
      <c r="PH48" s="50"/>
      <c r="PI48" s="50"/>
      <c r="PJ48" s="50"/>
      <c r="PK48" s="50"/>
      <c r="PL48" s="50"/>
      <c r="PM48" s="50"/>
      <c r="PN48" s="50"/>
      <c r="PO48" s="50"/>
      <c r="PP48" s="50"/>
      <c r="PQ48" s="50"/>
      <c r="PR48" s="50"/>
      <c r="PS48" s="50"/>
      <c r="PT48" s="50"/>
      <c r="PU48" s="50"/>
      <c r="PV48" s="50"/>
      <c r="PW48" s="50"/>
      <c r="PX48" s="50"/>
      <c r="PY48" s="50"/>
      <c r="PZ48" s="50"/>
      <c r="QA48" s="50"/>
      <c r="QB48" s="50"/>
      <c r="QC48" s="50"/>
      <c r="QD48" s="50"/>
      <c r="QE48" s="50"/>
      <c r="QF48" s="50"/>
      <c r="QG48" s="50"/>
      <c r="QH48" s="50"/>
      <c r="QI48" s="50"/>
      <c r="QJ48" s="50"/>
      <c r="QK48" s="50"/>
      <c r="QL48" s="50"/>
      <c r="QM48" s="50"/>
      <c r="QN48" s="50"/>
      <c r="QO48" s="50"/>
      <c r="QP48" s="50"/>
      <c r="QQ48" s="50"/>
      <c r="QR48" s="50"/>
      <c r="QS48" s="50"/>
      <c r="QT48" s="50"/>
      <c r="QU48" s="50"/>
      <c r="QV48" s="50"/>
      <c r="QW48" s="50"/>
      <c r="QX48" s="50"/>
      <c r="QY48" s="50"/>
      <c r="QZ48" s="50"/>
      <c r="RA48" s="50"/>
      <c r="RB48" s="50"/>
      <c r="RC48" s="50"/>
      <c r="RD48" s="50"/>
      <c r="RE48" s="50"/>
      <c r="RF48" s="50"/>
      <c r="RG48" s="50"/>
      <c r="RH48" s="50"/>
      <c r="RI48" s="50"/>
      <c r="RJ48" s="50"/>
      <c r="RK48" s="50"/>
      <c r="RL48" s="50"/>
      <c r="RM48" s="50"/>
      <c r="RN48" s="50"/>
      <c r="RO48" s="50"/>
      <c r="RP48" s="50"/>
      <c r="RQ48" s="50"/>
      <c r="RR48" s="50"/>
      <c r="RS48" s="50"/>
      <c r="RT48" s="50"/>
      <c r="RU48" s="50"/>
      <c r="RV48" s="50"/>
      <c r="RW48" s="50"/>
      <c r="RX48" s="50"/>
      <c r="RY48" s="50"/>
      <c r="RZ48" s="50"/>
      <c r="SA48" s="50"/>
      <c r="SB48" s="50"/>
      <c r="SC48" s="50"/>
      <c r="SD48" s="50"/>
      <c r="SE48" s="50"/>
      <c r="SF48" s="50"/>
      <c r="SG48" s="50"/>
      <c r="SH48" s="50"/>
      <c r="SI48" s="50"/>
      <c r="SJ48" s="50"/>
    </row>
    <row r="49" spans="1:504" s="23" customFormat="1" ht="14.25">
      <c r="A49" s="962"/>
      <c r="B49" s="954"/>
      <c r="C49" s="965" t="s">
        <v>405</v>
      </c>
      <c r="D49" s="89"/>
      <c r="E49" s="89"/>
      <c r="F49" s="25"/>
      <c r="G49" s="107"/>
      <c r="H49" s="28"/>
      <c r="I49" s="260"/>
      <c r="J49" s="26"/>
      <c r="K49" s="26"/>
      <c r="L49" s="26"/>
      <c r="M49" s="941">
        <v>31808.280000000002</v>
      </c>
      <c r="N49" s="173">
        <v>31808.280000000002</v>
      </c>
      <c r="O49" s="87"/>
      <c r="P49" s="90">
        <f t="shared" si="20"/>
        <v>29506.753246753247</v>
      </c>
      <c r="Q49" s="90">
        <f t="shared" si="20"/>
        <v>29506.753246753247</v>
      </c>
      <c r="R49" s="256"/>
      <c r="S49" s="256"/>
      <c r="T49" s="27"/>
      <c r="U49" s="27"/>
      <c r="V49" s="50"/>
      <c r="W49" s="50"/>
      <c r="X49" s="50"/>
      <c r="Y49" s="50"/>
      <c r="Z49" s="50"/>
      <c r="AA49" s="50"/>
      <c r="AB49" s="50"/>
      <c r="AC49" s="50"/>
      <c r="AD49" s="50"/>
      <c r="AE49" s="50"/>
      <c r="AF49" s="50"/>
      <c r="AG49" s="50"/>
      <c r="AH49" s="50"/>
      <c r="AI49" s="50"/>
      <c r="AJ49" s="50"/>
      <c r="AK49" s="50"/>
      <c r="AL49" s="50"/>
      <c r="AM49" s="50"/>
      <c r="AN49" s="50"/>
      <c r="AO49" s="50"/>
      <c r="AP49" s="50"/>
      <c r="AQ49" s="50"/>
      <c r="AR49" s="50"/>
      <c r="AS49" s="50"/>
      <c r="AT49" s="50"/>
      <c r="AU49" s="50"/>
      <c r="AV49" s="50"/>
      <c r="AW49" s="50"/>
      <c r="AX49" s="50"/>
      <c r="AY49" s="50"/>
      <c r="AZ49" s="50"/>
      <c r="BA49" s="50"/>
      <c r="BB49" s="50"/>
      <c r="BC49" s="50"/>
      <c r="BD49" s="50"/>
      <c r="BE49" s="50"/>
      <c r="BF49" s="50"/>
      <c r="BG49" s="50"/>
      <c r="BH49" s="50"/>
      <c r="BI49" s="50"/>
      <c r="BJ49" s="50"/>
      <c r="BK49" s="50"/>
      <c r="BL49" s="50"/>
      <c r="BM49" s="50"/>
      <c r="BN49" s="50"/>
      <c r="BO49" s="50"/>
      <c r="BP49" s="50"/>
      <c r="BQ49" s="50"/>
      <c r="BR49" s="50"/>
      <c r="BS49" s="50"/>
      <c r="BT49" s="50"/>
      <c r="BU49" s="50"/>
      <c r="BV49" s="50"/>
      <c r="BW49" s="50"/>
      <c r="BX49" s="50"/>
      <c r="BY49" s="50"/>
      <c r="BZ49" s="50"/>
      <c r="CA49" s="50"/>
      <c r="CB49" s="50"/>
      <c r="CC49" s="50"/>
      <c r="CD49" s="50"/>
      <c r="CE49" s="50"/>
      <c r="CF49" s="50"/>
      <c r="CG49" s="50"/>
      <c r="CH49" s="50"/>
      <c r="CI49" s="50"/>
      <c r="CJ49" s="50"/>
      <c r="CK49" s="50"/>
      <c r="CL49" s="50"/>
      <c r="CM49" s="50"/>
      <c r="CN49" s="50"/>
      <c r="CO49" s="50"/>
      <c r="CP49" s="50"/>
      <c r="CQ49" s="50"/>
      <c r="CR49" s="50"/>
      <c r="CS49" s="50"/>
      <c r="CT49" s="50"/>
      <c r="CU49" s="50"/>
      <c r="CV49" s="50"/>
      <c r="CW49" s="50"/>
      <c r="CX49" s="50"/>
      <c r="CY49" s="50"/>
      <c r="CZ49" s="50"/>
      <c r="DA49" s="50"/>
      <c r="DB49" s="50"/>
      <c r="DC49" s="50"/>
      <c r="DD49" s="50"/>
      <c r="DE49" s="50"/>
      <c r="DF49" s="50"/>
      <c r="DG49" s="50"/>
      <c r="DH49" s="50"/>
      <c r="DI49" s="50"/>
      <c r="DJ49" s="50"/>
      <c r="DK49" s="50"/>
      <c r="DL49" s="50"/>
      <c r="DM49" s="50"/>
      <c r="DN49" s="50"/>
      <c r="DO49" s="50"/>
      <c r="DP49" s="50"/>
      <c r="DQ49" s="50"/>
      <c r="DR49" s="50"/>
      <c r="DS49" s="50"/>
      <c r="DT49" s="50"/>
      <c r="DU49" s="50"/>
      <c r="DV49" s="50"/>
      <c r="DW49" s="50"/>
      <c r="DX49" s="50"/>
      <c r="DY49" s="50"/>
      <c r="DZ49" s="50"/>
      <c r="EA49" s="50"/>
      <c r="EB49" s="50"/>
      <c r="EC49" s="50"/>
      <c r="ED49" s="50"/>
      <c r="EE49" s="50"/>
      <c r="EF49" s="50"/>
      <c r="EG49" s="50"/>
      <c r="EH49" s="50"/>
      <c r="EI49" s="50"/>
      <c r="EJ49" s="50"/>
      <c r="EK49" s="50"/>
      <c r="EL49" s="50"/>
      <c r="EM49" s="50"/>
      <c r="EN49" s="50"/>
      <c r="EO49" s="50"/>
      <c r="EP49" s="50"/>
      <c r="EQ49" s="50"/>
      <c r="ER49" s="50"/>
      <c r="ES49" s="50"/>
      <c r="ET49" s="50"/>
      <c r="EU49" s="50"/>
      <c r="EV49" s="50"/>
      <c r="EW49" s="50"/>
      <c r="EX49" s="50"/>
      <c r="EY49" s="50"/>
      <c r="EZ49" s="50"/>
      <c r="FA49" s="50"/>
      <c r="FB49" s="50"/>
      <c r="FC49" s="50"/>
      <c r="FD49" s="50"/>
      <c r="FE49" s="50"/>
      <c r="FF49" s="50"/>
      <c r="FG49" s="50"/>
      <c r="FH49" s="50"/>
      <c r="FI49" s="50"/>
      <c r="FJ49" s="50"/>
      <c r="FK49" s="50"/>
      <c r="FL49" s="50"/>
      <c r="FM49" s="50"/>
      <c r="FN49" s="50"/>
      <c r="FO49" s="50"/>
      <c r="FP49" s="50"/>
      <c r="FQ49" s="50"/>
      <c r="FR49" s="50"/>
      <c r="FS49" s="50"/>
      <c r="FT49" s="50"/>
      <c r="FU49" s="50"/>
      <c r="FV49" s="50"/>
      <c r="FW49" s="50"/>
      <c r="FX49" s="50"/>
      <c r="FY49" s="50"/>
      <c r="FZ49" s="50"/>
      <c r="GA49" s="50"/>
      <c r="GB49" s="50"/>
      <c r="GC49" s="50"/>
      <c r="GD49" s="50"/>
      <c r="GE49" s="50"/>
      <c r="GF49" s="50"/>
      <c r="GG49" s="50"/>
      <c r="GH49" s="50"/>
      <c r="GI49" s="50"/>
      <c r="GJ49" s="50"/>
      <c r="GK49" s="50"/>
      <c r="GL49" s="50"/>
      <c r="GM49" s="50"/>
      <c r="GN49" s="50"/>
      <c r="GO49" s="50"/>
      <c r="GP49" s="50"/>
      <c r="GQ49" s="50"/>
      <c r="GR49" s="50"/>
      <c r="GS49" s="50"/>
      <c r="GT49" s="50"/>
      <c r="GU49" s="50"/>
      <c r="GV49" s="50"/>
      <c r="GW49" s="50"/>
      <c r="GX49" s="50"/>
      <c r="GY49" s="50"/>
      <c r="GZ49" s="50"/>
      <c r="HA49" s="50"/>
      <c r="HB49" s="50"/>
      <c r="HC49" s="50"/>
      <c r="HD49" s="50"/>
      <c r="HE49" s="50"/>
      <c r="HF49" s="50"/>
      <c r="HG49" s="50"/>
      <c r="HH49" s="50"/>
      <c r="HI49" s="50"/>
      <c r="HJ49" s="50"/>
      <c r="HK49" s="50"/>
      <c r="HL49" s="50"/>
      <c r="HM49" s="50"/>
      <c r="HN49" s="50"/>
      <c r="HO49" s="50"/>
      <c r="HP49" s="50"/>
      <c r="HQ49" s="50"/>
      <c r="HR49" s="50"/>
      <c r="HS49" s="50"/>
      <c r="HT49" s="50"/>
      <c r="HU49" s="50"/>
      <c r="HV49" s="50"/>
      <c r="HW49" s="50"/>
      <c r="HX49" s="50"/>
      <c r="HY49" s="50"/>
      <c r="HZ49" s="50"/>
      <c r="IA49" s="50"/>
      <c r="IB49" s="50"/>
      <c r="IC49" s="50"/>
      <c r="ID49" s="50"/>
      <c r="IE49" s="50"/>
      <c r="IF49" s="50"/>
      <c r="IG49" s="50"/>
      <c r="IH49" s="50"/>
      <c r="II49" s="50"/>
      <c r="IJ49" s="50"/>
      <c r="IK49" s="50"/>
      <c r="IL49" s="50"/>
      <c r="IM49" s="50"/>
      <c r="IN49" s="50"/>
      <c r="IO49" s="50"/>
      <c r="IP49" s="50"/>
      <c r="IQ49" s="50"/>
      <c r="IR49" s="50"/>
      <c r="IS49" s="50"/>
      <c r="IT49" s="50"/>
      <c r="IU49" s="50"/>
      <c r="IV49" s="50"/>
      <c r="IW49" s="50"/>
      <c r="IX49" s="50"/>
      <c r="IY49" s="50"/>
      <c r="IZ49" s="50"/>
      <c r="JA49" s="50"/>
      <c r="JB49" s="50"/>
      <c r="JC49" s="50"/>
      <c r="JD49" s="50"/>
      <c r="JE49" s="50"/>
      <c r="JF49" s="50"/>
      <c r="JG49" s="50"/>
      <c r="JH49" s="50"/>
      <c r="JI49" s="50"/>
      <c r="JJ49" s="50"/>
      <c r="JK49" s="50"/>
      <c r="JL49" s="50"/>
      <c r="JM49" s="50"/>
      <c r="JN49" s="50"/>
      <c r="JO49" s="50"/>
      <c r="JP49" s="50"/>
      <c r="JQ49" s="50"/>
      <c r="JR49" s="50"/>
      <c r="JS49" s="50"/>
      <c r="JT49" s="50"/>
      <c r="JU49" s="50"/>
      <c r="JV49" s="50"/>
      <c r="JW49" s="50"/>
      <c r="JX49" s="50"/>
      <c r="JY49" s="50"/>
      <c r="JZ49" s="50"/>
      <c r="KA49" s="50"/>
      <c r="KB49" s="50"/>
      <c r="KC49" s="50"/>
      <c r="KD49" s="50"/>
      <c r="KE49" s="50"/>
      <c r="KF49" s="50"/>
      <c r="KG49" s="50"/>
      <c r="KH49" s="50"/>
      <c r="KI49" s="50"/>
      <c r="KJ49" s="50"/>
      <c r="KK49" s="50"/>
      <c r="KL49" s="50"/>
      <c r="KM49" s="50"/>
      <c r="KN49" s="50"/>
      <c r="KO49" s="50"/>
      <c r="KP49" s="50"/>
      <c r="KQ49" s="50"/>
      <c r="KR49" s="50"/>
      <c r="KS49" s="50"/>
      <c r="KT49" s="50"/>
      <c r="KU49" s="50"/>
      <c r="KV49" s="50"/>
      <c r="KW49" s="50"/>
      <c r="KX49" s="50"/>
      <c r="KY49" s="50"/>
      <c r="KZ49" s="50"/>
      <c r="LA49" s="50"/>
      <c r="LB49" s="50"/>
      <c r="LC49" s="50"/>
      <c r="LD49" s="50"/>
      <c r="LE49" s="50"/>
      <c r="LF49" s="50"/>
      <c r="LG49" s="50"/>
      <c r="LH49" s="50"/>
      <c r="LI49" s="50"/>
      <c r="LJ49" s="50"/>
      <c r="LK49" s="50"/>
      <c r="LL49" s="50"/>
      <c r="LM49" s="50"/>
      <c r="LN49" s="50"/>
      <c r="LO49" s="50"/>
      <c r="LP49" s="50"/>
      <c r="LQ49" s="50"/>
      <c r="LR49" s="50"/>
      <c r="LS49" s="50"/>
      <c r="LT49" s="50"/>
      <c r="LU49" s="50"/>
      <c r="LV49" s="50"/>
      <c r="LW49" s="50"/>
      <c r="LX49" s="50"/>
      <c r="LY49" s="50"/>
      <c r="LZ49" s="50"/>
      <c r="MA49" s="50"/>
      <c r="MB49" s="50"/>
      <c r="MC49" s="50"/>
      <c r="MD49" s="50"/>
      <c r="ME49" s="50"/>
      <c r="MF49" s="50"/>
      <c r="MG49" s="50"/>
      <c r="MH49" s="50"/>
      <c r="MI49" s="50"/>
      <c r="MJ49" s="50"/>
      <c r="MK49" s="50"/>
      <c r="ML49" s="50"/>
      <c r="MM49" s="50"/>
      <c r="MN49" s="50"/>
      <c r="MO49" s="50"/>
      <c r="MP49" s="50"/>
      <c r="MQ49" s="50"/>
      <c r="MR49" s="50"/>
      <c r="MS49" s="50"/>
      <c r="MT49" s="50"/>
      <c r="MU49" s="50"/>
      <c r="MV49" s="50"/>
      <c r="MW49" s="50"/>
      <c r="MX49" s="50"/>
      <c r="MY49" s="50"/>
      <c r="MZ49" s="50"/>
      <c r="NA49" s="50"/>
      <c r="NB49" s="50"/>
      <c r="NC49" s="50"/>
      <c r="ND49" s="50"/>
      <c r="NE49" s="50"/>
      <c r="NF49" s="50"/>
      <c r="NG49" s="50"/>
      <c r="NH49" s="50"/>
      <c r="NI49" s="50"/>
      <c r="NJ49" s="50"/>
      <c r="NK49" s="50"/>
      <c r="NL49" s="50"/>
      <c r="NM49" s="50"/>
      <c r="NN49" s="50"/>
      <c r="NO49" s="50"/>
      <c r="NP49" s="50"/>
      <c r="NQ49" s="50"/>
      <c r="NR49" s="50"/>
      <c r="NS49" s="50"/>
      <c r="NT49" s="50"/>
      <c r="NU49" s="50"/>
      <c r="NV49" s="50"/>
      <c r="NW49" s="50"/>
      <c r="NX49" s="50"/>
      <c r="NY49" s="50"/>
      <c r="NZ49" s="50"/>
      <c r="OA49" s="50"/>
      <c r="OB49" s="50"/>
      <c r="OC49" s="50"/>
      <c r="OD49" s="50"/>
      <c r="OE49" s="50"/>
      <c r="OF49" s="50"/>
      <c r="OG49" s="50"/>
      <c r="OH49" s="50"/>
      <c r="OI49" s="50"/>
      <c r="OJ49" s="50"/>
      <c r="OK49" s="50"/>
      <c r="OL49" s="50"/>
      <c r="OM49" s="50"/>
      <c r="ON49" s="50"/>
      <c r="OO49" s="50"/>
      <c r="OP49" s="50"/>
      <c r="OQ49" s="50"/>
      <c r="OR49" s="50"/>
      <c r="OS49" s="50"/>
      <c r="OT49" s="50"/>
      <c r="OU49" s="50"/>
      <c r="OV49" s="50"/>
      <c r="OW49" s="50"/>
      <c r="OX49" s="50"/>
      <c r="OY49" s="50"/>
      <c r="OZ49" s="50"/>
      <c r="PA49" s="50"/>
      <c r="PB49" s="50"/>
      <c r="PC49" s="50"/>
      <c r="PD49" s="50"/>
      <c r="PE49" s="50"/>
      <c r="PF49" s="50"/>
      <c r="PG49" s="50"/>
      <c r="PH49" s="50"/>
      <c r="PI49" s="50"/>
      <c r="PJ49" s="50"/>
      <c r="PK49" s="50"/>
      <c r="PL49" s="50"/>
      <c r="PM49" s="50"/>
      <c r="PN49" s="50"/>
      <c r="PO49" s="50"/>
      <c r="PP49" s="50"/>
      <c r="PQ49" s="50"/>
      <c r="PR49" s="50"/>
      <c r="PS49" s="50"/>
      <c r="PT49" s="50"/>
      <c r="PU49" s="50"/>
      <c r="PV49" s="50"/>
      <c r="PW49" s="50"/>
      <c r="PX49" s="50"/>
      <c r="PY49" s="50"/>
      <c r="PZ49" s="50"/>
      <c r="QA49" s="50"/>
      <c r="QB49" s="50"/>
      <c r="QC49" s="50"/>
      <c r="QD49" s="50"/>
      <c r="QE49" s="50"/>
      <c r="QF49" s="50"/>
      <c r="QG49" s="50"/>
      <c r="QH49" s="50"/>
      <c r="QI49" s="50"/>
      <c r="QJ49" s="50"/>
      <c r="QK49" s="50"/>
      <c r="QL49" s="50"/>
      <c r="QM49" s="50"/>
      <c r="QN49" s="50"/>
      <c r="QO49" s="50"/>
      <c r="QP49" s="50"/>
      <c r="QQ49" s="50"/>
      <c r="QR49" s="50"/>
      <c r="QS49" s="50"/>
      <c r="QT49" s="50"/>
      <c r="QU49" s="50"/>
      <c r="QV49" s="50"/>
      <c r="QW49" s="50"/>
      <c r="QX49" s="50"/>
      <c r="QY49" s="50"/>
      <c r="QZ49" s="50"/>
      <c r="RA49" s="50"/>
      <c r="RB49" s="50"/>
      <c r="RC49" s="50"/>
      <c r="RD49" s="50"/>
      <c r="RE49" s="50"/>
      <c r="RF49" s="50"/>
      <c r="RG49" s="50"/>
      <c r="RH49" s="50"/>
      <c r="RI49" s="50"/>
      <c r="RJ49" s="50"/>
      <c r="RK49" s="50"/>
      <c r="RL49" s="50"/>
      <c r="RM49" s="50"/>
      <c r="RN49" s="50"/>
      <c r="RO49" s="50"/>
      <c r="RP49" s="50"/>
      <c r="RQ49" s="50"/>
      <c r="RR49" s="50"/>
      <c r="RS49" s="50"/>
      <c r="RT49" s="50"/>
      <c r="RU49" s="50"/>
      <c r="RV49" s="50"/>
      <c r="RW49" s="50"/>
      <c r="RX49" s="50"/>
      <c r="RY49" s="50"/>
      <c r="RZ49" s="50"/>
      <c r="SA49" s="50"/>
      <c r="SB49" s="50"/>
      <c r="SC49" s="50"/>
      <c r="SD49" s="50"/>
      <c r="SE49" s="50"/>
      <c r="SF49" s="50"/>
      <c r="SG49" s="50"/>
      <c r="SH49" s="50"/>
      <c r="SI49" s="50"/>
      <c r="SJ49" s="50"/>
    </row>
    <row r="50" spans="1:504" s="23" customFormat="1" ht="14.25">
      <c r="A50" s="962"/>
      <c r="B50" s="954"/>
      <c r="C50" s="965" t="s">
        <v>406</v>
      </c>
      <c r="D50" s="89"/>
      <c r="E50" s="89"/>
      <c r="F50" s="25"/>
      <c r="G50" s="107"/>
      <c r="H50" s="28"/>
      <c r="I50" s="260"/>
      <c r="J50" s="26"/>
      <c r="K50" s="26"/>
      <c r="L50" s="26"/>
      <c r="M50" s="941">
        <v>0</v>
      </c>
      <c r="N50" s="173">
        <v>0</v>
      </c>
      <c r="O50" s="87"/>
      <c r="P50" s="90">
        <f t="shared" si="20"/>
        <v>0</v>
      </c>
      <c r="Q50" s="90">
        <f t="shared" si="20"/>
        <v>0</v>
      </c>
      <c r="R50" s="256"/>
      <c r="S50" s="256"/>
      <c r="T50" s="27"/>
      <c r="U50" s="27"/>
      <c r="V50" s="50"/>
      <c r="W50" s="50"/>
      <c r="X50" s="50"/>
      <c r="Y50" s="50"/>
      <c r="Z50" s="50"/>
      <c r="AA50" s="50"/>
      <c r="AB50" s="50"/>
      <c r="AC50" s="50"/>
      <c r="AD50" s="50"/>
      <c r="AE50" s="50"/>
      <c r="AF50" s="50"/>
      <c r="AG50" s="50"/>
      <c r="AH50" s="50"/>
      <c r="AI50" s="50"/>
      <c r="AJ50" s="50"/>
      <c r="AK50" s="50"/>
      <c r="AL50" s="50"/>
      <c r="AM50" s="50"/>
      <c r="AN50" s="50"/>
      <c r="AO50" s="50"/>
      <c r="AP50" s="50"/>
      <c r="AQ50" s="50"/>
      <c r="AR50" s="50"/>
      <c r="AS50" s="50"/>
      <c r="AT50" s="50"/>
      <c r="AU50" s="50"/>
      <c r="AV50" s="50"/>
      <c r="AW50" s="50"/>
      <c r="AX50" s="50"/>
      <c r="AY50" s="50"/>
      <c r="AZ50" s="50"/>
      <c r="BA50" s="50"/>
      <c r="BB50" s="50"/>
      <c r="BC50" s="50"/>
      <c r="BD50" s="50"/>
      <c r="BE50" s="50"/>
      <c r="BF50" s="50"/>
      <c r="BG50" s="50"/>
      <c r="BH50" s="50"/>
      <c r="BI50" s="50"/>
      <c r="BJ50" s="50"/>
      <c r="BK50" s="50"/>
      <c r="BL50" s="50"/>
      <c r="BM50" s="50"/>
      <c r="BN50" s="50"/>
      <c r="BO50" s="50"/>
      <c r="BP50" s="50"/>
      <c r="BQ50" s="50"/>
      <c r="BR50" s="50"/>
      <c r="BS50" s="50"/>
      <c r="BT50" s="50"/>
      <c r="BU50" s="50"/>
      <c r="BV50" s="50"/>
      <c r="BW50" s="50"/>
      <c r="BX50" s="50"/>
      <c r="BY50" s="50"/>
      <c r="BZ50" s="50"/>
      <c r="CA50" s="50"/>
      <c r="CB50" s="50"/>
      <c r="CC50" s="50"/>
      <c r="CD50" s="50"/>
      <c r="CE50" s="50"/>
      <c r="CF50" s="50"/>
      <c r="CG50" s="50"/>
      <c r="CH50" s="50"/>
      <c r="CI50" s="50"/>
      <c r="CJ50" s="50"/>
      <c r="CK50" s="50"/>
      <c r="CL50" s="50"/>
      <c r="CM50" s="50"/>
      <c r="CN50" s="50"/>
      <c r="CO50" s="50"/>
      <c r="CP50" s="50"/>
      <c r="CQ50" s="50"/>
      <c r="CR50" s="50"/>
      <c r="CS50" s="50"/>
      <c r="CT50" s="50"/>
      <c r="CU50" s="50"/>
      <c r="CV50" s="50"/>
      <c r="CW50" s="50"/>
      <c r="CX50" s="50"/>
      <c r="CY50" s="50"/>
      <c r="CZ50" s="50"/>
      <c r="DA50" s="50"/>
      <c r="DB50" s="50"/>
      <c r="DC50" s="50"/>
      <c r="DD50" s="50"/>
      <c r="DE50" s="50"/>
      <c r="DF50" s="50"/>
      <c r="DG50" s="50"/>
      <c r="DH50" s="50"/>
      <c r="DI50" s="50"/>
      <c r="DJ50" s="50"/>
      <c r="DK50" s="50"/>
      <c r="DL50" s="50"/>
      <c r="DM50" s="50"/>
      <c r="DN50" s="50"/>
      <c r="DO50" s="50"/>
      <c r="DP50" s="50"/>
      <c r="DQ50" s="50"/>
      <c r="DR50" s="50"/>
      <c r="DS50" s="50"/>
      <c r="DT50" s="50"/>
      <c r="DU50" s="50"/>
      <c r="DV50" s="50"/>
      <c r="DW50" s="50"/>
      <c r="DX50" s="50"/>
      <c r="DY50" s="50"/>
      <c r="DZ50" s="50"/>
      <c r="EA50" s="50"/>
      <c r="EB50" s="50"/>
      <c r="EC50" s="50"/>
      <c r="ED50" s="50"/>
      <c r="EE50" s="50"/>
      <c r="EF50" s="50"/>
      <c r="EG50" s="50"/>
      <c r="EH50" s="50"/>
      <c r="EI50" s="50"/>
      <c r="EJ50" s="50"/>
      <c r="EK50" s="50"/>
      <c r="EL50" s="50"/>
      <c r="EM50" s="50"/>
      <c r="EN50" s="50"/>
      <c r="EO50" s="50"/>
      <c r="EP50" s="50"/>
      <c r="EQ50" s="50"/>
      <c r="ER50" s="50"/>
      <c r="ES50" s="50"/>
      <c r="ET50" s="50"/>
      <c r="EU50" s="50"/>
      <c r="EV50" s="50"/>
      <c r="EW50" s="50"/>
      <c r="EX50" s="50"/>
      <c r="EY50" s="50"/>
      <c r="EZ50" s="50"/>
      <c r="FA50" s="50"/>
      <c r="FB50" s="50"/>
      <c r="FC50" s="50"/>
      <c r="FD50" s="50"/>
      <c r="FE50" s="50"/>
      <c r="FF50" s="50"/>
      <c r="FG50" s="50"/>
      <c r="FH50" s="50"/>
      <c r="FI50" s="50"/>
      <c r="FJ50" s="50"/>
      <c r="FK50" s="50"/>
      <c r="FL50" s="50"/>
      <c r="FM50" s="50"/>
      <c r="FN50" s="50"/>
      <c r="FO50" s="50"/>
      <c r="FP50" s="50"/>
      <c r="FQ50" s="50"/>
      <c r="FR50" s="50"/>
      <c r="FS50" s="50"/>
      <c r="FT50" s="50"/>
      <c r="FU50" s="50"/>
      <c r="FV50" s="50"/>
      <c r="FW50" s="50"/>
      <c r="FX50" s="50"/>
      <c r="FY50" s="50"/>
      <c r="FZ50" s="50"/>
      <c r="GA50" s="50"/>
      <c r="GB50" s="50"/>
      <c r="GC50" s="50"/>
      <c r="GD50" s="50"/>
      <c r="GE50" s="50"/>
      <c r="GF50" s="50"/>
      <c r="GG50" s="50"/>
      <c r="GH50" s="50"/>
      <c r="GI50" s="50"/>
      <c r="GJ50" s="50"/>
      <c r="GK50" s="50"/>
      <c r="GL50" s="50"/>
      <c r="GM50" s="50"/>
      <c r="GN50" s="50"/>
      <c r="GO50" s="50"/>
      <c r="GP50" s="50"/>
      <c r="GQ50" s="50"/>
      <c r="GR50" s="50"/>
      <c r="GS50" s="50"/>
      <c r="GT50" s="50"/>
      <c r="GU50" s="50"/>
      <c r="GV50" s="50"/>
      <c r="GW50" s="50"/>
      <c r="GX50" s="50"/>
      <c r="GY50" s="50"/>
      <c r="GZ50" s="50"/>
      <c r="HA50" s="50"/>
      <c r="HB50" s="50"/>
      <c r="HC50" s="50"/>
      <c r="HD50" s="50"/>
      <c r="HE50" s="50"/>
      <c r="HF50" s="50"/>
      <c r="HG50" s="50"/>
      <c r="HH50" s="50"/>
      <c r="HI50" s="50"/>
      <c r="HJ50" s="50"/>
      <c r="HK50" s="50"/>
      <c r="HL50" s="50"/>
      <c r="HM50" s="50"/>
      <c r="HN50" s="50"/>
      <c r="HO50" s="50"/>
      <c r="HP50" s="50"/>
      <c r="HQ50" s="50"/>
      <c r="HR50" s="50"/>
      <c r="HS50" s="50"/>
      <c r="HT50" s="50"/>
      <c r="HU50" s="50"/>
      <c r="HV50" s="50"/>
      <c r="HW50" s="50"/>
      <c r="HX50" s="50"/>
      <c r="HY50" s="50"/>
      <c r="HZ50" s="50"/>
      <c r="IA50" s="50"/>
      <c r="IB50" s="50"/>
      <c r="IC50" s="50"/>
      <c r="ID50" s="50"/>
      <c r="IE50" s="50"/>
      <c r="IF50" s="50"/>
      <c r="IG50" s="50"/>
      <c r="IH50" s="50"/>
      <c r="II50" s="50"/>
      <c r="IJ50" s="50"/>
      <c r="IK50" s="50"/>
      <c r="IL50" s="50"/>
      <c r="IM50" s="50"/>
      <c r="IN50" s="50"/>
      <c r="IO50" s="50"/>
      <c r="IP50" s="50"/>
      <c r="IQ50" s="50"/>
      <c r="IR50" s="50"/>
      <c r="IS50" s="50"/>
      <c r="IT50" s="50"/>
      <c r="IU50" s="50"/>
      <c r="IV50" s="50"/>
      <c r="IW50" s="50"/>
      <c r="IX50" s="50"/>
      <c r="IY50" s="50"/>
      <c r="IZ50" s="50"/>
      <c r="JA50" s="50"/>
      <c r="JB50" s="50"/>
      <c r="JC50" s="50"/>
      <c r="JD50" s="50"/>
      <c r="JE50" s="50"/>
      <c r="JF50" s="50"/>
      <c r="JG50" s="50"/>
      <c r="JH50" s="50"/>
      <c r="JI50" s="50"/>
      <c r="JJ50" s="50"/>
      <c r="JK50" s="50"/>
      <c r="JL50" s="50"/>
      <c r="JM50" s="50"/>
      <c r="JN50" s="50"/>
      <c r="JO50" s="50"/>
      <c r="JP50" s="50"/>
      <c r="JQ50" s="50"/>
      <c r="JR50" s="50"/>
      <c r="JS50" s="50"/>
      <c r="JT50" s="50"/>
      <c r="JU50" s="50"/>
      <c r="JV50" s="50"/>
      <c r="JW50" s="50"/>
      <c r="JX50" s="50"/>
      <c r="JY50" s="50"/>
      <c r="JZ50" s="50"/>
      <c r="KA50" s="50"/>
      <c r="KB50" s="50"/>
      <c r="KC50" s="50"/>
      <c r="KD50" s="50"/>
      <c r="KE50" s="50"/>
      <c r="KF50" s="50"/>
      <c r="KG50" s="50"/>
      <c r="KH50" s="50"/>
      <c r="KI50" s="50"/>
      <c r="KJ50" s="50"/>
      <c r="KK50" s="50"/>
      <c r="KL50" s="50"/>
      <c r="KM50" s="50"/>
      <c r="KN50" s="50"/>
      <c r="KO50" s="50"/>
      <c r="KP50" s="50"/>
      <c r="KQ50" s="50"/>
      <c r="KR50" s="50"/>
      <c r="KS50" s="50"/>
      <c r="KT50" s="50"/>
      <c r="KU50" s="50"/>
      <c r="KV50" s="50"/>
      <c r="KW50" s="50"/>
      <c r="KX50" s="50"/>
      <c r="KY50" s="50"/>
      <c r="KZ50" s="50"/>
      <c r="LA50" s="50"/>
      <c r="LB50" s="50"/>
      <c r="LC50" s="50"/>
      <c r="LD50" s="50"/>
      <c r="LE50" s="50"/>
      <c r="LF50" s="50"/>
      <c r="LG50" s="50"/>
      <c r="LH50" s="50"/>
      <c r="LI50" s="50"/>
      <c r="LJ50" s="50"/>
      <c r="LK50" s="50"/>
      <c r="LL50" s="50"/>
      <c r="LM50" s="50"/>
      <c r="LN50" s="50"/>
      <c r="LO50" s="50"/>
      <c r="LP50" s="50"/>
      <c r="LQ50" s="50"/>
      <c r="LR50" s="50"/>
      <c r="LS50" s="50"/>
      <c r="LT50" s="50"/>
      <c r="LU50" s="50"/>
      <c r="LV50" s="50"/>
      <c r="LW50" s="50"/>
      <c r="LX50" s="50"/>
      <c r="LY50" s="50"/>
      <c r="LZ50" s="50"/>
      <c r="MA50" s="50"/>
      <c r="MB50" s="50"/>
      <c r="MC50" s="50"/>
      <c r="MD50" s="50"/>
      <c r="ME50" s="50"/>
      <c r="MF50" s="50"/>
      <c r="MG50" s="50"/>
      <c r="MH50" s="50"/>
      <c r="MI50" s="50"/>
      <c r="MJ50" s="50"/>
      <c r="MK50" s="50"/>
      <c r="ML50" s="50"/>
      <c r="MM50" s="50"/>
      <c r="MN50" s="50"/>
      <c r="MO50" s="50"/>
      <c r="MP50" s="50"/>
      <c r="MQ50" s="50"/>
      <c r="MR50" s="50"/>
      <c r="MS50" s="50"/>
      <c r="MT50" s="50"/>
      <c r="MU50" s="50"/>
      <c r="MV50" s="50"/>
      <c r="MW50" s="50"/>
      <c r="MX50" s="50"/>
      <c r="MY50" s="50"/>
      <c r="MZ50" s="50"/>
      <c r="NA50" s="50"/>
      <c r="NB50" s="50"/>
      <c r="NC50" s="50"/>
      <c r="ND50" s="50"/>
      <c r="NE50" s="50"/>
      <c r="NF50" s="50"/>
      <c r="NG50" s="50"/>
      <c r="NH50" s="50"/>
      <c r="NI50" s="50"/>
      <c r="NJ50" s="50"/>
      <c r="NK50" s="50"/>
      <c r="NL50" s="50"/>
      <c r="NM50" s="50"/>
      <c r="NN50" s="50"/>
      <c r="NO50" s="50"/>
      <c r="NP50" s="50"/>
      <c r="NQ50" s="50"/>
      <c r="NR50" s="50"/>
      <c r="NS50" s="50"/>
      <c r="NT50" s="50"/>
      <c r="NU50" s="50"/>
      <c r="NV50" s="50"/>
      <c r="NW50" s="50"/>
      <c r="NX50" s="50"/>
      <c r="NY50" s="50"/>
      <c r="NZ50" s="50"/>
      <c r="OA50" s="50"/>
      <c r="OB50" s="50"/>
      <c r="OC50" s="50"/>
      <c r="OD50" s="50"/>
      <c r="OE50" s="50"/>
      <c r="OF50" s="50"/>
      <c r="OG50" s="50"/>
      <c r="OH50" s="50"/>
      <c r="OI50" s="50"/>
      <c r="OJ50" s="50"/>
      <c r="OK50" s="50"/>
      <c r="OL50" s="50"/>
      <c r="OM50" s="50"/>
      <c r="ON50" s="50"/>
      <c r="OO50" s="50"/>
      <c r="OP50" s="50"/>
      <c r="OQ50" s="50"/>
      <c r="OR50" s="50"/>
      <c r="OS50" s="50"/>
      <c r="OT50" s="50"/>
      <c r="OU50" s="50"/>
      <c r="OV50" s="50"/>
      <c r="OW50" s="50"/>
      <c r="OX50" s="50"/>
      <c r="OY50" s="50"/>
      <c r="OZ50" s="50"/>
      <c r="PA50" s="50"/>
      <c r="PB50" s="50"/>
      <c r="PC50" s="50"/>
      <c r="PD50" s="50"/>
      <c r="PE50" s="50"/>
      <c r="PF50" s="50"/>
      <c r="PG50" s="50"/>
      <c r="PH50" s="50"/>
      <c r="PI50" s="50"/>
      <c r="PJ50" s="50"/>
      <c r="PK50" s="50"/>
      <c r="PL50" s="50"/>
      <c r="PM50" s="50"/>
      <c r="PN50" s="50"/>
      <c r="PO50" s="50"/>
      <c r="PP50" s="50"/>
      <c r="PQ50" s="50"/>
      <c r="PR50" s="50"/>
      <c r="PS50" s="50"/>
      <c r="PT50" s="50"/>
      <c r="PU50" s="50"/>
      <c r="PV50" s="50"/>
      <c r="PW50" s="50"/>
      <c r="PX50" s="50"/>
      <c r="PY50" s="50"/>
      <c r="PZ50" s="50"/>
      <c r="QA50" s="50"/>
      <c r="QB50" s="50"/>
      <c r="QC50" s="50"/>
      <c r="QD50" s="50"/>
      <c r="QE50" s="50"/>
      <c r="QF50" s="50"/>
      <c r="QG50" s="50"/>
      <c r="QH50" s="50"/>
      <c r="QI50" s="50"/>
      <c r="QJ50" s="50"/>
      <c r="QK50" s="50"/>
      <c r="QL50" s="50"/>
      <c r="QM50" s="50"/>
      <c r="QN50" s="50"/>
      <c r="QO50" s="50"/>
      <c r="QP50" s="50"/>
      <c r="QQ50" s="50"/>
      <c r="QR50" s="50"/>
      <c r="QS50" s="50"/>
      <c r="QT50" s="50"/>
      <c r="QU50" s="50"/>
      <c r="QV50" s="50"/>
      <c r="QW50" s="50"/>
      <c r="QX50" s="50"/>
      <c r="QY50" s="50"/>
      <c r="QZ50" s="50"/>
      <c r="RA50" s="50"/>
      <c r="RB50" s="50"/>
      <c r="RC50" s="50"/>
      <c r="RD50" s="50"/>
      <c r="RE50" s="50"/>
      <c r="RF50" s="50"/>
      <c r="RG50" s="50"/>
      <c r="RH50" s="50"/>
      <c r="RI50" s="50"/>
      <c r="RJ50" s="50"/>
      <c r="RK50" s="50"/>
      <c r="RL50" s="50"/>
      <c r="RM50" s="50"/>
      <c r="RN50" s="50"/>
      <c r="RO50" s="50"/>
      <c r="RP50" s="50"/>
      <c r="RQ50" s="50"/>
      <c r="RR50" s="50"/>
      <c r="RS50" s="50"/>
      <c r="RT50" s="50"/>
      <c r="RU50" s="50"/>
      <c r="RV50" s="50"/>
      <c r="RW50" s="50"/>
      <c r="RX50" s="50"/>
      <c r="RY50" s="50"/>
      <c r="RZ50" s="50"/>
      <c r="SA50" s="50"/>
      <c r="SB50" s="50"/>
      <c r="SC50" s="50"/>
      <c r="SD50" s="50"/>
      <c r="SE50" s="50"/>
      <c r="SF50" s="50"/>
      <c r="SG50" s="50"/>
      <c r="SH50" s="50"/>
      <c r="SI50" s="50"/>
      <c r="SJ50" s="50"/>
    </row>
    <row r="51" spans="1:504" s="23" customFormat="1" ht="14.25">
      <c r="A51" s="961"/>
      <c r="B51" s="127"/>
      <c r="C51" s="966" t="s">
        <v>530</v>
      </c>
      <c r="D51" s="102"/>
      <c r="E51" s="102"/>
      <c r="F51" s="123"/>
      <c r="G51" s="104"/>
      <c r="H51" s="115"/>
      <c r="I51" s="257"/>
      <c r="J51" s="126"/>
      <c r="K51" s="126"/>
      <c r="L51" s="126"/>
      <c r="M51" s="615">
        <f>SUM(M52:M56)</f>
        <v>1516144.66</v>
      </c>
      <c r="N51" s="616">
        <f t="shared" ref="N51:Q51" si="21">SUM(N52:N56)</f>
        <v>1516144.66</v>
      </c>
      <c r="O51" s="616">
        <f t="shared" si="21"/>
        <v>0</v>
      </c>
      <c r="P51" s="616">
        <f t="shared" si="21"/>
        <v>1406442.1706864564</v>
      </c>
      <c r="Q51" s="616">
        <f t="shared" si="21"/>
        <v>1406442.1706864564</v>
      </c>
      <c r="R51" s="616"/>
      <c r="S51" s="870"/>
      <c r="T51" s="119"/>
      <c r="U51" s="119"/>
      <c r="V51" s="50"/>
      <c r="W51" s="50"/>
      <c r="X51" s="50"/>
      <c r="Y51" s="50"/>
      <c r="Z51" s="50"/>
      <c r="AA51" s="50"/>
      <c r="AB51" s="50"/>
      <c r="AC51" s="50"/>
      <c r="AD51" s="50"/>
      <c r="AE51" s="50"/>
      <c r="AF51" s="50"/>
      <c r="AG51" s="50"/>
      <c r="AH51" s="50"/>
      <c r="AI51" s="50"/>
      <c r="AJ51" s="50"/>
      <c r="AK51" s="50"/>
      <c r="AL51" s="50"/>
      <c r="AM51" s="50"/>
      <c r="AN51" s="50"/>
      <c r="AO51" s="50"/>
      <c r="AP51" s="50"/>
      <c r="AQ51" s="50"/>
      <c r="AR51" s="50"/>
      <c r="AS51" s="50"/>
      <c r="AT51" s="50"/>
      <c r="AU51" s="50"/>
      <c r="AV51" s="50"/>
      <c r="AW51" s="50"/>
      <c r="AX51" s="50"/>
      <c r="AY51" s="50"/>
      <c r="AZ51" s="50"/>
      <c r="BA51" s="50"/>
      <c r="BB51" s="50"/>
      <c r="BC51" s="50"/>
      <c r="BD51" s="50"/>
      <c r="BE51" s="50"/>
      <c r="BF51" s="50"/>
      <c r="BG51" s="50"/>
      <c r="BH51" s="50"/>
      <c r="BI51" s="50"/>
      <c r="BJ51" s="50"/>
      <c r="BK51" s="50"/>
      <c r="BL51" s="50"/>
      <c r="BM51" s="50"/>
      <c r="BN51" s="50"/>
      <c r="BO51" s="50"/>
      <c r="BP51" s="50"/>
      <c r="BQ51" s="50"/>
      <c r="BR51" s="50"/>
      <c r="BS51" s="50"/>
      <c r="BT51" s="50"/>
      <c r="BU51" s="50"/>
      <c r="BV51" s="50"/>
      <c r="BW51" s="50"/>
      <c r="BX51" s="50"/>
      <c r="BY51" s="50"/>
      <c r="BZ51" s="50"/>
      <c r="CA51" s="50"/>
      <c r="CB51" s="50"/>
      <c r="CC51" s="50"/>
      <c r="CD51" s="50"/>
      <c r="CE51" s="50"/>
      <c r="CF51" s="50"/>
      <c r="CG51" s="50"/>
      <c r="CH51" s="50"/>
      <c r="CI51" s="50"/>
      <c r="CJ51" s="50"/>
      <c r="CK51" s="50"/>
      <c r="CL51" s="50"/>
      <c r="CM51" s="50"/>
      <c r="CN51" s="50"/>
      <c r="CO51" s="50"/>
      <c r="CP51" s="50"/>
      <c r="CQ51" s="50"/>
      <c r="CR51" s="50"/>
      <c r="CS51" s="50"/>
      <c r="CT51" s="50"/>
      <c r="CU51" s="50"/>
      <c r="CV51" s="50"/>
      <c r="CW51" s="50"/>
      <c r="CX51" s="50"/>
      <c r="CY51" s="50"/>
      <c r="CZ51" s="50"/>
      <c r="DA51" s="50"/>
      <c r="DB51" s="50"/>
      <c r="DC51" s="50"/>
      <c r="DD51" s="50"/>
      <c r="DE51" s="50"/>
      <c r="DF51" s="50"/>
      <c r="DG51" s="50"/>
      <c r="DH51" s="50"/>
      <c r="DI51" s="50"/>
      <c r="DJ51" s="50"/>
      <c r="DK51" s="50"/>
      <c r="DL51" s="50"/>
      <c r="DM51" s="50"/>
      <c r="DN51" s="50"/>
      <c r="DO51" s="50"/>
      <c r="DP51" s="50"/>
      <c r="DQ51" s="50"/>
      <c r="DR51" s="50"/>
      <c r="DS51" s="50"/>
      <c r="DT51" s="50"/>
      <c r="DU51" s="50"/>
      <c r="DV51" s="50"/>
      <c r="DW51" s="50"/>
      <c r="DX51" s="50"/>
      <c r="DY51" s="50"/>
      <c r="DZ51" s="50"/>
      <c r="EA51" s="50"/>
      <c r="EB51" s="50"/>
      <c r="EC51" s="50"/>
      <c r="ED51" s="50"/>
      <c r="EE51" s="50"/>
      <c r="EF51" s="50"/>
      <c r="EG51" s="50"/>
      <c r="EH51" s="50"/>
      <c r="EI51" s="50"/>
      <c r="EJ51" s="50"/>
      <c r="EK51" s="50"/>
      <c r="EL51" s="50"/>
      <c r="EM51" s="50"/>
      <c r="EN51" s="50"/>
      <c r="EO51" s="50"/>
      <c r="EP51" s="50"/>
      <c r="EQ51" s="50"/>
      <c r="ER51" s="50"/>
      <c r="ES51" s="50"/>
      <c r="ET51" s="50"/>
      <c r="EU51" s="50"/>
      <c r="EV51" s="50"/>
      <c r="EW51" s="50"/>
      <c r="EX51" s="50"/>
      <c r="EY51" s="50"/>
      <c r="EZ51" s="50"/>
      <c r="FA51" s="50"/>
      <c r="FB51" s="50"/>
      <c r="FC51" s="50"/>
      <c r="FD51" s="50"/>
      <c r="FE51" s="50"/>
      <c r="FF51" s="50"/>
      <c r="FG51" s="50"/>
      <c r="FH51" s="50"/>
      <c r="FI51" s="50"/>
      <c r="FJ51" s="50"/>
      <c r="FK51" s="50"/>
      <c r="FL51" s="50"/>
      <c r="FM51" s="50"/>
      <c r="FN51" s="50"/>
      <c r="FO51" s="50"/>
      <c r="FP51" s="50"/>
      <c r="FQ51" s="50"/>
      <c r="FR51" s="50"/>
      <c r="FS51" s="50"/>
      <c r="FT51" s="50"/>
      <c r="FU51" s="50"/>
      <c r="FV51" s="50"/>
      <c r="FW51" s="50"/>
      <c r="FX51" s="50"/>
      <c r="FY51" s="50"/>
      <c r="FZ51" s="50"/>
      <c r="GA51" s="50"/>
      <c r="GB51" s="50"/>
      <c r="GC51" s="50"/>
      <c r="GD51" s="50"/>
      <c r="GE51" s="50"/>
      <c r="GF51" s="50"/>
      <c r="GG51" s="50"/>
      <c r="GH51" s="50"/>
      <c r="GI51" s="50"/>
      <c r="GJ51" s="50"/>
      <c r="GK51" s="50"/>
      <c r="GL51" s="50"/>
      <c r="GM51" s="50"/>
      <c r="GN51" s="50"/>
      <c r="GO51" s="50"/>
      <c r="GP51" s="50"/>
      <c r="GQ51" s="50"/>
      <c r="GR51" s="50"/>
      <c r="GS51" s="50"/>
      <c r="GT51" s="50"/>
      <c r="GU51" s="50"/>
      <c r="GV51" s="50"/>
      <c r="GW51" s="50"/>
      <c r="GX51" s="50"/>
      <c r="GY51" s="50"/>
      <c r="GZ51" s="50"/>
      <c r="HA51" s="50"/>
      <c r="HB51" s="50"/>
      <c r="HC51" s="50"/>
      <c r="HD51" s="50"/>
      <c r="HE51" s="50"/>
      <c r="HF51" s="50"/>
      <c r="HG51" s="50"/>
      <c r="HH51" s="50"/>
      <c r="HI51" s="50"/>
      <c r="HJ51" s="50"/>
      <c r="HK51" s="50"/>
      <c r="HL51" s="50"/>
      <c r="HM51" s="50"/>
      <c r="HN51" s="50"/>
      <c r="HO51" s="50"/>
      <c r="HP51" s="50"/>
      <c r="HQ51" s="50"/>
      <c r="HR51" s="50"/>
      <c r="HS51" s="50"/>
      <c r="HT51" s="50"/>
      <c r="HU51" s="50"/>
      <c r="HV51" s="50"/>
      <c r="HW51" s="50"/>
      <c r="HX51" s="50"/>
      <c r="HY51" s="50"/>
      <c r="HZ51" s="50"/>
      <c r="IA51" s="50"/>
      <c r="IB51" s="50"/>
      <c r="IC51" s="50"/>
      <c r="ID51" s="50"/>
      <c r="IE51" s="50"/>
      <c r="IF51" s="50"/>
      <c r="IG51" s="50"/>
      <c r="IH51" s="50"/>
      <c r="II51" s="50"/>
      <c r="IJ51" s="50"/>
      <c r="IK51" s="50"/>
      <c r="IL51" s="50"/>
      <c r="IM51" s="50"/>
      <c r="IN51" s="50"/>
      <c r="IO51" s="50"/>
      <c r="IP51" s="50"/>
      <c r="IQ51" s="50"/>
      <c r="IR51" s="50"/>
      <c r="IS51" s="50"/>
      <c r="IT51" s="50"/>
      <c r="IU51" s="50"/>
      <c r="IV51" s="50"/>
      <c r="IW51" s="50"/>
      <c r="IX51" s="50"/>
      <c r="IY51" s="50"/>
      <c r="IZ51" s="50"/>
      <c r="JA51" s="50"/>
      <c r="JB51" s="50"/>
      <c r="JC51" s="50"/>
      <c r="JD51" s="50"/>
      <c r="JE51" s="50"/>
      <c r="JF51" s="50"/>
      <c r="JG51" s="50"/>
      <c r="JH51" s="50"/>
      <c r="JI51" s="50"/>
      <c r="JJ51" s="50"/>
      <c r="JK51" s="50"/>
      <c r="JL51" s="50"/>
      <c r="JM51" s="50"/>
      <c r="JN51" s="50"/>
      <c r="JO51" s="50"/>
      <c r="JP51" s="50"/>
      <c r="JQ51" s="50"/>
      <c r="JR51" s="50"/>
      <c r="JS51" s="50"/>
      <c r="JT51" s="50"/>
      <c r="JU51" s="50"/>
      <c r="JV51" s="50"/>
      <c r="JW51" s="50"/>
      <c r="JX51" s="50"/>
      <c r="JY51" s="50"/>
      <c r="JZ51" s="50"/>
      <c r="KA51" s="50"/>
      <c r="KB51" s="50"/>
      <c r="KC51" s="50"/>
      <c r="KD51" s="50"/>
      <c r="KE51" s="50"/>
      <c r="KF51" s="50"/>
      <c r="KG51" s="50"/>
      <c r="KH51" s="50"/>
      <c r="KI51" s="50"/>
      <c r="KJ51" s="50"/>
      <c r="KK51" s="50"/>
      <c r="KL51" s="50"/>
      <c r="KM51" s="50"/>
      <c r="KN51" s="50"/>
      <c r="KO51" s="50"/>
      <c r="KP51" s="50"/>
      <c r="KQ51" s="50"/>
      <c r="KR51" s="50"/>
      <c r="KS51" s="50"/>
      <c r="KT51" s="50"/>
      <c r="KU51" s="50"/>
      <c r="KV51" s="50"/>
      <c r="KW51" s="50"/>
      <c r="KX51" s="50"/>
      <c r="KY51" s="50"/>
      <c r="KZ51" s="50"/>
      <c r="LA51" s="50"/>
      <c r="LB51" s="50"/>
      <c r="LC51" s="50"/>
      <c r="LD51" s="50"/>
      <c r="LE51" s="50"/>
      <c r="LF51" s="50"/>
      <c r="LG51" s="50"/>
      <c r="LH51" s="50"/>
      <c r="LI51" s="50"/>
      <c r="LJ51" s="50"/>
      <c r="LK51" s="50"/>
      <c r="LL51" s="50"/>
      <c r="LM51" s="50"/>
      <c r="LN51" s="50"/>
      <c r="LO51" s="50"/>
      <c r="LP51" s="50"/>
      <c r="LQ51" s="50"/>
      <c r="LR51" s="50"/>
      <c r="LS51" s="50"/>
      <c r="LT51" s="50"/>
      <c r="LU51" s="50"/>
      <c r="LV51" s="50"/>
      <c r="LW51" s="50"/>
      <c r="LX51" s="50"/>
      <c r="LY51" s="50"/>
      <c r="LZ51" s="50"/>
      <c r="MA51" s="50"/>
      <c r="MB51" s="50"/>
      <c r="MC51" s="50"/>
      <c r="MD51" s="50"/>
      <c r="ME51" s="50"/>
      <c r="MF51" s="50"/>
      <c r="MG51" s="50"/>
      <c r="MH51" s="50"/>
      <c r="MI51" s="50"/>
      <c r="MJ51" s="50"/>
      <c r="MK51" s="50"/>
      <c r="ML51" s="50"/>
      <c r="MM51" s="50"/>
      <c r="MN51" s="50"/>
      <c r="MO51" s="50"/>
      <c r="MP51" s="50"/>
      <c r="MQ51" s="50"/>
      <c r="MR51" s="50"/>
      <c r="MS51" s="50"/>
      <c r="MT51" s="50"/>
      <c r="MU51" s="50"/>
      <c r="MV51" s="50"/>
      <c r="MW51" s="50"/>
      <c r="MX51" s="50"/>
      <c r="MY51" s="50"/>
      <c r="MZ51" s="50"/>
      <c r="NA51" s="50"/>
      <c r="NB51" s="50"/>
      <c r="NC51" s="50"/>
      <c r="ND51" s="50"/>
      <c r="NE51" s="50"/>
      <c r="NF51" s="50"/>
      <c r="NG51" s="50"/>
      <c r="NH51" s="50"/>
      <c r="NI51" s="50"/>
      <c r="NJ51" s="50"/>
      <c r="NK51" s="50"/>
      <c r="NL51" s="50"/>
      <c r="NM51" s="50"/>
      <c r="NN51" s="50"/>
      <c r="NO51" s="50"/>
      <c r="NP51" s="50"/>
      <c r="NQ51" s="50"/>
      <c r="NR51" s="50"/>
      <c r="NS51" s="50"/>
      <c r="NT51" s="50"/>
      <c r="NU51" s="50"/>
      <c r="NV51" s="50"/>
      <c r="NW51" s="50"/>
      <c r="NX51" s="50"/>
      <c r="NY51" s="50"/>
      <c r="NZ51" s="50"/>
      <c r="OA51" s="50"/>
      <c r="OB51" s="50"/>
      <c r="OC51" s="50"/>
      <c r="OD51" s="50"/>
      <c r="OE51" s="50"/>
      <c r="OF51" s="50"/>
      <c r="OG51" s="50"/>
      <c r="OH51" s="50"/>
      <c r="OI51" s="50"/>
      <c r="OJ51" s="50"/>
      <c r="OK51" s="50"/>
      <c r="OL51" s="50"/>
      <c r="OM51" s="50"/>
      <c r="ON51" s="50"/>
      <c r="OO51" s="50"/>
      <c r="OP51" s="50"/>
      <c r="OQ51" s="50"/>
      <c r="OR51" s="50"/>
      <c r="OS51" s="50"/>
      <c r="OT51" s="50"/>
      <c r="OU51" s="50"/>
      <c r="OV51" s="50"/>
      <c r="OW51" s="50"/>
      <c r="OX51" s="50"/>
      <c r="OY51" s="50"/>
      <c r="OZ51" s="50"/>
      <c r="PA51" s="50"/>
      <c r="PB51" s="50"/>
      <c r="PC51" s="50"/>
      <c r="PD51" s="50"/>
      <c r="PE51" s="50"/>
      <c r="PF51" s="50"/>
      <c r="PG51" s="50"/>
      <c r="PH51" s="50"/>
      <c r="PI51" s="50"/>
      <c r="PJ51" s="50"/>
      <c r="PK51" s="50"/>
      <c r="PL51" s="50"/>
      <c r="PM51" s="50"/>
      <c r="PN51" s="50"/>
      <c r="PO51" s="50"/>
      <c r="PP51" s="50"/>
      <c r="PQ51" s="50"/>
      <c r="PR51" s="50"/>
      <c r="PS51" s="50"/>
      <c r="PT51" s="50"/>
      <c r="PU51" s="50"/>
      <c r="PV51" s="50"/>
      <c r="PW51" s="50"/>
      <c r="PX51" s="50"/>
      <c r="PY51" s="50"/>
      <c r="PZ51" s="50"/>
      <c r="QA51" s="50"/>
      <c r="QB51" s="50"/>
      <c r="QC51" s="50"/>
      <c r="QD51" s="50"/>
      <c r="QE51" s="50"/>
      <c r="QF51" s="50"/>
      <c r="QG51" s="50"/>
      <c r="QH51" s="50"/>
      <c r="QI51" s="50"/>
      <c r="QJ51" s="50"/>
      <c r="QK51" s="50"/>
      <c r="QL51" s="50"/>
      <c r="QM51" s="50"/>
      <c r="QN51" s="50"/>
      <c r="QO51" s="50"/>
      <c r="QP51" s="50"/>
      <c r="QQ51" s="50"/>
      <c r="QR51" s="50"/>
      <c r="QS51" s="50"/>
      <c r="QT51" s="50"/>
      <c r="QU51" s="50"/>
      <c r="QV51" s="50"/>
      <c r="QW51" s="50"/>
      <c r="QX51" s="50"/>
      <c r="QY51" s="50"/>
      <c r="QZ51" s="50"/>
      <c r="RA51" s="50"/>
      <c r="RB51" s="50"/>
      <c r="RC51" s="50"/>
      <c r="RD51" s="50"/>
      <c r="RE51" s="50"/>
      <c r="RF51" s="50"/>
      <c r="RG51" s="50"/>
      <c r="RH51" s="50"/>
      <c r="RI51" s="50"/>
      <c r="RJ51" s="50"/>
      <c r="RK51" s="50"/>
      <c r="RL51" s="50"/>
      <c r="RM51" s="50"/>
      <c r="RN51" s="50"/>
      <c r="RO51" s="50"/>
      <c r="RP51" s="50"/>
      <c r="RQ51" s="50"/>
      <c r="RR51" s="50"/>
      <c r="RS51" s="50"/>
      <c r="RT51" s="50"/>
      <c r="RU51" s="50"/>
      <c r="RV51" s="50"/>
      <c r="RW51" s="50"/>
      <c r="RX51" s="50"/>
      <c r="RY51" s="50"/>
      <c r="RZ51" s="50"/>
      <c r="SA51" s="50"/>
      <c r="SB51" s="50"/>
      <c r="SC51" s="50"/>
      <c r="SD51" s="50"/>
      <c r="SE51" s="50"/>
      <c r="SF51" s="50"/>
      <c r="SG51" s="50"/>
      <c r="SH51" s="50"/>
      <c r="SI51" s="50"/>
      <c r="SJ51" s="50"/>
    </row>
    <row r="52" spans="1:504" s="23" customFormat="1" ht="14.25">
      <c r="B52" s="954"/>
      <c r="C52" s="965" t="s">
        <v>531</v>
      </c>
      <c r="D52" s="89"/>
      <c r="E52" s="89"/>
      <c r="F52" s="25"/>
      <c r="G52" s="107"/>
      <c r="H52" s="26"/>
      <c r="I52" s="260"/>
      <c r="J52" s="26"/>
      <c r="K52" s="26"/>
      <c r="L52" s="26"/>
      <c r="M52" s="599">
        <v>526766.23</v>
      </c>
      <c r="N52" s="599">
        <v>526766.23</v>
      </c>
      <c r="O52" s="612"/>
      <c r="P52" s="613">
        <f>M52/(1+ElecDiscountRate)^1</f>
        <v>488651.41929499066</v>
      </c>
      <c r="Q52" s="613">
        <f t="shared" ref="Q52:Q59" si="22">M52/(1+ElecDiscountRate)^1</f>
        <v>488651.41929499066</v>
      </c>
      <c r="R52" s="256"/>
      <c r="S52" s="256"/>
      <c r="T52" s="27"/>
      <c r="U52" s="27"/>
      <c r="V52" s="50"/>
      <c r="W52" s="50"/>
      <c r="X52" s="50"/>
      <c r="Y52" s="50"/>
      <c r="Z52" s="50"/>
      <c r="AA52" s="50"/>
      <c r="AB52" s="50"/>
      <c r="AC52" s="50"/>
      <c r="AD52" s="50"/>
      <c r="AE52" s="50"/>
      <c r="AF52" s="50"/>
      <c r="AG52" s="50"/>
      <c r="AH52" s="50"/>
      <c r="AI52" s="50"/>
      <c r="AJ52" s="50"/>
      <c r="AK52" s="50"/>
      <c r="AL52" s="50"/>
      <c r="AM52" s="50"/>
      <c r="AN52" s="50"/>
      <c r="AO52" s="50"/>
      <c r="AP52" s="50"/>
      <c r="AQ52" s="50"/>
      <c r="AR52" s="50"/>
      <c r="AS52" s="50"/>
      <c r="AT52" s="50"/>
      <c r="AU52" s="50"/>
      <c r="AV52" s="50"/>
      <c r="AW52" s="50"/>
      <c r="AX52" s="50"/>
      <c r="AY52" s="50"/>
      <c r="AZ52" s="50"/>
      <c r="BA52" s="50"/>
      <c r="BB52" s="50"/>
      <c r="BC52" s="50"/>
      <c r="BD52" s="50"/>
      <c r="BE52" s="50"/>
      <c r="BF52" s="50"/>
      <c r="BG52" s="50"/>
      <c r="BH52" s="50"/>
      <c r="BI52" s="50"/>
      <c r="BJ52" s="50"/>
      <c r="BK52" s="50"/>
      <c r="BL52" s="50"/>
      <c r="BM52" s="50"/>
      <c r="BN52" s="50"/>
      <c r="BO52" s="50"/>
      <c r="BP52" s="50"/>
      <c r="BQ52" s="50"/>
      <c r="BR52" s="50"/>
      <c r="BS52" s="50"/>
      <c r="BT52" s="50"/>
      <c r="BU52" s="50"/>
      <c r="BV52" s="50"/>
      <c r="BW52" s="50"/>
      <c r="BX52" s="50"/>
      <c r="BY52" s="50"/>
      <c r="BZ52" s="50"/>
      <c r="CA52" s="50"/>
      <c r="CB52" s="50"/>
      <c r="CC52" s="50"/>
      <c r="CD52" s="50"/>
      <c r="CE52" s="50"/>
      <c r="CF52" s="50"/>
      <c r="CG52" s="50"/>
      <c r="CH52" s="50"/>
      <c r="CI52" s="50"/>
      <c r="CJ52" s="50"/>
      <c r="CK52" s="50"/>
      <c r="CL52" s="50"/>
      <c r="CM52" s="50"/>
      <c r="CN52" s="50"/>
      <c r="CO52" s="50"/>
      <c r="CP52" s="50"/>
      <c r="CQ52" s="50"/>
      <c r="CR52" s="50"/>
      <c r="CS52" s="50"/>
      <c r="CT52" s="50"/>
      <c r="CU52" s="50"/>
      <c r="CV52" s="50"/>
      <c r="CW52" s="50"/>
      <c r="CX52" s="50"/>
      <c r="CY52" s="50"/>
      <c r="CZ52" s="50"/>
      <c r="DA52" s="50"/>
      <c r="DB52" s="50"/>
      <c r="DC52" s="50"/>
      <c r="DD52" s="50"/>
      <c r="DE52" s="50"/>
      <c r="DF52" s="50"/>
      <c r="DG52" s="50"/>
      <c r="DH52" s="50"/>
      <c r="DI52" s="50"/>
      <c r="DJ52" s="50"/>
      <c r="DK52" s="50"/>
      <c r="DL52" s="50"/>
      <c r="DM52" s="50"/>
      <c r="DN52" s="50"/>
      <c r="DO52" s="50"/>
      <c r="DP52" s="50"/>
      <c r="DQ52" s="50"/>
      <c r="DR52" s="50"/>
      <c r="DS52" s="50"/>
      <c r="DT52" s="50"/>
      <c r="DU52" s="50"/>
      <c r="DV52" s="50"/>
      <c r="DW52" s="50"/>
      <c r="DX52" s="50"/>
      <c r="DY52" s="50"/>
      <c r="DZ52" s="50"/>
      <c r="EA52" s="50"/>
      <c r="EB52" s="50"/>
      <c r="EC52" s="50"/>
      <c r="ED52" s="50"/>
      <c r="EE52" s="50"/>
      <c r="EF52" s="50"/>
      <c r="EG52" s="50"/>
      <c r="EH52" s="50"/>
      <c r="EI52" s="50"/>
      <c r="EJ52" s="50"/>
      <c r="EK52" s="50"/>
      <c r="EL52" s="50"/>
      <c r="EM52" s="50"/>
      <c r="EN52" s="50"/>
      <c r="EO52" s="50"/>
      <c r="EP52" s="50"/>
      <c r="EQ52" s="50"/>
      <c r="ER52" s="50"/>
      <c r="ES52" s="50"/>
      <c r="ET52" s="50"/>
      <c r="EU52" s="50"/>
      <c r="EV52" s="50"/>
      <c r="EW52" s="50"/>
      <c r="EX52" s="50"/>
      <c r="EY52" s="50"/>
      <c r="EZ52" s="50"/>
      <c r="FA52" s="50"/>
      <c r="FB52" s="50"/>
      <c r="FC52" s="50"/>
      <c r="FD52" s="50"/>
      <c r="FE52" s="50"/>
      <c r="FF52" s="50"/>
      <c r="FG52" s="50"/>
      <c r="FH52" s="50"/>
      <c r="FI52" s="50"/>
      <c r="FJ52" s="50"/>
      <c r="FK52" s="50"/>
      <c r="FL52" s="50"/>
      <c r="FM52" s="50"/>
      <c r="FN52" s="50"/>
      <c r="FO52" s="50"/>
      <c r="FP52" s="50"/>
      <c r="FQ52" s="50"/>
      <c r="FR52" s="50"/>
      <c r="FS52" s="50"/>
      <c r="FT52" s="50"/>
      <c r="FU52" s="50"/>
      <c r="FV52" s="50"/>
      <c r="FW52" s="50"/>
      <c r="FX52" s="50"/>
      <c r="FY52" s="50"/>
      <c r="FZ52" s="50"/>
      <c r="GA52" s="50"/>
      <c r="GB52" s="50"/>
      <c r="GC52" s="50"/>
      <c r="GD52" s="50"/>
      <c r="GE52" s="50"/>
      <c r="GF52" s="50"/>
      <c r="GG52" s="50"/>
      <c r="GH52" s="50"/>
      <c r="GI52" s="50"/>
      <c r="GJ52" s="50"/>
      <c r="GK52" s="50"/>
      <c r="GL52" s="50"/>
      <c r="GM52" s="50"/>
      <c r="GN52" s="50"/>
      <c r="GO52" s="50"/>
      <c r="GP52" s="50"/>
      <c r="GQ52" s="50"/>
      <c r="GR52" s="50"/>
      <c r="GS52" s="50"/>
      <c r="GT52" s="50"/>
      <c r="GU52" s="50"/>
      <c r="GV52" s="50"/>
      <c r="GW52" s="50"/>
      <c r="GX52" s="50"/>
      <c r="GY52" s="50"/>
      <c r="GZ52" s="50"/>
      <c r="HA52" s="50"/>
      <c r="HB52" s="50"/>
      <c r="HC52" s="50"/>
      <c r="HD52" s="50"/>
      <c r="HE52" s="50"/>
      <c r="HF52" s="50"/>
      <c r="HG52" s="50"/>
      <c r="HH52" s="50"/>
      <c r="HI52" s="50"/>
      <c r="HJ52" s="50"/>
      <c r="HK52" s="50"/>
      <c r="HL52" s="50"/>
      <c r="HM52" s="50"/>
      <c r="HN52" s="50"/>
      <c r="HO52" s="50"/>
      <c r="HP52" s="50"/>
      <c r="HQ52" s="50"/>
      <c r="HR52" s="50"/>
      <c r="HS52" s="50"/>
      <c r="HT52" s="50"/>
      <c r="HU52" s="50"/>
      <c r="HV52" s="50"/>
      <c r="HW52" s="50"/>
      <c r="HX52" s="50"/>
      <c r="HY52" s="50"/>
      <c r="HZ52" s="50"/>
      <c r="IA52" s="50"/>
      <c r="IB52" s="50"/>
      <c r="IC52" s="50"/>
      <c r="ID52" s="50"/>
      <c r="IE52" s="50"/>
      <c r="IF52" s="50"/>
      <c r="IG52" s="50"/>
      <c r="IH52" s="50"/>
      <c r="II52" s="50"/>
      <c r="IJ52" s="50"/>
      <c r="IK52" s="50"/>
      <c r="IL52" s="50"/>
      <c r="IM52" s="50"/>
      <c r="IN52" s="50"/>
      <c r="IO52" s="50"/>
      <c r="IP52" s="50"/>
      <c r="IQ52" s="50"/>
      <c r="IR52" s="50"/>
      <c r="IS52" s="50"/>
      <c r="IT52" s="50"/>
      <c r="IU52" s="50"/>
      <c r="IV52" s="50"/>
      <c r="IW52" s="50"/>
      <c r="IX52" s="50"/>
      <c r="IY52" s="50"/>
      <c r="IZ52" s="50"/>
      <c r="JA52" s="50"/>
      <c r="JB52" s="50"/>
      <c r="JC52" s="50"/>
      <c r="JD52" s="50"/>
      <c r="JE52" s="50"/>
      <c r="JF52" s="50"/>
      <c r="JG52" s="50"/>
      <c r="JH52" s="50"/>
      <c r="JI52" s="50"/>
      <c r="JJ52" s="50"/>
      <c r="JK52" s="50"/>
      <c r="JL52" s="50"/>
      <c r="JM52" s="50"/>
      <c r="JN52" s="50"/>
      <c r="JO52" s="50"/>
      <c r="JP52" s="50"/>
      <c r="JQ52" s="50"/>
      <c r="JR52" s="50"/>
      <c r="JS52" s="50"/>
      <c r="JT52" s="50"/>
      <c r="JU52" s="50"/>
      <c r="JV52" s="50"/>
      <c r="JW52" s="50"/>
      <c r="JX52" s="50"/>
      <c r="JY52" s="50"/>
      <c r="JZ52" s="50"/>
      <c r="KA52" s="50"/>
      <c r="KB52" s="50"/>
      <c r="KC52" s="50"/>
      <c r="KD52" s="50"/>
      <c r="KE52" s="50"/>
      <c r="KF52" s="50"/>
      <c r="KG52" s="50"/>
      <c r="KH52" s="50"/>
      <c r="KI52" s="50"/>
      <c r="KJ52" s="50"/>
      <c r="KK52" s="50"/>
      <c r="KL52" s="50"/>
      <c r="KM52" s="50"/>
      <c r="KN52" s="50"/>
      <c r="KO52" s="50"/>
      <c r="KP52" s="50"/>
      <c r="KQ52" s="50"/>
      <c r="KR52" s="50"/>
      <c r="KS52" s="50"/>
      <c r="KT52" s="50"/>
      <c r="KU52" s="50"/>
      <c r="KV52" s="50"/>
      <c r="KW52" s="50"/>
      <c r="KX52" s="50"/>
      <c r="KY52" s="50"/>
      <c r="KZ52" s="50"/>
      <c r="LA52" s="50"/>
      <c r="LB52" s="50"/>
      <c r="LC52" s="50"/>
      <c r="LD52" s="50"/>
      <c r="LE52" s="50"/>
      <c r="LF52" s="50"/>
      <c r="LG52" s="50"/>
      <c r="LH52" s="50"/>
      <c r="LI52" s="50"/>
      <c r="LJ52" s="50"/>
      <c r="LK52" s="50"/>
      <c r="LL52" s="50"/>
      <c r="LM52" s="50"/>
      <c r="LN52" s="50"/>
      <c r="LO52" s="50"/>
      <c r="LP52" s="50"/>
      <c r="LQ52" s="50"/>
      <c r="LR52" s="50"/>
      <c r="LS52" s="50"/>
      <c r="LT52" s="50"/>
      <c r="LU52" s="50"/>
      <c r="LV52" s="50"/>
      <c r="LW52" s="50"/>
      <c r="LX52" s="50"/>
      <c r="LY52" s="50"/>
      <c r="LZ52" s="50"/>
      <c r="MA52" s="50"/>
      <c r="MB52" s="50"/>
      <c r="MC52" s="50"/>
      <c r="MD52" s="50"/>
      <c r="ME52" s="50"/>
      <c r="MF52" s="50"/>
      <c r="MG52" s="50"/>
      <c r="MH52" s="50"/>
      <c r="MI52" s="50"/>
      <c r="MJ52" s="50"/>
      <c r="MK52" s="50"/>
      <c r="ML52" s="50"/>
      <c r="MM52" s="50"/>
      <c r="MN52" s="50"/>
      <c r="MO52" s="50"/>
      <c r="MP52" s="50"/>
      <c r="MQ52" s="50"/>
      <c r="MR52" s="50"/>
      <c r="MS52" s="50"/>
      <c r="MT52" s="50"/>
      <c r="MU52" s="50"/>
      <c r="MV52" s="50"/>
      <c r="MW52" s="50"/>
      <c r="MX52" s="50"/>
      <c r="MY52" s="50"/>
      <c r="MZ52" s="50"/>
      <c r="NA52" s="50"/>
      <c r="NB52" s="50"/>
      <c r="NC52" s="50"/>
      <c r="ND52" s="50"/>
      <c r="NE52" s="50"/>
      <c r="NF52" s="50"/>
      <c r="NG52" s="50"/>
      <c r="NH52" s="50"/>
      <c r="NI52" s="50"/>
      <c r="NJ52" s="50"/>
      <c r="NK52" s="50"/>
      <c r="NL52" s="50"/>
      <c r="NM52" s="50"/>
      <c r="NN52" s="50"/>
      <c r="NO52" s="50"/>
      <c r="NP52" s="50"/>
      <c r="NQ52" s="50"/>
      <c r="NR52" s="50"/>
      <c r="NS52" s="50"/>
      <c r="NT52" s="50"/>
      <c r="NU52" s="50"/>
      <c r="NV52" s="50"/>
      <c r="NW52" s="50"/>
      <c r="NX52" s="50"/>
      <c r="NY52" s="50"/>
      <c r="NZ52" s="50"/>
      <c r="OA52" s="50"/>
      <c r="OB52" s="50"/>
      <c r="OC52" s="50"/>
      <c r="OD52" s="50"/>
      <c r="OE52" s="50"/>
      <c r="OF52" s="50"/>
      <c r="OG52" s="50"/>
      <c r="OH52" s="50"/>
      <c r="OI52" s="50"/>
      <c r="OJ52" s="50"/>
      <c r="OK52" s="50"/>
      <c r="OL52" s="50"/>
      <c r="OM52" s="50"/>
      <c r="ON52" s="50"/>
      <c r="OO52" s="50"/>
      <c r="OP52" s="50"/>
      <c r="OQ52" s="50"/>
      <c r="OR52" s="50"/>
      <c r="OS52" s="50"/>
      <c r="OT52" s="50"/>
      <c r="OU52" s="50"/>
      <c r="OV52" s="50"/>
      <c r="OW52" s="50"/>
      <c r="OX52" s="50"/>
      <c r="OY52" s="50"/>
      <c r="OZ52" s="50"/>
      <c r="PA52" s="50"/>
      <c r="PB52" s="50"/>
      <c r="PC52" s="50"/>
      <c r="PD52" s="50"/>
      <c r="PE52" s="50"/>
      <c r="PF52" s="50"/>
      <c r="PG52" s="50"/>
      <c r="PH52" s="50"/>
      <c r="PI52" s="50"/>
      <c r="PJ52" s="50"/>
      <c r="PK52" s="50"/>
      <c r="PL52" s="50"/>
      <c r="PM52" s="50"/>
      <c r="PN52" s="50"/>
      <c r="PO52" s="50"/>
      <c r="PP52" s="50"/>
      <c r="PQ52" s="50"/>
      <c r="PR52" s="50"/>
      <c r="PS52" s="50"/>
      <c r="PT52" s="50"/>
      <c r="PU52" s="50"/>
      <c r="PV52" s="50"/>
      <c r="PW52" s="50"/>
      <c r="PX52" s="50"/>
      <c r="PY52" s="50"/>
      <c r="PZ52" s="50"/>
      <c r="QA52" s="50"/>
      <c r="QB52" s="50"/>
      <c r="QC52" s="50"/>
      <c r="QD52" s="50"/>
      <c r="QE52" s="50"/>
      <c r="QF52" s="50"/>
      <c r="QG52" s="50"/>
      <c r="QH52" s="50"/>
      <c r="QI52" s="50"/>
      <c r="QJ52" s="50"/>
      <c r="QK52" s="50"/>
      <c r="QL52" s="50"/>
      <c r="QM52" s="50"/>
      <c r="QN52" s="50"/>
      <c r="QO52" s="50"/>
      <c r="QP52" s="50"/>
      <c r="QQ52" s="50"/>
      <c r="QR52" s="50"/>
      <c r="QS52" s="50"/>
      <c r="QT52" s="50"/>
      <c r="QU52" s="50"/>
      <c r="QV52" s="50"/>
      <c r="QW52" s="50"/>
      <c r="QX52" s="50"/>
      <c r="QY52" s="50"/>
      <c r="QZ52" s="50"/>
      <c r="RA52" s="50"/>
      <c r="RB52" s="50"/>
      <c r="RC52" s="50"/>
      <c r="RD52" s="50"/>
      <c r="RE52" s="50"/>
      <c r="RF52" s="50"/>
      <c r="RG52" s="50"/>
      <c r="RH52" s="50"/>
      <c r="RI52" s="50"/>
      <c r="RJ52" s="50"/>
      <c r="RK52" s="50"/>
      <c r="RL52" s="50"/>
      <c r="RM52" s="50"/>
      <c r="RN52" s="50"/>
      <c r="RO52" s="50"/>
      <c r="RP52" s="50"/>
      <c r="RQ52" s="50"/>
      <c r="RR52" s="50"/>
      <c r="RS52" s="50"/>
      <c r="RT52" s="50"/>
      <c r="RU52" s="50"/>
      <c r="RV52" s="50"/>
      <c r="RW52" s="50"/>
      <c r="RX52" s="50"/>
      <c r="RY52" s="50"/>
      <c r="RZ52" s="50"/>
      <c r="SA52" s="50"/>
      <c r="SB52" s="50"/>
      <c r="SC52" s="50"/>
      <c r="SD52" s="50"/>
      <c r="SE52" s="50"/>
      <c r="SF52" s="50"/>
      <c r="SG52" s="50"/>
      <c r="SH52" s="50"/>
      <c r="SI52" s="50"/>
      <c r="SJ52" s="50"/>
    </row>
    <row r="53" spans="1:504" s="23" customFormat="1" ht="14.25">
      <c r="B53" s="954"/>
      <c r="C53" s="965" t="s">
        <v>564</v>
      </c>
      <c r="D53" s="89"/>
      <c r="E53" s="89"/>
      <c r="F53" s="25"/>
      <c r="G53" s="107"/>
      <c r="H53" s="26"/>
      <c r="I53" s="260"/>
      <c r="J53" s="26"/>
      <c r="K53" s="26"/>
      <c r="L53" s="26"/>
      <c r="M53" s="599">
        <v>641335.54999999993</v>
      </c>
      <c r="N53" s="599">
        <v>641335.54999999993</v>
      </c>
      <c r="O53" s="612"/>
      <c r="P53" s="613">
        <f>M53/(1+ElecDiscountRate)^1</f>
        <v>594930.93692022248</v>
      </c>
      <c r="Q53" s="613">
        <f t="shared" ref="Q53" si="23">M53/(1+ElecDiscountRate)^1</f>
        <v>594930.93692022248</v>
      </c>
      <c r="R53" s="256"/>
      <c r="S53" s="256"/>
      <c r="T53" s="27"/>
      <c r="U53" s="27"/>
      <c r="V53" s="50"/>
      <c r="W53" s="50"/>
      <c r="X53" s="50"/>
      <c r="Y53" s="50"/>
      <c r="Z53" s="50"/>
      <c r="AA53" s="50"/>
      <c r="AB53" s="50"/>
      <c r="AC53" s="50"/>
      <c r="AD53" s="50"/>
      <c r="AE53" s="50"/>
      <c r="AF53" s="50"/>
      <c r="AG53" s="50"/>
      <c r="AH53" s="50"/>
      <c r="AI53" s="50"/>
      <c r="AJ53" s="50"/>
      <c r="AK53" s="50"/>
      <c r="AL53" s="50"/>
      <c r="AM53" s="50"/>
      <c r="AN53" s="50"/>
      <c r="AO53" s="50"/>
      <c r="AP53" s="50"/>
      <c r="AQ53" s="50"/>
      <c r="AR53" s="50"/>
      <c r="AS53" s="50"/>
      <c r="AT53" s="50"/>
      <c r="AU53" s="50"/>
      <c r="AV53" s="50"/>
      <c r="AW53" s="50"/>
      <c r="AX53" s="50"/>
      <c r="AY53" s="50"/>
      <c r="AZ53" s="50"/>
      <c r="BA53" s="50"/>
      <c r="BB53" s="50"/>
      <c r="BC53" s="50"/>
      <c r="BD53" s="50"/>
      <c r="BE53" s="50"/>
      <c r="BF53" s="50"/>
      <c r="BG53" s="50"/>
      <c r="BH53" s="50"/>
      <c r="BI53" s="50"/>
      <c r="BJ53" s="50"/>
      <c r="BK53" s="50"/>
      <c r="BL53" s="50"/>
      <c r="BM53" s="50"/>
      <c r="BN53" s="50"/>
      <c r="BO53" s="50"/>
      <c r="BP53" s="50"/>
      <c r="BQ53" s="50"/>
      <c r="BR53" s="50"/>
      <c r="BS53" s="50"/>
      <c r="BT53" s="50"/>
      <c r="BU53" s="50"/>
      <c r="BV53" s="50"/>
      <c r="BW53" s="50"/>
      <c r="BX53" s="50"/>
      <c r="BY53" s="50"/>
      <c r="BZ53" s="50"/>
      <c r="CA53" s="50"/>
      <c r="CB53" s="50"/>
      <c r="CC53" s="50"/>
      <c r="CD53" s="50"/>
      <c r="CE53" s="50"/>
      <c r="CF53" s="50"/>
      <c r="CG53" s="50"/>
      <c r="CH53" s="50"/>
      <c r="CI53" s="50"/>
      <c r="CJ53" s="50"/>
      <c r="CK53" s="50"/>
      <c r="CL53" s="50"/>
      <c r="CM53" s="50"/>
      <c r="CN53" s="50"/>
      <c r="CO53" s="50"/>
      <c r="CP53" s="50"/>
      <c r="CQ53" s="50"/>
      <c r="CR53" s="50"/>
      <c r="CS53" s="50"/>
      <c r="CT53" s="50"/>
      <c r="CU53" s="50"/>
      <c r="CV53" s="50"/>
      <c r="CW53" s="50"/>
      <c r="CX53" s="50"/>
      <c r="CY53" s="50"/>
      <c r="CZ53" s="50"/>
      <c r="DA53" s="50"/>
      <c r="DB53" s="50"/>
      <c r="DC53" s="50"/>
      <c r="DD53" s="50"/>
      <c r="DE53" s="50"/>
      <c r="DF53" s="50"/>
      <c r="DG53" s="50"/>
      <c r="DH53" s="50"/>
      <c r="DI53" s="50"/>
      <c r="DJ53" s="50"/>
      <c r="DK53" s="50"/>
      <c r="DL53" s="50"/>
      <c r="DM53" s="50"/>
      <c r="DN53" s="50"/>
      <c r="DO53" s="50"/>
      <c r="DP53" s="50"/>
      <c r="DQ53" s="50"/>
      <c r="DR53" s="50"/>
      <c r="DS53" s="50"/>
      <c r="DT53" s="50"/>
      <c r="DU53" s="50"/>
      <c r="DV53" s="50"/>
      <c r="DW53" s="50"/>
      <c r="DX53" s="50"/>
      <c r="DY53" s="50"/>
      <c r="DZ53" s="50"/>
      <c r="EA53" s="50"/>
      <c r="EB53" s="50"/>
      <c r="EC53" s="50"/>
      <c r="ED53" s="50"/>
      <c r="EE53" s="50"/>
      <c r="EF53" s="50"/>
      <c r="EG53" s="50"/>
      <c r="EH53" s="50"/>
      <c r="EI53" s="50"/>
      <c r="EJ53" s="50"/>
      <c r="EK53" s="50"/>
      <c r="EL53" s="50"/>
      <c r="EM53" s="50"/>
      <c r="EN53" s="50"/>
      <c r="EO53" s="50"/>
      <c r="EP53" s="50"/>
      <c r="EQ53" s="50"/>
      <c r="ER53" s="50"/>
      <c r="ES53" s="50"/>
      <c r="ET53" s="50"/>
      <c r="EU53" s="50"/>
      <c r="EV53" s="50"/>
      <c r="EW53" s="50"/>
      <c r="EX53" s="50"/>
      <c r="EY53" s="50"/>
      <c r="EZ53" s="50"/>
      <c r="FA53" s="50"/>
      <c r="FB53" s="50"/>
      <c r="FC53" s="50"/>
      <c r="FD53" s="50"/>
      <c r="FE53" s="50"/>
      <c r="FF53" s="50"/>
      <c r="FG53" s="50"/>
      <c r="FH53" s="50"/>
      <c r="FI53" s="50"/>
      <c r="FJ53" s="50"/>
      <c r="FK53" s="50"/>
      <c r="FL53" s="50"/>
      <c r="FM53" s="50"/>
      <c r="FN53" s="50"/>
      <c r="FO53" s="50"/>
      <c r="FP53" s="50"/>
      <c r="FQ53" s="50"/>
      <c r="FR53" s="50"/>
      <c r="FS53" s="50"/>
      <c r="FT53" s="50"/>
      <c r="FU53" s="50"/>
      <c r="FV53" s="50"/>
      <c r="FW53" s="50"/>
      <c r="FX53" s="50"/>
      <c r="FY53" s="50"/>
      <c r="FZ53" s="50"/>
      <c r="GA53" s="50"/>
      <c r="GB53" s="50"/>
      <c r="GC53" s="50"/>
      <c r="GD53" s="50"/>
      <c r="GE53" s="50"/>
      <c r="GF53" s="50"/>
      <c r="GG53" s="50"/>
      <c r="GH53" s="50"/>
      <c r="GI53" s="50"/>
      <c r="GJ53" s="50"/>
      <c r="GK53" s="50"/>
      <c r="GL53" s="50"/>
      <c r="GM53" s="50"/>
      <c r="GN53" s="50"/>
      <c r="GO53" s="50"/>
      <c r="GP53" s="50"/>
      <c r="GQ53" s="50"/>
      <c r="GR53" s="50"/>
      <c r="GS53" s="50"/>
      <c r="GT53" s="50"/>
      <c r="GU53" s="50"/>
      <c r="GV53" s="50"/>
      <c r="GW53" s="50"/>
      <c r="GX53" s="50"/>
      <c r="GY53" s="50"/>
      <c r="GZ53" s="50"/>
      <c r="HA53" s="50"/>
      <c r="HB53" s="50"/>
      <c r="HC53" s="50"/>
      <c r="HD53" s="50"/>
      <c r="HE53" s="50"/>
      <c r="HF53" s="50"/>
      <c r="HG53" s="50"/>
      <c r="HH53" s="50"/>
      <c r="HI53" s="50"/>
      <c r="HJ53" s="50"/>
      <c r="HK53" s="50"/>
      <c r="HL53" s="50"/>
      <c r="HM53" s="50"/>
      <c r="HN53" s="50"/>
      <c r="HO53" s="50"/>
      <c r="HP53" s="50"/>
      <c r="HQ53" s="50"/>
      <c r="HR53" s="50"/>
      <c r="HS53" s="50"/>
      <c r="HT53" s="50"/>
      <c r="HU53" s="50"/>
      <c r="HV53" s="50"/>
      <c r="HW53" s="50"/>
      <c r="HX53" s="50"/>
      <c r="HY53" s="50"/>
      <c r="HZ53" s="50"/>
      <c r="IA53" s="50"/>
      <c r="IB53" s="50"/>
      <c r="IC53" s="50"/>
      <c r="ID53" s="50"/>
      <c r="IE53" s="50"/>
      <c r="IF53" s="50"/>
      <c r="IG53" s="50"/>
      <c r="IH53" s="50"/>
      <c r="II53" s="50"/>
      <c r="IJ53" s="50"/>
      <c r="IK53" s="50"/>
      <c r="IL53" s="50"/>
      <c r="IM53" s="50"/>
      <c r="IN53" s="50"/>
      <c r="IO53" s="50"/>
      <c r="IP53" s="50"/>
      <c r="IQ53" s="50"/>
      <c r="IR53" s="50"/>
      <c r="IS53" s="50"/>
      <c r="IT53" s="50"/>
      <c r="IU53" s="50"/>
      <c r="IV53" s="50"/>
      <c r="IW53" s="50"/>
      <c r="IX53" s="50"/>
      <c r="IY53" s="50"/>
      <c r="IZ53" s="50"/>
      <c r="JA53" s="50"/>
      <c r="JB53" s="50"/>
      <c r="JC53" s="50"/>
      <c r="JD53" s="50"/>
      <c r="JE53" s="50"/>
      <c r="JF53" s="50"/>
      <c r="JG53" s="50"/>
      <c r="JH53" s="50"/>
      <c r="JI53" s="50"/>
      <c r="JJ53" s="50"/>
      <c r="JK53" s="50"/>
      <c r="JL53" s="50"/>
      <c r="JM53" s="50"/>
      <c r="JN53" s="50"/>
      <c r="JO53" s="50"/>
      <c r="JP53" s="50"/>
      <c r="JQ53" s="50"/>
      <c r="JR53" s="50"/>
      <c r="JS53" s="50"/>
      <c r="JT53" s="50"/>
      <c r="JU53" s="50"/>
      <c r="JV53" s="50"/>
      <c r="JW53" s="50"/>
      <c r="JX53" s="50"/>
      <c r="JY53" s="50"/>
      <c r="JZ53" s="50"/>
      <c r="KA53" s="50"/>
      <c r="KB53" s="50"/>
      <c r="KC53" s="50"/>
      <c r="KD53" s="50"/>
      <c r="KE53" s="50"/>
      <c r="KF53" s="50"/>
      <c r="KG53" s="50"/>
      <c r="KH53" s="50"/>
      <c r="KI53" s="50"/>
      <c r="KJ53" s="50"/>
      <c r="KK53" s="50"/>
      <c r="KL53" s="50"/>
      <c r="KM53" s="50"/>
      <c r="KN53" s="50"/>
      <c r="KO53" s="50"/>
      <c r="KP53" s="50"/>
      <c r="KQ53" s="50"/>
      <c r="KR53" s="50"/>
      <c r="KS53" s="50"/>
      <c r="KT53" s="50"/>
      <c r="KU53" s="50"/>
      <c r="KV53" s="50"/>
      <c r="KW53" s="50"/>
      <c r="KX53" s="50"/>
      <c r="KY53" s="50"/>
      <c r="KZ53" s="50"/>
      <c r="LA53" s="50"/>
      <c r="LB53" s="50"/>
      <c r="LC53" s="50"/>
      <c r="LD53" s="50"/>
      <c r="LE53" s="50"/>
      <c r="LF53" s="50"/>
      <c r="LG53" s="50"/>
      <c r="LH53" s="50"/>
      <c r="LI53" s="50"/>
      <c r="LJ53" s="50"/>
      <c r="LK53" s="50"/>
      <c r="LL53" s="50"/>
      <c r="LM53" s="50"/>
      <c r="LN53" s="50"/>
      <c r="LO53" s="50"/>
      <c r="LP53" s="50"/>
      <c r="LQ53" s="50"/>
      <c r="LR53" s="50"/>
      <c r="LS53" s="50"/>
      <c r="LT53" s="50"/>
      <c r="LU53" s="50"/>
      <c r="LV53" s="50"/>
      <c r="LW53" s="50"/>
      <c r="LX53" s="50"/>
      <c r="LY53" s="50"/>
      <c r="LZ53" s="50"/>
      <c r="MA53" s="50"/>
      <c r="MB53" s="50"/>
      <c r="MC53" s="50"/>
      <c r="MD53" s="50"/>
      <c r="ME53" s="50"/>
      <c r="MF53" s="50"/>
      <c r="MG53" s="50"/>
      <c r="MH53" s="50"/>
      <c r="MI53" s="50"/>
      <c r="MJ53" s="50"/>
      <c r="MK53" s="50"/>
      <c r="ML53" s="50"/>
      <c r="MM53" s="50"/>
      <c r="MN53" s="50"/>
      <c r="MO53" s="50"/>
      <c r="MP53" s="50"/>
      <c r="MQ53" s="50"/>
      <c r="MR53" s="50"/>
      <c r="MS53" s="50"/>
      <c r="MT53" s="50"/>
      <c r="MU53" s="50"/>
      <c r="MV53" s="50"/>
      <c r="MW53" s="50"/>
      <c r="MX53" s="50"/>
      <c r="MY53" s="50"/>
      <c r="MZ53" s="50"/>
      <c r="NA53" s="50"/>
      <c r="NB53" s="50"/>
      <c r="NC53" s="50"/>
      <c r="ND53" s="50"/>
      <c r="NE53" s="50"/>
      <c r="NF53" s="50"/>
      <c r="NG53" s="50"/>
      <c r="NH53" s="50"/>
      <c r="NI53" s="50"/>
      <c r="NJ53" s="50"/>
      <c r="NK53" s="50"/>
      <c r="NL53" s="50"/>
      <c r="NM53" s="50"/>
      <c r="NN53" s="50"/>
      <c r="NO53" s="50"/>
      <c r="NP53" s="50"/>
      <c r="NQ53" s="50"/>
      <c r="NR53" s="50"/>
      <c r="NS53" s="50"/>
      <c r="NT53" s="50"/>
      <c r="NU53" s="50"/>
      <c r="NV53" s="50"/>
      <c r="NW53" s="50"/>
      <c r="NX53" s="50"/>
      <c r="NY53" s="50"/>
      <c r="NZ53" s="50"/>
      <c r="OA53" s="50"/>
      <c r="OB53" s="50"/>
      <c r="OC53" s="50"/>
      <c r="OD53" s="50"/>
      <c r="OE53" s="50"/>
      <c r="OF53" s="50"/>
      <c r="OG53" s="50"/>
      <c r="OH53" s="50"/>
      <c r="OI53" s="50"/>
      <c r="OJ53" s="50"/>
      <c r="OK53" s="50"/>
      <c r="OL53" s="50"/>
      <c r="OM53" s="50"/>
      <c r="ON53" s="50"/>
      <c r="OO53" s="50"/>
      <c r="OP53" s="50"/>
      <c r="OQ53" s="50"/>
      <c r="OR53" s="50"/>
      <c r="OS53" s="50"/>
      <c r="OT53" s="50"/>
      <c r="OU53" s="50"/>
      <c r="OV53" s="50"/>
      <c r="OW53" s="50"/>
      <c r="OX53" s="50"/>
      <c r="OY53" s="50"/>
      <c r="OZ53" s="50"/>
      <c r="PA53" s="50"/>
      <c r="PB53" s="50"/>
      <c r="PC53" s="50"/>
      <c r="PD53" s="50"/>
      <c r="PE53" s="50"/>
      <c r="PF53" s="50"/>
      <c r="PG53" s="50"/>
      <c r="PH53" s="50"/>
      <c r="PI53" s="50"/>
      <c r="PJ53" s="50"/>
      <c r="PK53" s="50"/>
      <c r="PL53" s="50"/>
      <c r="PM53" s="50"/>
      <c r="PN53" s="50"/>
      <c r="PO53" s="50"/>
      <c r="PP53" s="50"/>
      <c r="PQ53" s="50"/>
      <c r="PR53" s="50"/>
      <c r="PS53" s="50"/>
      <c r="PT53" s="50"/>
      <c r="PU53" s="50"/>
      <c r="PV53" s="50"/>
      <c r="PW53" s="50"/>
      <c r="PX53" s="50"/>
      <c r="PY53" s="50"/>
      <c r="PZ53" s="50"/>
      <c r="QA53" s="50"/>
      <c r="QB53" s="50"/>
      <c r="QC53" s="50"/>
      <c r="QD53" s="50"/>
      <c r="QE53" s="50"/>
      <c r="QF53" s="50"/>
      <c r="QG53" s="50"/>
      <c r="QH53" s="50"/>
      <c r="QI53" s="50"/>
      <c r="QJ53" s="50"/>
      <c r="QK53" s="50"/>
      <c r="QL53" s="50"/>
      <c r="QM53" s="50"/>
      <c r="QN53" s="50"/>
      <c r="QO53" s="50"/>
      <c r="QP53" s="50"/>
      <c r="QQ53" s="50"/>
      <c r="QR53" s="50"/>
      <c r="QS53" s="50"/>
      <c r="QT53" s="50"/>
      <c r="QU53" s="50"/>
      <c r="QV53" s="50"/>
      <c r="QW53" s="50"/>
      <c r="QX53" s="50"/>
      <c r="QY53" s="50"/>
      <c r="QZ53" s="50"/>
      <c r="RA53" s="50"/>
      <c r="RB53" s="50"/>
      <c r="RC53" s="50"/>
      <c r="RD53" s="50"/>
      <c r="RE53" s="50"/>
      <c r="RF53" s="50"/>
      <c r="RG53" s="50"/>
      <c r="RH53" s="50"/>
      <c r="RI53" s="50"/>
      <c r="RJ53" s="50"/>
      <c r="RK53" s="50"/>
      <c r="RL53" s="50"/>
      <c r="RM53" s="50"/>
      <c r="RN53" s="50"/>
      <c r="RO53" s="50"/>
      <c r="RP53" s="50"/>
      <c r="RQ53" s="50"/>
      <c r="RR53" s="50"/>
      <c r="RS53" s="50"/>
      <c r="RT53" s="50"/>
      <c r="RU53" s="50"/>
      <c r="RV53" s="50"/>
      <c r="RW53" s="50"/>
      <c r="RX53" s="50"/>
      <c r="RY53" s="50"/>
      <c r="RZ53" s="50"/>
      <c r="SA53" s="50"/>
      <c r="SB53" s="50"/>
      <c r="SC53" s="50"/>
      <c r="SD53" s="50"/>
      <c r="SE53" s="50"/>
      <c r="SF53" s="50"/>
      <c r="SG53" s="50"/>
      <c r="SH53" s="50"/>
      <c r="SI53" s="50"/>
      <c r="SJ53" s="50"/>
    </row>
    <row r="54" spans="1:504" s="23" customFormat="1" ht="14.25">
      <c r="B54" s="954"/>
      <c r="C54" s="965" t="s">
        <v>565</v>
      </c>
      <c r="D54" s="89"/>
      <c r="E54" s="89"/>
      <c r="F54" s="25"/>
      <c r="G54" s="107"/>
      <c r="H54" s="26"/>
      <c r="I54" s="260"/>
      <c r="J54" s="26"/>
      <c r="K54" s="26"/>
      <c r="L54" s="26"/>
      <c r="M54" s="599">
        <v>229462.84999999998</v>
      </c>
      <c r="N54" s="599">
        <v>229462.84999999998</v>
      </c>
      <c r="O54" s="612"/>
      <c r="P54" s="613">
        <f>M54/(1+ElecDiscountRate)^1</f>
        <v>212859.78664192947</v>
      </c>
      <c r="Q54" s="613">
        <f t="shared" ref="Q54" si="24">M54/(1+ElecDiscountRate)^1</f>
        <v>212859.78664192947</v>
      </c>
      <c r="R54" s="256"/>
      <c r="S54" s="256"/>
      <c r="T54" s="27"/>
      <c r="U54" s="27"/>
      <c r="V54" s="50"/>
      <c r="W54" s="50"/>
      <c r="X54" s="50"/>
      <c r="Y54" s="50"/>
      <c r="Z54" s="50"/>
      <c r="AA54" s="50"/>
      <c r="AB54" s="50"/>
      <c r="AC54" s="50"/>
      <c r="AD54" s="50"/>
      <c r="AE54" s="50"/>
      <c r="AF54" s="50"/>
      <c r="AG54" s="50"/>
      <c r="AH54" s="50"/>
      <c r="AI54" s="50"/>
      <c r="AJ54" s="50"/>
      <c r="AK54" s="50"/>
      <c r="AL54" s="50"/>
      <c r="AM54" s="50"/>
      <c r="AN54" s="50"/>
      <c r="AO54" s="50"/>
      <c r="AP54" s="50"/>
      <c r="AQ54" s="50"/>
      <c r="AR54" s="50"/>
      <c r="AS54" s="50"/>
      <c r="AT54" s="50"/>
      <c r="AU54" s="50"/>
      <c r="AV54" s="50"/>
      <c r="AW54" s="50"/>
      <c r="AX54" s="50"/>
      <c r="AY54" s="50"/>
      <c r="AZ54" s="50"/>
      <c r="BA54" s="50"/>
      <c r="BB54" s="50"/>
      <c r="BC54" s="50"/>
      <c r="BD54" s="50"/>
      <c r="BE54" s="50"/>
      <c r="BF54" s="50"/>
      <c r="BG54" s="50"/>
      <c r="BH54" s="50"/>
      <c r="BI54" s="50"/>
      <c r="BJ54" s="50"/>
      <c r="BK54" s="50"/>
      <c r="BL54" s="50"/>
      <c r="BM54" s="50"/>
      <c r="BN54" s="50"/>
      <c r="BO54" s="50"/>
      <c r="BP54" s="50"/>
      <c r="BQ54" s="50"/>
      <c r="BR54" s="50"/>
      <c r="BS54" s="50"/>
      <c r="BT54" s="50"/>
      <c r="BU54" s="50"/>
      <c r="BV54" s="50"/>
      <c r="BW54" s="50"/>
      <c r="BX54" s="50"/>
      <c r="BY54" s="50"/>
      <c r="BZ54" s="50"/>
      <c r="CA54" s="50"/>
      <c r="CB54" s="50"/>
      <c r="CC54" s="50"/>
      <c r="CD54" s="50"/>
      <c r="CE54" s="50"/>
      <c r="CF54" s="50"/>
      <c r="CG54" s="50"/>
      <c r="CH54" s="50"/>
      <c r="CI54" s="50"/>
      <c r="CJ54" s="50"/>
      <c r="CK54" s="50"/>
      <c r="CL54" s="50"/>
      <c r="CM54" s="50"/>
      <c r="CN54" s="50"/>
      <c r="CO54" s="50"/>
      <c r="CP54" s="50"/>
      <c r="CQ54" s="50"/>
      <c r="CR54" s="50"/>
      <c r="CS54" s="50"/>
      <c r="CT54" s="50"/>
      <c r="CU54" s="50"/>
      <c r="CV54" s="50"/>
      <c r="CW54" s="50"/>
      <c r="CX54" s="50"/>
      <c r="CY54" s="50"/>
      <c r="CZ54" s="50"/>
      <c r="DA54" s="50"/>
      <c r="DB54" s="50"/>
      <c r="DC54" s="50"/>
      <c r="DD54" s="50"/>
      <c r="DE54" s="50"/>
      <c r="DF54" s="50"/>
      <c r="DG54" s="50"/>
      <c r="DH54" s="50"/>
      <c r="DI54" s="50"/>
      <c r="DJ54" s="50"/>
      <c r="DK54" s="50"/>
      <c r="DL54" s="50"/>
      <c r="DM54" s="50"/>
      <c r="DN54" s="50"/>
      <c r="DO54" s="50"/>
      <c r="DP54" s="50"/>
      <c r="DQ54" s="50"/>
      <c r="DR54" s="50"/>
      <c r="DS54" s="50"/>
      <c r="DT54" s="50"/>
      <c r="DU54" s="50"/>
      <c r="DV54" s="50"/>
      <c r="DW54" s="50"/>
      <c r="DX54" s="50"/>
      <c r="DY54" s="50"/>
      <c r="DZ54" s="50"/>
      <c r="EA54" s="50"/>
      <c r="EB54" s="50"/>
      <c r="EC54" s="50"/>
      <c r="ED54" s="50"/>
      <c r="EE54" s="50"/>
      <c r="EF54" s="50"/>
      <c r="EG54" s="50"/>
      <c r="EH54" s="50"/>
      <c r="EI54" s="50"/>
      <c r="EJ54" s="50"/>
      <c r="EK54" s="50"/>
      <c r="EL54" s="50"/>
      <c r="EM54" s="50"/>
      <c r="EN54" s="50"/>
      <c r="EO54" s="50"/>
      <c r="EP54" s="50"/>
      <c r="EQ54" s="50"/>
      <c r="ER54" s="50"/>
      <c r="ES54" s="50"/>
      <c r="ET54" s="50"/>
      <c r="EU54" s="50"/>
      <c r="EV54" s="50"/>
      <c r="EW54" s="50"/>
      <c r="EX54" s="50"/>
      <c r="EY54" s="50"/>
      <c r="EZ54" s="50"/>
      <c r="FA54" s="50"/>
      <c r="FB54" s="50"/>
      <c r="FC54" s="50"/>
      <c r="FD54" s="50"/>
      <c r="FE54" s="50"/>
      <c r="FF54" s="50"/>
      <c r="FG54" s="50"/>
      <c r="FH54" s="50"/>
      <c r="FI54" s="50"/>
      <c r="FJ54" s="50"/>
      <c r="FK54" s="50"/>
      <c r="FL54" s="50"/>
      <c r="FM54" s="50"/>
      <c r="FN54" s="50"/>
      <c r="FO54" s="50"/>
      <c r="FP54" s="50"/>
      <c r="FQ54" s="50"/>
      <c r="FR54" s="50"/>
      <c r="FS54" s="50"/>
      <c r="FT54" s="50"/>
      <c r="FU54" s="50"/>
      <c r="FV54" s="50"/>
      <c r="FW54" s="50"/>
      <c r="FX54" s="50"/>
      <c r="FY54" s="50"/>
      <c r="FZ54" s="50"/>
      <c r="GA54" s="50"/>
      <c r="GB54" s="50"/>
      <c r="GC54" s="50"/>
      <c r="GD54" s="50"/>
      <c r="GE54" s="50"/>
      <c r="GF54" s="50"/>
      <c r="GG54" s="50"/>
      <c r="GH54" s="50"/>
      <c r="GI54" s="50"/>
      <c r="GJ54" s="50"/>
      <c r="GK54" s="50"/>
      <c r="GL54" s="50"/>
      <c r="GM54" s="50"/>
      <c r="GN54" s="50"/>
      <c r="GO54" s="50"/>
      <c r="GP54" s="50"/>
      <c r="GQ54" s="50"/>
      <c r="GR54" s="50"/>
      <c r="GS54" s="50"/>
      <c r="GT54" s="50"/>
      <c r="GU54" s="50"/>
      <c r="GV54" s="50"/>
      <c r="GW54" s="50"/>
      <c r="GX54" s="50"/>
      <c r="GY54" s="50"/>
      <c r="GZ54" s="50"/>
      <c r="HA54" s="50"/>
      <c r="HB54" s="50"/>
      <c r="HC54" s="50"/>
      <c r="HD54" s="50"/>
      <c r="HE54" s="50"/>
      <c r="HF54" s="50"/>
      <c r="HG54" s="50"/>
      <c r="HH54" s="50"/>
      <c r="HI54" s="50"/>
      <c r="HJ54" s="50"/>
      <c r="HK54" s="50"/>
      <c r="HL54" s="50"/>
      <c r="HM54" s="50"/>
      <c r="HN54" s="50"/>
      <c r="HO54" s="50"/>
      <c r="HP54" s="50"/>
      <c r="HQ54" s="50"/>
      <c r="HR54" s="50"/>
      <c r="HS54" s="50"/>
      <c r="HT54" s="50"/>
      <c r="HU54" s="50"/>
      <c r="HV54" s="50"/>
      <c r="HW54" s="50"/>
      <c r="HX54" s="50"/>
      <c r="HY54" s="50"/>
      <c r="HZ54" s="50"/>
      <c r="IA54" s="50"/>
      <c r="IB54" s="50"/>
      <c r="IC54" s="50"/>
      <c r="ID54" s="50"/>
      <c r="IE54" s="50"/>
      <c r="IF54" s="50"/>
      <c r="IG54" s="50"/>
      <c r="IH54" s="50"/>
      <c r="II54" s="50"/>
      <c r="IJ54" s="50"/>
      <c r="IK54" s="50"/>
      <c r="IL54" s="50"/>
      <c r="IM54" s="50"/>
      <c r="IN54" s="50"/>
      <c r="IO54" s="50"/>
      <c r="IP54" s="50"/>
      <c r="IQ54" s="50"/>
      <c r="IR54" s="50"/>
      <c r="IS54" s="50"/>
      <c r="IT54" s="50"/>
      <c r="IU54" s="50"/>
      <c r="IV54" s="50"/>
      <c r="IW54" s="50"/>
      <c r="IX54" s="50"/>
      <c r="IY54" s="50"/>
      <c r="IZ54" s="50"/>
      <c r="JA54" s="50"/>
      <c r="JB54" s="50"/>
      <c r="JC54" s="50"/>
      <c r="JD54" s="50"/>
      <c r="JE54" s="50"/>
      <c r="JF54" s="50"/>
      <c r="JG54" s="50"/>
      <c r="JH54" s="50"/>
      <c r="JI54" s="50"/>
      <c r="JJ54" s="50"/>
      <c r="JK54" s="50"/>
      <c r="JL54" s="50"/>
      <c r="JM54" s="50"/>
      <c r="JN54" s="50"/>
      <c r="JO54" s="50"/>
      <c r="JP54" s="50"/>
      <c r="JQ54" s="50"/>
      <c r="JR54" s="50"/>
      <c r="JS54" s="50"/>
      <c r="JT54" s="50"/>
      <c r="JU54" s="50"/>
      <c r="JV54" s="50"/>
      <c r="JW54" s="50"/>
      <c r="JX54" s="50"/>
      <c r="JY54" s="50"/>
      <c r="JZ54" s="50"/>
      <c r="KA54" s="50"/>
      <c r="KB54" s="50"/>
      <c r="KC54" s="50"/>
      <c r="KD54" s="50"/>
      <c r="KE54" s="50"/>
      <c r="KF54" s="50"/>
      <c r="KG54" s="50"/>
      <c r="KH54" s="50"/>
      <c r="KI54" s="50"/>
      <c r="KJ54" s="50"/>
      <c r="KK54" s="50"/>
      <c r="KL54" s="50"/>
      <c r="KM54" s="50"/>
      <c r="KN54" s="50"/>
      <c r="KO54" s="50"/>
      <c r="KP54" s="50"/>
      <c r="KQ54" s="50"/>
      <c r="KR54" s="50"/>
      <c r="KS54" s="50"/>
      <c r="KT54" s="50"/>
      <c r="KU54" s="50"/>
      <c r="KV54" s="50"/>
      <c r="KW54" s="50"/>
      <c r="KX54" s="50"/>
      <c r="KY54" s="50"/>
      <c r="KZ54" s="50"/>
      <c r="LA54" s="50"/>
      <c r="LB54" s="50"/>
      <c r="LC54" s="50"/>
      <c r="LD54" s="50"/>
      <c r="LE54" s="50"/>
      <c r="LF54" s="50"/>
      <c r="LG54" s="50"/>
      <c r="LH54" s="50"/>
      <c r="LI54" s="50"/>
      <c r="LJ54" s="50"/>
      <c r="LK54" s="50"/>
      <c r="LL54" s="50"/>
      <c r="LM54" s="50"/>
      <c r="LN54" s="50"/>
      <c r="LO54" s="50"/>
      <c r="LP54" s="50"/>
      <c r="LQ54" s="50"/>
      <c r="LR54" s="50"/>
      <c r="LS54" s="50"/>
      <c r="LT54" s="50"/>
      <c r="LU54" s="50"/>
      <c r="LV54" s="50"/>
      <c r="LW54" s="50"/>
      <c r="LX54" s="50"/>
      <c r="LY54" s="50"/>
      <c r="LZ54" s="50"/>
      <c r="MA54" s="50"/>
      <c r="MB54" s="50"/>
      <c r="MC54" s="50"/>
      <c r="MD54" s="50"/>
      <c r="ME54" s="50"/>
      <c r="MF54" s="50"/>
      <c r="MG54" s="50"/>
      <c r="MH54" s="50"/>
      <c r="MI54" s="50"/>
      <c r="MJ54" s="50"/>
      <c r="MK54" s="50"/>
      <c r="ML54" s="50"/>
      <c r="MM54" s="50"/>
      <c r="MN54" s="50"/>
      <c r="MO54" s="50"/>
      <c r="MP54" s="50"/>
      <c r="MQ54" s="50"/>
      <c r="MR54" s="50"/>
      <c r="MS54" s="50"/>
      <c r="MT54" s="50"/>
      <c r="MU54" s="50"/>
      <c r="MV54" s="50"/>
      <c r="MW54" s="50"/>
      <c r="MX54" s="50"/>
      <c r="MY54" s="50"/>
      <c r="MZ54" s="50"/>
      <c r="NA54" s="50"/>
      <c r="NB54" s="50"/>
      <c r="NC54" s="50"/>
      <c r="ND54" s="50"/>
      <c r="NE54" s="50"/>
      <c r="NF54" s="50"/>
      <c r="NG54" s="50"/>
      <c r="NH54" s="50"/>
      <c r="NI54" s="50"/>
      <c r="NJ54" s="50"/>
      <c r="NK54" s="50"/>
      <c r="NL54" s="50"/>
      <c r="NM54" s="50"/>
      <c r="NN54" s="50"/>
      <c r="NO54" s="50"/>
      <c r="NP54" s="50"/>
      <c r="NQ54" s="50"/>
      <c r="NR54" s="50"/>
      <c r="NS54" s="50"/>
      <c r="NT54" s="50"/>
      <c r="NU54" s="50"/>
      <c r="NV54" s="50"/>
      <c r="NW54" s="50"/>
      <c r="NX54" s="50"/>
      <c r="NY54" s="50"/>
      <c r="NZ54" s="50"/>
      <c r="OA54" s="50"/>
      <c r="OB54" s="50"/>
      <c r="OC54" s="50"/>
      <c r="OD54" s="50"/>
      <c r="OE54" s="50"/>
      <c r="OF54" s="50"/>
      <c r="OG54" s="50"/>
      <c r="OH54" s="50"/>
      <c r="OI54" s="50"/>
      <c r="OJ54" s="50"/>
      <c r="OK54" s="50"/>
      <c r="OL54" s="50"/>
      <c r="OM54" s="50"/>
      <c r="ON54" s="50"/>
      <c r="OO54" s="50"/>
      <c r="OP54" s="50"/>
      <c r="OQ54" s="50"/>
      <c r="OR54" s="50"/>
      <c r="OS54" s="50"/>
      <c r="OT54" s="50"/>
      <c r="OU54" s="50"/>
      <c r="OV54" s="50"/>
      <c r="OW54" s="50"/>
      <c r="OX54" s="50"/>
      <c r="OY54" s="50"/>
      <c r="OZ54" s="50"/>
      <c r="PA54" s="50"/>
      <c r="PB54" s="50"/>
      <c r="PC54" s="50"/>
      <c r="PD54" s="50"/>
      <c r="PE54" s="50"/>
      <c r="PF54" s="50"/>
      <c r="PG54" s="50"/>
      <c r="PH54" s="50"/>
      <c r="PI54" s="50"/>
      <c r="PJ54" s="50"/>
      <c r="PK54" s="50"/>
      <c r="PL54" s="50"/>
      <c r="PM54" s="50"/>
      <c r="PN54" s="50"/>
      <c r="PO54" s="50"/>
      <c r="PP54" s="50"/>
      <c r="PQ54" s="50"/>
      <c r="PR54" s="50"/>
      <c r="PS54" s="50"/>
      <c r="PT54" s="50"/>
      <c r="PU54" s="50"/>
      <c r="PV54" s="50"/>
      <c r="PW54" s="50"/>
      <c r="PX54" s="50"/>
      <c r="PY54" s="50"/>
      <c r="PZ54" s="50"/>
      <c r="QA54" s="50"/>
      <c r="QB54" s="50"/>
      <c r="QC54" s="50"/>
      <c r="QD54" s="50"/>
      <c r="QE54" s="50"/>
      <c r="QF54" s="50"/>
      <c r="QG54" s="50"/>
      <c r="QH54" s="50"/>
      <c r="QI54" s="50"/>
      <c r="QJ54" s="50"/>
      <c r="QK54" s="50"/>
      <c r="QL54" s="50"/>
      <c r="QM54" s="50"/>
      <c r="QN54" s="50"/>
      <c r="QO54" s="50"/>
      <c r="QP54" s="50"/>
      <c r="QQ54" s="50"/>
      <c r="QR54" s="50"/>
      <c r="QS54" s="50"/>
      <c r="QT54" s="50"/>
      <c r="QU54" s="50"/>
      <c r="QV54" s="50"/>
      <c r="QW54" s="50"/>
      <c r="QX54" s="50"/>
      <c r="QY54" s="50"/>
      <c r="QZ54" s="50"/>
      <c r="RA54" s="50"/>
      <c r="RB54" s="50"/>
      <c r="RC54" s="50"/>
      <c r="RD54" s="50"/>
      <c r="RE54" s="50"/>
      <c r="RF54" s="50"/>
      <c r="RG54" s="50"/>
      <c r="RH54" s="50"/>
      <c r="RI54" s="50"/>
      <c r="RJ54" s="50"/>
      <c r="RK54" s="50"/>
      <c r="RL54" s="50"/>
      <c r="RM54" s="50"/>
      <c r="RN54" s="50"/>
      <c r="RO54" s="50"/>
      <c r="RP54" s="50"/>
      <c r="RQ54" s="50"/>
      <c r="RR54" s="50"/>
      <c r="RS54" s="50"/>
      <c r="RT54" s="50"/>
      <c r="RU54" s="50"/>
      <c r="RV54" s="50"/>
      <c r="RW54" s="50"/>
      <c r="RX54" s="50"/>
      <c r="RY54" s="50"/>
      <c r="RZ54" s="50"/>
      <c r="SA54" s="50"/>
      <c r="SB54" s="50"/>
      <c r="SC54" s="50"/>
      <c r="SD54" s="50"/>
      <c r="SE54" s="50"/>
      <c r="SF54" s="50"/>
      <c r="SG54" s="50"/>
      <c r="SH54" s="50"/>
      <c r="SI54" s="50"/>
      <c r="SJ54" s="50"/>
    </row>
    <row r="55" spans="1:504" s="23" customFormat="1" ht="14.25">
      <c r="B55" s="954"/>
      <c r="C55" s="967" t="s">
        <v>549</v>
      </c>
      <c r="D55" s="89"/>
      <c r="E55" s="89"/>
      <c r="F55" s="25"/>
      <c r="G55" s="107"/>
      <c r="H55" s="26"/>
      <c r="I55" s="260"/>
      <c r="J55" s="26"/>
      <c r="K55" s="26"/>
      <c r="L55" s="26"/>
      <c r="M55" s="599">
        <v>158150.57999999999</v>
      </c>
      <c r="N55" s="599">
        <v>158150.57999999999</v>
      </c>
      <c r="O55" s="612"/>
      <c r="P55" s="613">
        <f>M55/(1+ElecDiscountRate)^1</f>
        <v>146707.40259740257</v>
      </c>
      <c r="Q55" s="613">
        <f t="shared" si="22"/>
        <v>146707.40259740257</v>
      </c>
      <c r="R55" s="256"/>
      <c r="S55" s="256"/>
      <c r="T55" s="27"/>
      <c r="U55" s="27"/>
      <c r="V55" s="50"/>
      <c r="W55" s="50"/>
      <c r="X55" s="50"/>
      <c r="Y55" s="50"/>
      <c r="Z55" s="50"/>
      <c r="AA55" s="50"/>
      <c r="AB55" s="50"/>
      <c r="AC55" s="50"/>
      <c r="AD55" s="50"/>
      <c r="AE55" s="50"/>
      <c r="AF55" s="50"/>
      <c r="AG55" s="50"/>
      <c r="AH55" s="50"/>
      <c r="AI55" s="50"/>
      <c r="AJ55" s="50"/>
      <c r="AK55" s="50"/>
      <c r="AL55" s="50"/>
      <c r="AM55" s="50"/>
      <c r="AN55" s="50"/>
      <c r="AO55" s="50"/>
      <c r="AP55" s="50"/>
      <c r="AQ55" s="50"/>
      <c r="AR55" s="50"/>
      <c r="AS55" s="50"/>
      <c r="AT55" s="50"/>
      <c r="AU55" s="50"/>
      <c r="AV55" s="50"/>
      <c r="AW55" s="50"/>
      <c r="AX55" s="50"/>
      <c r="AY55" s="50"/>
      <c r="AZ55" s="50"/>
      <c r="BA55" s="50"/>
      <c r="BB55" s="50"/>
      <c r="BC55" s="50"/>
      <c r="BD55" s="50"/>
      <c r="BE55" s="50"/>
      <c r="BF55" s="50"/>
      <c r="BG55" s="50"/>
      <c r="BH55" s="50"/>
      <c r="BI55" s="50"/>
      <c r="BJ55" s="50"/>
      <c r="BK55" s="50"/>
      <c r="BL55" s="50"/>
      <c r="BM55" s="50"/>
      <c r="BN55" s="50"/>
      <c r="BO55" s="50"/>
      <c r="BP55" s="50"/>
      <c r="BQ55" s="50"/>
      <c r="BR55" s="50"/>
      <c r="BS55" s="50"/>
      <c r="BT55" s="50"/>
      <c r="BU55" s="50"/>
      <c r="BV55" s="50"/>
      <c r="BW55" s="50"/>
      <c r="BX55" s="50"/>
      <c r="BY55" s="50"/>
      <c r="BZ55" s="50"/>
      <c r="CA55" s="50"/>
      <c r="CB55" s="50"/>
      <c r="CC55" s="50"/>
      <c r="CD55" s="50"/>
      <c r="CE55" s="50"/>
      <c r="CF55" s="50"/>
      <c r="CG55" s="50"/>
      <c r="CH55" s="50"/>
      <c r="CI55" s="50"/>
      <c r="CJ55" s="50"/>
      <c r="CK55" s="50"/>
      <c r="CL55" s="50"/>
      <c r="CM55" s="50"/>
      <c r="CN55" s="50"/>
      <c r="CO55" s="50"/>
      <c r="CP55" s="50"/>
      <c r="CQ55" s="50"/>
      <c r="CR55" s="50"/>
      <c r="CS55" s="50"/>
      <c r="CT55" s="50"/>
      <c r="CU55" s="50"/>
      <c r="CV55" s="50"/>
      <c r="CW55" s="50"/>
      <c r="CX55" s="50"/>
      <c r="CY55" s="50"/>
      <c r="CZ55" s="50"/>
      <c r="DA55" s="50"/>
      <c r="DB55" s="50"/>
      <c r="DC55" s="50"/>
      <c r="DD55" s="50"/>
      <c r="DE55" s="50"/>
      <c r="DF55" s="50"/>
      <c r="DG55" s="50"/>
      <c r="DH55" s="50"/>
      <c r="DI55" s="50"/>
      <c r="DJ55" s="50"/>
      <c r="DK55" s="50"/>
      <c r="DL55" s="50"/>
      <c r="DM55" s="50"/>
      <c r="DN55" s="50"/>
      <c r="DO55" s="50"/>
      <c r="DP55" s="50"/>
      <c r="DQ55" s="50"/>
      <c r="DR55" s="50"/>
      <c r="DS55" s="50"/>
      <c r="DT55" s="50"/>
      <c r="DU55" s="50"/>
      <c r="DV55" s="50"/>
      <c r="DW55" s="50"/>
      <c r="DX55" s="50"/>
      <c r="DY55" s="50"/>
      <c r="DZ55" s="50"/>
      <c r="EA55" s="50"/>
      <c r="EB55" s="50"/>
      <c r="EC55" s="50"/>
      <c r="ED55" s="50"/>
      <c r="EE55" s="50"/>
      <c r="EF55" s="50"/>
      <c r="EG55" s="50"/>
      <c r="EH55" s="50"/>
      <c r="EI55" s="50"/>
      <c r="EJ55" s="50"/>
      <c r="EK55" s="50"/>
      <c r="EL55" s="50"/>
      <c r="EM55" s="50"/>
      <c r="EN55" s="50"/>
      <c r="EO55" s="50"/>
      <c r="EP55" s="50"/>
      <c r="EQ55" s="50"/>
      <c r="ER55" s="50"/>
      <c r="ES55" s="50"/>
      <c r="ET55" s="50"/>
      <c r="EU55" s="50"/>
      <c r="EV55" s="50"/>
      <c r="EW55" s="50"/>
      <c r="EX55" s="50"/>
      <c r="EY55" s="50"/>
      <c r="EZ55" s="50"/>
      <c r="FA55" s="50"/>
      <c r="FB55" s="50"/>
      <c r="FC55" s="50"/>
      <c r="FD55" s="50"/>
      <c r="FE55" s="50"/>
      <c r="FF55" s="50"/>
      <c r="FG55" s="50"/>
      <c r="FH55" s="50"/>
      <c r="FI55" s="50"/>
      <c r="FJ55" s="50"/>
      <c r="FK55" s="50"/>
      <c r="FL55" s="50"/>
      <c r="FM55" s="50"/>
      <c r="FN55" s="50"/>
      <c r="FO55" s="50"/>
      <c r="FP55" s="50"/>
      <c r="FQ55" s="50"/>
      <c r="FR55" s="50"/>
      <c r="FS55" s="50"/>
      <c r="FT55" s="50"/>
      <c r="FU55" s="50"/>
      <c r="FV55" s="50"/>
      <c r="FW55" s="50"/>
      <c r="FX55" s="50"/>
      <c r="FY55" s="50"/>
      <c r="FZ55" s="50"/>
      <c r="GA55" s="50"/>
      <c r="GB55" s="50"/>
      <c r="GC55" s="50"/>
      <c r="GD55" s="50"/>
      <c r="GE55" s="50"/>
      <c r="GF55" s="50"/>
      <c r="GG55" s="50"/>
      <c r="GH55" s="50"/>
      <c r="GI55" s="50"/>
      <c r="GJ55" s="50"/>
      <c r="GK55" s="50"/>
      <c r="GL55" s="50"/>
      <c r="GM55" s="50"/>
      <c r="GN55" s="50"/>
      <c r="GO55" s="50"/>
      <c r="GP55" s="50"/>
      <c r="GQ55" s="50"/>
      <c r="GR55" s="50"/>
      <c r="GS55" s="50"/>
      <c r="GT55" s="50"/>
      <c r="GU55" s="50"/>
      <c r="GV55" s="50"/>
      <c r="GW55" s="50"/>
      <c r="GX55" s="50"/>
      <c r="GY55" s="50"/>
      <c r="GZ55" s="50"/>
      <c r="HA55" s="50"/>
      <c r="HB55" s="50"/>
      <c r="HC55" s="50"/>
      <c r="HD55" s="50"/>
      <c r="HE55" s="50"/>
      <c r="HF55" s="50"/>
      <c r="HG55" s="50"/>
      <c r="HH55" s="50"/>
      <c r="HI55" s="50"/>
      <c r="HJ55" s="50"/>
      <c r="HK55" s="50"/>
      <c r="HL55" s="50"/>
      <c r="HM55" s="50"/>
      <c r="HN55" s="50"/>
      <c r="HO55" s="50"/>
      <c r="HP55" s="50"/>
      <c r="HQ55" s="50"/>
      <c r="HR55" s="50"/>
      <c r="HS55" s="50"/>
      <c r="HT55" s="50"/>
      <c r="HU55" s="50"/>
      <c r="HV55" s="50"/>
      <c r="HW55" s="50"/>
      <c r="HX55" s="50"/>
      <c r="HY55" s="50"/>
      <c r="HZ55" s="50"/>
      <c r="IA55" s="50"/>
      <c r="IB55" s="50"/>
      <c r="IC55" s="50"/>
      <c r="ID55" s="50"/>
      <c r="IE55" s="50"/>
      <c r="IF55" s="50"/>
      <c r="IG55" s="50"/>
      <c r="IH55" s="50"/>
      <c r="II55" s="50"/>
      <c r="IJ55" s="50"/>
      <c r="IK55" s="50"/>
      <c r="IL55" s="50"/>
      <c r="IM55" s="50"/>
      <c r="IN55" s="50"/>
      <c r="IO55" s="50"/>
      <c r="IP55" s="50"/>
      <c r="IQ55" s="50"/>
      <c r="IR55" s="50"/>
      <c r="IS55" s="50"/>
      <c r="IT55" s="50"/>
      <c r="IU55" s="50"/>
      <c r="IV55" s="50"/>
      <c r="IW55" s="50"/>
      <c r="IX55" s="50"/>
      <c r="IY55" s="50"/>
      <c r="IZ55" s="50"/>
      <c r="JA55" s="50"/>
      <c r="JB55" s="50"/>
      <c r="JC55" s="50"/>
      <c r="JD55" s="50"/>
      <c r="JE55" s="50"/>
      <c r="JF55" s="50"/>
      <c r="JG55" s="50"/>
      <c r="JH55" s="50"/>
      <c r="JI55" s="50"/>
      <c r="JJ55" s="50"/>
      <c r="JK55" s="50"/>
      <c r="JL55" s="50"/>
      <c r="JM55" s="50"/>
      <c r="JN55" s="50"/>
      <c r="JO55" s="50"/>
      <c r="JP55" s="50"/>
      <c r="JQ55" s="50"/>
      <c r="JR55" s="50"/>
      <c r="JS55" s="50"/>
      <c r="JT55" s="50"/>
      <c r="JU55" s="50"/>
      <c r="JV55" s="50"/>
      <c r="JW55" s="50"/>
      <c r="JX55" s="50"/>
      <c r="JY55" s="50"/>
      <c r="JZ55" s="50"/>
      <c r="KA55" s="50"/>
      <c r="KB55" s="50"/>
      <c r="KC55" s="50"/>
      <c r="KD55" s="50"/>
      <c r="KE55" s="50"/>
      <c r="KF55" s="50"/>
      <c r="KG55" s="50"/>
      <c r="KH55" s="50"/>
      <c r="KI55" s="50"/>
      <c r="KJ55" s="50"/>
      <c r="KK55" s="50"/>
      <c r="KL55" s="50"/>
      <c r="KM55" s="50"/>
      <c r="KN55" s="50"/>
      <c r="KO55" s="50"/>
      <c r="KP55" s="50"/>
      <c r="KQ55" s="50"/>
      <c r="KR55" s="50"/>
      <c r="KS55" s="50"/>
      <c r="KT55" s="50"/>
      <c r="KU55" s="50"/>
      <c r="KV55" s="50"/>
      <c r="KW55" s="50"/>
      <c r="KX55" s="50"/>
      <c r="KY55" s="50"/>
      <c r="KZ55" s="50"/>
      <c r="LA55" s="50"/>
      <c r="LB55" s="50"/>
      <c r="LC55" s="50"/>
      <c r="LD55" s="50"/>
      <c r="LE55" s="50"/>
      <c r="LF55" s="50"/>
      <c r="LG55" s="50"/>
      <c r="LH55" s="50"/>
      <c r="LI55" s="50"/>
      <c r="LJ55" s="50"/>
      <c r="LK55" s="50"/>
      <c r="LL55" s="50"/>
      <c r="LM55" s="50"/>
      <c r="LN55" s="50"/>
      <c r="LO55" s="50"/>
      <c r="LP55" s="50"/>
      <c r="LQ55" s="50"/>
      <c r="LR55" s="50"/>
      <c r="LS55" s="50"/>
      <c r="LT55" s="50"/>
      <c r="LU55" s="50"/>
      <c r="LV55" s="50"/>
      <c r="LW55" s="50"/>
      <c r="LX55" s="50"/>
      <c r="LY55" s="50"/>
      <c r="LZ55" s="50"/>
      <c r="MA55" s="50"/>
      <c r="MB55" s="50"/>
      <c r="MC55" s="50"/>
      <c r="MD55" s="50"/>
      <c r="ME55" s="50"/>
      <c r="MF55" s="50"/>
      <c r="MG55" s="50"/>
      <c r="MH55" s="50"/>
      <c r="MI55" s="50"/>
      <c r="MJ55" s="50"/>
      <c r="MK55" s="50"/>
      <c r="ML55" s="50"/>
      <c r="MM55" s="50"/>
      <c r="MN55" s="50"/>
      <c r="MO55" s="50"/>
      <c r="MP55" s="50"/>
      <c r="MQ55" s="50"/>
      <c r="MR55" s="50"/>
      <c r="MS55" s="50"/>
      <c r="MT55" s="50"/>
      <c r="MU55" s="50"/>
      <c r="MV55" s="50"/>
      <c r="MW55" s="50"/>
      <c r="MX55" s="50"/>
      <c r="MY55" s="50"/>
      <c r="MZ55" s="50"/>
      <c r="NA55" s="50"/>
      <c r="NB55" s="50"/>
      <c r="NC55" s="50"/>
      <c r="ND55" s="50"/>
      <c r="NE55" s="50"/>
      <c r="NF55" s="50"/>
      <c r="NG55" s="50"/>
      <c r="NH55" s="50"/>
      <c r="NI55" s="50"/>
      <c r="NJ55" s="50"/>
      <c r="NK55" s="50"/>
      <c r="NL55" s="50"/>
      <c r="NM55" s="50"/>
      <c r="NN55" s="50"/>
      <c r="NO55" s="50"/>
      <c r="NP55" s="50"/>
      <c r="NQ55" s="50"/>
      <c r="NR55" s="50"/>
      <c r="NS55" s="50"/>
      <c r="NT55" s="50"/>
      <c r="NU55" s="50"/>
      <c r="NV55" s="50"/>
      <c r="NW55" s="50"/>
      <c r="NX55" s="50"/>
      <c r="NY55" s="50"/>
      <c r="NZ55" s="50"/>
      <c r="OA55" s="50"/>
      <c r="OB55" s="50"/>
      <c r="OC55" s="50"/>
      <c r="OD55" s="50"/>
      <c r="OE55" s="50"/>
      <c r="OF55" s="50"/>
      <c r="OG55" s="50"/>
      <c r="OH55" s="50"/>
      <c r="OI55" s="50"/>
      <c r="OJ55" s="50"/>
      <c r="OK55" s="50"/>
      <c r="OL55" s="50"/>
      <c r="OM55" s="50"/>
      <c r="ON55" s="50"/>
      <c r="OO55" s="50"/>
      <c r="OP55" s="50"/>
      <c r="OQ55" s="50"/>
      <c r="OR55" s="50"/>
      <c r="OS55" s="50"/>
      <c r="OT55" s="50"/>
      <c r="OU55" s="50"/>
      <c r="OV55" s="50"/>
      <c r="OW55" s="50"/>
      <c r="OX55" s="50"/>
      <c r="OY55" s="50"/>
      <c r="OZ55" s="50"/>
      <c r="PA55" s="50"/>
      <c r="PB55" s="50"/>
      <c r="PC55" s="50"/>
      <c r="PD55" s="50"/>
      <c r="PE55" s="50"/>
      <c r="PF55" s="50"/>
      <c r="PG55" s="50"/>
      <c r="PH55" s="50"/>
      <c r="PI55" s="50"/>
      <c r="PJ55" s="50"/>
      <c r="PK55" s="50"/>
      <c r="PL55" s="50"/>
      <c r="PM55" s="50"/>
      <c r="PN55" s="50"/>
      <c r="PO55" s="50"/>
      <c r="PP55" s="50"/>
      <c r="PQ55" s="50"/>
      <c r="PR55" s="50"/>
      <c r="PS55" s="50"/>
      <c r="PT55" s="50"/>
      <c r="PU55" s="50"/>
      <c r="PV55" s="50"/>
      <c r="PW55" s="50"/>
      <c r="PX55" s="50"/>
      <c r="PY55" s="50"/>
      <c r="PZ55" s="50"/>
      <c r="QA55" s="50"/>
      <c r="QB55" s="50"/>
      <c r="QC55" s="50"/>
      <c r="QD55" s="50"/>
      <c r="QE55" s="50"/>
      <c r="QF55" s="50"/>
      <c r="QG55" s="50"/>
      <c r="QH55" s="50"/>
      <c r="QI55" s="50"/>
      <c r="QJ55" s="50"/>
      <c r="QK55" s="50"/>
      <c r="QL55" s="50"/>
      <c r="QM55" s="50"/>
      <c r="QN55" s="50"/>
      <c r="QO55" s="50"/>
      <c r="QP55" s="50"/>
      <c r="QQ55" s="50"/>
      <c r="QR55" s="50"/>
      <c r="QS55" s="50"/>
      <c r="QT55" s="50"/>
      <c r="QU55" s="50"/>
      <c r="QV55" s="50"/>
      <c r="QW55" s="50"/>
      <c r="QX55" s="50"/>
      <c r="QY55" s="50"/>
      <c r="QZ55" s="50"/>
      <c r="RA55" s="50"/>
      <c r="RB55" s="50"/>
      <c r="RC55" s="50"/>
      <c r="RD55" s="50"/>
      <c r="RE55" s="50"/>
      <c r="RF55" s="50"/>
      <c r="RG55" s="50"/>
      <c r="RH55" s="50"/>
      <c r="RI55" s="50"/>
      <c r="RJ55" s="50"/>
      <c r="RK55" s="50"/>
      <c r="RL55" s="50"/>
      <c r="RM55" s="50"/>
      <c r="RN55" s="50"/>
      <c r="RO55" s="50"/>
      <c r="RP55" s="50"/>
      <c r="RQ55" s="50"/>
      <c r="RR55" s="50"/>
      <c r="RS55" s="50"/>
      <c r="RT55" s="50"/>
      <c r="RU55" s="50"/>
      <c r="RV55" s="50"/>
      <c r="RW55" s="50"/>
      <c r="RX55" s="50"/>
      <c r="RY55" s="50"/>
      <c r="RZ55" s="50"/>
      <c r="SA55" s="50"/>
      <c r="SB55" s="50"/>
      <c r="SC55" s="50"/>
      <c r="SD55" s="50"/>
      <c r="SE55" s="50"/>
      <c r="SF55" s="50"/>
      <c r="SG55" s="50"/>
      <c r="SH55" s="50"/>
      <c r="SI55" s="50"/>
      <c r="SJ55" s="50"/>
    </row>
    <row r="56" spans="1:504" s="23" customFormat="1" ht="14.25">
      <c r="B56" s="954"/>
      <c r="C56" s="23" t="s">
        <v>566</v>
      </c>
      <c r="D56" s="89"/>
      <c r="E56" s="89"/>
      <c r="F56" s="25"/>
      <c r="G56" s="107"/>
      <c r="H56" s="26"/>
      <c r="I56" s="260"/>
      <c r="J56" s="26"/>
      <c r="K56" s="26"/>
      <c r="L56" s="26"/>
      <c r="M56" s="599">
        <v>-39570.550000000003</v>
      </c>
      <c r="N56" s="599">
        <v>-39570.550000000003</v>
      </c>
      <c r="O56" s="612"/>
      <c r="P56" s="613">
        <f>M56/(1+ElecDiscountRate)^1</f>
        <v>-36707.374768089052</v>
      </c>
      <c r="Q56" s="613">
        <f t="shared" ref="Q56" si="25">M56/(1+ElecDiscountRate)^1</f>
        <v>-36707.374768089052</v>
      </c>
      <c r="R56" s="256"/>
      <c r="S56" s="256"/>
      <c r="T56" s="27"/>
      <c r="U56" s="27"/>
      <c r="V56" s="50"/>
      <c r="W56" s="50"/>
      <c r="X56" s="50"/>
      <c r="Y56" s="50"/>
      <c r="Z56" s="50"/>
      <c r="AA56" s="50"/>
      <c r="AB56" s="50"/>
      <c r="AC56" s="50"/>
      <c r="AD56" s="50"/>
      <c r="AE56" s="50"/>
      <c r="AF56" s="50"/>
      <c r="AG56" s="50"/>
      <c r="AH56" s="50"/>
      <c r="AI56" s="50"/>
      <c r="AJ56" s="50"/>
      <c r="AK56" s="50"/>
      <c r="AL56" s="50"/>
      <c r="AM56" s="50"/>
      <c r="AN56" s="50"/>
      <c r="AO56" s="50"/>
      <c r="AP56" s="50"/>
      <c r="AQ56" s="50"/>
      <c r="AR56" s="50"/>
      <c r="AS56" s="50"/>
      <c r="AT56" s="50"/>
      <c r="AU56" s="50"/>
      <c r="AV56" s="50"/>
      <c r="AW56" s="50"/>
      <c r="AX56" s="50"/>
      <c r="AY56" s="50"/>
      <c r="AZ56" s="50"/>
      <c r="BA56" s="50"/>
      <c r="BB56" s="50"/>
      <c r="BC56" s="50"/>
      <c r="BD56" s="50"/>
      <c r="BE56" s="50"/>
      <c r="BF56" s="50"/>
      <c r="BG56" s="50"/>
      <c r="BH56" s="50"/>
      <c r="BI56" s="50"/>
      <c r="BJ56" s="50"/>
      <c r="BK56" s="50"/>
      <c r="BL56" s="50"/>
      <c r="BM56" s="50"/>
      <c r="BN56" s="50"/>
      <c r="BO56" s="50"/>
      <c r="BP56" s="50"/>
      <c r="BQ56" s="50"/>
      <c r="BR56" s="50"/>
      <c r="BS56" s="50"/>
      <c r="BT56" s="50"/>
      <c r="BU56" s="50"/>
      <c r="BV56" s="50"/>
      <c r="BW56" s="50"/>
      <c r="BX56" s="50"/>
      <c r="BY56" s="50"/>
      <c r="BZ56" s="50"/>
      <c r="CA56" s="50"/>
      <c r="CB56" s="50"/>
      <c r="CC56" s="50"/>
      <c r="CD56" s="50"/>
      <c r="CE56" s="50"/>
      <c r="CF56" s="50"/>
      <c r="CG56" s="50"/>
      <c r="CH56" s="50"/>
      <c r="CI56" s="50"/>
      <c r="CJ56" s="50"/>
      <c r="CK56" s="50"/>
      <c r="CL56" s="50"/>
      <c r="CM56" s="50"/>
      <c r="CN56" s="50"/>
      <c r="CO56" s="50"/>
      <c r="CP56" s="50"/>
      <c r="CQ56" s="50"/>
      <c r="CR56" s="50"/>
      <c r="CS56" s="50"/>
      <c r="CT56" s="50"/>
      <c r="CU56" s="50"/>
      <c r="CV56" s="50"/>
      <c r="CW56" s="50"/>
      <c r="CX56" s="50"/>
      <c r="CY56" s="50"/>
      <c r="CZ56" s="50"/>
      <c r="DA56" s="50"/>
      <c r="DB56" s="50"/>
      <c r="DC56" s="50"/>
      <c r="DD56" s="50"/>
      <c r="DE56" s="50"/>
      <c r="DF56" s="50"/>
      <c r="DG56" s="50"/>
      <c r="DH56" s="50"/>
      <c r="DI56" s="50"/>
      <c r="DJ56" s="50"/>
      <c r="DK56" s="50"/>
      <c r="DL56" s="50"/>
      <c r="DM56" s="50"/>
      <c r="DN56" s="50"/>
      <c r="DO56" s="50"/>
      <c r="DP56" s="50"/>
      <c r="DQ56" s="50"/>
      <c r="DR56" s="50"/>
      <c r="DS56" s="50"/>
      <c r="DT56" s="50"/>
      <c r="DU56" s="50"/>
      <c r="DV56" s="50"/>
      <c r="DW56" s="50"/>
      <c r="DX56" s="50"/>
      <c r="DY56" s="50"/>
      <c r="DZ56" s="50"/>
      <c r="EA56" s="50"/>
      <c r="EB56" s="50"/>
      <c r="EC56" s="50"/>
      <c r="ED56" s="50"/>
      <c r="EE56" s="50"/>
      <c r="EF56" s="50"/>
      <c r="EG56" s="50"/>
      <c r="EH56" s="50"/>
      <c r="EI56" s="50"/>
      <c r="EJ56" s="50"/>
      <c r="EK56" s="50"/>
      <c r="EL56" s="50"/>
      <c r="EM56" s="50"/>
      <c r="EN56" s="50"/>
      <c r="EO56" s="50"/>
      <c r="EP56" s="50"/>
      <c r="EQ56" s="50"/>
      <c r="ER56" s="50"/>
      <c r="ES56" s="50"/>
      <c r="ET56" s="50"/>
      <c r="EU56" s="50"/>
      <c r="EV56" s="50"/>
      <c r="EW56" s="50"/>
      <c r="EX56" s="50"/>
      <c r="EY56" s="50"/>
      <c r="EZ56" s="50"/>
      <c r="FA56" s="50"/>
      <c r="FB56" s="50"/>
      <c r="FC56" s="50"/>
      <c r="FD56" s="50"/>
      <c r="FE56" s="50"/>
      <c r="FF56" s="50"/>
      <c r="FG56" s="50"/>
      <c r="FH56" s="50"/>
      <c r="FI56" s="50"/>
      <c r="FJ56" s="50"/>
      <c r="FK56" s="50"/>
      <c r="FL56" s="50"/>
      <c r="FM56" s="50"/>
      <c r="FN56" s="50"/>
      <c r="FO56" s="50"/>
      <c r="FP56" s="50"/>
      <c r="FQ56" s="50"/>
      <c r="FR56" s="50"/>
      <c r="FS56" s="50"/>
      <c r="FT56" s="50"/>
      <c r="FU56" s="50"/>
      <c r="FV56" s="50"/>
      <c r="FW56" s="50"/>
      <c r="FX56" s="50"/>
      <c r="FY56" s="50"/>
      <c r="FZ56" s="50"/>
      <c r="GA56" s="50"/>
      <c r="GB56" s="50"/>
      <c r="GC56" s="50"/>
      <c r="GD56" s="50"/>
      <c r="GE56" s="50"/>
      <c r="GF56" s="50"/>
      <c r="GG56" s="50"/>
      <c r="GH56" s="50"/>
      <c r="GI56" s="50"/>
      <c r="GJ56" s="50"/>
      <c r="GK56" s="50"/>
      <c r="GL56" s="50"/>
      <c r="GM56" s="50"/>
      <c r="GN56" s="50"/>
      <c r="GO56" s="50"/>
      <c r="GP56" s="50"/>
      <c r="GQ56" s="50"/>
      <c r="GR56" s="50"/>
      <c r="GS56" s="50"/>
      <c r="GT56" s="50"/>
      <c r="GU56" s="50"/>
      <c r="GV56" s="50"/>
      <c r="GW56" s="50"/>
      <c r="GX56" s="50"/>
      <c r="GY56" s="50"/>
      <c r="GZ56" s="50"/>
      <c r="HA56" s="50"/>
      <c r="HB56" s="50"/>
      <c r="HC56" s="50"/>
      <c r="HD56" s="50"/>
      <c r="HE56" s="50"/>
      <c r="HF56" s="50"/>
      <c r="HG56" s="50"/>
      <c r="HH56" s="50"/>
      <c r="HI56" s="50"/>
      <c r="HJ56" s="50"/>
      <c r="HK56" s="50"/>
      <c r="HL56" s="50"/>
      <c r="HM56" s="50"/>
      <c r="HN56" s="50"/>
      <c r="HO56" s="50"/>
      <c r="HP56" s="50"/>
      <c r="HQ56" s="50"/>
      <c r="HR56" s="50"/>
      <c r="HS56" s="50"/>
      <c r="HT56" s="50"/>
      <c r="HU56" s="50"/>
      <c r="HV56" s="50"/>
      <c r="HW56" s="50"/>
      <c r="HX56" s="50"/>
      <c r="HY56" s="50"/>
      <c r="HZ56" s="50"/>
      <c r="IA56" s="50"/>
      <c r="IB56" s="50"/>
      <c r="IC56" s="50"/>
      <c r="ID56" s="50"/>
      <c r="IE56" s="50"/>
      <c r="IF56" s="50"/>
      <c r="IG56" s="50"/>
      <c r="IH56" s="50"/>
      <c r="II56" s="50"/>
      <c r="IJ56" s="50"/>
      <c r="IK56" s="50"/>
      <c r="IL56" s="50"/>
      <c r="IM56" s="50"/>
      <c r="IN56" s="50"/>
      <c r="IO56" s="50"/>
      <c r="IP56" s="50"/>
      <c r="IQ56" s="50"/>
      <c r="IR56" s="50"/>
      <c r="IS56" s="50"/>
      <c r="IT56" s="50"/>
      <c r="IU56" s="50"/>
      <c r="IV56" s="50"/>
      <c r="IW56" s="50"/>
      <c r="IX56" s="50"/>
      <c r="IY56" s="50"/>
      <c r="IZ56" s="50"/>
      <c r="JA56" s="50"/>
      <c r="JB56" s="50"/>
      <c r="JC56" s="50"/>
      <c r="JD56" s="50"/>
      <c r="JE56" s="50"/>
      <c r="JF56" s="50"/>
      <c r="JG56" s="50"/>
      <c r="JH56" s="50"/>
      <c r="JI56" s="50"/>
      <c r="JJ56" s="50"/>
      <c r="JK56" s="50"/>
      <c r="JL56" s="50"/>
      <c r="JM56" s="50"/>
      <c r="JN56" s="50"/>
      <c r="JO56" s="50"/>
      <c r="JP56" s="50"/>
      <c r="JQ56" s="50"/>
      <c r="JR56" s="50"/>
      <c r="JS56" s="50"/>
      <c r="JT56" s="50"/>
      <c r="JU56" s="50"/>
      <c r="JV56" s="50"/>
      <c r="JW56" s="50"/>
      <c r="JX56" s="50"/>
      <c r="JY56" s="50"/>
      <c r="JZ56" s="50"/>
      <c r="KA56" s="50"/>
      <c r="KB56" s="50"/>
      <c r="KC56" s="50"/>
      <c r="KD56" s="50"/>
      <c r="KE56" s="50"/>
      <c r="KF56" s="50"/>
      <c r="KG56" s="50"/>
      <c r="KH56" s="50"/>
      <c r="KI56" s="50"/>
      <c r="KJ56" s="50"/>
      <c r="KK56" s="50"/>
      <c r="KL56" s="50"/>
      <c r="KM56" s="50"/>
      <c r="KN56" s="50"/>
      <c r="KO56" s="50"/>
      <c r="KP56" s="50"/>
      <c r="KQ56" s="50"/>
      <c r="KR56" s="50"/>
      <c r="KS56" s="50"/>
      <c r="KT56" s="50"/>
      <c r="KU56" s="50"/>
      <c r="KV56" s="50"/>
      <c r="KW56" s="50"/>
      <c r="KX56" s="50"/>
      <c r="KY56" s="50"/>
      <c r="KZ56" s="50"/>
      <c r="LA56" s="50"/>
      <c r="LB56" s="50"/>
      <c r="LC56" s="50"/>
      <c r="LD56" s="50"/>
      <c r="LE56" s="50"/>
      <c r="LF56" s="50"/>
      <c r="LG56" s="50"/>
      <c r="LH56" s="50"/>
      <c r="LI56" s="50"/>
      <c r="LJ56" s="50"/>
      <c r="LK56" s="50"/>
      <c r="LL56" s="50"/>
      <c r="LM56" s="50"/>
      <c r="LN56" s="50"/>
      <c r="LO56" s="50"/>
      <c r="LP56" s="50"/>
      <c r="LQ56" s="50"/>
      <c r="LR56" s="50"/>
      <c r="LS56" s="50"/>
      <c r="LT56" s="50"/>
      <c r="LU56" s="50"/>
      <c r="LV56" s="50"/>
      <c r="LW56" s="50"/>
      <c r="LX56" s="50"/>
      <c r="LY56" s="50"/>
      <c r="LZ56" s="50"/>
      <c r="MA56" s="50"/>
      <c r="MB56" s="50"/>
      <c r="MC56" s="50"/>
      <c r="MD56" s="50"/>
      <c r="ME56" s="50"/>
      <c r="MF56" s="50"/>
      <c r="MG56" s="50"/>
      <c r="MH56" s="50"/>
      <c r="MI56" s="50"/>
      <c r="MJ56" s="50"/>
      <c r="MK56" s="50"/>
      <c r="ML56" s="50"/>
      <c r="MM56" s="50"/>
      <c r="MN56" s="50"/>
      <c r="MO56" s="50"/>
      <c r="MP56" s="50"/>
      <c r="MQ56" s="50"/>
      <c r="MR56" s="50"/>
      <c r="MS56" s="50"/>
      <c r="MT56" s="50"/>
      <c r="MU56" s="50"/>
      <c r="MV56" s="50"/>
      <c r="MW56" s="50"/>
      <c r="MX56" s="50"/>
      <c r="MY56" s="50"/>
      <c r="MZ56" s="50"/>
      <c r="NA56" s="50"/>
      <c r="NB56" s="50"/>
      <c r="NC56" s="50"/>
      <c r="ND56" s="50"/>
      <c r="NE56" s="50"/>
      <c r="NF56" s="50"/>
      <c r="NG56" s="50"/>
      <c r="NH56" s="50"/>
      <c r="NI56" s="50"/>
      <c r="NJ56" s="50"/>
      <c r="NK56" s="50"/>
      <c r="NL56" s="50"/>
      <c r="NM56" s="50"/>
      <c r="NN56" s="50"/>
      <c r="NO56" s="50"/>
      <c r="NP56" s="50"/>
      <c r="NQ56" s="50"/>
      <c r="NR56" s="50"/>
      <c r="NS56" s="50"/>
      <c r="NT56" s="50"/>
      <c r="NU56" s="50"/>
      <c r="NV56" s="50"/>
      <c r="NW56" s="50"/>
      <c r="NX56" s="50"/>
      <c r="NY56" s="50"/>
      <c r="NZ56" s="50"/>
      <c r="OA56" s="50"/>
      <c r="OB56" s="50"/>
      <c r="OC56" s="50"/>
      <c r="OD56" s="50"/>
      <c r="OE56" s="50"/>
      <c r="OF56" s="50"/>
      <c r="OG56" s="50"/>
      <c r="OH56" s="50"/>
      <c r="OI56" s="50"/>
      <c r="OJ56" s="50"/>
      <c r="OK56" s="50"/>
      <c r="OL56" s="50"/>
      <c r="OM56" s="50"/>
      <c r="ON56" s="50"/>
      <c r="OO56" s="50"/>
      <c r="OP56" s="50"/>
      <c r="OQ56" s="50"/>
      <c r="OR56" s="50"/>
      <c r="OS56" s="50"/>
      <c r="OT56" s="50"/>
      <c r="OU56" s="50"/>
      <c r="OV56" s="50"/>
      <c r="OW56" s="50"/>
      <c r="OX56" s="50"/>
      <c r="OY56" s="50"/>
      <c r="OZ56" s="50"/>
      <c r="PA56" s="50"/>
      <c r="PB56" s="50"/>
      <c r="PC56" s="50"/>
      <c r="PD56" s="50"/>
      <c r="PE56" s="50"/>
      <c r="PF56" s="50"/>
      <c r="PG56" s="50"/>
      <c r="PH56" s="50"/>
      <c r="PI56" s="50"/>
      <c r="PJ56" s="50"/>
      <c r="PK56" s="50"/>
      <c r="PL56" s="50"/>
      <c r="PM56" s="50"/>
      <c r="PN56" s="50"/>
      <c r="PO56" s="50"/>
      <c r="PP56" s="50"/>
      <c r="PQ56" s="50"/>
      <c r="PR56" s="50"/>
      <c r="PS56" s="50"/>
      <c r="PT56" s="50"/>
      <c r="PU56" s="50"/>
      <c r="PV56" s="50"/>
      <c r="PW56" s="50"/>
      <c r="PX56" s="50"/>
      <c r="PY56" s="50"/>
      <c r="PZ56" s="50"/>
      <c r="QA56" s="50"/>
      <c r="QB56" s="50"/>
      <c r="QC56" s="50"/>
      <c r="QD56" s="50"/>
      <c r="QE56" s="50"/>
      <c r="QF56" s="50"/>
      <c r="QG56" s="50"/>
      <c r="QH56" s="50"/>
      <c r="QI56" s="50"/>
      <c r="QJ56" s="50"/>
      <c r="QK56" s="50"/>
      <c r="QL56" s="50"/>
      <c r="QM56" s="50"/>
      <c r="QN56" s="50"/>
      <c r="QO56" s="50"/>
      <c r="QP56" s="50"/>
      <c r="QQ56" s="50"/>
      <c r="QR56" s="50"/>
      <c r="QS56" s="50"/>
      <c r="QT56" s="50"/>
      <c r="QU56" s="50"/>
      <c r="QV56" s="50"/>
      <c r="QW56" s="50"/>
      <c r="QX56" s="50"/>
      <c r="QY56" s="50"/>
      <c r="QZ56" s="50"/>
      <c r="RA56" s="50"/>
      <c r="RB56" s="50"/>
      <c r="RC56" s="50"/>
      <c r="RD56" s="50"/>
      <c r="RE56" s="50"/>
      <c r="RF56" s="50"/>
      <c r="RG56" s="50"/>
      <c r="RH56" s="50"/>
      <c r="RI56" s="50"/>
      <c r="RJ56" s="50"/>
      <c r="RK56" s="50"/>
      <c r="RL56" s="50"/>
      <c r="RM56" s="50"/>
      <c r="RN56" s="50"/>
      <c r="RO56" s="50"/>
      <c r="RP56" s="50"/>
      <c r="RQ56" s="50"/>
      <c r="RR56" s="50"/>
      <c r="RS56" s="50"/>
      <c r="RT56" s="50"/>
      <c r="RU56" s="50"/>
      <c r="RV56" s="50"/>
      <c r="RW56" s="50"/>
      <c r="RX56" s="50"/>
      <c r="RY56" s="50"/>
      <c r="RZ56" s="50"/>
      <c r="SA56" s="50"/>
      <c r="SB56" s="50"/>
      <c r="SC56" s="50"/>
      <c r="SD56" s="50"/>
      <c r="SE56" s="50"/>
      <c r="SF56" s="50"/>
      <c r="SG56" s="50"/>
      <c r="SH56" s="50"/>
      <c r="SI56" s="50"/>
      <c r="SJ56" s="50"/>
    </row>
    <row r="57" spans="1:504" s="23" customFormat="1">
      <c r="B57" s="619"/>
      <c r="C57" s="610" t="s">
        <v>407</v>
      </c>
      <c r="D57" s="127"/>
      <c r="E57" s="127"/>
      <c r="F57" s="127"/>
      <c r="G57" s="127"/>
      <c r="H57" s="127"/>
      <c r="I57" s="127"/>
      <c r="J57" s="127"/>
      <c r="K57" s="127"/>
      <c r="L57" s="127"/>
      <c r="M57" s="257">
        <v>606769.63</v>
      </c>
      <c r="N57" s="257">
        <v>606769.63</v>
      </c>
      <c r="O57" s="614"/>
      <c r="P57" s="614">
        <f t="shared" ref="P57:P70" si="26">M57/(1+ElecDiscountRate)^1</f>
        <v>562866.07606679027</v>
      </c>
      <c r="Q57" s="614">
        <f t="shared" si="22"/>
        <v>562866.07606679027</v>
      </c>
      <c r="R57" s="127"/>
      <c r="S57" s="871"/>
      <c r="T57" s="127"/>
      <c r="U57" s="611"/>
      <c r="V57" s="50"/>
      <c r="W57" s="50"/>
      <c r="X57" s="50"/>
      <c r="Y57" s="50"/>
      <c r="Z57" s="50"/>
      <c r="AA57" s="50"/>
      <c r="AB57" s="50"/>
      <c r="AC57" s="50"/>
      <c r="AD57" s="50"/>
      <c r="AE57" s="50"/>
      <c r="AF57" s="50"/>
      <c r="AG57" s="50"/>
      <c r="AH57" s="50"/>
      <c r="AI57" s="50"/>
      <c r="AJ57" s="50"/>
      <c r="AK57" s="50"/>
      <c r="AL57" s="50"/>
      <c r="AM57" s="50"/>
      <c r="AN57" s="50"/>
      <c r="AO57" s="50"/>
      <c r="AP57" s="50"/>
      <c r="AQ57" s="50"/>
      <c r="AR57" s="50"/>
      <c r="AS57" s="50"/>
      <c r="AT57" s="50"/>
      <c r="AU57" s="50"/>
      <c r="AV57" s="50"/>
      <c r="AW57" s="50"/>
      <c r="AX57" s="50"/>
      <c r="AY57" s="50"/>
      <c r="AZ57" s="50"/>
      <c r="BA57" s="50"/>
      <c r="BB57" s="50"/>
      <c r="BC57" s="50"/>
      <c r="BD57" s="50"/>
      <c r="BE57" s="50"/>
      <c r="BF57" s="50"/>
      <c r="BG57" s="50"/>
      <c r="BH57" s="50"/>
      <c r="BI57" s="50"/>
      <c r="BJ57" s="50"/>
      <c r="BK57" s="50"/>
      <c r="BL57" s="50"/>
      <c r="BM57" s="50"/>
      <c r="BN57" s="50"/>
      <c r="BO57" s="50"/>
      <c r="BP57" s="50"/>
      <c r="BQ57" s="50"/>
      <c r="BR57" s="50"/>
      <c r="BS57" s="50"/>
      <c r="BT57" s="50"/>
      <c r="BU57" s="50"/>
      <c r="BV57" s="50"/>
      <c r="BW57" s="50"/>
      <c r="BX57" s="50"/>
      <c r="BY57" s="50"/>
      <c r="BZ57" s="50"/>
      <c r="CA57" s="50"/>
      <c r="CB57" s="50"/>
      <c r="CC57" s="50"/>
      <c r="CD57" s="50"/>
      <c r="CE57" s="50"/>
      <c r="CF57" s="50"/>
      <c r="CG57" s="50"/>
      <c r="CH57" s="50"/>
      <c r="CI57" s="50"/>
      <c r="CJ57" s="50"/>
      <c r="CK57" s="50"/>
      <c r="CL57" s="50"/>
      <c r="CM57" s="50"/>
      <c r="CN57" s="50"/>
      <c r="CO57" s="50"/>
      <c r="CP57" s="50"/>
      <c r="CQ57" s="50"/>
      <c r="CR57" s="50"/>
      <c r="CS57" s="50"/>
      <c r="CT57" s="50"/>
      <c r="CU57" s="50"/>
      <c r="CV57" s="50"/>
      <c r="CW57" s="50"/>
      <c r="CX57" s="50"/>
      <c r="CY57" s="50"/>
      <c r="CZ57" s="50"/>
      <c r="DA57" s="50"/>
      <c r="DB57" s="50"/>
      <c r="DC57" s="50"/>
      <c r="DD57" s="50"/>
      <c r="DE57" s="50"/>
      <c r="DF57" s="50"/>
      <c r="DG57" s="50"/>
      <c r="DH57" s="50"/>
      <c r="DI57" s="50"/>
      <c r="DJ57" s="50"/>
      <c r="DK57" s="50"/>
      <c r="DL57" s="50"/>
      <c r="DM57" s="50"/>
      <c r="DN57" s="50"/>
      <c r="DO57" s="50"/>
      <c r="DP57" s="50"/>
      <c r="DQ57" s="50"/>
      <c r="DR57" s="50"/>
      <c r="DS57" s="50"/>
      <c r="DT57" s="50"/>
      <c r="DU57" s="50"/>
      <c r="DV57" s="50"/>
      <c r="DW57" s="50"/>
      <c r="DX57" s="50"/>
      <c r="DY57" s="50"/>
      <c r="DZ57" s="50"/>
      <c r="EA57" s="50"/>
      <c r="EB57" s="50"/>
      <c r="EC57" s="50"/>
      <c r="ED57" s="50"/>
      <c r="EE57" s="50"/>
      <c r="EF57" s="50"/>
      <c r="EG57" s="50"/>
      <c r="EH57" s="50"/>
      <c r="EI57" s="50"/>
      <c r="EJ57" s="50"/>
      <c r="EK57" s="50"/>
      <c r="EL57" s="50"/>
      <c r="EM57" s="50"/>
      <c r="EN57" s="50"/>
      <c r="EO57" s="50"/>
      <c r="EP57" s="50"/>
      <c r="EQ57" s="50"/>
      <c r="ER57" s="50"/>
      <c r="ES57" s="50"/>
      <c r="ET57" s="50"/>
      <c r="EU57" s="50"/>
      <c r="EV57" s="50"/>
      <c r="EW57" s="50"/>
      <c r="EX57" s="50"/>
      <c r="EY57" s="50"/>
      <c r="EZ57" s="50"/>
      <c r="FA57" s="50"/>
      <c r="FB57" s="50"/>
      <c r="FC57" s="50"/>
      <c r="FD57" s="50"/>
      <c r="FE57" s="50"/>
      <c r="FF57" s="50"/>
      <c r="FG57" s="50"/>
      <c r="FH57" s="50"/>
      <c r="FI57" s="50"/>
      <c r="FJ57" s="50"/>
      <c r="FK57" s="50"/>
      <c r="FL57" s="50"/>
      <c r="FM57" s="50"/>
      <c r="FN57" s="50"/>
      <c r="FO57" s="50"/>
      <c r="FP57" s="50"/>
      <c r="FQ57" s="50"/>
      <c r="FR57" s="50"/>
      <c r="FS57" s="50"/>
      <c r="FT57" s="50"/>
      <c r="FU57" s="50"/>
      <c r="FV57" s="50"/>
      <c r="FW57" s="50"/>
      <c r="FX57" s="50"/>
      <c r="FY57" s="50"/>
      <c r="FZ57" s="50"/>
      <c r="GA57" s="50"/>
      <c r="GB57" s="50"/>
      <c r="GC57" s="50"/>
      <c r="GD57" s="50"/>
      <c r="GE57" s="50"/>
      <c r="GF57" s="50"/>
      <c r="GG57" s="50"/>
      <c r="GH57" s="50"/>
      <c r="GI57" s="50"/>
      <c r="GJ57" s="50"/>
      <c r="GK57" s="50"/>
      <c r="GL57" s="50"/>
      <c r="GM57" s="50"/>
      <c r="GN57" s="50"/>
      <c r="GO57" s="50"/>
      <c r="GP57" s="50"/>
      <c r="GQ57" s="50"/>
      <c r="GR57" s="50"/>
      <c r="GS57" s="50"/>
      <c r="GT57" s="50"/>
      <c r="GU57" s="50"/>
      <c r="GV57" s="50"/>
      <c r="GW57" s="50"/>
      <c r="GX57" s="50"/>
      <c r="GY57" s="50"/>
      <c r="GZ57" s="50"/>
      <c r="HA57" s="50"/>
      <c r="HB57" s="50"/>
      <c r="HC57" s="50"/>
      <c r="HD57" s="50"/>
      <c r="HE57" s="50"/>
      <c r="HF57" s="50"/>
      <c r="HG57" s="50"/>
      <c r="HH57" s="50"/>
      <c r="HI57" s="50"/>
      <c r="HJ57" s="50"/>
      <c r="HK57" s="50"/>
      <c r="HL57" s="50"/>
      <c r="HM57" s="50"/>
      <c r="HN57" s="50"/>
      <c r="HO57" s="50"/>
      <c r="HP57" s="50"/>
      <c r="HQ57" s="50"/>
      <c r="HR57" s="50"/>
      <c r="HS57" s="50"/>
      <c r="HT57" s="50"/>
      <c r="HU57" s="50"/>
      <c r="HV57" s="50"/>
      <c r="HW57" s="50"/>
      <c r="HX57" s="50"/>
      <c r="HY57" s="50"/>
      <c r="HZ57" s="50"/>
      <c r="IA57" s="50"/>
      <c r="IB57" s="50"/>
      <c r="IC57" s="50"/>
      <c r="ID57" s="50"/>
      <c r="IE57" s="50"/>
      <c r="IF57" s="50"/>
      <c r="IG57" s="50"/>
      <c r="IH57" s="50"/>
      <c r="II57" s="50"/>
      <c r="IJ57" s="50"/>
      <c r="IK57" s="50"/>
      <c r="IL57" s="50"/>
      <c r="IM57" s="50"/>
      <c r="IN57" s="50"/>
      <c r="IO57" s="50"/>
      <c r="IP57" s="50"/>
      <c r="IQ57" s="50"/>
      <c r="IR57" s="50"/>
      <c r="IS57" s="50"/>
      <c r="IT57" s="50"/>
      <c r="IU57" s="50"/>
      <c r="IV57" s="50"/>
      <c r="IW57" s="50"/>
      <c r="IX57" s="50"/>
      <c r="IY57" s="50"/>
      <c r="IZ57" s="50"/>
      <c r="JA57" s="50"/>
      <c r="JB57" s="50"/>
      <c r="JC57" s="50"/>
      <c r="JD57" s="50"/>
      <c r="JE57" s="50"/>
      <c r="JF57" s="50"/>
      <c r="JG57" s="50"/>
      <c r="JH57" s="50"/>
      <c r="JI57" s="50"/>
      <c r="JJ57" s="50"/>
      <c r="JK57" s="50"/>
      <c r="JL57" s="50"/>
      <c r="JM57" s="50"/>
      <c r="JN57" s="50"/>
      <c r="JO57" s="50"/>
      <c r="JP57" s="50"/>
      <c r="JQ57" s="50"/>
      <c r="JR57" s="50"/>
      <c r="JS57" s="50"/>
      <c r="JT57" s="50"/>
      <c r="JU57" s="50"/>
      <c r="JV57" s="50"/>
      <c r="JW57" s="50"/>
      <c r="JX57" s="50"/>
      <c r="JY57" s="50"/>
      <c r="JZ57" s="50"/>
      <c r="KA57" s="50"/>
      <c r="KB57" s="50"/>
      <c r="KC57" s="50"/>
      <c r="KD57" s="50"/>
      <c r="KE57" s="50"/>
      <c r="KF57" s="50"/>
      <c r="KG57" s="50"/>
      <c r="KH57" s="50"/>
      <c r="KI57" s="50"/>
      <c r="KJ57" s="50"/>
      <c r="KK57" s="50"/>
      <c r="KL57" s="50"/>
      <c r="KM57" s="50"/>
      <c r="KN57" s="50"/>
      <c r="KO57" s="50"/>
      <c r="KP57" s="50"/>
      <c r="KQ57" s="50"/>
      <c r="KR57" s="50"/>
      <c r="KS57" s="50"/>
      <c r="KT57" s="50"/>
      <c r="KU57" s="50"/>
      <c r="KV57" s="50"/>
      <c r="KW57" s="50"/>
      <c r="KX57" s="50"/>
      <c r="KY57" s="50"/>
      <c r="KZ57" s="50"/>
      <c r="LA57" s="50"/>
      <c r="LB57" s="50"/>
      <c r="LC57" s="50"/>
      <c r="LD57" s="50"/>
      <c r="LE57" s="50"/>
      <c r="LF57" s="50"/>
      <c r="LG57" s="50"/>
      <c r="LH57" s="50"/>
      <c r="LI57" s="50"/>
      <c r="LJ57" s="50"/>
      <c r="LK57" s="50"/>
      <c r="LL57" s="50"/>
      <c r="LM57" s="50"/>
      <c r="LN57" s="50"/>
      <c r="LO57" s="50"/>
      <c r="LP57" s="50"/>
      <c r="LQ57" s="50"/>
      <c r="LR57" s="50"/>
      <c r="LS57" s="50"/>
      <c r="LT57" s="50"/>
      <c r="LU57" s="50"/>
      <c r="LV57" s="50"/>
      <c r="LW57" s="50"/>
      <c r="LX57" s="50"/>
      <c r="LY57" s="50"/>
      <c r="LZ57" s="50"/>
      <c r="MA57" s="50"/>
      <c r="MB57" s="50"/>
      <c r="MC57" s="50"/>
      <c r="MD57" s="50"/>
      <c r="ME57" s="50"/>
      <c r="MF57" s="50"/>
      <c r="MG57" s="50"/>
      <c r="MH57" s="50"/>
      <c r="MI57" s="50"/>
      <c r="MJ57" s="50"/>
      <c r="MK57" s="50"/>
      <c r="ML57" s="50"/>
      <c r="MM57" s="50"/>
      <c r="MN57" s="50"/>
      <c r="MO57" s="50"/>
      <c r="MP57" s="50"/>
      <c r="MQ57" s="50"/>
      <c r="MR57" s="50"/>
      <c r="MS57" s="50"/>
      <c r="MT57" s="50"/>
      <c r="MU57" s="50"/>
      <c r="MV57" s="50"/>
      <c r="MW57" s="50"/>
      <c r="MX57" s="50"/>
      <c r="MY57" s="50"/>
      <c r="MZ57" s="50"/>
      <c r="NA57" s="50"/>
      <c r="NB57" s="50"/>
      <c r="NC57" s="50"/>
      <c r="ND57" s="50"/>
      <c r="NE57" s="50"/>
      <c r="NF57" s="50"/>
      <c r="NG57" s="50"/>
      <c r="NH57" s="50"/>
      <c r="NI57" s="50"/>
      <c r="NJ57" s="50"/>
      <c r="NK57" s="50"/>
      <c r="NL57" s="50"/>
      <c r="NM57" s="50"/>
      <c r="NN57" s="50"/>
      <c r="NO57" s="50"/>
      <c r="NP57" s="50"/>
      <c r="NQ57" s="50"/>
      <c r="NR57" s="50"/>
      <c r="NS57" s="50"/>
      <c r="NT57" s="50"/>
      <c r="NU57" s="50"/>
      <c r="NV57" s="50"/>
      <c r="NW57" s="50"/>
      <c r="NX57" s="50"/>
      <c r="NY57" s="50"/>
      <c r="NZ57" s="50"/>
      <c r="OA57" s="50"/>
      <c r="OB57" s="50"/>
      <c r="OC57" s="50"/>
      <c r="OD57" s="50"/>
      <c r="OE57" s="50"/>
      <c r="OF57" s="50"/>
      <c r="OG57" s="50"/>
      <c r="OH57" s="50"/>
      <c r="OI57" s="50"/>
      <c r="OJ57" s="50"/>
      <c r="OK57" s="50"/>
      <c r="OL57" s="50"/>
      <c r="OM57" s="50"/>
      <c r="ON57" s="50"/>
      <c r="OO57" s="50"/>
      <c r="OP57" s="50"/>
      <c r="OQ57" s="50"/>
      <c r="OR57" s="50"/>
      <c r="OS57" s="50"/>
      <c r="OT57" s="50"/>
      <c r="OU57" s="50"/>
      <c r="OV57" s="50"/>
      <c r="OW57" s="50"/>
      <c r="OX57" s="50"/>
      <c r="OY57" s="50"/>
      <c r="OZ57" s="50"/>
      <c r="PA57" s="50"/>
      <c r="PB57" s="50"/>
      <c r="PC57" s="50"/>
      <c r="PD57" s="50"/>
      <c r="PE57" s="50"/>
      <c r="PF57" s="50"/>
      <c r="PG57" s="50"/>
      <c r="PH57" s="50"/>
      <c r="PI57" s="50"/>
      <c r="PJ57" s="50"/>
      <c r="PK57" s="50"/>
      <c r="PL57" s="50"/>
      <c r="PM57" s="50"/>
      <c r="PN57" s="50"/>
      <c r="PO57" s="50"/>
      <c r="PP57" s="50"/>
      <c r="PQ57" s="50"/>
      <c r="PR57" s="50"/>
      <c r="PS57" s="50"/>
      <c r="PT57" s="50"/>
      <c r="PU57" s="50"/>
      <c r="PV57" s="50"/>
      <c r="PW57" s="50"/>
      <c r="PX57" s="50"/>
      <c r="PY57" s="50"/>
      <c r="PZ57" s="50"/>
      <c r="QA57" s="50"/>
      <c r="QB57" s="50"/>
      <c r="QC57" s="50"/>
      <c r="QD57" s="50"/>
      <c r="QE57" s="50"/>
      <c r="QF57" s="50"/>
      <c r="QG57" s="50"/>
      <c r="QH57" s="50"/>
      <c r="QI57" s="50"/>
      <c r="QJ57" s="50"/>
      <c r="QK57" s="50"/>
      <c r="QL57" s="50"/>
      <c r="QM57" s="50"/>
      <c r="QN57" s="50"/>
      <c r="QO57" s="50"/>
      <c r="QP57" s="50"/>
      <c r="QQ57" s="50"/>
      <c r="QR57" s="50"/>
      <c r="QS57" s="50"/>
      <c r="QT57" s="50"/>
      <c r="QU57" s="50"/>
      <c r="QV57" s="50"/>
      <c r="QW57" s="50"/>
      <c r="QX57" s="50"/>
      <c r="QY57" s="50"/>
      <c r="QZ57" s="50"/>
      <c r="RA57" s="50"/>
      <c r="RB57" s="50"/>
      <c r="RC57" s="50"/>
      <c r="RD57" s="50"/>
      <c r="RE57" s="50"/>
      <c r="RF57" s="50"/>
      <c r="RG57" s="50"/>
      <c r="RH57" s="50"/>
      <c r="RI57" s="50"/>
      <c r="RJ57" s="50"/>
      <c r="RK57" s="50"/>
      <c r="RL57" s="50"/>
      <c r="RM57" s="50"/>
      <c r="RN57" s="50"/>
      <c r="RO57" s="50"/>
      <c r="RP57" s="50"/>
      <c r="RQ57" s="50"/>
      <c r="RR57" s="50"/>
      <c r="RS57" s="50"/>
      <c r="RT57" s="50"/>
      <c r="RU57" s="50"/>
      <c r="RV57" s="50"/>
      <c r="RW57" s="50"/>
      <c r="RX57" s="50"/>
      <c r="RY57" s="50"/>
      <c r="RZ57" s="50"/>
      <c r="SA57" s="50"/>
      <c r="SB57" s="50"/>
      <c r="SC57" s="50"/>
      <c r="SD57" s="50"/>
      <c r="SE57" s="50"/>
      <c r="SF57" s="50"/>
      <c r="SG57" s="50"/>
      <c r="SH57" s="50"/>
      <c r="SI57" s="50"/>
      <c r="SJ57" s="50"/>
    </row>
    <row r="58" spans="1:504" s="23" customFormat="1">
      <c r="B58" s="619"/>
      <c r="C58" s="518" t="s">
        <v>533</v>
      </c>
      <c r="D58" s="127"/>
      <c r="E58" s="127"/>
      <c r="F58" s="127"/>
      <c r="G58" s="127"/>
      <c r="H58" s="127"/>
      <c r="I58" s="127"/>
      <c r="J58" s="127"/>
      <c r="K58" s="127"/>
      <c r="L58" s="127"/>
      <c r="M58" s="257">
        <v>296844.73</v>
      </c>
      <c r="N58" s="257">
        <v>296844.73</v>
      </c>
      <c r="O58" s="614"/>
      <c r="P58" s="614">
        <f t="shared" si="26"/>
        <v>275366.16883116879</v>
      </c>
      <c r="Q58" s="614">
        <f t="shared" si="22"/>
        <v>275366.16883116879</v>
      </c>
      <c r="R58" s="127"/>
      <c r="S58" s="871"/>
      <c r="T58" s="127"/>
      <c r="U58" s="611"/>
      <c r="V58" s="50"/>
      <c r="W58" s="50"/>
      <c r="X58" s="50"/>
      <c r="Y58" s="50"/>
      <c r="Z58" s="50"/>
      <c r="AA58" s="50"/>
      <c r="AB58" s="50"/>
      <c r="AC58" s="50"/>
      <c r="AD58" s="50"/>
      <c r="AE58" s="50"/>
      <c r="AF58" s="50"/>
      <c r="AG58" s="50"/>
      <c r="AH58" s="50"/>
      <c r="AI58" s="50"/>
      <c r="AJ58" s="50"/>
      <c r="AK58" s="50"/>
      <c r="AL58" s="50"/>
      <c r="AM58" s="50"/>
      <c r="AN58" s="50"/>
      <c r="AO58" s="50"/>
      <c r="AP58" s="50"/>
      <c r="AQ58" s="50"/>
      <c r="AR58" s="50"/>
      <c r="AS58" s="50"/>
      <c r="AT58" s="50"/>
      <c r="AU58" s="50"/>
      <c r="AV58" s="50"/>
      <c r="AW58" s="50"/>
      <c r="AX58" s="50"/>
      <c r="AY58" s="50"/>
      <c r="AZ58" s="50"/>
      <c r="BA58" s="50"/>
      <c r="BB58" s="50"/>
      <c r="BC58" s="50"/>
      <c r="BD58" s="50"/>
      <c r="BE58" s="50"/>
      <c r="BF58" s="50"/>
      <c r="BG58" s="50"/>
      <c r="BH58" s="50"/>
      <c r="BI58" s="50"/>
      <c r="BJ58" s="50"/>
      <c r="BK58" s="50"/>
      <c r="BL58" s="50"/>
      <c r="BM58" s="50"/>
      <c r="BN58" s="50"/>
      <c r="BO58" s="50"/>
      <c r="BP58" s="50"/>
      <c r="BQ58" s="50"/>
      <c r="BR58" s="50"/>
      <c r="BS58" s="50"/>
      <c r="BT58" s="50"/>
      <c r="BU58" s="50"/>
      <c r="BV58" s="50"/>
      <c r="BW58" s="50"/>
      <c r="BX58" s="50"/>
      <c r="BY58" s="50"/>
      <c r="BZ58" s="50"/>
      <c r="CA58" s="50"/>
      <c r="CB58" s="50"/>
      <c r="CC58" s="50"/>
      <c r="CD58" s="50"/>
      <c r="CE58" s="50"/>
      <c r="CF58" s="50"/>
      <c r="CG58" s="50"/>
      <c r="CH58" s="50"/>
      <c r="CI58" s="50"/>
      <c r="CJ58" s="50"/>
      <c r="CK58" s="50"/>
      <c r="CL58" s="50"/>
      <c r="CM58" s="50"/>
      <c r="CN58" s="50"/>
      <c r="CO58" s="50"/>
      <c r="CP58" s="50"/>
      <c r="CQ58" s="50"/>
      <c r="CR58" s="50"/>
      <c r="CS58" s="50"/>
      <c r="CT58" s="50"/>
      <c r="CU58" s="50"/>
      <c r="CV58" s="50"/>
      <c r="CW58" s="50"/>
      <c r="CX58" s="50"/>
      <c r="CY58" s="50"/>
      <c r="CZ58" s="50"/>
      <c r="DA58" s="50"/>
      <c r="DB58" s="50"/>
      <c r="DC58" s="50"/>
      <c r="DD58" s="50"/>
      <c r="DE58" s="50"/>
      <c r="DF58" s="50"/>
      <c r="DG58" s="50"/>
      <c r="DH58" s="50"/>
      <c r="DI58" s="50"/>
      <c r="DJ58" s="50"/>
      <c r="DK58" s="50"/>
      <c r="DL58" s="50"/>
      <c r="DM58" s="50"/>
      <c r="DN58" s="50"/>
      <c r="DO58" s="50"/>
      <c r="DP58" s="50"/>
      <c r="DQ58" s="50"/>
      <c r="DR58" s="50"/>
      <c r="DS58" s="50"/>
      <c r="DT58" s="50"/>
      <c r="DU58" s="50"/>
      <c r="DV58" s="50"/>
      <c r="DW58" s="50"/>
      <c r="DX58" s="50"/>
      <c r="DY58" s="50"/>
      <c r="DZ58" s="50"/>
      <c r="EA58" s="50"/>
      <c r="EB58" s="50"/>
      <c r="EC58" s="50"/>
      <c r="ED58" s="50"/>
      <c r="EE58" s="50"/>
      <c r="EF58" s="50"/>
      <c r="EG58" s="50"/>
      <c r="EH58" s="50"/>
      <c r="EI58" s="50"/>
      <c r="EJ58" s="50"/>
      <c r="EK58" s="50"/>
      <c r="EL58" s="50"/>
      <c r="EM58" s="50"/>
      <c r="EN58" s="50"/>
      <c r="EO58" s="50"/>
      <c r="EP58" s="50"/>
      <c r="EQ58" s="50"/>
      <c r="ER58" s="50"/>
      <c r="ES58" s="50"/>
      <c r="ET58" s="50"/>
      <c r="EU58" s="50"/>
      <c r="EV58" s="50"/>
      <c r="EW58" s="50"/>
      <c r="EX58" s="50"/>
      <c r="EY58" s="50"/>
      <c r="EZ58" s="50"/>
      <c r="FA58" s="50"/>
      <c r="FB58" s="50"/>
      <c r="FC58" s="50"/>
      <c r="FD58" s="50"/>
      <c r="FE58" s="50"/>
      <c r="FF58" s="50"/>
      <c r="FG58" s="50"/>
      <c r="FH58" s="50"/>
      <c r="FI58" s="50"/>
      <c r="FJ58" s="50"/>
      <c r="FK58" s="50"/>
      <c r="FL58" s="50"/>
      <c r="FM58" s="50"/>
      <c r="FN58" s="50"/>
      <c r="FO58" s="50"/>
      <c r="FP58" s="50"/>
      <c r="FQ58" s="50"/>
      <c r="FR58" s="50"/>
      <c r="FS58" s="50"/>
      <c r="FT58" s="50"/>
      <c r="FU58" s="50"/>
      <c r="FV58" s="50"/>
      <c r="FW58" s="50"/>
      <c r="FX58" s="50"/>
      <c r="FY58" s="50"/>
      <c r="FZ58" s="50"/>
      <c r="GA58" s="50"/>
      <c r="GB58" s="50"/>
      <c r="GC58" s="50"/>
      <c r="GD58" s="50"/>
      <c r="GE58" s="50"/>
      <c r="GF58" s="50"/>
      <c r="GG58" s="50"/>
      <c r="GH58" s="50"/>
      <c r="GI58" s="50"/>
      <c r="GJ58" s="50"/>
      <c r="GK58" s="50"/>
      <c r="GL58" s="50"/>
      <c r="GM58" s="50"/>
      <c r="GN58" s="50"/>
      <c r="GO58" s="50"/>
      <c r="GP58" s="50"/>
      <c r="GQ58" s="50"/>
      <c r="GR58" s="50"/>
      <c r="GS58" s="50"/>
      <c r="GT58" s="50"/>
      <c r="GU58" s="50"/>
      <c r="GV58" s="50"/>
      <c r="GW58" s="50"/>
      <c r="GX58" s="50"/>
      <c r="GY58" s="50"/>
      <c r="GZ58" s="50"/>
      <c r="HA58" s="50"/>
      <c r="HB58" s="50"/>
      <c r="HC58" s="50"/>
      <c r="HD58" s="50"/>
      <c r="HE58" s="50"/>
      <c r="HF58" s="50"/>
      <c r="HG58" s="50"/>
      <c r="HH58" s="50"/>
      <c r="HI58" s="50"/>
      <c r="HJ58" s="50"/>
      <c r="HK58" s="50"/>
      <c r="HL58" s="50"/>
      <c r="HM58" s="50"/>
      <c r="HN58" s="50"/>
      <c r="HO58" s="50"/>
      <c r="HP58" s="50"/>
      <c r="HQ58" s="50"/>
      <c r="HR58" s="50"/>
      <c r="HS58" s="50"/>
      <c r="HT58" s="50"/>
      <c r="HU58" s="50"/>
      <c r="HV58" s="50"/>
      <c r="HW58" s="50"/>
      <c r="HX58" s="50"/>
      <c r="HY58" s="50"/>
      <c r="HZ58" s="50"/>
      <c r="IA58" s="50"/>
      <c r="IB58" s="50"/>
      <c r="IC58" s="50"/>
      <c r="ID58" s="50"/>
      <c r="IE58" s="50"/>
      <c r="IF58" s="50"/>
      <c r="IG58" s="50"/>
      <c r="IH58" s="50"/>
      <c r="II58" s="50"/>
      <c r="IJ58" s="50"/>
      <c r="IK58" s="50"/>
      <c r="IL58" s="50"/>
      <c r="IM58" s="50"/>
      <c r="IN58" s="50"/>
      <c r="IO58" s="50"/>
      <c r="IP58" s="50"/>
      <c r="IQ58" s="50"/>
      <c r="IR58" s="50"/>
      <c r="IS58" s="50"/>
      <c r="IT58" s="50"/>
      <c r="IU58" s="50"/>
      <c r="IV58" s="50"/>
      <c r="IW58" s="50"/>
      <c r="IX58" s="50"/>
      <c r="IY58" s="50"/>
      <c r="IZ58" s="50"/>
      <c r="JA58" s="50"/>
      <c r="JB58" s="50"/>
      <c r="JC58" s="50"/>
      <c r="JD58" s="50"/>
      <c r="JE58" s="50"/>
      <c r="JF58" s="50"/>
      <c r="JG58" s="50"/>
      <c r="JH58" s="50"/>
      <c r="JI58" s="50"/>
      <c r="JJ58" s="50"/>
      <c r="JK58" s="50"/>
      <c r="JL58" s="50"/>
      <c r="JM58" s="50"/>
      <c r="JN58" s="50"/>
      <c r="JO58" s="50"/>
      <c r="JP58" s="50"/>
      <c r="JQ58" s="50"/>
      <c r="JR58" s="50"/>
      <c r="JS58" s="50"/>
      <c r="JT58" s="50"/>
      <c r="JU58" s="50"/>
      <c r="JV58" s="50"/>
      <c r="JW58" s="50"/>
      <c r="JX58" s="50"/>
      <c r="JY58" s="50"/>
      <c r="JZ58" s="50"/>
      <c r="KA58" s="50"/>
      <c r="KB58" s="50"/>
      <c r="KC58" s="50"/>
      <c r="KD58" s="50"/>
      <c r="KE58" s="50"/>
      <c r="KF58" s="50"/>
      <c r="KG58" s="50"/>
      <c r="KH58" s="50"/>
      <c r="KI58" s="50"/>
      <c r="KJ58" s="50"/>
      <c r="KK58" s="50"/>
      <c r="KL58" s="50"/>
      <c r="KM58" s="50"/>
      <c r="KN58" s="50"/>
      <c r="KO58" s="50"/>
      <c r="KP58" s="50"/>
      <c r="KQ58" s="50"/>
      <c r="KR58" s="50"/>
      <c r="KS58" s="50"/>
      <c r="KT58" s="50"/>
      <c r="KU58" s="50"/>
      <c r="KV58" s="50"/>
      <c r="KW58" s="50"/>
      <c r="KX58" s="50"/>
      <c r="KY58" s="50"/>
      <c r="KZ58" s="50"/>
      <c r="LA58" s="50"/>
      <c r="LB58" s="50"/>
      <c r="LC58" s="50"/>
      <c r="LD58" s="50"/>
      <c r="LE58" s="50"/>
      <c r="LF58" s="50"/>
      <c r="LG58" s="50"/>
      <c r="LH58" s="50"/>
      <c r="LI58" s="50"/>
      <c r="LJ58" s="50"/>
      <c r="LK58" s="50"/>
      <c r="LL58" s="50"/>
      <c r="LM58" s="50"/>
      <c r="LN58" s="50"/>
      <c r="LO58" s="50"/>
      <c r="LP58" s="50"/>
      <c r="LQ58" s="50"/>
      <c r="LR58" s="50"/>
      <c r="LS58" s="50"/>
      <c r="LT58" s="50"/>
      <c r="LU58" s="50"/>
      <c r="LV58" s="50"/>
      <c r="LW58" s="50"/>
      <c r="LX58" s="50"/>
      <c r="LY58" s="50"/>
      <c r="LZ58" s="50"/>
      <c r="MA58" s="50"/>
      <c r="MB58" s="50"/>
      <c r="MC58" s="50"/>
      <c r="MD58" s="50"/>
      <c r="ME58" s="50"/>
      <c r="MF58" s="50"/>
      <c r="MG58" s="50"/>
      <c r="MH58" s="50"/>
      <c r="MI58" s="50"/>
      <c r="MJ58" s="50"/>
      <c r="MK58" s="50"/>
      <c r="ML58" s="50"/>
      <c r="MM58" s="50"/>
      <c r="MN58" s="50"/>
      <c r="MO58" s="50"/>
      <c r="MP58" s="50"/>
      <c r="MQ58" s="50"/>
      <c r="MR58" s="50"/>
      <c r="MS58" s="50"/>
      <c r="MT58" s="50"/>
      <c r="MU58" s="50"/>
      <c r="MV58" s="50"/>
      <c r="MW58" s="50"/>
      <c r="MX58" s="50"/>
      <c r="MY58" s="50"/>
      <c r="MZ58" s="50"/>
      <c r="NA58" s="50"/>
      <c r="NB58" s="50"/>
      <c r="NC58" s="50"/>
      <c r="ND58" s="50"/>
      <c r="NE58" s="50"/>
      <c r="NF58" s="50"/>
      <c r="NG58" s="50"/>
      <c r="NH58" s="50"/>
      <c r="NI58" s="50"/>
      <c r="NJ58" s="50"/>
      <c r="NK58" s="50"/>
      <c r="NL58" s="50"/>
      <c r="NM58" s="50"/>
      <c r="NN58" s="50"/>
      <c r="NO58" s="50"/>
      <c r="NP58" s="50"/>
      <c r="NQ58" s="50"/>
      <c r="NR58" s="50"/>
      <c r="NS58" s="50"/>
      <c r="NT58" s="50"/>
      <c r="NU58" s="50"/>
      <c r="NV58" s="50"/>
      <c r="NW58" s="50"/>
      <c r="NX58" s="50"/>
      <c r="NY58" s="50"/>
      <c r="NZ58" s="50"/>
      <c r="OA58" s="50"/>
      <c r="OB58" s="50"/>
      <c r="OC58" s="50"/>
      <c r="OD58" s="50"/>
      <c r="OE58" s="50"/>
      <c r="OF58" s="50"/>
      <c r="OG58" s="50"/>
      <c r="OH58" s="50"/>
      <c r="OI58" s="50"/>
      <c r="OJ58" s="50"/>
      <c r="OK58" s="50"/>
      <c r="OL58" s="50"/>
      <c r="OM58" s="50"/>
      <c r="ON58" s="50"/>
      <c r="OO58" s="50"/>
      <c r="OP58" s="50"/>
      <c r="OQ58" s="50"/>
      <c r="OR58" s="50"/>
      <c r="OS58" s="50"/>
      <c r="OT58" s="50"/>
      <c r="OU58" s="50"/>
      <c r="OV58" s="50"/>
      <c r="OW58" s="50"/>
      <c r="OX58" s="50"/>
      <c r="OY58" s="50"/>
      <c r="OZ58" s="50"/>
      <c r="PA58" s="50"/>
      <c r="PB58" s="50"/>
      <c r="PC58" s="50"/>
      <c r="PD58" s="50"/>
      <c r="PE58" s="50"/>
      <c r="PF58" s="50"/>
      <c r="PG58" s="50"/>
      <c r="PH58" s="50"/>
      <c r="PI58" s="50"/>
      <c r="PJ58" s="50"/>
      <c r="PK58" s="50"/>
      <c r="PL58" s="50"/>
      <c r="PM58" s="50"/>
      <c r="PN58" s="50"/>
      <c r="PO58" s="50"/>
      <c r="PP58" s="50"/>
      <c r="PQ58" s="50"/>
      <c r="PR58" s="50"/>
      <c r="PS58" s="50"/>
      <c r="PT58" s="50"/>
      <c r="PU58" s="50"/>
      <c r="PV58" s="50"/>
      <c r="PW58" s="50"/>
      <c r="PX58" s="50"/>
      <c r="PY58" s="50"/>
      <c r="PZ58" s="50"/>
      <c r="QA58" s="50"/>
      <c r="QB58" s="50"/>
      <c r="QC58" s="50"/>
      <c r="QD58" s="50"/>
      <c r="QE58" s="50"/>
      <c r="QF58" s="50"/>
      <c r="QG58" s="50"/>
      <c r="QH58" s="50"/>
      <c r="QI58" s="50"/>
      <c r="QJ58" s="50"/>
      <c r="QK58" s="50"/>
      <c r="QL58" s="50"/>
      <c r="QM58" s="50"/>
      <c r="QN58" s="50"/>
      <c r="QO58" s="50"/>
      <c r="QP58" s="50"/>
      <c r="QQ58" s="50"/>
      <c r="QR58" s="50"/>
      <c r="QS58" s="50"/>
      <c r="QT58" s="50"/>
      <c r="QU58" s="50"/>
      <c r="QV58" s="50"/>
      <c r="QW58" s="50"/>
      <c r="QX58" s="50"/>
      <c r="QY58" s="50"/>
      <c r="QZ58" s="50"/>
      <c r="RA58" s="50"/>
      <c r="RB58" s="50"/>
      <c r="RC58" s="50"/>
      <c r="RD58" s="50"/>
      <c r="RE58" s="50"/>
      <c r="RF58" s="50"/>
      <c r="RG58" s="50"/>
      <c r="RH58" s="50"/>
      <c r="RI58" s="50"/>
      <c r="RJ58" s="50"/>
      <c r="RK58" s="50"/>
      <c r="RL58" s="50"/>
      <c r="RM58" s="50"/>
      <c r="RN58" s="50"/>
      <c r="RO58" s="50"/>
      <c r="RP58" s="50"/>
      <c r="RQ58" s="50"/>
      <c r="RR58" s="50"/>
      <c r="RS58" s="50"/>
      <c r="RT58" s="50"/>
      <c r="RU58" s="50"/>
      <c r="RV58" s="50"/>
      <c r="RW58" s="50"/>
      <c r="RX58" s="50"/>
      <c r="RY58" s="50"/>
      <c r="RZ58" s="50"/>
      <c r="SA58" s="50"/>
      <c r="SB58" s="50"/>
      <c r="SC58" s="50"/>
      <c r="SD58" s="50"/>
      <c r="SE58" s="50"/>
      <c r="SF58" s="50"/>
      <c r="SG58" s="50"/>
      <c r="SH58" s="50"/>
      <c r="SI58" s="50"/>
      <c r="SJ58" s="50"/>
    </row>
    <row r="59" spans="1:504" s="23" customFormat="1">
      <c r="B59" s="619"/>
      <c r="C59" s="610" t="s">
        <v>534</v>
      </c>
      <c r="D59" s="127"/>
      <c r="E59" s="127"/>
      <c r="F59" s="127"/>
      <c r="G59" s="127"/>
      <c r="H59" s="127"/>
      <c r="I59" s="127"/>
      <c r="J59" s="127"/>
      <c r="K59" s="127"/>
      <c r="L59" s="127"/>
      <c r="M59" s="257">
        <v>744036.97</v>
      </c>
      <c r="N59" s="257">
        <v>744036.97</v>
      </c>
      <c r="O59" s="614"/>
      <c r="P59" s="614">
        <f t="shared" si="26"/>
        <v>690201.27087198512</v>
      </c>
      <c r="Q59" s="614">
        <f t="shared" si="22"/>
        <v>690201.27087198512</v>
      </c>
      <c r="R59" s="127"/>
      <c r="S59" s="871"/>
      <c r="T59" s="127"/>
      <c r="U59" s="611"/>
      <c r="V59" s="50"/>
      <c r="W59" s="50"/>
      <c r="X59" s="50"/>
      <c r="Y59" s="50"/>
      <c r="Z59" s="50"/>
      <c r="AA59" s="50"/>
      <c r="AB59" s="50"/>
      <c r="AC59" s="50"/>
      <c r="AD59" s="50"/>
      <c r="AE59" s="50"/>
      <c r="AF59" s="50"/>
      <c r="AG59" s="50"/>
      <c r="AH59" s="50"/>
      <c r="AI59" s="50"/>
      <c r="AJ59" s="50"/>
      <c r="AK59" s="50"/>
      <c r="AL59" s="50"/>
      <c r="AM59" s="50"/>
      <c r="AN59" s="50"/>
      <c r="AO59" s="50"/>
      <c r="AP59" s="50"/>
      <c r="AQ59" s="50"/>
      <c r="AR59" s="50"/>
      <c r="AS59" s="50"/>
      <c r="AT59" s="50"/>
      <c r="AU59" s="50"/>
      <c r="AV59" s="50"/>
      <c r="AW59" s="50"/>
      <c r="AX59" s="50"/>
      <c r="AY59" s="50"/>
      <c r="AZ59" s="50"/>
      <c r="BA59" s="50"/>
      <c r="BB59" s="50"/>
      <c r="BC59" s="50"/>
      <c r="BD59" s="50"/>
      <c r="BE59" s="50"/>
      <c r="BF59" s="50"/>
      <c r="BG59" s="50"/>
      <c r="BH59" s="50"/>
      <c r="BI59" s="50"/>
      <c r="BJ59" s="50"/>
      <c r="BK59" s="50"/>
      <c r="BL59" s="50"/>
      <c r="BM59" s="50"/>
      <c r="BN59" s="50"/>
      <c r="BO59" s="50"/>
      <c r="BP59" s="50"/>
      <c r="BQ59" s="50"/>
      <c r="BR59" s="50"/>
      <c r="BS59" s="50"/>
      <c r="BT59" s="50"/>
      <c r="BU59" s="50"/>
      <c r="BV59" s="50"/>
      <c r="BW59" s="50"/>
      <c r="BX59" s="50"/>
      <c r="BY59" s="50"/>
      <c r="BZ59" s="50"/>
      <c r="CA59" s="50"/>
      <c r="CB59" s="50"/>
      <c r="CC59" s="50"/>
      <c r="CD59" s="50"/>
      <c r="CE59" s="50"/>
      <c r="CF59" s="50"/>
      <c r="CG59" s="50"/>
      <c r="CH59" s="50"/>
      <c r="CI59" s="50"/>
      <c r="CJ59" s="50"/>
      <c r="CK59" s="50"/>
      <c r="CL59" s="50"/>
      <c r="CM59" s="50"/>
      <c r="CN59" s="50"/>
      <c r="CO59" s="50"/>
      <c r="CP59" s="50"/>
      <c r="CQ59" s="50"/>
      <c r="CR59" s="50"/>
      <c r="CS59" s="50"/>
      <c r="CT59" s="50"/>
      <c r="CU59" s="50"/>
      <c r="CV59" s="50"/>
      <c r="CW59" s="50"/>
      <c r="CX59" s="50"/>
      <c r="CY59" s="50"/>
      <c r="CZ59" s="50"/>
      <c r="DA59" s="50"/>
      <c r="DB59" s="50"/>
      <c r="DC59" s="50"/>
      <c r="DD59" s="50"/>
      <c r="DE59" s="50"/>
      <c r="DF59" s="50"/>
      <c r="DG59" s="50"/>
      <c r="DH59" s="50"/>
      <c r="DI59" s="50"/>
      <c r="DJ59" s="50"/>
      <c r="DK59" s="50"/>
      <c r="DL59" s="50"/>
      <c r="DM59" s="50"/>
      <c r="DN59" s="50"/>
      <c r="DO59" s="50"/>
      <c r="DP59" s="50"/>
      <c r="DQ59" s="50"/>
      <c r="DR59" s="50"/>
      <c r="DS59" s="50"/>
      <c r="DT59" s="50"/>
      <c r="DU59" s="50"/>
      <c r="DV59" s="50"/>
      <c r="DW59" s="50"/>
      <c r="DX59" s="50"/>
      <c r="DY59" s="50"/>
      <c r="DZ59" s="50"/>
      <c r="EA59" s="50"/>
      <c r="EB59" s="50"/>
      <c r="EC59" s="50"/>
      <c r="ED59" s="50"/>
      <c r="EE59" s="50"/>
      <c r="EF59" s="50"/>
      <c r="EG59" s="50"/>
      <c r="EH59" s="50"/>
      <c r="EI59" s="50"/>
      <c r="EJ59" s="50"/>
      <c r="EK59" s="50"/>
      <c r="EL59" s="50"/>
      <c r="EM59" s="50"/>
      <c r="EN59" s="50"/>
      <c r="EO59" s="50"/>
      <c r="EP59" s="50"/>
      <c r="EQ59" s="50"/>
      <c r="ER59" s="50"/>
      <c r="ES59" s="50"/>
      <c r="ET59" s="50"/>
      <c r="EU59" s="50"/>
      <c r="EV59" s="50"/>
      <c r="EW59" s="50"/>
      <c r="EX59" s="50"/>
      <c r="EY59" s="50"/>
      <c r="EZ59" s="50"/>
      <c r="FA59" s="50"/>
      <c r="FB59" s="50"/>
      <c r="FC59" s="50"/>
      <c r="FD59" s="50"/>
      <c r="FE59" s="50"/>
      <c r="FF59" s="50"/>
      <c r="FG59" s="50"/>
      <c r="FH59" s="50"/>
      <c r="FI59" s="50"/>
      <c r="FJ59" s="50"/>
      <c r="FK59" s="50"/>
      <c r="FL59" s="50"/>
      <c r="FM59" s="50"/>
      <c r="FN59" s="50"/>
      <c r="FO59" s="50"/>
      <c r="FP59" s="50"/>
      <c r="FQ59" s="50"/>
      <c r="FR59" s="50"/>
      <c r="FS59" s="50"/>
      <c r="FT59" s="50"/>
      <c r="FU59" s="50"/>
      <c r="FV59" s="50"/>
      <c r="FW59" s="50"/>
      <c r="FX59" s="50"/>
      <c r="FY59" s="50"/>
      <c r="FZ59" s="50"/>
      <c r="GA59" s="50"/>
      <c r="GB59" s="50"/>
      <c r="GC59" s="50"/>
      <c r="GD59" s="50"/>
      <c r="GE59" s="50"/>
      <c r="GF59" s="50"/>
      <c r="GG59" s="50"/>
      <c r="GH59" s="50"/>
      <c r="GI59" s="50"/>
      <c r="GJ59" s="50"/>
      <c r="GK59" s="50"/>
      <c r="GL59" s="50"/>
      <c r="GM59" s="50"/>
      <c r="GN59" s="50"/>
      <c r="GO59" s="50"/>
      <c r="GP59" s="50"/>
      <c r="GQ59" s="50"/>
      <c r="GR59" s="50"/>
      <c r="GS59" s="50"/>
      <c r="GT59" s="50"/>
      <c r="GU59" s="50"/>
      <c r="GV59" s="50"/>
      <c r="GW59" s="50"/>
      <c r="GX59" s="50"/>
      <c r="GY59" s="50"/>
      <c r="GZ59" s="50"/>
      <c r="HA59" s="50"/>
      <c r="HB59" s="50"/>
      <c r="HC59" s="50"/>
      <c r="HD59" s="50"/>
      <c r="HE59" s="50"/>
      <c r="HF59" s="50"/>
      <c r="HG59" s="50"/>
      <c r="HH59" s="50"/>
      <c r="HI59" s="50"/>
      <c r="HJ59" s="50"/>
      <c r="HK59" s="50"/>
      <c r="HL59" s="50"/>
      <c r="HM59" s="50"/>
      <c r="HN59" s="50"/>
      <c r="HO59" s="50"/>
      <c r="HP59" s="50"/>
      <c r="HQ59" s="50"/>
      <c r="HR59" s="50"/>
      <c r="HS59" s="50"/>
      <c r="HT59" s="50"/>
      <c r="HU59" s="50"/>
      <c r="HV59" s="50"/>
      <c r="HW59" s="50"/>
      <c r="HX59" s="50"/>
      <c r="HY59" s="50"/>
      <c r="HZ59" s="50"/>
      <c r="IA59" s="50"/>
      <c r="IB59" s="50"/>
      <c r="IC59" s="50"/>
      <c r="ID59" s="50"/>
      <c r="IE59" s="50"/>
      <c r="IF59" s="50"/>
      <c r="IG59" s="50"/>
      <c r="IH59" s="50"/>
      <c r="II59" s="50"/>
      <c r="IJ59" s="50"/>
      <c r="IK59" s="50"/>
      <c r="IL59" s="50"/>
      <c r="IM59" s="50"/>
      <c r="IN59" s="50"/>
      <c r="IO59" s="50"/>
      <c r="IP59" s="50"/>
      <c r="IQ59" s="50"/>
      <c r="IR59" s="50"/>
      <c r="IS59" s="50"/>
      <c r="IT59" s="50"/>
      <c r="IU59" s="50"/>
      <c r="IV59" s="50"/>
      <c r="IW59" s="50"/>
      <c r="IX59" s="50"/>
      <c r="IY59" s="50"/>
      <c r="IZ59" s="50"/>
      <c r="JA59" s="50"/>
      <c r="JB59" s="50"/>
      <c r="JC59" s="50"/>
      <c r="JD59" s="50"/>
      <c r="JE59" s="50"/>
      <c r="JF59" s="50"/>
      <c r="JG59" s="50"/>
      <c r="JH59" s="50"/>
      <c r="JI59" s="50"/>
      <c r="JJ59" s="50"/>
      <c r="JK59" s="50"/>
      <c r="JL59" s="50"/>
      <c r="JM59" s="50"/>
      <c r="JN59" s="50"/>
      <c r="JO59" s="50"/>
      <c r="JP59" s="50"/>
      <c r="JQ59" s="50"/>
      <c r="JR59" s="50"/>
      <c r="JS59" s="50"/>
      <c r="JT59" s="50"/>
      <c r="JU59" s="50"/>
      <c r="JV59" s="50"/>
      <c r="JW59" s="50"/>
      <c r="JX59" s="50"/>
      <c r="JY59" s="50"/>
      <c r="JZ59" s="50"/>
      <c r="KA59" s="50"/>
      <c r="KB59" s="50"/>
      <c r="KC59" s="50"/>
      <c r="KD59" s="50"/>
      <c r="KE59" s="50"/>
      <c r="KF59" s="50"/>
      <c r="KG59" s="50"/>
      <c r="KH59" s="50"/>
      <c r="KI59" s="50"/>
      <c r="KJ59" s="50"/>
      <c r="KK59" s="50"/>
      <c r="KL59" s="50"/>
      <c r="KM59" s="50"/>
      <c r="KN59" s="50"/>
      <c r="KO59" s="50"/>
      <c r="KP59" s="50"/>
      <c r="KQ59" s="50"/>
      <c r="KR59" s="50"/>
      <c r="KS59" s="50"/>
      <c r="KT59" s="50"/>
      <c r="KU59" s="50"/>
      <c r="KV59" s="50"/>
      <c r="KW59" s="50"/>
      <c r="KX59" s="50"/>
      <c r="KY59" s="50"/>
      <c r="KZ59" s="50"/>
      <c r="LA59" s="50"/>
      <c r="LB59" s="50"/>
      <c r="LC59" s="50"/>
      <c r="LD59" s="50"/>
      <c r="LE59" s="50"/>
      <c r="LF59" s="50"/>
      <c r="LG59" s="50"/>
      <c r="LH59" s="50"/>
      <c r="LI59" s="50"/>
      <c r="LJ59" s="50"/>
      <c r="LK59" s="50"/>
      <c r="LL59" s="50"/>
      <c r="LM59" s="50"/>
      <c r="LN59" s="50"/>
      <c r="LO59" s="50"/>
      <c r="LP59" s="50"/>
      <c r="LQ59" s="50"/>
      <c r="LR59" s="50"/>
      <c r="LS59" s="50"/>
      <c r="LT59" s="50"/>
      <c r="LU59" s="50"/>
      <c r="LV59" s="50"/>
      <c r="LW59" s="50"/>
      <c r="LX59" s="50"/>
      <c r="LY59" s="50"/>
      <c r="LZ59" s="50"/>
      <c r="MA59" s="50"/>
      <c r="MB59" s="50"/>
      <c r="MC59" s="50"/>
      <c r="MD59" s="50"/>
      <c r="ME59" s="50"/>
      <c r="MF59" s="50"/>
      <c r="MG59" s="50"/>
      <c r="MH59" s="50"/>
      <c r="MI59" s="50"/>
      <c r="MJ59" s="50"/>
      <c r="MK59" s="50"/>
      <c r="ML59" s="50"/>
      <c r="MM59" s="50"/>
      <c r="MN59" s="50"/>
      <c r="MO59" s="50"/>
      <c r="MP59" s="50"/>
      <c r="MQ59" s="50"/>
      <c r="MR59" s="50"/>
      <c r="MS59" s="50"/>
      <c r="MT59" s="50"/>
      <c r="MU59" s="50"/>
      <c r="MV59" s="50"/>
      <c r="MW59" s="50"/>
      <c r="MX59" s="50"/>
      <c r="MY59" s="50"/>
      <c r="MZ59" s="50"/>
      <c r="NA59" s="50"/>
      <c r="NB59" s="50"/>
      <c r="NC59" s="50"/>
      <c r="ND59" s="50"/>
      <c r="NE59" s="50"/>
      <c r="NF59" s="50"/>
      <c r="NG59" s="50"/>
      <c r="NH59" s="50"/>
      <c r="NI59" s="50"/>
      <c r="NJ59" s="50"/>
      <c r="NK59" s="50"/>
      <c r="NL59" s="50"/>
      <c r="NM59" s="50"/>
      <c r="NN59" s="50"/>
      <c r="NO59" s="50"/>
      <c r="NP59" s="50"/>
      <c r="NQ59" s="50"/>
      <c r="NR59" s="50"/>
      <c r="NS59" s="50"/>
      <c r="NT59" s="50"/>
      <c r="NU59" s="50"/>
      <c r="NV59" s="50"/>
      <c r="NW59" s="50"/>
      <c r="NX59" s="50"/>
      <c r="NY59" s="50"/>
      <c r="NZ59" s="50"/>
      <c r="OA59" s="50"/>
      <c r="OB59" s="50"/>
      <c r="OC59" s="50"/>
      <c r="OD59" s="50"/>
      <c r="OE59" s="50"/>
      <c r="OF59" s="50"/>
      <c r="OG59" s="50"/>
      <c r="OH59" s="50"/>
      <c r="OI59" s="50"/>
      <c r="OJ59" s="50"/>
      <c r="OK59" s="50"/>
      <c r="OL59" s="50"/>
      <c r="OM59" s="50"/>
      <c r="ON59" s="50"/>
      <c r="OO59" s="50"/>
      <c r="OP59" s="50"/>
      <c r="OQ59" s="50"/>
      <c r="OR59" s="50"/>
      <c r="OS59" s="50"/>
      <c r="OT59" s="50"/>
      <c r="OU59" s="50"/>
      <c r="OV59" s="50"/>
      <c r="OW59" s="50"/>
      <c r="OX59" s="50"/>
      <c r="OY59" s="50"/>
      <c r="OZ59" s="50"/>
      <c r="PA59" s="50"/>
      <c r="PB59" s="50"/>
      <c r="PC59" s="50"/>
      <c r="PD59" s="50"/>
      <c r="PE59" s="50"/>
      <c r="PF59" s="50"/>
      <c r="PG59" s="50"/>
      <c r="PH59" s="50"/>
      <c r="PI59" s="50"/>
      <c r="PJ59" s="50"/>
      <c r="PK59" s="50"/>
      <c r="PL59" s="50"/>
      <c r="PM59" s="50"/>
      <c r="PN59" s="50"/>
      <c r="PO59" s="50"/>
      <c r="PP59" s="50"/>
      <c r="PQ59" s="50"/>
      <c r="PR59" s="50"/>
      <c r="PS59" s="50"/>
      <c r="PT59" s="50"/>
      <c r="PU59" s="50"/>
      <c r="PV59" s="50"/>
      <c r="PW59" s="50"/>
      <c r="PX59" s="50"/>
      <c r="PY59" s="50"/>
      <c r="PZ59" s="50"/>
      <c r="QA59" s="50"/>
      <c r="QB59" s="50"/>
      <c r="QC59" s="50"/>
      <c r="QD59" s="50"/>
      <c r="QE59" s="50"/>
      <c r="QF59" s="50"/>
      <c r="QG59" s="50"/>
      <c r="QH59" s="50"/>
      <c r="QI59" s="50"/>
      <c r="QJ59" s="50"/>
      <c r="QK59" s="50"/>
      <c r="QL59" s="50"/>
      <c r="QM59" s="50"/>
      <c r="QN59" s="50"/>
      <c r="QO59" s="50"/>
      <c r="QP59" s="50"/>
      <c r="QQ59" s="50"/>
      <c r="QR59" s="50"/>
      <c r="QS59" s="50"/>
      <c r="QT59" s="50"/>
      <c r="QU59" s="50"/>
      <c r="QV59" s="50"/>
      <c r="QW59" s="50"/>
      <c r="QX59" s="50"/>
      <c r="QY59" s="50"/>
      <c r="QZ59" s="50"/>
      <c r="RA59" s="50"/>
      <c r="RB59" s="50"/>
      <c r="RC59" s="50"/>
      <c r="RD59" s="50"/>
      <c r="RE59" s="50"/>
      <c r="RF59" s="50"/>
      <c r="RG59" s="50"/>
      <c r="RH59" s="50"/>
      <c r="RI59" s="50"/>
      <c r="RJ59" s="50"/>
      <c r="RK59" s="50"/>
      <c r="RL59" s="50"/>
      <c r="RM59" s="50"/>
      <c r="RN59" s="50"/>
      <c r="RO59" s="50"/>
      <c r="RP59" s="50"/>
      <c r="RQ59" s="50"/>
      <c r="RR59" s="50"/>
      <c r="RS59" s="50"/>
      <c r="RT59" s="50"/>
      <c r="RU59" s="50"/>
      <c r="RV59" s="50"/>
      <c r="RW59" s="50"/>
      <c r="RX59" s="50"/>
      <c r="RY59" s="50"/>
      <c r="RZ59" s="50"/>
      <c r="SA59" s="50"/>
      <c r="SB59" s="50"/>
      <c r="SC59" s="50"/>
      <c r="SD59" s="50"/>
      <c r="SE59" s="50"/>
      <c r="SF59" s="50"/>
      <c r="SG59" s="50"/>
      <c r="SH59" s="50"/>
      <c r="SI59" s="50"/>
      <c r="SJ59" s="50"/>
    </row>
    <row r="60" spans="1:504" s="23" customFormat="1">
      <c r="B60" s="619"/>
      <c r="C60" s="610" t="s">
        <v>568</v>
      </c>
      <c r="D60" s="127"/>
      <c r="E60" s="127"/>
      <c r="F60" s="127"/>
      <c r="G60" s="127"/>
      <c r="H60" s="127"/>
      <c r="I60" s="127"/>
      <c r="J60" s="127"/>
      <c r="K60" s="127"/>
      <c r="L60" s="127"/>
      <c r="M60" s="257">
        <v>1010043.5600000003</v>
      </c>
      <c r="N60" s="257">
        <v>1010043.5600000003</v>
      </c>
      <c r="O60" s="614"/>
      <c r="P60" s="614">
        <f t="shared" ref="P60" si="27">M60/(1+ElecDiscountRate)^1</f>
        <v>936960.63079777383</v>
      </c>
      <c r="Q60" s="614">
        <f t="shared" ref="Q60" si="28">M60/(1+ElecDiscountRate)^1</f>
        <v>936960.63079777383</v>
      </c>
      <c r="R60" s="127"/>
      <c r="S60" s="871"/>
      <c r="T60" s="127"/>
      <c r="U60" s="611"/>
      <c r="V60" s="50"/>
      <c r="W60" s="50"/>
      <c r="X60" s="50"/>
      <c r="Y60" s="50"/>
      <c r="Z60" s="50"/>
      <c r="AA60" s="50"/>
      <c r="AB60" s="50"/>
      <c r="AC60" s="50"/>
      <c r="AD60" s="50"/>
      <c r="AE60" s="50"/>
      <c r="AF60" s="50"/>
      <c r="AG60" s="50"/>
      <c r="AH60" s="50"/>
      <c r="AI60" s="50"/>
      <c r="AJ60" s="50"/>
      <c r="AK60" s="50"/>
      <c r="AL60" s="50"/>
      <c r="AM60" s="50"/>
      <c r="AN60" s="50"/>
      <c r="AO60" s="50"/>
      <c r="AP60" s="50"/>
      <c r="AQ60" s="50"/>
      <c r="AR60" s="50"/>
      <c r="AS60" s="50"/>
      <c r="AT60" s="50"/>
      <c r="AU60" s="50"/>
      <c r="AV60" s="50"/>
      <c r="AW60" s="50"/>
      <c r="AX60" s="50"/>
      <c r="AY60" s="50"/>
      <c r="AZ60" s="50"/>
      <c r="BA60" s="50"/>
      <c r="BB60" s="50"/>
      <c r="BC60" s="50"/>
      <c r="BD60" s="50"/>
      <c r="BE60" s="50"/>
      <c r="BF60" s="50"/>
      <c r="BG60" s="50"/>
      <c r="BH60" s="50"/>
      <c r="BI60" s="50"/>
      <c r="BJ60" s="50"/>
      <c r="BK60" s="50"/>
      <c r="BL60" s="50"/>
      <c r="BM60" s="50"/>
      <c r="BN60" s="50"/>
      <c r="BO60" s="50"/>
      <c r="BP60" s="50"/>
      <c r="BQ60" s="50"/>
      <c r="BR60" s="50"/>
      <c r="BS60" s="50"/>
      <c r="BT60" s="50"/>
      <c r="BU60" s="50"/>
      <c r="BV60" s="50"/>
      <c r="BW60" s="50"/>
      <c r="BX60" s="50"/>
      <c r="BY60" s="50"/>
      <c r="BZ60" s="50"/>
      <c r="CA60" s="50"/>
      <c r="CB60" s="50"/>
      <c r="CC60" s="50"/>
      <c r="CD60" s="50"/>
      <c r="CE60" s="50"/>
      <c r="CF60" s="50"/>
      <c r="CG60" s="50"/>
      <c r="CH60" s="50"/>
      <c r="CI60" s="50"/>
      <c r="CJ60" s="50"/>
      <c r="CK60" s="50"/>
      <c r="CL60" s="50"/>
      <c r="CM60" s="50"/>
      <c r="CN60" s="50"/>
      <c r="CO60" s="50"/>
      <c r="CP60" s="50"/>
      <c r="CQ60" s="50"/>
      <c r="CR60" s="50"/>
      <c r="CS60" s="50"/>
      <c r="CT60" s="50"/>
      <c r="CU60" s="50"/>
      <c r="CV60" s="50"/>
      <c r="CW60" s="50"/>
      <c r="CX60" s="50"/>
      <c r="CY60" s="50"/>
      <c r="CZ60" s="50"/>
      <c r="DA60" s="50"/>
      <c r="DB60" s="50"/>
      <c r="DC60" s="50"/>
      <c r="DD60" s="50"/>
      <c r="DE60" s="50"/>
      <c r="DF60" s="50"/>
      <c r="DG60" s="50"/>
      <c r="DH60" s="50"/>
      <c r="DI60" s="50"/>
      <c r="DJ60" s="50"/>
      <c r="DK60" s="50"/>
      <c r="DL60" s="50"/>
      <c r="DM60" s="50"/>
      <c r="DN60" s="50"/>
      <c r="DO60" s="50"/>
      <c r="DP60" s="50"/>
      <c r="DQ60" s="50"/>
      <c r="DR60" s="50"/>
      <c r="DS60" s="50"/>
      <c r="DT60" s="50"/>
      <c r="DU60" s="50"/>
      <c r="DV60" s="50"/>
      <c r="DW60" s="50"/>
      <c r="DX60" s="50"/>
      <c r="DY60" s="50"/>
      <c r="DZ60" s="50"/>
      <c r="EA60" s="50"/>
      <c r="EB60" s="50"/>
      <c r="EC60" s="50"/>
      <c r="ED60" s="50"/>
      <c r="EE60" s="50"/>
      <c r="EF60" s="50"/>
      <c r="EG60" s="50"/>
      <c r="EH60" s="50"/>
      <c r="EI60" s="50"/>
      <c r="EJ60" s="50"/>
      <c r="EK60" s="50"/>
      <c r="EL60" s="50"/>
      <c r="EM60" s="50"/>
      <c r="EN60" s="50"/>
      <c r="EO60" s="50"/>
      <c r="EP60" s="50"/>
      <c r="EQ60" s="50"/>
      <c r="ER60" s="50"/>
      <c r="ES60" s="50"/>
      <c r="ET60" s="50"/>
      <c r="EU60" s="50"/>
      <c r="EV60" s="50"/>
      <c r="EW60" s="50"/>
      <c r="EX60" s="50"/>
      <c r="EY60" s="50"/>
      <c r="EZ60" s="50"/>
      <c r="FA60" s="50"/>
      <c r="FB60" s="50"/>
      <c r="FC60" s="50"/>
      <c r="FD60" s="50"/>
      <c r="FE60" s="50"/>
      <c r="FF60" s="50"/>
      <c r="FG60" s="50"/>
      <c r="FH60" s="50"/>
      <c r="FI60" s="50"/>
      <c r="FJ60" s="50"/>
      <c r="FK60" s="50"/>
      <c r="FL60" s="50"/>
      <c r="FM60" s="50"/>
      <c r="FN60" s="50"/>
      <c r="FO60" s="50"/>
      <c r="FP60" s="50"/>
      <c r="FQ60" s="50"/>
      <c r="FR60" s="50"/>
      <c r="FS60" s="50"/>
      <c r="FT60" s="50"/>
      <c r="FU60" s="50"/>
      <c r="FV60" s="50"/>
      <c r="FW60" s="50"/>
      <c r="FX60" s="50"/>
      <c r="FY60" s="50"/>
      <c r="FZ60" s="50"/>
      <c r="GA60" s="50"/>
      <c r="GB60" s="50"/>
      <c r="GC60" s="50"/>
      <c r="GD60" s="50"/>
      <c r="GE60" s="50"/>
      <c r="GF60" s="50"/>
      <c r="GG60" s="50"/>
      <c r="GH60" s="50"/>
      <c r="GI60" s="50"/>
      <c r="GJ60" s="50"/>
      <c r="GK60" s="50"/>
      <c r="GL60" s="50"/>
      <c r="GM60" s="50"/>
      <c r="GN60" s="50"/>
      <c r="GO60" s="50"/>
      <c r="GP60" s="50"/>
      <c r="GQ60" s="50"/>
      <c r="GR60" s="50"/>
      <c r="GS60" s="50"/>
      <c r="GT60" s="50"/>
      <c r="GU60" s="50"/>
      <c r="GV60" s="50"/>
      <c r="GW60" s="50"/>
      <c r="GX60" s="50"/>
      <c r="GY60" s="50"/>
      <c r="GZ60" s="50"/>
      <c r="HA60" s="50"/>
      <c r="HB60" s="50"/>
      <c r="HC60" s="50"/>
      <c r="HD60" s="50"/>
      <c r="HE60" s="50"/>
      <c r="HF60" s="50"/>
      <c r="HG60" s="50"/>
      <c r="HH60" s="50"/>
      <c r="HI60" s="50"/>
      <c r="HJ60" s="50"/>
      <c r="HK60" s="50"/>
      <c r="HL60" s="50"/>
      <c r="HM60" s="50"/>
      <c r="HN60" s="50"/>
      <c r="HO60" s="50"/>
      <c r="HP60" s="50"/>
      <c r="HQ60" s="50"/>
      <c r="HR60" s="50"/>
      <c r="HS60" s="50"/>
      <c r="HT60" s="50"/>
      <c r="HU60" s="50"/>
      <c r="HV60" s="50"/>
      <c r="HW60" s="50"/>
      <c r="HX60" s="50"/>
      <c r="HY60" s="50"/>
      <c r="HZ60" s="50"/>
      <c r="IA60" s="50"/>
      <c r="IB60" s="50"/>
      <c r="IC60" s="50"/>
      <c r="ID60" s="50"/>
      <c r="IE60" s="50"/>
      <c r="IF60" s="50"/>
      <c r="IG60" s="50"/>
      <c r="IH60" s="50"/>
      <c r="II60" s="50"/>
      <c r="IJ60" s="50"/>
      <c r="IK60" s="50"/>
      <c r="IL60" s="50"/>
      <c r="IM60" s="50"/>
      <c r="IN60" s="50"/>
      <c r="IO60" s="50"/>
      <c r="IP60" s="50"/>
      <c r="IQ60" s="50"/>
      <c r="IR60" s="50"/>
      <c r="IS60" s="50"/>
      <c r="IT60" s="50"/>
      <c r="IU60" s="50"/>
      <c r="IV60" s="50"/>
      <c r="IW60" s="50"/>
      <c r="IX60" s="50"/>
      <c r="IY60" s="50"/>
      <c r="IZ60" s="50"/>
      <c r="JA60" s="50"/>
      <c r="JB60" s="50"/>
      <c r="JC60" s="50"/>
      <c r="JD60" s="50"/>
      <c r="JE60" s="50"/>
      <c r="JF60" s="50"/>
      <c r="JG60" s="50"/>
      <c r="JH60" s="50"/>
      <c r="JI60" s="50"/>
      <c r="JJ60" s="50"/>
      <c r="JK60" s="50"/>
      <c r="JL60" s="50"/>
      <c r="JM60" s="50"/>
      <c r="JN60" s="50"/>
      <c r="JO60" s="50"/>
      <c r="JP60" s="50"/>
      <c r="JQ60" s="50"/>
      <c r="JR60" s="50"/>
      <c r="JS60" s="50"/>
      <c r="JT60" s="50"/>
      <c r="JU60" s="50"/>
      <c r="JV60" s="50"/>
      <c r="JW60" s="50"/>
      <c r="JX60" s="50"/>
      <c r="JY60" s="50"/>
      <c r="JZ60" s="50"/>
      <c r="KA60" s="50"/>
      <c r="KB60" s="50"/>
      <c r="KC60" s="50"/>
      <c r="KD60" s="50"/>
      <c r="KE60" s="50"/>
      <c r="KF60" s="50"/>
      <c r="KG60" s="50"/>
      <c r="KH60" s="50"/>
      <c r="KI60" s="50"/>
      <c r="KJ60" s="50"/>
      <c r="KK60" s="50"/>
      <c r="KL60" s="50"/>
      <c r="KM60" s="50"/>
      <c r="KN60" s="50"/>
      <c r="KO60" s="50"/>
      <c r="KP60" s="50"/>
      <c r="KQ60" s="50"/>
      <c r="KR60" s="50"/>
      <c r="KS60" s="50"/>
      <c r="KT60" s="50"/>
      <c r="KU60" s="50"/>
      <c r="KV60" s="50"/>
      <c r="KW60" s="50"/>
      <c r="KX60" s="50"/>
      <c r="KY60" s="50"/>
      <c r="KZ60" s="50"/>
      <c r="LA60" s="50"/>
      <c r="LB60" s="50"/>
      <c r="LC60" s="50"/>
      <c r="LD60" s="50"/>
      <c r="LE60" s="50"/>
      <c r="LF60" s="50"/>
      <c r="LG60" s="50"/>
      <c r="LH60" s="50"/>
      <c r="LI60" s="50"/>
      <c r="LJ60" s="50"/>
      <c r="LK60" s="50"/>
      <c r="LL60" s="50"/>
      <c r="LM60" s="50"/>
      <c r="LN60" s="50"/>
      <c r="LO60" s="50"/>
      <c r="LP60" s="50"/>
      <c r="LQ60" s="50"/>
      <c r="LR60" s="50"/>
      <c r="LS60" s="50"/>
      <c r="LT60" s="50"/>
      <c r="LU60" s="50"/>
      <c r="LV60" s="50"/>
      <c r="LW60" s="50"/>
      <c r="LX60" s="50"/>
      <c r="LY60" s="50"/>
      <c r="LZ60" s="50"/>
      <c r="MA60" s="50"/>
      <c r="MB60" s="50"/>
      <c r="MC60" s="50"/>
      <c r="MD60" s="50"/>
      <c r="ME60" s="50"/>
      <c r="MF60" s="50"/>
      <c r="MG60" s="50"/>
      <c r="MH60" s="50"/>
      <c r="MI60" s="50"/>
      <c r="MJ60" s="50"/>
      <c r="MK60" s="50"/>
      <c r="ML60" s="50"/>
      <c r="MM60" s="50"/>
      <c r="MN60" s="50"/>
      <c r="MO60" s="50"/>
      <c r="MP60" s="50"/>
      <c r="MQ60" s="50"/>
      <c r="MR60" s="50"/>
      <c r="MS60" s="50"/>
      <c r="MT60" s="50"/>
      <c r="MU60" s="50"/>
      <c r="MV60" s="50"/>
      <c r="MW60" s="50"/>
      <c r="MX60" s="50"/>
      <c r="MY60" s="50"/>
      <c r="MZ60" s="50"/>
      <c r="NA60" s="50"/>
      <c r="NB60" s="50"/>
      <c r="NC60" s="50"/>
      <c r="ND60" s="50"/>
      <c r="NE60" s="50"/>
      <c r="NF60" s="50"/>
      <c r="NG60" s="50"/>
      <c r="NH60" s="50"/>
      <c r="NI60" s="50"/>
      <c r="NJ60" s="50"/>
      <c r="NK60" s="50"/>
      <c r="NL60" s="50"/>
      <c r="NM60" s="50"/>
      <c r="NN60" s="50"/>
      <c r="NO60" s="50"/>
      <c r="NP60" s="50"/>
      <c r="NQ60" s="50"/>
      <c r="NR60" s="50"/>
      <c r="NS60" s="50"/>
      <c r="NT60" s="50"/>
      <c r="NU60" s="50"/>
      <c r="NV60" s="50"/>
      <c r="NW60" s="50"/>
      <c r="NX60" s="50"/>
      <c r="NY60" s="50"/>
      <c r="NZ60" s="50"/>
      <c r="OA60" s="50"/>
      <c r="OB60" s="50"/>
      <c r="OC60" s="50"/>
      <c r="OD60" s="50"/>
      <c r="OE60" s="50"/>
      <c r="OF60" s="50"/>
      <c r="OG60" s="50"/>
      <c r="OH60" s="50"/>
      <c r="OI60" s="50"/>
      <c r="OJ60" s="50"/>
      <c r="OK60" s="50"/>
      <c r="OL60" s="50"/>
      <c r="OM60" s="50"/>
      <c r="ON60" s="50"/>
      <c r="OO60" s="50"/>
      <c r="OP60" s="50"/>
      <c r="OQ60" s="50"/>
      <c r="OR60" s="50"/>
      <c r="OS60" s="50"/>
      <c r="OT60" s="50"/>
      <c r="OU60" s="50"/>
      <c r="OV60" s="50"/>
      <c r="OW60" s="50"/>
      <c r="OX60" s="50"/>
      <c r="OY60" s="50"/>
      <c r="OZ60" s="50"/>
      <c r="PA60" s="50"/>
      <c r="PB60" s="50"/>
      <c r="PC60" s="50"/>
      <c r="PD60" s="50"/>
      <c r="PE60" s="50"/>
      <c r="PF60" s="50"/>
      <c r="PG60" s="50"/>
      <c r="PH60" s="50"/>
      <c r="PI60" s="50"/>
      <c r="PJ60" s="50"/>
      <c r="PK60" s="50"/>
      <c r="PL60" s="50"/>
      <c r="PM60" s="50"/>
      <c r="PN60" s="50"/>
      <c r="PO60" s="50"/>
      <c r="PP60" s="50"/>
      <c r="PQ60" s="50"/>
      <c r="PR60" s="50"/>
      <c r="PS60" s="50"/>
      <c r="PT60" s="50"/>
      <c r="PU60" s="50"/>
      <c r="PV60" s="50"/>
      <c r="PW60" s="50"/>
      <c r="PX60" s="50"/>
      <c r="PY60" s="50"/>
      <c r="PZ60" s="50"/>
      <c r="QA60" s="50"/>
      <c r="QB60" s="50"/>
      <c r="QC60" s="50"/>
      <c r="QD60" s="50"/>
      <c r="QE60" s="50"/>
      <c r="QF60" s="50"/>
      <c r="QG60" s="50"/>
      <c r="QH60" s="50"/>
      <c r="QI60" s="50"/>
      <c r="QJ60" s="50"/>
      <c r="QK60" s="50"/>
      <c r="QL60" s="50"/>
      <c r="QM60" s="50"/>
      <c r="QN60" s="50"/>
      <c r="QO60" s="50"/>
      <c r="QP60" s="50"/>
      <c r="QQ60" s="50"/>
      <c r="QR60" s="50"/>
      <c r="QS60" s="50"/>
      <c r="QT60" s="50"/>
      <c r="QU60" s="50"/>
      <c r="QV60" s="50"/>
      <c r="QW60" s="50"/>
      <c r="QX60" s="50"/>
      <c r="QY60" s="50"/>
      <c r="QZ60" s="50"/>
      <c r="RA60" s="50"/>
      <c r="RB60" s="50"/>
      <c r="RC60" s="50"/>
      <c r="RD60" s="50"/>
      <c r="RE60" s="50"/>
      <c r="RF60" s="50"/>
      <c r="RG60" s="50"/>
      <c r="RH60" s="50"/>
      <c r="RI60" s="50"/>
      <c r="RJ60" s="50"/>
      <c r="RK60" s="50"/>
      <c r="RL60" s="50"/>
      <c r="RM60" s="50"/>
      <c r="RN60" s="50"/>
      <c r="RO60" s="50"/>
      <c r="RP60" s="50"/>
      <c r="RQ60" s="50"/>
      <c r="RR60" s="50"/>
      <c r="RS60" s="50"/>
      <c r="RT60" s="50"/>
      <c r="RU60" s="50"/>
      <c r="RV60" s="50"/>
      <c r="RW60" s="50"/>
      <c r="RX60" s="50"/>
      <c r="RY60" s="50"/>
      <c r="RZ60" s="50"/>
      <c r="SA60" s="50"/>
      <c r="SB60" s="50"/>
      <c r="SC60" s="50"/>
      <c r="SD60" s="50"/>
      <c r="SE60" s="50"/>
      <c r="SF60" s="50"/>
      <c r="SG60" s="50"/>
      <c r="SH60" s="50"/>
      <c r="SI60" s="50"/>
      <c r="SJ60" s="50"/>
    </row>
    <row r="61" spans="1:504" s="23" customFormat="1">
      <c r="B61" s="619"/>
      <c r="C61" s="610" t="s">
        <v>69</v>
      </c>
      <c r="D61" s="127"/>
      <c r="E61" s="127"/>
      <c r="F61" s="127"/>
      <c r="G61" s="127"/>
      <c r="H61" s="127"/>
      <c r="I61" s="127"/>
      <c r="J61" s="127"/>
      <c r="K61" s="127"/>
      <c r="L61" s="127"/>
      <c r="M61" s="257">
        <v>710306.04999999981</v>
      </c>
      <c r="N61" s="257">
        <v>710306.04999999981</v>
      </c>
      <c r="O61" s="614"/>
      <c r="P61" s="614">
        <f t="shared" si="26"/>
        <v>658910.99257884955</v>
      </c>
      <c r="Q61" s="614">
        <f t="shared" ref="Q61:Q70" si="29">N61/(1+ElecDiscountRate)^1</f>
        <v>658910.99257884955</v>
      </c>
      <c r="R61" s="127"/>
      <c r="S61" s="871"/>
      <c r="T61" s="127"/>
      <c r="U61" s="611"/>
      <c r="V61" s="50"/>
      <c r="W61" s="50"/>
      <c r="X61" s="50"/>
      <c r="Y61" s="50"/>
      <c r="Z61" s="50"/>
      <c r="AA61" s="50"/>
      <c r="AB61" s="50"/>
      <c r="AC61" s="50"/>
      <c r="AD61" s="50"/>
      <c r="AE61" s="50"/>
      <c r="AF61" s="50"/>
      <c r="AG61" s="50"/>
      <c r="AH61" s="50"/>
      <c r="AI61" s="50"/>
      <c r="AJ61" s="50"/>
      <c r="AK61" s="50"/>
      <c r="AL61" s="50"/>
      <c r="AM61" s="50"/>
      <c r="AN61" s="50"/>
      <c r="AO61" s="50"/>
      <c r="AP61" s="50"/>
      <c r="AQ61" s="50"/>
      <c r="AR61" s="50"/>
      <c r="AS61" s="50"/>
      <c r="AT61" s="50"/>
      <c r="AU61" s="50"/>
      <c r="AV61" s="50"/>
      <c r="AW61" s="50"/>
      <c r="AX61" s="50"/>
      <c r="AY61" s="50"/>
      <c r="AZ61" s="50"/>
      <c r="BA61" s="50"/>
      <c r="BB61" s="50"/>
      <c r="BC61" s="50"/>
      <c r="BD61" s="50"/>
      <c r="BE61" s="50"/>
      <c r="BF61" s="50"/>
      <c r="BG61" s="50"/>
      <c r="BH61" s="50"/>
      <c r="BI61" s="50"/>
      <c r="BJ61" s="50"/>
      <c r="BK61" s="50"/>
      <c r="BL61" s="50"/>
      <c r="BM61" s="50"/>
      <c r="BN61" s="50"/>
      <c r="BO61" s="50"/>
      <c r="BP61" s="50"/>
      <c r="BQ61" s="50"/>
      <c r="BR61" s="50"/>
      <c r="BS61" s="50"/>
      <c r="BT61" s="50"/>
      <c r="BU61" s="50"/>
      <c r="BV61" s="50"/>
      <c r="BW61" s="50"/>
      <c r="BX61" s="50"/>
      <c r="BY61" s="50"/>
      <c r="BZ61" s="50"/>
      <c r="CA61" s="50"/>
      <c r="CB61" s="50"/>
      <c r="CC61" s="50"/>
      <c r="CD61" s="50"/>
      <c r="CE61" s="50"/>
      <c r="CF61" s="50"/>
      <c r="CG61" s="50"/>
      <c r="CH61" s="50"/>
      <c r="CI61" s="50"/>
      <c r="CJ61" s="50"/>
      <c r="CK61" s="50"/>
      <c r="CL61" s="50"/>
      <c r="CM61" s="50"/>
      <c r="CN61" s="50"/>
      <c r="CO61" s="50"/>
      <c r="CP61" s="50"/>
      <c r="CQ61" s="50"/>
      <c r="CR61" s="50"/>
      <c r="CS61" s="50"/>
      <c r="CT61" s="50"/>
      <c r="CU61" s="50"/>
      <c r="CV61" s="50"/>
      <c r="CW61" s="50"/>
      <c r="CX61" s="50"/>
      <c r="CY61" s="50"/>
      <c r="CZ61" s="50"/>
      <c r="DA61" s="50"/>
      <c r="DB61" s="50"/>
      <c r="DC61" s="50"/>
      <c r="DD61" s="50"/>
      <c r="DE61" s="50"/>
      <c r="DF61" s="50"/>
      <c r="DG61" s="50"/>
      <c r="DH61" s="50"/>
      <c r="DI61" s="50"/>
      <c r="DJ61" s="50"/>
      <c r="DK61" s="50"/>
      <c r="DL61" s="50"/>
      <c r="DM61" s="50"/>
      <c r="DN61" s="50"/>
      <c r="DO61" s="50"/>
      <c r="DP61" s="50"/>
      <c r="DQ61" s="50"/>
      <c r="DR61" s="50"/>
      <c r="DS61" s="50"/>
      <c r="DT61" s="50"/>
      <c r="DU61" s="50"/>
      <c r="DV61" s="50"/>
      <c r="DW61" s="50"/>
      <c r="DX61" s="50"/>
      <c r="DY61" s="50"/>
      <c r="DZ61" s="50"/>
      <c r="EA61" s="50"/>
      <c r="EB61" s="50"/>
      <c r="EC61" s="50"/>
      <c r="ED61" s="50"/>
      <c r="EE61" s="50"/>
      <c r="EF61" s="50"/>
      <c r="EG61" s="50"/>
      <c r="EH61" s="50"/>
      <c r="EI61" s="50"/>
      <c r="EJ61" s="50"/>
      <c r="EK61" s="50"/>
      <c r="EL61" s="50"/>
      <c r="EM61" s="50"/>
      <c r="EN61" s="50"/>
      <c r="EO61" s="50"/>
      <c r="EP61" s="50"/>
      <c r="EQ61" s="50"/>
      <c r="ER61" s="50"/>
      <c r="ES61" s="50"/>
      <c r="ET61" s="50"/>
      <c r="EU61" s="50"/>
      <c r="EV61" s="50"/>
      <c r="EW61" s="50"/>
      <c r="EX61" s="50"/>
      <c r="EY61" s="50"/>
      <c r="EZ61" s="50"/>
      <c r="FA61" s="50"/>
      <c r="FB61" s="50"/>
      <c r="FC61" s="50"/>
      <c r="FD61" s="50"/>
      <c r="FE61" s="50"/>
      <c r="FF61" s="50"/>
      <c r="FG61" s="50"/>
      <c r="FH61" s="50"/>
      <c r="FI61" s="50"/>
      <c r="FJ61" s="50"/>
      <c r="FK61" s="50"/>
      <c r="FL61" s="50"/>
      <c r="FM61" s="50"/>
      <c r="FN61" s="50"/>
      <c r="FO61" s="50"/>
      <c r="FP61" s="50"/>
      <c r="FQ61" s="50"/>
      <c r="FR61" s="50"/>
      <c r="FS61" s="50"/>
      <c r="FT61" s="50"/>
      <c r="FU61" s="50"/>
      <c r="FV61" s="50"/>
      <c r="FW61" s="50"/>
      <c r="FX61" s="50"/>
      <c r="FY61" s="50"/>
      <c r="FZ61" s="50"/>
      <c r="GA61" s="50"/>
      <c r="GB61" s="50"/>
      <c r="GC61" s="50"/>
      <c r="GD61" s="50"/>
      <c r="GE61" s="50"/>
      <c r="GF61" s="50"/>
      <c r="GG61" s="50"/>
      <c r="GH61" s="50"/>
      <c r="GI61" s="50"/>
      <c r="GJ61" s="50"/>
      <c r="GK61" s="50"/>
      <c r="GL61" s="50"/>
      <c r="GM61" s="50"/>
      <c r="GN61" s="50"/>
      <c r="GO61" s="50"/>
      <c r="GP61" s="50"/>
      <c r="GQ61" s="50"/>
      <c r="GR61" s="50"/>
      <c r="GS61" s="50"/>
      <c r="GT61" s="50"/>
      <c r="GU61" s="50"/>
      <c r="GV61" s="50"/>
      <c r="GW61" s="50"/>
      <c r="GX61" s="50"/>
      <c r="GY61" s="50"/>
      <c r="GZ61" s="50"/>
      <c r="HA61" s="50"/>
      <c r="HB61" s="50"/>
      <c r="HC61" s="50"/>
      <c r="HD61" s="50"/>
      <c r="HE61" s="50"/>
      <c r="HF61" s="50"/>
      <c r="HG61" s="50"/>
      <c r="HH61" s="50"/>
      <c r="HI61" s="50"/>
      <c r="HJ61" s="50"/>
      <c r="HK61" s="50"/>
      <c r="HL61" s="50"/>
      <c r="HM61" s="50"/>
      <c r="HN61" s="50"/>
      <c r="HO61" s="50"/>
      <c r="HP61" s="50"/>
      <c r="HQ61" s="50"/>
      <c r="HR61" s="50"/>
      <c r="HS61" s="50"/>
      <c r="HT61" s="50"/>
      <c r="HU61" s="50"/>
      <c r="HV61" s="50"/>
      <c r="HW61" s="50"/>
      <c r="HX61" s="50"/>
      <c r="HY61" s="50"/>
      <c r="HZ61" s="50"/>
      <c r="IA61" s="50"/>
      <c r="IB61" s="50"/>
      <c r="IC61" s="50"/>
      <c r="ID61" s="50"/>
      <c r="IE61" s="50"/>
      <c r="IF61" s="50"/>
      <c r="IG61" s="50"/>
      <c r="IH61" s="50"/>
      <c r="II61" s="50"/>
      <c r="IJ61" s="50"/>
      <c r="IK61" s="50"/>
      <c r="IL61" s="50"/>
      <c r="IM61" s="50"/>
      <c r="IN61" s="50"/>
      <c r="IO61" s="50"/>
      <c r="IP61" s="50"/>
      <c r="IQ61" s="50"/>
      <c r="IR61" s="50"/>
      <c r="IS61" s="50"/>
      <c r="IT61" s="50"/>
      <c r="IU61" s="50"/>
      <c r="IV61" s="50"/>
      <c r="IW61" s="50"/>
      <c r="IX61" s="50"/>
      <c r="IY61" s="50"/>
      <c r="IZ61" s="50"/>
      <c r="JA61" s="50"/>
      <c r="JB61" s="50"/>
      <c r="JC61" s="50"/>
      <c r="JD61" s="50"/>
      <c r="JE61" s="50"/>
      <c r="JF61" s="50"/>
      <c r="JG61" s="50"/>
      <c r="JH61" s="50"/>
      <c r="JI61" s="50"/>
      <c r="JJ61" s="50"/>
      <c r="JK61" s="50"/>
      <c r="JL61" s="50"/>
      <c r="JM61" s="50"/>
      <c r="JN61" s="50"/>
      <c r="JO61" s="50"/>
      <c r="JP61" s="50"/>
      <c r="JQ61" s="50"/>
      <c r="JR61" s="50"/>
      <c r="JS61" s="50"/>
      <c r="JT61" s="50"/>
      <c r="JU61" s="50"/>
      <c r="JV61" s="50"/>
      <c r="JW61" s="50"/>
      <c r="JX61" s="50"/>
      <c r="JY61" s="50"/>
      <c r="JZ61" s="50"/>
      <c r="KA61" s="50"/>
      <c r="KB61" s="50"/>
      <c r="KC61" s="50"/>
      <c r="KD61" s="50"/>
      <c r="KE61" s="50"/>
      <c r="KF61" s="50"/>
      <c r="KG61" s="50"/>
      <c r="KH61" s="50"/>
      <c r="KI61" s="50"/>
      <c r="KJ61" s="50"/>
      <c r="KK61" s="50"/>
      <c r="KL61" s="50"/>
      <c r="KM61" s="50"/>
      <c r="KN61" s="50"/>
      <c r="KO61" s="50"/>
      <c r="KP61" s="50"/>
      <c r="KQ61" s="50"/>
      <c r="KR61" s="50"/>
      <c r="KS61" s="50"/>
      <c r="KT61" s="50"/>
      <c r="KU61" s="50"/>
      <c r="KV61" s="50"/>
      <c r="KW61" s="50"/>
      <c r="KX61" s="50"/>
      <c r="KY61" s="50"/>
      <c r="KZ61" s="50"/>
      <c r="LA61" s="50"/>
      <c r="LB61" s="50"/>
      <c r="LC61" s="50"/>
      <c r="LD61" s="50"/>
      <c r="LE61" s="50"/>
      <c r="LF61" s="50"/>
      <c r="LG61" s="50"/>
      <c r="LH61" s="50"/>
      <c r="LI61" s="50"/>
      <c r="LJ61" s="50"/>
      <c r="LK61" s="50"/>
      <c r="LL61" s="50"/>
      <c r="LM61" s="50"/>
      <c r="LN61" s="50"/>
      <c r="LO61" s="50"/>
      <c r="LP61" s="50"/>
      <c r="LQ61" s="50"/>
      <c r="LR61" s="50"/>
      <c r="LS61" s="50"/>
      <c r="LT61" s="50"/>
      <c r="LU61" s="50"/>
      <c r="LV61" s="50"/>
      <c r="LW61" s="50"/>
      <c r="LX61" s="50"/>
      <c r="LY61" s="50"/>
      <c r="LZ61" s="50"/>
      <c r="MA61" s="50"/>
      <c r="MB61" s="50"/>
      <c r="MC61" s="50"/>
      <c r="MD61" s="50"/>
      <c r="ME61" s="50"/>
      <c r="MF61" s="50"/>
      <c r="MG61" s="50"/>
      <c r="MH61" s="50"/>
      <c r="MI61" s="50"/>
      <c r="MJ61" s="50"/>
      <c r="MK61" s="50"/>
      <c r="ML61" s="50"/>
      <c r="MM61" s="50"/>
      <c r="MN61" s="50"/>
      <c r="MO61" s="50"/>
      <c r="MP61" s="50"/>
      <c r="MQ61" s="50"/>
      <c r="MR61" s="50"/>
      <c r="MS61" s="50"/>
      <c r="MT61" s="50"/>
      <c r="MU61" s="50"/>
      <c r="MV61" s="50"/>
      <c r="MW61" s="50"/>
      <c r="MX61" s="50"/>
      <c r="MY61" s="50"/>
      <c r="MZ61" s="50"/>
      <c r="NA61" s="50"/>
      <c r="NB61" s="50"/>
      <c r="NC61" s="50"/>
      <c r="ND61" s="50"/>
      <c r="NE61" s="50"/>
      <c r="NF61" s="50"/>
      <c r="NG61" s="50"/>
      <c r="NH61" s="50"/>
      <c r="NI61" s="50"/>
      <c r="NJ61" s="50"/>
      <c r="NK61" s="50"/>
      <c r="NL61" s="50"/>
      <c r="NM61" s="50"/>
      <c r="NN61" s="50"/>
      <c r="NO61" s="50"/>
      <c r="NP61" s="50"/>
      <c r="NQ61" s="50"/>
      <c r="NR61" s="50"/>
      <c r="NS61" s="50"/>
      <c r="NT61" s="50"/>
      <c r="NU61" s="50"/>
      <c r="NV61" s="50"/>
      <c r="NW61" s="50"/>
      <c r="NX61" s="50"/>
      <c r="NY61" s="50"/>
      <c r="NZ61" s="50"/>
      <c r="OA61" s="50"/>
      <c r="OB61" s="50"/>
      <c r="OC61" s="50"/>
      <c r="OD61" s="50"/>
      <c r="OE61" s="50"/>
      <c r="OF61" s="50"/>
      <c r="OG61" s="50"/>
      <c r="OH61" s="50"/>
      <c r="OI61" s="50"/>
      <c r="OJ61" s="50"/>
      <c r="OK61" s="50"/>
      <c r="OL61" s="50"/>
      <c r="OM61" s="50"/>
      <c r="ON61" s="50"/>
      <c r="OO61" s="50"/>
      <c r="OP61" s="50"/>
      <c r="OQ61" s="50"/>
      <c r="OR61" s="50"/>
      <c r="OS61" s="50"/>
      <c r="OT61" s="50"/>
      <c r="OU61" s="50"/>
      <c r="OV61" s="50"/>
      <c r="OW61" s="50"/>
      <c r="OX61" s="50"/>
      <c r="OY61" s="50"/>
      <c r="OZ61" s="50"/>
      <c r="PA61" s="50"/>
      <c r="PB61" s="50"/>
      <c r="PC61" s="50"/>
      <c r="PD61" s="50"/>
      <c r="PE61" s="50"/>
      <c r="PF61" s="50"/>
      <c r="PG61" s="50"/>
      <c r="PH61" s="50"/>
      <c r="PI61" s="50"/>
      <c r="PJ61" s="50"/>
      <c r="PK61" s="50"/>
      <c r="PL61" s="50"/>
      <c r="PM61" s="50"/>
      <c r="PN61" s="50"/>
      <c r="PO61" s="50"/>
      <c r="PP61" s="50"/>
      <c r="PQ61" s="50"/>
      <c r="PR61" s="50"/>
      <c r="PS61" s="50"/>
      <c r="PT61" s="50"/>
      <c r="PU61" s="50"/>
      <c r="PV61" s="50"/>
      <c r="PW61" s="50"/>
      <c r="PX61" s="50"/>
      <c r="PY61" s="50"/>
      <c r="PZ61" s="50"/>
      <c r="QA61" s="50"/>
      <c r="QB61" s="50"/>
      <c r="QC61" s="50"/>
      <c r="QD61" s="50"/>
      <c r="QE61" s="50"/>
      <c r="QF61" s="50"/>
      <c r="QG61" s="50"/>
      <c r="QH61" s="50"/>
      <c r="QI61" s="50"/>
      <c r="QJ61" s="50"/>
      <c r="QK61" s="50"/>
      <c r="QL61" s="50"/>
      <c r="QM61" s="50"/>
      <c r="QN61" s="50"/>
      <c r="QO61" s="50"/>
      <c r="QP61" s="50"/>
      <c r="QQ61" s="50"/>
      <c r="QR61" s="50"/>
      <c r="QS61" s="50"/>
      <c r="QT61" s="50"/>
      <c r="QU61" s="50"/>
      <c r="QV61" s="50"/>
      <c r="QW61" s="50"/>
      <c r="QX61" s="50"/>
      <c r="QY61" s="50"/>
      <c r="QZ61" s="50"/>
      <c r="RA61" s="50"/>
      <c r="RB61" s="50"/>
      <c r="RC61" s="50"/>
      <c r="RD61" s="50"/>
      <c r="RE61" s="50"/>
      <c r="RF61" s="50"/>
      <c r="RG61" s="50"/>
      <c r="RH61" s="50"/>
      <c r="RI61" s="50"/>
      <c r="RJ61" s="50"/>
      <c r="RK61" s="50"/>
      <c r="RL61" s="50"/>
      <c r="RM61" s="50"/>
      <c r="RN61" s="50"/>
      <c r="RO61" s="50"/>
      <c r="RP61" s="50"/>
      <c r="RQ61" s="50"/>
      <c r="RR61" s="50"/>
      <c r="RS61" s="50"/>
      <c r="RT61" s="50"/>
      <c r="RU61" s="50"/>
      <c r="RV61" s="50"/>
      <c r="RW61" s="50"/>
      <c r="RX61" s="50"/>
      <c r="RY61" s="50"/>
      <c r="RZ61" s="50"/>
      <c r="SA61" s="50"/>
      <c r="SB61" s="50"/>
      <c r="SC61" s="50"/>
      <c r="SD61" s="50"/>
      <c r="SE61" s="50"/>
      <c r="SF61" s="50"/>
      <c r="SG61" s="50"/>
      <c r="SH61" s="50"/>
      <c r="SI61" s="50"/>
      <c r="SJ61" s="50"/>
    </row>
    <row r="62" spans="1:504" s="23" customFormat="1">
      <c r="B62" s="619"/>
      <c r="C62" s="610" t="s">
        <v>70</v>
      </c>
      <c r="D62" s="127"/>
      <c r="E62" s="127"/>
      <c r="F62" s="127"/>
      <c r="G62" s="127"/>
      <c r="H62" s="127"/>
      <c r="I62" s="127"/>
      <c r="J62" s="127"/>
      <c r="K62" s="127"/>
      <c r="L62" s="127"/>
      <c r="M62" s="257">
        <v>150605.25</v>
      </c>
      <c r="N62" s="257">
        <v>150605.25</v>
      </c>
      <c r="O62" s="614"/>
      <c r="P62" s="614">
        <f t="shared" si="26"/>
        <v>139708.02411873839</v>
      </c>
      <c r="Q62" s="614">
        <f t="shared" si="29"/>
        <v>139708.02411873839</v>
      </c>
      <c r="R62" s="127"/>
      <c r="S62" s="871"/>
      <c r="T62" s="127"/>
      <c r="U62" s="611"/>
      <c r="V62" s="50"/>
      <c r="W62" s="50"/>
      <c r="X62" s="50"/>
      <c r="Y62" s="50"/>
      <c r="Z62" s="50"/>
      <c r="AA62" s="50"/>
      <c r="AB62" s="50"/>
      <c r="AC62" s="50"/>
      <c r="AD62" s="50"/>
      <c r="AE62" s="50"/>
      <c r="AF62" s="50"/>
      <c r="AG62" s="50"/>
      <c r="AH62" s="50"/>
      <c r="AI62" s="50"/>
      <c r="AJ62" s="50"/>
      <c r="AK62" s="50"/>
      <c r="AL62" s="50"/>
      <c r="AM62" s="50"/>
      <c r="AN62" s="50"/>
      <c r="AO62" s="50"/>
      <c r="AP62" s="50"/>
      <c r="AQ62" s="50"/>
      <c r="AR62" s="50"/>
      <c r="AS62" s="50"/>
      <c r="AT62" s="50"/>
      <c r="AU62" s="50"/>
      <c r="AV62" s="50"/>
      <c r="AW62" s="50"/>
      <c r="AX62" s="50"/>
      <c r="AY62" s="50"/>
      <c r="AZ62" s="50"/>
      <c r="BA62" s="50"/>
      <c r="BB62" s="50"/>
      <c r="BC62" s="50"/>
      <c r="BD62" s="50"/>
      <c r="BE62" s="50"/>
      <c r="BF62" s="50"/>
      <c r="BG62" s="50"/>
      <c r="BH62" s="50"/>
      <c r="BI62" s="50"/>
      <c r="BJ62" s="50"/>
      <c r="BK62" s="50"/>
      <c r="BL62" s="50"/>
      <c r="BM62" s="50"/>
      <c r="BN62" s="50"/>
      <c r="BO62" s="50"/>
      <c r="BP62" s="50"/>
      <c r="BQ62" s="50"/>
      <c r="BR62" s="50"/>
      <c r="BS62" s="50"/>
      <c r="BT62" s="50"/>
      <c r="BU62" s="50"/>
      <c r="BV62" s="50"/>
      <c r="BW62" s="50"/>
      <c r="BX62" s="50"/>
      <c r="BY62" s="50"/>
      <c r="BZ62" s="50"/>
      <c r="CA62" s="50"/>
      <c r="CB62" s="50"/>
      <c r="CC62" s="50"/>
      <c r="CD62" s="50"/>
      <c r="CE62" s="50"/>
      <c r="CF62" s="50"/>
      <c r="CG62" s="50"/>
      <c r="CH62" s="50"/>
      <c r="CI62" s="50"/>
      <c r="CJ62" s="50"/>
      <c r="CK62" s="50"/>
      <c r="CL62" s="50"/>
      <c r="CM62" s="50"/>
      <c r="CN62" s="50"/>
      <c r="CO62" s="50"/>
      <c r="CP62" s="50"/>
      <c r="CQ62" s="50"/>
      <c r="CR62" s="50"/>
      <c r="CS62" s="50"/>
      <c r="CT62" s="50"/>
      <c r="CU62" s="50"/>
      <c r="CV62" s="50"/>
      <c r="CW62" s="50"/>
      <c r="CX62" s="50"/>
      <c r="CY62" s="50"/>
      <c r="CZ62" s="50"/>
      <c r="DA62" s="50"/>
      <c r="DB62" s="50"/>
      <c r="DC62" s="50"/>
      <c r="DD62" s="50"/>
      <c r="DE62" s="50"/>
      <c r="DF62" s="50"/>
      <c r="DG62" s="50"/>
      <c r="DH62" s="50"/>
      <c r="DI62" s="50"/>
      <c r="DJ62" s="50"/>
      <c r="DK62" s="50"/>
      <c r="DL62" s="50"/>
      <c r="DM62" s="50"/>
      <c r="DN62" s="50"/>
      <c r="DO62" s="50"/>
      <c r="DP62" s="50"/>
      <c r="DQ62" s="50"/>
      <c r="DR62" s="50"/>
      <c r="DS62" s="50"/>
      <c r="DT62" s="50"/>
      <c r="DU62" s="50"/>
      <c r="DV62" s="50"/>
      <c r="DW62" s="50"/>
      <c r="DX62" s="50"/>
      <c r="DY62" s="50"/>
      <c r="DZ62" s="50"/>
      <c r="EA62" s="50"/>
      <c r="EB62" s="50"/>
      <c r="EC62" s="50"/>
      <c r="ED62" s="50"/>
      <c r="EE62" s="50"/>
      <c r="EF62" s="50"/>
      <c r="EG62" s="50"/>
      <c r="EH62" s="50"/>
      <c r="EI62" s="50"/>
      <c r="EJ62" s="50"/>
      <c r="EK62" s="50"/>
      <c r="EL62" s="50"/>
      <c r="EM62" s="50"/>
      <c r="EN62" s="50"/>
      <c r="EO62" s="50"/>
      <c r="EP62" s="50"/>
      <c r="EQ62" s="50"/>
      <c r="ER62" s="50"/>
      <c r="ES62" s="50"/>
      <c r="ET62" s="50"/>
      <c r="EU62" s="50"/>
      <c r="EV62" s="50"/>
      <c r="EW62" s="50"/>
      <c r="EX62" s="50"/>
      <c r="EY62" s="50"/>
      <c r="EZ62" s="50"/>
      <c r="FA62" s="50"/>
      <c r="FB62" s="50"/>
      <c r="FC62" s="50"/>
      <c r="FD62" s="50"/>
      <c r="FE62" s="50"/>
      <c r="FF62" s="50"/>
      <c r="FG62" s="50"/>
      <c r="FH62" s="50"/>
      <c r="FI62" s="50"/>
      <c r="FJ62" s="50"/>
      <c r="FK62" s="50"/>
      <c r="FL62" s="50"/>
      <c r="FM62" s="50"/>
      <c r="FN62" s="50"/>
      <c r="FO62" s="50"/>
      <c r="FP62" s="50"/>
      <c r="FQ62" s="50"/>
      <c r="FR62" s="50"/>
      <c r="FS62" s="50"/>
      <c r="FT62" s="50"/>
      <c r="FU62" s="50"/>
      <c r="FV62" s="50"/>
      <c r="FW62" s="50"/>
      <c r="FX62" s="50"/>
      <c r="FY62" s="50"/>
      <c r="FZ62" s="50"/>
      <c r="GA62" s="50"/>
      <c r="GB62" s="50"/>
      <c r="GC62" s="50"/>
      <c r="GD62" s="50"/>
      <c r="GE62" s="50"/>
      <c r="GF62" s="50"/>
      <c r="GG62" s="50"/>
      <c r="GH62" s="50"/>
      <c r="GI62" s="50"/>
      <c r="GJ62" s="50"/>
      <c r="GK62" s="50"/>
      <c r="GL62" s="50"/>
      <c r="GM62" s="50"/>
      <c r="GN62" s="50"/>
      <c r="GO62" s="50"/>
      <c r="GP62" s="50"/>
      <c r="GQ62" s="50"/>
      <c r="GR62" s="50"/>
      <c r="GS62" s="50"/>
      <c r="GT62" s="50"/>
      <c r="GU62" s="50"/>
      <c r="GV62" s="50"/>
      <c r="GW62" s="50"/>
      <c r="GX62" s="50"/>
      <c r="GY62" s="50"/>
      <c r="GZ62" s="50"/>
      <c r="HA62" s="50"/>
      <c r="HB62" s="50"/>
      <c r="HC62" s="50"/>
      <c r="HD62" s="50"/>
      <c r="HE62" s="50"/>
      <c r="HF62" s="50"/>
      <c r="HG62" s="50"/>
      <c r="HH62" s="50"/>
      <c r="HI62" s="50"/>
      <c r="HJ62" s="50"/>
      <c r="HK62" s="50"/>
      <c r="HL62" s="50"/>
      <c r="HM62" s="50"/>
      <c r="HN62" s="50"/>
      <c r="HO62" s="50"/>
      <c r="HP62" s="50"/>
      <c r="HQ62" s="50"/>
      <c r="HR62" s="50"/>
      <c r="HS62" s="50"/>
      <c r="HT62" s="50"/>
      <c r="HU62" s="50"/>
      <c r="HV62" s="50"/>
      <c r="HW62" s="50"/>
      <c r="HX62" s="50"/>
      <c r="HY62" s="50"/>
      <c r="HZ62" s="50"/>
      <c r="IA62" s="50"/>
      <c r="IB62" s="50"/>
      <c r="IC62" s="50"/>
      <c r="ID62" s="50"/>
      <c r="IE62" s="50"/>
      <c r="IF62" s="50"/>
      <c r="IG62" s="50"/>
      <c r="IH62" s="50"/>
      <c r="II62" s="50"/>
      <c r="IJ62" s="50"/>
      <c r="IK62" s="50"/>
      <c r="IL62" s="50"/>
      <c r="IM62" s="50"/>
      <c r="IN62" s="50"/>
      <c r="IO62" s="50"/>
      <c r="IP62" s="50"/>
      <c r="IQ62" s="50"/>
      <c r="IR62" s="50"/>
      <c r="IS62" s="50"/>
      <c r="IT62" s="50"/>
      <c r="IU62" s="50"/>
      <c r="IV62" s="50"/>
      <c r="IW62" s="50"/>
      <c r="IX62" s="50"/>
      <c r="IY62" s="50"/>
      <c r="IZ62" s="50"/>
      <c r="JA62" s="50"/>
      <c r="JB62" s="50"/>
      <c r="JC62" s="50"/>
      <c r="JD62" s="50"/>
      <c r="JE62" s="50"/>
      <c r="JF62" s="50"/>
      <c r="JG62" s="50"/>
      <c r="JH62" s="50"/>
      <c r="JI62" s="50"/>
      <c r="JJ62" s="50"/>
      <c r="JK62" s="50"/>
      <c r="JL62" s="50"/>
      <c r="JM62" s="50"/>
      <c r="JN62" s="50"/>
      <c r="JO62" s="50"/>
      <c r="JP62" s="50"/>
      <c r="JQ62" s="50"/>
      <c r="JR62" s="50"/>
      <c r="JS62" s="50"/>
      <c r="JT62" s="50"/>
      <c r="JU62" s="50"/>
      <c r="JV62" s="50"/>
      <c r="JW62" s="50"/>
      <c r="JX62" s="50"/>
      <c r="JY62" s="50"/>
      <c r="JZ62" s="50"/>
      <c r="KA62" s="50"/>
      <c r="KB62" s="50"/>
      <c r="KC62" s="50"/>
      <c r="KD62" s="50"/>
      <c r="KE62" s="50"/>
      <c r="KF62" s="50"/>
      <c r="KG62" s="50"/>
      <c r="KH62" s="50"/>
      <c r="KI62" s="50"/>
      <c r="KJ62" s="50"/>
      <c r="KK62" s="50"/>
      <c r="KL62" s="50"/>
      <c r="KM62" s="50"/>
      <c r="KN62" s="50"/>
      <c r="KO62" s="50"/>
      <c r="KP62" s="50"/>
      <c r="KQ62" s="50"/>
      <c r="KR62" s="50"/>
      <c r="KS62" s="50"/>
      <c r="KT62" s="50"/>
      <c r="KU62" s="50"/>
      <c r="KV62" s="50"/>
      <c r="KW62" s="50"/>
      <c r="KX62" s="50"/>
      <c r="KY62" s="50"/>
      <c r="KZ62" s="50"/>
      <c r="LA62" s="50"/>
      <c r="LB62" s="50"/>
      <c r="LC62" s="50"/>
      <c r="LD62" s="50"/>
      <c r="LE62" s="50"/>
      <c r="LF62" s="50"/>
      <c r="LG62" s="50"/>
      <c r="LH62" s="50"/>
      <c r="LI62" s="50"/>
      <c r="LJ62" s="50"/>
      <c r="LK62" s="50"/>
      <c r="LL62" s="50"/>
      <c r="LM62" s="50"/>
      <c r="LN62" s="50"/>
      <c r="LO62" s="50"/>
      <c r="LP62" s="50"/>
      <c r="LQ62" s="50"/>
      <c r="LR62" s="50"/>
      <c r="LS62" s="50"/>
      <c r="LT62" s="50"/>
      <c r="LU62" s="50"/>
      <c r="LV62" s="50"/>
      <c r="LW62" s="50"/>
      <c r="LX62" s="50"/>
      <c r="LY62" s="50"/>
      <c r="LZ62" s="50"/>
      <c r="MA62" s="50"/>
      <c r="MB62" s="50"/>
      <c r="MC62" s="50"/>
      <c r="MD62" s="50"/>
      <c r="ME62" s="50"/>
      <c r="MF62" s="50"/>
      <c r="MG62" s="50"/>
      <c r="MH62" s="50"/>
      <c r="MI62" s="50"/>
      <c r="MJ62" s="50"/>
      <c r="MK62" s="50"/>
      <c r="ML62" s="50"/>
      <c r="MM62" s="50"/>
      <c r="MN62" s="50"/>
      <c r="MO62" s="50"/>
      <c r="MP62" s="50"/>
      <c r="MQ62" s="50"/>
      <c r="MR62" s="50"/>
      <c r="MS62" s="50"/>
      <c r="MT62" s="50"/>
      <c r="MU62" s="50"/>
      <c r="MV62" s="50"/>
      <c r="MW62" s="50"/>
      <c r="MX62" s="50"/>
      <c r="MY62" s="50"/>
      <c r="MZ62" s="50"/>
      <c r="NA62" s="50"/>
      <c r="NB62" s="50"/>
      <c r="NC62" s="50"/>
      <c r="ND62" s="50"/>
      <c r="NE62" s="50"/>
      <c r="NF62" s="50"/>
      <c r="NG62" s="50"/>
      <c r="NH62" s="50"/>
      <c r="NI62" s="50"/>
      <c r="NJ62" s="50"/>
      <c r="NK62" s="50"/>
      <c r="NL62" s="50"/>
      <c r="NM62" s="50"/>
      <c r="NN62" s="50"/>
      <c r="NO62" s="50"/>
      <c r="NP62" s="50"/>
      <c r="NQ62" s="50"/>
      <c r="NR62" s="50"/>
      <c r="NS62" s="50"/>
      <c r="NT62" s="50"/>
      <c r="NU62" s="50"/>
      <c r="NV62" s="50"/>
      <c r="NW62" s="50"/>
      <c r="NX62" s="50"/>
      <c r="NY62" s="50"/>
      <c r="NZ62" s="50"/>
      <c r="OA62" s="50"/>
      <c r="OB62" s="50"/>
      <c r="OC62" s="50"/>
      <c r="OD62" s="50"/>
      <c r="OE62" s="50"/>
      <c r="OF62" s="50"/>
      <c r="OG62" s="50"/>
      <c r="OH62" s="50"/>
      <c r="OI62" s="50"/>
      <c r="OJ62" s="50"/>
      <c r="OK62" s="50"/>
      <c r="OL62" s="50"/>
      <c r="OM62" s="50"/>
      <c r="ON62" s="50"/>
      <c r="OO62" s="50"/>
      <c r="OP62" s="50"/>
      <c r="OQ62" s="50"/>
      <c r="OR62" s="50"/>
      <c r="OS62" s="50"/>
      <c r="OT62" s="50"/>
      <c r="OU62" s="50"/>
      <c r="OV62" s="50"/>
      <c r="OW62" s="50"/>
      <c r="OX62" s="50"/>
      <c r="OY62" s="50"/>
      <c r="OZ62" s="50"/>
      <c r="PA62" s="50"/>
      <c r="PB62" s="50"/>
      <c r="PC62" s="50"/>
      <c r="PD62" s="50"/>
      <c r="PE62" s="50"/>
      <c r="PF62" s="50"/>
      <c r="PG62" s="50"/>
      <c r="PH62" s="50"/>
      <c r="PI62" s="50"/>
      <c r="PJ62" s="50"/>
      <c r="PK62" s="50"/>
      <c r="PL62" s="50"/>
      <c r="PM62" s="50"/>
      <c r="PN62" s="50"/>
      <c r="PO62" s="50"/>
      <c r="PP62" s="50"/>
      <c r="PQ62" s="50"/>
      <c r="PR62" s="50"/>
      <c r="PS62" s="50"/>
      <c r="PT62" s="50"/>
      <c r="PU62" s="50"/>
      <c r="PV62" s="50"/>
      <c r="PW62" s="50"/>
      <c r="PX62" s="50"/>
      <c r="PY62" s="50"/>
      <c r="PZ62" s="50"/>
      <c r="QA62" s="50"/>
      <c r="QB62" s="50"/>
      <c r="QC62" s="50"/>
      <c r="QD62" s="50"/>
      <c r="QE62" s="50"/>
      <c r="QF62" s="50"/>
      <c r="QG62" s="50"/>
      <c r="QH62" s="50"/>
      <c r="QI62" s="50"/>
      <c r="QJ62" s="50"/>
      <c r="QK62" s="50"/>
      <c r="QL62" s="50"/>
      <c r="QM62" s="50"/>
      <c r="QN62" s="50"/>
      <c r="QO62" s="50"/>
      <c r="QP62" s="50"/>
      <c r="QQ62" s="50"/>
      <c r="QR62" s="50"/>
      <c r="QS62" s="50"/>
      <c r="QT62" s="50"/>
      <c r="QU62" s="50"/>
      <c r="QV62" s="50"/>
      <c r="QW62" s="50"/>
      <c r="QX62" s="50"/>
      <c r="QY62" s="50"/>
      <c r="QZ62" s="50"/>
      <c r="RA62" s="50"/>
      <c r="RB62" s="50"/>
      <c r="RC62" s="50"/>
      <c r="RD62" s="50"/>
      <c r="RE62" s="50"/>
      <c r="RF62" s="50"/>
      <c r="RG62" s="50"/>
      <c r="RH62" s="50"/>
      <c r="RI62" s="50"/>
      <c r="RJ62" s="50"/>
      <c r="RK62" s="50"/>
      <c r="RL62" s="50"/>
      <c r="RM62" s="50"/>
      <c r="RN62" s="50"/>
      <c r="RO62" s="50"/>
      <c r="RP62" s="50"/>
      <c r="RQ62" s="50"/>
      <c r="RR62" s="50"/>
      <c r="RS62" s="50"/>
      <c r="RT62" s="50"/>
      <c r="RU62" s="50"/>
      <c r="RV62" s="50"/>
      <c r="RW62" s="50"/>
      <c r="RX62" s="50"/>
      <c r="RY62" s="50"/>
      <c r="RZ62" s="50"/>
      <c r="SA62" s="50"/>
      <c r="SB62" s="50"/>
      <c r="SC62" s="50"/>
      <c r="SD62" s="50"/>
      <c r="SE62" s="50"/>
      <c r="SF62" s="50"/>
      <c r="SG62" s="50"/>
      <c r="SH62" s="50"/>
      <c r="SI62" s="50"/>
      <c r="SJ62" s="50"/>
    </row>
    <row r="63" spans="1:504" s="23" customFormat="1">
      <c r="B63" s="619"/>
      <c r="C63" s="610" t="s">
        <v>535</v>
      </c>
      <c r="D63" s="127"/>
      <c r="E63" s="127"/>
      <c r="F63" s="127"/>
      <c r="G63" s="127"/>
      <c r="H63" s="127"/>
      <c r="I63" s="127"/>
      <c r="J63" s="127"/>
      <c r="K63" s="127"/>
      <c r="L63" s="127"/>
      <c r="M63" s="257">
        <v>-40568.959999999999</v>
      </c>
      <c r="N63" s="257">
        <v>-40568.959999999999</v>
      </c>
      <c r="O63" s="614"/>
      <c r="P63" s="614">
        <f>M63/(1+ElecDiscountRate)^1</f>
        <v>-37633.543599257879</v>
      </c>
      <c r="Q63" s="614">
        <f>N63/(1+ElecDiscountRate)^1</f>
        <v>-37633.543599257879</v>
      </c>
      <c r="R63" s="127"/>
      <c r="S63" s="871"/>
      <c r="T63" s="127"/>
      <c r="U63" s="866"/>
      <c r="V63" s="50"/>
      <c r="W63" s="50"/>
      <c r="X63" s="50"/>
      <c r="Y63" s="50"/>
      <c r="Z63" s="50"/>
      <c r="AA63" s="50"/>
      <c r="AB63" s="50"/>
      <c r="AC63" s="50"/>
      <c r="AD63" s="50"/>
      <c r="AE63" s="50"/>
      <c r="AF63" s="50"/>
      <c r="AG63" s="50"/>
      <c r="AH63" s="50"/>
      <c r="AI63" s="50"/>
      <c r="AJ63" s="50"/>
      <c r="AK63" s="50"/>
      <c r="AL63" s="50"/>
      <c r="AM63" s="50"/>
      <c r="AN63" s="50"/>
      <c r="AO63" s="50"/>
      <c r="AP63" s="50"/>
      <c r="AQ63" s="50"/>
      <c r="AR63" s="50"/>
      <c r="AS63" s="50"/>
      <c r="AT63" s="50"/>
      <c r="AU63" s="50"/>
      <c r="AV63" s="50"/>
      <c r="AW63" s="50"/>
      <c r="AX63" s="50"/>
      <c r="AY63" s="50"/>
      <c r="AZ63" s="50"/>
      <c r="BA63" s="50"/>
      <c r="BB63" s="50"/>
      <c r="BC63" s="50"/>
      <c r="BD63" s="50"/>
      <c r="BE63" s="50"/>
      <c r="BF63" s="50"/>
      <c r="BG63" s="50"/>
      <c r="BH63" s="50"/>
      <c r="BI63" s="50"/>
      <c r="BJ63" s="50"/>
      <c r="BK63" s="50"/>
      <c r="BL63" s="50"/>
      <c r="BM63" s="50"/>
      <c r="BN63" s="50"/>
      <c r="BO63" s="50"/>
      <c r="BP63" s="50"/>
      <c r="BQ63" s="50"/>
      <c r="BR63" s="50"/>
      <c r="BS63" s="50"/>
      <c r="BT63" s="50"/>
      <c r="BU63" s="50"/>
      <c r="BV63" s="50"/>
      <c r="BW63" s="50"/>
      <c r="BX63" s="50"/>
      <c r="BY63" s="50"/>
      <c r="BZ63" s="50"/>
      <c r="CA63" s="50"/>
      <c r="CB63" s="50"/>
      <c r="CC63" s="50"/>
      <c r="CD63" s="50"/>
      <c r="CE63" s="50"/>
      <c r="CF63" s="50"/>
      <c r="CG63" s="50"/>
      <c r="CH63" s="50"/>
      <c r="CI63" s="50"/>
      <c r="CJ63" s="50"/>
      <c r="CK63" s="50"/>
      <c r="CL63" s="50"/>
      <c r="CM63" s="50"/>
      <c r="CN63" s="50"/>
      <c r="CO63" s="50"/>
      <c r="CP63" s="50"/>
      <c r="CQ63" s="50"/>
      <c r="CR63" s="50"/>
      <c r="CS63" s="50"/>
      <c r="CT63" s="50"/>
      <c r="CU63" s="50"/>
      <c r="CV63" s="50"/>
      <c r="CW63" s="50"/>
      <c r="CX63" s="50"/>
      <c r="CY63" s="50"/>
      <c r="CZ63" s="50"/>
      <c r="DA63" s="50"/>
      <c r="DB63" s="50"/>
      <c r="DC63" s="50"/>
      <c r="DD63" s="50"/>
      <c r="DE63" s="50"/>
      <c r="DF63" s="50"/>
      <c r="DG63" s="50"/>
      <c r="DH63" s="50"/>
      <c r="DI63" s="50"/>
      <c r="DJ63" s="50"/>
      <c r="DK63" s="50"/>
      <c r="DL63" s="50"/>
      <c r="DM63" s="50"/>
      <c r="DN63" s="50"/>
      <c r="DO63" s="50"/>
      <c r="DP63" s="50"/>
      <c r="DQ63" s="50"/>
      <c r="DR63" s="50"/>
      <c r="DS63" s="50"/>
      <c r="DT63" s="50"/>
      <c r="DU63" s="50"/>
      <c r="DV63" s="50"/>
      <c r="DW63" s="50"/>
      <c r="DX63" s="50"/>
      <c r="DY63" s="50"/>
      <c r="DZ63" s="50"/>
      <c r="EA63" s="50"/>
      <c r="EB63" s="50"/>
      <c r="EC63" s="50"/>
      <c r="ED63" s="50"/>
      <c r="EE63" s="50"/>
      <c r="EF63" s="50"/>
      <c r="EG63" s="50"/>
      <c r="EH63" s="50"/>
      <c r="EI63" s="50"/>
      <c r="EJ63" s="50"/>
      <c r="EK63" s="50"/>
      <c r="EL63" s="50"/>
      <c r="EM63" s="50"/>
      <c r="EN63" s="50"/>
      <c r="EO63" s="50"/>
      <c r="EP63" s="50"/>
      <c r="EQ63" s="50"/>
      <c r="ER63" s="50"/>
      <c r="ES63" s="50"/>
      <c r="ET63" s="50"/>
      <c r="EU63" s="50"/>
      <c r="EV63" s="50"/>
      <c r="EW63" s="50"/>
      <c r="EX63" s="50"/>
      <c r="EY63" s="50"/>
      <c r="EZ63" s="50"/>
      <c r="FA63" s="50"/>
      <c r="FB63" s="50"/>
      <c r="FC63" s="50"/>
      <c r="FD63" s="50"/>
      <c r="FE63" s="50"/>
      <c r="FF63" s="50"/>
      <c r="FG63" s="50"/>
      <c r="FH63" s="50"/>
      <c r="FI63" s="50"/>
      <c r="FJ63" s="50"/>
      <c r="FK63" s="50"/>
      <c r="FL63" s="50"/>
      <c r="FM63" s="50"/>
      <c r="FN63" s="50"/>
      <c r="FO63" s="50"/>
      <c r="FP63" s="50"/>
      <c r="FQ63" s="50"/>
      <c r="FR63" s="50"/>
      <c r="FS63" s="50"/>
      <c r="FT63" s="50"/>
      <c r="FU63" s="50"/>
      <c r="FV63" s="50"/>
      <c r="FW63" s="50"/>
      <c r="FX63" s="50"/>
      <c r="FY63" s="50"/>
      <c r="FZ63" s="50"/>
      <c r="GA63" s="50"/>
      <c r="GB63" s="50"/>
      <c r="GC63" s="50"/>
      <c r="GD63" s="50"/>
      <c r="GE63" s="50"/>
      <c r="GF63" s="50"/>
      <c r="GG63" s="50"/>
      <c r="GH63" s="50"/>
      <c r="GI63" s="50"/>
      <c r="GJ63" s="50"/>
      <c r="GK63" s="50"/>
      <c r="GL63" s="50"/>
      <c r="GM63" s="50"/>
      <c r="GN63" s="50"/>
      <c r="GO63" s="50"/>
      <c r="GP63" s="50"/>
      <c r="GQ63" s="50"/>
      <c r="GR63" s="50"/>
      <c r="GS63" s="50"/>
      <c r="GT63" s="50"/>
      <c r="GU63" s="50"/>
      <c r="GV63" s="50"/>
      <c r="GW63" s="50"/>
      <c r="GX63" s="50"/>
      <c r="GY63" s="50"/>
      <c r="GZ63" s="50"/>
      <c r="HA63" s="50"/>
      <c r="HB63" s="50"/>
      <c r="HC63" s="50"/>
      <c r="HD63" s="50"/>
      <c r="HE63" s="50"/>
      <c r="HF63" s="50"/>
      <c r="HG63" s="50"/>
      <c r="HH63" s="50"/>
      <c r="HI63" s="50"/>
      <c r="HJ63" s="50"/>
      <c r="HK63" s="50"/>
      <c r="HL63" s="50"/>
      <c r="HM63" s="50"/>
      <c r="HN63" s="50"/>
      <c r="HO63" s="50"/>
      <c r="HP63" s="50"/>
      <c r="HQ63" s="50"/>
      <c r="HR63" s="50"/>
      <c r="HS63" s="50"/>
      <c r="HT63" s="50"/>
      <c r="HU63" s="50"/>
      <c r="HV63" s="50"/>
      <c r="HW63" s="50"/>
      <c r="HX63" s="50"/>
      <c r="HY63" s="50"/>
      <c r="HZ63" s="50"/>
      <c r="IA63" s="50"/>
      <c r="IB63" s="50"/>
      <c r="IC63" s="50"/>
      <c r="ID63" s="50"/>
      <c r="IE63" s="50"/>
      <c r="IF63" s="50"/>
      <c r="IG63" s="50"/>
      <c r="IH63" s="50"/>
      <c r="II63" s="50"/>
      <c r="IJ63" s="50"/>
      <c r="IK63" s="50"/>
      <c r="IL63" s="50"/>
      <c r="IM63" s="50"/>
      <c r="IN63" s="50"/>
      <c r="IO63" s="50"/>
      <c r="IP63" s="50"/>
      <c r="IQ63" s="50"/>
      <c r="IR63" s="50"/>
      <c r="IS63" s="50"/>
      <c r="IT63" s="50"/>
      <c r="IU63" s="50"/>
      <c r="IV63" s="50"/>
      <c r="IW63" s="50"/>
      <c r="IX63" s="50"/>
      <c r="IY63" s="50"/>
      <c r="IZ63" s="50"/>
      <c r="JA63" s="50"/>
      <c r="JB63" s="50"/>
      <c r="JC63" s="50"/>
      <c r="JD63" s="50"/>
      <c r="JE63" s="50"/>
      <c r="JF63" s="50"/>
      <c r="JG63" s="50"/>
      <c r="JH63" s="50"/>
      <c r="JI63" s="50"/>
      <c r="JJ63" s="50"/>
      <c r="JK63" s="50"/>
      <c r="JL63" s="50"/>
      <c r="JM63" s="50"/>
      <c r="JN63" s="50"/>
      <c r="JO63" s="50"/>
      <c r="JP63" s="50"/>
      <c r="JQ63" s="50"/>
      <c r="JR63" s="50"/>
      <c r="JS63" s="50"/>
      <c r="JT63" s="50"/>
      <c r="JU63" s="50"/>
      <c r="JV63" s="50"/>
      <c r="JW63" s="50"/>
      <c r="JX63" s="50"/>
      <c r="JY63" s="50"/>
      <c r="JZ63" s="50"/>
      <c r="KA63" s="50"/>
      <c r="KB63" s="50"/>
      <c r="KC63" s="50"/>
      <c r="KD63" s="50"/>
      <c r="KE63" s="50"/>
      <c r="KF63" s="50"/>
      <c r="KG63" s="50"/>
      <c r="KH63" s="50"/>
      <c r="KI63" s="50"/>
      <c r="KJ63" s="50"/>
      <c r="KK63" s="50"/>
      <c r="KL63" s="50"/>
      <c r="KM63" s="50"/>
      <c r="KN63" s="50"/>
      <c r="KO63" s="50"/>
      <c r="KP63" s="50"/>
      <c r="KQ63" s="50"/>
      <c r="KR63" s="50"/>
      <c r="KS63" s="50"/>
      <c r="KT63" s="50"/>
      <c r="KU63" s="50"/>
      <c r="KV63" s="50"/>
      <c r="KW63" s="50"/>
      <c r="KX63" s="50"/>
      <c r="KY63" s="50"/>
      <c r="KZ63" s="50"/>
      <c r="LA63" s="50"/>
      <c r="LB63" s="50"/>
      <c r="LC63" s="50"/>
      <c r="LD63" s="50"/>
      <c r="LE63" s="50"/>
      <c r="LF63" s="50"/>
      <c r="LG63" s="50"/>
      <c r="LH63" s="50"/>
      <c r="LI63" s="50"/>
      <c r="LJ63" s="50"/>
      <c r="LK63" s="50"/>
      <c r="LL63" s="50"/>
      <c r="LM63" s="50"/>
      <c r="LN63" s="50"/>
      <c r="LO63" s="50"/>
      <c r="LP63" s="50"/>
      <c r="LQ63" s="50"/>
      <c r="LR63" s="50"/>
      <c r="LS63" s="50"/>
      <c r="LT63" s="50"/>
      <c r="LU63" s="50"/>
      <c r="LV63" s="50"/>
      <c r="LW63" s="50"/>
      <c r="LX63" s="50"/>
      <c r="LY63" s="50"/>
      <c r="LZ63" s="50"/>
      <c r="MA63" s="50"/>
      <c r="MB63" s="50"/>
      <c r="MC63" s="50"/>
      <c r="MD63" s="50"/>
      <c r="ME63" s="50"/>
      <c r="MF63" s="50"/>
      <c r="MG63" s="50"/>
      <c r="MH63" s="50"/>
      <c r="MI63" s="50"/>
      <c r="MJ63" s="50"/>
      <c r="MK63" s="50"/>
      <c r="ML63" s="50"/>
      <c r="MM63" s="50"/>
      <c r="MN63" s="50"/>
      <c r="MO63" s="50"/>
      <c r="MP63" s="50"/>
      <c r="MQ63" s="50"/>
      <c r="MR63" s="50"/>
      <c r="MS63" s="50"/>
      <c r="MT63" s="50"/>
      <c r="MU63" s="50"/>
      <c r="MV63" s="50"/>
      <c r="MW63" s="50"/>
      <c r="MX63" s="50"/>
      <c r="MY63" s="50"/>
      <c r="MZ63" s="50"/>
      <c r="NA63" s="50"/>
      <c r="NB63" s="50"/>
      <c r="NC63" s="50"/>
      <c r="ND63" s="50"/>
      <c r="NE63" s="50"/>
      <c r="NF63" s="50"/>
      <c r="NG63" s="50"/>
      <c r="NH63" s="50"/>
      <c r="NI63" s="50"/>
      <c r="NJ63" s="50"/>
      <c r="NK63" s="50"/>
      <c r="NL63" s="50"/>
      <c r="NM63" s="50"/>
      <c r="NN63" s="50"/>
      <c r="NO63" s="50"/>
      <c r="NP63" s="50"/>
      <c r="NQ63" s="50"/>
      <c r="NR63" s="50"/>
      <c r="NS63" s="50"/>
      <c r="NT63" s="50"/>
      <c r="NU63" s="50"/>
      <c r="NV63" s="50"/>
      <c r="NW63" s="50"/>
      <c r="NX63" s="50"/>
      <c r="NY63" s="50"/>
      <c r="NZ63" s="50"/>
      <c r="OA63" s="50"/>
      <c r="OB63" s="50"/>
      <c r="OC63" s="50"/>
      <c r="OD63" s="50"/>
      <c r="OE63" s="50"/>
      <c r="OF63" s="50"/>
      <c r="OG63" s="50"/>
      <c r="OH63" s="50"/>
      <c r="OI63" s="50"/>
      <c r="OJ63" s="50"/>
      <c r="OK63" s="50"/>
      <c r="OL63" s="50"/>
      <c r="OM63" s="50"/>
      <c r="ON63" s="50"/>
      <c r="OO63" s="50"/>
      <c r="OP63" s="50"/>
      <c r="OQ63" s="50"/>
      <c r="OR63" s="50"/>
      <c r="OS63" s="50"/>
      <c r="OT63" s="50"/>
      <c r="OU63" s="50"/>
      <c r="OV63" s="50"/>
      <c r="OW63" s="50"/>
      <c r="OX63" s="50"/>
      <c r="OY63" s="50"/>
      <c r="OZ63" s="50"/>
      <c r="PA63" s="50"/>
      <c r="PB63" s="50"/>
      <c r="PC63" s="50"/>
      <c r="PD63" s="50"/>
      <c r="PE63" s="50"/>
      <c r="PF63" s="50"/>
      <c r="PG63" s="50"/>
      <c r="PH63" s="50"/>
      <c r="PI63" s="50"/>
      <c r="PJ63" s="50"/>
      <c r="PK63" s="50"/>
      <c r="PL63" s="50"/>
      <c r="PM63" s="50"/>
      <c r="PN63" s="50"/>
      <c r="PO63" s="50"/>
      <c r="PP63" s="50"/>
      <c r="PQ63" s="50"/>
      <c r="PR63" s="50"/>
      <c r="PS63" s="50"/>
      <c r="PT63" s="50"/>
      <c r="PU63" s="50"/>
      <c r="PV63" s="50"/>
      <c r="PW63" s="50"/>
      <c r="PX63" s="50"/>
      <c r="PY63" s="50"/>
      <c r="PZ63" s="50"/>
      <c r="QA63" s="50"/>
      <c r="QB63" s="50"/>
      <c r="QC63" s="50"/>
      <c r="QD63" s="50"/>
      <c r="QE63" s="50"/>
      <c r="QF63" s="50"/>
      <c r="QG63" s="50"/>
      <c r="QH63" s="50"/>
      <c r="QI63" s="50"/>
      <c r="QJ63" s="50"/>
      <c r="QK63" s="50"/>
      <c r="QL63" s="50"/>
      <c r="QM63" s="50"/>
      <c r="QN63" s="50"/>
      <c r="QO63" s="50"/>
      <c r="QP63" s="50"/>
      <c r="QQ63" s="50"/>
      <c r="QR63" s="50"/>
      <c r="QS63" s="50"/>
      <c r="QT63" s="50"/>
      <c r="QU63" s="50"/>
      <c r="QV63" s="50"/>
      <c r="QW63" s="50"/>
      <c r="QX63" s="50"/>
      <c r="QY63" s="50"/>
      <c r="QZ63" s="50"/>
      <c r="RA63" s="50"/>
      <c r="RB63" s="50"/>
      <c r="RC63" s="50"/>
      <c r="RD63" s="50"/>
      <c r="RE63" s="50"/>
      <c r="RF63" s="50"/>
      <c r="RG63" s="50"/>
      <c r="RH63" s="50"/>
      <c r="RI63" s="50"/>
      <c r="RJ63" s="50"/>
      <c r="RK63" s="50"/>
      <c r="RL63" s="50"/>
      <c r="RM63" s="50"/>
      <c r="RN63" s="50"/>
      <c r="RO63" s="50"/>
      <c r="RP63" s="50"/>
      <c r="RQ63" s="50"/>
      <c r="RR63" s="50"/>
      <c r="RS63" s="50"/>
      <c r="RT63" s="50"/>
      <c r="RU63" s="50"/>
      <c r="RV63" s="50"/>
      <c r="RW63" s="50"/>
      <c r="RX63" s="50"/>
      <c r="RY63" s="50"/>
      <c r="RZ63" s="50"/>
      <c r="SA63" s="50"/>
      <c r="SB63" s="50"/>
      <c r="SC63" s="50"/>
      <c r="SD63" s="50"/>
      <c r="SE63" s="50"/>
      <c r="SF63" s="50"/>
      <c r="SG63" s="50"/>
      <c r="SH63" s="50"/>
      <c r="SI63" s="50"/>
      <c r="SJ63" s="50"/>
    </row>
    <row r="64" spans="1:504" s="110" customFormat="1" ht="15">
      <c r="A64" s="23"/>
      <c r="B64" s="620"/>
      <c r="C64" s="103" t="s">
        <v>210</v>
      </c>
      <c r="D64" s="111"/>
      <c r="E64" s="116"/>
      <c r="F64" s="99"/>
      <c r="G64" s="113"/>
      <c r="H64" s="261"/>
      <c r="I64" s="261"/>
      <c r="J64" s="261"/>
      <c r="K64" s="261"/>
      <c r="L64" s="261"/>
      <c r="M64" s="261">
        <f>SUM(M46,M51,M57:M63)</f>
        <v>6315735.6699999999</v>
      </c>
      <c r="N64" s="261">
        <f>SUM(N46,N51,N57:N63)</f>
        <v>6315735.6699999999</v>
      </c>
      <c r="O64" s="261">
        <f>SUM(O46,O51,O57:O63)</f>
        <v>0</v>
      </c>
      <c r="P64" s="261">
        <f>SUM(P46,P51,P57:P63)</f>
        <v>5858752.9406307964</v>
      </c>
      <c r="Q64" s="261">
        <f>SUM(Q46,Q51,Q57:Q63)</f>
        <v>5858752.9406307964</v>
      </c>
      <c r="R64" s="261"/>
      <c r="S64" s="261"/>
      <c r="T64" s="255"/>
      <c r="U64" s="109"/>
      <c r="V64" s="50"/>
      <c r="W64" s="50"/>
      <c r="X64" s="50"/>
      <c r="Y64" s="50"/>
      <c r="Z64" s="50"/>
      <c r="AA64" s="50"/>
      <c r="AB64" s="50"/>
      <c r="AC64" s="50"/>
      <c r="AD64" s="50"/>
      <c r="AE64" s="50"/>
      <c r="AF64" s="50"/>
      <c r="AG64" s="50"/>
      <c r="AH64" s="50"/>
      <c r="AI64" s="50"/>
      <c r="AJ64" s="50"/>
      <c r="AK64" s="50"/>
      <c r="AL64" s="50"/>
      <c r="AM64" s="50"/>
      <c r="AN64" s="50"/>
      <c r="AO64" s="50"/>
      <c r="AP64" s="50"/>
      <c r="AQ64" s="50"/>
      <c r="AR64" s="50"/>
      <c r="AS64" s="50"/>
      <c r="AT64" s="50"/>
      <c r="AU64" s="50"/>
      <c r="AV64" s="50"/>
      <c r="AW64" s="50"/>
      <c r="AX64" s="50"/>
      <c r="AY64" s="50"/>
      <c r="AZ64" s="50"/>
      <c r="BA64" s="50"/>
      <c r="BB64" s="50"/>
      <c r="BC64" s="50"/>
      <c r="BD64" s="50"/>
      <c r="BE64" s="50"/>
      <c r="BF64" s="50"/>
      <c r="BG64" s="50"/>
      <c r="BH64" s="50"/>
      <c r="BI64" s="50"/>
      <c r="BJ64" s="50"/>
      <c r="BK64" s="50"/>
      <c r="BL64" s="50"/>
      <c r="BM64" s="50"/>
      <c r="BN64" s="121"/>
      <c r="BO64" s="121"/>
      <c r="BP64" s="121"/>
      <c r="BQ64" s="121"/>
      <c r="BR64" s="121"/>
      <c r="BS64" s="121"/>
      <c r="BT64" s="121"/>
      <c r="BU64" s="121"/>
      <c r="BV64" s="121"/>
      <c r="BW64" s="121"/>
      <c r="BX64" s="121"/>
      <c r="BY64" s="121"/>
      <c r="BZ64" s="121"/>
      <c r="CA64" s="121"/>
      <c r="CB64" s="121"/>
      <c r="CC64" s="121"/>
      <c r="CD64" s="121"/>
      <c r="CE64" s="121"/>
      <c r="CF64" s="121"/>
      <c r="CG64" s="121"/>
      <c r="CH64" s="121"/>
      <c r="CI64" s="121"/>
      <c r="CJ64" s="121"/>
      <c r="CK64" s="121"/>
      <c r="CL64" s="121"/>
      <c r="CM64" s="121"/>
      <c r="CN64" s="121"/>
      <c r="CO64" s="121"/>
      <c r="CP64" s="121"/>
      <c r="CQ64" s="121"/>
      <c r="CR64" s="121"/>
      <c r="CS64" s="121"/>
      <c r="CT64" s="121"/>
      <c r="CU64" s="121"/>
      <c r="CV64" s="121"/>
      <c r="CW64" s="121"/>
      <c r="CX64" s="121"/>
      <c r="CY64" s="121"/>
      <c r="CZ64" s="121"/>
      <c r="DA64" s="121"/>
      <c r="DB64" s="121"/>
      <c r="DC64" s="121"/>
      <c r="DD64" s="121"/>
      <c r="DE64" s="121"/>
      <c r="DF64" s="121"/>
      <c r="DG64" s="121"/>
      <c r="DH64" s="121"/>
      <c r="DI64" s="121"/>
      <c r="DJ64" s="121"/>
      <c r="DK64" s="121"/>
      <c r="DL64" s="121"/>
      <c r="DM64" s="121"/>
      <c r="DN64" s="121"/>
      <c r="DO64" s="121"/>
      <c r="DP64" s="121"/>
      <c r="DQ64" s="121"/>
      <c r="DR64" s="121"/>
      <c r="DS64" s="121"/>
      <c r="DT64" s="121"/>
      <c r="DU64" s="121"/>
      <c r="DV64" s="121"/>
      <c r="DW64" s="121"/>
      <c r="DX64" s="121"/>
      <c r="DY64" s="121"/>
      <c r="DZ64" s="121"/>
      <c r="EA64" s="121"/>
      <c r="EB64" s="121"/>
      <c r="EC64" s="121"/>
      <c r="ED64" s="121"/>
      <c r="EE64" s="121"/>
      <c r="EF64" s="121"/>
      <c r="EG64" s="121"/>
      <c r="EH64" s="121"/>
      <c r="EI64" s="121"/>
      <c r="EJ64" s="121"/>
      <c r="EK64" s="121"/>
      <c r="EL64" s="121"/>
      <c r="EM64" s="121"/>
      <c r="EN64" s="121"/>
      <c r="EO64" s="121"/>
      <c r="EP64" s="121"/>
      <c r="EQ64" s="121"/>
      <c r="ER64" s="121"/>
      <c r="ES64" s="121"/>
      <c r="ET64" s="121"/>
      <c r="EU64" s="121"/>
      <c r="EV64" s="121"/>
      <c r="EW64" s="121"/>
      <c r="EX64" s="121"/>
      <c r="EY64" s="121"/>
      <c r="EZ64" s="121"/>
      <c r="FA64" s="121"/>
      <c r="FB64" s="121"/>
      <c r="FC64" s="121"/>
      <c r="FD64" s="121"/>
      <c r="FE64" s="121"/>
      <c r="FF64" s="121"/>
      <c r="FG64" s="121"/>
      <c r="FH64" s="121"/>
      <c r="FI64" s="121"/>
      <c r="FJ64" s="121"/>
      <c r="FK64" s="121"/>
      <c r="FL64" s="121"/>
      <c r="FM64" s="121"/>
      <c r="FN64" s="121"/>
      <c r="FO64" s="121"/>
      <c r="FP64" s="121"/>
      <c r="FQ64" s="121"/>
      <c r="FR64" s="121"/>
      <c r="FS64" s="121"/>
      <c r="FT64" s="121"/>
      <c r="FU64" s="121"/>
      <c r="FV64" s="121"/>
      <c r="FW64" s="121"/>
      <c r="FX64" s="121"/>
      <c r="FY64" s="121"/>
      <c r="FZ64" s="121"/>
      <c r="GA64" s="121"/>
      <c r="GB64" s="121"/>
      <c r="GC64" s="121"/>
      <c r="GD64" s="121"/>
      <c r="GE64" s="121"/>
      <c r="GF64" s="121"/>
      <c r="GG64" s="121"/>
      <c r="GH64" s="121"/>
      <c r="GI64" s="121"/>
      <c r="GJ64" s="121"/>
      <c r="GK64" s="121"/>
      <c r="GL64" s="121"/>
      <c r="GM64" s="121"/>
      <c r="GN64" s="121"/>
      <c r="GO64" s="121"/>
      <c r="GP64" s="121"/>
      <c r="GQ64" s="121"/>
      <c r="GR64" s="121"/>
      <c r="GS64" s="121"/>
      <c r="GT64" s="121"/>
      <c r="GU64" s="121"/>
      <c r="GV64" s="121"/>
      <c r="GW64" s="121"/>
      <c r="GX64" s="121"/>
      <c r="GY64" s="121"/>
      <c r="GZ64" s="121"/>
      <c r="HA64" s="121"/>
      <c r="HB64" s="121"/>
      <c r="HC64" s="121"/>
      <c r="HD64" s="121"/>
      <c r="HE64" s="121"/>
      <c r="HF64" s="121"/>
      <c r="HG64" s="121"/>
      <c r="HH64" s="121"/>
      <c r="HI64" s="121"/>
      <c r="HJ64" s="121"/>
      <c r="HK64" s="121"/>
      <c r="HL64" s="121"/>
      <c r="HM64" s="121"/>
      <c r="HN64" s="121"/>
      <c r="HO64" s="121"/>
      <c r="HP64" s="121"/>
      <c r="HQ64" s="121"/>
      <c r="HR64" s="121"/>
      <c r="HS64" s="121"/>
      <c r="HT64" s="121"/>
      <c r="HU64" s="121"/>
      <c r="HV64" s="121"/>
      <c r="HW64" s="121"/>
      <c r="HX64" s="121"/>
      <c r="HY64" s="121"/>
      <c r="HZ64" s="121"/>
      <c r="IA64" s="121"/>
      <c r="IB64" s="121"/>
      <c r="IC64" s="121"/>
      <c r="ID64" s="121"/>
      <c r="IE64" s="121"/>
      <c r="IF64" s="121"/>
      <c r="IG64" s="121"/>
      <c r="IH64" s="121"/>
      <c r="II64" s="121"/>
      <c r="IJ64" s="121"/>
      <c r="IK64" s="121"/>
      <c r="IL64" s="121"/>
      <c r="IM64" s="121"/>
      <c r="IN64" s="121"/>
      <c r="IO64" s="121"/>
      <c r="IP64" s="121"/>
      <c r="IQ64" s="121"/>
      <c r="IR64" s="121"/>
      <c r="IS64" s="121"/>
      <c r="IT64" s="121"/>
      <c r="IU64" s="121"/>
      <c r="IV64" s="121"/>
      <c r="IW64" s="121"/>
      <c r="IX64" s="121"/>
      <c r="IY64" s="121"/>
      <c r="IZ64" s="121"/>
      <c r="JA64" s="121"/>
      <c r="JB64" s="121"/>
      <c r="JC64" s="121"/>
      <c r="JD64" s="121"/>
      <c r="JE64" s="121"/>
      <c r="JF64" s="121"/>
      <c r="JG64" s="121"/>
      <c r="JH64" s="121"/>
      <c r="JI64" s="121"/>
      <c r="JJ64" s="121"/>
      <c r="JK64" s="121"/>
      <c r="JL64" s="121"/>
      <c r="JM64" s="121"/>
      <c r="JN64" s="121"/>
      <c r="JO64" s="121"/>
      <c r="JP64" s="121"/>
      <c r="JQ64" s="121"/>
      <c r="JR64" s="121"/>
      <c r="JS64" s="121"/>
      <c r="JT64" s="121"/>
      <c r="JU64" s="121"/>
      <c r="JV64" s="121"/>
      <c r="JW64" s="121"/>
      <c r="JX64" s="121"/>
      <c r="JY64" s="121"/>
      <c r="JZ64" s="121"/>
      <c r="KA64" s="121"/>
      <c r="KB64" s="121"/>
      <c r="KC64" s="121"/>
      <c r="KD64" s="121"/>
      <c r="KE64" s="121"/>
      <c r="KF64" s="121"/>
      <c r="KG64" s="121"/>
      <c r="KH64" s="121"/>
      <c r="KI64" s="121"/>
      <c r="KJ64" s="121"/>
      <c r="KK64" s="121"/>
      <c r="KL64" s="121"/>
      <c r="KM64" s="121"/>
      <c r="KN64" s="121"/>
      <c r="KO64" s="121"/>
      <c r="KP64" s="121"/>
      <c r="KQ64" s="121"/>
      <c r="KR64" s="121"/>
      <c r="KS64" s="121"/>
      <c r="KT64" s="121"/>
      <c r="KU64" s="121"/>
      <c r="KV64" s="121"/>
      <c r="KW64" s="121"/>
      <c r="KX64" s="121"/>
      <c r="KY64" s="121"/>
      <c r="KZ64" s="121"/>
      <c r="LA64" s="121"/>
      <c r="LB64" s="121"/>
      <c r="LC64" s="121"/>
      <c r="LD64" s="121"/>
      <c r="LE64" s="121"/>
      <c r="LF64" s="121"/>
      <c r="LG64" s="121"/>
      <c r="LH64" s="121"/>
      <c r="LI64" s="121"/>
      <c r="LJ64" s="121"/>
      <c r="LK64" s="121"/>
      <c r="LL64" s="121"/>
      <c r="LM64" s="121"/>
      <c r="LN64" s="121"/>
      <c r="LO64" s="121"/>
      <c r="LP64" s="121"/>
      <c r="LQ64" s="121"/>
      <c r="LR64" s="121"/>
      <c r="LS64" s="121"/>
      <c r="LT64" s="121"/>
      <c r="LU64" s="121"/>
      <c r="LV64" s="121"/>
      <c r="LW64" s="121"/>
      <c r="LX64" s="121"/>
      <c r="LY64" s="121"/>
      <c r="LZ64" s="121"/>
      <c r="MA64" s="121"/>
      <c r="MB64" s="121"/>
      <c r="MC64" s="121"/>
      <c r="MD64" s="121"/>
      <c r="ME64" s="121"/>
      <c r="MF64" s="121"/>
      <c r="MG64" s="121"/>
      <c r="MH64" s="121"/>
      <c r="MI64" s="121"/>
      <c r="MJ64" s="121"/>
      <c r="MK64" s="121"/>
      <c r="ML64" s="121"/>
      <c r="MM64" s="121"/>
      <c r="MN64" s="121"/>
      <c r="MO64" s="121"/>
      <c r="MP64" s="121"/>
      <c r="MQ64" s="121"/>
      <c r="MR64" s="121"/>
      <c r="MS64" s="121"/>
      <c r="MT64" s="121"/>
      <c r="MU64" s="121"/>
      <c r="MV64" s="121"/>
      <c r="MW64" s="121"/>
      <c r="MX64" s="121"/>
      <c r="MY64" s="121"/>
      <c r="MZ64" s="121"/>
      <c r="NA64" s="121"/>
      <c r="NB64" s="121"/>
      <c r="NC64" s="121"/>
      <c r="ND64" s="121"/>
      <c r="NE64" s="121"/>
      <c r="NF64" s="121"/>
      <c r="NG64" s="121"/>
      <c r="NH64" s="121"/>
      <c r="NI64" s="121"/>
      <c r="NJ64" s="121"/>
      <c r="NK64" s="121"/>
      <c r="NL64" s="121"/>
      <c r="NM64" s="121"/>
      <c r="NN64" s="121"/>
      <c r="NO64" s="121"/>
      <c r="NP64" s="121"/>
      <c r="NQ64" s="121"/>
      <c r="NR64" s="121"/>
      <c r="NS64" s="121"/>
      <c r="NT64" s="121"/>
      <c r="NU64" s="121"/>
      <c r="NV64" s="121"/>
      <c r="NW64" s="121"/>
      <c r="NX64" s="121"/>
      <c r="NY64" s="121"/>
      <c r="NZ64" s="121"/>
      <c r="OA64" s="121"/>
      <c r="OB64" s="121"/>
      <c r="OC64" s="121"/>
      <c r="OD64" s="121"/>
      <c r="OE64" s="121"/>
      <c r="OF64" s="121"/>
      <c r="OG64" s="121"/>
      <c r="OH64" s="121"/>
      <c r="OI64" s="121"/>
      <c r="OJ64" s="121"/>
      <c r="OK64" s="121"/>
      <c r="OL64" s="121"/>
      <c r="OM64" s="121"/>
      <c r="ON64" s="121"/>
      <c r="OO64" s="121"/>
      <c r="OP64" s="121"/>
      <c r="OQ64" s="121"/>
      <c r="OR64" s="121"/>
      <c r="OS64" s="121"/>
      <c r="OT64" s="121"/>
      <c r="OU64" s="121"/>
      <c r="OV64" s="121"/>
      <c r="OW64" s="121"/>
      <c r="OX64" s="121"/>
      <c r="OY64" s="121"/>
      <c r="OZ64" s="121"/>
      <c r="PA64" s="121"/>
      <c r="PB64" s="121"/>
      <c r="PC64" s="121"/>
      <c r="PD64" s="121"/>
      <c r="PE64" s="121"/>
      <c r="PF64" s="121"/>
      <c r="PG64" s="121"/>
      <c r="PH64" s="121"/>
      <c r="PI64" s="121"/>
      <c r="PJ64" s="121"/>
      <c r="PK64" s="121"/>
      <c r="PL64" s="121"/>
      <c r="PM64" s="121"/>
      <c r="PN64" s="121"/>
      <c r="PO64" s="121"/>
      <c r="PP64" s="121"/>
      <c r="PQ64" s="121"/>
      <c r="PR64" s="121"/>
      <c r="PS64" s="121"/>
      <c r="PT64" s="121"/>
      <c r="PU64" s="121"/>
      <c r="PV64" s="121"/>
      <c r="PW64" s="121"/>
      <c r="PX64" s="121"/>
      <c r="PY64" s="121"/>
      <c r="PZ64" s="121"/>
      <c r="QA64" s="121"/>
      <c r="QB64" s="121"/>
      <c r="QC64" s="121"/>
      <c r="QD64" s="121"/>
      <c r="QE64" s="121"/>
      <c r="QF64" s="121"/>
      <c r="QG64" s="121"/>
      <c r="QH64" s="121"/>
      <c r="QI64" s="121"/>
      <c r="QJ64" s="121"/>
      <c r="QK64" s="121"/>
      <c r="QL64" s="121"/>
      <c r="QM64" s="121"/>
      <c r="QN64" s="121"/>
      <c r="QO64" s="121"/>
      <c r="QP64" s="121"/>
      <c r="QQ64" s="121"/>
      <c r="QR64" s="121"/>
      <c r="QS64" s="121"/>
      <c r="QT64" s="121"/>
      <c r="QU64" s="121"/>
      <c r="QV64" s="121"/>
      <c r="QW64" s="121"/>
      <c r="QX64" s="121"/>
      <c r="QY64" s="121"/>
      <c r="QZ64" s="121"/>
      <c r="RA64" s="121"/>
      <c r="RB64" s="121"/>
      <c r="RC64" s="121"/>
      <c r="RD64" s="121"/>
      <c r="RE64" s="121"/>
      <c r="RF64" s="121"/>
      <c r="RG64" s="121"/>
      <c r="RH64" s="121"/>
      <c r="RI64" s="121"/>
      <c r="RJ64" s="121"/>
      <c r="RK64" s="121"/>
      <c r="RL64" s="121"/>
      <c r="RM64" s="121"/>
      <c r="RN64" s="121"/>
      <c r="RO64" s="121"/>
      <c r="RP64" s="121"/>
      <c r="RQ64" s="121"/>
      <c r="RR64" s="121"/>
      <c r="RS64" s="121"/>
      <c r="RT64" s="121"/>
      <c r="RU64" s="121"/>
      <c r="RV64" s="121"/>
      <c r="RW64" s="121"/>
      <c r="RX64" s="121"/>
      <c r="RY64" s="121"/>
      <c r="RZ64" s="121"/>
      <c r="SA64" s="121"/>
      <c r="SB64" s="121"/>
      <c r="SC64" s="121"/>
      <c r="SD64" s="121"/>
      <c r="SE64" s="121"/>
      <c r="SF64" s="121"/>
      <c r="SG64" s="121"/>
      <c r="SH64" s="121"/>
      <c r="SI64" s="121"/>
      <c r="SJ64" s="121"/>
    </row>
    <row r="65" spans="1:504" s="23" customFormat="1" ht="14.25">
      <c r="B65" s="591"/>
      <c r="C65" s="520" t="s">
        <v>71</v>
      </c>
      <c r="D65" s="617"/>
      <c r="E65" s="89"/>
      <c r="F65" s="25"/>
      <c r="G65" s="107"/>
      <c r="H65" s="26"/>
      <c r="I65" s="260"/>
      <c r="J65" s="26"/>
      <c r="K65" s="26"/>
      <c r="L65" s="26"/>
      <c r="M65" s="86">
        <v>338000.68</v>
      </c>
      <c r="N65" s="86">
        <v>338000.68</v>
      </c>
      <c r="O65" s="87"/>
      <c r="P65" s="90">
        <f t="shared" si="26"/>
        <v>313544.23005565861</v>
      </c>
      <c r="Q65" s="90">
        <f t="shared" si="29"/>
        <v>313544.23005565861</v>
      </c>
      <c r="R65" s="258"/>
      <c r="S65" s="256"/>
      <c r="T65" s="27"/>
      <c r="U65" s="27"/>
      <c r="V65" s="50"/>
      <c r="W65" s="50"/>
      <c r="X65" s="50"/>
      <c r="Y65" s="50"/>
      <c r="Z65" s="50"/>
      <c r="AA65" s="50"/>
      <c r="AB65" s="50"/>
      <c r="AC65" s="50"/>
      <c r="AD65" s="50"/>
      <c r="AE65" s="50"/>
      <c r="AF65" s="50"/>
      <c r="AG65" s="50"/>
      <c r="AH65" s="50"/>
      <c r="AI65" s="50"/>
      <c r="AJ65" s="50"/>
      <c r="AK65" s="50"/>
      <c r="AL65" s="50"/>
      <c r="AM65" s="50"/>
      <c r="AN65" s="50"/>
      <c r="AO65" s="50"/>
      <c r="AP65" s="50"/>
      <c r="AQ65" s="50"/>
      <c r="AR65" s="50"/>
      <c r="AS65" s="50"/>
      <c r="AT65" s="50"/>
      <c r="AU65" s="50"/>
      <c r="AV65" s="50"/>
      <c r="AW65" s="50"/>
      <c r="AX65" s="50"/>
      <c r="AY65" s="50"/>
      <c r="AZ65" s="50"/>
      <c r="BA65" s="50"/>
      <c r="BB65" s="50"/>
      <c r="BC65" s="50"/>
      <c r="BD65" s="50"/>
      <c r="BE65" s="50"/>
      <c r="BF65" s="50"/>
      <c r="BG65" s="50"/>
      <c r="BH65" s="50"/>
      <c r="BI65" s="50"/>
      <c r="BJ65" s="50"/>
      <c r="BK65" s="50"/>
      <c r="BL65" s="50"/>
      <c r="BM65" s="50"/>
      <c r="BN65" s="50"/>
      <c r="BO65" s="50"/>
      <c r="BP65" s="50"/>
      <c r="BQ65" s="50"/>
      <c r="BR65" s="50"/>
      <c r="BS65" s="50"/>
      <c r="BT65" s="50"/>
      <c r="BU65" s="50"/>
      <c r="BV65" s="50"/>
      <c r="BW65" s="50"/>
      <c r="BX65" s="50"/>
      <c r="BY65" s="50"/>
      <c r="BZ65" s="50"/>
      <c r="CA65" s="50"/>
      <c r="CB65" s="50"/>
      <c r="CC65" s="50"/>
      <c r="CD65" s="50"/>
      <c r="CE65" s="50"/>
      <c r="CF65" s="50"/>
      <c r="CG65" s="50"/>
      <c r="CH65" s="50"/>
      <c r="CI65" s="50"/>
      <c r="CJ65" s="50"/>
      <c r="CK65" s="50"/>
      <c r="CL65" s="50"/>
      <c r="CM65" s="50"/>
      <c r="CN65" s="50"/>
      <c r="CO65" s="50"/>
      <c r="CP65" s="50"/>
      <c r="CQ65" s="50"/>
      <c r="CR65" s="50"/>
      <c r="CS65" s="50"/>
      <c r="CT65" s="50"/>
      <c r="CU65" s="50"/>
      <c r="CV65" s="50"/>
      <c r="CW65" s="50"/>
      <c r="CX65" s="50"/>
      <c r="CY65" s="50"/>
      <c r="CZ65" s="50"/>
      <c r="DA65" s="50"/>
      <c r="DB65" s="50"/>
      <c r="DC65" s="50"/>
      <c r="DD65" s="50"/>
      <c r="DE65" s="50"/>
      <c r="DF65" s="50"/>
      <c r="DG65" s="50"/>
      <c r="DH65" s="50"/>
      <c r="DI65" s="50"/>
      <c r="DJ65" s="50"/>
      <c r="DK65" s="50"/>
      <c r="DL65" s="50"/>
      <c r="DM65" s="50"/>
      <c r="DN65" s="50"/>
      <c r="DO65" s="50"/>
      <c r="DP65" s="50"/>
      <c r="DQ65" s="50"/>
      <c r="DR65" s="50"/>
      <c r="DS65" s="50"/>
      <c r="DT65" s="50"/>
      <c r="DU65" s="50"/>
      <c r="DV65" s="50"/>
      <c r="DW65" s="50"/>
      <c r="DX65" s="50"/>
      <c r="DY65" s="50"/>
      <c r="DZ65" s="50"/>
      <c r="EA65" s="50"/>
      <c r="EB65" s="50"/>
      <c r="EC65" s="50"/>
      <c r="ED65" s="50"/>
      <c r="EE65" s="50"/>
      <c r="EF65" s="50"/>
      <c r="EG65" s="50"/>
      <c r="EH65" s="50"/>
      <c r="EI65" s="50"/>
      <c r="EJ65" s="50"/>
      <c r="EK65" s="50"/>
      <c r="EL65" s="50"/>
      <c r="EM65" s="50"/>
      <c r="EN65" s="50"/>
      <c r="EO65" s="50"/>
      <c r="EP65" s="50"/>
      <c r="EQ65" s="50"/>
      <c r="ER65" s="50"/>
      <c r="ES65" s="50"/>
      <c r="ET65" s="50"/>
      <c r="EU65" s="50"/>
      <c r="EV65" s="50"/>
      <c r="EW65" s="50"/>
      <c r="EX65" s="50"/>
      <c r="EY65" s="50"/>
      <c r="EZ65" s="50"/>
      <c r="FA65" s="50"/>
      <c r="FB65" s="50"/>
      <c r="FC65" s="50"/>
      <c r="FD65" s="50"/>
      <c r="FE65" s="50"/>
      <c r="FF65" s="50"/>
      <c r="FG65" s="50"/>
      <c r="FH65" s="50"/>
      <c r="FI65" s="50"/>
      <c r="FJ65" s="50"/>
      <c r="FK65" s="50"/>
      <c r="FL65" s="50"/>
      <c r="FM65" s="50"/>
      <c r="FN65" s="50"/>
      <c r="FO65" s="50"/>
      <c r="FP65" s="50"/>
      <c r="FQ65" s="50"/>
      <c r="FR65" s="50"/>
      <c r="FS65" s="50"/>
      <c r="FT65" s="50"/>
      <c r="FU65" s="50"/>
      <c r="FV65" s="50"/>
      <c r="FW65" s="50"/>
      <c r="FX65" s="50"/>
      <c r="FY65" s="50"/>
      <c r="FZ65" s="50"/>
      <c r="GA65" s="50"/>
      <c r="GB65" s="50"/>
      <c r="GC65" s="50"/>
      <c r="GD65" s="50"/>
      <c r="GE65" s="50"/>
      <c r="GF65" s="50"/>
      <c r="GG65" s="50"/>
      <c r="GH65" s="50"/>
      <c r="GI65" s="50"/>
      <c r="GJ65" s="50"/>
      <c r="GK65" s="50"/>
      <c r="GL65" s="50"/>
      <c r="GM65" s="50"/>
      <c r="GN65" s="50"/>
      <c r="GO65" s="50"/>
      <c r="GP65" s="50"/>
      <c r="GQ65" s="50"/>
      <c r="GR65" s="50"/>
      <c r="GS65" s="50"/>
      <c r="GT65" s="50"/>
      <c r="GU65" s="50"/>
      <c r="GV65" s="50"/>
      <c r="GW65" s="50"/>
      <c r="GX65" s="50"/>
      <c r="GY65" s="50"/>
      <c r="GZ65" s="50"/>
      <c r="HA65" s="50"/>
      <c r="HB65" s="50"/>
      <c r="HC65" s="50"/>
      <c r="HD65" s="50"/>
      <c r="HE65" s="50"/>
      <c r="HF65" s="50"/>
      <c r="HG65" s="50"/>
      <c r="HH65" s="50"/>
      <c r="HI65" s="50"/>
      <c r="HJ65" s="50"/>
      <c r="HK65" s="50"/>
      <c r="HL65" s="50"/>
      <c r="HM65" s="50"/>
      <c r="HN65" s="50"/>
      <c r="HO65" s="50"/>
      <c r="HP65" s="50"/>
      <c r="HQ65" s="50"/>
      <c r="HR65" s="50"/>
      <c r="HS65" s="50"/>
      <c r="HT65" s="50"/>
      <c r="HU65" s="50"/>
      <c r="HV65" s="50"/>
      <c r="HW65" s="50"/>
      <c r="HX65" s="50"/>
      <c r="HY65" s="50"/>
      <c r="HZ65" s="50"/>
      <c r="IA65" s="50"/>
      <c r="IB65" s="50"/>
      <c r="IC65" s="50"/>
      <c r="ID65" s="50"/>
      <c r="IE65" s="50"/>
      <c r="IF65" s="50"/>
      <c r="IG65" s="50"/>
      <c r="IH65" s="50"/>
      <c r="II65" s="50"/>
      <c r="IJ65" s="50"/>
      <c r="IK65" s="50"/>
      <c r="IL65" s="50"/>
      <c r="IM65" s="50"/>
      <c r="IN65" s="50"/>
      <c r="IO65" s="50"/>
      <c r="IP65" s="50"/>
      <c r="IQ65" s="50"/>
      <c r="IR65" s="50"/>
      <c r="IS65" s="50"/>
      <c r="IT65" s="50"/>
      <c r="IU65" s="50"/>
      <c r="IV65" s="50"/>
      <c r="IW65" s="50"/>
      <c r="IX65" s="50"/>
      <c r="IY65" s="50"/>
      <c r="IZ65" s="50"/>
      <c r="JA65" s="50"/>
      <c r="JB65" s="50"/>
      <c r="JC65" s="50"/>
      <c r="JD65" s="50"/>
      <c r="JE65" s="50"/>
      <c r="JF65" s="50"/>
      <c r="JG65" s="50"/>
      <c r="JH65" s="50"/>
      <c r="JI65" s="50"/>
      <c r="JJ65" s="50"/>
      <c r="JK65" s="50"/>
      <c r="JL65" s="50"/>
      <c r="JM65" s="50"/>
      <c r="JN65" s="50"/>
      <c r="JO65" s="50"/>
      <c r="JP65" s="50"/>
      <c r="JQ65" s="50"/>
      <c r="JR65" s="50"/>
      <c r="JS65" s="50"/>
      <c r="JT65" s="50"/>
      <c r="JU65" s="50"/>
      <c r="JV65" s="50"/>
      <c r="JW65" s="50"/>
      <c r="JX65" s="50"/>
      <c r="JY65" s="50"/>
      <c r="JZ65" s="50"/>
      <c r="KA65" s="50"/>
      <c r="KB65" s="50"/>
      <c r="KC65" s="50"/>
      <c r="KD65" s="50"/>
      <c r="KE65" s="50"/>
      <c r="KF65" s="50"/>
      <c r="KG65" s="50"/>
      <c r="KH65" s="50"/>
      <c r="KI65" s="50"/>
      <c r="KJ65" s="50"/>
      <c r="KK65" s="50"/>
      <c r="KL65" s="50"/>
      <c r="KM65" s="50"/>
      <c r="KN65" s="50"/>
      <c r="KO65" s="50"/>
      <c r="KP65" s="50"/>
      <c r="KQ65" s="50"/>
      <c r="KR65" s="50"/>
      <c r="KS65" s="50"/>
      <c r="KT65" s="50"/>
      <c r="KU65" s="50"/>
      <c r="KV65" s="50"/>
      <c r="KW65" s="50"/>
      <c r="KX65" s="50"/>
      <c r="KY65" s="50"/>
      <c r="KZ65" s="50"/>
      <c r="LA65" s="50"/>
      <c r="LB65" s="50"/>
      <c r="LC65" s="50"/>
      <c r="LD65" s="50"/>
      <c r="LE65" s="50"/>
      <c r="LF65" s="50"/>
      <c r="LG65" s="50"/>
      <c r="LH65" s="50"/>
      <c r="LI65" s="50"/>
      <c r="LJ65" s="50"/>
      <c r="LK65" s="50"/>
      <c r="LL65" s="50"/>
      <c r="LM65" s="50"/>
      <c r="LN65" s="50"/>
      <c r="LO65" s="50"/>
      <c r="LP65" s="50"/>
      <c r="LQ65" s="50"/>
      <c r="LR65" s="50"/>
      <c r="LS65" s="50"/>
      <c r="LT65" s="50"/>
      <c r="LU65" s="50"/>
      <c r="LV65" s="50"/>
      <c r="LW65" s="50"/>
      <c r="LX65" s="50"/>
      <c r="LY65" s="50"/>
      <c r="LZ65" s="50"/>
      <c r="MA65" s="50"/>
      <c r="MB65" s="50"/>
      <c r="MC65" s="50"/>
      <c r="MD65" s="50"/>
      <c r="ME65" s="50"/>
      <c r="MF65" s="50"/>
      <c r="MG65" s="50"/>
      <c r="MH65" s="50"/>
      <c r="MI65" s="50"/>
      <c r="MJ65" s="50"/>
      <c r="MK65" s="50"/>
      <c r="ML65" s="50"/>
      <c r="MM65" s="50"/>
      <c r="MN65" s="50"/>
      <c r="MO65" s="50"/>
      <c r="MP65" s="50"/>
      <c r="MQ65" s="50"/>
      <c r="MR65" s="50"/>
      <c r="MS65" s="50"/>
      <c r="MT65" s="50"/>
      <c r="MU65" s="50"/>
      <c r="MV65" s="50"/>
      <c r="MW65" s="50"/>
      <c r="MX65" s="50"/>
      <c r="MY65" s="50"/>
      <c r="MZ65" s="50"/>
      <c r="NA65" s="50"/>
      <c r="NB65" s="50"/>
      <c r="NC65" s="50"/>
      <c r="ND65" s="50"/>
      <c r="NE65" s="50"/>
      <c r="NF65" s="50"/>
      <c r="NG65" s="50"/>
      <c r="NH65" s="50"/>
      <c r="NI65" s="50"/>
      <c r="NJ65" s="50"/>
      <c r="NK65" s="50"/>
      <c r="NL65" s="50"/>
      <c r="NM65" s="50"/>
      <c r="NN65" s="50"/>
      <c r="NO65" s="50"/>
      <c r="NP65" s="50"/>
      <c r="NQ65" s="50"/>
      <c r="NR65" s="50"/>
      <c r="NS65" s="50"/>
      <c r="NT65" s="50"/>
      <c r="NU65" s="50"/>
      <c r="NV65" s="50"/>
      <c r="NW65" s="50"/>
      <c r="NX65" s="50"/>
      <c r="NY65" s="50"/>
      <c r="NZ65" s="50"/>
      <c r="OA65" s="50"/>
      <c r="OB65" s="50"/>
      <c r="OC65" s="50"/>
      <c r="OD65" s="50"/>
      <c r="OE65" s="50"/>
      <c r="OF65" s="50"/>
      <c r="OG65" s="50"/>
      <c r="OH65" s="50"/>
      <c r="OI65" s="50"/>
      <c r="OJ65" s="50"/>
      <c r="OK65" s="50"/>
      <c r="OL65" s="50"/>
      <c r="OM65" s="50"/>
      <c r="ON65" s="50"/>
      <c r="OO65" s="50"/>
      <c r="OP65" s="50"/>
      <c r="OQ65" s="50"/>
      <c r="OR65" s="50"/>
      <c r="OS65" s="50"/>
      <c r="OT65" s="50"/>
      <c r="OU65" s="50"/>
      <c r="OV65" s="50"/>
      <c r="OW65" s="50"/>
      <c r="OX65" s="50"/>
      <c r="OY65" s="50"/>
      <c r="OZ65" s="50"/>
      <c r="PA65" s="50"/>
      <c r="PB65" s="50"/>
      <c r="PC65" s="50"/>
      <c r="PD65" s="50"/>
      <c r="PE65" s="50"/>
      <c r="PF65" s="50"/>
      <c r="PG65" s="50"/>
      <c r="PH65" s="50"/>
      <c r="PI65" s="50"/>
      <c r="PJ65" s="50"/>
      <c r="PK65" s="50"/>
      <c r="PL65" s="50"/>
      <c r="PM65" s="50"/>
      <c r="PN65" s="50"/>
      <c r="PO65" s="50"/>
      <c r="PP65" s="50"/>
      <c r="PQ65" s="50"/>
      <c r="PR65" s="50"/>
      <c r="PS65" s="50"/>
      <c r="PT65" s="50"/>
      <c r="PU65" s="50"/>
      <c r="PV65" s="50"/>
      <c r="PW65" s="50"/>
      <c r="PX65" s="50"/>
      <c r="PY65" s="50"/>
      <c r="PZ65" s="50"/>
      <c r="QA65" s="50"/>
      <c r="QB65" s="50"/>
      <c r="QC65" s="50"/>
      <c r="QD65" s="50"/>
      <c r="QE65" s="50"/>
      <c r="QF65" s="50"/>
      <c r="QG65" s="50"/>
      <c r="QH65" s="50"/>
      <c r="QI65" s="50"/>
      <c r="QJ65" s="50"/>
      <c r="QK65" s="50"/>
      <c r="QL65" s="50"/>
      <c r="QM65" s="50"/>
      <c r="QN65" s="50"/>
      <c r="QO65" s="50"/>
      <c r="QP65" s="50"/>
      <c r="QQ65" s="50"/>
      <c r="QR65" s="50"/>
      <c r="QS65" s="50"/>
      <c r="QT65" s="50"/>
      <c r="QU65" s="50"/>
      <c r="QV65" s="50"/>
      <c r="QW65" s="50"/>
      <c r="QX65" s="50"/>
      <c r="QY65" s="50"/>
      <c r="QZ65" s="50"/>
      <c r="RA65" s="50"/>
      <c r="RB65" s="50"/>
      <c r="RC65" s="50"/>
      <c r="RD65" s="50"/>
      <c r="RE65" s="50"/>
      <c r="RF65" s="50"/>
      <c r="RG65" s="50"/>
      <c r="RH65" s="50"/>
      <c r="RI65" s="50"/>
      <c r="RJ65" s="50"/>
      <c r="RK65" s="50"/>
      <c r="RL65" s="50"/>
      <c r="RM65" s="50"/>
      <c r="RN65" s="50"/>
      <c r="RO65" s="50"/>
      <c r="RP65" s="50"/>
      <c r="RQ65" s="50"/>
      <c r="RR65" s="50"/>
      <c r="RS65" s="50"/>
      <c r="RT65" s="50"/>
      <c r="RU65" s="50"/>
      <c r="RV65" s="50"/>
      <c r="RW65" s="50"/>
      <c r="RX65" s="50"/>
      <c r="RY65" s="50"/>
      <c r="RZ65" s="50"/>
      <c r="SA65" s="50"/>
      <c r="SB65" s="50"/>
      <c r="SC65" s="50"/>
      <c r="SD65" s="50"/>
      <c r="SE65" s="50"/>
      <c r="SF65" s="50"/>
      <c r="SG65" s="50"/>
      <c r="SH65" s="50"/>
      <c r="SI65" s="50"/>
      <c r="SJ65" s="50"/>
    </row>
    <row r="66" spans="1:504" s="23" customFormat="1" ht="14.25">
      <c r="B66" s="591"/>
      <c r="C66" s="520" t="s">
        <v>408</v>
      </c>
      <c r="D66" s="617"/>
      <c r="E66" s="89"/>
      <c r="F66" s="25"/>
      <c r="G66" s="107"/>
      <c r="H66" s="26"/>
      <c r="I66" s="260"/>
      <c r="J66" s="26"/>
      <c r="K66" s="26"/>
      <c r="L66" s="26"/>
      <c r="M66" s="87">
        <v>108174.18000000001</v>
      </c>
      <c r="N66" s="87">
        <v>108174.18000000001</v>
      </c>
      <c r="O66" s="87"/>
      <c r="P66" s="90">
        <f t="shared" si="26"/>
        <v>100347.10575139147</v>
      </c>
      <c r="Q66" s="90">
        <f t="shared" si="29"/>
        <v>100347.10575139147</v>
      </c>
      <c r="R66" s="258"/>
      <c r="S66" s="256"/>
      <c r="T66" s="27"/>
      <c r="U66" s="27"/>
      <c r="V66" s="50"/>
      <c r="W66" s="50"/>
      <c r="X66" s="50"/>
      <c r="Y66" s="50"/>
      <c r="Z66" s="50"/>
      <c r="AA66" s="50"/>
      <c r="AB66" s="50"/>
      <c r="AC66" s="50"/>
      <c r="AD66" s="50"/>
      <c r="AE66" s="50"/>
      <c r="AF66" s="50"/>
      <c r="AG66" s="50"/>
      <c r="AH66" s="50"/>
      <c r="AI66" s="50"/>
      <c r="AJ66" s="50"/>
      <c r="AK66" s="50"/>
      <c r="AL66" s="50"/>
      <c r="AM66" s="50"/>
      <c r="AN66" s="50"/>
      <c r="AO66" s="50"/>
      <c r="AP66" s="50"/>
      <c r="AQ66" s="50"/>
      <c r="AR66" s="50"/>
      <c r="AS66" s="50"/>
      <c r="AT66" s="50"/>
      <c r="AU66" s="50"/>
      <c r="AV66" s="50"/>
      <c r="AW66" s="50"/>
      <c r="AX66" s="50"/>
      <c r="AY66" s="50"/>
      <c r="AZ66" s="50"/>
      <c r="BA66" s="50"/>
      <c r="BB66" s="50"/>
      <c r="BC66" s="50"/>
      <c r="BD66" s="50"/>
      <c r="BE66" s="50"/>
      <c r="BF66" s="50"/>
      <c r="BG66" s="50"/>
      <c r="BH66" s="50"/>
      <c r="BI66" s="50"/>
      <c r="BJ66" s="50"/>
      <c r="BK66" s="50"/>
      <c r="BL66" s="50"/>
      <c r="BM66" s="50"/>
      <c r="BN66" s="50"/>
      <c r="BO66" s="50"/>
      <c r="BP66" s="50"/>
      <c r="BQ66" s="50"/>
      <c r="BR66" s="50"/>
      <c r="BS66" s="50"/>
      <c r="BT66" s="50"/>
      <c r="BU66" s="50"/>
      <c r="BV66" s="50"/>
      <c r="BW66" s="50"/>
      <c r="BX66" s="50"/>
      <c r="BY66" s="50"/>
      <c r="BZ66" s="50"/>
      <c r="CA66" s="50"/>
      <c r="CB66" s="50"/>
      <c r="CC66" s="50"/>
      <c r="CD66" s="50"/>
      <c r="CE66" s="50"/>
      <c r="CF66" s="50"/>
      <c r="CG66" s="50"/>
      <c r="CH66" s="50"/>
      <c r="CI66" s="50"/>
      <c r="CJ66" s="50"/>
      <c r="CK66" s="50"/>
      <c r="CL66" s="50"/>
      <c r="CM66" s="50"/>
      <c r="CN66" s="50"/>
      <c r="CO66" s="50"/>
      <c r="CP66" s="50"/>
      <c r="CQ66" s="50"/>
      <c r="CR66" s="50"/>
      <c r="CS66" s="50"/>
      <c r="CT66" s="50"/>
      <c r="CU66" s="50"/>
      <c r="CV66" s="50"/>
      <c r="CW66" s="50"/>
      <c r="CX66" s="50"/>
      <c r="CY66" s="50"/>
      <c r="CZ66" s="50"/>
      <c r="DA66" s="50"/>
      <c r="DB66" s="50"/>
      <c r="DC66" s="50"/>
      <c r="DD66" s="50"/>
      <c r="DE66" s="50"/>
      <c r="DF66" s="50"/>
      <c r="DG66" s="50"/>
      <c r="DH66" s="50"/>
      <c r="DI66" s="50"/>
      <c r="DJ66" s="50"/>
      <c r="DK66" s="50"/>
      <c r="DL66" s="50"/>
      <c r="DM66" s="50"/>
      <c r="DN66" s="50"/>
      <c r="DO66" s="50"/>
      <c r="DP66" s="50"/>
      <c r="DQ66" s="50"/>
      <c r="DR66" s="50"/>
      <c r="DS66" s="50"/>
      <c r="DT66" s="50"/>
      <c r="DU66" s="50"/>
      <c r="DV66" s="50"/>
      <c r="DW66" s="50"/>
      <c r="DX66" s="50"/>
      <c r="DY66" s="50"/>
      <c r="DZ66" s="50"/>
      <c r="EA66" s="50"/>
      <c r="EB66" s="50"/>
      <c r="EC66" s="50"/>
      <c r="ED66" s="50"/>
      <c r="EE66" s="50"/>
      <c r="EF66" s="50"/>
      <c r="EG66" s="50"/>
      <c r="EH66" s="50"/>
      <c r="EI66" s="50"/>
      <c r="EJ66" s="50"/>
      <c r="EK66" s="50"/>
      <c r="EL66" s="50"/>
      <c r="EM66" s="50"/>
      <c r="EN66" s="50"/>
      <c r="EO66" s="50"/>
      <c r="EP66" s="50"/>
      <c r="EQ66" s="50"/>
      <c r="ER66" s="50"/>
      <c r="ES66" s="50"/>
      <c r="ET66" s="50"/>
      <c r="EU66" s="50"/>
      <c r="EV66" s="50"/>
      <c r="EW66" s="50"/>
      <c r="EX66" s="50"/>
      <c r="EY66" s="50"/>
      <c r="EZ66" s="50"/>
      <c r="FA66" s="50"/>
      <c r="FB66" s="50"/>
      <c r="FC66" s="50"/>
      <c r="FD66" s="50"/>
      <c r="FE66" s="50"/>
      <c r="FF66" s="50"/>
      <c r="FG66" s="50"/>
      <c r="FH66" s="50"/>
      <c r="FI66" s="50"/>
      <c r="FJ66" s="50"/>
      <c r="FK66" s="50"/>
      <c r="FL66" s="50"/>
      <c r="FM66" s="50"/>
      <c r="FN66" s="50"/>
      <c r="FO66" s="50"/>
      <c r="FP66" s="50"/>
      <c r="FQ66" s="50"/>
      <c r="FR66" s="50"/>
      <c r="FS66" s="50"/>
      <c r="FT66" s="50"/>
      <c r="FU66" s="50"/>
      <c r="FV66" s="50"/>
      <c r="FW66" s="50"/>
      <c r="FX66" s="50"/>
      <c r="FY66" s="50"/>
      <c r="FZ66" s="50"/>
      <c r="GA66" s="50"/>
      <c r="GB66" s="50"/>
      <c r="GC66" s="50"/>
      <c r="GD66" s="50"/>
      <c r="GE66" s="50"/>
      <c r="GF66" s="50"/>
      <c r="GG66" s="50"/>
      <c r="GH66" s="50"/>
      <c r="GI66" s="50"/>
      <c r="GJ66" s="50"/>
      <c r="GK66" s="50"/>
      <c r="GL66" s="50"/>
      <c r="GM66" s="50"/>
      <c r="GN66" s="50"/>
      <c r="GO66" s="50"/>
      <c r="GP66" s="50"/>
      <c r="GQ66" s="50"/>
      <c r="GR66" s="50"/>
      <c r="GS66" s="50"/>
      <c r="GT66" s="50"/>
      <c r="GU66" s="50"/>
      <c r="GV66" s="50"/>
      <c r="GW66" s="50"/>
      <c r="GX66" s="50"/>
      <c r="GY66" s="50"/>
      <c r="GZ66" s="50"/>
      <c r="HA66" s="50"/>
      <c r="HB66" s="50"/>
      <c r="HC66" s="50"/>
      <c r="HD66" s="50"/>
      <c r="HE66" s="50"/>
      <c r="HF66" s="50"/>
      <c r="HG66" s="50"/>
      <c r="HH66" s="50"/>
      <c r="HI66" s="50"/>
      <c r="HJ66" s="50"/>
      <c r="HK66" s="50"/>
      <c r="HL66" s="50"/>
      <c r="HM66" s="50"/>
      <c r="HN66" s="50"/>
      <c r="HO66" s="50"/>
      <c r="HP66" s="50"/>
      <c r="HQ66" s="50"/>
      <c r="HR66" s="50"/>
      <c r="HS66" s="50"/>
      <c r="HT66" s="50"/>
      <c r="HU66" s="50"/>
      <c r="HV66" s="50"/>
      <c r="HW66" s="50"/>
      <c r="HX66" s="50"/>
      <c r="HY66" s="50"/>
      <c r="HZ66" s="50"/>
      <c r="IA66" s="50"/>
      <c r="IB66" s="50"/>
      <c r="IC66" s="50"/>
      <c r="ID66" s="50"/>
      <c r="IE66" s="50"/>
      <c r="IF66" s="50"/>
      <c r="IG66" s="50"/>
      <c r="IH66" s="50"/>
      <c r="II66" s="50"/>
      <c r="IJ66" s="50"/>
      <c r="IK66" s="50"/>
      <c r="IL66" s="50"/>
      <c r="IM66" s="50"/>
      <c r="IN66" s="50"/>
      <c r="IO66" s="50"/>
      <c r="IP66" s="50"/>
      <c r="IQ66" s="50"/>
      <c r="IR66" s="50"/>
      <c r="IS66" s="50"/>
      <c r="IT66" s="50"/>
      <c r="IU66" s="50"/>
      <c r="IV66" s="50"/>
      <c r="IW66" s="50"/>
      <c r="IX66" s="50"/>
      <c r="IY66" s="50"/>
      <c r="IZ66" s="50"/>
      <c r="JA66" s="50"/>
      <c r="JB66" s="50"/>
      <c r="JC66" s="50"/>
      <c r="JD66" s="50"/>
      <c r="JE66" s="50"/>
      <c r="JF66" s="50"/>
      <c r="JG66" s="50"/>
      <c r="JH66" s="50"/>
      <c r="JI66" s="50"/>
      <c r="JJ66" s="50"/>
      <c r="JK66" s="50"/>
      <c r="JL66" s="50"/>
      <c r="JM66" s="50"/>
      <c r="JN66" s="50"/>
      <c r="JO66" s="50"/>
      <c r="JP66" s="50"/>
      <c r="JQ66" s="50"/>
      <c r="JR66" s="50"/>
      <c r="JS66" s="50"/>
      <c r="JT66" s="50"/>
      <c r="JU66" s="50"/>
      <c r="JV66" s="50"/>
      <c r="JW66" s="50"/>
      <c r="JX66" s="50"/>
      <c r="JY66" s="50"/>
      <c r="JZ66" s="50"/>
      <c r="KA66" s="50"/>
      <c r="KB66" s="50"/>
      <c r="KC66" s="50"/>
      <c r="KD66" s="50"/>
      <c r="KE66" s="50"/>
      <c r="KF66" s="50"/>
      <c r="KG66" s="50"/>
      <c r="KH66" s="50"/>
      <c r="KI66" s="50"/>
      <c r="KJ66" s="50"/>
      <c r="KK66" s="50"/>
      <c r="KL66" s="50"/>
      <c r="KM66" s="50"/>
      <c r="KN66" s="50"/>
      <c r="KO66" s="50"/>
      <c r="KP66" s="50"/>
      <c r="KQ66" s="50"/>
      <c r="KR66" s="50"/>
      <c r="KS66" s="50"/>
      <c r="KT66" s="50"/>
      <c r="KU66" s="50"/>
      <c r="KV66" s="50"/>
      <c r="KW66" s="50"/>
      <c r="KX66" s="50"/>
      <c r="KY66" s="50"/>
      <c r="KZ66" s="50"/>
      <c r="LA66" s="50"/>
      <c r="LB66" s="50"/>
      <c r="LC66" s="50"/>
      <c r="LD66" s="50"/>
      <c r="LE66" s="50"/>
      <c r="LF66" s="50"/>
      <c r="LG66" s="50"/>
      <c r="LH66" s="50"/>
      <c r="LI66" s="50"/>
      <c r="LJ66" s="50"/>
      <c r="LK66" s="50"/>
      <c r="LL66" s="50"/>
      <c r="LM66" s="50"/>
      <c r="LN66" s="50"/>
      <c r="LO66" s="50"/>
      <c r="LP66" s="50"/>
      <c r="LQ66" s="50"/>
      <c r="LR66" s="50"/>
      <c r="LS66" s="50"/>
      <c r="LT66" s="50"/>
      <c r="LU66" s="50"/>
      <c r="LV66" s="50"/>
      <c r="LW66" s="50"/>
      <c r="LX66" s="50"/>
      <c r="LY66" s="50"/>
      <c r="LZ66" s="50"/>
      <c r="MA66" s="50"/>
      <c r="MB66" s="50"/>
      <c r="MC66" s="50"/>
      <c r="MD66" s="50"/>
      <c r="ME66" s="50"/>
      <c r="MF66" s="50"/>
      <c r="MG66" s="50"/>
      <c r="MH66" s="50"/>
      <c r="MI66" s="50"/>
      <c r="MJ66" s="50"/>
      <c r="MK66" s="50"/>
      <c r="ML66" s="50"/>
      <c r="MM66" s="50"/>
      <c r="MN66" s="50"/>
      <c r="MO66" s="50"/>
      <c r="MP66" s="50"/>
      <c r="MQ66" s="50"/>
      <c r="MR66" s="50"/>
      <c r="MS66" s="50"/>
      <c r="MT66" s="50"/>
      <c r="MU66" s="50"/>
      <c r="MV66" s="50"/>
      <c r="MW66" s="50"/>
      <c r="MX66" s="50"/>
      <c r="MY66" s="50"/>
      <c r="MZ66" s="50"/>
      <c r="NA66" s="50"/>
      <c r="NB66" s="50"/>
      <c r="NC66" s="50"/>
      <c r="ND66" s="50"/>
      <c r="NE66" s="50"/>
      <c r="NF66" s="50"/>
      <c r="NG66" s="50"/>
      <c r="NH66" s="50"/>
      <c r="NI66" s="50"/>
      <c r="NJ66" s="50"/>
      <c r="NK66" s="50"/>
      <c r="NL66" s="50"/>
      <c r="NM66" s="50"/>
      <c r="NN66" s="50"/>
      <c r="NO66" s="50"/>
      <c r="NP66" s="50"/>
      <c r="NQ66" s="50"/>
      <c r="NR66" s="50"/>
      <c r="NS66" s="50"/>
      <c r="NT66" s="50"/>
      <c r="NU66" s="50"/>
      <c r="NV66" s="50"/>
      <c r="NW66" s="50"/>
      <c r="NX66" s="50"/>
      <c r="NY66" s="50"/>
      <c r="NZ66" s="50"/>
      <c r="OA66" s="50"/>
      <c r="OB66" s="50"/>
      <c r="OC66" s="50"/>
      <c r="OD66" s="50"/>
      <c r="OE66" s="50"/>
      <c r="OF66" s="50"/>
      <c r="OG66" s="50"/>
      <c r="OH66" s="50"/>
      <c r="OI66" s="50"/>
      <c r="OJ66" s="50"/>
      <c r="OK66" s="50"/>
      <c r="OL66" s="50"/>
      <c r="OM66" s="50"/>
      <c r="ON66" s="50"/>
      <c r="OO66" s="50"/>
      <c r="OP66" s="50"/>
      <c r="OQ66" s="50"/>
      <c r="OR66" s="50"/>
      <c r="OS66" s="50"/>
      <c r="OT66" s="50"/>
      <c r="OU66" s="50"/>
      <c r="OV66" s="50"/>
      <c r="OW66" s="50"/>
      <c r="OX66" s="50"/>
      <c r="OY66" s="50"/>
      <c r="OZ66" s="50"/>
      <c r="PA66" s="50"/>
      <c r="PB66" s="50"/>
      <c r="PC66" s="50"/>
      <c r="PD66" s="50"/>
      <c r="PE66" s="50"/>
      <c r="PF66" s="50"/>
      <c r="PG66" s="50"/>
      <c r="PH66" s="50"/>
      <c r="PI66" s="50"/>
      <c r="PJ66" s="50"/>
      <c r="PK66" s="50"/>
      <c r="PL66" s="50"/>
      <c r="PM66" s="50"/>
      <c r="PN66" s="50"/>
      <c r="PO66" s="50"/>
      <c r="PP66" s="50"/>
      <c r="PQ66" s="50"/>
      <c r="PR66" s="50"/>
      <c r="PS66" s="50"/>
      <c r="PT66" s="50"/>
      <c r="PU66" s="50"/>
      <c r="PV66" s="50"/>
      <c r="PW66" s="50"/>
      <c r="PX66" s="50"/>
      <c r="PY66" s="50"/>
      <c r="PZ66" s="50"/>
      <c r="QA66" s="50"/>
      <c r="QB66" s="50"/>
      <c r="QC66" s="50"/>
      <c r="QD66" s="50"/>
      <c r="QE66" s="50"/>
      <c r="QF66" s="50"/>
      <c r="QG66" s="50"/>
      <c r="QH66" s="50"/>
      <c r="QI66" s="50"/>
      <c r="QJ66" s="50"/>
      <c r="QK66" s="50"/>
      <c r="QL66" s="50"/>
      <c r="QM66" s="50"/>
      <c r="QN66" s="50"/>
      <c r="QO66" s="50"/>
      <c r="QP66" s="50"/>
      <c r="QQ66" s="50"/>
      <c r="QR66" s="50"/>
      <c r="QS66" s="50"/>
      <c r="QT66" s="50"/>
      <c r="QU66" s="50"/>
      <c r="QV66" s="50"/>
      <c r="QW66" s="50"/>
      <c r="QX66" s="50"/>
      <c r="QY66" s="50"/>
      <c r="QZ66" s="50"/>
      <c r="RA66" s="50"/>
      <c r="RB66" s="50"/>
      <c r="RC66" s="50"/>
      <c r="RD66" s="50"/>
      <c r="RE66" s="50"/>
      <c r="RF66" s="50"/>
      <c r="RG66" s="50"/>
      <c r="RH66" s="50"/>
      <c r="RI66" s="50"/>
      <c r="RJ66" s="50"/>
      <c r="RK66" s="50"/>
      <c r="RL66" s="50"/>
      <c r="RM66" s="50"/>
      <c r="RN66" s="50"/>
      <c r="RO66" s="50"/>
      <c r="RP66" s="50"/>
      <c r="RQ66" s="50"/>
      <c r="RR66" s="50"/>
      <c r="RS66" s="50"/>
      <c r="RT66" s="50"/>
      <c r="RU66" s="50"/>
      <c r="RV66" s="50"/>
      <c r="RW66" s="50"/>
      <c r="RX66" s="50"/>
      <c r="RY66" s="50"/>
      <c r="RZ66" s="50"/>
      <c r="SA66" s="50"/>
      <c r="SB66" s="50"/>
      <c r="SC66" s="50"/>
      <c r="SD66" s="50"/>
      <c r="SE66" s="50"/>
      <c r="SF66" s="50"/>
      <c r="SG66" s="50"/>
      <c r="SH66" s="50"/>
      <c r="SI66" s="50"/>
      <c r="SJ66" s="50"/>
    </row>
    <row r="67" spans="1:504" s="23" customFormat="1" ht="14.25">
      <c r="B67" s="591"/>
      <c r="C67" s="520" t="s">
        <v>305</v>
      </c>
      <c r="D67" s="617"/>
      <c r="E67" s="89"/>
      <c r="F67" s="25"/>
      <c r="G67" s="107"/>
      <c r="H67" s="26"/>
      <c r="I67" s="260"/>
      <c r="J67" s="26"/>
      <c r="K67" s="26"/>
      <c r="L67" s="26"/>
      <c r="M67" s="87">
        <v>152012.65</v>
      </c>
      <c r="N67" s="87">
        <v>152012.65</v>
      </c>
      <c r="O67" s="87"/>
      <c r="P67" s="90">
        <f t="shared" si="26"/>
        <v>141013.58998144712</v>
      </c>
      <c r="Q67" s="90">
        <f t="shared" si="29"/>
        <v>141013.58998144712</v>
      </c>
      <c r="R67" s="258"/>
      <c r="S67" s="256"/>
      <c r="T67" s="27"/>
      <c r="U67" s="27"/>
      <c r="V67" s="50"/>
      <c r="W67" s="50"/>
      <c r="X67" s="50"/>
      <c r="Y67" s="50"/>
      <c r="Z67" s="50"/>
      <c r="AA67" s="50"/>
      <c r="AB67" s="50"/>
      <c r="AC67" s="50"/>
      <c r="AD67" s="50"/>
      <c r="AE67" s="50"/>
      <c r="AF67" s="50"/>
      <c r="AG67" s="50"/>
      <c r="AH67" s="50"/>
      <c r="AI67" s="50"/>
      <c r="AJ67" s="50"/>
      <c r="AK67" s="50"/>
      <c r="AL67" s="50"/>
      <c r="AM67" s="50"/>
      <c r="AN67" s="50"/>
      <c r="AO67" s="50"/>
      <c r="AP67" s="50"/>
      <c r="AQ67" s="50"/>
      <c r="AR67" s="50"/>
      <c r="AS67" s="50"/>
      <c r="AT67" s="50"/>
      <c r="AU67" s="50"/>
      <c r="AV67" s="50"/>
      <c r="AW67" s="50"/>
      <c r="AX67" s="50"/>
      <c r="AY67" s="50"/>
      <c r="AZ67" s="50"/>
      <c r="BA67" s="50"/>
      <c r="BB67" s="50"/>
      <c r="BC67" s="50"/>
      <c r="BD67" s="50"/>
      <c r="BE67" s="50"/>
      <c r="BF67" s="50"/>
      <c r="BG67" s="50"/>
      <c r="BH67" s="50"/>
      <c r="BI67" s="50"/>
      <c r="BJ67" s="50"/>
      <c r="BK67" s="50"/>
      <c r="BL67" s="50"/>
      <c r="BM67" s="50"/>
      <c r="BN67" s="50"/>
      <c r="BO67" s="50"/>
      <c r="BP67" s="50"/>
      <c r="BQ67" s="50"/>
      <c r="BR67" s="50"/>
      <c r="BS67" s="50"/>
      <c r="BT67" s="50"/>
      <c r="BU67" s="50"/>
      <c r="BV67" s="50"/>
      <c r="BW67" s="50"/>
      <c r="BX67" s="50"/>
      <c r="BY67" s="50"/>
      <c r="BZ67" s="50"/>
      <c r="CA67" s="50"/>
      <c r="CB67" s="50"/>
      <c r="CC67" s="50"/>
      <c r="CD67" s="50"/>
      <c r="CE67" s="50"/>
      <c r="CF67" s="50"/>
      <c r="CG67" s="50"/>
      <c r="CH67" s="50"/>
      <c r="CI67" s="50"/>
      <c r="CJ67" s="50"/>
      <c r="CK67" s="50"/>
      <c r="CL67" s="50"/>
      <c r="CM67" s="50"/>
      <c r="CN67" s="50"/>
      <c r="CO67" s="50"/>
      <c r="CP67" s="50"/>
      <c r="CQ67" s="50"/>
      <c r="CR67" s="50"/>
      <c r="CS67" s="50"/>
      <c r="CT67" s="50"/>
      <c r="CU67" s="50"/>
      <c r="CV67" s="50"/>
      <c r="CW67" s="50"/>
      <c r="CX67" s="50"/>
      <c r="CY67" s="50"/>
      <c r="CZ67" s="50"/>
      <c r="DA67" s="50"/>
      <c r="DB67" s="50"/>
      <c r="DC67" s="50"/>
      <c r="DD67" s="50"/>
      <c r="DE67" s="50"/>
      <c r="DF67" s="50"/>
      <c r="DG67" s="50"/>
      <c r="DH67" s="50"/>
      <c r="DI67" s="50"/>
      <c r="DJ67" s="50"/>
      <c r="DK67" s="50"/>
      <c r="DL67" s="50"/>
      <c r="DM67" s="50"/>
      <c r="DN67" s="50"/>
      <c r="DO67" s="50"/>
      <c r="DP67" s="50"/>
      <c r="DQ67" s="50"/>
      <c r="DR67" s="50"/>
      <c r="DS67" s="50"/>
      <c r="DT67" s="50"/>
      <c r="DU67" s="50"/>
      <c r="DV67" s="50"/>
      <c r="DW67" s="50"/>
      <c r="DX67" s="50"/>
      <c r="DY67" s="50"/>
      <c r="DZ67" s="50"/>
      <c r="EA67" s="50"/>
      <c r="EB67" s="50"/>
      <c r="EC67" s="50"/>
      <c r="ED67" s="50"/>
      <c r="EE67" s="50"/>
      <c r="EF67" s="50"/>
      <c r="EG67" s="50"/>
      <c r="EH67" s="50"/>
      <c r="EI67" s="50"/>
      <c r="EJ67" s="50"/>
      <c r="EK67" s="50"/>
      <c r="EL67" s="50"/>
      <c r="EM67" s="50"/>
      <c r="EN67" s="50"/>
      <c r="EO67" s="50"/>
      <c r="EP67" s="50"/>
      <c r="EQ67" s="50"/>
      <c r="ER67" s="50"/>
      <c r="ES67" s="50"/>
      <c r="ET67" s="50"/>
      <c r="EU67" s="50"/>
      <c r="EV67" s="50"/>
      <c r="EW67" s="50"/>
      <c r="EX67" s="50"/>
      <c r="EY67" s="50"/>
      <c r="EZ67" s="50"/>
      <c r="FA67" s="50"/>
      <c r="FB67" s="50"/>
      <c r="FC67" s="50"/>
      <c r="FD67" s="50"/>
      <c r="FE67" s="50"/>
      <c r="FF67" s="50"/>
      <c r="FG67" s="50"/>
      <c r="FH67" s="50"/>
      <c r="FI67" s="50"/>
      <c r="FJ67" s="50"/>
      <c r="FK67" s="50"/>
      <c r="FL67" s="50"/>
      <c r="FM67" s="50"/>
      <c r="FN67" s="50"/>
      <c r="FO67" s="50"/>
      <c r="FP67" s="50"/>
      <c r="FQ67" s="50"/>
      <c r="FR67" s="50"/>
      <c r="FS67" s="50"/>
      <c r="FT67" s="50"/>
      <c r="FU67" s="50"/>
      <c r="FV67" s="50"/>
      <c r="FW67" s="50"/>
      <c r="FX67" s="50"/>
      <c r="FY67" s="50"/>
      <c r="FZ67" s="50"/>
      <c r="GA67" s="50"/>
      <c r="GB67" s="50"/>
      <c r="GC67" s="50"/>
      <c r="GD67" s="50"/>
      <c r="GE67" s="50"/>
      <c r="GF67" s="50"/>
      <c r="GG67" s="50"/>
      <c r="GH67" s="50"/>
      <c r="GI67" s="50"/>
      <c r="GJ67" s="50"/>
      <c r="GK67" s="50"/>
      <c r="GL67" s="50"/>
      <c r="GM67" s="50"/>
      <c r="GN67" s="50"/>
      <c r="GO67" s="50"/>
      <c r="GP67" s="50"/>
      <c r="GQ67" s="50"/>
      <c r="GR67" s="50"/>
      <c r="GS67" s="50"/>
      <c r="GT67" s="50"/>
      <c r="GU67" s="50"/>
      <c r="GV67" s="50"/>
      <c r="GW67" s="50"/>
      <c r="GX67" s="50"/>
      <c r="GY67" s="50"/>
      <c r="GZ67" s="50"/>
      <c r="HA67" s="50"/>
      <c r="HB67" s="50"/>
      <c r="HC67" s="50"/>
      <c r="HD67" s="50"/>
      <c r="HE67" s="50"/>
      <c r="HF67" s="50"/>
      <c r="HG67" s="50"/>
      <c r="HH67" s="50"/>
      <c r="HI67" s="50"/>
      <c r="HJ67" s="50"/>
      <c r="HK67" s="50"/>
      <c r="HL67" s="50"/>
      <c r="HM67" s="50"/>
      <c r="HN67" s="50"/>
      <c r="HO67" s="50"/>
      <c r="HP67" s="50"/>
      <c r="HQ67" s="50"/>
      <c r="HR67" s="50"/>
      <c r="HS67" s="50"/>
      <c r="HT67" s="50"/>
      <c r="HU67" s="50"/>
      <c r="HV67" s="50"/>
      <c r="HW67" s="50"/>
      <c r="HX67" s="50"/>
      <c r="HY67" s="50"/>
      <c r="HZ67" s="50"/>
      <c r="IA67" s="50"/>
      <c r="IB67" s="50"/>
      <c r="IC67" s="50"/>
      <c r="ID67" s="50"/>
      <c r="IE67" s="50"/>
      <c r="IF67" s="50"/>
      <c r="IG67" s="50"/>
      <c r="IH67" s="50"/>
      <c r="II67" s="50"/>
      <c r="IJ67" s="50"/>
      <c r="IK67" s="50"/>
      <c r="IL67" s="50"/>
      <c r="IM67" s="50"/>
      <c r="IN67" s="50"/>
      <c r="IO67" s="50"/>
      <c r="IP67" s="50"/>
      <c r="IQ67" s="50"/>
      <c r="IR67" s="50"/>
      <c r="IS67" s="50"/>
      <c r="IT67" s="50"/>
      <c r="IU67" s="50"/>
      <c r="IV67" s="50"/>
      <c r="IW67" s="50"/>
      <c r="IX67" s="50"/>
      <c r="IY67" s="50"/>
      <c r="IZ67" s="50"/>
      <c r="JA67" s="50"/>
      <c r="JB67" s="50"/>
      <c r="JC67" s="50"/>
      <c r="JD67" s="50"/>
      <c r="JE67" s="50"/>
      <c r="JF67" s="50"/>
      <c r="JG67" s="50"/>
      <c r="JH67" s="50"/>
      <c r="JI67" s="50"/>
      <c r="JJ67" s="50"/>
      <c r="JK67" s="50"/>
      <c r="JL67" s="50"/>
      <c r="JM67" s="50"/>
      <c r="JN67" s="50"/>
      <c r="JO67" s="50"/>
      <c r="JP67" s="50"/>
      <c r="JQ67" s="50"/>
      <c r="JR67" s="50"/>
      <c r="JS67" s="50"/>
      <c r="JT67" s="50"/>
      <c r="JU67" s="50"/>
      <c r="JV67" s="50"/>
      <c r="JW67" s="50"/>
      <c r="JX67" s="50"/>
      <c r="JY67" s="50"/>
      <c r="JZ67" s="50"/>
      <c r="KA67" s="50"/>
      <c r="KB67" s="50"/>
      <c r="KC67" s="50"/>
      <c r="KD67" s="50"/>
      <c r="KE67" s="50"/>
      <c r="KF67" s="50"/>
      <c r="KG67" s="50"/>
      <c r="KH67" s="50"/>
      <c r="KI67" s="50"/>
      <c r="KJ67" s="50"/>
      <c r="KK67" s="50"/>
      <c r="KL67" s="50"/>
      <c r="KM67" s="50"/>
      <c r="KN67" s="50"/>
      <c r="KO67" s="50"/>
      <c r="KP67" s="50"/>
      <c r="KQ67" s="50"/>
      <c r="KR67" s="50"/>
      <c r="KS67" s="50"/>
      <c r="KT67" s="50"/>
      <c r="KU67" s="50"/>
      <c r="KV67" s="50"/>
      <c r="KW67" s="50"/>
      <c r="KX67" s="50"/>
      <c r="KY67" s="50"/>
      <c r="KZ67" s="50"/>
      <c r="LA67" s="50"/>
      <c r="LB67" s="50"/>
      <c r="LC67" s="50"/>
      <c r="LD67" s="50"/>
      <c r="LE67" s="50"/>
      <c r="LF67" s="50"/>
      <c r="LG67" s="50"/>
      <c r="LH67" s="50"/>
      <c r="LI67" s="50"/>
      <c r="LJ67" s="50"/>
      <c r="LK67" s="50"/>
      <c r="LL67" s="50"/>
      <c r="LM67" s="50"/>
      <c r="LN67" s="50"/>
      <c r="LO67" s="50"/>
      <c r="LP67" s="50"/>
      <c r="LQ67" s="50"/>
      <c r="LR67" s="50"/>
      <c r="LS67" s="50"/>
      <c r="LT67" s="50"/>
      <c r="LU67" s="50"/>
      <c r="LV67" s="50"/>
      <c r="LW67" s="50"/>
      <c r="LX67" s="50"/>
      <c r="LY67" s="50"/>
      <c r="LZ67" s="50"/>
      <c r="MA67" s="50"/>
      <c r="MB67" s="50"/>
      <c r="MC67" s="50"/>
      <c r="MD67" s="50"/>
      <c r="ME67" s="50"/>
      <c r="MF67" s="50"/>
      <c r="MG67" s="50"/>
      <c r="MH67" s="50"/>
      <c r="MI67" s="50"/>
      <c r="MJ67" s="50"/>
      <c r="MK67" s="50"/>
      <c r="ML67" s="50"/>
      <c r="MM67" s="50"/>
      <c r="MN67" s="50"/>
      <c r="MO67" s="50"/>
      <c r="MP67" s="50"/>
      <c r="MQ67" s="50"/>
      <c r="MR67" s="50"/>
      <c r="MS67" s="50"/>
      <c r="MT67" s="50"/>
      <c r="MU67" s="50"/>
      <c r="MV67" s="50"/>
      <c r="MW67" s="50"/>
      <c r="MX67" s="50"/>
      <c r="MY67" s="50"/>
      <c r="MZ67" s="50"/>
      <c r="NA67" s="50"/>
      <c r="NB67" s="50"/>
      <c r="NC67" s="50"/>
      <c r="ND67" s="50"/>
      <c r="NE67" s="50"/>
      <c r="NF67" s="50"/>
      <c r="NG67" s="50"/>
      <c r="NH67" s="50"/>
      <c r="NI67" s="50"/>
      <c r="NJ67" s="50"/>
      <c r="NK67" s="50"/>
      <c r="NL67" s="50"/>
      <c r="NM67" s="50"/>
      <c r="NN67" s="50"/>
      <c r="NO67" s="50"/>
      <c r="NP67" s="50"/>
      <c r="NQ67" s="50"/>
      <c r="NR67" s="50"/>
      <c r="NS67" s="50"/>
      <c r="NT67" s="50"/>
      <c r="NU67" s="50"/>
      <c r="NV67" s="50"/>
      <c r="NW67" s="50"/>
      <c r="NX67" s="50"/>
      <c r="NY67" s="50"/>
      <c r="NZ67" s="50"/>
      <c r="OA67" s="50"/>
      <c r="OB67" s="50"/>
      <c r="OC67" s="50"/>
      <c r="OD67" s="50"/>
      <c r="OE67" s="50"/>
      <c r="OF67" s="50"/>
      <c r="OG67" s="50"/>
      <c r="OH67" s="50"/>
      <c r="OI67" s="50"/>
      <c r="OJ67" s="50"/>
      <c r="OK67" s="50"/>
      <c r="OL67" s="50"/>
      <c r="OM67" s="50"/>
      <c r="ON67" s="50"/>
      <c r="OO67" s="50"/>
      <c r="OP67" s="50"/>
      <c r="OQ67" s="50"/>
      <c r="OR67" s="50"/>
      <c r="OS67" s="50"/>
      <c r="OT67" s="50"/>
      <c r="OU67" s="50"/>
      <c r="OV67" s="50"/>
      <c r="OW67" s="50"/>
      <c r="OX67" s="50"/>
      <c r="OY67" s="50"/>
      <c r="OZ67" s="50"/>
      <c r="PA67" s="50"/>
      <c r="PB67" s="50"/>
      <c r="PC67" s="50"/>
      <c r="PD67" s="50"/>
      <c r="PE67" s="50"/>
      <c r="PF67" s="50"/>
      <c r="PG67" s="50"/>
      <c r="PH67" s="50"/>
      <c r="PI67" s="50"/>
      <c r="PJ67" s="50"/>
      <c r="PK67" s="50"/>
      <c r="PL67" s="50"/>
      <c r="PM67" s="50"/>
      <c r="PN67" s="50"/>
      <c r="PO67" s="50"/>
      <c r="PP67" s="50"/>
      <c r="PQ67" s="50"/>
      <c r="PR67" s="50"/>
      <c r="PS67" s="50"/>
      <c r="PT67" s="50"/>
      <c r="PU67" s="50"/>
      <c r="PV67" s="50"/>
      <c r="PW67" s="50"/>
      <c r="PX67" s="50"/>
      <c r="PY67" s="50"/>
      <c r="PZ67" s="50"/>
      <c r="QA67" s="50"/>
      <c r="QB67" s="50"/>
      <c r="QC67" s="50"/>
      <c r="QD67" s="50"/>
      <c r="QE67" s="50"/>
      <c r="QF67" s="50"/>
      <c r="QG67" s="50"/>
      <c r="QH67" s="50"/>
      <c r="QI67" s="50"/>
      <c r="QJ67" s="50"/>
      <c r="QK67" s="50"/>
      <c r="QL67" s="50"/>
      <c r="QM67" s="50"/>
      <c r="QN67" s="50"/>
      <c r="QO67" s="50"/>
      <c r="QP67" s="50"/>
      <c r="QQ67" s="50"/>
      <c r="QR67" s="50"/>
      <c r="QS67" s="50"/>
      <c r="QT67" s="50"/>
      <c r="QU67" s="50"/>
      <c r="QV67" s="50"/>
      <c r="QW67" s="50"/>
      <c r="QX67" s="50"/>
      <c r="QY67" s="50"/>
      <c r="QZ67" s="50"/>
      <c r="RA67" s="50"/>
      <c r="RB67" s="50"/>
      <c r="RC67" s="50"/>
      <c r="RD67" s="50"/>
      <c r="RE67" s="50"/>
      <c r="RF67" s="50"/>
      <c r="RG67" s="50"/>
      <c r="RH67" s="50"/>
      <c r="RI67" s="50"/>
      <c r="RJ67" s="50"/>
      <c r="RK67" s="50"/>
      <c r="RL67" s="50"/>
      <c r="RM67" s="50"/>
      <c r="RN67" s="50"/>
      <c r="RO67" s="50"/>
      <c r="RP67" s="50"/>
      <c r="RQ67" s="50"/>
      <c r="RR67" s="50"/>
      <c r="RS67" s="50"/>
      <c r="RT67" s="50"/>
      <c r="RU67" s="50"/>
      <c r="RV67" s="50"/>
      <c r="RW67" s="50"/>
      <c r="RX67" s="50"/>
      <c r="RY67" s="50"/>
      <c r="RZ67" s="50"/>
      <c r="SA67" s="50"/>
      <c r="SB67" s="50"/>
      <c r="SC67" s="50"/>
      <c r="SD67" s="50"/>
      <c r="SE67" s="50"/>
      <c r="SF67" s="50"/>
      <c r="SG67" s="50"/>
      <c r="SH67" s="50"/>
      <c r="SI67" s="50"/>
      <c r="SJ67" s="50"/>
    </row>
    <row r="68" spans="1:504" s="23" customFormat="1" ht="14.25">
      <c r="B68" s="591"/>
      <c r="C68" s="520" t="s">
        <v>72</v>
      </c>
      <c r="D68" s="617"/>
      <c r="E68" s="89"/>
      <c r="F68" s="25"/>
      <c r="G68" s="107"/>
      <c r="H68" s="26"/>
      <c r="I68" s="260"/>
      <c r="J68" s="26"/>
      <c r="K68" s="26"/>
      <c r="L68" s="26"/>
      <c r="M68" s="87">
        <v>1409561.08</v>
      </c>
      <c r="N68" s="87">
        <v>1409561.08</v>
      </c>
      <c r="O68" s="87"/>
      <c r="P68" s="90">
        <f t="shared" si="26"/>
        <v>1307570.5751391465</v>
      </c>
      <c r="Q68" s="90">
        <f t="shared" si="29"/>
        <v>1307570.5751391465</v>
      </c>
      <c r="R68" s="258"/>
      <c r="S68" s="256"/>
      <c r="T68" s="27"/>
      <c r="U68" s="27"/>
      <c r="V68" s="50"/>
      <c r="W68" s="50"/>
      <c r="X68" s="50"/>
      <c r="Y68" s="50"/>
      <c r="Z68" s="50"/>
      <c r="AA68" s="50"/>
      <c r="AB68" s="50"/>
      <c r="AC68" s="50"/>
      <c r="AD68" s="50"/>
      <c r="AE68" s="50"/>
      <c r="AF68" s="50"/>
      <c r="AG68" s="50"/>
      <c r="AH68" s="50"/>
      <c r="AI68" s="50"/>
      <c r="AJ68" s="50"/>
      <c r="AK68" s="50"/>
      <c r="AL68" s="50"/>
      <c r="AM68" s="50"/>
      <c r="AN68" s="50"/>
      <c r="AO68" s="50"/>
      <c r="AP68" s="50"/>
      <c r="AQ68" s="50"/>
      <c r="AR68" s="50"/>
      <c r="AS68" s="50"/>
      <c r="AT68" s="50"/>
      <c r="AU68" s="50"/>
      <c r="AV68" s="50"/>
      <c r="AW68" s="50"/>
      <c r="AX68" s="50"/>
      <c r="AY68" s="50"/>
      <c r="AZ68" s="50"/>
      <c r="BA68" s="50"/>
      <c r="BB68" s="50"/>
      <c r="BC68" s="50"/>
      <c r="BD68" s="50"/>
      <c r="BE68" s="50"/>
      <c r="BF68" s="50"/>
      <c r="BG68" s="50"/>
      <c r="BH68" s="50"/>
      <c r="BI68" s="50"/>
      <c r="BJ68" s="50"/>
      <c r="BK68" s="50"/>
      <c r="BL68" s="50"/>
      <c r="BM68" s="50"/>
      <c r="BN68" s="50"/>
      <c r="BO68" s="50"/>
      <c r="BP68" s="50"/>
      <c r="BQ68" s="50"/>
      <c r="BR68" s="50"/>
      <c r="BS68" s="50"/>
      <c r="BT68" s="50"/>
      <c r="BU68" s="50"/>
      <c r="BV68" s="50"/>
      <c r="BW68" s="50"/>
      <c r="BX68" s="50"/>
      <c r="BY68" s="50"/>
      <c r="BZ68" s="50"/>
      <c r="CA68" s="50"/>
      <c r="CB68" s="50"/>
      <c r="CC68" s="50"/>
      <c r="CD68" s="50"/>
      <c r="CE68" s="50"/>
      <c r="CF68" s="50"/>
      <c r="CG68" s="50"/>
      <c r="CH68" s="50"/>
      <c r="CI68" s="50"/>
      <c r="CJ68" s="50"/>
      <c r="CK68" s="50"/>
      <c r="CL68" s="50"/>
      <c r="CM68" s="50"/>
      <c r="CN68" s="50"/>
      <c r="CO68" s="50"/>
      <c r="CP68" s="50"/>
      <c r="CQ68" s="50"/>
      <c r="CR68" s="50"/>
      <c r="CS68" s="50"/>
      <c r="CT68" s="50"/>
      <c r="CU68" s="50"/>
      <c r="CV68" s="50"/>
      <c r="CW68" s="50"/>
      <c r="CX68" s="50"/>
      <c r="CY68" s="50"/>
      <c r="CZ68" s="50"/>
      <c r="DA68" s="50"/>
      <c r="DB68" s="50"/>
      <c r="DC68" s="50"/>
      <c r="DD68" s="50"/>
      <c r="DE68" s="50"/>
      <c r="DF68" s="50"/>
      <c r="DG68" s="50"/>
      <c r="DH68" s="50"/>
      <c r="DI68" s="50"/>
      <c r="DJ68" s="50"/>
      <c r="DK68" s="50"/>
      <c r="DL68" s="50"/>
      <c r="DM68" s="50"/>
      <c r="DN68" s="50"/>
      <c r="DO68" s="50"/>
      <c r="DP68" s="50"/>
      <c r="DQ68" s="50"/>
      <c r="DR68" s="50"/>
      <c r="DS68" s="50"/>
      <c r="DT68" s="50"/>
      <c r="DU68" s="50"/>
      <c r="DV68" s="50"/>
      <c r="DW68" s="50"/>
      <c r="DX68" s="50"/>
      <c r="DY68" s="50"/>
      <c r="DZ68" s="50"/>
      <c r="EA68" s="50"/>
      <c r="EB68" s="50"/>
      <c r="EC68" s="50"/>
      <c r="ED68" s="50"/>
      <c r="EE68" s="50"/>
      <c r="EF68" s="50"/>
      <c r="EG68" s="50"/>
      <c r="EH68" s="50"/>
      <c r="EI68" s="50"/>
      <c r="EJ68" s="50"/>
      <c r="EK68" s="50"/>
      <c r="EL68" s="50"/>
      <c r="EM68" s="50"/>
      <c r="EN68" s="50"/>
      <c r="EO68" s="50"/>
      <c r="EP68" s="50"/>
      <c r="EQ68" s="50"/>
      <c r="ER68" s="50"/>
      <c r="ES68" s="50"/>
      <c r="ET68" s="50"/>
      <c r="EU68" s="50"/>
      <c r="EV68" s="50"/>
      <c r="EW68" s="50"/>
      <c r="EX68" s="50"/>
      <c r="EY68" s="50"/>
      <c r="EZ68" s="50"/>
      <c r="FA68" s="50"/>
      <c r="FB68" s="50"/>
      <c r="FC68" s="50"/>
      <c r="FD68" s="50"/>
      <c r="FE68" s="50"/>
      <c r="FF68" s="50"/>
      <c r="FG68" s="50"/>
      <c r="FH68" s="50"/>
      <c r="FI68" s="50"/>
      <c r="FJ68" s="50"/>
      <c r="FK68" s="50"/>
      <c r="FL68" s="50"/>
      <c r="FM68" s="50"/>
      <c r="FN68" s="50"/>
      <c r="FO68" s="50"/>
      <c r="FP68" s="50"/>
      <c r="FQ68" s="50"/>
      <c r="FR68" s="50"/>
      <c r="FS68" s="50"/>
      <c r="FT68" s="50"/>
      <c r="FU68" s="50"/>
      <c r="FV68" s="50"/>
      <c r="FW68" s="50"/>
      <c r="FX68" s="50"/>
      <c r="FY68" s="50"/>
      <c r="FZ68" s="50"/>
      <c r="GA68" s="50"/>
      <c r="GB68" s="50"/>
      <c r="GC68" s="50"/>
      <c r="GD68" s="50"/>
      <c r="GE68" s="50"/>
      <c r="GF68" s="50"/>
      <c r="GG68" s="50"/>
      <c r="GH68" s="50"/>
      <c r="GI68" s="50"/>
      <c r="GJ68" s="50"/>
      <c r="GK68" s="50"/>
      <c r="GL68" s="50"/>
      <c r="GM68" s="50"/>
      <c r="GN68" s="50"/>
      <c r="GO68" s="50"/>
      <c r="GP68" s="50"/>
      <c r="GQ68" s="50"/>
      <c r="GR68" s="50"/>
      <c r="GS68" s="50"/>
      <c r="GT68" s="50"/>
      <c r="GU68" s="50"/>
      <c r="GV68" s="50"/>
      <c r="GW68" s="50"/>
      <c r="GX68" s="50"/>
      <c r="GY68" s="50"/>
      <c r="GZ68" s="50"/>
      <c r="HA68" s="50"/>
      <c r="HB68" s="50"/>
      <c r="HC68" s="50"/>
      <c r="HD68" s="50"/>
      <c r="HE68" s="50"/>
      <c r="HF68" s="50"/>
      <c r="HG68" s="50"/>
      <c r="HH68" s="50"/>
      <c r="HI68" s="50"/>
      <c r="HJ68" s="50"/>
      <c r="HK68" s="50"/>
      <c r="HL68" s="50"/>
      <c r="HM68" s="50"/>
      <c r="HN68" s="50"/>
      <c r="HO68" s="50"/>
      <c r="HP68" s="50"/>
      <c r="HQ68" s="50"/>
      <c r="HR68" s="50"/>
      <c r="HS68" s="50"/>
      <c r="HT68" s="50"/>
      <c r="HU68" s="50"/>
      <c r="HV68" s="50"/>
      <c r="HW68" s="50"/>
      <c r="HX68" s="50"/>
      <c r="HY68" s="50"/>
      <c r="HZ68" s="50"/>
      <c r="IA68" s="50"/>
      <c r="IB68" s="50"/>
      <c r="IC68" s="50"/>
      <c r="ID68" s="50"/>
      <c r="IE68" s="50"/>
      <c r="IF68" s="50"/>
      <c r="IG68" s="50"/>
      <c r="IH68" s="50"/>
      <c r="II68" s="50"/>
      <c r="IJ68" s="50"/>
      <c r="IK68" s="50"/>
      <c r="IL68" s="50"/>
      <c r="IM68" s="50"/>
      <c r="IN68" s="50"/>
      <c r="IO68" s="50"/>
      <c r="IP68" s="50"/>
      <c r="IQ68" s="50"/>
      <c r="IR68" s="50"/>
      <c r="IS68" s="50"/>
      <c r="IT68" s="50"/>
      <c r="IU68" s="50"/>
      <c r="IV68" s="50"/>
      <c r="IW68" s="50"/>
      <c r="IX68" s="50"/>
      <c r="IY68" s="50"/>
      <c r="IZ68" s="50"/>
      <c r="JA68" s="50"/>
      <c r="JB68" s="50"/>
      <c r="JC68" s="50"/>
      <c r="JD68" s="50"/>
      <c r="JE68" s="50"/>
      <c r="JF68" s="50"/>
      <c r="JG68" s="50"/>
      <c r="JH68" s="50"/>
      <c r="JI68" s="50"/>
      <c r="JJ68" s="50"/>
      <c r="JK68" s="50"/>
      <c r="JL68" s="50"/>
      <c r="JM68" s="50"/>
      <c r="JN68" s="50"/>
      <c r="JO68" s="50"/>
      <c r="JP68" s="50"/>
      <c r="JQ68" s="50"/>
      <c r="JR68" s="50"/>
      <c r="JS68" s="50"/>
      <c r="JT68" s="50"/>
      <c r="JU68" s="50"/>
      <c r="JV68" s="50"/>
      <c r="JW68" s="50"/>
      <c r="JX68" s="50"/>
      <c r="JY68" s="50"/>
      <c r="JZ68" s="50"/>
      <c r="KA68" s="50"/>
      <c r="KB68" s="50"/>
      <c r="KC68" s="50"/>
      <c r="KD68" s="50"/>
      <c r="KE68" s="50"/>
      <c r="KF68" s="50"/>
      <c r="KG68" s="50"/>
      <c r="KH68" s="50"/>
      <c r="KI68" s="50"/>
      <c r="KJ68" s="50"/>
      <c r="KK68" s="50"/>
      <c r="KL68" s="50"/>
      <c r="KM68" s="50"/>
      <c r="KN68" s="50"/>
      <c r="KO68" s="50"/>
      <c r="KP68" s="50"/>
      <c r="KQ68" s="50"/>
      <c r="KR68" s="50"/>
      <c r="KS68" s="50"/>
      <c r="KT68" s="50"/>
      <c r="KU68" s="50"/>
      <c r="KV68" s="50"/>
      <c r="KW68" s="50"/>
      <c r="KX68" s="50"/>
      <c r="KY68" s="50"/>
      <c r="KZ68" s="50"/>
      <c r="LA68" s="50"/>
      <c r="LB68" s="50"/>
      <c r="LC68" s="50"/>
      <c r="LD68" s="50"/>
      <c r="LE68" s="50"/>
      <c r="LF68" s="50"/>
      <c r="LG68" s="50"/>
      <c r="LH68" s="50"/>
      <c r="LI68" s="50"/>
      <c r="LJ68" s="50"/>
      <c r="LK68" s="50"/>
      <c r="LL68" s="50"/>
      <c r="LM68" s="50"/>
      <c r="LN68" s="50"/>
      <c r="LO68" s="50"/>
      <c r="LP68" s="50"/>
      <c r="LQ68" s="50"/>
      <c r="LR68" s="50"/>
      <c r="LS68" s="50"/>
      <c r="LT68" s="50"/>
      <c r="LU68" s="50"/>
      <c r="LV68" s="50"/>
      <c r="LW68" s="50"/>
      <c r="LX68" s="50"/>
      <c r="LY68" s="50"/>
      <c r="LZ68" s="50"/>
      <c r="MA68" s="50"/>
      <c r="MB68" s="50"/>
      <c r="MC68" s="50"/>
      <c r="MD68" s="50"/>
      <c r="ME68" s="50"/>
      <c r="MF68" s="50"/>
      <c r="MG68" s="50"/>
      <c r="MH68" s="50"/>
      <c r="MI68" s="50"/>
      <c r="MJ68" s="50"/>
      <c r="MK68" s="50"/>
      <c r="ML68" s="50"/>
      <c r="MM68" s="50"/>
      <c r="MN68" s="50"/>
      <c r="MO68" s="50"/>
      <c r="MP68" s="50"/>
      <c r="MQ68" s="50"/>
      <c r="MR68" s="50"/>
      <c r="MS68" s="50"/>
      <c r="MT68" s="50"/>
      <c r="MU68" s="50"/>
      <c r="MV68" s="50"/>
      <c r="MW68" s="50"/>
      <c r="MX68" s="50"/>
      <c r="MY68" s="50"/>
      <c r="MZ68" s="50"/>
      <c r="NA68" s="50"/>
      <c r="NB68" s="50"/>
      <c r="NC68" s="50"/>
      <c r="ND68" s="50"/>
      <c r="NE68" s="50"/>
      <c r="NF68" s="50"/>
      <c r="NG68" s="50"/>
      <c r="NH68" s="50"/>
      <c r="NI68" s="50"/>
      <c r="NJ68" s="50"/>
      <c r="NK68" s="50"/>
      <c r="NL68" s="50"/>
      <c r="NM68" s="50"/>
      <c r="NN68" s="50"/>
      <c r="NO68" s="50"/>
      <c r="NP68" s="50"/>
      <c r="NQ68" s="50"/>
      <c r="NR68" s="50"/>
      <c r="NS68" s="50"/>
      <c r="NT68" s="50"/>
      <c r="NU68" s="50"/>
      <c r="NV68" s="50"/>
      <c r="NW68" s="50"/>
      <c r="NX68" s="50"/>
      <c r="NY68" s="50"/>
      <c r="NZ68" s="50"/>
      <c r="OA68" s="50"/>
      <c r="OB68" s="50"/>
      <c r="OC68" s="50"/>
      <c r="OD68" s="50"/>
      <c r="OE68" s="50"/>
      <c r="OF68" s="50"/>
      <c r="OG68" s="50"/>
      <c r="OH68" s="50"/>
      <c r="OI68" s="50"/>
      <c r="OJ68" s="50"/>
      <c r="OK68" s="50"/>
      <c r="OL68" s="50"/>
      <c r="OM68" s="50"/>
      <c r="ON68" s="50"/>
      <c r="OO68" s="50"/>
      <c r="OP68" s="50"/>
      <c r="OQ68" s="50"/>
      <c r="OR68" s="50"/>
      <c r="OS68" s="50"/>
      <c r="OT68" s="50"/>
      <c r="OU68" s="50"/>
      <c r="OV68" s="50"/>
      <c r="OW68" s="50"/>
      <c r="OX68" s="50"/>
      <c r="OY68" s="50"/>
      <c r="OZ68" s="50"/>
      <c r="PA68" s="50"/>
      <c r="PB68" s="50"/>
      <c r="PC68" s="50"/>
      <c r="PD68" s="50"/>
      <c r="PE68" s="50"/>
      <c r="PF68" s="50"/>
      <c r="PG68" s="50"/>
      <c r="PH68" s="50"/>
      <c r="PI68" s="50"/>
      <c r="PJ68" s="50"/>
      <c r="PK68" s="50"/>
      <c r="PL68" s="50"/>
      <c r="PM68" s="50"/>
      <c r="PN68" s="50"/>
      <c r="PO68" s="50"/>
      <c r="PP68" s="50"/>
      <c r="PQ68" s="50"/>
      <c r="PR68" s="50"/>
      <c r="PS68" s="50"/>
      <c r="PT68" s="50"/>
      <c r="PU68" s="50"/>
      <c r="PV68" s="50"/>
      <c r="PW68" s="50"/>
      <c r="PX68" s="50"/>
      <c r="PY68" s="50"/>
      <c r="PZ68" s="50"/>
      <c r="QA68" s="50"/>
      <c r="QB68" s="50"/>
      <c r="QC68" s="50"/>
      <c r="QD68" s="50"/>
      <c r="QE68" s="50"/>
      <c r="QF68" s="50"/>
      <c r="QG68" s="50"/>
      <c r="QH68" s="50"/>
      <c r="QI68" s="50"/>
      <c r="QJ68" s="50"/>
      <c r="QK68" s="50"/>
      <c r="QL68" s="50"/>
      <c r="QM68" s="50"/>
      <c r="QN68" s="50"/>
      <c r="QO68" s="50"/>
      <c r="QP68" s="50"/>
      <c r="QQ68" s="50"/>
      <c r="QR68" s="50"/>
      <c r="QS68" s="50"/>
      <c r="QT68" s="50"/>
      <c r="QU68" s="50"/>
      <c r="QV68" s="50"/>
      <c r="QW68" s="50"/>
      <c r="QX68" s="50"/>
      <c r="QY68" s="50"/>
      <c r="QZ68" s="50"/>
      <c r="RA68" s="50"/>
      <c r="RB68" s="50"/>
      <c r="RC68" s="50"/>
      <c r="RD68" s="50"/>
      <c r="RE68" s="50"/>
      <c r="RF68" s="50"/>
      <c r="RG68" s="50"/>
      <c r="RH68" s="50"/>
      <c r="RI68" s="50"/>
      <c r="RJ68" s="50"/>
      <c r="RK68" s="50"/>
      <c r="RL68" s="50"/>
      <c r="RM68" s="50"/>
      <c r="RN68" s="50"/>
      <c r="RO68" s="50"/>
      <c r="RP68" s="50"/>
      <c r="RQ68" s="50"/>
      <c r="RR68" s="50"/>
      <c r="RS68" s="50"/>
      <c r="RT68" s="50"/>
      <c r="RU68" s="50"/>
      <c r="RV68" s="50"/>
      <c r="RW68" s="50"/>
      <c r="RX68" s="50"/>
      <c r="RY68" s="50"/>
      <c r="RZ68" s="50"/>
      <c r="SA68" s="50"/>
      <c r="SB68" s="50"/>
      <c r="SC68" s="50"/>
      <c r="SD68" s="50"/>
      <c r="SE68" s="50"/>
      <c r="SF68" s="50"/>
      <c r="SG68" s="50"/>
      <c r="SH68" s="50"/>
      <c r="SI68" s="50"/>
      <c r="SJ68" s="50"/>
    </row>
    <row r="69" spans="1:504" s="23" customFormat="1" ht="14.25">
      <c r="B69" s="591"/>
      <c r="C69" s="520" t="s">
        <v>409</v>
      </c>
      <c r="D69" s="617"/>
      <c r="E69" s="89"/>
      <c r="F69" s="25"/>
      <c r="G69" s="107"/>
      <c r="H69" s="26"/>
      <c r="I69" s="260"/>
      <c r="J69" s="26"/>
      <c r="K69" s="26"/>
      <c r="L69" s="26"/>
      <c r="M69" s="87">
        <v>116220</v>
      </c>
      <c r="N69" s="87">
        <v>116220</v>
      </c>
      <c r="O69" s="87"/>
      <c r="P69" s="90">
        <f t="shared" si="26"/>
        <v>107810.76066790352</v>
      </c>
      <c r="Q69" s="90">
        <f t="shared" si="29"/>
        <v>107810.76066790352</v>
      </c>
      <c r="R69" s="258"/>
      <c r="S69" s="256"/>
      <c r="T69" s="27"/>
      <c r="U69" s="27"/>
      <c r="V69" s="50"/>
      <c r="W69" s="50"/>
      <c r="X69" s="50"/>
      <c r="Y69" s="50"/>
      <c r="Z69" s="50"/>
      <c r="AA69" s="50"/>
      <c r="AB69" s="50"/>
      <c r="AC69" s="50"/>
      <c r="AD69" s="50"/>
      <c r="AE69" s="50"/>
      <c r="AF69" s="50"/>
      <c r="AG69" s="50"/>
      <c r="AH69" s="50"/>
      <c r="AI69" s="50"/>
      <c r="AJ69" s="50"/>
      <c r="AK69" s="50"/>
      <c r="AL69" s="50"/>
      <c r="AM69" s="50"/>
      <c r="AN69" s="50"/>
      <c r="AO69" s="50"/>
      <c r="AP69" s="50"/>
      <c r="AQ69" s="50"/>
      <c r="AR69" s="50"/>
      <c r="AS69" s="50"/>
      <c r="AT69" s="50"/>
      <c r="AU69" s="50"/>
      <c r="AV69" s="50"/>
      <c r="AW69" s="50"/>
      <c r="AX69" s="50"/>
      <c r="AY69" s="50"/>
      <c r="AZ69" s="50"/>
      <c r="BA69" s="50"/>
      <c r="BB69" s="50"/>
      <c r="BC69" s="50"/>
      <c r="BD69" s="50"/>
      <c r="BE69" s="50"/>
      <c r="BF69" s="50"/>
      <c r="BG69" s="50"/>
      <c r="BH69" s="50"/>
      <c r="BI69" s="50"/>
      <c r="BJ69" s="50"/>
      <c r="BK69" s="50"/>
      <c r="BL69" s="50"/>
      <c r="BM69" s="50"/>
      <c r="BN69" s="50"/>
      <c r="BO69" s="50"/>
      <c r="BP69" s="50"/>
      <c r="BQ69" s="50"/>
      <c r="BR69" s="50"/>
      <c r="BS69" s="50"/>
      <c r="BT69" s="50"/>
      <c r="BU69" s="50"/>
      <c r="BV69" s="50"/>
      <c r="BW69" s="50"/>
      <c r="BX69" s="50"/>
      <c r="BY69" s="50"/>
      <c r="BZ69" s="50"/>
      <c r="CA69" s="50"/>
      <c r="CB69" s="50"/>
      <c r="CC69" s="50"/>
      <c r="CD69" s="50"/>
      <c r="CE69" s="50"/>
      <c r="CF69" s="50"/>
      <c r="CG69" s="50"/>
      <c r="CH69" s="50"/>
      <c r="CI69" s="50"/>
      <c r="CJ69" s="50"/>
      <c r="CK69" s="50"/>
      <c r="CL69" s="50"/>
      <c r="CM69" s="50"/>
      <c r="CN69" s="50"/>
      <c r="CO69" s="50"/>
      <c r="CP69" s="50"/>
      <c r="CQ69" s="50"/>
      <c r="CR69" s="50"/>
      <c r="CS69" s="50"/>
      <c r="CT69" s="50"/>
      <c r="CU69" s="50"/>
      <c r="CV69" s="50"/>
      <c r="CW69" s="50"/>
      <c r="CX69" s="50"/>
      <c r="CY69" s="50"/>
      <c r="CZ69" s="50"/>
      <c r="DA69" s="50"/>
      <c r="DB69" s="50"/>
      <c r="DC69" s="50"/>
      <c r="DD69" s="50"/>
      <c r="DE69" s="50"/>
      <c r="DF69" s="50"/>
      <c r="DG69" s="50"/>
      <c r="DH69" s="50"/>
      <c r="DI69" s="50"/>
      <c r="DJ69" s="50"/>
      <c r="DK69" s="50"/>
      <c r="DL69" s="50"/>
      <c r="DM69" s="50"/>
      <c r="DN69" s="50"/>
      <c r="DO69" s="50"/>
      <c r="DP69" s="50"/>
      <c r="DQ69" s="50"/>
      <c r="DR69" s="50"/>
      <c r="DS69" s="50"/>
      <c r="DT69" s="50"/>
      <c r="DU69" s="50"/>
      <c r="DV69" s="50"/>
      <c r="DW69" s="50"/>
      <c r="DX69" s="50"/>
      <c r="DY69" s="50"/>
      <c r="DZ69" s="50"/>
      <c r="EA69" s="50"/>
      <c r="EB69" s="50"/>
      <c r="EC69" s="50"/>
      <c r="ED69" s="50"/>
      <c r="EE69" s="50"/>
      <c r="EF69" s="50"/>
      <c r="EG69" s="50"/>
      <c r="EH69" s="50"/>
      <c r="EI69" s="50"/>
      <c r="EJ69" s="50"/>
      <c r="EK69" s="50"/>
      <c r="EL69" s="50"/>
      <c r="EM69" s="50"/>
      <c r="EN69" s="50"/>
      <c r="EO69" s="50"/>
      <c r="EP69" s="50"/>
      <c r="EQ69" s="50"/>
      <c r="ER69" s="50"/>
      <c r="ES69" s="50"/>
      <c r="ET69" s="50"/>
      <c r="EU69" s="50"/>
      <c r="EV69" s="50"/>
      <c r="EW69" s="50"/>
      <c r="EX69" s="50"/>
      <c r="EY69" s="50"/>
      <c r="EZ69" s="50"/>
      <c r="FA69" s="50"/>
      <c r="FB69" s="50"/>
      <c r="FC69" s="50"/>
      <c r="FD69" s="50"/>
      <c r="FE69" s="50"/>
      <c r="FF69" s="50"/>
      <c r="FG69" s="50"/>
      <c r="FH69" s="50"/>
      <c r="FI69" s="50"/>
      <c r="FJ69" s="50"/>
      <c r="FK69" s="50"/>
      <c r="FL69" s="50"/>
      <c r="FM69" s="50"/>
      <c r="FN69" s="50"/>
      <c r="FO69" s="50"/>
      <c r="FP69" s="50"/>
      <c r="FQ69" s="50"/>
      <c r="FR69" s="50"/>
      <c r="FS69" s="50"/>
      <c r="FT69" s="50"/>
      <c r="FU69" s="50"/>
      <c r="FV69" s="50"/>
      <c r="FW69" s="50"/>
      <c r="FX69" s="50"/>
      <c r="FY69" s="50"/>
      <c r="FZ69" s="50"/>
      <c r="GA69" s="50"/>
      <c r="GB69" s="50"/>
      <c r="GC69" s="50"/>
      <c r="GD69" s="50"/>
      <c r="GE69" s="50"/>
      <c r="GF69" s="50"/>
      <c r="GG69" s="50"/>
      <c r="GH69" s="50"/>
      <c r="GI69" s="50"/>
      <c r="GJ69" s="50"/>
      <c r="GK69" s="50"/>
      <c r="GL69" s="50"/>
      <c r="GM69" s="50"/>
      <c r="GN69" s="50"/>
      <c r="GO69" s="50"/>
      <c r="GP69" s="50"/>
      <c r="GQ69" s="50"/>
      <c r="GR69" s="50"/>
      <c r="GS69" s="50"/>
      <c r="GT69" s="50"/>
      <c r="GU69" s="50"/>
      <c r="GV69" s="50"/>
      <c r="GW69" s="50"/>
      <c r="GX69" s="50"/>
      <c r="GY69" s="50"/>
      <c r="GZ69" s="50"/>
      <c r="HA69" s="50"/>
      <c r="HB69" s="50"/>
      <c r="HC69" s="50"/>
      <c r="HD69" s="50"/>
      <c r="HE69" s="50"/>
      <c r="HF69" s="50"/>
      <c r="HG69" s="50"/>
      <c r="HH69" s="50"/>
      <c r="HI69" s="50"/>
      <c r="HJ69" s="50"/>
      <c r="HK69" s="50"/>
      <c r="HL69" s="50"/>
      <c r="HM69" s="50"/>
      <c r="HN69" s="50"/>
      <c r="HO69" s="50"/>
      <c r="HP69" s="50"/>
      <c r="HQ69" s="50"/>
      <c r="HR69" s="50"/>
      <c r="HS69" s="50"/>
      <c r="HT69" s="50"/>
      <c r="HU69" s="50"/>
      <c r="HV69" s="50"/>
      <c r="HW69" s="50"/>
      <c r="HX69" s="50"/>
      <c r="HY69" s="50"/>
      <c r="HZ69" s="50"/>
      <c r="IA69" s="50"/>
      <c r="IB69" s="50"/>
      <c r="IC69" s="50"/>
      <c r="ID69" s="50"/>
      <c r="IE69" s="50"/>
      <c r="IF69" s="50"/>
      <c r="IG69" s="50"/>
      <c r="IH69" s="50"/>
      <c r="II69" s="50"/>
      <c r="IJ69" s="50"/>
      <c r="IK69" s="50"/>
      <c r="IL69" s="50"/>
      <c r="IM69" s="50"/>
      <c r="IN69" s="50"/>
      <c r="IO69" s="50"/>
      <c r="IP69" s="50"/>
      <c r="IQ69" s="50"/>
      <c r="IR69" s="50"/>
      <c r="IS69" s="50"/>
      <c r="IT69" s="50"/>
      <c r="IU69" s="50"/>
      <c r="IV69" s="50"/>
      <c r="IW69" s="50"/>
      <c r="IX69" s="50"/>
      <c r="IY69" s="50"/>
      <c r="IZ69" s="50"/>
      <c r="JA69" s="50"/>
      <c r="JB69" s="50"/>
      <c r="JC69" s="50"/>
      <c r="JD69" s="50"/>
      <c r="JE69" s="50"/>
      <c r="JF69" s="50"/>
      <c r="JG69" s="50"/>
      <c r="JH69" s="50"/>
      <c r="JI69" s="50"/>
      <c r="JJ69" s="50"/>
      <c r="JK69" s="50"/>
      <c r="JL69" s="50"/>
      <c r="JM69" s="50"/>
      <c r="JN69" s="50"/>
      <c r="JO69" s="50"/>
      <c r="JP69" s="50"/>
      <c r="JQ69" s="50"/>
      <c r="JR69" s="50"/>
      <c r="JS69" s="50"/>
      <c r="JT69" s="50"/>
      <c r="JU69" s="50"/>
      <c r="JV69" s="50"/>
      <c r="JW69" s="50"/>
      <c r="JX69" s="50"/>
      <c r="JY69" s="50"/>
      <c r="JZ69" s="50"/>
      <c r="KA69" s="50"/>
      <c r="KB69" s="50"/>
      <c r="KC69" s="50"/>
      <c r="KD69" s="50"/>
      <c r="KE69" s="50"/>
      <c r="KF69" s="50"/>
      <c r="KG69" s="50"/>
      <c r="KH69" s="50"/>
      <c r="KI69" s="50"/>
      <c r="KJ69" s="50"/>
      <c r="KK69" s="50"/>
      <c r="KL69" s="50"/>
      <c r="KM69" s="50"/>
      <c r="KN69" s="50"/>
      <c r="KO69" s="50"/>
      <c r="KP69" s="50"/>
      <c r="KQ69" s="50"/>
      <c r="KR69" s="50"/>
      <c r="KS69" s="50"/>
      <c r="KT69" s="50"/>
      <c r="KU69" s="50"/>
      <c r="KV69" s="50"/>
      <c r="KW69" s="50"/>
      <c r="KX69" s="50"/>
      <c r="KY69" s="50"/>
      <c r="KZ69" s="50"/>
      <c r="LA69" s="50"/>
      <c r="LB69" s="50"/>
      <c r="LC69" s="50"/>
      <c r="LD69" s="50"/>
      <c r="LE69" s="50"/>
      <c r="LF69" s="50"/>
      <c r="LG69" s="50"/>
      <c r="LH69" s="50"/>
      <c r="LI69" s="50"/>
      <c r="LJ69" s="50"/>
      <c r="LK69" s="50"/>
      <c r="LL69" s="50"/>
      <c r="LM69" s="50"/>
      <c r="LN69" s="50"/>
      <c r="LO69" s="50"/>
      <c r="LP69" s="50"/>
      <c r="LQ69" s="50"/>
      <c r="LR69" s="50"/>
      <c r="LS69" s="50"/>
      <c r="LT69" s="50"/>
      <c r="LU69" s="50"/>
      <c r="LV69" s="50"/>
      <c r="LW69" s="50"/>
      <c r="LX69" s="50"/>
      <c r="LY69" s="50"/>
      <c r="LZ69" s="50"/>
      <c r="MA69" s="50"/>
      <c r="MB69" s="50"/>
      <c r="MC69" s="50"/>
      <c r="MD69" s="50"/>
      <c r="ME69" s="50"/>
      <c r="MF69" s="50"/>
      <c r="MG69" s="50"/>
      <c r="MH69" s="50"/>
      <c r="MI69" s="50"/>
      <c r="MJ69" s="50"/>
      <c r="MK69" s="50"/>
      <c r="ML69" s="50"/>
      <c r="MM69" s="50"/>
      <c r="MN69" s="50"/>
      <c r="MO69" s="50"/>
      <c r="MP69" s="50"/>
      <c r="MQ69" s="50"/>
      <c r="MR69" s="50"/>
      <c r="MS69" s="50"/>
      <c r="MT69" s="50"/>
      <c r="MU69" s="50"/>
      <c r="MV69" s="50"/>
      <c r="MW69" s="50"/>
      <c r="MX69" s="50"/>
      <c r="MY69" s="50"/>
      <c r="MZ69" s="50"/>
      <c r="NA69" s="50"/>
      <c r="NB69" s="50"/>
      <c r="NC69" s="50"/>
      <c r="ND69" s="50"/>
      <c r="NE69" s="50"/>
      <c r="NF69" s="50"/>
      <c r="NG69" s="50"/>
      <c r="NH69" s="50"/>
      <c r="NI69" s="50"/>
      <c r="NJ69" s="50"/>
      <c r="NK69" s="50"/>
      <c r="NL69" s="50"/>
      <c r="NM69" s="50"/>
      <c r="NN69" s="50"/>
      <c r="NO69" s="50"/>
      <c r="NP69" s="50"/>
      <c r="NQ69" s="50"/>
      <c r="NR69" s="50"/>
      <c r="NS69" s="50"/>
      <c r="NT69" s="50"/>
      <c r="NU69" s="50"/>
      <c r="NV69" s="50"/>
      <c r="NW69" s="50"/>
      <c r="NX69" s="50"/>
      <c r="NY69" s="50"/>
      <c r="NZ69" s="50"/>
      <c r="OA69" s="50"/>
      <c r="OB69" s="50"/>
      <c r="OC69" s="50"/>
      <c r="OD69" s="50"/>
      <c r="OE69" s="50"/>
      <c r="OF69" s="50"/>
      <c r="OG69" s="50"/>
      <c r="OH69" s="50"/>
      <c r="OI69" s="50"/>
      <c r="OJ69" s="50"/>
      <c r="OK69" s="50"/>
      <c r="OL69" s="50"/>
      <c r="OM69" s="50"/>
      <c r="ON69" s="50"/>
      <c r="OO69" s="50"/>
      <c r="OP69" s="50"/>
      <c r="OQ69" s="50"/>
      <c r="OR69" s="50"/>
      <c r="OS69" s="50"/>
      <c r="OT69" s="50"/>
      <c r="OU69" s="50"/>
      <c r="OV69" s="50"/>
      <c r="OW69" s="50"/>
      <c r="OX69" s="50"/>
      <c r="OY69" s="50"/>
      <c r="OZ69" s="50"/>
      <c r="PA69" s="50"/>
      <c r="PB69" s="50"/>
      <c r="PC69" s="50"/>
      <c r="PD69" s="50"/>
      <c r="PE69" s="50"/>
      <c r="PF69" s="50"/>
      <c r="PG69" s="50"/>
      <c r="PH69" s="50"/>
      <c r="PI69" s="50"/>
      <c r="PJ69" s="50"/>
      <c r="PK69" s="50"/>
      <c r="PL69" s="50"/>
      <c r="PM69" s="50"/>
      <c r="PN69" s="50"/>
      <c r="PO69" s="50"/>
      <c r="PP69" s="50"/>
      <c r="PQ69" s="50"/>
      <c r="PR69" s="50"/>
      <c r="PS69" s="50"/>
      <c r="PT69" s="50"/>
      <c r="PU69" s="50"/>
      <c r="PV69" s="50"/>
      <c r="PW69" s="50"/>
      <c r="PX69" s="50"/>
      <c r="PY69" s="50"/>
      <c r="PZ69" s="50"/>
      <c r="QA69" s="50"/>
      <c r="QB69" s="50"/>
      <c r="QC69" s="50"/>
      <c r="QD69" s="50"/>
      <c r="QE69" s="50"/>
      <c r="QF69" s="50"/>
      <c r="QG69" s="50"/>
      <c r="QH69" s="50"/>
      <c r="QI69" s="50"/>
      <c r="QJ69" s="50"/>
      <c r="QK69" s="50"/>
      <c r="QL69" s="50"/>
      <c r="QM69" s="50"/>
      <c r="QN69" s="50"/>
      <c r="QO69" s="50"/>
      <c r="QP69" s="50"/>
      <c r="QQ69" s="50"/>
      <c r="QR69" s="50"/>
      <c r="QS69" s="50"/>
      <c r="QT69" s="50"/>
      <c r="QU69" s="50"/>
      <c r="QV69" s="50"/>
      <c r="QW69" s="50"/>
      <c r="QX69" s="50"/>
      <c r="QY69" s="50"/>
      <c r="QZ69" s="50"/>
      <c r="RA69" s="50"/>
      <c r="RB69" s="50"/>
      <c r="RC69" s="50"/>
      <c r="RD69" s="50"/>
      <c r="RE69" s="50"/>
      <c r="RF69" s="50"/>
      <c r="RG69" s="50"/>
      <c r="RH69" s="50"/>
      <c r="RI69" s="50"/>
      <c r="RJ69" s="50"/>
      <c r="RK69" s="50"/>
      <c r="RL69" s="50"/>
      <c r="RM69" s="50"/>
      <c r="RN69" s="50"/>
      <c r="RO69" s="50"/>
      <c r="RP69" s="50"/>
      <c r="RQ69" s="50"/>
      <c r="RR69" s="50"/>
      <c r="RS69" s="50"/>
      <c r="RT69" s="50"/>
      <c r="RU69" s="50"/>
      <c r="RV69" s="50"/>
      <c r="RW69" s="50"/>
      <c r="RX69" s="50"/>
      <c r="RY69" s="50"/>
      <c r="RZ69" s="50"/>
      <c r="SA69" s="50"/>
      <c r="SB69" s="50"/>
      <c r="SC69" s="50"/>
      <c r="SD69" s="50"/>
      <c r="SE69" s="50"/>
      <c r="SF69" s="50"/>
      <c r="SG69" s="50"/>
      <c r="SH69" s="50"/>
      <c r="SI69" s="50"/>
      <c r="SJ69" s="50"/>
    </row>
    <row r="70" spans="1:504" s="23" customFormat="1" ht="14.25">
      <c r="B70" s="591"/>
      <c r="C70" s="520" t="s">
        <v>306</v>
      </c>
      <c r="D70" s="617"/>
      <c r="E70" s="89"/>
      <c r="F70" s="25"/>
      <c r="G70" s="107"/>
      <c r="H70" s="26"/>
      <c r="I70" s="260"/>
      <c r="J70" s="26"/>
      <c r="K70" s="26"/>
      <c r="L70" s="26"/>
      <c r="M70" s="87">
        <v>376344.09999999992</v>
      </c>
      <c r="N70" s="87">
        <v>376344.09999999992</v>
      </c>
      <c r="O70" s="87"/>
      <c r="P70" s="90">
        <f t="shared" si="26"/>
        <v>349113.26530612237</v>
      </c>
      <c r="Q70" s="90">
        <f t="shared" si="29"/>
        <v>349113.26530612237</v>
      </c>
      <c r="R70" s="258"/>
      <c r="S70" s="256"/>
      <c r="T70" s="27"/>
      <c r="U70" s="27"/>
      <c r="V70" s="50"/>
      <c r="W70" s="50"/>
      <c r="X70" s="50"/>
      <c r="Y70" s="50"/>
      <c r="Z70" s="50"/>
      <c r="AA70" s="50"/>
      <c r="AB70" s="50"/>
      <c r="AC70" s="50"/>
      <c r="AD70" s="50"/>
      <c r="AE70" s="50"/>
      <c r="AF70" s="50"/>
      <c r="AG70" s="50"/>
      <c r="AH70" s="50"/>
      <c r="AI70" s="50"/>
      <c r="AJ70" s="50"/>
      <c r="AK70" s="50"/>
      <c r="AL70" s="50"/>
      <c r="AM70" s="50"/>
      <c r="AN70" s="50"/>
      <c r="AO70" s="50"/>
      <c r="AP70" s="50"/>
      <c r="AQ70" s="50"/>
      <c r="AR70" s="50"/>
      <c r="AS70" s="50"/>
      <c r="AT70" s="50"/>
      <c r="AU70" s="50"/>
      <c r="AV70" s="50"/>
      <c r="AW70" s="50"/>
      <c r="AX70" s="50"/>
      <c r="AY70" s="50"/>
      <c r="AZ70" s="50"/>
      <c r="BA70" s="50"/>
      <c r="BB70" s="50"/>
      <c r="BC70" s="50"/>
      <c r="BD70" s="50"/>
      <c r="BE70" s="50"/>
      <c r="BF70" s="50"/>
      <c r="BG70" s="50"/>
      <c r="BH70" s="50"/>
      <c r="BI70" s="50"/>
      <c r="BJ70" s="50"/>
      <c r="BK70" s="50"/>
      <c r="BL70" s="50"/>
      <c r="BM70" s="50"/>
      <c r="BN70" s="50"/>
      <c r="BO70" s="50"/>
      <c r="BP70" s="50"/>
      <c r="BQ70" s="50"/>
      <c r="BR70" s="50"/>
      <c r="BS70" s="50"/>
      <c r="BT70" s="50"/>
      <c r="BU70" s="50"/>
      <c r="BV70" s="50"/>
      <c r="BW70" s="50"/>
      <c r="BX70" s="50"/>
      <c r="BY70" s="50"/>
      <c r="BZ70" s="50"/>
      <c r="CA70" s="50"/>
      <c r="CB70" s="50"/>
      <c r="CC70" s="50"/>
      <c r="CD70" s="50"/>
      <c r="CE70" s="50"/>
      <c r="CF70" s="50"/>
      <c r="CG70" s="50"/>
      <c r="CH70" s="50"/>
      <c r="CI70" s="50"/>
      <c r="CJ70" s="50"/>
      <c r="CK70" s="50"/>
      <c r="CL70" s="50"/>
      <c r="CM70" s="50"/>
      <c r="CN70" s="50"/>
      <c r="CO70" s="50"/>
      <c r="CP70" s="50"/>
      <c r="CQ70" s="50"/>
      <c r="CR70" s="50"/>
      <c r="CS70" s="50"/>
      <c r="CT70" s="50"/>
      <c r="CU70" s="50"/>
      <c r="CV70" s="50"/>
      <c r="CW70" s="50"/>
      <c r="CX70" s="50"/>
      <c r="CY70" s="50"/>
      <c r="CZ70" s="50"/>
      <c r="DA70" s="50"/>
      <c r="DB70" s="50"/>
      <c r="DC70" s="50"/>
      <c r="DD70" s="50"/>
      <c r="DE70" s="50"/>
      <c r="DF70" s="50"/>
      <c r="DG70" s="50"/>
      <c r="DH70" s="50"/>
      <c r="DI70" s="50"/>
      <c r="DJ70" s="50"/>
      <c r="DK70" s="50"/>
      <c r="DL70" s="50"/>
      <c r="DM70" s="50"/>
      <c r="DN70" s="50"/>
      <c r="DO70" s="50"/>
      <c r="DP70" s="50"/>
      <c r="DQ70" s="50"/>
      <c r="DR70" s="50"/>
      <c r="DS70" s="50"/>
      <c r="DT70" s="50"/>
      <c r="DU70" s="50"/>
      <c r="DV70" s="50"/>
      <c r="DW70" s="50"/>
      <c r="DX70" s="50"/>
      <c r="DY70" s="50"/>
      <c r="DZ70" s="50"/>
      <c r="EA70" s="50"/>
      <c r="EB70" s="50"/>
      <c r="EC70" s="50"/>
      <c r="ED70" s="50"/>
      <c r="EE70" s="50"/>
      <c r="EF70" s="50"/>
      <c r="EG70" s="50"/>
      <c r="EH70" s="50"/>
      <c r="EI70" s="50"/>
      <c r="EJ70" s="50"/>
      <c r="EK70" s="50"/>
      <c r="EL70" s="50"/>
      <c r="EM70" s="50"/>
      <c r="EN70" s="50"/>
      <c r="EO70" s="50"/>
      <c r="EP70" s="50"/>
      <c r="EQ70" s="50"/>
      <c r="ER70" s="50"/>
      <c r="ES70" s="50"/>
      <c r="ET70" s="50"/>
      <c r="EU70" s="50"/>
      <c r="EV70" s="50"/>
      <c r="EW70" s="50"/>
      <c r="EX70" s="50"/>
      <c r="EY70" s="50"/>
      <c r="EZ70" s="50"/>
      <c r="FA70" s="50"/>
      <c r="FB70" s="50"/>
      <c r="FC70" s="50"/>
      <c r="FD70" s="50"/>
      <c r="FE70" s="50"/>
      <c r="FF70" s="50"/>
      <c r="FG70" s="50"/>
      <c r="FH70" s="50"/>
      <c r="FI70" s="50"/>
      <c r="FJ70" s="50"/>
      <c r="FK70" s="50"/>
      <c r="FL70" s="50"/>
      <c r="FM70" s="50"/>
      <c r="FN70" s="50"/>
      <c r="FO70" s="50"/>
      <c r="FP70" s="50"/>
      <c r="FQ70" s="50"/>
      <c r="FR70" s="50"/>
      <c r="FS70" s="50"/>
      <c r="FT70" s="50"/>
      <c r="FU70" s="50"/>
      <c r="FV70" s="50"/>
      <c r="FW70" s="50"/>
      <c r="FX70" s="50"/>
      <c r="FY70" s="50"/>
      <c r="FZ70" s="50"/>
      <c r="GA70" s="50"/>
      <c r="GB70" s="50"/>
      <c r="GC70" s="50"/>
      <c r="GD70" s="50"/>
      <c r="GE70" s="50"/>
      <c r="GF70" s="50"/>
      <c r="GG70" s="50"/>
      <c r="GH70" s="50"/>
      <c r="GI70" s="50"/>
      <c r="GJ70" s="50"/>
      <c r="GK70" s="50"/>
      <c r="GL70" s="50"/>
      <c r="GM70" s="50"/>
      <c r="GN70" s="50"/>
      <c r="GO70" s="50"/>
      <c r="GP70" s="50"/>
      <c r="GQ70" s="50"/>
      <c r="GR70" s="50"/>
      <c r="GS70" s="50"/>
      <c r="GT70" s="50"/>
      <c r="GU70" s="50"/>
      <c r="GV70" s="50"/>
      <c r="GW70" s="50"/>
      <c r="GX70" s="50"/>
      <c r="GY70" s="50"/>
      <c r="GZ70" s="50"/>
      <c r="HA70" s="50"/>
      <c r="HB70" s="50"/>
      <c r="HC70" s="50"/>
      <c r="HD70" s="50"/>
      <c r="HE70" s="50"/>
      <c r="HF70" s="50"/>
      <c r="HG70" s="50"/>
      <c r="HH70" s="50"/>
      <c r="HI70" s="50"/>
      <c r="HJ70" s="50"/>
      <c r="HK70" s="50"/>
      <c r="HL70" s="50"/>
      <c r="HM70" s="50"/>
      <c r="HN70" s="50"/>
      <c r="HO70" s="50"/>
      <c r="HP70" s="50"/>
      <c r="HQ70" s="50"/>
      <c r="HR70" s="50"/>
      <c r="HS70" s="50"/>
      <c r="HT70" s="50"/>
      <c r="HU70" s="50"/>
      <c r="HV70" s="50"/>
      <c r="HW70" s="50"/>
      <c r="HX70" s="50"/>
      <c r="HY70" s="50"/>
      <c r="HZ70" s="50"/>
      <c r="IA70" s="50"/>
      <c r="IB70" s="50"/>
      <c r="IC70" s="50"/>
      <c r="ID70" s="50"/>
      <c r="IE70" s="50"/>
      <c r="IF70" s="50"/>
      <c r="IG70" s="50"/>
      <c r="IH70" s="50"/>
      <c r="II70" s="50"/>
      <c r="IJ70" s="50"/>
      <c r="IK70" s="50"/>
      <c r="IL70" s="50"/>
      <c r="IM70" s="50"/>
      <c r="IN70" s="50"/>
      <c r="IO70" s="50"/>
      <c r="IP70" s="50"/>
      <c r="IQ70" s="50"/>
      <c r="IR70" s="50"/>
      <c r="IS70" s="50"/>
      <c r="IT70" s="50"/>
      <c r="IU70" s="50"/>
      <c r="IV70" s="50"/>
      <c r="IW70" s="50"/>
      <c r="IX70" s="50"/>
      <c r="IY70" s="50"/>
      <c r="IZ70" s="50"/>
      <c r="JA70" s="50"/>
      <c r="JB70" s="50"/>
      <c r="JC70" s="50"/>
      <c r="JD70" s="50"/>
      <c r="JE70" s="50"/>
      <c r="JF70" s="50"/>
      <c r="JG70" s="50"/>
      <c r="JH70" s="50"/>
      <c r="JI70" s="50"/>
      <c r="JJ70" s="50"/>
      <c r="JK70" s="50"/>
      <c r="JL70" s="50"/>
      <c r="JM70" s="50"/>
      <c r="JN70" s="50"/>
      <c r="JO70" s="50"/>
      <c r="JP70" s="50"/>
      <c r="JQ70" s="50"/>
      <c r="JR70" s="50"/>
      <c r="JS70" s="50"/>
      <c r="JT70" s="50"/>
      <c r="JU70" s="50"/>
      <c r="JV70" s="50"/>
      <c r="JW70" s="50"/>
      <c r="JX70" s="50"/>
      <c r="JY70" s="50"/>
      <c r="JZ70" s="50"/>
      <c r="KA70" s="50"/>
      <c r="KB70" s="50"/>
      <c r="KC70" s="50"/>
      <c r="KD70" s="50"/>
      <c r="KE70" s="50"/>
      <c r="KF70" s="50"/>
      <c r="KG70" s="50"/>
      <c r="KH70" s="50"/>
      <c r="KI70" s="50"/>
      <c r="KJ70" s="50"/>
      <c r="KK70" s="50"/>
      <c r="KL70" s="50"/>
      <c r="KM70" s="50"/>
      <c r="KN70" s="50"/>
      <c r="KO70" s="50"/>
      <c r="KP70" s="50"/>
      <c r="KQ70" s="50"/>
      <c r="KR70" s="50"/>
      <c r="KS70" s="50"/>
      <c r="KT70" s="50"/>
      <c r="KU70" s="50"/>
      <c r="KV70" s="50"/>
      <c r="KW70" s="50"/>
      <c r="KX70" s="50"/>
      <c r="KY70" s="50"/>
      <c r="KZ70" s="50"/>
      <c r="LA70" s="50"/>
      <c r="LB70" s="50"/>
      <c r="LC70" s="50"/>
      <c r="LD70" s="50"/>
      <c r="LE70" s="50"/>
      <c r="LF70" s="50"/>
      <c r="LG70" s="50"/>
      <c r="LH70" s="50"/>
      <c r="LI70" s="50"/>
      <c r="LJ70" s="50"/>
      <c r="LK70" s="50"/>
      <c r="LL70" s="50"/>
      <c r="LM70" s="50"/>
      <c r="LN70" s="50"/>
      <c r="LO70" s="50"/>
      <c r="LP70" s="50"/>
      <c r="LQ70" s="50"/>
      <c r="LR70" s="50"/>
      <c r="LS70" s="50"/>
      <c r="LT70" s="50"/>
      <c r="LU70" s="50"/>
      <c r="LV70" s="50"/>
      <c r="LW70" s="50"/>
      <c r="LX70" s="50"/>
      <c r="LY70" s="50"/>
      <c r="LZ70" s="50"/>
      <c r="MA70" s="50"/>
      <c r="MB70" s="50"/>
      <c r="MC70" s="50"/>
      <c r="MD70" s="50"/>
      <c r="ME70" s="50"/>
      <c r="MF70" s="50"/>
      <c r="MG70" s="50"/>
      <c r="MH70" s="50"/>
      <c r="MI70" s="50"/>
      <c r="MJ70" s="50"/>
      <c r="MK70" s="50"/>
      <c r="ML70" s="50"/>
      <c r="MM70" s="50"/>
      <c r="MN70" s="50"/>
      <c r="MO70" s="50"/>
      <c r="MP70" s="50"/>
      <c r="MQ70" s="50"/>
      <c r="MR70" s="50"/>
      <c r="MS70" s="50"/>
      <c r="MT70" s="50"/>
      <c r="MU70" s="50"/>
      <c r="MV70" s="50"/>
      <c r="MW70" s="50"/>
      <c r="MX70" s="50"/>
      <c r="MY70" s="50"/>
      <c r="MZ70" s="50"/>
      <c r="NA70" s="50"/>
      <c r="NB70" s="50"/>
      <c r="NC70" s="50"/>
      <c r="ND70" s="50"/>
      <c r="NE70" s="50"/>
      <c r="NF70" s="50"/>
      <c r="NG70" s="50"/>
      <c r="NH70" s="50"/>
      <c r="NI70" s="50"/>
      <c r="NJ70" s="50"/>
      <c r="NK70" s="50"/>
      <c r="NL70" s="50"/>
      <c r="NM70" s="50"/>
      <c r="NN70" s="50"/>
      <c r="NO70" s="50"/>
      <c r="NP70" s="50"/>
      <c r="NQ70" s="50"/>
      <c r="NR70" s="50"/>
      <c r="NS70" s="50"/>
      <c r="NT70" s="50"/>
      <c r="NU70" s="50"/>
      <c r="NV70" s="50"/>
      <c r="NW70" s="50"/>
      <c r="NX70" s="50"/>
      <c r="NY70" s="50"/>
      <c r="NZ70" s="50"/>
      <c r="OA70" s="50"/>
      <c r="OB70" s="50"/>
      <c r="OC70" s="50"/>
      <c r="OD70" s="50"/>
      <c r="OE70" s="50"/>
      <c r="OF70" s="50"/>
      <c r="OG70" s="50"/>
      <c r="OH70" s="50"/>
      <c r="OI70" s="50"/>
      <c r="OJ70" s="50"/>
      <c r="OK70" s="50"/>
      <c r="OL70" s="50"/>
      <c r="OM70" s="50"/>
      <c r="ON70" s="50"/>
      <c r="OO70" s="50"/>
      <c r="OP70" s="50"/>
      <c r="OQ70" s="50"/>
      <c r="OR70" s="50"/>
      <c r="OS70" s="50"/>
      <c r="OT70" s="50"/>
      <c r="OU70" s="50"/>
      <c r="OV70" s="50"/>
      <c r="OW70" s="50"/>
      <c r="OX70" s="50"/>
      <c r="OY70" s="50"/>
      <c r="OZ70" s="50"/>
      <c r="PA70" s="50"/>
      <c r="PB70" s="50"/>
      <c r="PC70" s="50"/>
      <c r="PD70" s="50"/>
      <c r="PE70" s="50"/>
      <c r="PF70" s="50"/>
      <c r="PG70" s="50"/>
      <c r="PH70" s="50"/>
      <c r="PI70" s="50"/>
      <c r="PJ70" s="50"/>
      <c r="PK70" s="50"/>
      <c r="PL70" s="50"/>
      <c r="PM70" s="50"/>
      <c r="PN70" s="50"/>
      <c r="PO70" s="50"/>
      <c r="PP70" s="50"/>
      <c r="PQ70" s="50"/>
      <c r="PR70" s="50"/>
      <c r="PS70" s="50"/>
      <c r="PT70" s="50"/>
      <c r="PU70" s="50"/>
      <c r="PV70" s="50"/>
      <c r="PW70" s="50"/>
      <c r="PX70" s="50"/>
      <c r="PY70" s="50"/>
      <c r="PZ70" s="50"/>
      <c r="QA70" s="50"/>
      <c r="QB70" s="50"/>
      <c r="QC70" s="50"/>
      <c r="QD70" s="50"/>
      <c r="QE70" s="50"/>
      <c r="QF70" s="50"/>
      <c r="QG70" s="50"/>
      <c r="QH70" s="50"/>
      <c r="QI70" s="50"/>
      <c r="QJ70" s="50"/>
      <c r="QK70" s="50"/>
      <c r="QL70" s="50"/>
      <c r="QM70" s="50"/>
      <c r="QN70" s="50"/>
      <c r="QO70" s="50"/>
      <c r="QP70" s="50"/>
      <c r="QQ70" s="50"/>
      <c r="QR70" s="50"/>
      <c r="QS70" s="50"/>
      <c r="QT70" s="50"/>
      <c r="QU70" s="50"/>
      <c r="QV70" s="50"/>
      <c r="QW70" s="50"/>
      <c r="QX70" s="50"/>
      <c r="QY70" s="50"/>
      <c r="QZ70" s="50"/>
      <c r="RA70" s="50"/>
      <c r="RB70" s="50"/>
      <c r="RC70" s="50"/>
      <c r="RD70" s="50"/>
      <c r="RE70" s="50"/>
      <c r="RF70" s="50"/>
      <c r="RG70" s="50"/>
      <c r="RH70" s="50"/>
      <c r="RI70" s="50"/>
      <c r="RJ70" s="50"/>
      <c r="RK70" s="50"/>
      <c r="RL70" s="50"/>
      <c r="RM70" s="50"/>
      <c r="RN70" s="50"/>
      <c r="RO70" s="50"/>
      <c r="RP70" s="50"/>
      <c r="RQ70" s="50"/>
      <c r="RR70" s="50"/>
      <c r="RS70" s="50"/>
      <c r="RT70" s="50"/>
      <c r="RU70" s="50"/>
      <c r="RV70" s="50"/>
      <c r="RW70" s="50"/>
      <c r="RX70" s="50"/>
      <c r="RY70" s="50"/>
      <c r="RZ70" s="50"/>
      <c r="SA70" s="50"/>
      <c r="SB70" s="50"/>
      <c r="SC70" s="50"/>
      <c r="SD70" s="50"/>
      <c r="SE70" s="50"/>
      <c r="SF70" s="50"/>
      <c r="SG70" s="50"/>
      <c r="SH70" s="50"/>
      <c r="SI70" s="50"/>
      <c r="SJ70" s="50"/>
    </row>
    <row r="71" spans="1:504" s="84" customFormat="1" ht="15">
      <c r="A71" s="23"/>
      <c r="B71" s="621"/>
      <c r="C71" s="100" t="s">
        <v>88</v>
      </c>
      <c r="D71" s="100"/>
      <c r="E71" s="112"/>
      <c r="F71" s="124"/>
      <c r="G71" s="101"/>
      <c r="H71" s="261"/>
      <c r="I71" s="261"/>
      <c r="J71" s="261"/>
      <c r="K71" s="261"/>
      <c r="L71" s="261"/>
      <c r="M71" s="261">
        <f>SUM(M65:M70)</f>
        <v>2500312.69</v>
      </c>
      <c r="N71" s="261">
        <f>SUM(N65:N70)</f>
        <v>2500312.69</v>
      </c>
      <c r="O71" s="261">
        <f>SUM(O65:O70)</f>
        <v>0</v>
      </c>
      <c r="P71" s="261">
        <f>SUM(P65:P70)</f>
        <v>2319399.5269016698</v>
      </c>
      <c r="Q71" s="261">
        <f>SUM(Q65:Q70)</f>
        <v>2319399.5269016698</v>
      </c>
      <c r="R71" s="261"/>
      <c r="S71" s="261"/>
      <c r="T71" s="109"/>
      <c r="U71" s="109">
        <f>((R71*1.1)+(S71))/Q71</f>
        <v>0</v>
      </c>
      <c r="V71" s="50"/>
      <c r="W71" s="50"/>
      <c r="X71" s="50"/>
      <c r="Y71" s="50"/>
      <c r="Z71" s="50"/>
      <c r="AA71" s="50"/>
      <c r="AB71" s="50"/>
      <c r="AC71" s="50"/>
      <c r="AD71" s="50"/>
      <c r="AE71" s="50"/>
      <c r="AF71" s="50"/>
      <c r="AG71" s="50"/>
      <c r="AH71" s="50"/>
      <c r="AI71" s="50"/>
      <c r="AJ71" s="50"/>
      <c r="AK71" s="50"/>
      <c r="AL71" s="50"/>
      <c r="AM71" s="50"/>
      <c r="AN71" s="50"/>
      <c r="AO71" s="50"/>
      <c r="AP71" s="50"/>
      <c r="AQ71" s="50"/>
      <c r="AR71" s="50"/>
      <c r="AS71" s="50"/>
      <c r="AT71" s="50"/>
      <c r="AU71" s="50"/>
      <c r="AV71" s="50"/>
      <c r="AW71" s="50"/>
      <c r="AX71" s="50"/>
      <c r="AY71" s="50"/>
      <c r="AZ71" s="50"/>
      <c r="BA71" s="50"/>
      <c r="BB71" s="50"/>
      <c r="BC71" s="50"/>
      <c r="BD71" s="50"/>
      <c r="BE71" s="50"/>
      <c r="BF71" s="50"/>
      <c r="BG71" s="50"/>
      <c r="BH71" s="50"/>
      <c r="BI71" s="50"/>
      <c r="BJ71" s="50"/>
      <c r="BK71" s="50"/>
      <c r="BL71" s="50"/>
      <c r="BM71" s="50"/>
      <c r="BN71" s="50"/>
      <c r="BO71" s="50"/>
      <c r="BP71" s="50"/>
      <c r="BQ71" s="50"/>
      <c r="BR71" s="50"/>
      <c r="BS71" s="50"/>
      <c r="BT71" s="50"/>
      <c r="BU71" s="50"/>
      <c r="BV71" s="50"/>
      <c r="BW71" s="50"/>
      <c r="BX71" s="50"/>
      <c r="BY71" s="50"/>
      <c r="BZ71" s="50"/>
      <c r="CA71" s="50"/>
      <c r="CB71" s="50"/>
      <c r="CC71" s="50"/>
      <c r="CD71" s="50"/>
      <c r="CE71" s="50"/>
      <c r="CF71" s="50"/>
      <c r="CG71" s="50"/>
      <c r="CH71" s="50"/>
      <c r="CI71" s="50"/>
      <c r="CJ71" s="50"/>
      <c r="CK71" s="50"/>
      <c r="CL71" s="50"/>
      <c r="CM71" s="50"/>
      <c r="CN71" s="50"/>
      <c r="CO71" s="50"/>
      <c r="CP71" s="50"/>
      <c r="CQ71" s="50"/>
      <c r="CR71" s="50"/>
      <c r="CS71" s="50"/>
      <c r="CT71" s="50"/>
      <c r="CU71" s="50"/>
      <c r="CV71" s="50"/>
      <c r="CW71" s="50"/>
      <c r="CX71" s="50"/>
      <c r="CY71" s="50"/>
      <c r="CZ71" s="50"/>
      <c r="DA71" s="50"/>
      <c r="DB71" s="50"/>
      <c r="DC71" s="50"/>
      <c r="DD71" s="50"/>
      <c r="DE71" s="50"/>
      <c r="DF71" s="50"/>
      <c r="DG71" s="50"/>
      <c r="DH71" s="50"/>
      <c r="DI71" s="50"/>
      <c r="DJ71" s="50"/>
      <c r="DK71" s="50"/>
      <c r="DL71" s="50"/>
      <c r="DM71" s="50"/>
      <c r="DN71" s="50"/>
      <c r="DO71" s="50"/>
      <c r="DP71" s="50"/>
      <c r="DQ71" s="50"/>
      <c r="DR71" s="50"/>
      <c r="DS71" s="50"/>
      <c r="DT71" s="50"/>
      <c r="DU71" s="50"/>
      <c r="DV71" s="50"/>
      <c r="DW71" s="50"/>
      <c r="DX71" s="50"/>
      <c r="DY71" s="50"/>
      <c r="DZ71" s="50"/>
      <c r="EA71" s="50"/>
      <c r="EB71" s="50"/>
      <c r="EC71" s="50"/>
      <c r="ED71" s="50"/>
      <c r="EE71" s="50"/>
      <c r="EF71" s="50"/>
      <c r="EG71" s="50"/>
      <c r="EH71" s="50"/>
      <c r="EI71" s="50"/>
      <c r="EJ71" s="50"/>
      <c r="EK71" s="50"/>
      <c r="EL71" s="50"/>
      <c r="EM71" s="50"/>
      <c r="EN71" s="50"/>
      <c r="EO71" s="50"/>
      <c r="EP71" s="50"/>
      <c r="EQ71" s="50"/>
      <c r="ER71" s="50"/>
      <c r="ES71" s="50"/>
      <c r="ET71" s="50"/>
      <c r="EU71" s="50"/>
      <c r="EV71" s="50"/>
      <c r="EW71" s="50"/>
      <c r="EX71" s="50"/>
      <c r="EY71" s="50"/>
      <c r="EZ71" s="50"/>
      <c r="FA71" s="50"/>
      <c r="FB71" s="50"/>
      <c r="FC71" s="50"/>
      <c r="FD71" s="50"/>
      <c r="FE71" s="50"/>
      <c r="FF71" s="50"/>
      <c r="FG71" s="50"/>
      <c r="FH71" s="50"/>
      <c r="FI71" s="50"/>
      <c r="FJ71" s="50"/>
      <c r="FK71" s="50"/>
      <c r="FL71" s="50"/>
      <c r="FM71" s="50"/>
      <c r="FN71" s="50"/>
      <c r="FO71" s="50"/>
      <c r="FP71" s="50"/>
      <c r="FQ71" s="50"/>
      <c r="FR71" s="50"/>
      <c r="FS71" s="50"/>
      <c r="FT71" s="50"/>
      <c r="FU71" s="50"/>
      <c r="FV71" s="50"/>
      <c r="FW71" s="50"/>
      <c r="FX71" s="50"/>
      <c r="FY71" s="50"/>
      <c r="FZ71" s="50"/>
      <c r="GA71" s="50"/>
      <c r="GB71" s="50"/>
      <c r="GC71" s="50"/>
      <c r="GD71" s="50"/>
      <c r="GE71" s="50"/>
      <c r="GF71" s="50"/>
      <c r="GG71" s="50"/>
      <c r="GH71" s="50"/>
      <c r="GI71" s="50"/>
      <c r="GJ71" s="50"/>
      <c r="GK71" s="50"/>
      <c r="GL71" s="50"/>
      <c r="GM71" s="50"/>
      <c r="GN71" s="50"/>
      <c r="GO71" s="50"/>
      <c r="GP71" s="50"/>
      <c r="GQ71" s="50"/>
      <c r="GR71" s="50"/>
      <c r="GS71" s="50"/>
      <c r="GT71" s="50"/>
      <c r="GU71" s="50"/>
      <c r="GV71" s="50"/>
      <c r="GW71" s="50"/>
      <c r="GX71" s="50"/>
      <c r="GY71" s="50"/>
      <c r="GZ71" s="50"/>
      <c r="HA71" s="50"/>
      <c r="HB71" s="50"/>
      <c r="HC71" s="50"/>
      <c r="HD71" s="50"/>
      <c r="HE71" s="50"/>
      <c r="HF71" s="50"/>
      <c r="HG71" s="50"/>
      <c r="HH71" s="50"/>
      <c r="HI71" s="50"/>
      <c r="HJ71" s="50"/>
      <c r="HK71" s="50"/>
      <c r="HL71" s="50"/>
      <c r="HM71" s="50"/>
      <c r="HN71" s="50"/>
      <c r="HO71" s="50"/>
      <c r="HP71" s="50"/>
      <c r="HQ71" s="50"/>
      <c r="HR71" s="50"/>
      <c r="HS71" s="50"/>
      <c r="HT71" s="50"/>
      <c r="HU71" s="50"/>
      <c r="HV71" s="50"/>
      <c r="HW71" s="50"/>
      <c r="HX71" s="50"/>
      <c r="HY71" s="50"/>
      <c r="HZ71" s="50"/>
      <c r="IA71" s="50"/>
      <c r="IB71" s="50"/>
      <c r="IC71" s="50"/>
      <c r="ID71" s="50"/>
      <c r="IE71" s="50"/>
      <c r="IF71" s="50"/>
      <c r="IG71" s="50"/>
      <c r="IH71" s="50"/>
      <c r="II71" s="50"/>
      <c r="IJ71" s="50"/>
      <c r="IK71" s="50"/>
      <c r="IL71" s="50"/>
      <c r="IM71" s="50"/>
      <c r="IN71" s="50"/>
      <c r="IO71" s="50"/>
      <c r="IP71" s="50"/>
      <c r="IQ71" s="50"/>
      <c r="IR71" s="50"/>
      <c r="IS71" s="50"/>
      <c r="IT71" s="50"/>
      <c r="IU71" s="50"/>
      <c r="IV71" s="50"/>
      <c r="IW71" s="50"/>
      <c r="IX71" s="50"/>
      <c r="IY71" s="50"/>
      <c r="IZ71" s="50"/>
      <c r="JA71" s="50"/>
      <c r="JB71" s="50"/>
      <c r="JC71" s="50"/>
      <c r="JD71" s="50"/>
      <c r="JE71" s="50"/>
      <c r="JF71" s="50"/>
      <c r="JG71" s="50"/>
      <c r="JH71" s="50"/>
      <c r="JI71" s="50"/>
      <c r="JJ71" s="50"/>
      <c r="JK71" s="50"/>
      <c r="JL71" s="50"/>
      <c r="JM71" s="50"/>
      <c r="JN71" s="50"/>
      <c r="JO71" s="50"/>
      <c r="JP71" s="50"/>
      <c r="JQ71" s="50"/>
      <c r="JR71" s="50"/>
      <c r="JS71" s="50"/>
      <c r="JT71" s="50"/>
      <c r="JU71" s="50"/>
      <c r="JV71" s="50"/>
      <c r="JW71" s="50"/>
      <c r="JX71" s="50"/>
      <c r="JY71" s="50"/>
      <c r="JZ71" s="50"/>
      <c r="KA71" s="50"/>
      <c r="KB71" s="50"/>
      <c r="KC71" s="50"/>
      <c r="KD71" s="50"/>
      <c r="KE71" s="50"/>
      <c r="KF71" s="50"/>
      <c r="KG71" s="50"/>
      <c r="KH71" s="50"/>
      <c r="KI71" s="50"/>
      <c r="KJ71" s="50"/>
      <c r="KK71" s="50"/>
      <c r="KL71" s="50"/>
      <c r="KM71" s="50"/>
      <c r="KN71" s="50"/>
      <c r="KO71" s="50"/>
      <c r="KP71" s="50"/>
      <c r="KQ71" s="50"/>
      <c r="KR71" s="50"/>
      <c r="KS71" s="50"/>
      <c r="KT71" s="50"/>
      <c r="KU71" s="50"/>
      <c r="KV71" s="50"/>
      <c r="KW71" s="50"/>
      <c r="KX71" s="50"/>
      <c r="KY71" s="50"/>
      <c r="KZ71" s="50"/>
      <c r="LA71" s="50"/>
      <c r="LB71" s="50"/>
      <c r="LC71" s="50"/>
      <c r="LD71" s="50"/>
      <c r="LE71" s="50"/>
      <c r="LF71" s="50"/>
      <c r="LG71" s="50"/>
      <c r="LH71" s="50"/>
      <c r="LI71" s="50"/>
      <c r="LJ71" s="50"/>
      <c r="LK71" s="50"/>
      <c r="LL71" s="50"/>
      <c r="LM71" s="50"/>
      <c r="LN71" s="50"/>
      <c r="LO71" s="50"/>
      <c r="LP71" s="50"/>
      <c r="LQ71" s="50"/>
      <c r="LR71" s="50"/>
      <c r="LS71" s="50"/>
      <c r="LT71" s="50"/>
      <c r="LU71" s="50"/>
      <c r="LV71" s="50"/>
      <c r="LW71" s="50"/>
      <c r="LX71" s="50"/>
      <c r="LY71" s="50"/>
      <c r="LZ71" s="50"/>
      <c r="MA71" s="50"/>
      <c r="MB71" s="50"/>
      <c r="MC71" s="50"/>
      <c r="MD71" s="50"/>
      <c r="ME71" s="50"/>
      <c r="MF71" s="50"/>
      <c r="MG71" s="50"/>
      <c r="MH71" s="50"/>
      <c r="MI71" s="50"/>
      <c r="MJ71" s="50"/>
      <c r="MK71" s="50"/>
      <c r="ML71" s="50"/>
      <c r="MM71" s="50"/>
      <c r="MN71" s="50"/>
      <c r="MO71" s="50"/>
      <c r="MP71" s="50"/>
      <c r="MQ71" s="50"/>
      <c r="MR71" s="50"/>
      <c r="MS71" s="50"/>
      <c r="MT71" s="50"/>
      <c r="MU71" s="50"/>
      <c r="MV71" s="50"/>
      <c r="MW71" s="50"/>
      <c r="MX71" s="50"/>
      <c r="MY71" s="50"/>
      <c r="MZ71" s="50"/>
      <c r="NA71" s="50"/>
      <c r="NB71" s="50"/>
      <c r="NC71" s="50"/>
      <c r="ND71" s="50"/>
      <c r="NE71" s="50"/>
      <c r="NF71" s="50"/>
      <c r="NG71" s="50"/>
      <c r="NH71" s="50"/>
      <c r="NI71" s="50"/>
      <c r="NJ71" s="50"/>
      <c r="NK71" s="50"/>
      <c r="NL71" s="50"/>
      <c r="NM71" s="50"/>
      <c r="NN71" s="50"/>
      <c r="NO71" s="50"/>
      <c r="NP71" s="50"/>
      <c r="NQ71" s="50"/>
      <c r="NR71" s="50"/>
      <c r="NS71" s="50"/>
      <c r="NT71" s="50"/>
      <c r="NU71" s="50"/>
      <c r="NV71" s="50"/>
      <c r="NW71" s="50"/>
      <c r="NX71" s="50"/>
      <c r="NY71" s="50"/>
      <c r="NZ71" s="50"/>
      <c r="OA71" s="50"/>
      <c r="OB71" s="50"/>
      <c r="OC71" s="50"/>
      <c r="OD71" s="50"/>
      <c r="OE71" s="50"/>
      <c r="OF71" s="50"/>
      <c r="OG71" s="50"/>
      <c r="OH71" s="50"/>
      <c r="OI71" s="50"/>
      <c r="OJ71" s="50"/>
      <c r="OK71" s="50"/>
      <c r="OL71" s="50"/>
      <c r="OM71" s="50"/>
      <c r="ON71" s="50"/>
      <c r="OO71" s="50"/>
      <c r="OP71" s="50"/>
      <c r="OQ71" s="50"/>
      <c r="OR71" s="50"/>
      <c r="OS71" s="50"/>
      <c r="OT71" s="50"/>
      <c r="OU71" s="50"/>
      <c r="OV71" s="50"/>
      <c r="OW71" s="50"/>
      <c r="OX71" s="50"/>
      <c r="OY71" s="50"/>
      <c r="OZ71" s="50"/>
      <c r="PA71" s="50"/>
      <c r="PB71" s="50"/>
      <c r="PC71" s="50"/>
      <c r="PD71" s="50"/>
      <c r="PE71" s="50"/>
      <c r="PF71" s="50"/>
      <c r="PG71" s="50"/>
      <c r="PH71" s="50"/>
      <c r="PI71" s="50"/>
      <c r="PJ71" s="50"/>
      <c r="PK71" s="50"/>
      <c r="PL71" s="50"/>
      <c r="PM71" s="50"/>
      <c r="PN71" s="50"/>
      <c r="PO71" s="50"/>
      <c r="PP71" s="50"/>
      <c r="PQ71" s="50"/>
      <c r="PR71" s="50"/>
      <c r="PS71" s="50"/>
      <c r="PT71" s="50"/>
      <c r="PU71" s="50"/>
      <c r="PV71" s="50"/>
      <c r="PW71" s="50"/>
      <c r="PX71" s="50"/>
      <c r="PY71" s="50"/>
      <c r="PZ71" s="50"/>
      <c r="QA71" s="50"/>
      <c r="QB71" s="50"/>
      <c r="QC71" s="50"/>
      <c r="QD71" s="50"/>
      <c r="QE71" s="50"/>
      <c r="QF71" s="50"/>
      <c r="QG71" s="50"/>
      <c r="QH71" s="50"/>
      <c r="QI71" s="50"/>
      <c r="QJ71" s="50"/>
      <c r="QK71" s="50"/>
      <c r="QL71" s="50"/>
      <c r="QM71" s="50"/>
      <c r="QN71" s="50"/>
      <c r="QO71" s="50"/>
      <c r="QP71" s="50"/>
      <c r="QQ71" s="50"/>
      <c r="QR71" s="50"/>
      <c r="QS71" s="50"/>
      <c r="QT71" s="50"/>
      <c r="QU71" s="50"/>
      <c r="QV71" s="50"/>
      <c r="QW71" s="50"/>
      <c r="QX71" s="50"/>
      <c r="QY71" s="50"/>
      <c r="QZ71" s="50"/>
      <c r="RA71" s="50"/>
      <c r="RB71" s="50"/>
      <c r="RC71" s="50"/>
      <c r="RD71" s="50"/>
      <c r="RE71" s="50"/>
      <c r="RF71" s="50"/>
      <c r="RG71" s="50"/>
      <c r="RH71" s="50"/>
      <c r="RI71" s="50"/>
      <c r="RJ71" s="50"/>
      <c r="RK71" s="50"/>
      <c r="RL71" s="50"/>
      <c r="RM71" s="50"/>
      <c r="RN71" s="50"/>
      <c r="RO71" s="50"/>
      <c r="RP71" s="50"/>
      <c r="RQ71" s="50"/>
      <c r="RR71" s="50"/>
      <c r="RS71" s="50"/>
      <c r="RT71" s="50"/>
      <c r="RU71" s="50"/>
      <c r="RV71" s="50"/>
      <c r="RW71" s="50"/>
      <c r="RX71" s="50"/>
      <c r="RY71" s="50"/>
      <c r="RZ71" s="50"/>
      <c r="SA71" s="50"/>
      <c r="SB71" s="50"/>
      <c r="SC71" s="50"/>
      <c r="SD71" s="50"/>
      <c r="SE71" s="50"/>
      <c r="SF71" s="50"/>
      <c r="SG71" s="50"/>
      <c r="SH71" s="50"/>
      <c r="SI71" s="50"/>
      <c r="SJ71" s="50"/>
    </row>
    <row r="72" spans="1:504" s="91" customFormat="1" ht="15.75" thickBot="1">
      <c r="A72" s="23"/>
      <c r="B72" s="622"/>
      <c r="C72" s="151" t="s">
        <v>397</v>
      </c>
      <c r="D72" s="151"/>
      <c r="E72" s="152"/>
      <c r="F72" s="153"/>
      <c r="G72" s="154">
        <f t="shared" ref="G72:N72" si="30">G71+G64+G45+G39+G23+G42</f>
        <v>314526185.72940004</v>
      </c>
      <c r="H72" s="154">
        <f t="shared" si="30"/>
        <v>21101896.229874827</v>
      </c>
      <c r="I72" s="915">
        <f t="shared" si="30"/>
        <v>69179574.410125181</v>
      </c>
      <c r="J72" s="915">
        <f t="shared" si="30"/>
        <v>64133318.800399989</v>
      </c>
      <c r="K72" s="915">
        <f t="shared" si="30"/>
        <v>132702903.15052515</v>
      </c>
      <c r="L72" s="915">
        <f t="shared" si="30"/>
        <v>425462.43012517347</v>
      </c>
      <c r="M72" s="915">
        <f t="shared" si="30"/>
        <v>99114601.680000007</v>
      </c>
      <c r="N72" s="915">
        <f t="shared" si="30"/>
        <v>162620847.74039999</v>
      </c>
      <c r="O72" s="915"/>
      <c r="P72" s="915">
        <f>P71+P64+P45+P39+P23+P42</f>
        <v>91927522.500927642</v>
      </c>
      <c r="Q72" s="915">
        <f>Q71+Q64+Q45+Q39+Q23+Q42</f>
        <v>150854218.40853432</v>
      </c>
      <c r="R72" s="154">
        <f>R71+R64+R45+R39+R23+R42</f>
        <v>226391511.97594026</v>
      </c>
      <c r="S72" s="872">
        <f>S71+S64+S45+S39+S23+S42</f>
        <v>10481082.362228982</v>
      </c>
      <c r="T72" s="287">
        <f>R72/P72</f>
        <v>2.4627174301761015</v>
      </c>
      <c r="U72" s="287">
        <f>((R72*1.1)+(S72))/Q72</f>
        <v>1.7202816618158412</v>
      </c>
      <c r="V72" s="50"/>
      <c r="W72" s="50"/>
      <c r="X72" s="50"/>
      <c r="Y72" s="50"/>
      <c r="Z72" s="50"/>
      <c r="AA72" s="50"/>
      <c r="AB72" s="50"/>
      <c r="AC72" s="50"/>
      <c r="AD72" s="50"/>
      <c r="AE72" s="50"/>
      <c r="AF72" s="50"/>
      <c r="AG72" s="50"/>
      <c r="AH72" s="50"/>
      <c r="AI72" s="50"/>
      <c r="AJ72" s="50"/>
      <c r="AK72" s="50"/>
      <c r="AL72" s="64"/>
      <c r="AM72" s="64"/>
      <c r="AN72" s="64"/>
      <c r="AO72" s="64"/>
      <c r="AP72" s="64"/>
      <c r="AQ72" s="64"/>
      <c r="AR72" s="64"/>
      <c r="AS72" s="64"/>
      <c r="AT72" s="64"/>
      <c r="AU72" s="64"/>
      <c r="AV72" s="64"/>
      <c r="AW72" s="64"/>
      <c r="AX72" s="64"/>
      <c r="AY72" s="64"/>
      <c r="AZ72" s="64"/>
      <c r="BA72" s="64"/>
      <c r="BB72" s="64"/>
      <c r="BC72" s="64"/>
      <c r="BD72" s="64"/>
      <c r="BE72" s="64"/>
      <c r="BF72" s="64"/>
      <c r="BG72" s="64"/>
      <c r="BH72" s="64"/>
      <c r="BI72" s="64"/>
      <c r="BJ72" s="64"/>
      <c r="BK72" s="64"/>
      <c r="BL72" s="64"/>
      <c r="BM72" s="64"/>
      <c r="BN72" s="64"/>
      <c r="BO72" s="64"/>
      <c r="BP72" s="64"/>
      <c r="BQ72" s="64"/>
      <c r="BR72" s="64"/>
      <c r="BS72" s="64"/>
      <c r="BT72" s="64"/>
      <c r="BU72" s="64"/>
      <c r="BV72" s="64"/>
      <c r="BW72" s="64"/>
      <c r="BX72" s="64"/>
      <c r="BY72" s="64"/>
      <c r="BZ72" s="64"/>
      <c r="CA72" s="64"/>
      <c r="CB72" s="64"/>
      <c r="CC72" s="64"/>
      <c r="CD72" s="64"/>
      <c r="CE72" s="64"/>
      <c r="CF72" s="64"/>
      <c r="CG72" s="64"/>
      <c r="CH72" s="64"/>
      <c r="CI72" s="64"/>
      <c r="CJ72" s="64"/>
      <c r="CK72" s="64"/>
      <c r="CL72" s="64"/>
      <c r="CM72" s="64"/>
      <c r="CN72" s="64"/>
      <c r="CO72" s="64"/>
      <c r="CP72" s="64"/>
      <c r="CQ72" s="64"/>
      <c r="CR72" s="64"/>
      <c r="CS72" s="64"/>
      <c r="CT72" s="64"/>
      <c r="CU72" s="64"/>
      <c r="CV72" s="64"/>
      <c r="CW72" s="64"/>
      <c r="CX72" s="64"/>
      <c r="CY72" s="64"/>
      <c r="CZ72" s="64"/>
      <c r="DA72" s="64"/>
      <c r="DB72" s="64"/>
      <c r="DC72" s="64"/>
      <c r="DD72" s="64"/>
      <c r="DE72" s="64"/>
      <c r="DF72" s="64"/>
      <c r="DG72" s="64"/>
      <c r="DH72" s="64"/>
      <c r="DI72" s="64"/>
      <c r="DJ72" s="64"/>
      <c r="DK72" s="64"/>
      <c r="DL72" s="64"/>
      <c r="DM72" s="64"/>
      <c r="DN72" s="64"/>
      <c r="DO72" s="64"/>
      <c r="DP72" s="64"/>
      <c r="DQ72" s="64"/>
      <c r="DR72" s="64"/>
      <c r="DS72" s="64"/>
      <c r="DT72" s="64"/>
      <c r="DU72" s="64"/>
      <c r="DV72" s="64"/>
      <c r="DW72" s="64"/>
      <c r="DX72" s="64"/>
      <c r="DY72" s="64"/>
      <c r="DZ72" s="64"/>
      <c r="EA72" s="64"/>
      <c r="EB72" s="64"/>
      <c r="EC72" s="64"/>
      <c r="ED72" s="64"/>
      <c r="EE72" s="64"/>
      <c r="EF72" s="64"/>
      <c r="EG72" s="64"/>
      <c r="EH72" s="64"/>
      <c r="EI72" s="64"/>
      <c r="EJ72" s="64"/>
      <c r="EK72" s="64"/>
      <c r="EL72" s="64"/>
      <c r="EM72" s="64"/>
      <c r="EN72" s="64"/>
      <c r="EO72" s="64"/>
      <c r="EP72" s="64"/>
      <c r="EQ72" s="64"/>
      <c r="ER72" s="64"/>
      <c r="ES72" s="64"/>
      <c r="ET72" s="64"/>
      <c r="EU72" s="64"/>
      <c r="EV72" s="64"/>
      <c r="EW72" s="64"/>
      <c r="EX72" s="64"/>
      <c r="EY72" s="64"/>
      <c r="EZ72" s="64"/>
      <c r="FA72" s="64"/>
      <c r="FB72" s="64"/>
      <c r="FC72" s="64"/>
      <c r="FD72" s="64"/>
      <c r="FE72" s="64"/>
      <c r="FF72" s="64"/>
      <c r="FG72" s="64"/>
      <c r="FH72" s="64"/>
      <c r="FI72" s="64"/>
      <c r="FJ72" s="64"/>
      <c r="FK72" s="64"/>
      <c r="FL72" s="64"/>
      <c r="FM72" s="64"/>
      <c r="FN72" s="64"/>
      <c r="FO72" s="64"/>
      <c r="FP72" s="64"/>
      <c r="FQ72" s="64"/>
      <c r="FR72" s="64"/>
      <c r="FS72" s="64"/>
      <c r="FT72" s="64"/>
      <c r="FU72" s="64"/>
      <c r="FV72" s="64"/>
      <c r="FW72" s="64"/>
      <c r="FX72" s="64"/>
      <c r="FY72" s="64"/>
      <c r="FZ72" s="64"/>
      <c r="GA72" s="64"/>
      <c r="GB72" s="64"/>
      <c r="GC72" s="64"/>
      <c r="GD72" s="64"/>
      <c r="GE72" s="64"/>
      <c r="GF72" s="64"/>
      <c r="GG72" s="64"/>
      <c r="GH72" s="64"/>
      <c r="GI72" s="64"/>
      <c r="GJ72" s="64"/>
      <c r="GK72" s="64"/>
      <c r="GL72" s="64"/>
      <c r="GM72" s="64"/>
      <c r="GN72" s="64"/>
      <c r="GO72" s="64"/>
      <c r="GP72" s="64"/>
      <c r="GQ72" s="64"/>
      <c r="GR72" s="64"/>
      <c r="GS72" s="64"/>
      <c r="GT72" s="64"/>
      <c r="GU72" s="64"/>
      <c r="GV72" s="64"/>
      <c r="GW72" s="64"/>
      <c r="GX72" s="64"/>
      <c r="GY72" s="64"/>
      <c r="GZ72" s="64"/>
      <c r="HA72" s="64"/>
      <c r="HB72" s="64"/>
      <c r="HC72" s="64"/>
      <c r="HD72" s="64"/>
      <c r="HE72" s="64"/>
      <c r="HF72" s="64"/>
      <c r="HG72" s="64"/>
      <c r="HH72" s="64"/>
      <c r="HI72" s="64"/>
      <c r="HJ72" s="64"/>
      <c r="HK72" s="64"/>
      <c r="HL72" s="64"/>
      <c r="HM72" s="64"/>
      <c r="HN72" s="64"/>
      <c r="HO72" s="64"/>
      <c r="HP72" s="64"/>
      <c r="HQ72" s="64"/>
      <c r="HR72" s="64"/>
      <c r="HS72" s="64"/>
      <c r="HT72" s="64"/>
      <c r="HU72" s="64"/>
      <c r="HV72" s="64"/>
      <c r="HW72" s="64"/>
      <c r="HX72" s="64"/>
      <c r="HY72" s="64"/>
      <c r="HZ72" s="64"/>
      <c r="IA72" s="64"/>
      <c r="IB72" s="64"/>
      <c r="IC72" s="64"/>
      <c r="ID72" s="64"/>
      <c r="IE72" s="64"/>
      <c r="IF72" s="64"/>
      <c r="IG72" s="64"/>
      <c r="IH72" s="64"/>
      <c r="II72" s="64"/>
      <c r="IJ72" s="64"/>
      <c r="IK72" s="64"/>
      <c r="IL72" s="64"/>
      <c r="IM72" s="64"/>
      <c r="IN72" s="64"/>
      <c r="IO72" s="64"/>
      <c r="IP72" s="64"/>
      <c r="IQ72" s="64"/>
      <c r="IR72" s="64"/>
      <c r="IS72" s="64"/>
      <c r="IT72" s="64"/>
      <c r="IU72" s="64"/>
      <c r="IV72" s="64"/>
      <c r="IW72" s="64"/>
      <c r="IX72" s="64"/>
      <c r="IY72" s="64"/>
      <c r="IZ72" s="64"/>
      <c r="JA72" s="64"/>
      <c r="JB72" s="64"/>
      <c r="JC72" s="64"/>
      <c r="JD72" s="64"/>
      <c r="JE72" s="64"/>
      <c r="JF72" s="64"/>
      <c r="JG72" s="64"/>
      <c r="JH72" s="64"/>
      <c r="JI72" s="64"/>
      <c r="JJ72" s="64"/>
      <c r="JK72" s="64"/>
      <c r="JL72" s="64"/>
      <c r="JM72" s="64"/>
      <c r="JN72" s="64"/>
      <c r="JO72" s="64"/>
      <c r="JP72" s="64"/>
      <c r="JQ72" s="64"/>
      <c r="JR72" s="64"/>
      <c r="JS72" s="64"/>
      <c r="JT72" s="64"/>
      <c r="JU72" s="64"/>
      <c r="JV72" s="64"/>
      <c r="JW72" s="64"/>
      <c r="JX72" s="64"/>
      <c r="JY72" s="64"/>
      <c r="JZ72" s="64"/>
      <c r="KA72" s="64"/>
      <c r="KB72" s="64"/>
      <c r="KC72" s="64"/>
      <c r="KD72" s="64"/>
      <c r="KE72" s="64"/>
      <c r="KF72" s="64"/>
      <c r="KG72" s="64"/>
      <c r="KH72" s="64"/>
      <c r="KI72" s="64"/>
      <c r="KJ72" s="64"/>
      <c r="KK72" s="64"/>
      <c r="KL72" s="64"/>
      <c r="KM72" s="64"/>
      <c r="KN72" s="64"/>
      <c r="KO72" s="64"/>
      <c r="KP72" s="64"/>
      <c r="KQ72" s="64"/>
      <c r="KR72" s="64"/>
      <c r="KS72" s="64"/>
      <c r="KT72" s="64"/>
      <c r="KU72" s="64"/>
      <c r="KV72" s="64"/>
      <c r="KW72" s="64"/>
      <c r="KX72" s="64"/>
      <c r="KY72" s="64"/>
      <c r="KZ72" s="64"/>
      <c r="LA72" s="64"/>
      <c r="LB72" s="64"/>
      <c r="LC72" s="64"/>
      <c r="LD72" s="64"/>
      <c r="LE72" s="64"/>
      <c r="LF72" s="64"/>
      <c r="LG72" s="64"/>
      <c r="LH72" s="64"/>
      <c r="LI72" s="64"/>
      <c r="LJ72" s="64"/>
      <c r="LK72" s="64"/>
      <c r="LL72" s="64"/>
      <c r="LM72" s="64"/>
      <c r="LN72" s="64"/>
      <c r="LO72" s="64"/>
      <c r="LP72" s="64"/>
      <c r="LQ72" s="64"/>
      <c r="LR72" s="64"/>
      <c r="LS72" s="64"/>
      <c r="LT72" s="64"/>
      <c r="LU72" s="64"/>
      <c r="LV72" s="64"/>
      <c r="LW72" s="64"/>
      <c r="LX72" s="64"/>
      <c r="LY72" s="64"/>
      <c r="LZ72" s="64"/>
      <c r="MA72" s="64"/>
      <c r="MB72" s="64"/>
      <c r="MC72" s="64"/>
      <c r="MD72" s="64"/>
      <c r="ME72" s="64"/>
      <c r="MF72" s="64"/>
      <c r="MG72" s="64"/>
      <c r="MH72" s="64"/>
      <c r="MI72" s="64"/>
      <c r="MJ72" s="64"/>
      <c r="MK72" s="64"/>
      <c r="ML72" s="64"/>
      <c r="MM72" s="64"/>
      <c r="MN72" s="64"/>
      <c r="MO72" s="64"/>
      <c r="MP72" s="64"/>
      <c r="MQ72" s="64"/>
      <c r="MR72" s="64"/>
      <c r="MS72" s="64"/>
      <c r="MT72" s="64"/>
      <c r="MU72" s="64"/>
      <c r="MV72" s="64"/>
      <c r="MW72" s="64"/>
      <c r="MX72" s="64"/>
      <c r="MY72" s="64"/>
      <c r="MZ72" s="64"/>
      <c r="NA72" s="64"/>
      <c r="NB72" s="64"/>
      <c r="NC72" s="64"/>
      <c r="ND72" s="64"/>
      <c r="NE72" s="64"/>
      <c r="NF72" s="64"/>
      <c r="NG72" s="64"/>
      <c r="NH72" s="64"/>
      <c r="NI72" s="64"/>
      <c r="NJ72" s="64"/>
      <c r="NK72" s="64"/>
      <c r="NL72" s="64"/>
      <c r="NM72" s="64"/>
      <c r="NN72" s="64"/>
      <c r="NO72" s="64"/>
      <c r="NP72" s="64"/>
      <c r="NQ72" s="64"/>
      <c r="NR72" s="64"/>
      <c r="NS72" s="64"/>
      <c r="NT72" s="64"/>
      <c r="NU72" s="64"/>
      <c r="NV72" s="64"/>
      <c r="NW72" s="64"/>
      <c r="NX72" s="64"/>
      <c r="NY72" s="64"/>
      <c r="NZ72" s="64"/>
      <c r="OA72" s="64"/>
      <c r="OB72" s="64"/>
      <c r="OC72" s="64"/>
      <c r="OD72" s="64"/>
      <c r="OE72" s="64"/>
      <c r="OF72" s="64"/>
      <c r="OG72" s="64"/>
      <c r="OH72" s="64"/>
      <c r="OI72" s="64"/>
      <c r="OJ72" s="64"/>
      <c r="OK72" s="64"/>
      <c r="OL72" s="64"/>
      <c r="OM72" s="64"/>
      <c r="ON72" s="64"/>
      <c r="OO72" s="64"/>
      <c r="OP72" s="64"/>
      <c r="OQ72" s="64"/>
      <c r="OR72" s="64"/>
      <c r="OS72" s="64"/>
      <c r="OT72" s="64"/>
      <c r="OU72" s="64"/>
      <c r="OV72" s="64"/>
      <c r="OW72" s="64"/>
      <c r="OX72" s="64"/>
      <c r="OY72" s="64"/>
      <c r="OZ72" s="64"/>
      <c r="PA72" s="64"/>
      <c r="PB72" s="64"/>
      <c r="PC72" s="64"/>
      <c r="PD72" s="64"/>
      <c r="PE72" s="64"/>
      <c r="PF72" s="64"/>
      <c r="PG72" s="64"/>
      <c r="PH72" s="64"/>
      <c r="PI72" s="64"/>
      <c r="PJ72" s="64"/>
      <c r="PK72" s="64"/>
      <c r="PL72" s="64"/>
      <c r="PM72" s="64"/>
      <c r="PN72" s="64"/>
      <c r="PO72" s="64"/>
      <c r="PP72" s="64"/>
      <c r="PQ72" s="64"/>
      <c r="PR72" s="64"/>
      <c r="PS72" s="64"/>
      <c r="PT72" s="64"/>
      <c r="PU72" s="64"/>
      <c r="PV72" s="64"/>
      <c r="PW72" s="64"/>
      <c r="PX72" s="64"/>
      <c r="PY72" s="64"/>
      <c r="PZ72" s="64"/>
      <c r="QA72" s="64"/>
      <c r="QB72" s="64"/>
      <c r="QC72" s="64"/>
      <c r="QD72" s="64"/>
      <c r="QE72" s="64"/>
      <c r="QF72" s="64"/>
      <c r="QG72" s="64"/>
      <c r="QH72" s="64"/>
      <c r="QI72" s="64"/>
      <c r="QJ72" s="64"/>
      <c r="QK72" s="64"/>
      <c r="QL72" s="64"/>
      <c r="QM72" s="64"/>
      <c r="QN72" s="64"/>
      <c r="QO72" s="64"/>
      <c r="QP72" s="64"/>
      <c r="QQ72" s="64"/>
      <c r="QR72" s="64"/>
      <c r="QS72" s="64"/>
      <c r="QT72" s="64"/>
      <c r="QU72" s="64"/>
      <c r="QV72" s="64"/>
      <c r="QW72" s="64"/>
      <c r="QX72" s="64"/>
      <c r="QY72" s="64"/>
      <c r="QZ72" s="64"/>
      <c r="RA72" s="64"/>
      <c r="RB72" s="64"/>
      <c r="RC72" s="64"/>
      <c r="RD72" s="64"/>
      <c r="RE72" s="64"/>
      <c r="RF72" s="64"/>
      <c r="RG72" s="64"/>
      <c r="RH72" s="64"/>
      <c r="RI72" s="64"/>
      <c r="RJ72" s="64"/>
      <c r="RK72" s="64"/>
      <c r="RL72" s="64"/>
      <c r="RM72" s="64"/>
      <c r="RN72" s="64"/>
      <c r="RO72" s="64"/>
      <c r="RP72" s="64"/>
      <c r="RQ72" s="64"/>
      <c r="RR72" s="64"/>
      <c r="RS72" s="64"/>
      <c r="RT72" s="64"/>
      <c r="RU72" s="64"/>
      <c r="RV72" s="64"/>
      <c r="RW72" s="64"/>
      <c r="RX72" s="64"/>
      <c r="RY72" s="64"/>
      <c r="RZ72" s="64"/>
      <c r="SA72" s="64"/>
      <c r="SB72" s="64"/>
      <c r="SC72" s="64"/>
      <c r="SD72" s="64"/>
      <c r="SE72" s="64"/>
      <c r="SF72" s="64"/>
      <c r="SG72" s="64"/>
      <c r="SH72" s="64"/>
      <c r="SI72" s="64"/>
      <c r="SJ72" s="64"/>
    </row>
    <row r="73" spans="1:504" s="23" customFormat="1" ht="15" thickTop="1">
      <c r="B73" s="623"/>
      <c r="C73" s="137" t="s">
        <v>73</v>
      </c>
      <c r="D73" s="137"/>
      <c r="E73" s="132"/>
      <c r="F73" s="133"/>
      <c r="G73" s="134"/>
      <c r="H73" s="135"/>
      <c r="I73" s="135"/>
      <c r="J73" s="135"/>
      <c r="K73" s="917" t="s">
        <v>552</v>
      </c>
      <c r="L73" s="135"/>
      <c r="M73" s="942">
        <v>997662.65999999992</v>
      </c>
      <c r="N73" s="136">
        <v>997662.65999999992</v>
      </c>
      <c r="O73" s="136">
        <v>0</v>
      </c>
      <c r="P73" s="136">
        <f t="shared" ref="P73:Q77" si="31">M73/(1+ElecDiscountRate)^1</f>
        <v>925475.56586270861</v>
      </c>
      <c r="Q73" s="136">
        <f t="shared" si="31"/>
        <v>925475.56586270861</v>
      </c>
      <c r="R73" s="138"/>
      <c r="S73" s="873"/>
      <c r="T73" s="139"/>
      <c r="U73" s="139"/>
      <c r="V73" s="50"/>
      <c r="W73" s="50"/>
      <c r="X73" s="50"/>
      <c r="Y73" s="50"/>
      <c r="Z73" s="50"/>
      <c r="AA73" s="50"/>
      <c r="AB73" s="50"/>
      <c r="AC73" s="50"/>
      <c r="AD73" s="50"/>
      <c r="AE73" s="50"/>
      <c r="AF73" s="50"/>
      <c r="AG73" s="50"/>
      <c r="AH73" s="50"/>
      <c r="AI73" s="50"/>
      <c r="AJ73" s="50"/>
      <c r="AK73" s="50"/>
      <c r="AL73" s="50"/>
      <c r="AM73" s="50"/>
      <c r="AN73" s="50"/>
      <c r="AO73" s="50"/>
      <c r="AP73" s="50"/>
      <c r="AQ73" s="50"/>
      <c r="AR73" s="50"/>
      <c r="AS73" s="50"/>
      <c r="AT73" s="50"/>
      <c r="AU73" s="50"/>
      <c r="AV73" s="50"/>
      <c r="AW73" s="50"/>
      <c r="AX73" s="50"/>
      <c r="AY73" s="50"/>
      <c r="AZ73" s="50"/>
      <c r="BA73" s="50"/>
      <c r="BB73" s="50"/>
      <c r="BC73" s="50"/>
      <c r="BD73" s="50"/>
      <c r="BE73" s="50"/>
      <c r="BF73" s="50"/>
      <c r="BG73" s="50"/>
      <c r="BH73" s="50"/>
      <c r="BI73" s="50"/>
      <c r="BJ73" s="50"/>
      <c r="BK73" s="50"/>
      <c r="BL73" s="50"/>
      <c r="BM73" s="50"/>
      <c r="BN73" s="50"/>
      <c r="BO73" s="50"/>
      <c r="BP73" s="50"/>
      <c r="BQ73" s="50"/>
      <c r="BR73" s="50"/>
      <c r="BS73" s="50"/>
      <c r="BT73" s="50"/>
      <c r="BU73" s="50"/>
      <c r="BV73" s="50"/>
      <c r="BW73" s="50"/>
      <c r="BX73" s="50"/>
      <c r="BY73" s="50"/>
      <c r="BZ73" s="50"/>
      <c r="CA73" s="50"/>
      <c r="CB73" s="50"/>
      <c r="CC73" s="50"/>
      <c r="CD73" s="50"/>
      <c r="CE73" s="50"/>
      <c r="CF73" s="50"/>
      <c r="CG73" s="50"/>
      <c r="CH73" s="50"/>
      <c r="CI73" s="50"/>
      <c r="CJ73" s="50"/>
      <c r="CK73" s="50"/>
      <c r="CL73" s="50"/>
      <c r="CM73" s="50"/>
      <c r="CN73" s="50"/>
      <c r="CO73" s="50"/>
      <c r="CP73" s="50"/>
      <c r="CQ73" s="50"/>
      <c r="CR73" s="50"/>
      <c r="CS73" s="50"/>
      <c r="CT73" s="50"/>
      <c r="CU73" s="50"/>
      <c r="CV73" s="50"/>
      <c r="CW73" s="50"/>
      <c r="CX73" s="50"/>
      <c r="CY73" s="50"/>
      <c r="CZ73" s="50"/>
      <c r="DA73" s="50"/>
      <c r="DB73" s="50"/>
      <c r="DC73" s="50"/>
      <c r="DD73" s="50"/>
      <c r="DE73" s="50"/>
      <c r="DF73" s="50"/>
      <c r="DG73" s="50"/>
      <c r="DH73" s="50"/>
      <c r="DI73" s="50"/>
      <c r="DJ73" s="50"/>
      <c r="DK73" s="50"/>
      <c r="DL73" s="50"/>
      <c r="DM73" s="50"/>
      <c r="DN73" s="50"/>
      <c r="DO73" s="50"/>
      <c r="DP73" s="50"/>
      <c r="DQ73" s="50"/>
      <c r="DR73" s="50"/>
      <c r="DS73" s="50"/>
      <c r="DT73" s="50"/>
      <c r="DU73" s="50"/>
      <c r="DV73" s="50"/>
      <c r="DW73" s="50"/>
      <c r="DX73" s="50"/>
      <c r="DY73" s="50"/>
      <c r="DZ73" s="50"/>
      <c r="EA73" s="50"/>
      <c r="EB73" s="50"/>
      <c r="EC73" s="50"/>
      <c r="ED73" s="50"/>
      <c r="EE73" s="50"/>
      <c r="EF73" s="50"/>
      <c r="EG73" s="50"/>
      <c r="EH73" s="50"/>
      <c r="EI73" s="50"/>
      <c r="EJ73" s="50"/>
      <c r="EK73" s="50"/>
      <c r="EL73" s="50"/>
      <c r="EM73" s="50"/>
      <c r="EN73" s="50"/>
      <c r="EO73" s="50"/>
      <c r="EP73" s="50"/>
      <c r="EQ73" s="50"/>
      <c r="ER73" s="50"/>
      <c r="ES73" s="50"/>
      <c r="ET73" s="50"/>
      <c r="EU73" s="50"/>
      <c r="EV73" s="50"/>
      <c r="EW73" s="50"/>
      <c r="EX73" s="50"/>
      <c r="EY73" s="50"/>
      <c r="EZ73" s="50"/>
      <c r="FA73" s="50"/>
      <c r="FB73" s="50"/>
      <c r="FC73" s="50"/>
      <c r="FD73" s="50"/>
      <c r="FE73" s="50"/>
      <c r="FF73" s="50"/>
      <c r="FG73" s="50"/>
      <c r="FH73" s="50"/>
      <c r="FI73" s="50"/>
      <c r="FJ73" s="50"/>
      <c r="FK73" s="50"/>
      <c r="FL73" s="50"/>
      <c r="FM73" s="50"/>
      <c r="FN73" s="50"/>
      <c r="FO73" s="50"/>
      <c r="FP73" s="50"/>
      <c r="FQ73" s="50"/>
      <c r="FR73" s="50"/>
      <c r="FS73" s="50"/>
      <c r="FT73" s="50"/>
      <c r="FU73" s="50"/>
      <c r="FV73" s="50"/>
      <c r="FW73" s="50"/>
      <c r="FX73" s="50"/>
      <c r="FY73" s="50"/>
      <c r="FZ73" s="50"/>
      <c r="GA73" s="50"/>
      <c r="GB73" s="50"/>
      <c r="GC73" s="50"/>
      <c r="GD73" s="50"/>
      <c r="GE73" s="50"/>
      <c r="GF73" s="50"/>
      <c r="GG73" s="50"/>
      <c r="GH73" s="50"/>
      <c r="GI73" s="50"/>
      <c r="GJ73" s="50"/>
      <c r="GK73" s="50"/>
      <c r="GL73" s="50"/>
      <c r="GM73" s="50"/>
      <c r="GN73" s="50"/>
      <c r="GO73" s="50"/>
      <c r="GP73" s="50"/>
      <c r="GQ73" s="50"/>
      <c r="GR73" s="50"/>
      <c r="GS73" s="50"/>
      <c r="GT73" s="50"/>
      <c r="GU73" s="50"/>
      <c r="GV73" s="50"/>
      <c r="GW73" s="50"/>
      <c r="GX73" s="50"/>
      <c r="GY73" s="50"/>
      <c r="GZ73" s="50"/>
      <c r="HA73" s="50"/>
      <c r="HB73" s="50"/>
      <c r="HC73" s="50"/>
      <c r="HD73" s="50"/>
      <c r="HE73" s="50"/>
      <c r="HF73" s="50"/>
      <c r="HG73" s="50"/>
      <c r="HH73" s="50"/>
      <c r="HI73" s="50"/>
      <c r="HJ73" s="50"/>
      <c r="HK73" s="50"/>
      <c r="HL73" s="50"/>
      <c r="HM73" s="50"/>
      <c r="HN73" s="50"/>
      <c r="HO73" s="50"/>
      <c r="HP73" s="50"/>
      <c r="HQ73" s="50"/>
      <c r="HR73" s="50"/>
      <c r="HS73" s="50"/>
      <c r="HT73" s="50"/>
      <c r="HU73" s="50"/>
      <c r="HV73" s="50"/>
      <c r="HW73" s="50"/>
      <c r="HX73" s="50"/>
      <c r="HY73" s="50"/>
      <c r="HZ73" s="50"/>
      <c r="IA73" s="50"/>
      <c r="IB73" s="50"/>
      <c r="IC73" s="50"/>
      <c r="ID73" s="50"/>
      <c r="IE73" s="50"/>
      <c r="IF73" s="50"/>
      <c r="IG73" s="50"/>
      <c r="IH73" s="50"/>
      <c r="II73" s="50"/>
      <c r="IJ73" s="50"/>
      <c r="IK73" s="50"/>
      <c r="IL73" s="50"/>
      <c r="IM73" s="50"/>
      <c r="IN73" s="50"/>
      <c r="IO73" s="50"/>
      <c r="IP73" s="50"/>
      <c r="IQ73" s="50"/>
      <c r="IR73" s="50"/>
      <c r="IS73" s="50"/>
      <c r="IT73" s="50"/>
      <c r="IU73" s="50"/>
      <c r="IV73" s="50"/>
      <c r="IW73" s="50"/>
      <c r="IX73" s="50"/>
      <c r="IY73" s="50"/>
      <c r="IZ73" s="50"/>
      <c r="JA73" s="50"/>
      <c r="JB73" s="50"/>
      <c r="JC73" s="50"/>
      <c r="JD73" s="50"/>
      <c r="JE73" s="50"/>
      <c r="JF73" s="50"/>
      <c r="JG73" s="50"/>
      <c r="JH73" s="50"/>
      <c r="JI73" s="50"/>
      <c r="JJ73" s="50"/>
      <c r="JK73" s="50"/>
      <c r="JL73" s="50"/>
      <c r="JM73" s="50"/>
      <c r="JN73" s="50"/>
      <c r="JO73" s="50"/>
      <c r="JP73" s="50"/>
      <c r="JQ73" s="50"/>
      <c r="JR73" s="50"/>
      <c r="JS73" s="50"/>
      <c r="JT73" s="50"/>
      <c r="JU73" s="50"/>
      <c r="JV73" s="50"/>
      <c r="JW73" s="50"/>
      <c r="JX73" s="50"/>
      <c r="JY73" s="50"/>
      <c r="JZ73" s="50"/>
      <c r="KA73" s="50"/>
      <c r="KB73" s="50"/>
      <c r="KC73" s="50"/>
      <c r="KD73" s="50"/>
      <c r="KE73" s="50"/>
      <c r="KF73" s="50"/>
      <c r="KG73" s="50"/>
      <c r="KH73" s="50"/>
      <c r="KI73" s="50"/>
      <c r="KJ73" s="50"/>
      <c r="KK73" s="50"/>
      <c r="KL73" s="50"/>
      <c r="KM73" s="50"/>
      <c r="KN73" s="50"/>
      <c r="KO73" s="50"/>
      <c r="KP73" s="50"/>
      <c r="KQ73" s="50"/>
      <c r="KR73" s="50"/>
      <c r="KS73" s="50"/>
      <c r="KT73" s="50"/>
      <c r="KU73" s="50"/>
      <c r="KV73" s="50"/>
      <c r="KW73" s="50"/>
      <c r="KX73" s="50"/>
      <c r="KY73" s="50"/>
      <c r="KZ73" s="50"/>
      <c r="LA73" s="50"/>
      <c r="LB73" s="50"/>
      <c r="LC73" s="50"/>
      <c r="LD73" s="50"/>
      <c r="LE73" s="50"/>
      <c r="LF73" s="50"/>
      <c r="LG73" s="50"/>
      <c r="LH73" s="50"/>
      <c r="LI73" s="50"/>
      <c r="LJ73" s="50"/>
      <c r="LK73" s="50"/>
      <c r="LL73" s="50"/>
      <c r="LM73" s="50"/>
      <c r="LN73" s="50"/>
      <c r="LO73" s="50"/>
      <c r="LP73" s="50"/>
      <c r="LQ73" s="50"/>
      <c r="LR73" s="50"/>
      <c r="LS73" s="50"/>
      <c r="LT73" s="50"/>
      <c r="LU73" s="50"/>
      <c r="LV73" s="50"/>
      <c r="LW73" s="50"/>
      <c r="LX73" s="50"/>
      <c r="LY73" s="50"/>
      <c r="LZ73" s="50"/>
      <c r="MA73" s="50"/>
      <c r="MB73" s="50"/>
      <c r="MC73" s="50"/>
      <c r="MD73" s="50"/>
      <c r="ME73" s="50"/>
      <c r="MF73" s="50"/>
      <c r="MG73" s="50"/>
      <c r="MH73" s="50"/>
      <c r="MI73" s="50"/>
      <c r="MJ73" s="50"/>
      <c r="MK73" s="50"/>
      <c r="ML73" s="50"/>
      <c r="MM73" s="50"/>
      <c r="MN73" s="50"/>
      <c r="MO73" s="50"/>
      <c r="MP73" s="50"/>
      <c r="MQ73" s="50"/>
      <c r="MR73" s="50"/>
      <c r="MS73" s="50"/>
      <c r="MT73" s="50"/>
      <c r="MU73" s="50"/>
      <c r="MV73" s="50"/>
      <c r="MW73" s="50"/>
      <c r="MX73" s="50"/>
      <c r="MY73" s="50"/>
      <c r="MZ73" s="50"/>
      <c r="NA73" s="50"/>
      <c r="NB73" s="50"/>
      <c r="NC73" s="50"/>
      <c r="ND73" s="50"/>
      <c r="NE73" s="50"/>
      <c r="NF73" s="50"/>
      <c r="NG73" s="50"/>
      <c r="NH73" s="50"/>
      <c r="NI73" s="50"/>
      <c r="NJ73" s="50"/>
      <c r="NK73" s="50"/>
      <c r="NL73" s="50"/>
      <c r="NM73" s="50"/>
      <c r="NN73" s="50"/>
      <c r="NO73" s="50"/>
      <c r="NP73" s="50"/>
      <c r="NQ73" s="50"/>
      <c r="NR73" s="50"/>
      <c r="NS73" s="50"/>
      <c r="NT73" s="50"/>
      <c r="NU73" s="50"/>
      <c r="NV73" s="50"/>
      <c r="NW73" s="50"/>
      <c r="NX73" s="50"/>
      <c r="NY73" s="50"/>
      <c r="NZ73" s="50"/>
      <c r="OA73" s="50"/>
      <c r="OB73" s="50"/>
      <c r="OC73" s="50"/>
      <c r="OD73" s="50"/>
      <c r="OE73" s="50"/>
      <c r="OF73" s="50"/>
      <c r="OG73" s="50"/>
      <c r="OH73" s="50"/>
      <c r="OI73" s="50"/>
      <c r="OJ73" s="50"/>
      <c r="OK73" s="50"/>
      <c r="OL73" s="50"/>
      <c r="OM73" s="50"/>
      <c r="ON73" s="50"/>
      <c r="OO73" s="50"/>
      <c r="OP73" s="50"/>
      <c r="OQ73" s="50"/>
      <c r="OR73" s="50"/>
      <c r="OS73" s="50"/>
      <c r="OT73" s="50"/>
      <c r="OU73" s="50"/>
      <c r="OV73" s="50"/>
      <c r="OW73" s="50"/>
      <c r="OX73" s="50"/>
      <c r="OY73" s="50"/>
      <c r="OZ73" s="50"/>
      <c r="PA73" s="50"/>
      <c r="PB73" s="50"/>
      <c r="PC73" s="50"/>
      <c r="PD73" s="50"/>
      <c r="PE73" s="50"/>
      <c r="PF73" s="50"/>
      <c r="PG73" s="50"/>
      <c r="PH73" s="50"/>
      <c r="PI73" s="50"/>
      <c r="PJ73" s="50"/>
      <c r="PK73" s="50"/>
      <c r="PL73" s="50"/>
      <c r="PM73" s="50"/>
      <c r="PN73" s="50"/>
      <c r="PO73" s="50"/>
      <c r="PP73" s="50"/>
      <c r="PQ73" s="50"/>
      <c r="PR73" s="50"/>
      <c r="PS73" s="50"/>
      <c r="PT73" s="50"/>
      <c r="PU73" s="50"/>
      <c r="PV73" s="50"/>
      <c r="PW73" s="50"/>
      <c r="PX73" s="50"/>
      <c r="PY73" s="50"/>
      <c r="PZ73" s="50"/>
      <c r="QA73" s="50"/>
      <c r="QB73" s="50"/>
      <c r="QC73" s="50"/>
      <c r="QD73" s="50"/>
      <c r="QE73" s="50"/>
      <c r="QF73" s="50"/>
      <c r="QG73" s="50"/>
      <c r="QH73" s="50"/>
      <c r="QI73" s="50"/>
      <c r="QJ73" s="50"/>
      <c r="QK73" s="50"/>
      <c r="QL73" s="50"/>
      <c r="QM73" s="50"/>
      <c r="QN73" s="50"/>
      <c r="QO73" s="50"/>
      <c r="QP73" s="50"/>
      <c r="QQ73" s="50"/>
      <c r="QR73" s="50"/>
      <c r="QS73" s="50"/>
      <c r="QT73" s="50"/>
      <c r="QU73" s="50"/>
      <c r="QV73" s="50"/>
      <c r="QW73" s="50"/>
      <c r="QX73" s="50"/>
      <c r="QY73" s="50"/>
      <c r="QZ73" s="50"/>
      <c r="RA73" s="50"/>
      <c r="RB73" s="50"/>
      <c r="RC73" s="50"/>
      <c r="RD73" s="50"/>
      <c r="RE73" s="50"/>
      <c r="RF73" s="50"/>
      <c r="RG73" s="50"/>
      <c r="RH73" s="50"/>
      <c r="RI73" s="50"/>
      <c r="RJ73" s="50"/>
      <c r="RK73" s="50"/>
      <c r="RL73" s="50"/>
      <c r="RM73" s="50"/>
      <c r="RN73" s="50"/>
      <c r="RO73" s="50"/>
      <c r="RP73" s="50"/>
      <c r="RQ73" s="50"/>
      <c r="RR73" s="50"/>
      <c r="RS73" s="50"/>
      <c r="RT73" s="50"/>
      <c r="RU73" s="50"/>
      <c r="RV73" s="50"/>
      <c r="RW73" s="50"/>
      <c r="RX73" s="50"/>
      <c r="RY73" s="50"/>
      <c r="RZ73" s="50"/>
      <c r="SA73" s="50"/>
      <c r="SB73" s="50"/>
      <c r="SC73" s="50"/>
      <c r="SD73" s="50"/>
      <c r="SE73" s="50"/>
      <c r="SF73" s="50"/>
      <c r="SG73" s="50"/>
      <c r="SH73" s="50"/>
      <c r="SI73" s="50"/>
      <c r="SJ73" s="50"/>
    </row>
    <row r="74" spans="1:504" s="23" customFormat="1" ht="14.25">
      <c r="B74" s="591"/>
      <c r="C74" s="920" t="s">
        <v>410</v>
      </c>
      <c r="D74" s="920"/>
      <c r="E74" s="89"/>
      <c r="F74" s="25"/>
      <c r="G74" s="107"/>
      <c r="H74" s="26"/>
      <c r="I74" s="26"/>
      <c r="J74" s="26"/>
      <c r="K74" s="921"/>
      <c r="L74" s="26"/>
      <c r="M74" s="943">
        <v>650723.78999999992</v>
      </c>
      <c r="N74" s="922">
        <v>650723.78999999992</v>
      </c>
      <c r="O74" s="922">
        <v>1</v>
      </c>
      <c r="P74" s="922">
        <f t="shared" ref="P74:P76" si="32">M74/(1+ElecDiscountRate)^1</f>
        <v>603639.87940630782</v>
      </c>
      <c r="Q74" s="922">
        <f t="shared" ref="Q74:Q76" si="33">N74/(1+ElecDiscountRate)^1</f>
        <v>603639.87940630782</v>
      </c>
      <c r="R74" s="923"/>
      <c r="S74" s="256"/>
      <c r="T74" s="27"/>
      <c r="U74" s="27"/>
      <c r="V74" s="50"/>
      <c r="W74" s="50"/>
      <c r="X74" s="50"/>
      <c r="Y74" s="50"/>
      <c r="Z74" s="50"/>
      <c r="AA74" s="50"/>
      <c r="AB74" s="50"/>
      <c r="AC74" s="50"/>
      <c r="AD74" s="50"/>
      <c r="AE74" s="50"/>
      <c r="AF74" s="50"/>
      <c r="AG74" s="50"/>
      <c r="AH74" s="50"/>
      <c r="AI74" s="50"/>
      <c r="AJ74" s="50"/>
      <c r="AK74" s="50"/>
      <c r="AL74" s="50"/>
      <c r="AM74" s="50"/>
      <c r="AN74" s="50"/>
      <c r="AO74" s="50"/>
      <c r="AP74" s="50"/>
      <c r="AQ74" s="50"/>
      <c r="AR74" s="50"/>
      <c r="AS74" s="50"/>
      <c r="AT74" s="50"/>
      <c r="AU74" s="50"/>
      <c r="AV74" s="50"/>
      <c r="AW74" s="50"/>
      <c r="AX74" s="50"/>
      <c r="AY74" s="50"/>
      <c r="AZ74" s="50"/>
      <c r="BA74" s="50"/>
      <c r="BB74" s="50"/>
      <c r="BC74" s="50"/>
      <c r="BD74" s="50"/>
      <c r="BE74" s="50"/>
      <c r="BF74" s="50"/>
      <c r="BG74" s="50"/>
      <c r="BH74" s="50"/>
      <c r="BI74" s="50"/>
      <c r="BJ74" s="50"/>
      <c r="BK74" s="50"/>
      <c r="BL74" s="50"/>
      <c r="BM74" s="50"/>
      <c r="BN74" s="50"/>
      <c r="BO74" s="50"/>
      <c r="BP74" s="50"/>
      <c r="BQ74" s="50"/>
      <c r="BR74" s="50"/>
      <c r="BS74" s="50"/>
      <c r="BT74" s="50"/>
      <c r="BU74" s="50"/>
      <c r="BV74" s="50"/>
      <c r="BW74" s="50"/>
      <c r="BX74" s="50"/>
      <c r="BY74" s="50"/>
      <c r="BZ74" s="50"/>
      <c r="CA74" s="50"/>
      <c r="CB74" s="50"/>
      <c r="CC74" s="50"/>
      <c r="CD74" s="50"/>
      <c r="CE74" s="50"/>
      <c r="CF74" s="50"/>
      <c r="CG74" s="50"/>
      <c r="CH74" s="50"/>
      <c r="CI74" s="50"/>
      <c r="CJ74" s="50"/>
      <c r="CK74" s="50"/>
      <c r="CL74" s="50"/>
      <c r="CM74" s="50"/>
      <c r="CN74" s="50"/>
      <c r="CO74" s="50"/>
      <c r="CP74" s="50"/>
      <c r="CQ74" s="50"/>
      <c r="CR74" s="50"/>
      <c r="CS74" s="50"/>
      <c r="CT74" s="50"/>
      <c r="CU74" s="50"/>
      <c r="CV74" s="50"/>
      <c r="CW74" s="50"/>
      <c r="CX74" s="50"/>
      <c r="CY74" s="50"/>
      <c r="CZ74" s="50"/>
      <c r="DA74" s="50"/>
      <c r="DB74" s="50"/>
      <c r="DC74" s="50"/>
      <c r="DD74" s="50"/>
      <c r="DE74" s="50"/>
      <c r="DF74" s="50"/>
      <c r="DG74" s="50"/>
      <c r="DH74" s="50"/>
      <c r="DI74" s="50"/>
      <c r="DJ74" s="50"/>
      <c r="DK74" s="50"/>
      <c r="DL74" s="50"/>
      <c r="DM74" s="50"/>
      <c r="DN74" s="50"/>
      <c r="DO74" s="50"/>
      <c r="DP74" s="50"/>
      <c r="DQ74" s="50"/>
      <c r="DR74" s="50"/>
      <c r="DS74" s="50"/>
      <c r="DT74" s="50"/>
      <c r="DU74" s="50"/>
      <c r="DV74" s="50"/>
      <c r="DW74" s="50"/>
      <c r="DX74" s="50"/>
      <c r="DY74" s="50"/>
      <c r="DZ74" s="50"/>
      <c r="EA74" s="50"/>
      <c r="EB74" s="50"/>
      <c r="EC74" s="50"/>
      <c r="ED74" s="50"/>
      <c r="EE74" s="50"/>
      <c r="EF74" s="50"/>
      <c r="EG74" s="50"/>
      <c r="EH74" s="50"/>
      <c r="EI74" s="50"/>
      <c r="EJ74" s="50"/>
      <c r="EK74" s="50"/>
      <c r="EL74" s="50"/>
      <c r="EM74" s="50"/>
      <c r="EN74" s="50"/>
      <c r="EO74" s="50"/>
      <c r="EP74" s="50"/>
      <c r="EQ74" s="50"/>
      <c r="ER74" s="50"/>
      <c r="ES74" s="50"/>
      <c r="ET74" s="50"/>
      <c r="EU74" s="50"/>
      <c r="EV74" s="50"/>
      <c r="EW74" s="50"/>
      <c r="EX74" s="50"/>
      <c r="EY74" s="50"/>
      <c r="EZ74" s="50"/>
      <c r="FA74" s="50"/>
      <c r="FB74" s="50"/>
      <c r="FC74" s="50"/>
      <c r="FD74" s="50"/>
      <c r="FE74" s="50"/>
      <c r="FF74" s="50"/>
      <c r="FG74" s="50"/>
      <c r="FH74" s="50"/>
      <c r="FI74" s="50"/>
      <c r="FJ74" s="50"/>
      <c r="FK74" s="50"/>
      <c r="FL74" s="50"/>
      <c r="FM74" s="50"/>
      <c r="FN74" s="50"/>
      <c r="FO74" s="50"/>
      <c r="FP74" s="50"/>
      <c r="FQ74" s="50"/>
      <c r="FR74" s="50"/>
      <c r="FS74" s="50"/>
      <c r="FT74" s="50"/>
      <c r="FU74" s="50"/>
      <c r="FV74" s="50"/>
      <c r="FW74" s="50"/>
      <c r="FX74" s="50"/>
      <c r="FY74" s="50"/>
      <c r="FZ74" s="50"/>
      <c r="GA74" s="50"/>
      <c r="GB74" s="50"/>
      <c r="GC74" s="50"/>
      <c r="GD74" s="50"/>
      <c r="GE74" s="50"/>
      <c r="GF74" s="50"/>
      <c r="GG74" s="50"/>
      <c r="GH74" s="50"/>
      <c r="GI74" s="50"/>
      <c r="GJ74" s="50"/>
      <c r="GK74" s="50"/>
      <c r="GL74" s="50"/>
      <c r="GM74" s="50"/>
      <c r="GN74" s="50"/>
      <c r="GO74" s="50"/>
      <c r="GP74" s="50"/>
      <c r="GQ74" s="50"/>
      <c r="GR74" s="50"/>
      <c r="GS74" s="50"/>
      <c r="GT74" s="50"/>
      <c r="GU74" s="50"/>
      <c r="GV74" s="50"/>
      <c r="GW74" s="50"/>
      <c r="GX74" s="50"/>
      <c r="GY74" s="50"/>
      <c r="GZ74" s="50"/>
      <c r="HA74" s="50"/>
      <c r="HB74" s="50"/>
      <c r="HC74" s="50"/>
      <c r="HD74" s="50"/>
      <c r="HE74" s="50"/>
      <c r="HF74" s="50"/>
      <c r="HG74" s="50"/>
      <c r="HH74" s="50"/>
      <c r="HI74" s="50"/>
      <c r="HJ74" s="50"/>
      <c r="HK74" s="50"/>
      <c r="HL74" s="50"/>
      <c r="HM74" s="50"/>
      <c r="HN74" s="50"/>
      <c r="HO74" s="50"/>
      <c r="HP74" s="50"/>
      <c r="HQ74" s="50"/>
      <c r="HR74" s="50"/>
      <c r="HS74" s="50"/>
      <c r="HT74" s="50"/>
      <c r="HU74" s="50"/>
      <c r="HV74" s="50"/>
      <c r="HW74" s="50"/>
      <c r="HX74" s="50"/>
      <c r="HY74" s="50"/>
      <c r="HZ74" s="50"/>
      <c r="IA74" s="50"/>
      <c r="IB74" s="50"/>
      <c r="IC74" s="50"/>
      <c r="ID74" s="50"/>
      <c r="IE74" s="50"/>
      <c r="IF74" s="50"/>
      <c r="IG74" s="50"/>
      <c r="IH74" s="50"/>
      <c r="II74" s="50"/>
      <c r="IJ74" s="50"/>
      <c r="IK74" s="50"/>
      <c r="IL74" s="50"/>
      <c r="IM74" s="50"/>
      <c r="IN74" s="50"/>
      <c r="IO74" s="50"/>
      <c r="IP74" s="50"/>
      <c r="IQ74" s="50"/>
      <c r="IR74" s="50"/>
      <c r="IS74" s="50"/>
      <c r="IT74" s="50"/>
      <c r="IU74" s="50"/>
      <c r="IV74" s="50"/>
      <c r="IW74" s="50"/>
      <c r="IX74" s="50"/>
      <c r="IY74" s="50"/>
      <c r="IZ74" s="50"/>
      <c r="JA74" s="50"/>
      <c r="JB74" s="50"/>
      <c r="JC74" s="50"/>
      <c r="JD74" s="50"/>
      <c r="JE74" s="50"/>
      <c r="JF74" s="50"/>
      <c r="JG74" s="50"/>
      <c r="JH74" s="50"/>
      <c r="JI74" s="50"/>
      <c r="JJ74" s="50"/>
      <c r="JK74" s="50"/>
      <c r="JL74" s="50"/>
      <c r="JM74" s="50"/>
      <c r="JN74" s="50"/>
      <c r="JO74" s="50"/>
      <c r="JP74" s="50"/>
      <c r="JQ74" s="50"/>
      <c r="JR74" s="50"/>
      <c r="JS74" s="50"/>
      <c r="JT74" s="50"/>
      <c r="JU74" s="50"/>
      <c r="JV74" s="50"/>
      <c r="JW74" s="50"/>
      <c r="JX74" s="50"/>
      <c r="JY74" s="50"/>
      <c r="JZ74" s="50"/>
      <c r="KA74" s="50"/>
      <c r="KB74" s="50"/>
      <c r="KC74" s="50"/>
      <c r="KD74" s="50"/>
      <c r="KE74" s="50"/>
      <c r="KF74" s="50"/>
      <c r="KG74" s="50"/>
      <c r="KH74" s="50"/>
      <c r="KI74" s="50"/>
      <c r="KJ74" s="50"/>
      <c r="KK74" s="50"/>
      <c r="KL74" s="50"/>
      <c r="KM74" s="50"/>
      <c r="KN74" s="50"/>
      <c r="KO74" s="50"/>
      <c r="KP74" s="50"/>
      <c r="KQ74" s="50"/>
      <c r="KR74" s="50"/>
      <c r="KS74" s="50"/>
      <c r="KT74" s="50"/>
      <c r="KU74" s="50"/>
      <c r="KV74" s="50"/>
      <c r="KW74" s="50"/>
      <c r="KX74" s="50"/>
      <c r="KY74" s="50"/>
      <c r="KZ74" s="50"/>
      <c r="LA74" s="50"/>
      <c r="LB74" s="50"/>
      <c r="LC74" s="50"/>
      <c r="LD74" s="50"/>
      <c r="LE74" s="50"/>
      <c r="LF74" s="50"/>
      <c r="LG74" s="50"/>
      <c r="LH74" s="50"/>
      <c r="LI74" s="50"/>
      <c r="LJ74" s="50"/>
      <c r="LK74" s="50"/>
      <c r="LL74" s="50"/>
      <c r="LM74" s="50"/>
      <c r="LN74" s="50"/>
      <c r="LO74" s="50"/>
      <c r="LP74" s="50"/>
      <c r="LQ74" s="50"/>
      <c r="LR74" s="50"/>
      <c r="LS74" s="50"/>
      <c r="LT74" s="50"/>
      <c r="LU74" s="50"/>
      <c r="LV74" s="50"/>
      <c r="LW74" s="50"/>
      <c r="LX74" s="50"/>
      <c r="LY74" s="50"/>
      <c r="LZ74" s="50"/>
      <c r="MA74" s="50"/>
      <c r="MB74" s="50"/>
      <c r="MC74" s="50"/>
      <c r="MD74" s="50"/>
      <c r="ME74" s="50"/>
      <c r="MF74" s="50"/>
      <c r="MG74" s="50"/>
      <c r="MH74" s="50"/>
      <c r="MI74" s="50"/>
      <c r="MJ74" s="50"/>
      <c r="MK74" s="50"/>
      <c r="ML74" s="50"/>
      <c r="MM74" s="50"/>
      <c r="MN74" s="50"/>
      <c r="MO74" s="50"/>
      <c r="MP74" s="50"/>
      <c r="MQ74" s="50"/>
      <c r="MR74" s="50"/>
      <c r="MS74" s="50"/>
      <c r="MT74" s="50"/>
      <c r="MU74" s="50"/>
      <c r="MV74" s="50"/>
      <c r="MW74" s="50"/>
      <c r="MX74" s="50"/>
      <c r="MY74" s="50"/>
      <c r="MZ74" s="50"/>
      <c r="NA74" s="50"/>
      <c r="NB74" s="50"/>
      <c r="NC74" s="50"/>
      <c r="ND74" s="50"/>
      <c r="NE74" s="50"/>
      <c r="NF74" s="50"/>
      <c r="NG74" s="50"/>
      <c r="NH74" s="50"/>
      <c r="NI74" s="50"/>
      <c r="NJ74" s="50"/>
      <c r="NK74" s="50"/>
      <c r="NL74" s="50"/>
      <c r="NM74" s="50"/>
      <c r="NN74" s="50"/>
      <c r="NO74" s="50"/>
      <c r="NP74" s="50"/>
      <c r="NQ74" s="50"/>
      <c r="NR74" s="50"/>
      <c r="NS74" s="50"/>
      <c r="NT74" s="50"/>
      <c r="NU74" s="50"/>
      <c r="NV74" s="50"/>
      <c r="NW74" s="50"/>
      <c r="NX74" s="50"/>
      <c r="NY74" s="50"/>
      <c r="NZ74" s="50"/>
      <c r="OA74" s="50"/>
      <c r="OB74" s="50"/>
      <c r="OC74" s="50"/>
      <c r="OD74" s="50"/>
      <c r="OE74" s="50"/>
      <c r="OF74" s="50"/>
      <c r="OG74" s="50"/>
      <c r="OH74" s="50"/>
      <c r="OI74" s="50"/>
      <c r="OJ74" s="50"/>
      <c r="OK74" s="50"/>
      <c r="OL74" s="50"/>
      <c r="OM74" s="50"/>
      <c r="ON74" s="50"/>
      <c r="OO74" s="50"/>
      <c r="OP74" s="50"/>
      <c r="OQ74" s="50"/>
      <c r="OR74" s="50"/>
      <c r="OS74" s="50"/>
      <c r="OT74" s="50"/>
      <c r="OU74" s="50"/>
      <c r="OV74" s="50"/>
      <c r="OW74" s="50"/>
      <c r="OX74" s="50"/>
      <c r="OY74" s="50"/>
      <c r="OZ74" s="50"/>
      <c r="PA74" s="50"/>
      <c r="PB74" s="50"/>
      <c r="PC74" s="50"/>
      <c r="PD74" s="50"/>
      <c r="PE74" s="50"/>
      <c r="PF74" s="50"/>
      <c r="PG74" s="50"/>
      <c r="PH74" s="50"/>
      <c r="PI74" s="50"/>
      <c r="PJ74" s="50"/>
      <c r="PK74" s="50"/>
      <c r="PL74" s="50"/>
      <c r="PM74" s="50"/>
      <c r="PN74" s="50"/>
      <c r="PO74" s="50"/>
      <c r="PP74" s="50"/>
      <c r="PQ74" s="50"/>
      <c r="PR74" s="50"/>
      <c r="PS74" s="50"/>
      <c r="PT74" s="50"/>
      <c r="PU74" s="50"/>
      <c r="PV74" s="50"/>
      <c r="PW74" s="50"/>
      <c r="PX74" s="50"/>
      <c r="PY74" s="50"/>
      <c r="PZ74" s="50"/>
      <c r="QA74" s="50"/>
      <c r="QB74" s="50"/>
      <c r="QC74" s="50"/>
      <c r="QD74" s="50"/>
      <c r="QE74" s="50"/>
      <c r="QF74" s="50"/>
      <c r="QG74" s="50"/>
      <c r="QH74" s="50"/>
      <c r="QI74" s="50"/>
      <c r="QJ74" s="50"/>
      <c r="QK74" s="50"/>
      <c r="QL74" s="50"/>
      <c r="QM74" s="50"/>
      <c r="QN74" s="50"/>
      <c r="QO74" s="50"/>
      <c r="QP74" s="50"/>
      <c r="QQ74" s="50"/>
      <c r="QR74" s="50"/>
      <c r="QS74" s="50"/>
      <c r="QT74" s="50"/>
      <c r="QU74" s="50"/>
      <c r="QV74" s="50"/>
      <c r="QW74" s="50"/>
      <c r="QX74" s="50"/>
      <c r="QY74" s="50"/>
      <c r="QZ74" s="50"/>
      <c r="RA74" s="50"/>
      <c r="RB74" s="50"/>
      <c r="RC74" s="50"/>
      <c r="RD74" s="50"/>
      <c r="RE74" s="50"/>
      <c r="RF74" s="50"/>
      <c r="RG74" s="50"/>
      <c r="RH74" s="50"/>
      <c r="RI74" s="50"/>
      <c r="RJ74" s="50"/>
      <c r="RK74" s="50"/>
      <c r="RL74" s="50"/>
      <c r="RM74" s="50"/>
      <c r="RN74" s="50"/>
      <c r="RO74" s="50"/>
      <c r="RP74" s="50"/>
      <c r="RQ74" s="50"/>
      <c r="RR74" s="50"/>
      <c r="RS74" s="50"/>
      <c r="RT74" s="50"/>
      <c r="RU74" s="50"/>
      <c r="RV74" s="50"/>
      <c r="RW74" s="50"/>
      <c r="RX74" s="50"/>
      <c r="RY74" s="50"/>
      <c r="RZ74" s="50"/>
      <c r="SA74" s="50"/>
      <c r="SB74" s="50"/>
      <c r="SC74" s="50"/>
      <c r="SD74" s="50"/>
      <c r="SE74" s="50"/>
      <c r="SF74" s="50"/>
      <c r="SG74" s="50"/>
      <c r="SH74" s="50"/>
      <c r="SI74" s="50"/>
      <c r="SJ74" s="50"/>
    </row>
    <row r="75" spans="1:504" s="23" customFormat="1" ht="14.25">
      <c r="B75" s="591"/>
      <c r="C75" s="920" t="s">
        <v>575</v>
      </c>
      <c r="D75" s="920"/>
      <c r="E75" s="89"/>
      <c r="F75" s="25"/>
      <c r="G75" s="107"/>
      <c r="H75" s="26"/>
      <c r="I75" s="26"/>
      <c r="J75" s="26"/>
      <c r="K75" s="921"/>
      <c r="L75" s="26"/>
      <c r="M75" s="943"/>
      <c r="N75" s="922">
        <v>0</v>
      </c>
      <c r="O75" s="922">
        <v>2</v>
      </c>
      <c r="P75" s="922">
        <f t="shared" si="32"/>
        <v>0</v>
      </c>
      <c r="Q75" s="922">
        <f t="shared" si="33"/>
        <v>0</v>
      </c>
      <c r="R75" s="923"/>
      <c r="S75" s="256"/>
      <c r="T75" s="27"/>
      <c r="U75" s="27"/>
      <c r="V75" s="50"/>
      <c r="W75" s="50"/>
      <c r="X75" s="50"/>
      <c r="Y75" s="50"/>
      <c r="Z75" s="50"/>
      <c r="AA75" s="50"/>
      <c r="AB75" s="50"/>
      <c r="AC75" s="50"/>
      <c r="AD75" s="50"/>
      <c r="AE75" s="50"/>
      <c r="AF75" s="50"/>
      <c r="AG75" s="50"/>
      <c r="AH75" s="50"/>
      <c r="AI75" s="50"/>
      <c r="AJ75" s="50"/>
      <c r="AK75" s="50"/>
      <c r="AL75" s="50"/>
      <c r="AM75" s="50"/>
      <c r="AN75" s="50"/>
      <c r="AO75" s="50"/>
      <c r="AP75" s="50"/>
      <c r="AQ75" s="50"/>
      <c r="AR75" s="50"/>
      <c r="AS75" s="50"/>
      <c r="AT75" s="50"/>
      <c r="AU75" s="50"/>
      <c r="AV75" s="50"/>
      <c r="AW75" s="50"/>
      <c r="AX75" s="50"/>
      <c r="AY75" s="50"/>
      <c r="AZ75" s="50"/>
      <c r="BA75" s="50"/>
      <c r="BB75" s="50"/>
      <c r="BC75" s="50"/>
      <c r="BD75" s="50"/>
      <c r="BE75" s="50"/>
      <c r="BF75" s="50"/>
      <c r="BG75" s="50"/>
      <c r="BH75" s="50"/>
      <c r="BI75" s="50"/>
      <c r="BJ75" s="50"/>
      <c r="BK75" s="50"/>
      <c r="BL75" s="50"/>
      <c r="BM75" s="50"/>
      <c r="BN75" s="50"/>
      <c r="BO75" s="50"/>
      <c r="BP75" s="50"/>
      <c r="BQ75" s="50"/>
      <c r="BR75" s="50"/>
      <c r="BS75" s="50"/>
      <c r="BT75" s="50"/>
      <c r="BU75" s="50"/>
      <c r="BV75" s="50"/>
      <c r="BW75" s="50"/>
      <c r="BX75" s="50"/>
      <c r="BY75" s="50"/>
      <c r="BZ75" s="50"/>
      <c r="CA75" s="50"/>
      <c r="CB75" s="50"/>
      <c r="CC75" s="50"/>
      <c r="CD75" s="50"/>
      <c r="CE75" s="50"/>
      <c r="CF75" s="50"/>
      <c r="CG75" s="50"/>
      <c r="CH75" s="50"/>
      <c r="CI75" s="50"/>
      <c r="CJ75" s="50"/>
      <c r="CK75" s="50"/>
      <c r="CL75" s="50"/>
      <c r="CM75" s="50"/>
      <c r="CN75" s="50"/>
      <c r="CO75" s="50"/>
      <c r="CP75" s="50"/>
      <c r="CQ75" s="50"/>
      <c r="CR75" s="50"/>
      <c r="CS75" s="50"/>
      <c r="CT75" s="50"/>
      <c r="CU75" s="50"/>
      <c r="CV75" s="50"/>
      <c r="CW75" s="50"/>
      <c r="CX75" s="50"/>
      <c r="CY75" s="50"/>
      <c r="CZ75" s="50"/>
      <c r="DA75" s="50"/>
      <c r="DB75" s="50"/>
      <c r="DC75" s="50"/>
      <c r="DD75" s="50"/>
      <c r="DE75" s="50"/>
      <c r="DF75" s="50"/>
      <c r="DG75" s="50"/>
      <c r="DH75" s="50"/>
      <c r="DI75" s="50"/>
      <c r="DJ75" s="50"/>
      <c r="DK75" s="50"/>
      <c r="DL75" s="50"/>
      <c r="DM75" s="50"/>
      <c r="DN75" s="50"/>
      <c r="DO75" s="50"/>
      <c r="DP75" s="50"/>
      <c r="DQ75" s="50"/>
      <c r="DR75" s="50"/>
      <c r="DS75" s="50"/>
      <c r="DT75" s="50"/>
      <c r="DU75" s="50"/>
      <c r="DV75" s="50"/>
      <c r="DW75" s="50"/>
      <c r="DX75" s="50"/>
      <c r="DY75" s="50"/>
      <c r="DZ75" s="50"/>
      <c r="EA75" s="50"/>
      <c r="EB75" s="50"/>
      <c r="EC75" s="50"/>
      <c r="ED75" s="50"/>
      <c r="EE75" s="50"/>
      <c r="EF75" s="50"/>
      <c r="EG75" s="50"/>
      <c r="EH75" s="50"/>
      <c r="EI75" s="50"/>
      <c r="EJ75" s="50"/>
      <c r="EK75" s="50"/>
      <c r="EL75" s="50"/>
      <c r="EM75" s="50"/>
      <c r="EN75" s="50"/>
      <c r="EO75" s="50"/>
      <c r="EP75" s="50"/>
      <c r="EQ75" s="50"/>
      <c r="ER75" s="50"/>
      <c r="ES75" s="50"/>
      <c r="ET75" s="50"/>
      <c r="EU75" s="50"/>
      <c r="EV75" s="50"/>
      <c r="EW75" s="50"/>
      <c r="EX75" s="50"/>
      <c r="EY75" s="50"/>
      <c r="EZ75" s="50"/>
      <c r="FA75" s="50"/>
      <c r="FB75" s="50"/>
      <c r="FC75" s="50"/>
      <c r="FD75" s="50"/>
      <c r="FE75" s="50"/>
      <c r="FF75" s="50"/>
      <c r="FG75" s="50"/>
      <c r="FH75" s="50"/>
      <c r="FI75" s="50"/>
      <c r="FJ75" s="50"/>
      <c r="FK75" s="50"/>
      <c r="FL75" s="50"/>
      <c r="FM75" s="50"/>
      <c r="FN75" s="50"/>
      <c r="FO75" s="50"/>
      <c r="FP75" s="50"/>
      <c r="FQ75" s="50"/>
      <c r="FR75" s="50"/>
      <c r="FS75" s="50"/>
      <c r="FT75" s="50"/>
      <c r="FU75" s="50"/>
      <c r="FV75" s="50"/>
      <c r="FW75" s="50"/>
      <c r="FX75" s="50"/>
      <c r="FY75" s="50"/>
      <c r="FZ75" s="50"/>
      <c r="GA75" s="50"/>
      <c r="GB75" s="50"/>
      <c r="GC75" s="50"/>
      <c r="GD75" s="50"/>
      <c r="GE75" s="50"/>
      <c r="GF75" s="50"/>
      <c r="GG75" s="50"/>
      <c r="GH75" s="50"/>
      <c r="GI75" s="50"/>
      <c r="GJ75" s="50"/>
      <c r="GK75" s="50"/>
      <c r="GL75" s="50"/>
      <c r="GM75" s="50"/>
      <c r="GN75" s="50"/>
      <c r="GO75" s="50"/>
      <c r="GP75" s="50"/>
      <c r="GQ75" s="50"/>
      <c r="GR75" s="50"/>
      <c r="GS75" s="50"/>
      <c r="GT75" s="50"/>
      <c r="GU75" s="50"/>
      <c r="GV75" s="50"/>
      <c r="GW75" s="50"/>
      <c r="GX75" s="50"/>
      <c r="GY75" s="50"/>
      <c r="GZ75" s="50"/>
      <c r="HA75" s="50"/>
      <c r="HB75" s="50"/>
      <c r="HC75" s="50"/>
      <c r="HD75" s="50"/>
      <c r="HE75" s="50"/>
      <c r="HF75" s="50"/>
      <c r="HG75" s="50"/>
      <c r="HH75" s="50"/>
      <c r="HI75" s="50"/>
      <c r="HJ75" s="50"/>
      <c r="HK75" s="50"/>
      <c r="HL75" s="50"/>
      <c r="HM75" s="50"/>
      <c r="HN75" s="50"/>
      <c r="HO75" s="50"/>
      <c r="HP75" s="50"/>
      <c r="HQ75" s="50"/>
      <c r="HR75" s="50"/>
      <c r="HS75" s="50"/>
      <c r="HT75" s="50"/>
      <c r="HU75" s="50"/>
      <c r="HV75" s="50"/>
      <c r="HW75" s="50"/>
      <c r="HX75" s="50"/>
      <c r="HY75" s="50"/>
      <c r="HZ75" s="50"/>
      <c r="IA75" s="50"/>
      <c r="IB75" s="50"/>
      <c r="IC75" s="50"/>
      <c r="ID75" s="50"/>
      <c r="IE75" s="50"/>
      <c r="IF75" s="50"/>
      <c r="IG75" s="50"/>
      <c r="IH75" s="50"/>
      <c r="II75" s="50"/>
      <c r="IJ75" s="50"/>
      <c r="IK75" s="50"/>
      <c r="IL75" s="50"/>
      <c r="IM75" s="50"/>
      <c r="IN75" s="50"/>
      <c r="IO75" s="50"/>
      <c r="IP75" s="50"/>
      <c r="IQ75" s="50"/>
      <c r="IR75" s="50"/>
      <c r="IS75" s="50"/>
      <c r="IT75" s="50"/>
      <c r="IU75" s="50"/>
      <c r="IV75" s="50"/>
      <c r="IW75" s="50"/>
      <c r="IX75" s="50"/>
      <c r="IY75" s="50"/>
      <c r="IZ75" s="50"/>
      <c r="JA75" s="50"/>
      <c r="JB75" s="50"/>
      <c r="JC75" s="50"/>
      <c r="JD75" s="50"/>
      <c r="JE75" s="50"/>
      <c r="JF75" s="50"/>
      <c r="JG75" s="50"/>
      <c r="JH75" s="50"/>
      <c r="JI75" s="50"/>
      <c r="JJ75" s="50"/>
      <c r="JK75" s="50"/>
      <c r="JL75" s="50"/>
      <c r="JM75" s="50"/>
      <c r="JN75" s="50"/>
      <c r="JO75" s="50"/>
      <c r="JP75" s="50"/>
      <c r="JQ75" s="50"/>
      <c r="JR75" s="50"/>
      <c r="JS75" s="50"/>
      <c r="JT75" s="50"/>
      <c r="JU75" s="50"/>
      <c r="JV75" s="50"/>
      <c r="JW75" s="50"/>
      <c r="JX75" s="50"/>
      <c r="JY75" s="50"/>
      <c r="JZ75" s="50"/>
      <c r="KA75" s="50"/>
      <c r="KB75" s="50"/>
      <c r="KC75" s="50"/>
      <c r="KD75" s="50"/>
      <c r="KE75" s="50"/>
      <c r="KF75" s="50"/>
      <c r="KG75" s="50"/>
      <c r="KH75" s="50"/>
      <c r="KI75" s="50"/>
      <c r="KJ75" s="50"/>
      <c r="KK75" s="50"/>
      <c r="KL75" s="50"/>
      <c r="KM75" s="50"/>
      <c r="KN75" s="50"/>
      <c r="KO75" s="50"/>
      <c r="KP75" s="50"/>
      <c r="KQ75" s="50"/>
      <c r="KR75" s="50"/>
      <c r="KS75" s="50"/>
      <c r="KT75" s="50"/>
      <c r="KU75" s="50"/>
      <c r="KV75" s="50"/>
      <c r="KW75" s="50"/>
      <c r="KX75" s="50"/>
      <c r="KY75" s="50"/>
      <c r="KZ75" s="50"/>
      <c r="LA75" s="50"/>
      <c r="LB75" s="50"/>
      <c r="LC75" s="50"/>
      <c r="LD75" s="50"/>
      <c r="LE75" s="50"/>
      <c r="LF75" s="50"/>
      <c r="LG75" s="50"/>
      <c r="LH75" s="50"/>
      <c r="LI75" s="50"/>
      <c r="LJ75" s="50"/>
      <c r="LK75" s="50"/>
      <c r="LL75" s="50"/>
      <c r="LM75" s="50"/>
      <c r="LN75" s="50"/>
      <c r="LO75" s="50"/>
      <c r="LP75" s="50"/>
      <c r="LQ75" s="50"/>
      <c r="LR75" s="50"/>
      <c r="LS75" s="50"/>
      <c r="LT75" s="50"/>
      <c r="LU75" s="50"/>
      <c r="LV75" s="50"/>
      <c r="LW75" s="50"/>
      <c r="LX75" s="50"/>
      <c r="LY75" s="50"/>
      <c r="LZ75" s="50"/>
      <c r="MA75" s="50"/>
      <c r="MB75" s="50"/>
      <c r="MC75" s="50"/>
      <c r="MD75" s="50"/>
      <c r="ME75" s="50"/>
      <c r="MF75" s="50"/>
      <c r="MG75" s="50"/>
      <c r="MH75" s="50"/>
      <c r="MI75" s="50"/>
      <c r="MJ75" s="50"/>
      <c r="MK75" s="50"/>
      <c r="ML75" s="50"/>
      <c r="MM75" s="50"/>
      <c r="MN75" s="50"/>
      <c r="MO75" s="50"/>
      <c r="MP75" s="50"/>
      <c r="MQ75" s="50"/>
      <c r="MR75" s="50"/>
      <c r="MS75" s="50"/>
      <c r="MT75" s="50"/>
      <c r="MU75" s="50"/>
      <c r="MV75" s="50"/>
      <c r="MW75" s="50"/>
      <c r="MX75" s="50"/>
      <c r="MY75" s="50"/>
      <c r="MZ75" s="50"/>
      <c r="NA75" s="50"/>
      <c r="NB75" s="50"/>
      <c r="NC75" s="50"/>
      <c r="ND75" s="50"/>
      <c r="NE75" s="50"/>
      <c r="NF75" s="50"/>
      <c r="NG75" s="50"/>
      <c r="NH75" s="50"/>
      <c r="NI75" s="50"/>
      <c r="NJ75" s="50"/>
      <c r="NK75" s="50"/>
      <c r="NL75" s="50"/>
      <c r="NM75" s="50"/>
      <c r="NN75" s="50"/>
      <c r="NO75" s="50"/>
      <c r="NP75" s="50"/>
      <c r="NQ75" s="50"/>
      <c r="NR75" s="50"/>
      <c r="NS75" s="50"/>
      <c r="NT75" s="50"/>
      <c r="NU75" s="50"/>
      <c r="NV75" s="50"/>
      <c r="NW75" s="50"/>
      <c r="NX75" s="50"/>
      <c r="NY75" s="50"/>
      <c r="NZ75" s="50"/>
      <c r="OA75" s="50"/>
      <c r="OB75" s="50"/>
      <c r="OC75" s="50"/>
      <c r="OD75" s="50"/>
      <c r="OE75" s="50"/>
      <c r="OF75" s="50"/>
      <c r="OG75" s="50"/>
      <c r="OH75" s="50"/>
      <c r="OI75" s="50"/>
      <c r="OJ75" s="50"/>
      <c r="OK75" s="50"/>
      <c r="OL75" s="50"/>
      <c r="OM75" s="50"/>
      <c r="ON75" s="50"/>
      <c r="OO75" s="50"/>
      <c r="OP75" s="50"/>
      <c r="OQ75" s="50"/>
      <c r="OR75" s="50"/>
      <c r="OS75" s="50"/>
      <c r="OT75" s="50"/>
      <c r="OU75" s="50"/>
      <c r="OV75" s="50"/>
      <c r="OW75" s="50"/>
      <c r="OX75" s="50"/>
      <c r="OY75" s="50"/>
      <c r="OZ75" s="50"/>
      <c r="PA75" s="50"/>
      <c r="PB75" s="50"/>
      <c r="PC75" s="50"/>
      <c r="PD75" s="50"/>
      <c r="PE75" s="50"/>
      <c r="PF75" s="50"/>
      <c r="PG75" s="50"/>
      <c r="PH75" s="50"/>
      <c r="PI75" s="50"/>
      <c r="PJ75" s="50"/>
      <c r="PK75" s="50"/>
      <c r="PL75" s="50"/>
      <c r="PM75" s="50"/>
      <c r="PN75" s="50"/>
      <c r="PO75" s="50"/>
      <c r="PP75" s="50"/>
      <c r="PQ75" s="50"/>
      <c r="PR75" s="50"/>
      <c r="PS75" s="50"/>
      <c r="PT75" s="50"/>
      <c r="PU75" s="50"/>
      <c r="PV75" s="50"/>
      <c r="PW75" s="50"/>
      <c r="PX75" s="50"/>
      <c r="PY75" s="50"/>
      <c r="PZ75" s="50"/>
      <c r="QA75" s="50"/>
      <c r="QB75" s="50"/>
      <c r="QC75" s="50"/>
      <c r="QD75" s="50"/>
      <c r="QE75" s="50"/>
      <c r="QF75" s="50"/>
      <c r="QG75" s="50"/>
      <c r="QH75" s="50"/>
      <c r="QI75" s="50"/>
      <c r="QJ75" s="50"/>
      <c r="QK75" s="50"/>
      <c r="QL75" s="50"/>
      <c r="QM75" s="50"/>
      <c r="QN75" s="50"/>
      <c r="QO75" s="50"/>
      <c r="QP75" s="50"/>
      <c r="QQ75" s="50"/>
      <c r="QR75" s="50"/>
      <c r="QS75" s="50"/>
      <c r="QT75" s="50"/>
      <c r="QU75" s="50"/>
      <c r="QV75" s="50"/>
      <c r="QW75" s="50"/>
      <c r="QX75" s="50"/>
      <c r="QY75" s="50"/>
      <c r="QZ75" s="50"/>
      <c r="RA75" s="50"/>
      <c r="RB75" s="50"/>
      <c r="RC75" s="50"/>
      <c r="RD75" s="50"/>
      <c r="RE75" s="50"/>
      <c r="RF75" s="50"/>
      <c r="RG75" s="50"/>
      <c r="RH75" s="50"/>
      <c r="RI75" s="50"/>
      <c r="RJ75" s="50"/>
      <c r="RK75" s="50"/>
      <c r="RL75" s="50"/>
      <c r="RM75" s="50"/>
      <c r="RN75" s="50"/>
      <c r="RO75" s="50"/>
      <c r="RP75" s="50"/>
      <c r="RQ75" s="50"/>
      <c r="RR75" s="50"/>
      <c r="RS75" s="50"/>
      <c r="RT75" s="50"/>
      <c r="RU75" s="50"/>
      <c r="RV75" s="50"/>
      <c r="RW75" s="50"/>
      <c r="RX75" s="50"/>
      <c r="RY75" s="50"/>
      <c r="RZ75" s="50"/>
      <c r="SA75" s="50"/>
      <c r="SB75" s="50"/>
      <c r="SC75" s="50"/>
      <c r="SD75" s="50"/>
      <c r="SE75" s="50"/>
      <c r="SF75" s="50"/>
      <c r="SG75" s="50"/>
      <c r="SH75" s="50"/>
      <c r="SI75" s="50"/>
      <c r="SJ75" s="50"/>
    </row>
    <row r="76" spans="1:504" s="23" customFormat="1" ht="14.25">
      <c r="B76" s="591"/>
      <c r="C76" s="920" t="s">
        <v>576</v>
      </c>
      <c r="D76" s="920"/>
      <c r="E76" s="89"/>
      <c r="F76" s="25"/>
      <c r="G76" s="107"/>
      <c r="H76" s="26"/>
      <c r="I76" s="26"/>
      <c r="J76" s="26"/>
      <c r="K76" s="921"/>
      <c r="L76" s="26"/>
      <c r="M76" s="943"/>
      <c r="N76" s="922">
        <v>0</v>
      </c>
      <c r="O76" s="922">
        <v>3</v>
      </c>
      <c r="P76" s="922">
        <f t="shared" si="32"/>
        <v>0</v>
      </c>
      <c r="Q76" s="922">
        <f t="shared" si="33"/>
        <v>0</v>
      </c>
      <c r="R76" s="923"/>
      <c r="S76" s="256"/>
      <c r="T76" s="27"/>
      <c r="U76" s="27"/>
      <c r="V76" s="50"/>
      <c r="W76" s="50"/>
      <c r="X76" s="50"/>
      <c r="Y76" s="50"/>
      <c r="Z76" s="50"/>
      <c r="AA76" s="50"/>
      <c r="AB76" s="50"/>
      <c r="AC76" s="50"/>
      <c r="AD76" s="50"/>
      <c r="AE76" s="50"/>
      <c r="AF76" s="50"/>
      <c r="AG76" s="50"/>
      <c r="AH76" s="50"/>
      <c r="AI76" s="50"/>
      <c r="AJ76" s="50"/>
      <c r="AK76" s="50"/>
      <c r="AL76" s="50"/>
      <c r="AM76" s="50"/>
      <c r="AN76" s="50"/>
      <c r="AO76" s="50"/>
      <c r="AP76" s="50"/>
      <c r="AQ76" s="50"/>
      <c r="AR76" s="50"/>
      <c r="AS76" s="50"/>
      <c r="AT76" s="50"/>
      <c r="AU76" s="50"/>
      <c r="AV76" s="50"/>
      <c r="AW76" s="50"/>
      <c r="AX76" s="50"/>
      <c r="AY76" s="50"/>
      <c r="AZ76" s="50"/>
      <c r="BA76" s="50"/>
      <c r="BB76" s="50"/>
      <c r="BC76" s="50"/>
      <c r="BD76" s="50"/>
      <c r="BE76" s="50"/>
      <c r="BF76" s="50"/>
      <c r="BG76" s="50"/>
      <c r="BH76" s="50"/>
      <c r="BI76" s="50"/>
      <c r="BJ76" s="50"/>
      <c r="BK76" s="50"/>
      <c r="BL76" s="50"/>
      <c r="BM76" s="50"/>
      <c r="BN76" s="50"/>
      <c r="BO76" s="50"/>
      <c r="BP76" s="50"/>
      <c r="BQ76" s="50"/>
      <c r="BR76" s="50"/>
      <c r="BS76" s="50"/>
      <c r="BT76" s="50"/>
      <c r="BU76" s="50"/>
      <c r="BV76" s="50"/>
      <c r="BW76" s="50"/>
      <c r="BX76" s="50"/>
      <c r="BY76" s="50"/>
      <c r="BZ76" s="50"/>
      <c r="CA76" s="50"/>
      <c r="CB76" s="50"/>
      <c r="CC76" s="50"/>
      <c r="CD76" s="50"/>
      <c r="CE76" s="50"/>
      <c r="CF76" s="50"/>
      <c r="CG76" s="50"/>
      <c r="CH76" s="50"/>
      <c r="CI76" s="50"/>
      <c r="CJ76" s="50"/>
      <c r="CK76" s="50"/>
      <c r="CL76" s="50"/>
      <c r="CM76" s="50"/>
      <c r="CN76" s="50"/>
      <c r="CO76" s="50"/>
      <c r="CP76" s="50"/>
      <c r="CQ76" s="50"/>
      <c r="CR76" s="50"/>
      <c r="CS76" s="50"/>
      <c r="CT76" s="50"/>
      <c r="CU76" s="50"/>
      <c r="CV76" s="50"/>
      <c r="CW76" s="50"/>
      <c r="CX76" s="50"/>
      <c r="CY76" s="50"/>
      <c r="CZ76" s="50"/>
      <c r="DA76" s="50"/>
      <c r="DB76" s="50"/>
      <c r="DC76" s="50"/>
      <c r="DD76" s="50"/>
      <c r="DE76" s="50"/>
      <c r="DF76" s="50"/>
      <c r="DG76" s="50"/>
      <c r="DH76" s="50"/>
      <c r="DI76" s="50"/>
      <c r="DJ76" s="50"/>
      <c r="DK76" s="50"/>
      <c r="DL76" s="50"/>
      <c r="DM76" s="50"/>
      <c r="DN76" s="50"/>
      <c r="DO76" s="50"/>
      <c r="DP76" s="50"/>
      <c r="DQ76" s="50"/>
      <c r="DR76" s="50"/>
      <c r="DS76" s="50"/>
      <c r="DT76" s="50"/>
      <c r="DU76" s="50"/>
      <c r="DV76" s="50"/>
      <c r="DW76" s="50"/>
      <c r="DX76" s="50"/>
      <c r="DY76" s="50"/>
      <c r="DZ76" s="50"/>
      <c r="EA76" s="50"/>
      <c r="EB76" s="50"/>
      <c r="EC76" s="50"/>
      <c r="ED76" s="50"/>
      <c r="EE76" s="50"/>
      <c r="EF76" s="50"/>
      <c r="EG76" s="50"/>
      <c r="EH76" s="50"/>
      <c r="EI76" s="50"/>
      <c r="EJ76" s="50"/>
      <c r="EK76" s="50"/>
      <c r="EL76" s="50"/>
      <c r="EM76" s="50"/>
      <c r="EN76" s="50"/>
      <c r="EO76" s="50"/>
      <c r="EP76" s="50"/>
      <c r="EQ76" s="50"/>
      <c r="ER76" s="50"/>
      <c r="ES76" s="50"/>
      <c r="ET76" s="50"/>
      <c r="EU76" s="50"/>
      <c r="EV76" s="50"/>
      <c r="EW76" s="50"/>
      <c r="EX76" s="50"/>
      <c r="EY76" s="50"/>
      <c r="EZ76" s="50"/>
      <c r="FA76" s="50"/>
      <c r="FB76" s="50"/>
      <c r="FC76" s="50"/>
      <c r="FD76" s="50"/>
      <c r="FE76" s="50"/>
      <c r="FF76" s="50"/>
      <c r="FG76" s="50"/>
      <c r="FH76" s="50"/>
      <c r="FI76" s="50"/>
      <c r="FJ76" s="50"/>
      <c r="FK76" s="50"/>
      <c r="FL76" s="50"/>
      <c r="FM76" s="50"/>
      <c r="FN76" s="50"/>
      <c r="FO76" s="50"/>
      <c r="FP76" s="50"/>
      <c r="FQ76" s="50"/>
      <c r="FR76" s="50"/>
      <c r="FS76" s="50"/>
      <c r="FT76" s="50"/>
      <c r="FU76" s="50"/>
      <c r="FV76" s="50"/>
      <c r="FW76" s="50"/>
      <c r="FX76" s="50"/>
      <c r="FY76" s="50"/>
      <c r="FZ76" s="50"/>
      <c r="GA76" s="50"/>
      <c r="GB76" s="50"/>
      <c r="GC76" s="50"/>
      <c r="GD76" s="50"/>
      <c r="GE76" s="50"/>
      <c r="GF76" s="50"/>
      <c r="GG76" s="50"/>
      <c r="GH76" s="50"/>
      <c r="GI76" s="50"/>
      <c r="GJ76" s="50"/>
      <c r="GK76" s="50"/>
      <c r="GL76" s="50"/>
      <c r="GM76" s="50"/>
      <c r="GN76" s="50"/>
      <c r="GO76" s="50"/>
      <c r="GP76" s="50"/>
      <c r="GQ76" s="50"/>
      <c r="GR76" s="50"/>
      <c r="GS76" s="50"/>
      <c r="GT76" s="50"/>
      <c r="GU76" s="50"/>
      <c r="GV76" s="50"/>
      <c r="GW76" s="50"/>
      <c r="GX76" s="50"/>
      <c r="GY76" s="50"/>
      <c r="GZ76" s="50"/>
      <c r="HA76" s="50"/>
      <c r="HB76" s="50"/>
      <c r="HC76" s="50"/>
      <c r="HD76" s="50"/>
      <c r="HE76" s="50"/>
      <c r="HF76" s="50"/>
      <c r="HG76" s="50"/>
      <c r="HH76" s="50"/>
      <c r="HI76" s="50"/>
      <c r="HJ76" s="50"/>
      <c r="HK76" s="50"/>
      <c r="HL76" s="50"/>
      <c r="HM76" s="50"/>
      <c r="HN76" s="50"/>
      <c r="HO76" s="50"/>
      <c r="HP76" s="50"/>
      <c r="HQ76" s="50"/>
      <c r="HR76" s="50"/>
      <c r="HS76" s="50"/>
      <c r="HT76" s="50"/>
      <c r="HU76" s="50"/>
      <c r="HV76" s="50"/>
      <c r="HW76" s="50"/>
      <c r="HX76" s="50"/>
      <c r="HY76" s="50"/>
      <c r="HZ76" s="50"/>
      <c r="IA76" s="50"/>
      <c r="IB76" s="50"/>
      <c r="IC76" s="50"/>
      <c r="ID76" s="50"/>
      <c r="IE76" s="50"/>
      <c r="IF76" s="50"/>
      <c r="IG76" s="50"/>
      <c r="IH76" s="50"/>
      <c r="II76" s="50"/>
      <c r="IJ76" s="50"/>
      <c r="IK76" s="50"/>
      <c r="IL76" s="50"/>
      <c r="IM76" s="50"/>
      <c r="IN76" s="50"/>
      <c r="IO76" s="50"/>
      <c r="IP76" s="50"/>
      <c r="IQ76" s="50"/>
      <c r="IR76" s="50"/>
      <c r="IS76" s="50"/>
      <c r="IT76" s="50"/>
      <c r="IU76" s="50"/>
      <c r="IV76" s="50"/>
      <c r="IW76" s="50"/>
      <c r="IX76" s="50"/>
      <c r="IY76" s="50"/>
      <c r="IZ76" s="50"/>
      <c r="JA76" s="50"/>
      <c r="JB76" s="50"/>
      <c r="JC76" s="50"/>
      <c r="JD76" s="50"/>
      <c r="JE76" s="50"/>
      <c r="JF76" s="50"/>
      <c r="JG76" s="50"/>
      <c r="JH76" s="50"/>
      <c r="JI76" s="50"/>
      <c r="JJ76" s="50"/>
      <c r="JK76" s="50"/>
      <c r="JL76" s="50"/>
      <c r="JM76" s="50"/>
      <c r="JN76" s="50"/>
      <c r="JO76" s="50"/>
      <c r="JP76" s="50"/>
      <c r="JQ76" s="50"/>
      <c r="JR76" s="50"/>
      <c r="JS76" s="50"/>
      <c r="JT76" s="50"/>
      <c r="JU76" s="50"/>
      <c r="JV76" s="50"/>
      <c r="JW76" s="50"/>
      <c r="JX76" s="50"/>
      <c r="JY76" s="50"/>
      <c r="JZ76" s="50"/>
      <c r="KA76" s="50"/>
      <c r="KB76" s="50"/>
      <c r="KC76" s="50"/>
      <c r="KD76" s="50"/>
      <c r="KE76" s="50"/>
      <c r="KF76" s="50"/>
      <c r="KG76" s="50"/>
      <c r="KH76" s="50"/>
      <c r="KI76" s="50"/>
      <c r="KJ76" s="50"/>
      <c r="KK76" s="50"/>
      <c r="KL76" s="50"/>
      <c r="KM76" s="50"/>
      <c r="KN76" s="50"/>
      <c r="KO76" s="50"/>
      <c r="KP76" s="50"/>
      <c r="KQ76" s="50"/>
      <c r="KR76" s="50"/>
      <c r="KS76" s="50"/>
      <c r="KT76" s="50"/>
      <c r="KU76" s="50"/>
      <c r="KV76" s="50"/>
      <c r="KW76" s="50"/>
      <c r="KX76" s="50"/>
      <c r="KY76" s="50"/>
      <c r="KZ76" s="50"/>
      <c r="LA76" s="50"/>
      <c r="LB76" s="50"/>
      <c r="LC76" s="50"/>
      <c r="LD76" s="50"/>
      <c r="LE76" s="50"/>
      <c r="LF76" s="50"/>
      <c r="LG76" s="50"/>
      <c r="LH76" s="50"/>
      <c r="LI76" s="50"/>
      <c r="LJ76" s="50"/>
      <c r="LK76" s="50"/>
      <c r="LL76" s="50"/>
      <c r="LM76" s="50"/>
      <c r="LN76" s="50"/>
      <c r="LO76" s="50"/>
      <c r="LP76" s="50"/>
      <c r="LQ76" s="50"/>
      <c r="LR76" s="50"/>
      <c r="LS76" s="50"/>
      <c r="LT76" s="50"/>
      <c r="LU76" s="50"/>
      <c r="LV76" s="50"/>
      <c r="LW76" s="50"/>
      <c r="LX76" s="50"/>
      <c r="LY76" s="50"/>
      <c r="LZ76" s="50"/>
      <c r="MA76" s="50"/>
      <c r="MB76" s="50"/>
      <c r="MC76" s="50"/>
      <c r="MD76" s="50"/>
      <c r="ME76" s="50"/>
      <c r="MF76" s="50"/>
      <c r="MG76" s="50"/>
      <c r="MH76" s="50"/>
      <c r="MI76" s="50"/>
      <c r="MJ76" s="50"/>
      <c r="MK76" s="50"/>
      <c r="ML76" s="50"/>
      <c r="MM76" s="50"/>
      <c r="MN76" s="50"/>
      <c r="MO76" s="50"/>
      <c r="MP76" s="50"/>
      <c r="MQ76" s="50"/>
      <c r="MR76" s="50"/>
      <c r="MS76" s="50"/>
      <c r="MT76" s="50"/>
      <c r="MU76" s="50"/>
      <c r="MV76" s="50"/>
      <c r="MW76" s="50"/>
      <c r="MX76" s="50"/>
      <c r="MY76" s="50"/>
      <c r="MZ76" s="50"/>
      <c r="NA76" s="50"/>
      <c r="NB76" s="50"/>
      <c r="NC76" s="50"/>
      <c r="ND76" s="50"/>
      <c r="NE76" s="50"/>
      <c r="NF76" s="50"/>
      <c r="NG76" s="50"/>
      <c r="NH76" s="50"/>
      <c r="NI76" s="50"/>
      <c r="NJ76" s="50"/>
      <c r="NK76" s="50"/>
      <c r="NL76" s="50"/>
      <c r="NM76" s="50"/>
      <c r="NN76" s="50"/>
      <c r="NO76" s="50"/>
      <c r="NP76" s="50"/>
      <c r="NQ76" s="50"/>
      <c r="NR76" s="50"/>
      <c r="NS76" s="50"/>
      <c r="NT76" s="50"/>
      <c r="NU76" s="50"/>
      <c r="NV76" s="50"/>
      <c r="NW76" s="50"/>
      <c r="NX76" s="50"/>
      <c r="NY76" s="50"/>
      <c r="NZ76" s="50"/>
      <c r="OA76" s="50"/>
      <c r="OB76" s="50"/>
      <c r="OC76" s="50"/>
      <c r="OD76" s="50"/>
      <c r="OE76" s="50"/>
      <c r="OF76" s="50"/>
      <c r="OG76" s="50"/>
      <c r="OH76" s="50"/>
      <c r="OI76" s="50"/>
      <c r="OJ76" s="50"/>
      <c r="OK76" s="50"/>
      <c r="OL76" s="50"/>
      <c r="OM76" s="50"/>
      <c r="ON76" s="50"/>
      <c r="OO76" s="50"/>
      <c r="OP76" s="50"/>
      <c r="OQ76" s="50"/>
      <c r="OR76" s="50"/>
      <c r="OS76" s="50"/>
      <c r="OT76" s="50"/>
      <c r="OU76" s="50"/>
      <c r="OV76" s="50"/>
      <c r="OW76" s="50"/>
      <c r="OX76" s="50"/>
      <c r="OY76" s="50"/>
      <c r="OZ76" s="50"/>
      <c r="PA76" s="50"/>
      <c r="PB76" s="50"/>
      <c r="PC76" s="50"/>
      <c r="PD76" s="50"/>
      <c r="PE76" s="50"/>
      <c r="PF76" s="50"/>
      <c r="PG76" s="50"/>
      <c r="PH76" s="50"/>
      <c r="PI76" s="50"/>
      <c r="PJ76" s="50"/>
      <c r="PK76" s="50"/>
      <c r="PL76" s="50"/>
      <c r="PM76" s="50"/>
      <c r="PN76" s="50"/>
      <c r="PO76" s="50"/>
      <c r="PP76" s="50"/>
      <c r="PQ76" s="50"/>
      <c r="PR76" s="50"/>
      <c r="PS76" s="50"/>
      <c r="PT76" s="50"/>
      <c r="PU76" s="50"/>
      <c r="PV76" s="50"/>
      <c r="PW76" s="50"/>
      <c r="PX76" s="50"/>
      <c r="PY76" s="50"/>
      <c r="PZ76" s="50"/>
      <c r="QA76" s="50"/>
      <c r="QB76" s="50"/>
      <c r="QC76" s="50"/>
      <c r="QD76" s="50"/>
      <c r="QE76" s="50"/>
      <c r="QF76" s="50"/>
      <c r="QG76" s="50"/>
      <c r="QH76" s="50"/>
      <c r="QI76" s="50"/>
      <c r="QJ76" s="50"/>
      <c r="QK76" s="50"/>
      <c r="QL76" s="50"/>
      <c r="QM76" s="50"/>
      <c r="QN76" s="50"/>
      <c r="QO76" s="50"/>
      <c r="QP76" s="50"/>
      <c r="QQ76" s="50"/>
      <c r="QR76" s="50"/>
      <c r="QS76" s="50"/>
      <c r="QT76" s="50"/>
      <c r="QU76" s="50"/>
      <c r="QV76" s="50"/>
      <c r="QW76" s="50"/>
      <c r="QX76" s="50"/>
      <c r="QY76" s="50"/>
      <c r="QZ76" s="50"/>
      <c r="RA76" s="50"/>
      <c r="RB76" s="50"/>
      <c r="RC76" s="50"/>
      <c r="RD76" s="50"/>
      <c r="RE76" s="50"/>
      <c r="RF76" s="50"/>
      <c r="RG76" s="50"/>
      <c r="RH76" s="50"/>
      <c r="RI76" s="50"/>
      <c r="RJ76" s="50"/>
      <c r="RK76" s="50"/>
      <c r="RL76" s="50"/>
      <c r="RM76" s="50"/>
      <c r="RN76" s="50"/>
      <c r="RO76" s="50"/>
      <c r="RP76" s="50"/>
      <c r="RQ76" s="50"/>
      <c r="RR76" s="50"/>
      <c r="RS76" s="50"/>
      <c r="RT76" s="50"/>
      <c r="RU76" s="50"/>
      <c r="RV76" s="50"/>
      <c r="RW76" s="50"/>
      <c r="RX76" s="50"/>
      <c r="RY76" s="50"/>
      <c r="RZ76" s="50"/>
      <c r="SA76" s="50"/>
      <c r="SB76" s="50"/>
      <c r="SC76" s="50"/>
      <c r="SD76" s="50"/>
      <c r="SE76" s="50"/>
      <c r="SF76" s="50"/>
      <c r="SG76" s="50"/>
      <c r="SH76" s="50"/>
      <c r="SI76" s="50"/>
      <c r="SJ76" s="50"/>
    </row>
    <row r="77" spans="1:504" s="23" customFormat="1" ht="14.25">
      <c r="B77" s="591"/>
      <c r="C77" s="920" t="s">
        <v>577</v>
      </c>
      <c r="D77" s="920"/>
      <c r="E77" s="89"/>
      <c r="F77" s="25"/>
      <c r="G77" s="107"/>
      <c r="H77" s="26"/>
      <c r="I77" s="26"/>
      <c r="J77" s="26"/>
      <c r="K77" s="921"/>
      <c r="L77" s="26"/>
      <c r="M77" s="943">
        <v>170904.87</v>
      </c>
      <c r="N77" s="922">
        <v>170904.87</v>
      </c>
      <c r="O77" s="922"/>
      <c r="P77" s="922">
        <f t="shared" si="31"/>
        <v>158538.84044526902</v>
      </c>
      <c r="Q77" s="922">
        <f t="shared" si="31"/>
        <v>158538.84044526902</v>
      </c>
      <c r="R77" s="923"/>
      <c r="S77" s="256"/>
      <c r="T77" s="27"/>
      <c r="U77" s="27"/>
      <c r="V77" s="50"/>
      <c r="W77" s="50"/>
      <c r="X77" s="50"/>
      <c r="Y77" s="50"/>
      <c r="Z77" s="50"/>
      <c r="AA77" s="50"/>
      <c r="AB77" s="50"/>
      <c r="AC77" s="50"/>
      <c r="AD77" s="50"/>
      <c r="AE77" s="50"/>
      <c r="AF77" s="50"/>
      <c r="AG77" s="50"/>
      <c r="AH77" s="50"/>
      <c r="AI77" s="50"/>
      <c r="AJ77" s="50"/>
      <c r="AK77" s="50"/>
      <c r="AL77" s="50"/>
      <c r="AM77" s="50"/>
      <c r="AN77" s="50"/>
      <c r="AO77" s="50"/>
      <c r="AP77" s="50"/>
      <c r="AQ77" s="50"/>
      <c r="AR77" s="50"/>
      <c r="AS77" s="50"/>
      <c r="AT77" s="50"/>
      <c r="AU77" s="50"/>
      <c r="AV77" s="50"/>
      <c r="AW77" s="50"/>
      <c r="AX77" s="50"/>
      <c r="AY77" s="50"/>
      <c r="AZ77" s="50"/>
      <c r="BA77" s="50"/>
      <c r="BB77" s="50"/>
      <c r="BC77" s="50"/>
      <c r="BD77" s="50"/>
      <c r="BE77" s="50"/>
      <c r="BF77" s="50"/>
      <c r="BG77" s="50"/>
      <c r="BH77" s="50"/>
      <c r="BI77" s="50"/>
      <c r="BJ77" s="50"/>
      <c r="BK77" s="50"/>
      <c r="BL77" s="50"/>
      <c r="BM77" s="50"/>
      <c r="BN77" s="50"/>
      <c r="BO77" s="50"/>
      <c r="BP77" s="50"/>
      <c r="BQ77" s="50"/>
      <c r="BR77" s="50"/>
      <c r="BS77" s="50"/>
      <c r="BT77" s="50"/>
      <c r="BU77" s="50"/>
      <c r="BV77" s="50"/>
      <c r="BW77" s="50"/>
      <c r="BX77" s="50"/>
      <c r="BY77" s="50"/>
      <c r="BZ77" s="50"/>
      <c r="CA77" s="50"/>
      <c r="CB77" s="50"/>
      <c r="CC77" s="50"/>
      <c r="CD77" s="50"/>
      <c r="CE77" s="50"/>
      <c r="CF77" s="50"/>
      <c r="CG77" s="50"/>
      <c r="CH77" s="50"/>
      <c r="CI77" s="50"/>
      <c r="CJ77" s="50"/>
      <c r="CK77" s="50"/>
      <c r="CL77" s="50"/>
      <c r="CM77" s="50"/>
      <c r="CN77" s="50"/>
      <c r="CO77" s="50"/>
      <c r="CP77" s="50"/>
      <c r="CQ77" s="50"/>
      <c r="CR77" s="50"/>
      <c r="CS77" s="50"/>
      <c r="CT77" s="50"/>
      <c r="CU77" s="50"/>
      <c r="CV77" s="50"/>
      <c r="CW77" s="50"/>
      <c r="CX77" s="50"/>
      <c r="CY77" s="50"/>
      <c r="CZ77" s="50"/>
      <c r="DA77" s="50"/>
      <c r="DB77" s="50"/>
      <c r="DC77" s="50"/>
      <c r="DD77" s="50"/>
      <c r="DE77" s="50"/>
      <c r="DF77" s="50"/>
      <c r="DG77" s="50"/>
      <c r="DH77" s="50"/>
      <c r="DI77" s="50"/>
      <c r="DJ77" s="50"/>
      <c r="DK77" s="50"/>
      <c r="DL77" s="50"/>
      <c r="DM77" s="50"/>
      <c r="DN77" s="50"/>
      <c r="DO77" s="50"/>
      <c r="DP77" s="50"/>
      <c r="DQ77" s="50"/>
      <c r="DR77" s="50"/>
      <c r="DS77" s="50"/>
      <c r="DT77" s="50"/>
      <c r="DU77" s="50"/>
      <c r="DV77" s="50"/>
      <c r="DW77" s="50"/>
      <c r="DX77" s="50"/>
      <c r="DY77" s="50"/>
      <c r="DZ77" s="50"/>
      <c r="EA77" s="50"/>
      <c r="EB77" s="50"/>
      <c r="EC77" s="50"/>
      <c r="ED77" s="50"/>
      <c r="EE77" s="50"/>
      <c r="EF77" s="50"/>
      <c r="EG77" s="50"/>
      <c r="EH77" s="50"/>
      <c r="EI77" s="50"/>
      <c r="EJ77" s="50"/>
      <c r="EK77" s="50"/>
      <c r="EL77" s="50"/>
      <c r="EM77" s="50"/>
      <c r="EN77" s="50"/>
      <c r="EO77" s="50"/>
      <c r="EP77" s="50"/>
      <c r="EQ77" s="50"/>
      <c r="ER77" s="50"/>
      <c r="ES77" s="50"/>
      <c r="ET77" s="50"/>
      <c r="EU77" s="50"/>
      <c r="EV77" s="50"/>
      <c r="EW77" s="50"/>
      <c r="EX77" s="50"/>
      <c r="EY77" s="50"/>
      <c r="EZ77" s="50"/>
      <c r="FA77" s="50"/>
      <c r="FB77" s="50"/>
      <c r="FC77" s="50"/>
      <c r="FD77" s="50"/>
      <c r="FE77" s="50"/>
      <c r="FF77" s="50"/>
      <c r="FG77" s="50"/>
      <c r="FH77" s="50"/>
      <c r="FI77" s="50"/>
      <c r="FJ77" s="50"/>
      <c r="FK77" s="50"/>
      <c r="FL77" s="50"/>
      <c r="FM77" s="50"/>
      <c r="FN77" s="50"/>
      <c r="FO77" s="50"/>
      <c r="FP77" s="50"/>
      <c r="FQ77" s="50"/>
      <c r="FR77" s="50"/>
      <c r="FS77" s="50"/>
      <c r="FT77" s="50"/>
      <c r="FU77" s="50"/>
      <c r="FV77" s="50"/>
      <c r="FW77" s="50"/>
      <c r="FX77" s="50"/>
      <c r="FY77" s="50"/>
      <c r="FZ77" s="50"/>
      <c r="GA77" s="50"/>
      <c r="GB77" s="50"/>
      <c r="GC77" s="50"/>
      <c r="GD77" s="50"/>
      <c r="GE77" s="50"/>
      <c r="GF77" s="50"/>
      <c r="GG77" s="50"/>
      <c r="GH77" s="50"/>
      <c r="GI77" s="50"/>
      <c r="GJ77" s="50"/>
      <c r="GK77" s="50"/>
      <c r="GL77" s="50"/>
      <c r="GM77" s="50"/>
      <c r="GN77" s="50"/>
      <c r="GO77" s="50"/>
      <c r="GP77" s="50"/>
      <c r="GQ77" s="50"/>
      <c r="GR77" s="50"/>
      <c r="GS77" s="50"/>
      <c r="GT77" s="50"/>
      <c r="GU77" s="50"/>
      <c r="GV77" s="50"/>
      <c r="GW77" s="50"/>
      <c r="GX77" s="50"/>
      <c r="GY77" s="50"/>
      <c r="GZ77" s="50"/>
      <c r="HA77" s="50"/>
      <c r="HB77" s="50"/>
      <c r="HC77" s="50"/>
      <c r="HD77" s="50"/>
      <c r="HE77" s="50"/>
      <c r="HF77" s="50"/>
      <c r="HG77" s="50"/>
      <c r="HH77" s="50"/>
      <c r="HI77" s="50"/>
      <c r="HJ77" s="50"/>
      <c r="HK77" s="50"/>
      <c r="HL77" s="50"/>
      <c r="HM77" s="50"/>
      <c r="HN77" s="50"/>
      <c r="HO77" s="50"/>
      <c r="HP77" s="50"/>
      <c r="HQ77" s="50"/>
      <c r="HR77" s="50"/>
      <c r="HS77" s="50"/>
      <c r="HT77" s="50"/>
      <c r="HU77" s="50"/>
      <c r="HV77" s="50"/>
      <c r="HW77" s="50"/>
      <c r="HX77" s="50"/>
      <c r="HY77" s="50"/>
      <c r="HZ77" s="50"/>
      <c r="IA77" s="50"/>
      <c r="IB77" s="50"/>
      <c r="IC77" s="50"/>
      <c r="ID77" s="50"/>
      <c r="IE77" s="50"/>
      <c r="IF77" s="50"/>
      <c r="IG77" s="50"/>
      <c r="IH77" s="50"/>
      <c r="II77" s="50"/>
      <c r="IJ77" s="50"/>
      <c r="IK77" s="50"/>
      <c r="IL77" s="50"/>
      <c r="IM77" s="50"/>
      <c r="IN77" s="50"/>
      <c r="IO77" s="50"/>
      <c r="IP77" s="50"/>
      <c r="IQ77" s="50"/>
      <c r="IR77" s="50"/>
      <c r="IS77" s="50"/>
      <c r="IT77" s="50"/>
      <c r="IU77" s="50"/>
      <c r="IV77" s="50"/>
      <c r="IW77" s="50"/>
      <c r="IX77" s="50"/>
      <c r="IY77" s="50"/>
      <c r="IZ77" s="50"/>
      <c r="JA77" s="50"/>
      <c r="JB77" s="50"/>
      <c r="JC77" s="50"/>
      <c r="JD77" s="50"/>
      <c r="JE77" s="50"/>
      <c r="JF77" s="50"/>
      <c r="JG77" s="50"/>
      <c r="JH77" s="50"/>
      <c r="JI77" s="50"/>
      <c r="JJ77" s="50"/>
      <c r="JK77" s="50"/>
      <c r="JL77" s="50"/>
      <c r="JM77" s="50"/>
      <c r="JN77" s="50"/>
      <c r="JO77" s="50"/>
      <c r="JP77" s="50"/>
      <c r="JQ77" s="50"/>
      <c r="JR77" s="50"/>
      <c r="JS77" s="50"/>
      <c r="JT77" s="50"/>
      <c r="JU77" s="50"/>
      <c r="JV77" s="50"/>
      <c r="JW77" s="50"/>
      <c r="JX77" s="50"/>
      <c r="JY77" s="50"/>
      <c r="JZ77" s="50"/>
      <c r="KA77" s="50"/>
      <c r="KB77" s="50"/>
      <c r="KC77" s="50"/>
      <c r="KD77" s="50"/>
      <c r="KE77" s="50"/>
      <c r="KF77" s="50"/>
      <c r="KG77" s="50"/>
      <c r="KH77" s="50"/>
      <c r="KI77" s="50"/>
      <c r="KJ77" s="50"/>
      <c r="KK77" s="50"/>
      <c r="KL77" s="50"/>
      <c r="KM77" s="50"/>
      <c r="KN77" s="50"/>
      <c r="KO77" s="50"/>
      <c r="KP77" s="50"/>
      <c r="KQ77" s="50"/>
      <c r="KR77" s="50"/>
      <c r="KS77" s="50"/>
      <c r="KT77" s="50"/>
      <c r="KU77" s="50"/>
      <c r="KV77" s="50"/>
      <c r="KW77" s="50"/>
      <c r="KX77" s="50"/>
      <c r="KY77" s="50"/>
      <c r="KZ77" s="50"/>
      <c r="LA77" s="50"/>
      <c r="LB77" s="50"/>
      <c r="LC77" s="50"/>
      <c r="LD77" s="50"/>
      <c r="LE77" s="50"/>
      <c r="LF77" s="50"/>
      <c r="LG77" s="50"/>
      <c r="LH77" s="50"/>
      <c r="LI77" s="50"/>
      <c r="LJ77" s="50"/>
      <c r="LK77" s="50"/>
      <c r="LL77" s="50"/>
      <c r="LM77" s="50"/>
      <c r="LN77" s="50"/>
      <c r="LO77" s="50"/>
      <c r="LP77" s="50"/>
      <c r="LQ77" s="50"/>
      <c r="LR77" s="50"/>
      <c r="LS77" s="50"/>
      <c r="LT77" s="50"/>
      <c r="LU77" s="50"/>
      <c r="LV77" s="50"/>
      <c r="LW77" s="50"/>
      <c r="LX77" s="50"/>
      <c r="LY77" s="50"/>
      <c r="LZ77" s="50"/>
      <c r="MA77" s="50"/>
      <c r="MB77" s="50"/>
      <c r="MC77" s="50"/>
      <c r="MD77" s="50"/>
      <c r="ME77" s="50"/>
      <c r="MF77" s="50"/>
      <c r="MG77" s="50"/>
      <c r="MH77" s="50"/>
      <c r="MI77" s="50"/>
      <c r="MJ77" s="50"/>
      <c r="MK77" s="50"/>
      <c r="ML77" s="50"/>
      <c r="MM77" s="50"/>
      <c r="MN77" s="50"/>
      <c r="MO77" s="50"/>
      <c r="MP77" s="50"/>
      <c r="MQ77" s="50"/>
      <c r="MR77" s="50"/>
      <c r="MS77" s="50"/>
      <c r="MT77" s="50"/>
      <c r="MU77" s="50"/>
      <c r="MV77" s="50"/>
      <c r="MW77" s="50"/>
      <c r="MX77" s="50"/>
      <c r="MY77" s="50"/>
      <c r="MZ77" s="50"/>
      <c r="NA77" s="50"/>
      <c r="NB77" s="50"/>
      <c r="NC77" s="50"/>
      <c r="ND77" s="50"/>
      <c r="NE77" s="50"/>
      <c r="NF77" s="50"/>
      <c r="NG77" s="50"/>
      <c r="NH77" s="50"/>
      <c r="NI77" s="50"/>
      <c r="NJ77" s="50"/>
      <c r="NK77" s="50"/>
      <c r="NL77" s="50"/>
      <c r="NM77" s="50"/>
      <c r="NN77" s="50"/>
      <c r="NO77" s="50"/>
      <c r="NP77" s="50"/>
      <c r="NQ77" s="50"/>
      <c r="NR77" s="50"/>
      <c r="NS77" s="50"/>
      <c r="NT77" s="50"/>
      <c r="NU77" s="50"/>
      <c r="NV77" s="50"/>
      <c r="NW77" s="50"/>
      <c r="NX77" s="50"/>
      <c r="NY77" s="50"/>
      <c r="NZ77" s="50"/>
      <c r="OA77" s="50"/>
      <c r="OB77" s="50"/>
      <c r="OC77" s="50"/>
      <c r="OD77" s="50"/>
      <c r="OE77" s="50"/>
      <c r="OF77" s="50"/>
      <c r="OG77" s="50"/>
      <c r="OH77" s="50"/>
      <c r="OI77" s="50"/>
      <c r="OJ77" s="50"/>
      <c r="OK77" s="50"/>
      <c r="OL77" s="50"/>
      <c r="OM77" s="50"/>
      <c r="ON77" s="50"/>
      <c r="OO77" s="50"/>
      <c r="OP77" s="50"/>
      <c r="OQ77" s="50"/>
      <c r="OR77" s="50"/>
      <c r="OS77" s="50"/>
      <c r="OT77" s="50"/>
      <c r="OU77" s="50"/>
      <c r="OV77" s="50"/>
      <c r="OW77" s="50"/>
      <c r="OX77" s="50"/>
      <c r="OY77" s="50"/>
      <c r="OZ77" s="50"/>
      <c r="PA77" s="50"/>
      <c r="PB77" s="50"/>
      <c r="PC77" s="50"/>
      <c r="PD77" s="50"/>
      <c r="PE77" s="50"/>
      <c r="PF77" s="50"/>
      <c r="PG77" s="50"/>
      <c r="PH77" s="50"/>
      <c r="PI77" s="50"/>
      <c r="PJ77" s="50"/>
      <c r="PK77" s="50"/>
      <c r="PL77" s="50"/>
      <c r="PM77" s="50"/>
      <c r="PN77" s="50"/>
      <c r="PO77" s="50"/>
      <c r="PP77" s="50"/>
      <c r="PQ77" s="50"/>
      <c r="PR77" s="50"/>
      <c r="PS77" s="50"/>
      <c r="PT77" s="50"/>
      <c r="PU77" s="50"/>
      <c r="PV77" s="50"/>
      <c r="PW77" s="50"/>
      <c r="PX77" s="50"/>
      <c r="PY77" s="50"/>
      <c r="PZ77" s="50"/>
      <c r="QA77" s="50"/>
      <c r="QB77" s="50"/>
      <c r="QC77" s="50"/>
      <c r="QD77" s="50"/>
      <c r="QE77" s="50"/>
      <c r="QF77" s="50"/>
      <c r="QG77" s="50"/>
      <c r="QH77" s="50"/>
      <c r="QI77" s="50"/>
      <c r="QJ77" s="50"/>
      <c r="QK77" s="50"/>
      <c r="QL77" s="50"/>
      <c r="QM77" s="50"/>
      <c r="QN77" s="50"/>
      <c r="QO77" s="50"/>
      <c r="QP77" s="50"/>
      <c r="QQ77" s="50"/>
      <c r="QR77" s="50"/>
      <c r="QS77" s="50"/>
      <c r="QT77" s="50"/>
      <c r="QU77" s="50"/>
      <c r="QV77" s="50"/>
      <c r="QW77" s="50"/>
      <c r="QX77" s="50"/>
      <c r="QY77" s="50"/>
      <c r="QZ77" s="50"/>
      <c r="RA77" s="50"/>
      <c r="RB77" s="50"/>
      <c r="RC77" s="50"/>
      <c r="RD77" s="50"/>
      <c r="RE77" s="50"/>
      <c r="RF77" s="50"/>
      <c r="RG77" s="50"/>
      <c r="RH77" s="50"/>
      <c r="RI77" s="50"/>
      <c r="RJ77" s="50"/>
      <c r="RK77" s="50"/>
      <c r="RL77" s="50"/>
      <c r="RM77" s="50"/>
      <c r="RN77" s="50"/>
      <c r="RO77" s="50"/>
      <c r="RP77" s="50"/>
      <c r="RQ77" s="50"/>
      <c r="RR77" s="50"/>
      <c r="RS77" s="50"/>
      <c r="RT77" s="50"/>
      <c r="RU77" s="50"/>
      <c r="RV77" s="50"/>
      <c r="RW77" s="50"/>
      <c r="RX77" s="50"/>
      <c r="RY77" s="50"/>
      <c r="RZ77" s="50"/>
      <c r="SA77" s="50"/>
      <c r="SB77" s="50"/>
      <c r="SC77" s="50"/>
      <c r="SD77" s="50"/>
      <c r="SE77" s="50"/>
      <c r="SF77" s="50"/>
      <c r="SG77" s="50"/>
      <c r="SH77" s="50"/>
      <c r="SI77" s="50"/>
      <c r="SJ77" s="50"/>
    </row>
    <row r="78" spans="1:504" s="94" customFormat="1" ht="15">
      <c r="A78" s="61"/>
      <c r="B78" s="624"/>
      <c r="C78" s="92" t="s">
        <v>74</v>
      </c>
      <c r="D78" s="92"/>
      <c r="E78" s="93"/>
      <c r="F78" s="29"/>
      <c r="G78" s="106"/>
      <c r="H78" s="33"/>
      <c r="I78" s="29"/>
      <c r="J78" s="30"/>
      <c r="K78" s="30"/>
      <c r="L78" s="30"/>
      <c r="M78" s="261">
        <f>SUM(M73:M77)</f>
        <v>1819291.3199999998</v>
      </c>
      <c r="N78" s="261">
        <f>SUM(N73:N77)</f>
        <v>1819291.3199999998</v>
      </c>
      <c r="O78" s="30">
        <f>SUM(O73:O77)</f>
        <v>6</v>
      </c>
      <c r="P78" s="261">
        <f>SUM(P73:P77)</f>
        <v>1687654.2857142854</v>
      </c>
      <c r="Q78" s="261">
        <f>SUM(Q73:Q77)</f>
        <v>1687654.2857142854</v>
      </c>
      <c r="R78" s="31"/>
      <c r="S78" s="874"/>
      <c r="T78" s="32"/>
      <c r="U78" s="32"/>
      <c r="V78" s="50"/>
      <c r="W78" s="50"/>
      <c r="X78" s="50"/>
      <c r="Y78" s="50"/>
      <c r="Z78" s="50"/>
      <c r="AA78" s="50"/>
      <c r="AB78" s="50"/>
      <c r="AC78" s="50"/>
      <c r="AD78" s="50"/>
      <c r="AE78" s="50"/>
      <c r="AF78" s="50"/>
      <c r="AG78" s="50"/>
      <c r="AH78" s="50"/>
      <c r="AI78" s="50"/>
      <c r="AJ78" s="50"/>
      <c r="AK78" s="50"/>
      <c r="AL78" s="50"/>
      <c r="AM78" s="50"/>
      <c r="AN78" s="50"/>
      <c r="AO78" s="50"/>
      <c r="AP78" s="50"/>
      <c r="AQ78" s="50"/>
      <c r="AR78" s="50"/>
      <c r="AS78" s="50"/>
      <c r="AT78" s="50"/>
      <c r="AU78" s="50"/>
      <c r="AV78" s="50"/>
      <c r="AW78" s="50"/>
      <c r="AX78" s="50"/>
      <c r="AY78" s="50"/>
      <c r="AZ78" s="50"/>
      <c r="BA78" s="50"/>
      <c r="BB78" s="50"/>
      <c r="BC78" s="50"/>
      <c r="BD78" s="50"/>
      <c r="BE78" s="50"/>
      <c r="BF78" s="50"/>
      <c r="BG78" s="50"/>
      <c r="BH78" s="50"/>
      <c r="BI78" s="50"/>
      <c r="BJ78" s="50"/>
      <c r="BK78" s="50"/>
      <c r="BL78" s="50"/>
      <c r="BM78" s="50"/>
      <c r="BN78" s="50"/>
      <c r="BO78" s="50"/>
      <c r="BP78" s="50"/>
      <c r="BQ78" s="50"/>
      <c r="BR78" s="50"/>
      <c r="BS78" s="50"/>
      <c r="BT78" s="50"/>
      <c r="BU78" s="50"/>
      <c r="BV78" s="50"/>
      <c r="BW78" s="50"/>
      <c r="BX78" s="50"/>
      <c r="BY78" s="50"/>
      <c r="BZ78" s="50"/>
      <c r="CA78" s="50"/>
      <c r="CB78" s="50"/>
      <c r="CC78" s="50"/>
      <c r="CD78" s="50"/>
      <c r="CE78" s="50"/>
      <c r="CF78" s="50"/>
      <c r="CG78" s="50"/>
      <c r="CH78" s="50"/>
      <c r="CI78" s="50"/>
      <c r="CJ78" s="50"/>
      <c r="CK78" s="50"/>
      <c r="CL78" s="50"/>
      <c r="CM78" s="50"/>
      <c r="CN78" s="50"/>
      <c r="CO78" s="50"/>
      <c r="CP78" s="50"/>
      <c r="CQ78" s="50"/>
      <c r="CR78" s="50"/>
      <c r="CS78" s="50"/>
      <c r="CT78" s="50"/>
      <c r="CU78" s="50"/>
      <c r="CV78" s="50"/>
      <c r="CW78" s="50"/>
      <c r="CX78" s="50"/>
      <c r="CY78" s="50"/>
      <c r="CZ78" s="50"/>
      <c r="DA78" s="50"/>
      <c r="DB78" s="50"/>
      <c r="DC78" s="50"/>
      <c r="DD78" s="50"/>
      <c r="DE78" s="50"/>
      <c r="DF78" s="50"/>
      <c r="DG78" s="50"/>
      <c r="DH78" s="50"/>
      <c r="DI78" s="50"/>
      <c r="DJ78" s="50"/>
      <c r="DK78" s="50"/>
      <c r="DL78" s="50"/>
      <c r="DM78" s="50"/>
      <c r="DN78" s="50"/>
      <c r="DO78" s="50"/>
      <c r="DP78" s="50"/>
      <c r="DQ78" s="50"/>
      <c r="DR78" s="50"/>
      <c r="DS78" s="50"/>
      <c r="DT78" s="50"/>
      <c r="DU78" s="50"/>
      <c r="DV78" s="50"/>
      <c r="DW78" s="50"/>
      <c r="DX78" s="50"/>
      <c r="DY78" s="50"/>
      <c r="DZ78" s="50"/>
      <c r="EA78" s="50"/>
      <c r="EB78" s="50"/>
      <c r="EC78" s="50"/>
      <c r="ED78" s="50"/>
      <c r="EE78" s="50"/>
      <c r="EF78" s="50"/>
      <c r="EG78" s="50"/>
      <c r="EH78" s="50"/>
      <c r="EI78" s="50"/>
      <c r="EJ78" s="50"/>
      <c r="EK78" s="50"/>
      <c r="EL78" s="50"/>
      <c r="EM78" s="50"/>
      <c r="EN78" s="50"/>
      <c r="EO78" s="50"/>
      <c r="EP78" s="50"/>
      <c r="EQ78" s="50"/>
      <c r="ER78" s="50"/>
      <c r="ES78" s="50"/>
      <c r="ET78" s="50"/>
      <c r="EU78" s="50"/>
      <c r="EV78" s="50"/>
      <c r="EW78" s="50"/>
      <c r="EX78" s="50"/>
      <c r="EY78" s="50"/>
      <c r="EZ78" s="50"/>
      <c r="FA78" s="50"/>
      <c r="FB78" s="50"/>
      <c r="FC78" s="50"/>
      <c r="FD78" s="50"/>
      <c r="FE78" s="50"/>
      <c r="FF78" s="50"/>
      <c r="FG78" s="50"/>
      <c r="FH78" s="50"/>
      <c r="FI78" s="50"/>
      <c r="FJ78" s="50"/>
      <c r="FK78" s="50"/>
      <c r="FL78" s="50"/>
      <c r="FM78" s="50"/>
      <c r="FN78" s="50"/>
      <c r="FO78" s="50"/>
      <c r="FP78" s="50"/>
      <c r="FQ78" s="50"/>
      <c r="FR78" s="50"/>
      <c r="FS78" s="50"/>
      <c r="FT78" s="50"/>
      <c r="FU78" s="50"/>
      <c r="FV78" s="50"/>
      <c r="FW78" s="50"/>
      <c r="FX78" s="50"/>
      <c r="FY78" s="50"/>
      <c r="FZ78" s="50"/>
      <c r="GA78" s="50"/>
      <c r="GB78" s="50"/>
      <c r="GC78" s="50"/>
      <c r="GD78" s="50"/>
      <c r="GE78" s="50"/>
      <c r="GF78" s="50"/>
      <c r="GG78" s="50"/>
      <c r="GH78" s="50"/>
      <c r="GI78" s="50"/>
      <c r="GJ78" s="50"/>
      <c r="GK78" s="50"/>
      <c r="GL78" s="50"/>
      <c r="GM78" s="50"/>
      <c r="GN78" s="50"/>
      <c r="GO78" s="50"/>
      <c r="GP78" s="50"/>
      <c r="GQ78" s="50"/>
      <c r="GR78" s="50"/>
      <c r="GS78" s="50"/>
      <c r="GT78" s="50"/>
      <c r="GU78" s="50"/>
      <c r="GV78" s="50"/>
      <c r="GW78" s="50"/>
      <c r="GX78" s="50"/>
      <c r="GY78" s="50"/>
      <c r="GZ78" s="50"/>
      <c r="HA78" s="50"/>
      <c r="HB78" s="50"/>
      <c r="HC78" s="50"/>
      <c r="HD78" s="50"/>
      <c r="HE78" s="50"/>
      <c r="HF78" s="50"/>
      <c r="HG78" s="50"/>
      <c r="HH78" s="50"/>
      <c r="HI78" s="50"/>
      <c r="HJ78" s="50"/>
      <c r="HK78" s="50"/>
      <c r="HL78" s="50"/>
      <c r="HM78" s="50"/>
      <c r="HN78" s="50"/>
      <c r="HO78" s="50"/>
      <c r="HP78" s="50"/>
      <c r="HQ78" s="50"/>
      <c r="HR78" s="50"/>
      <c r="HS78" s="50"/>
      <c r="HT78" s="50"/>
      <c r="HU78" s="50"/>
      <c r="HV78" s="50"/>
      <c r="HW78" s="50"/>
      <c r="HX78" s="50"/>
      <c r="HY78" s="50"/>
      <c r="HZ78" s="50"/>
      <c r="IA78" s="50"/>
      <c r="IB78" s="50"/>
      <c r="IC78" s="50"/>
      <c r="ID78" s="50"/>
      <c r="IE78" s="50"/>
      <c r="IF78" s="50"/>
      <c r="IG78" s="50"/>
      <c r="IH78" s="50"/>
      <c r="II78" s="50"/>
      <c r="IJ78" s="50"/>
      <c r="IK78" s="50"/>
      <c r="IL78" s="50"/>
      <c r="IM78" s="50"/>
      <c r="IN78" s="50"/>
      <c r="IO78" s="50"/>
      <c r="IP78" s="50"/>
      <c r="IQ78" s="50"/>
      <c r="IR78" s="50"/>
      <c r="IS78" s="50"/>
      <c r="IT78" s="50"/>
      <c r="IU78" s="50"/>
      <c r="IV78" s="50"/>
      <c r="IW78" s="50"/>
      <c r="IX78" s="50"/>
      <c r="IY78" s="50"/>
      <c r="IZ78" s="50"/>
      <c r="JA78" s="50"/>
      <c r="JB78" s="50"/>
      <c r="JC78" s="50"/>
      <c r="JD78" s="50"/>
      <c r="JE78" s="50"/>
      <c r="JF78" s="50"/>
      <c r="JG78" s="50"/>
      <c r="JH78" s="50"/>
      <c r="JI78" s="50"/>
      <c r="JJ78" s="50"/>
      <c r="JK78" s="50"/>
      <c r="JL78" s="50"/>
      <c r="JM78" s="50"/>
      <c r="JN78" s="50"/>
      <c r="JO78" s="50"/>
      <c r="JP78" s="50"/>
      <c r="JQ78" s="50"/>
      <c r="JR78" s="50"/>
      <c r="JS78" s="50"/>
      <c r="JT78" s="50"/>
      <c r="JU78" s="50"/>
      <c r="JV78" s="50"/>
      <c r="JW78" s="50"/>
      <c r="JX78" s="50"/>
      <c r="JY78" s="50"/>
      <c r="JZ78" s="50"/>
      <c r="KA78" s="50"/>
      <c r="KB78" s="50"/>
      <c r="KC78" s="50"/>
      <c r="KD78" s="50"/>
      <c r="KE78" s="50"/>
      <c r="KF78" s="50"/>
      <c r="KG78" s="50"/>
      <c r="KH78" s="50"/>
      <c r="KI78" s="50"/>
      <c r="KJ78" s="50"/>
      <c r="KK78" s="50"/>
      <c r="KL78" s="50"/>
      <c r="KM78" s="50"/>
      <c r="KN78" s="50"/>
      <c r="KO78" s="50"/>
      <c r="KP78" s="50"/>
      <c r="KQ78" s="50"/>
      <c r="KR78" s="50"/>
      <c r="KS78" s="50"/>
      <c r="KT78" s="50"/>
      <c r="KU78" s="50"/>
      <c r="KV78" s="50"/>
      <c r="KW78" s="50"/>
      <c r="KX78" s="50"/>
      <c r="KY78" s="50"/>
      <c r="KZ78" s="50"/>
      <c r="LA78" s="50"/>
      <c r="LB78" s="50"/>
      <c r="LC78" s="50"/>
      <c r="LD78" s="50"/>
      <c r="LE78" s="50"/>
      <c r="LF78" s="50"/>
      <c r="LG78" s="50"/>
      <c r="LH78" s="50"/>
      <c r="LI78" s="50"/>
      <c r="LJ78" s="50"/>
      <c r="LK78" s="50"/>
      <c r="LL78" s="50"/>
      <c r="LM78" s="50"/>
      <c r="LN78" s="50"/>
      <c r="LO78" s="50"/>
      <c r="LP78" s="50"/>
      <c r="LQ78" s="50"/>
      <c r="LR78" s="50"/>
      <c r="LS78" s="50"/>
      <c r="LT78" s="50"/>
      <c r="LU78" s="50"/>
      <c r="LV78" s="50"/>
      <c r="LW78" s="50"/>
      <c r="LX78" s="50"/>
      <c r="LY78" s="50"/>
      <c r="LZ78" s="50"/>
      <c r="MA78" s="50"/>
      <c r="MB78" s="50"/>
      <c r="MC78" s="50"/>
      <c r="MD78" s="50"/>
      <c r="ME78" s="50"/>
      <c r="MF78" s="50"/>
      <c r="MG78" s="50"/>
      <c r="MH78" s="50"/>
      <c r="MI78" s="50"/>
      <c r="MJ78" s="50"/>
      <c r="MK78" s="50"/>
      <c r="ML78" s="50"/>
      <c r="MM78" s="50"/>
      <c r="MN78" s="50"/>
      <c r="MO78" s="50"/>
      <c r="MP78" s="50"/>
      <c r="MQ78" s="50"/>
      <c r="MR78" s="50"/>
      <c r="MS78" s="50"/>
      <c r="MT78" s="50"/>
      <c r="MU78" s="50"/>
      <c r="MV78" s="50"/>
      <c r="MW78" s="50"/>
      <c r="MX78" s="50"/>
      <c r="MY78" s="50"/>
      <c r="MZ78" s="50"/>
      <c r="NA78" s="50"/>
      <c r="NB78" s="50"/>
      <c r="NC78" s="50"/>
      <c r="ND78" s="50"/>
      <c r="NE78" s="50"/>
      <c r="NF78" s="50"/>
      <c r="NG78" s="50"/>
      <c r="NH78" s="50"/>
      <c r="NI78" s="50"/>
      <c r="NJ78" s="50"/>
      <c r="NK78" s="50"/>
      <c r="NL78" s="50"/>
      <c r="NM78" s="50"/>
      <c r="NN78" s="50"/>
      <c r="NO78" s="50"/>
      <c r="NP78" s="50"/>
      <c r="NQ78" s="50"/>
      <c r="NR78" s="50"/>
      <c r="NS78" s="50"/>
      <c r="NT78" s="50"/>
      <c r="NU78" s="50"/>
      <c r="NV78" s="50"/>
      <c r="NW78" s="50"/>
      <c r="NX78" s="50"/>
      <c r="NY78" s="50"/>
      <c r="NZ78" s="50"/>
      <c r="OA78" s="50"/>
      <c r="OB78" s="50"/>
      <c r="OC78" s="50"/>
      <c r="OD78" s="50"/>
      <c r="OE78" s="50"/>
      <c r="OF78" s="50"/>
      <c r="OG78" s="50"/>
      <c r="OH78" s="50"/>
      <c r="OI78" s="50"/>
      <c r="OJ78" s="50"/>
      <c r="OK78" s="50"/>
      <c r="OL78" s="50"/>
      <c r="OM78" s="50"/>
      <c r="ON78" s="50"/>
      <c r="OO78" s="50"/>
      <c r="OP78" s="50"/>
      <c r="OQ78" s="50"/>
      <c r="OR78" s="50"/>
      <c r="OS78" s="50"/>
      <c r="OT78" s="50"/>
      <c r="OU78" s="50"/>
      <c r="OV78" s="50"/>
      <c r="OW78" s="50"/>
      <c r="OX78" s="50"/>
      <c r="OY78" s="50"/>
      <c r="OZ78" s="50"/>
      <c r="PA78" s="50"/>
      <c r="PB78" s="50"/>
      <c r="PC78" s="50"/>
      <c r="PD78" s="50"/>
      <c r="PE78" s="50"/>
      <c r="PF78" s="50"/>
      <c r="PG78" s="50"/>
      <c r="PH78" s="50"/>
      <c r="PI78" s="50"/>
      <c r="PJ78" s="50"/>
      <c r="PK78" s="50"/>
      <c r="PL78" s="50"/>
      <c r="PM78" s="50"/>
      <c r="PN78" s="50"/>
      <c r="PO78" s="50"/>
      <c r="PP78" s="50"/>
      <c r="PQ78" s="50"/>
      <c r="PR78" s="50"/>
      <c r="PS78" s="50"/>
      <c r="PT78" s="50"/>
      <c r="PU78" s="50"/>
      <c r="PV78" s="50"/>
      <c r="PW78" s="50"/>
      <c r="PX78" s="50"/>
      <c r="PY78" s="50"/>
      <c r="PZ78" s="50"/>
      <c r="QA78" s="50"/>
      <c r="QB78" s="50"/>
      <c r="QC78" s="50"/>
      <c r="QD78" s="50"/>
      <c r="QE78" s="50"/>
      <c r="QF78" s="50"/>
      <c r="QG78" s="50"/>
      <c r="QH78" s="50"/>
      <c r="QI78" s="50"/>
      <c r="QJ78" s="50"/>
      <c r="QK78" s="50"/>
      <c r="QL78" s="50"/>
      <c r="QM78" s="50"/>
      <c r="QN78" s="50"/>
      <c r="QO78" s="50"/>
      <c r="QP78" s="50"/>
      <c r="QQ78" s="50"/>
      <c r="QR78" s="50"/>
      <c r="QS78" s="50"/>
      <c r="QT78" s="50"/>
      <c r="QU78" s="50"/>
      <c r="QV78" s="50"/>
      <c r="QW78" s="50"/>
      <c r="QX78" s="50"/>
      <c r="QY78" s="50"/>
      <c r="QZ78" s="50"/>
      <c r="RA78" s="50"/>
      <c r="RB78" s="50"/>
      <c r="RC78" s="50"/>
      <c r="RD78" s="50"/>
      <c r="RE78" s="50"/>
      <c r="RF78" s="50"/>
      <c r="RG78" s="50"/>
      <c r="RH78" s="50"/>
      <c r="RI78" s="50"/>
      <c r="RJ78" s="50"/>
      <c r="RK78" s="50"/>
      <c r="RL78" s="50"/>
      <c r="RM78" s="50"/>
      <c r="RN78" s="50"/>
      <c r="RO78" s="50"/>
      <c r="RP78" s="50"/>
      <c r="RQ78" s="50"/>
      <c r="RR78" s="50"/>
      <c r="RS78" s="50"/>
      <c r="RT78" s="50"/>
      <c r="RU78" s="50"/>
      <c r="RV78" s="50"/>
      <c r="RW78" s="50"/>
      <c r="RX78" s="50"/>
      <c r="RY78" s="50"/>
      <c r="RZ78" s="50"/>
      <c r="SA78" s="50"/>
      <c r="SB78" s="50"/>
      <c r="SC78" s="50"/>
      <c r="SD78" s="50"/>
      <c r="SE78" s="50"/>
      <c r="SF78" s="50"/>
      <c r="SG78" s="50"/>
      <c r="SH78" s="50"/>
      <c r="SI78" s="50"/>
      <c r="SJ78" s="50"/>
    </row>
    <row r="79" spans="1:504" s="95" customFormat="1" ht="15.75" thickBot="1">
      <c r="A79" s="23"/>
      <c r="B79" s="155" t="s">
        <v>85</v>
      </c>
      <c r="C79" s="155"/>
      <c r="D79" s="155"/>
      <c r="E79" s="156"/>
      <c r="F79" s="155"/>
      <c r="G79" s="158">
        <f>G72/1000/8760</f>
        <v>35.904815722534252</v>
      </c>
      <c r="H79" s="157"/>
      <c r="I79" s="155"/>
      <c r="J79" s="159"/>
      <c r="K79" s="159"/>
      <c r="L79" s="159"/>
      <c r="M79" s="916">
        <f>M78+M72</f>
        <v>100933893</v>
      </c>
      <c r="N79" s="916">
        <f>N78+N72</f>
        <v>164440139.06039998</v>
      </c>
      <c r="O79" s="159"/>
      <c r="P79" s="916">
        <f>P78+P72</f>
        <v>93615176.786641926</v>
      </c>
      <c r="Q79" s="916">
        <f>Q78+Q72</f>
        <v>152541872.69424862</v>
      </c>
      <c r="R79" s="155"/>
      <c r="S79" s="155"/>
      <c r="T79" s="155"/>
      <c r="U79" s="160"/>
      <c r="V79" s="50"/>
      <c r="W79" s="50"/>
      <c r="X79" s="50"/>
      <c r="Y79" s="50"/>
      <c r="Z79" s="50"/>
      <c r="AA79" s="50"/>
      <c r="AB79" s="50"/>
      <c r="AC79" s="50"/>
      <c r="AD79" s="50"/>
      <c r="AE79" s="50"/>
      <c r="AF79" s="50"/>
      <c r="AG79" s="50"/>
      <c r="AH79" s="50"/>
      <c r="AI79" s="50"/>
      <c r="AJ79" s="50"/>
      <c r="AK79" s="50"/>
      <c r="AL79" s="50"/>
      <c r="AM79" s="50"/>
      <c r="AN79" s="50"/>
      <c r="AO79" s="50"/>
      <c r="AP79" s="50"/>
      <c r="AQ79" s="50"/>
      <c r="AR79" s="50"/>
      <c r="AS79" s="50"/>
      <c r="AT79" s="50"/>
      <c r="AU79" s="50"/>
      <c r="AV79" s="50"/>
      <c r="AW79" s="50"/>
      <c r="AX79" s="50"/>
      <c r="AY79" s="50"/>
      <c r="AZ79" s="50"/>
      <c r="BA79" s="50"/>
      <c r="BB79" s="50"/>
      <c r="BC79" s="50"/>
      <c r="BD79" s="50"/>
      <c r="BE79" s="50"/>
      <c r="BF79" s="50"/>
      <c r="BG79" s="50"/>
      <c r="BH79" s="50"/>
      <c r="BI79" s="50"/>
      <c r="BJ79" s="50"/>
      <c r="BK79" s="50"/>
      <c r="BL79" s="50"/>
      <c r="BM79" s="50"/>
      <c r="BN79" s="50"/>
      <c r="BO79" s="50"/>
      <c r="BP79" s="50"/>
      <c r="BQ79" s="50"/>
      <c r="BR79" s="50"/>
      <c r="BS79" s="50"/>
      <c r="BT79" s="50"/>
      <c r="BU79" s="50"/>
      <c r="BV79" s="50"/>
      <c r="BW79" s="50"/>
      <c r="BX79" s="50"/>
      <c r="BY79" s="50"/>
      <c r="BZ79" s="50"/>
      <c r="CA79" s="50"/>
      <c r="CB79" s="50"/>
      <c r="CC79" s="50"/>
      <c r="CD79" s="50"/>
      <c r="CE79" s="50"/>
      <c r="CF79" s="50"/>
      <c r="CG79" s="50"/>
      <c r="CH79" s="50"/>
      <c r="CI79" s="50"/>
      <c r="CJ79" s="50"/>
      <c r="CK79" s="50"/>
      <c r="CL79" s="50"/>
      <c r="CM79" s="50"/>
      <c r="CN79" s="50"/>
      <c r="CO79" s="50"/>
      <c r="CP79" s="50"/>
      <c r="CQ79" s="50"/>
      <c r="CR79" s="50"/>
      <c r="CS79" s="50"/>
      <c r="CT79" s="50"/>
      <c r="CU79" s="50"/>
      <c r="CV79" s="50"/>
      <c r="CW79" s="50"/>
      <c r="CX79" s="50"/>
      <c r="CY79" s="50"/>
      <c r="CZ79" s="50"/>
      <c r="DA79" s="50"/>
      <c r="DB79" s="50"/>
      <c r="DC79" s="50"/>
      <c r="DD79" s="50"/>
      <c r="DE79" s="50"/>
      <c r="DF79" s="50"/>
      <c r="DG79" s="50"/>
      <c r="DH79" s="50"/>
      <c r="DI79" s="50"/>
      <c r="DJ79" s="50"/>
      <c r="DK79" s="50"/>
      <c r="DL79" s="50"/>
      <c r="DM79" s="50"/>
      <c r="DN79" s="50"/>
      <c r="DO79" s="50"/>
      <c r="DP79" s="50"/>
      <c r="DQ79" s="50"/>
      <c r="DR79" s="50"/>
      <c r="DS79" s="50"/>
      <c r="DT79" s="50"/>
      <c r="DU79" s="50"/>
      <c r="DV79" s="50"/>
      <c r="DW79" s="50"/>
      <c r="DX79" s="50"/>
      <c r="DY79" s="50"/>
      <c r="DZ79" s="50"/>
      <c r="EA79" s="50"/>
      <c r="EB79" s="50"/>
      <c r="EC79" s="50"/>
      <c r="ED79" s="50"/>
      <c r="EE79" s="50"/>
      <c r="EF79" s="50"/>
      <c r="EG79" s="50"/>
      <c r="EH79" s="50"/>
      <c r="EI79" s="50"/>
      <c r="EJ79" s="50"/>
      <c r="EK79" s="50"/>
      <c r="EL79" s="50"/>
      <c r="EM79" s="50"/>
      <c r="EN79" s="50"/>
      <c r="EO79" s="50"/>
      <c r="EP79" s="50"/>
      <c r="EQ79" s="50"/>
      <c r="ER79" s="50"/>
      <c r="ES79" s="50"/>
      <c r="ET79" s="50"/>
      <c r="EU79" s="50"/>
      <c r="EV79" s="50"/>
      <c r="EW79" s="50"/>
      <c r="EX79" s="50"/>
      <c r="EY79" s="50"/>
      <c r="EZ79" s="50"/>
      <c r="FA79" s="50"/>
      <c r="FB79" s="50"/>
      <c r="FC79" s="50"/>
      <c r="FD79" s="50"/>
      <c r="FE79" s="50"/>
      <c r="FF79" s="50"/>
      <c r="FG79" s="50"/>
      <c r="FH79" s="50"/>
      <c r="FI79" s="50"/>
      <c r="FJ79" s="50"/>
      <c r="FK79" s="50"/>
      <c r="FL79" s="50"/>
      <c r="FM79" s="50"/>
      <c r="FN79" s="50"/>
      <c r="FO79" s="50"/>
      <c r="FP79" s="50"/>
      <c r="FQ79" s="50"/>
      <c r="FR79" s="50"/>
      <c r="FS79" s="50"/>
      <c r="FT79" s="50"/>
      <c r="FU79" s="50"/>
      <c r="FV79" s="50"/>
      <c r="FW79" s="50"/>
      <c r="FX79" s="50"/>
      <c r="FY79" s="50"/>
      <c r="FZ79" s="50"/>
      <c r="GA79" s="50"/>
      <c r="GB79" s="50"/>
      <c r="GC79" s="50"/>
      <c r="GD79" s="50"/>
      <c r="GE79" s="50"/>
      <c r="GF79" s="50"/>
      <c r="GG79" s="50"/>
      <c r="GH79" s="50"/>
      <c r="GI79" s="50"/>
      <c r="GJ79" s="50"/>
      <c r="GK79" s="50"/>
      <c r="GL79" s="50"/>
      <c r="GM79" s="50"/>
      <c r="GN79" s="50"/>
      <c r="GO79" s="50"/>
      <c r="GP79" s="50"/>
      <c r="GQ79" s="50"/>
      <c r="GR79" s="50"/>
      <c r="GS79" s="50"/>
      <c r="GT79" s="50"/>
      <c r="GU79" s="50"/>
      <c r="GV79" s="50"/>
      <c r="GW79" s="50"/>
      <c r="GX79" s="50"/>
      <c r="GY79" s="50"/>
      <c r="GZ79" s="50"/>
      <c r="HA79" s="50"/>
      <c r="HB79" s="50"/>
      <c r="HC79" s="50"/>
      <c r="HD79" s="50"/>
      <c r="HE79" s="50"/>
      <c r="HF79" s="50"/>
      <c r="HG79" s="50"/>
      <c r="HH79" s="50"/>
      <c r="HI79" s="50"/>
      <c r="HJ79" s="50"/>
      <c r="HK79" s="50"/>
      <c r="HL79" s="50"/>
      <c r="HM79" s="50"/>
      <c r="HN79" s="50"/>
      <c r="HO79" s="50"/>
      <c r="HP79" s="50"/>
      <c r="HQ79" s="50"/>
      <c r="HR79" s="50"/>
      <c r="HS79" s="50"/>
      <c r="HT79" s="50"/>
      <c r="HU79" s="50"/>
      <c r="HV79" s="50"/>
      <c r="HW79" s="50"/>
      <c r="HX79" s="50"/>
      <c r="HY79" s="50"/>
      <c r="HZ79" s="50"/>
      <c r="IA79" s="50"/>
      <c r="IB79" s="50"/>
      <c r="IC79" s="50"/>
      <c r="ID79" s="50"/>
      <c r="IE79" s="50"/>
      <c r="IF79" s="50"/>
      <c r="IG79" s="50"/>
      <c r="IH79" s="50"/>
      <c r="II79" s="50"/>
      <c r="IJ79" s="50"/>
      <c r="IK79" s="50"/>
      <c r="IL79" s="50"/>
      <c r="IM79" s="50"/>
      <c r="IN79" s="50"/>
      <c r="IO79" s="50"/>
      <c r="IP79" s="50"/>
      <c r="IQ79" s="50"/>
      <c r="IR79" s="50"/>
      <c r="IS79" s="50"/>
      <c r="IT79" s="50"/>
      <c r="IU79" s="50"/>
      <c r="IV79" s="50"/>
      <c r="IW79" s="50"/>
      <c r="IX79" s="50"/>
      <c r="IY79" s="50"/>
      <c r="IZ79" s="50"/>
      <c r="JA79" s="50"/>
      <c r="JB79" s="50"/>
      <c r="JC79" s="50"/>
      <c r="JD79" s="50"/>
      <c r="JE79" s="50"/>
      <c r="JF79" s="50"/>
      <c r="JG79" s="50"/>
      <c r="JH79" s="50"/>
      <c r="JI79" s="50"/>
      <c r="JJ79" s="50"/>
      <c r="JK79" s="50"/>
      <c r="JL79" s="50"/>
      <c r="JM79" s="50"/>
      <c r="JN79" s="50"/>
      <c r="JO79" s="50"/>
      <c r="JP79" s="50"/>
      <c r="JQ79" s="50"/>
      <c r="JR79" s="50"/>
      <c r="JS79" s="50"/>
      <c r="JT79" s="50"/>
      <c r="JU79" s="50"/>
      <c r="JV79" s="50"/>
      <c r="JW79" s="50"/>
      <c r="JX79" s="50"/>
      <c r="JY79" s="50"/>
      <c r="JZ79" s="50"/>
      <c r="KA79" s="50"/>
      <c r="KB79" s="50"/>
      <c r="KC79" s="50"/>
      <c r="KD79" s="50"/>
      <c r="KE79" s="50"/>
      <c r="KF79" s="50"/>
      <c r="KG79" s="50"/>
      <c r="KH79" s="50"/>
      <c r="KI79" s="50"/>
      <c r="KJ79" s="50"/>
      <c r="KK79" s="50"/>
      <c r="KL79" s="50"/>
      <c r="KM79" s="50"/>
      <c r="KN79" s="50"/>
      <c r="KO79" s="50"/>
      <c r="KP79" s="50"/>
      <c r="KQ79" s="50"/>
      <c r="KR79" s="50"/>
      <c r="KS79" s="50"/>
      <c r="KT79" s="50"/>
      <c r="KU79" s="50"/>
      <c r="KV79" s="50"/>
      <c r="KW79" s="50"/>
      <c r="KX79" s="50"/>
      <c r="KY79" s="50"/>
      <c r="KZ79" s="50"/>
      <c r="LA79" s="50"/>
      <c r="LB79" s="50"/>
      <c r="LC79" s="50"/>
      <c r="LD79" s="50"/>
      <c r="LE79" s="50"/>
      <c r="LF79" s="50"/>
      <c r="LG79" s="50"/>
      <c r="LH79" s="50"/>
      <c r="LI79" s="50"/>
      <c r="LJ79" s="50"/>
      <c r="LK79" s="50"/>
      <c r="LL79" s="50"/>
      <c r="LM79" s="50"/>
      <c r="LN79" s="50"/>
      <c r="LO79" s="50"/>
      <c r="LP79" s="50"/>
      <c r="LQ79" s="50"/>
      <c r="LR79" s="50"/>
      <c r="LS79" s="50"/>
      <c r="LT79" s="50"/>
      <c r="LU79" s="50"/>
      <c r="LV79" s="50"/>
      <c r="LW79" s="50"/>
      <c r="LX79" s="50"/>
      <c r="LY79" s="50"/>
      <c r="LZ79" s="50"/>
      <c r="MA79" s="50"/>
      <c r="MB79" s="50"/>
      <c r="MC79" s="50"/>
      <c r="MD79" s="50"/>
      <c r="ME79" s="50"/>
      <c r="MF79" s="50"/>
      <c r="MG79" s="50"/>
      <c r="MH79" s="50"/>
      <c r="MI79" s="50"/>
      <c r="MJ79" s="50"/>
      <c r="MK79" s="50"/>
      <c r="ML79" s="50"/>
      <c r="MM79" s="50"/>
      <c r="MN79" s="50"/>
      <c r="MO79" s="50"/>
      <c r="MP79" s="50"/>
      <c r="MQ79" s="50"/>
      <c r="MR79" s="50"/>
      <c r="MS79" s="50"/>
      <c r="MT79" s="50"/>
      <c r="MU79" s="50"/>
      <c r="MV79" s="50"/>
      <c r="MW79" s="50"/>
      <c r="MX79" s="50"/>
      <c r="MY79" s="50"/>
      <c r="MZ79" s="50"/>
      <c r="NA79" s="50"/>
      <c r="NB79" s="50"/>
      <c r="NC79" s="50"/>
      <c r="ND79" s="50"/>
      <c r="NE79" s="50"/>
      <c r="NF79" s="50"/>
      <c r="NG79" s="50"/>
      <c r="NH79" s="50"/>
      <c r="NI79" s="50"/>
      <c r="NJ79" s="50"/>
      <c r="NK79" s="50"/>
      <c r="NL79" s="50"/>
      <c r="NM79" s="50"/>
      <c r="NN79" s="50"/>
      <c r="NO79" s="50"/>
      <c r="NP79" s="50"/>
      <c r="NQ79" s="50"/>
      <c r="NR79" s="50"/>
      <c r="NS79" s="50"/>
      <c r="NT79" s="50"/>
      <c r="NU79" s="50"/>
      <c r="NV79" s="50"/>
      <c r="NW79" s="50"/>
      <c r="NX79" s="50"/>
      <c r="NY79" s="50"/>
      <c r="NZ79" s="50"/>
      <c r="OA79" s="50"/>
      <c r="OB79" s="50"/>
      <c r="OC79" s="50"/>
      <c r="OD79" s="50"/>
      <c r="OE79" s="50"/>
      <c r="OF79" s="50"/>
      <c r="OG79" s="50"/>
      <c r="OH79" s="50"/>
      <c r="OI79" s="50"/>
      <c r="OJ79" s="50"/>
      <c r="OK79" s="50"/>
      <c r="OL79" s="50"/>
      <c r="OM79" s="50"/>
      <c r="ON79" s="50"/>
      <c r="OO79" s="50"/>
      <c r="OP79" s="50"/>
      <c r="OQ79" s="50"/>
      <c r="OR79" s="50"/>
      <c r="OS79" s="50"/>
      <c r="OT79" s="50"/>
      <c r="OU79" s="50"/>
      <c r="OV79" s="50"/>
      <c r="OW79" s="50"/>
      <c r="OX79" s="50"/>
      <c r="OY79" s="50"/>
      <c r="OZ79" s="50"/>
      <c r="PA79" s="50"/>
      <c r="PB79" s="50"/>
      <c r="PC79" s="50"/>
      <c r="PD79" s="50"/>
      <c r="PE79" s="50"/>
      <c r="PF79" s="50"/>
      <c r="PG79" s="50"/>
      <c r="PH79" s="50"/>
      <c r="PI79" s="50"/>
      <c r="PJ79" s="50"/>
      <c r="PK79" s="50"/>
      <c r="PL79" s="50"/>
      <c r="PM79" s="50"/>
      <c r="PN79" s="50"/>
      <c r="PO79" s="50"/>
      <c r="PP79" s="50"/>
      <c r="PQ79" s="50"/>
      <c r="PR79" s="50"/>
      <c r="PS79" s="50"/>
      <c r="PT79" s="50"/>
      <c r="PU79" s="50"/>
      <c r="PV79" s="50"/>
      <c r="PW79" s="50"/>
      <c r="PX79" s="50"/>
      <c r="PY79" s="50"/>
      <c r="PZ79" s="50"/>
      <c r="QA79" s="50"/>
      <c r="QB79" s="50"/>
      <c r="QC79" s="50"/>
      <c r="QD79" s="50"/>
      <c r="QE79" s="50"/>
      <c r="QF79" s="50"/>
      <c r="QG79" s="50"/>
      <c r="QH79" s="50"/>
      <c r="QI79" s="50"/>
      <c r="QJ79" s="50"/>
      <c r="QK79" s="50"/>
      <c r="QL79" s="50"/>
      <c r="QM79" s="50"/>
      <c r="QN79" s="50"/>
      <c r="QO79" s="50"/>
      <c r="QP79" s="50"/>
      <c r="QQ79" s="50"/>
      <c r="QR79" s="50"/>
      <c r="QS79" s="50"/>
      <c r="QT79" s="50"/>
      <c r="QU79" s="50"/>
      <c r="QV79" s="50"/>
      <c r="QW79" s="50"/>
      <c r="QX79" s="50"/>
      <c r="QY79" s="50"/>
      <c r="QZ79" s="50"/>
      <c r="RA79" s="50"/>
      <c r="RB79" s="50"/>
      <c r="RC79" s="50"/>
      <c r="RD79" s="50"/>
      <c r="RE79" s="50"/>
      <c r="RF79" s="50"/>
      <c r="RG79" s="50"/>
      <c r="RH79" s="50"/>
      <c r="RI79" s="50"/>
      <c r="RJ79" s="50"/>
      <c r="RK79" s="50"/>
      <c r="RL79" s="50"/>
      <c r="RM79" s="50"/>
      <c r="RN79" s="50"/>
      <c r="RO79" s="50"/>
      <c r="RP79" s="50"/>
      <c r="RQ79" s="50"/>
      <c r="RR79" s="50"/>
      <c r="RS79" s="50"/>
      <c r="RT79" s="50"/>
      <c r="RU79" s="50"/>
      <c r="RV79" s="50"/>
      <c r="RW79" s="50"/>
      <c r="RX79" s="50"/>
      <c r="RY79" s="50"/>
      <c r="RZ79" s="50"/>
      <c r="SA79" s="50"/>
      <c r="SB79" s="50"/>
      <c r="SC79" s="50"/>
      <c r="SD79" s="50"/>
      <c r="SE79" s="50"/>
      <c r="SF79" s="50"/>
      <c r="SG79" s="50"/>
      <c r="SH79" s="50"/>
      <c r="SI79" s="50"/>
      <c r="SJ79" s="50"/>
    </row>
    <row r="80" spans="1:504" ht="27.75" customHeight="1">
      <c r="M80" s="618"/>
      <c r="S80" s="50"/>
      <c r="T80" s="50"/>
      <c r="U80" s="50"/>
      <c r="V80" s="50"/>
      <c r="W80" s="50"/>
      <c r="X80" s="50"/>
      <c r="Y80" s="50"/>
      <c r="Z80" s="50"/>
      <c r="AA80" s="50"/>
      <c r="AB80" s="50"/>
      <c r="AC80" s="50"/>
    </row>
    <row r="81" spans="1:227" ht="99.75">
      <c r="F81" s="558" t="s">
        <v>323</v>
      </c>
      <c r="G81" s="178"/>
      <c r="H81" s="178"/>
      <c r="I81" s="178"/>
      <c r="J81" s="178"/>
      <c r="K81" s="178"/>
      <c r="L81" s="186"/>
      <c r="M81" s="178"/>
      <c r="N81" s="186"/>
      <c r="O81" s="186"/>
      <c r="P81" s="576" t="s">
        <v>325</v>
      </c>
      <c r="Q81" s="576" t="s">
        <v>325</v>
      </c>
      <c r="R81" s="576" t="s">
        <v>325</v>
      </c>
      <c r="S81" s="576" t="s">
        <v>325</v>
      </c>
    </row>
    <row r="82" spans="1:227">
      <c r="C82" s="148"/>
      <c r="P82" s="140"/>
      <c r="Q82" s="52"/>
      <c r="S82" s="50"/>
      <c r="T82" s="50"/>
      <c r="U82" s="50"/>
      <c r="V82" s="50"/>
      <c r="W82" s="50"/>
      <c r="X82" s="50"/>
      <c r="Y82" s="50"/>
      <c r="Z82" s="50"/>
      <c r="AA82" s="50"/>
      <c r="AB82" s="50"/>
      <c r="AC82" s="50"/>
    </row>
    <row r="83" spans="1:227">
      <c r="Q83" s="52"/>
      <c r="S83" s="50"/>
      <c r="T83" s="50"/>
      <c r="U83" s="50"/>
      <c r="V83" s="50"/>
      <c r="W83" s="50"/>
      <c r="X83" s="50"/>
      <c r="Y83" s="50"/>
      <c r="Z83" s="50"/>
      <c r="AA83" s="50"/>
      <c r="AB83" s="50"/>
      <c r="AC83" s="50"/>
    </row>
    <row r="84" spans="1:227">
      <c r="C84" s="148"/>
      <c r="M84" s="490"/>
      <c r="S84" s="50"/>
      <c r="T84" s="50"/>
      <c r="U84" s="50"/>
      <c r="V84" s="50"/>
      <c r="W84" s="50"/>
      <c r="X84" s="50"/>
      <c r="Y84" s="50"/>
      <c r="Z84" s="50"/>
      <c r="AA84" s="50"/>
      <c r="AB84" s="50"/>
      <c r="AC84" s="50"/>
    </row>
    <row r="85" spans="1:227" s="143" customFormat="1">
      <c r="A85" s="23"/>
      <c r="C85" s="148"/>
      <c r="G85" s="120"/>
      <c r="H85" s="96"/>
      <c r="I85" s="23"/>
      <c r="M85" s="171"/>
      <c r="P85" s="23"/>
      <c r="Q85" s="23"/>
      <c r="R85" s="23"/>
      <c r="S85" s="50"/>
      <c r="T85" s="50"/>
      <c r="U85" s="50"/>
      <c r="V85" s="50"/>
      <c r="W85" s="50"/>
      <c r="X85" s="50"/>
      <c r="Y85" s="50"/>
      <c r="Z85" s="50"/>
      <c r="AA85" s="50"/>
      <c r="AB85" s="50"/>
      <c r="AC85" s="50"/>
      <c r="AD85" s="50"/>
      <c r="AE85" s="50"/>
      <c r="AF85" s="50"/>
      <c r="AG85" s="50"/>
      <c r="AH85" s="50"/>
      <c r="AI85" s="50"/>
      <c r="AJ85" s="50"/>
      <c r="AK85" s="50"/>
      <c r="AL85" s="50"/>
      <c r="AM85" s="50"/>
      <c r="AN85" s="50"/>
      <c r="AO85" s="50"/>
      <c r="AP85" s="50"/>
      <c r="AQ85" s="50"/>
      <c r="AR85" s="50"/>
      <c r="AS85" s="50"/>
      <c r="AT85" s="23"/>
      <c r="AU85" s="23"/>
      <c r="AV85" s="23"/>
      <c r="AW85" s="23"/>
      <c r="AX85" s="23"/>
      <c r="AY85" s="23"/>
      <c r="AZ85" s="23"/>
      <c r="BA85" s="23"/>
      <c r="BB85" s="23"/>
      <c r="BC85" s="23"/>
      <c r="BD85" s="23"/>
      <c r="BE85" s="23"/>
      <c r="BF85" s="23"/>
      <c r="BG85" s="23"/>
      <c r="BH85" s="23"/>
      <c r="BI85" s="23"/>
      <c r="BJ85" s="23"/>
      <c r="BK85" s="23"/>
      <c r="BL85" s="23"/>
      <c r="BM85" s="23"/>
      <c r="BN85" s="23"/>
      <c r="BO85" s="23"/>
      <c r="BP85" s="23"/>
      <c r="BQ85" s="23"/>
      <c r="BR85" s="23"/>
      <c r="BS85" s="23"/>
      <c r="BT85" s="23"/>
      <c r="BU85" s="23"/>
      <c r="BV85" s="23"/>
      <c r="BW85" s="23"/>
      <c r="BX85" s="23"/>
      <c r="BY85" s="23"/>
      <c r="BZ85" s="23"/>
      <c r="CA85" s="23"/>
      <c r="CB85" s="23"/>
      <c r="CC85" s="23"/>
      <c r="CD85" s="23"/>
      <c r="CE85" s="23"/>
      <c r="CF85" s="23"/>
      <c r="CG85" s="23"/>
      <c r="CH85" s="23"/>
      <c r="CI85" s="23"/>
      <c r="CJ85" s="23"/>
      <c r="CK85" s="23"/>
      <c r="CL85" s="23"/>
      <c r="CM85" s="23"/>
      <c r="CN85" s="23"/>
      <c r="CO85" s="23"/>
      <c r="CP85" s="23"/>
      <c r="CQ85" s="23"/>
      <c r="CR85" s="23"/>
      <c r="CS85" s="23"/>
      <c r="CT85" s="23"/>
      <c r="CU85" s="23"/>
      <c r="CV85" s="23"/>
      <c r="CW85" s="23"/>
      <c r="CX85" s="23"/>
      <c r="CY85" s="23"/>
      <c r="CZ85" s="23"/>
      <c r="DA85" s="23"/>
      <c r="DB85" s="23"/>
      <c r="DC85" s="23"/>
      <c r="DD85" s="23"/>
      <c r="DE85" s="23"/>
      <c r="DF85" s="23"/>
      <c r="DG85" s="23"/>
      <c r="DH85" s="23"/>
      <c r="DI85" s="23"/>
      <c r="DJ85" s="23"/>
      <c r="DK85" s="23"/>
      <c r="DL85" s="23"/>
      <c r="DM85" s="23"/>
      <c r="DN85" s="23"/>
      <c r="DO85" s="23"/>
      <c r="DP85" s="23"/>
      <c r="DQ85" s="23"/>
      <c r="DR85" s="23"/>
      <c r="DS85" s="23"/>
      <c r="DT85" s="23"/>
      <c r="DU85" s="23"/>
      <c r="DV85" s="23"/>
      <c r="DW85" s="23"/>
      <c r="DX85" s="23"/>
      <c r="DY85" s="23"/>
      <c r="DZ85" s="23"/>
      <c r="EA85" s="23"/>
      <c r="EB85" s="23"/>
      <c r="EC85" s="23"/>
      <c r="ED85" s="23"/>
      <c r="EE85" s="23"/>
      <c r="EF85" s="23"/>
      <c r="EG85" s="23"/>
      <c r="EH85" s="23"/>
      <c r="EI85" s="23"/>
      <c r="EJ85" s="23"/>
      <c r="EK85" s="23"/>
      <c r="EL85" s="23"/>
      <c r="EM85" s="23"/>
      <c r="EN85" s="23"/>
      <c r="EO85" s="23"/>
      <c r="EP85" s="23"/>
      <c r="EQ85" s="23"/>
      <c r="ER85" s="23"/>
      <c r="ES85" s="23"/>
      <c r="ET85" s="23"/>
      <c r="EU85" s="23"/>
      <c r="EV85" s="23"/>
      <c r="EW85" s="23"/>
      <c r="EX85" s="23"/>
      <c r="EY85" s="23"/>
      <c r="EZ85" s="23"/>
      <c r="FA85" s="23"/>
      <c r="FB85" s="23"/>
      <c r="FC85" s="23"/>
      <c r="FD85" s="23"/>
      <c r="FE85" s="23"/>
      <c r="FF85" s="23"/>
      <c r="FG85" s="23"/>
      <c r="FH85" s="23"/>
      <c r="FI85" s="23"/>
      <c r="FJ85" s="23"/>
      <c r="FK85" s="23"/>
      <c r="FL85" s="23"/>
      <c r="FM85" s="23"/>
      <c r="FN85" s="23"/>
      <c r="FO85" s="23"/>
      <c r="FP85" s="23"/>
      <c r="FQ85" s="23"/>
      <c r="FR85" s="23"/>
      <c r="FS85" s="23"/>
      <c r="FT85" s="23"/>
      <c r="FU85" s="23"/>
      <c r="FV85" s="23"/>
      <c r="FW85" s="23"/>
      <c r="FX85" s="23"/>
      <c r="FY85" s="23"/>
      <c r="FZ85" s="23"/>
      <c r="GA85" s="23"/>
      <c r="GB85" s="23"/>
      <c r="GC85" s="23"/>
      <c r="GD85" s="23"/>
      <c r="GE85" s="23"/>
      <c r="GF85" s="23"/>
      <c r="GG85" s="23"/>
      <c r="GH85" s="23"/>
      <c r="GI85" s="23"/>
      <c r="GJ85" s="23"/>
      <c r="GK85" s="23"/>
      <c r="GL85" s="23"/>
      <c r="GM85" s="23"/>
      <c r="GN85" s="23"/>
      <c r="GO85" s="23"/>
      <c r="GP85" s="23"/>
      <c r="GQ85" s="23"/>
      <c r="GR85" s="23"/>
      <c r="GS85" s="23"/>
      <c r="GT85" s="23"/>
      <c r="GU85" s="23"/>
      <c r="GV85" s="23"/>
      <c r="GW85" s="23"/>
      <c r="GX85" s="23"/>
      <c r="GY85" s="23"/>
      <c r="GZ85" s="23"/>
      <c r="HA85" s="23"/>
      <c r="HB85" s="23"/>
      <c r="HC85" s="23"/>
      <c r="HD85" s="23"/>
      <c r="HE85" s="23"/>
      <c r="HF85" s="23"/>
      <c r="HG85" s="23"/>
      <c r="HH85" s="23"/>
      <c r="HI85" s="23"/>
      <c r="HJ85" s="23"/>
      <c r="HK85" s="23"/>
      <c r="HL85" s="23"/>
      <c r="HM85" s="23"/>
      <c r="HN85" s="23"/>
      <c r="HO85" s="23"/>
      <c r="HP85" s="23"/>
      <c r="HQ85" s="23"/>
      <c r="HR85" s="23"/>
      <c r="HS85" s="23"/>
    </row>
    <row r="86" spans="1:227" s="143" customFormat="1">
      <c r="A86" s="23"/>
      <c r="G86" s="120"/>
      <c r="H86" s="96"/>
      <c r="I86" s="23"/>
      <c r="M86" s="489"/>
      <c r="P86" s="23"/>
      <c r="Q86" s="23"/>
      <c r="R86" s="23"/>
      <c r="S86" s="50"/>
      <c r="T86" s="50"/>
      <c r="U86" s="50"/>
      <c r="V86" s="50"/>
      <c r="W86" s="50"/>
      <c r="X86" s="50"/>
      <c r="Y86" s="50"/>
      <c r="Z86" s="50"/>
      <c r="AA86" s="50"/>
      <c r="AB86" s="50"/>
      <c r="AC86" s="50"/>
      <c r="AD86" s="50"/>
      <c r="AE86" s="50"/>
      <c r="AF86" s="50"/>
      <c r="AG86" s="50"/>
      <c r="AH86" s="50"/>
      <c r="AI86" s="50"/>
      <c r="AJ86" s="50"/>
      <c r="AK86" s="50"/>
      <c r="AL86" s="50"/>
      <c r="AM86" s="50"/>
      <c r="AN86" s="50"/>
      <c r="AO86" s="50"/>
      <c r="AP86" s="50"/>
      <c r="AQ86" s="50"/>
      <c r="AR86" s="50"/>
      <c r="AS86" s="50"/>
      <c r="AT86" s="23"/>
      <c r="AU86" s="23"/>
      <c r="AV86" s="23"/>
      <c r="AW86" s="23"/>
      <c r="AX86" s="23"/>
      <c r="AY86" s="23"/>
      <c r="AZ86" s="23"/>
      <c r="BA86" s="23"/>
      <c r="BB86" s="23"/>
      <c r="BC86" s="23"/>
      <c r="BD86" s="23"/>
      <c r="BE86" s="23"/>
      <c r="BF86" s="23"/>
      <c r="BG86" s="23"/>
      <c r="BH86" s="23"/>
      <c r="BI86" s="23"/>
      <c r="BJ86" s="23"/>
      <c r="BK86" s="23"/>
      <c r="BL86" s="23"/>
      <c r="BM86" s="23"/>
      <c r="BN86" s="23"/>
      <c r="BO86" s="23"/>
      <c r="BP86" s="23"/>
      <c r="BQ86" s="23"/>
      <c r="BR86" s="23"/>
      <c r="BS86" s="23"/>
      <c r="BT86" s="23"/>
      <c r="BU86" s="23"/>
      <c r="BV86" s="23"/>
      <c r="BW86" s="23"/>
      <c r="BX86" s="23"/>
      <c r="BY86" s="23"/>
      <c r="BZ86" s="23"/>
      <c r="CA86" s="23"/>
      <c r="CB86" s="23"/>
      <c r="CC86" s="23"/>
      <c r="CD86" s="23"/>
      <c r="CE86" s="23"/>
      <c r="CF86" s="23"/>
      <c r="CG86" s="23"/>
      <c r="CH86" s="23"/>
      <c r="CI86" s="23"/>
      <c r="CJ86" s="23"/>
      <c r="CK86" s="23"/>
      <c r="CL86" s="23"/>
      <c r="CM86" s="23"/>
      <c r="CN86" s="23"/>
      <c r="CO86" s="23"/>
      <c r="CP86" s="23"/>
      <c r="CQ86" s="23"/>
      <c r="CR86" s="23"/>
      <c r="CS86" s="23"/>
      <c r="CT86" s="23"/>
      <c r="CU86" s="23"/>
      <c r="CV86" s="23"/>
      <c r="CW86" s="23"/>
      <c r="CX86" s="23"/>
      <c r="CY86" s="23"/>
      <c r="CZ86" s="23"/>
      <c r="DA86" s="23"/>
      <c r="DB86" s="23"/>
      <c r="DC86" s="23"/>
      <c r="DD86" s="23"/>
      <c r="DE86" s="23"/>
      <c r="DF86" s="23"/>
      <c r="DG86" s="23"/>
      <c r="DH86" s="23"/>
      <c r="DI86" s="23"/>
      <c r="DJ86" s="23"/>
      <c r="DK86" s="23"/>
      <c r="DL86" s="23"/>
      <c r="DM86" s="23"/>
      <c r="DN86" s="23"/>
      <c r="DO86" s="23"/>
      <c r="DP86" s="23"/>
      <c r="DQ86" s="23"/>
      <c r="DR86" s="23"/>
      <c r="DS86" s="23"/>
      <c r="DT86" s="23"/>
      <c r="DU86" s="23"/>
      <c r="DV86" s="23"/>
      <c r="DW86" s="23"/>
      <c r="DX86" s="23"/>
      <c r="DY86" s="23"/>
      <c r="DZ86" s="23"/>
      <c r="EA86" s="23"/>
      <c r="EB86" s="23"/>
      <c r="EC86" s="23"/>
      <c r="ED86" s="23"/>
      <c r="EE86" s="23"/>
      <c r="EF86" s="23"/>
      <c r="EG86" s="23"/>
      <c r="EH86" s="23"/>
      <c r="EI86" s="23"/>
      <c r="EJ86" s="23"/>
      <c r="EK86" s="23"/>
      <c r="EL86" s="23"/>
      <c r="EM86" s="23"/>
      <c r="EN86" s="23"/>
      <c r="EO86" s="23"/>
      <c r="EP86" s="23"/>
      <c r="EQ86" s="23"/>
      <c r="ER86" s="23"/>
      <c r="ES86" s="23"/>
      <c r="ET86" s="23"/>
      <c r="EU86" s="23"/>
      <c r="EV86" s="23"/>
      <c r="EW86" s="23"/>
      <c r="EX86" s="23"/>
      <c r="EY86" s="23"/>
      <c r="EZ86" s="23"/>
      <c r="FA86" s="23"/>
      <c r="FB86" s="23"/>
      <c r="FC86" s="23"/>
      <c r="FD86" s="23"/>
      <c r="FE86" s="23"/>
      <c r="FF86" s="23"/>
      <c r="FG86" s="23"/>
      <c r="FH86" s="23"/>
      <c r="FI86" s="23"/>
      <c r="FJ86" s="23"/>
      <c r="FK86" s="23"/>
      <c r="FL86" s="23"/>
      <c r="FM86" s="23"/>
      <c r="FN86" s="23"/>
      <c r="FO86" s="23"/>
      <c r="FP86" s="23"/>
      <c r="FQ86" s="23"/>
      <c r="FR86" s="23"/>
      <c r="FS86" s="23"/>
      <c r="FT86" s="23"/>
      <c r="FU86" s="23"/>
      <c r="FV86" s="23"/>
      <c r="FW86" s="23"/>
      <c r="FX86" s="23"/>
      <c r="FY86" s="23"/>
      <c r="FZ86" s="23"/>
      <c r="GA86" s="23"/>
      <c r="GB86" s="23"/>
      <c r="GC86" s="23"/>
      <c r="GD86" s="23"/>
      <c r="GE86" s="23"/>
      <c r="GF86" s="23"/>
      <c r="GG86" s="23"/>
      <c r="GH86" s="23"/>
      <c r="GI86" s="23"/>
      <c r="GJ86" s="23"/>
      <c r="GK86" s="23"/>
      <c r="GL86" s="23"/>
      <c r="GM86" s="23"/>
      <c r="GN86" s="23"/>
      <c r="GO86" s="23"/>
      <c r="GP86" s="23"/>
      <c r="GQ86" s="23"/>
      <c r="GR86" s="23"/>
      <c r="GS86" s="23"/>
      <c r="GT86" s="23"/>
      <c r="GU86" s="23"/>
      <c r="GV86" s="23"/>
      <c r="GW86" s="23"/>
      <c r="GX86" s="23"/>
      <c r="GY86" s="23"/>
      <c r="GZ86" s="23"/>
      <c r="HA86" s="23"/>
      <c r="HB86" s="23"/>
      <c r="HC86" s="23"/>
      <c r="HD86" s="23"/>
      <c r="HE86" s="23"/>
      <c r="HF86" s="23"/>
      <c r="HG86" s="23"/>
      <c r="HH86" s="23"/>
      <c r="HI86" s="23"/>
      <c r="HJ86" s="23"/>
      <c r="HK86" s="23"/>
      <c r="HL86" s="23"/>
      <c r="HM86" s="23"/>
      <c r="HN86" s="23"/>
      <c r="HO86" s="23"/>
      <c r="HP86" s="23"/>
      <c r="HQ86" s="23"/>
      <c r="HR86" s="23"/>
      <c r="HS86" s="23"/>
    </row>
    <row r="87" spans="1:227" s="143" customFormat="1">
      <c r="A87" s="23"/>
      <c r="G87" s="120"/>
      <c r="H87" s="96"/>
      <c r="I87" s="23"/>
      <c r="M87" s="171"/>
      <c r="P87" s="23"/>
      <c r="Q87" s="23"/>
      <c r="R87" s="23"/>
      <c r="S87" s="50"/>
      <c r="T87" s="50"/>
      <c r="U87" s="50"/>
      <c r="V87" s="50"/>
      <c r="W87" s="50"/>
      <c r="X87" s="50"/>
      <c r="Y87" s="50"/>
      <c r="Z87" s="50"/>
      <c r="AA87" s="50"/>
      <c r="AB87" s="50"/>
      <c r="AC87" s="50"/>
      <c r="AD87" s="50"/>
      <c r="AE87" s="50"/>
      <c r="AF87" s="50"/>
      <c r="AG87" s="50"/>
      <c r="AH87" s="50"/>
      <c r="AI87" s="50"/>
      <c r="AJ87" s="50"/>
      <c r="AK87" s="50"/>
      <c r="AL87" s="50"/>
      <c r="AM87" s="50"/>
      <c r="AN87" s="50"/>
      <c r="AO87" s="50"/>
      <c r="AP87" s="50"/>
      <c r="AQ87" s="50"/>
      <c r="AR87" s="50"/>
      <c r="AS87" s="50"/>
      <c r="AT87" s="23"/>
      <c r="AU87" s="23"/>
      <c r="AV87" s="23"/>
      <c r="AW87" s="23"/>
      <c r="AX87" s="23"/>
      <c r="AY87" s="23"/>
      <c r="AZ87" s="23"/>
      <c r="BA87" s="23"/>
      <c r="BB87" s="23"/>
      <c r="BC87" s="23"/>
      <c r="BD87" s="23"/>
      <c r="BE87" s="23"/>
      <c r="BF87" s="23"/>
      <c r="BG87" s="23"/>
      <c r="BH87" s="23"/>
      <c r="BI87" s="23"/>
      <c r="BJ87" s="23"/>
      <c r="BK87" s="23"/>
      <c r="BL87" s="23"/>
      <c r="BM87" s="23"/>
      <c r="BN87" s="23"/>
      <c r="BO87" s="23"/>
      <c r="BP87" s="23"/>
      <c r="BQ87" s="23"/>
      <c r="BR87" s="23"/>
      <c r="BS87" s="23"/>
      <c r="BT87" s="23"/>
      <c r="BU87" s="23"/>
      <c r="BV87" s="23"/>
      <c r="BW87" s="23"/>
      <c r="BX87" s="23"/>
      <c r="BY87" s="23"/>
      <c r="BZ87" s="23"/>
      <c r="CA87" s="23"/>
      <c r="CB87" s="23"/>
      <c r="CC87" s="23"/>
      <c r="CD87" s="23"/>
      <c r="CE87" s="23"/>
      <c r="CF87" s="23"/>
      <c r="CG87" s="23"/>
      <c r="CH87" s="23"/>
      <c r="CI87" s="23"/>
      <c r="CJ87" s="23"/>
      <c r="CK87" s="23"/>
      <c r="CL87" s="23"/>
      <c r="CM87" s="23"/>
      <c r="CN87" s="23"/>
      <c r="CO87" s="23"/>
      <c r="CP87" s="23"/>
      <c r="CQ87" s="23"/>
      <c r="CR87" s="23"/>
      <c r="CS87" s="23"/>
      <c r="CT87" s="23"/>
      <c r="CU87" s="23"/>
      <c r="CV87" s="23"/>
      <c r="CW87" s="23"/>
      <c r="CX87" s="23"/>
      <c r="CY87" s="23"/>
      <c r="CZ87" s="23"/>
      <c r="DA87" s="23"/>
      <c r="DB87" s="23"/>
      <c r="DC87" s="23"/>
      <c r="DD87" s="23"/>
      <c r="DE87" s="23"/>
      <c r="DF87" s="23"/>
      <c r="DG87" s="23"/>
      <c r="DH87" s="23"/>
      <c r="DI87" s="23"/>
      <c r="DJ87" s="23"/>
      <c r="DK87" s="23"/>
      <c r="DL87" s="23"/>
      <c r="DM87" s="23"/>
      <c r="DN87" s="23"/>
      <c r="DO87" s="23"/>
      <c r="DP87" s="23"/>
      <c r="DQ87" s="23"/>
      <c r="DR87" s="23"/>
      <c r="DS87" s="23"/>
      <c r="DT87" s="23"/>
      <c r="DU87" s="23"/>
      <c r="DV87" s="23"/>
      <c r="DW87" s="23"/>
      <c r="DX87" s="23"/>
      <c r="DY87" s="23"/>
      <c r="DZ87" s="23"/>
      <c r="EA87" s="23"/>
      <c r="EB87" s="23"/>
      <c r="EC87" s="23"/>
      <c r="ED87" s="23"/>
      <c r="EE87" s="23"/>
      <c r="EF87" s="23"/>
      <c r="EG87" s="23"/>
      <c r="EH87" s="23"/>
      <c r="EI87" s="23"/>
      <c r="EJ87" s="23"/>
      <c r="EK87" s="23"/>
      <c r="EL87" s="23"/>
      <c r="EM87" s="23"/>
      <c r="EN87" s="23"/>
      <c r="EO87" s="23"/>
      <c r="EP87" s="23"/>
      <c r="EQ87" s="23"/>
      <c r="ER87" s="23"/>
      <c r="ES87" s="23"/>
      <c r="ET87" s="23"/>
      <c r="EU87" s="23"/>
      <c r="EV87" s="23"/>
      <c r="EW87" s="23"/>
      <c r="EX87" s="23"/>
      <c r="EY87" s="23"/>
      <c r="EZ87" s="23"/>
      <c r="FA87" s="23"/>
      <c r="FB87" s="23"/>
      <c r="FC87" s="23"/>
      <c r="FD87" s="23"/>
      <c r="FE87" s="23"/>
      <c r="FF87" s="23"/>
      <c r="FG87" s="23"/>
      <c r="FH87" s="23"/>
      <c r="FI87" s="23"/>
      <c r="FJ87" s="23"/>
      <c r="FK87" s="23"/>
      <c r="FL87" s="23"/>
      <c r="FM87" s="23"/>
      <c r="FN87" s="23"/>
      <c r="FO87" s="23"/>
      <c r="FP87" s="23"/>
      <c r="FQ87" s="23"/>
      <c r="FR87" s="23"/>
      <c r="FS87" s="23"/>
      <c r="FT87" s="23"/>
      <c r="FU87" s="23"/>
      <c r="FV87" s="23"/>
      <c r="FW87" s="23"/>
      <c r="FX87" s="23"/>
      <c r="FY87" s="23"/>
      <c r="FZ87" s="23"/>
      <c r="GA87" s="23"/>
      <c r="GB87" s="23"/>
      <c r="GC87" s="23"/>
      <c r="GD87" s="23"/>
      <c r="GE87" s="23"/>
      <c r="GF87" s="23"/>
      <c r="GG87" s="23"/>
      <c r="GH87" s="23"/>
      <c r="GI87" s="23"/>
      <c r="GJ87" s="23"/>
      <c r="GK87" s="23"/>
      <c r="GL87" s="23"/>
      <c r="GM87" s="23"/>
      <c r="GN87" s="23"/>
      <c r="GO87" s="23"/>
      <c r="GP87" s="23"/>
      <c r="GQ87" s="23"/>
      <c r="GR87" s="23"/>
      <c r="GS87" s="23"/>
      <c r="GT87" s="23"/>
      <c r="GU87" s="23"/>
      <c r="GV87" s="23"/>
      <c r="GW87" s="23"/>
      <c r="GX87" s="23"/>
      <c r="GY87" s="23"/>
      <c r="GZ87" s="23"/>
      <c r="HA87" s="23"/>
      <c r="HB87" s="23"/>
      <c r="HC87" s="23"/>
      <c r="HD87" s="23"/>
      <c r="HE87" s="23"/>
      <c r="HF87" s="23"/>
      <c r="HG87" s="23"/>
      <c r="HH87" s="23"/>
      <c r="HI87" s="23"/>
      <c r="HJ87" s="23"/>
      <c r="HK87" s="23"/>
      <c r="HL87" s="23"/>
      <c r="HM87" s="23"/>
      <c r="HN87" s="23"/>
      <c r="HO87" s="23"/>
      <c r="HP87" s="23"/>
      <c r="HQ87" s="23"/>
      <c r="HR87" s="23"/>
      <c r="HS87" s="23"/>
    </row>
    <row r="88" spans="1:227" s="143" customFormat="1">
      <c r="A88" s="23"/>
      <c r="G88" s="120"/>
      <c r="H88" s="96"/>
      <c r="I88" s="23"/>
      <c r="M88" s="489"/>
      <c r="P88" s="23"/>
      <c r="Q88" s="23"/>
      <c r="R88" s="23"/>
      <c r="S88" s="50"/>
      <c r="T88" s="50"/>
      <c r="U88" s="50"/>
      <c r="V88" s="50"/>
      <c r="W88" s="50"/>
      <c r="X88" s="50"/>
      <c r="Y88" s="50"/>
      <c r="Z88" s="50"/>
      <c r="AA88" s="50"/>
      <c r="AB88" s="50"/>
      <c r="AC88" s="50"/>
      <c r="AD88" s="50"/>
      <c r="AE88" s="50"/>
      <c r="AF88" s="50"/>
      <c r="AG88" s="50"/>
      <c r="AH88" s="50"/>
      <c r="AI88" s="50"/>
      <c r="AJ88" s="50"/>
      <c r="AK88" s="50"/>
      <c r="AL88" s="50"/>
      <c r="AM88" s="50"/>
      <c r="AN88" s="50"/>
      <c r="AO88" s="50"/>
      <c r="AP88" s="50"/>
      <c r="AQ88" s="50"/>
      <c r="AR88" s="50"/>
      <c r="AS88" s="50"/>
      <c r="AT88" s="23"/>
      <c r="AU88" s="23"/>
      <c r="AV88" s="23"/>
      <c r="AW88" s="23"/>
      <c r="AX88" s="23"/>
      <c r="AY88" s="23"/>
      <c r="AZ88" s="23"/>
      <c r="BA88" s="23"/>
      <c r="BB88" s="23"/>
      <c r="BC88" s="23"/>
      <c r="BD88" s="23"/>
      <c r="BE88" s="23"/>
      <c r="BF88" s="23"/>
      <c r="BG88" s="23"/>
      <c r="BH88" s="23"/>
      <c r="BI88" s="23"/>
      <c r="BJ88" s="23"/>
      <c r="BK88" s="23"/>
      <c r="BL88" s="23"/>
      <c r="BM88" s="23"/>
      <c r="BN88" s="23"/>
      <c r="BO88" s="23"/>
      <c r="BP88" s="23"/>
      <c r="BQ88" s="23"/>
      <c r="BR88" s="23"/>
      <c r="BS88" s="23"/>
      <c r="BT88" s="23"/>
      <c r="BU88" s="23"/>
      <c r="BV88" s="23"/>
      <c r="BW88" s="23"/>
      <c r="BX88" s="23"/>
      <c r="BY88" s="23"/>
      <c r="BZ88" s="23"/>
      <c r="CA88" s="23"/>
      <c r="CB88" s="23"/>
      <c r="CC88" s="23"/>
      <c r="CD88" s="23"/>
      <c r="CE88" s="23"/>
      <c r="CF88" s="23"/>
      <c r="CG88" s="23"/>
      <c r="CH88" s="23"/>
      <c r="CI88" s="23"/>
      <c r="CJ88" s="23"/>
      <c r="CK88" s="23"/>
      <c r="CL88" s="23"/>
      <c r="CM88" s="23"/>
      <c r="CN88" s="23"/>
      <c r="CO88" s="23"/>
      <c r="CP88" s="23"/>
      <c r="CQ88" s="23"/>
      <c r="CR88" s="23"/>
      <c r="CS88" s="23"/>
      <c r="CT88" s="23"/>
      <c r="CU88" s="23"/>
      <c r="CV88" s="23"/>
      <c r="CW88" s="23"/>
      <c r="CX88" s="23"/>
      <c r="CY88" s="23"/>
      <c r="CZ88" s="23"/>
      <c r="DA88" s="23"/>
      <c r="DB88" s="23"/>
      <c r="DC88" s="23"/>
      <c r="DD88" s="23"/>
      <c r="DE88" s="23"/>
      <c r="DF88" s="23"/>
      <c r="DG88" s="23"/>
      <c r="DH88" s="23"/>
      <c r="DI88" s="23"/>
      <c r="DJ88" s="23"/>
      <c r="DK88" s="23"/>
      <c r="DL88" s="23"/>
      <c r="DM88" s="23"/>
      <c r="DN88" s="23"/>
      <c r="DO88" s="23"/>
      <c r="DP88" s="23"/>
      <c r="DQ88" s="23"/>
      <c r="DR88" s="23"/>
      <c r="DS88" s="23"/>
      <c r="DT88" s="23"/>
      <c r="DU88" s="23"/>
      <c r="DV88" s="23"/>
      <c r="DW88" s="23"/>
      <c r="DX88" s="23"/>
      <c r="DY88" s="23"/>
      <c r="DZ88" s="23"/>
      <c r="EA88" s="23"/>
      <c r="EB88" s="23"/>
      <c r="EC88" s="23"/>
      <c r="ED88" s="23"/>
      <c r="EE88" s="23"/>
      <c r="EF88" s="23"/>
      <c r="EG88" s="23"/>
      <c r="EH88" s="23"/>
      <c r="EI88" s="23"/>
      <c r="EJ88" s="23"/>
      <c r="EK88" s="23"/>
      <c r="EL88" s="23"/>
      <c r="EM88" s="23"/>
      <c r="EN88" s="23"/>
      <c r="EO88" s="23"/>
      <c r="EP88" s="23"/>
      <c r="EQ88" s="23"/>
      <c r="ER88" s="23"/>
      <c r="ES88" s="23"/>
      <c r="ET88" s="23"/>
      <c r="EU88" s="23"/>
      <c r="EV88" s="23"/>
      <c r="EW88" s="23"/>
      <c r="EX88" s="23"/>
      <c r="EY88" s="23"/>
      <c r="EZ88" s="23"/>
      <c r="FA88" s="23"/>
      <c r="FB88" s="23"/>
      <c r="FC88" s="23"/>
      <c r="FD88" s="23"/>
      <c r="FE88" s="23"/>
      <c r="FF88" s="23"/>
      <c r="FG88" s="23"/>
      <c r="FH88" s="23"/>
      <c r="FI88" s="23"/>
      <c r="FJ88" s="23"/>
      <c r="FK88" s="23"/>
      <c r="FL88" s="23"/>
      <c r="FM88" s="23"/>
      <c r="FN88" s="23"/>
      <c r="FO88" s="23"/>
      <c r="FP88" s="23"/>
      <c r="FQ88" s="23"/>
      <c r="FR88" s="23"/>
      <c r="FS88" s="23"/>
      <c r="FT88" s="23"/>
      <c r="FU88" s="23"/>
      <c r="FV88" s="23"/>
      <c r="FW88" s="23"/>
      <c r="FX88" s="23"/>
      <c r="FY88" s="23"/>
      <c r="FZ88" s="23"/>
      <c r="GA88" s="23"/>
      <c r="GB88" s="23"/>
      <c r="GC88" s="23"/>
      <c r="GD88" s="23"/>
      <c r="GE88" s="23"/>
      <c r="GF88" s="23"/>
      <c r="GG88" s="23"/>
      <c r="GH88" s="23"/>
      <c r="GI88" s="23"/>
      <c r="GJ88" s="23"/>
      <c r="GK88" s="23"/>
      <c r="GL88" s="23"/>
      <c r="GM88" s="23"/>
      <c r="GN88" s="23"/>
      <c r="GO88" s="23"/>
      <c r="GP88" s="23"/>
      <c r="GQ88" s="23"/>
      <c r="GR88" s="23"/>
      <c r="GS88" s="23"/>
      <c r="GT88" s="23"/>
      <c r="GU88" s="23"/>
      <c r="GV88" s="23"/>
      <c r="GW88" s="23"/>
      <c r="GX88" s="23"/>
      <c r="GY88" s="23"/>
      <c r="GZ88" s="23"/>
      <c r="HA88" s="23"/>
      <c r="HB88" s="23"/>
      <c r="HC88" s="23"/>
      <c r="HD88" s="23"/>
      <c r="HE88" s="23"/>
      <c r="HF88" s="23"/>
      <c r="HG88" s="23"/>
      <c r="HH88" s="23"/>
      <c r="HI88" s="23"/>
      <c r="HJ88" s="23"/>
      <c r="HK88" s="23"/>
      <c r="HL88" s="23"/>
      <c r="HM88" s="23"/>
      <c r="HN88" s="23"/>
      <c r="HO88" s="23"/>
      <c r="HP88" s="23"/>
      <c r="HQ88" s="23"/>
      <c r="HR88" s="23"/>
      <c r="HS88" s="23"/>
    </row>
    <row r="89" spans="1:227" s="143" customFormat="1">
      <c r="A89" s="23"/>
      <c r="G89" s="120"/>
      <c r="H89" s="96"/>
      <c r="I89" s="23"/>
      <c r="P89" s="23"/>
      <c r="Q89" s="23"/>
      <c r="R89" s="23"/>
      <c r="S89" s="50"/>
      <c r="T89" s="50"/>
      <c r="U89" s="50"/>
      <c r="V89" s="50"/>
      <c r="W89" s="50"/>
      <c r="X89" s="50"/>
      <c r="Y89" s="50"/>
      <c r="Z89" s="50"/>
      <c r="AA89" s="50"/>
      <c r="AB89" s="50"/>
      <c r="AC89" s="50"/>
      <c r="AD89" s="50"/>
      <c r="AE89" s="50"/>
      <c r="AF89" s="50"/>
      <c r="AG89" s="50"/>
      <c r="AH89" s="50"/>
      <c r="AI89" s="50"/>
      <c r="AJ89" s="50"/>
      <c r="AK89" s="50"/>
      <c r="AL89" s="50"/>
      <c r="AM89" s="50"/>
      <c r="AN89" s="50"/>
      <c r="AO89" s="50"/>
      <c r="AP89" s="50"/>
      <c r="AQ89" s="50"/>
      <c r="AR89" s="50"/>
      <c r="AS89" s="50"/>
      <c r="AT89" s="23"/>
      <c r="AU89" s="23"/>
      <c r="AV89" s="23"/>
      <c r="AW89" s="23"/>
      <c r="AX89" s="23"/>
      <c r="AY89" s="23"/>
      <c r="AZ89" s="23"/>
      <c r="BA89" s="23"/>
      <c r="BB89" s="23"/>
      <c r="BC89" s="23"/>
      <c r="BD89" s="23"/>
      <c r="BE89" s="23"/>
      <c r="BF89" s="23"/>
      <c r="BG89" s="23"/>
      <c r="BH89" s="23"/>
      <c r="BI89" s="23"/>
      <c r="BJ89" s="23"/>
      <c r="BK89" s="23"/>
      <c r="BL89" s="23"/>
      <c r="BM89" s="23"/>
      <c r="BN89" s="23"/>
      <c r="BO89" s="23"/>
      <c r="BP89" s="23"/>
      <c r="BQ89" s="23"/>
      <c r="BR89" s="23"/>
      <c r="BS89" s="23"/>
      <c r="BT89" s="23"/>
      <c r="BU89" s="23"/>
      <c r="BV89" s="23"/>
      <c r="BW89" s="23"/>
      <c r="BX89" s="23"/>
      <c r="BY89" s="23"/>
      <c r="BZ89" s="23"/>
      <c r="CA89" s="23"/>
      <c r="CB89" s="23"/>
      <c r="CC89" s="23"/>
      <c r="CD89" s="23"/>
      <c r="CE89" s="23"/>
      <c r="CF89" s="23"/>
      <c r="CG89" s="23"/>
      <c r="CH89" s="23"/>
      <c r="CI89" s="23"/>
      <c r="CJ89" s="23"/>
      <c r="CK89" s="23"/>
      <c r="CL89" s="23"/>
      <c r="CM89" s="23"/>
      <c r="CN89" s="23"/>
      <c r="CO89" s="23"/>
      <c r="CP89" s="23"/>
      <c r="CQ89" s="23"/>
      <c r="CR89" s="23"/>
      <c r="CS89" s="23"/>
      <c r="CT89" s="23"/>
      <c r="CU89" s="23"/>
      <c r="CV89" s="23"/>
      <c r="CW89" s="23"/>
      <c r="CX89" s="23"/>
      <c r="CY89" s="23"/>
      <c r="CZ89" s="23"/>
      <c r="DA89" s="23"/>
      <c r="DB89" s="23"/>
      <c r="DC89" s="23"/>
      <c r="DD89" s="23"/>
      <c r="DE89" s="23"/>
      <c r="DF89" s="23"/>
      <c r="DG89" s="23"/>
      <c r="DH89" s="23"/>
      <c r="DI89" s="23"/>
      <c r="DJ89" s="23"/>
      <c r="DK89" s="23"/>
      <c r="DL89" s="23"/>
      <c r="DM89" s="23"/>
      <c r="DN89" s="23"/>
      <c r="DO89" s="23"/>
      <c r="DP89" s="23"/>
      <c r="DQ89" s="23"/>
      <c r="DR89" s="23"/>
      <c r="DS89" s="23"/>
      <c r="DT89" s="23"/>
      <c r="DU89" s="23"/>
      <c r="DV89" s="23"/>
      <c r="DW89" s="23"/>
      <c r="DX89" s="23"/>
      <c r="DY89" s="23"/>
      <c r="DZ89" s="23"/>
      <c r="EA89" s="23"/>
      <c r="EB89" s="23"/>
      <c r="EC89" s="23"/>
      <c r="ED89" s="23"/>
      <c r="EE89" s="23"/>
      <c r="EF89" s="23"/>
      <c r="EG89" s="23"/>
      <c r="EH89" s="23"/>
      <c r="EI89" s="23"/>
      <c r="EJ89" s="23"/>
      <c r="EK89" s="23"/>
      <c r="EL89" s="23"/>
      <c r="EM89" s="23"/>
      <c r="EN89" s="23"/>
      <c r="EO89" s="23"/>
      <c r="EP89" s="23"/>
      <c r="EQ89" s="23"/>
      <c r="ER89" s="23"/>
      <c r="ES89" s="23"/>
      <c r="ET89" s="23"/>
      <c r="EU89" s="23"/>
      <c r="EV89" s="23"/>
      <c r="EW89" s="23"/>
      <c r="EX89" s="23"/>
      <c r="EY89" s="23"/>
      <c r="EZ89" s="23"/>
      <c r="FA89" s="23"/>
      <c r="FB89" s="23"/>
      <c r="FC89" s="23"/>
      <c r="FD89" s="23"/>
      <c r="FE89" s="23"/>
      <c r="FF89" s="23"/>
      <c r="FG89" s="23"/>
      <c r="FH89" s="23"/>
      <c r="FI89" s="23"/>
      <c r="FJ89" s="23"/>
      <c r="FK89" s="23"/>
      <c r="FL89" s="23"/>
      <c r="FM89" s="23"/>
      <c r="FN89" s="23"/>
      <c r="FO89" s="23"/>
      <c r="FP89" s="23"/>
      <c r="FQ89" s="23"/>
      <c r="FR89" s="23"/>
      <c r="FS89" s="23"/>
      <c r="FT89" s="23"/>
      <c r="FU89" s="23"/>
      <c r="FV89" s="23"/>
      <c r="FW89" s="23"/>
      <c r="FX89" s="23"/>
      <c r="FY89" s="23"/>
      <c r="FZ89" s="23"/>
      <c r="GA89" s="23"/>
      <c r="GB89" s="23"/>
      <c r="GC89" s="23"/>
      <c r="GD89" s="23"/>
      <c r="GE89" s="23"/>
      <c r="GF89" s="23"/>
      <c r="GG89" s="23"/>
      <c r="GH89" s="23"/>
      <c r="GI89" s="23"/>
      <c r="GJ89" s="23"/>
      <c r="GK89" s="23"/>
      <c r="GL89" s="23"/>
      <c r="GM89" s="23"/>
      <c r="GN89" s="23"/>
      <c r="GO89" s="23"/>
      <c r="GP89" s="23"/>
      <c r="GQ89" s="23"/>
      <c r="GR89" s="23"/>
      <c r="GS89" s="23"/>
      <c r="GT89" s="23"/>
      <c r="GU89" s="23"/>
      <c r="GV89" s="23"/>
      <c r="GW89" s="23"/>
      <c r="GX89" s="23"/>
      <c r="GY89" s="23"/>
      <c r="GZ89" s="23"/>
      <c r="HA89" s="23"/>
      <c r="HB89" s="23"/>
      <c r="HC89" s="23"/>
      <c r="HD89" s="23"/>
      <c r="HE89" s="23"/>
      <c r="HF89" s="23"/>
      <c r="HG89" s="23"/>
      <c r="HH89" s="23"/>
      <c r="HI89" s="23"/>
      <c r="HJ89" s="23"/>
      <c r="HK89" s="23"/>
      <c r="HL89" s="23"/>
      <c r="HM89" s="23"/>
      <c r="HN89" s="23"/>
      <c r="HO89" s="23"/>
      <c r="HP89" s="23"/>
      <c r="HQ89" s="23"/>
      <c r="HR89" s="23"/>
      <c r="HS89" s="23"/>
    </row>
    <row r="90" spans="1:227">
      <c r="B90" s="143"/>
      <c r="C90" s="148"/>
      <c r="P90" s="52"/>
      <c r="Q90" s="52"/>
      <c r="R90" s="97"/>
      <c r="S90" s="50"/>
      <c r="T90" s="50"/>
      <c r="U90" s="50"/>
      <c r="V90" s="50"/>
      <c r="W90" s="50"/>
      <c r="X90" s="50"/>
      <c r="Y90" s="50"/>
      <c r="Z90" s="50"/>
      <c r="AA90" s="50"/>
      <c r="AB90" s="50"/>
      <c r="AC90" s="50"/>
    </row>
    <row r="91" spans="1:227">
      <c r="S91" s="50"/>
      <c r="T91" s="50"/>
      <c r="U91" s="50"/>
      <c r="V91" s="50"/>
      <c r="W91" s="50"/>
      <c r="X91" s="50"/>
      <c r="Y91" s="50"/>
      <c r="Z91" s="50"/>
      <c r="AA91" s="50"/>
      <c r="AB91" s="50"/>
      <c r="AC91" s="50"/>
    </row>
    <row r="92" spans="1:227" ht="24" customHeight="1">
      <c r="S92" s="50"/>
      <c r="T92" s="50"/>
      <c r="U92" s="50"/>
      <c r="V92" s="50"/>
      <c r="W92" s="50"/>
      <c r="X92" s="50"/>
      <c r="Y92" s="50"/>
      <c r="Z92" s="50"/>
      <c r="AA92" s="50"/>
      <c r="AB92" s="50"/>
      <c r="AC92" s="50"/>
    </row>
    <row r="93" spans="1:227" s="143" customFormat="1">
      <c r="A93" s="23"/>
      <c r="G93" s="120"/>
      <c r="H93" s="96"/>
      <c r="I93" s="23"/>
      <c r="P93" s="23"/>
      <c r="Q93" s="23"/>
      <c r="R93" s="23"/>
      <c r="S93" s="50"/>
      <c r="T93" s="50"/>
      <c r="U93" s="50"/>
      <c r="V93" s="50"/>
      <c r="W93" s="50"/>
      <c r="X93" s="50"/>
      <c r="Y93" s="50"/>
      <c r="Z93" s="50"/>
      <c r="AA93" s="50"/>
      <c r="AB93" s="50"/>
      <c r="AC93" s="50"/>
      <c r="AD93" s="50"/>
      <c r="AE93" s="50"/>
      <c r="AF93" s="50"/>
      <c r="AG93" s="50"/>
      <c r="AH93" s="50"/>
      <c r="AI93" s="50"/>
      <c r="AJ93" s="50"/>
      <c r="AK93" s="50"/>
      <c r="AL93" s="50"/>
      <c r="AM93" s="50"/>
      <c r="AN93" s="50"/>
      <c r="AO93" s="50"/>
      <c r="AP93" s="50"/>
      <c r="AQ93" s="50"/>
      <c r="AR93" s="50"/>
      <c r="AS93" s="50"/>
      <c r="AT93" s="23"/>
      <c r="AU93" s="23"/>
      <c r="AV93" s="23"/>
      <c r="AW93" s="23"/>
      <c r="AX93" s="23"/>
      <c r="AY93" s="23"/>
      <c r="AZ93" s="23"/>
      <c r="BA93" s="23"/>
      <c r="BB93" s="23"/>
      <c r="BC93" s="23"/>
      <c r="BD93" s="23"/>
      <c r="BE93" s="23"/>
      <c r="BF93" s="23"/>
      <c r="BG93" s="23"/>
      <c r="BH93" s="23"/>
      <c r="BI93" s="23"/>
      <c r="BJ93" s="23"/>
      <c r="BK93" s="23"/>
      <c r="BL93" s="23"/>
      <c r="BM93" s="23"/>
      <c r="BN93" s="23"/>
      <c r="BO93" s="23"/>
      <c r="BP93" s="23"/>
      <c r="BQ93" s="23"/>
      <c r="BR93" s="23"/>
      <c r="BS93" s="23"/>
      <c r="BT93" s="23"/>
      <c r="BU93" s="23"/>
      <c r="BV93" s="23"/>
      <c r="BW93" s="23"/>
      <c r="BX93" s="23"/>
      <c r="BY93" s="23"/>
      <c r="BZ93" s="23"/>
      <c r="CA93" s="23"/>
      <c r="CB93" s="23"/>
      <c r="CC93" s="23"/>
      <c r="CD93" s="23"/>
      <c r="CE93" s="23"/>
      <c r="CF93" s="23"/>
      <c r="CG93" s="23"/>
      <c r="CH93" s="23"/>
      <c r="CI93" s="23"/>
      <c r="CJ93" s="23"/>
      <c r="CK93" s="23"/>
      <c r="CL93" s="23"/>
      <c r="CM93" s="23"/>
      <c r="CN93" s="23"/>
      <c r="CO93" s="23"/>
      <c r="CP93" s="23"/>
      <c r="CQ93" s="23"/>
      <c r="CR93" s="23"/>
      <c r="CS93" s="23"/>
      <c r="CT93" s="23"/>
      <c r="CU93" s="23"/>
      <c r="CV93" s="23"/>
      <c r="CW93" s="23"/>
      <c r="CX93" s="23"/>
      <c r="CY93" s="23"/>
      <c r="CZ93" s="23"/>
      <c r="DA93" s="23"/>
      <c r="DB93" s="23"/>
      <c r="DC93" s="23"/>
      <c r="DD93" s="23"/>
      <c r="DE93" s="23"/>
      <c r="DF93" s="23"/>
      <c r="DG93" s="23"/>
      <c r="DH93" s="23"/>
      <c r="DI93" s="23"/>
      <c r="DJ93" s="23"/>
      <c r="DK93" s="23"/>
      <c r="DL93" s="23"/>
      <c r="DM93" s="23"/>
      <c r="DN93" s="23"/>
      <c r="DO93" s="23"/>
      <c r="DP93" s="23"/>
      <c r="DQ93" s="23"/>
      <c r="DR93" s="23"/>
      <c r="DS93" s="23"/>
      <c r="DT93" s="23"/>
      <c r="DU93" s="23"/>
      <c r="DV93" s="23"/>
      <c r="DW93" s="23"/>
      <c r="DX93" s="23"/>
      <c r="DY93" s="23"/>
      <c r="DZ93" s="23"/>
      <c r="EA93" s="23"/>
      <c r="EB93" s="23"/>
      <c r="EC93" s="23"/>
      <c r="ED93" s="23"/>
      <c r="EE93" s="23"/>
      <c r="EF93" s="23"/>
      <c r="EG93" s="23"/>
      <c r="EH93" s="23"/>
      <c r="EI93" s="23"/>
      <c r="EJ93" s="23"/>
      <c r="EK93" s="23"/>
      <c r="EL93" s="23"/>
      <c r="EM93" s="23"/>
      <c r="EN93" s="23"/>
      <c r="EO93" s="23"/>
      <c r="EP93" s="23"/>
      <c r="EQ93" s="23"/>
      <c r="ER93" s="23"/>
      <c r="ES93" s="23"/>
      <c r="ET93" s="23"/>
      <c r="EU93" s="23"/>
      <c r="EV93" s="23"/>
      <c r="EW93" s="23"/>
      <c r="EX93" s="23"/>
      <c r="EY93" s="23"/>
      <c r="EZ93" s="23"/>
      <c r="FA93" s="23"/>
      <c r="FB93" s="23"/>
      <c r="FC93" s="23"/>
      <c r="FD93" s="23"/>
      <c r="FE93" s="23"/>
      <c r="FF93" s="23"/>
      <c r="FG93" s="23"/>
      <c r="FH93" s="23"/>
      <c r="FI93" s="23"/>
      <c r="FJ93" s="23"/>
      <c r="FK93" s="23"/>
      <c r="FL93" s="23"/>
      <c r="FM93" s="23"/>
      <c r="FN93" s="23"/>
      <c r="FO93" s="23"/>
      <c r="FP93" s="23"/>
      <c r="FQ93" s="23"/>
      <c r="FR93" s="23"/>
      <c r="FS93" s="23"/>
      <c r="FT93" s="23"/>
      <c r="FU93" s="23"/>
      <c r="FV93" s="23"/>
      <c r="FW93" s="23"/>
      <c r="FX93" s="23"/>
      <c r="FY93" s="23"/>
      <c r="FZ93" s="23"/>
      <c r="GA93" s="23"/>
      <c r="GB93" s="23"/>
      <c r="GC93" s="23"/>
      <c r="GD93" s="23"/>
      <c r="GE93" s="23"/>
      <c r="GF93" s="23"/>
      <c r="GG93" s="23"/>
      <c r="GH93" s="23"/>
      <c r="GI93" s="23"/>
      <c r="GJ93" s="23"/>
      <c r="GK93" s="23"/>
      <c r="GL93" s="23"/>
      <c r="GM93" s="23"/>
      <c r="GN93" s="23"/>
      <c r="GO93" s="23"/>
      <c r="GP93" s="23"/>
      <c r="GQ93" s="23"/>
      <c r="GR93" s="23"/>
      <c r="GS93" s="23"/>
      <c r="GT93" s="23"/>
      <c r="GU93" s="23"/>
      <c r="GV93" s="23"/>
      <c r="GW93" s="23"/>
      <c r="GX93" s="23"/>
      <c r="GY93" s="23"/>
      <c r="GZ93" s="23"/>
      <c r="HA93" s="23"/>
      <c r="HB93" s="23"/>
      <c r="HC93" s="23"/>
      <c r="HD93" s="23"/>
      <c r="HE93" s="23"/>
      <c r="HF93" s="23"/>
      <c r="HG93" s="23"/>
      <c r="HH93" s="23"/>
      <c r="HI93" s="23"/>
      <c r="HJ93" s="23"/>
      <c r="HK93" s="23"/>
      <c r="HL93" s="23"/>
      <c r="HM93" s="23"/>
      <c r="HN93" s="23"/>
      <c r="HO93" s="23"/>
      <c r="HP93" s="23"/>
      <c r="HQ93" s="23"/>
      <c r="HR93" s="23"/>
      <c r="HS93" s="23"/>
    </row>
    <row r="94" spans="1:227" s="143" customFormat="1">
      <c r="A94" s="23"/>
      <c r="G94" s="120"/>
      <c r="H94" s="96"/>
      <c r="I94" s="23"/>
      <c r="P94" s="23"/>
      <c r="Q94" s="23"/>
      <c r="R94" s="23"/>
      <c r="S94" s="50"/>
      <c r="T94" s="50"/>
      <c r="U94" s="50"/>
      <c r="V94" s="50"/>
      <c r="W94" s="50"/>
      <c r="X94" s="50"/>
      <c r="Y94" s="50"/>
      <c r="Z94" s="50"/>
      <c r="AA94" s="50"/>
      <c r="AB94" s="50"/>
      <c r="AC94" s="50"/>
      <c r="AD94" s="50"/>
      <c r="AE94" s="50"/>
      <c r="AF94" s="50"/>
      <c r="AG94" s="50"/>
      <c r="AH94" s="50"/>
      <c r="AI94" s="50"/>
      <c r="AJ94" s="50"/>
      <c r="AK94" s="50"/>
      <c r="AL94" s="50"/>
      <c r="AM94" s="50"/>
      <c r="AN94" s="50"/>
      <c r="AO94" s="50"/>
      <c r="AP94" s="50"/>
      <c r="AQ94" s="50"/>
      <c r="AR94" s="50"/>
      <c r="AS94" s="50"/>
      <c r="AT94" s="23"/>
      <c r="AU94" s="23"/>
      <c r="AV94" s="23"/>
      <c r="AW94" s="23"/>
      <c r="AX94" s="23"/>
      <c r="AY94" s="23"/>
      <c r="AZ94" s="23"/>
      <c r="BA94" s="23"/>
      <c r="BB94" s="23"/>
      <c r="BC94" s="23"/>
      <c r="BD94" s="23"/>
      <c r="BE94" s="23"/>
      <c r="BF94" s="23"/>
      <c r="BG94" s="23"/>
      <c r="BH94" s="23"/>
      <c r="BI94" s="23"/>
      <c r="BJ94" s="23"/>
      <c r="BK94" s="23"/>
      <c r="BL94" s="23"/>
      <c r="BM94" s="23"/>
      <c r="BN94" s="23"/>
      <c r="BO94" s="23"/>
      <c r="BP94" s="23"/>
      <c r="BQ94" s="23"/>
      <c r="BR94" s="23"/>
      <c r="BS94" s="23"/>
      <c r="BT94" s="23"/>
      <c r="BU94" s="23"/>
      <c r="BV94" s="23"/>
      <c r="BW94" s="23"/>
      <c r="BX94" s="23"/>
      <c r="BY94" s="23"/>
      <c r="BZ94" s="23"/>
      <c r="CA94" s="23"/>
      <c r="CB94" s="23"/>
      <c r="CC94" s="23"/>
      <c r="CD94" s="23"/>
      <c r="CE94" s="23"/>
      <c r="CF94" s="23"/>
      <c r="CG94" s="23"/>
      <c r="CH94" s="23"/>
      <c r="CI94" s="23"/>
      <c r="CJ94" s="23"/>
      <c r="CK94" s="23"/>
      <c r="CL94" s="23"/>
      <c r="CM94" s="23"/>
      <c r="CN94" s="23"/>
      <c r="CO94" s="23"/>
      <c r="CP94" s="23"/>
      <c r="CQ94" s="23"/>
      <c r="CR94" s="23"/>
      <c r="CS94" s="23"/>
      <c r="CT94" s="23"/>
      <c r="CU94" s="23"/>
      <c r="CV94" s="23"/>
      <c r="CW94" s="23"/>
      <c r="CX94" s="23"/>
      <c r="CY94" s="23"/>
      <c r="CZ94" s="23"/>
      <c r="DA94" s="23"/>
      <c r="DB94" s="23"/>
      <c r="DC94" s="23"/>
      <c r="DD94" s="23"/>
      <c r="DE94" s="23"/>
      <c r="DF94" s="23"/>
      <c r="DG94" s="23"/>
      <c r="DH94" s="23"/>
      <c r="DI94" s="23"/>
      <c r="DJ94" s="23"/>
      <c r="DK94" s="23"/>
      <c r="DL94" s="23"/>
      <c r="DM94" s="23"/>
      <c r="DN94" s="23"/>
      <c r="DO94" s="23"/>
      <c r="DP94" s="23"/>
      <c r="DQ94" s="23"/>
      <c r="DR94" s="23"/>
      <c r="DS94" s="23"/>
      <c r="DT94" s="23"/>
      <c r="DU94" s="23"/>
      <c r="DV94" s="23"/>
      <c r="DW94" s="23"/>
      <c r="DX94" s="23"/>
      <c r="DY94" s="23"/>
      <c r="DZ94" s="23"/>
      <c r="EA94" s="23"/>
      <c r="EB94" s="23"/>
      <c r="EC94" s="23"/>
      <c r="ED94" s="23"/>
      <c r="EE94" s="23"/>
      <c r="EF94" s="23"/>
      <c r="EG94" s="23"/>
      <c r="EH94" s="23"/>
      <c r="EI94" s="23"/>
      <c r="EJ94" s="23"/>
      <c r="EK94" s="23"/>
      <c r="EL94" s="23"/>
      <c r="EM94" s="23"/>
      <c r="EN94" s="23"/>
      <c r="EO94" s="23"/>
      <c r="EP94" s="23"/>
      <c r="EQ94" s="23"/>
      <c r="ER94" s="23"/>
      <c r="ES94" s="23"/>
      <c r="ET94" s="23"/>
      <c r="EU94" s="23"/>
      <c r="EV94" s="23"/>
      <c r="EW94" s="23"/>
      <c r="EX94" s="23"/>
      <c r="EY94" s="23"/>
      <c r="EZ94" s="23"/>
      <c r="FA94" s="23"/>
      <c r="FB94" s="23"/>
      <c r="FC94" s="23"/>
      <c r="FD94" s="23"/>
      <c r="FE94" s="23"/>
      <c r="FF94" s="23"/>
      <c r="FG94" s="23"/>
      <c r="FH94" s="23"/>
      <c r="FI94" s="23"/>
      <c r="FJ94" s="23"/>
      <c r="FK94" s="23"/>
      <c r="FL94" s="23"/>
      <c r="FM94" s="23"/>
      <c r="FN94" s="23"/>
      <c r="FO94" s="23"/>
      <c r="FP94" s="23"/>
      <c r="FQ94" s="23"/>
      <c r="FR94" s="23"/>
      <c r="FS94" s="23"/>
      <c r="FT94" s="23"/>
      <c r="FU94" s="23"/>
      <c r="FV94" s="23"/>
      <c r="FW94" s="23"/>
      <c r="FX94" s="23"/>
      <c r="FY94" s="23"/>
      <c r="FZ94" s="23"/>
      <c r="GA94" s="23"/>
      <c r="GB94" s="23"/>
      <c r="GC94" s="23"/>
      <c r="GD94" s="23"/>
      <c r="GE94" s="23"/>
      <c r="GF94" s="23"/>
      <c r="GG94" s="23"/>
      <c r="GH94" s="23"/>
      <c r="GI94" s="23"/>
      <c r="GJ94" s="23"/>
      <c r="GK94" s="23"/>
      <c r="GL94" s="23"/>
      <c r="GM94" s="23"/>
      <c r="GN94" s="23"/>
      <c r="GO94" s="23"/>
      <c r="GP94" s="23"/>
      <c r="GQ94" s="23"/>
      <c r="GR94" s="23"/>
      <c r="GS94" s="23"/>
      <c r="GT94" s="23"/>
      <c r="GU94" s="23"/>
      <c r="GV94" s="23"/>
      <c r="GW94" s="23"/>
      <c r="GX94" s="23"/>
      <c r="GY94" s="23"/>
      <c r="GZ94" s="23"/>
      <c r="HA94" s="23"/>
      <c r="HB94" s="23"/>
      <c r="HC94" s="23"/>
      <c r="HD94" s="23"/>
      <c r="HE94" s="23"/>
      <c r="HF94" s="23"/>
      <c r="HG94" s="23"/>
      <c r="HH94" s="23"/>
      <c r="HI94" s="23"/>
      <c r="HJ94" s="23"/>
      <c r="HK94" s="23"/>
      <c r="HL94" s="23"/>
      <c r="HM94" s="23"/>
      <c r="HN94" s="23"/>
      <c r="HO94" s="23"/>
      <c r="HP94" s="23"/>
      <c r="HQ94" s="23"/>
      <c r="HR94" s="23"/>
      <c r="HS94" s="23"/>
    </row>
    <row r="95" spans="1:227" s="143" customFormat="1">
      <c r="A95" s="23"/>
      <c r="G95" s="120"/>
      <c r="H95" s="96"/>
      <c r="I95" s="23"/>
      <c r="P95" s="23"/>
      <c r="Q95" s="23"/>
      <c r="R95" s="23"/>
      <c r="S95" s="50"/>
      <c r="T95" s="50"/>
      <c r="U95" s="50"/>
      <c r="V95" s="50"/>
      <c r="W95" s="50"/>
      <c r="X95" s="50"/>
      <c r="Y95" s="50"/>
      <c r="Z95" s="50"/>
      <c r="AA95" s="50"/>
      <c r="AB95" s="50"/>
      <c r="AC95" s="50"/>
      <c r="AD95" s="50"/>
      <c r="AE95" s="50"/>
      <c r="AF95" s="50"/>
      <c r="AG95" s="50"/>
      <c r="AH95" s="50"/>
      <c r="AI95" s="50"/>
      <c r="AJ95" s="50"/>
      <c r="AK95" s="50"/>
      <c r="AL95" s="50"/>
      <c r="AM95" s="50"/>
      <c r="AN95" s="50"/>
      <c r="AO95" s="50"/>
      <c r="AP95" s="50"/>
      <c r="AQ95" s="50"/>
      <c r="AR95" s="50"/>
      <c r="AS95" s="50"/>
      <c r="AT95" s="23"/>
      <c r="AU95" s="23"/>
      <c r="AV95" s="23"/>
      <c r="AW95" s="23"/>
      <c r="AX95" s="23"/>
      <c r="AY95" s="23"/>
      <c r="AZ95" s="23"/>
      <c r="BA95" s="23"/>
      <c r="BB95" s="23"/>
      <c r="BC95" s="23"/>
      <c r="BD95" s="23"/>
      <c r="BE95" s="23"/>
      <c r="BF95" s="23"/>
      <c r="BG95" s="23"/>
      <c r="BH95" s="23"/>
      <c r="BI95" s="23"/>
      <c r="BJ95" s="23"/>
      <c r="BK95" s="23"/>
      <c r="BL95" s="23"/>
      <c r="BM95" s="23"/>
      <c r="BN95" s="23"/>
      <c r="BO95" s="23"/>
      <c r="BP95" s="23"/>
      <c r="BQ95" s="23"/>
      <c r="BR95" s="23"/>
      <c r="BS95" s="23"/>
      <c r="BT95" s="23"/>
      <c r="BU95" s="23"/>
      <c r="BV95" s="23"/>
      <c r="BW95" s="23"/>
      <c r="BX95" s="23"/>
      <c r="BY95" s="23"/>
      <c r="BZ95" s="23"/>
      <c r="CA95" s="23"/>
      <c r="CB95" s="23"/>
      <c r="CC95" s="23"/>
      <c r="CD95" s="23"/>
      <c r="CE95" s="23"/>
      <c r="CF95" s="23"/>
      <c r="CG95" s="23"/>
      <c r="CH95" s="23"/>
      <c r="CI95" s="23"/>
      <c r="CJ95" s="23"/>
      <c r="CK95" s="23"/>
      <c r="CL95" s="23"/>
      <c r="CM95" s="23"/>
      <c r="CN95" s="23"/>
      <c r="CO95" s="23"/>
      <c r="CP95" s="23"/>
      <c r="CQ95" s="23"/>
      <c r="CR95" s="23"/>
      <c r="CS95" s="23"/>
      <c r="CT95" s="23"/>
      <c r="CU95" s="23"/>
      <c r="CV95" s="23"/>
      <c r="CW95" s="23"/>
      <c r="CX95" s="23"/>
      <c r="CY95" s="23"/>
      <c r="CZ95" s="23"/>
      <c r="DA95" s="23"/>
      <c r="DB95" s="23"/>
      <c r="DC95" s="23"/>
      <c r="DD95" s="23"/>
      <c r="DE95" s="23"/>
      <c r="DF95" s="23"/>
      <c r="DG95" s="23"/>
      <c r="DH95" s="23"/>
      <c r="DI95" s="23"/>
      <c r="DJ95" s="23"/>
      <c r="DK95" s="23"/>
      <c r="DL95" s="23"/>
      <c r="DM95" s="23"/>
      <c r="DN95" s="23"/>
      <c r="DO95" s="23"/>
      <c r="DP95" s="23"/>
      <c r="DQ95" s="23"/>
      <c r="DR95" s="23"/>
      <c r="DS95" s="23"/>
      <c r="DT95" s="23"/>
      <c r="DU95" s="23"/>
      <c r="DV95" s="23"/>
      <c r="DW95" s="23"/>
      <c r="DX95" s="23"/>
      <c r="DY95" s="23"/>
      <c r="DZ95" s="23"/>
      <c r="EA95" s="23"/>
      <c r="EB95" s="23"/>
      <c r="EC95" s="23"/>
      <c r="ED95" s="23"/>
      <c r="EE95" s="23"/>
      <c r="EF95" s="23"/>
      <c r="EG95" s="23"/>
      <c r="EH95" s="23"/>
      <c r="EI95" s="23"/>
      <c r="EJ95" s="23"/>
      <c r="EK95" s="23"/>
      <c r="EL95" s="23"/>
      <c r="EM95" s="23"/>
      <c r="EN95" s="23"/>
      <c r="EO95" s="23"/>
      <c r="EP95" s="23"/>
      <c r="EQ95" s="23"/>
      <c r="ER95" s="23"/>
      <c r="ES95" s="23"/>
      <c r="ET95" s="23"/>
      <c r="EU95" s="23"/>
      <c r="EV95" s="23"/>
      <c r="EW95" s="23"/>
      <c r="EX95" s="23"/>
      <c r="EY95" s="23"/>
      <c r="EZ95" s="23"/>
      <c r="FA95" s="23"/>
      <c r="FB95" s="23"/>
      <c r="FC95" s="23"/>
      <c r="FD95" s="23"/>
      <c r="FE95" s="23"/>
      <c r="FF95" s="23"/>
      <c r="FG95" s="23"/>
      <c r="FH95" s="23"/>
      <c r="FI95" s="23"/>
      <c r="FJ95" s="23"/>
      <c r="FK95" s="23"/>
      <c r="FL95" s="23"/>
      <c r="FM95" s="23"/>
      <c r="FN95" s="23"/>
      <c r="FO95" s="23"/>
      <c r="FP95" s="23"/>
      <c r="FQ95" s="23"/>
      <c r="FR95" s="23"/>
      <c r="FS95" s="23"/>
      <c r="FT95" s="23"/>
      <c r="FU95" s="23"/>
      <c r="FV95" s="23"/>
      <c r="FW95" s="23"/>
      <c r="FX95" s="23"/>
      <c r="FY95" s="23"/>
      <c r="FZ95" s="23"/>
      <c r="GA95" s="23"/>
      <c r="GB95" s="23"/>
      <c r="GC95" s="23"/>
      <c r="GD95" s="23"/>
      <c r="GE95" s="23"/>
      <c r="GF95" s="23"/>
      <c r="GG95" s="23"/>
      <c r="GH95" s="23"/>
      <c r="GI95" s="23"/>
      <c r="GJ95" s="23"/>
      <c r="GK95" s="23"/>
      <c r="GL95" s="23"/>
      <c r="GM95" s="23"/>
      <c r="GN95" s="23"/>
      <c r="GO95" s="23"/>
      <c r="GP95" s="23"/>
      <c r="GQ95" s="23"/>
      <c r="GR95" s="23"/>
      <c r="GS95" s="23"/>
      <c r="GT95" s="23"/>
      <c r="GU95" s="23"/>
      <c r="GV95" s="23"/>
      <c r="GW95" s="23"/>
      <c r="GX95" s="23"/>
      <c r="GY95" s="23"/>
      <c r="GZ95" s="23"/>
      <c r="HA95" s="23"/>
      <c r="HB95" s="23"/>
      <c r="HC95" s="23"/>
      <c r="HD95" s="23"/>
      <c r="HE95" s="23"/>
      <c r="HF95" s="23"/>
      <c r="HG95" s="23"/>
      <c r="HH95" s="23"/>
      <c r="HI95" s="23"/>
      <c r="HJ95" s="23"/>
      <c r="HK95" s="23"/>
      <c r="HL95" s="23"/>
      <c r="HM95" s="23"/>
      <c r="HN95" s="23"/>
      <c r="HO95" s="23"/>
      <c r="HP95" s="23"/>
      <c r="HQ95" s="23"/>
      <c r="HR95" s="23"/>
      <c r="HS95" s="23"/>
    </row>
    <row r="96" spans="1:227" s="143" customFormat="1">
      <c r="A96" s="23"/>
      <c r="G96" s="120"/>
      <c r="H96" s="96"/>
      <c r="I96" s="23"/>
      <c r="P96" s="23"/>
      <c r="Q96" s="23"/>
      <c r="R96" s="23"/>
      <c r="S96" s="50"/>
      <c r="T96" s="50"/>
      <c r="U96" s="50"/>
      <c r="V96" s="50"/>
      <c r="W96" s="50"/>
      <c r="X96" s="50"/>
      <c r="Y96" s="50"/>
      <c r="Z96" s="50"/>
      <c r="AA96" s="50"/>
      <c r="AB96" s="50"/>
      <c r="AC96" s="50"/>
      <c r="AD96" s="50"/>
      <c r="AE96" s="50"/>
      <c r="AF96" s="50"/>
      <c r="AG96" s="50"/>
      <c r="AH96" s="50"/>
      <c r="AI96" s="50"/>
      <c r="AJ96" s="50"/>
      <c r="AK96" s="50"/>
      <c r="AL96" s="50"/>
      <c r="AM96" s="50"/>
      <c r="AN96" s="50"/>
      <c r="AO96" s="50"/>
      <c r="AP96" s="50"/>
      <c r="AQ96" s="50"/>
      <c r="AR96" s="50"/>
      <c r="AS96" s="50"/>
      <c r="AT96" s="23"/>
      <c r="AU96" s="23"/>
      <c r="AV96" s="23"/>
      <c r="AW96" s="23"/>
      <c r="AX96" s="23"/>
      <c r="AY96" s="23"/>
      <c r="AZ96" s="23"/>
      <c r="BA96" s="23"/>
      <c r="BB96" s="23"/>
      <c r="BC96" s="23"/>
      <c r="BD96" s="23"/>
      <c r="BE96" s="23"/>
      <c r="BF96" s="23"/>
      <c r="BG96" s="23"/>
      <c r="BH96" s="23"/>
      <c r="BI96" s="23"/>
      <c r="BJ96" s="23"/>
      <c r="BK96" s="23"/>
      <c r="BL96" s="23"/>
      <c r="BM96" s="23"/>
      <c r="BN96" s="23"/>
      <c r="BO96" s="23"/>
      <c r="BP96" s="23"/>
      <c r="BQ96" s="23"/>
      <c r="BR96" s="23"/>
      <c r="BS96" s="23"/>
      <c r="BT96" s="23"/>
      <c r="BU96" s="23"/>
      <c r="BV96" s="23"/>
      <c r="BW96" s="23"/>
      <c r="BX96" s="23"/>
      <c r="BY96" s="23"/>
      <c r="BZ96" s="23"/>
      <c r="CA96" s="23"/>
      <c r="CB96" s="23"/>
      <c r="CC96" s="23"/>
      <c r="CD96" s="23"/>
      <c r="CE96" s="23"/>
      <c r="CF96" s="23"/>
      <c r="CG96" s="23"/>
      <c r="CH96" s="23"/>
      <c r="CI96" s="23"/>
      <c r="CJ96" s="23"/>
      <c r="CK96" s="23"/>
      <c r="CL96" s="23"/>
      <c r="CM96" s="23"/>
      <c r="CN96" s="23"/>
      <c r="CO96" s="23"/>
      <c r="CP96" s="23"/>
      <c r="CQ96" s="23"/>
      <c r="CR96" s="23"/>
      <c r="CS96" s="23"/>
      <c r="CT96" s="23"/>
      <c r="CU96" s="23"/>
      <c r="CV96" s="23"/>
      <c r="CW96" s="23"/>
      <c r="CX96" s="23"/>
      <c r="CY96" s="23"/>
      <c r="CZ96" s="23"/>
      <c r="DA96" s="23"/>
      <c r="DB96" s="23"/>
      <c r="DC96" s="23"/>
      <c r="DD96" s="23"/>
      <c r="DE96" s="23"/>
      <c r="DF96" s="23"/>
      <c r="DG96" s="23"/>
      <c r="DH96" s="23"/>
      <c r="DI96" s="23"/>
      <c r="DJ96" s="23"/>
      <c r="DK96" s="23"/>
      <c r="DL96" s="23"/>
      <c r="DM96" s="23"/>
      <c r="DN96" s="23"/>
      <c r="DO96" s="23"/>
      <c r="DP96" s="23"/>
      <c r="DQ96" s="23"/>
      <c r="DR96" s="23"/>
      <c r="DS96" s="23"/>
      <c r="DT96" s="23"/>
      <c r="DU96" s="23"/>
      <c r="DV96" s="23"/>
      <c r="DW96" s="23"/>
      <c r="DX96" s="23"/>
      <c r="DY96" s="23"/>
      <c r="DZ96" s="23"/>
      <c r="EA96" s="23"/>
      <c r="EB96" s="23"/>
      <c r="EC96" s="23"/>
      <c r="ED96" s="23"/>
      <c r="EE96" s="23"/>
      <c r="EF96" s="23"/>
      <c r="EG96" s="23"/>
      <c r="EH96" s="23"/>
      <c r="EI96" s="23"/>
      <c r="EJ96" s="23"/>
      <c r="EK96" s="23"/>
      <c r="EL96" s="23"/>
      <c r="EM96" s="23"/>
      <c r="EN96" s="23"/>
      <c r="EO96" s="23"/>
      <c r="EP96" s="23"/>
      <c r="EQ96" s="23"/>
      <c r="ER96" s="23"/>
      <c r="ES96" s="23"/>
      <c r="ET96" s="23"/>
      <c r="EU96" s="23"/>
      <c r="EV96" s="23"/>
      <c r="EW96" s="23"/>
      <c r="EX96" s="23"/>
      <c r="EY96" s="23"/>
      <c r="EZ96" s="23"/>
      <c r="FA96" s="23"/>
      <c r="FB96" s="23"/>
      <c r="FC96" s="23"/>
      <c r="FD96" s="23"/>
      <c r="FE96" s="23"/>
      <c r="FF96" s="23"/>
      <c r="FG96" s="23"/>
      <c r="FH96" s="23"/>
      <c r="FI96" s="23"/>
      <c r="FJ96" s="23"/>
      <c r="FK96" s="23"/>
      <c r="FL96" s="23"/>
      <c r="FM96" s="23"/>
      <c r="FN96" s="23"/>
      <c r="FO96" s="23"/>
      <c r="FP96" s="23"/>
      <c r="FQ96" s="23"/>
      <c r="FR96" s="23"/>
      <c r="FS96" s="23"/>
      <c r="FT96" s="23"/>
      <c r="FU96" s="23"/>
      <c r="FV96" s="23"/>
      <c r="FW96" s="23"/>
      <c r="FX96" s="23"/>
      <c r="FY96" s="23"/>
      <c r="FZ96" s="23"/>
      <c r="GA96" s="23"/>
      <c r="GB96" s="23"/>
      <c r="GC96" s="23"/>
      <c r="GD96" s="23"/>
      <c r="GE96" s="23"/>
      <c r="GF96" s="23"/>
      <c r="GG96" s="23"/>
      <c r="GH96" s="23"/>
      <c r="GI96" s="23"/>
      <c r="GJ96" s="23"/>
      <c r="GK96" s="23"/>
      <c r="GL96" s="23"/>
      <c r="GM96" s="23"/>
      <c r="GN96" s="23"/>
      <c r="GO96" s="23"/>
      <c r="GP96" s="23"/>
      <c r="GQ96" s="23"/>
      <c r="GR96" s="23"/>
      <c r="GS96" s="23"/>
      <c r="GT96" s="23"/>
      <c r="GU96" s="23"/>
      <c r="GV96" s="23"/>
      <c r="GW96" s="23"/>
      <c r="GX96" s="23"/>
      <c r="GY96" s="23"/>
      <c r="GZ96" s="23"/>
      <c r="HA96" s="23"/>
      <c r="HB96" s="23"/>
      <c r="HC96" s="23"/>
      <c r="HD96" s="23"/>
      <c r="HE96" s="23"/>
      <c r="HF96" s="23"/>
      <c r="HG96" s="23"/>
      <c r="HH96" s="23"/>
      <c r="HI96" s="23"/>
      <c r="HJ96" s="23"/>
      <c r="HK96" s="23"/>
      <c r="HL96" s="23"/>
      <c r="HM96" s="23"/>
      <c r="HN96" s="23"/>
      <c r="HO96" s="23"/>
      <c r="HP96" s="23"/>
      <c r="HQ96" s="23"/>
      <c r="HR96" s="23"/>
      <c r="HS96" s="23"/>
    </row>
    <row r="97" spans="1:227" s="143" customFormat="1">
      <c r="A97" s="23"/>
      <c r="G97" s="120"/>
      <c r="H97" s="96"/>
      <c r="I97" s="23"/>
      <c r="P97" s="23"/>
      <c r="Q97" s="23"/>
      <c r="R97" s="23"/>
      <c r="S97" s="50"/>
      <c r="T97" s="50"/>
      <c r="U97" s="50"/>
      <c r="V97" s="50"/>
      <c r="W97" s="50"/>
      <c r="X97" s="50"/>
      <c r="Y97" s="50"/>
      <c r="Z97" s="50"/>
      <c r="AA97" s="50"/>
      <c r="AB97" s="50"/>
      <c r="AC97" s="50"/>
      <c r="AD97" s="50"/>
      <c r="AE97" s="50"/>
      <c r="AF97" s="50"/>
      <c r="AG97" s="50"/>
      <c r="AH97" s="50"/>
      <c r="AI97" s="50"/>
      <c r="AJ97" s="50"/>
      <c r="AK97" s="50"/>
      <c r="AL97" s="50"/>
      <c r="AM97" s="50"/>
      <c r="AN97" s="50"/>
      <c r="AO97" s="50"/>
      <c r="AP97" s="50"/>
      <c r="AQ97" s="50"/>
      <c r="AR97" s="50"/>
      <c r="AS97" s="50"/>
      <c r="AT97" s="23"/>
      <c r="AU97" s="23"/>
      <c r="AV97" s="23"/>
      <c r="AW97" s="23"/>
      <c r="AX97" s="23"/>
      <c r="AY97" s="23"/>
      <c r="AZ97" s="23"/>
      <c r="BA97" s="23"/>
      <c r="BB97" s="23"/>
      <c r="BC97" s="23"/>
      <c r="BD97" s="23"/>
      <c r="BE97" s="23"/>
      <c r="BF97" s="23"/>
      <c r="BG97" s="23"/>
      <c r="BH97" s="23"/>
      <c r="BI97" s="23"/>
      <c r="BJ97" s="23"/>
      <c r="BK97" s="23"/>
      <c r="BL97" s="23"/>
      <c r="BM97" s="23"/>
      <c r="BN97" s="23"/>
      <c r="BO97" s="23"/>
      <c r="BP97" s="23"/>
      <c r="BQ97" s="23"/>
      <c r="BR97" s="23"/>
      <c r="BS97" s="23"/>
      <c r="BT97" s="23"/>
      <c r="BU97" s="23"/>
      <c r="BV97" s="23"/>
      <c r="BW97" s="23"/>
      <c r="BX97" s="23"/>
      <c r="BY97" s="23"/>
      <c r="BZ97" s="23"/>
      <c r="CA97" s="23"/>
      <c r="CB97" s="23"/>
      <c r="CC97" s="23"/>
      <c r="CD97" s="23"/>
      <c r="CE97" s="23"/>
      <c r="CF97" s="23"/>
      <c r="CG97" s="23"/>
      <c r="CH97" s="23"/>
      <c r="CI97" s="23"/>
      <c r="CJ97" s="23"/>
      <c r="CK97" s="23"/>
      <c r="CL97" s="23"/>
      <c r="CM97" s="23"/>
      <c r="CN97" s="23"/>
      <c r="CO97" s="23"/>
      <c r="CP97" s="23"/>
      <c r="CQ97" s="23"/>
      <c r="CR97" s="23"/>
      <c r="CS97" s="23"/>
      <c r="CT97" s="23"/>
      <c r="CU97" s="23"/>
      <c r="CV97" s="23"/>
      <c r="CW97" s="23"/>
      <c r="CX97" s="23"/>
      <c r="CY97" s="23"/>
      <c r="CZ97" s="23"/>
      <c r="DA97" s="23"/>
      <c r="DB97" s="23"/>
      <c r="DC97" s="23"/>
      <c r="DD97" s="23"/>
      <c r="DE97" s="23"/>
      <c r="DF97" s="23"/>
      <c r="DG97" s="23"/>
      <c r="DH97" s="23"/>
      <c r="DI97" s="23"/>
      <c r="DJ97" s="23"/>
      <c r="DK97" s="23"/>
      <c r="DL97" s="23"/>
      <c r="DM97" s="23"/>
      <c r="DN97" s="23"/>
      <c r="DO97" s="23"/>
      <c r="DP97" s="23"/>
      <c r="DQ97" s="23"/>
      <c r="DR97" s="23"/>
      <c r="DS97" s="23"/>
      <c r="DT97" s="23"/>
      <c r="DU97" s="23"/>
      <c r="DV97" s="23"/>
      <c r="DW97" s="23"/>
      <c r="DX97" s="23"/>
      <c r="DY97" s="23"/>
      <c r="DZ97" s="23"/>
      <c r="EA97" s="23"/>
      <c r="EB97" s="23"/>
      <c r="EC97" s="23"/>
      <c r="ED97" s="23"/>
      <c r="EE97" s="23"/>
      <c r="EF97" s="23"/>
      <c r="EG97" s="23"/>
      <c r="EH97" s="23"/>
      <c r="EI97" s="23"/>
      <c r="EJ97" s="23"/>
      <c r="EK97" s="23"/>
      <c r="EL97" s="23"/>
      <c r="EM97" s="23"/>
      <c r="EN97" s="23"/>
      <c r="EO97" s="23"/>
      <c r="EP97" s="23"/>
      <c r="EQ97" s="23"/>
      <c r="ER97" s="23"/>
      <c r="ES97" s="23"/>
      <c r="ET97" s="23"/>
      <c r="EU97" s="23"/>
      <c r="EV97" s="23"/>
      <c r="EW97" s="23"/>
      <c r="EX97" s="23"/>
      <c r="EY97" s="23"/>
      <c r="EZ97" s="23"/>
      <c r="FA97" s="23"/>
      <c r="FB97" s="23"/>
      <c r="FC97" s="23"/>
      <c r="FD97" s="23"/>
      <c r="FE97" s="23"/>
      <c r="FF97" s="23"/>
      <c r="FG97" s="23"/>
      <c r="FH97" s="23"/>
      <c r="FI97" s="23"/>
      <c r="FJ97" s="23"/>
      <c r="FK97" s="23"/>
      <c r="FL97" s="23"/>
      <c r="FM97" s="23"/>
      <c r="FN97" s="23"/>
      <c r="FO97" s="23"/>
      <c r="FP97" s="23"/>
      <c r="FQ97" s="23"/>
      <c r="FR97" s="23"/>
      <c r="FS97" s="23"/>
      <c r="FT97" s="23"/>
      <c r="FU97" s="23"/>
      <c r="FV97" s="23"/>
      <c r="FW97" s="23"/>
      <c r="FX97" s="23"/>
      <c r="FY97" s="23"/>
      <c r="FZ97" s="23"/>
      <c r="GA97" s="23"/>
      <c r="GB97" s="23"/>
      <c r="GC97" s="23"/>
      <c r="GD97" s="23"/>
      <c r="GE97" s="23"/>
      <c r="GF97" s="23"/>
      <c r="GG97" s="23"/>
      <c r="GH97" s="23"/>
      <c r="GI97" s="23"/>
      <c r="GJ97" s="23"/>
      <c r="GK97" s="23"/>
      <c r="GL97" s="23"/>
      <c r="GM97" s="23"/>
      <c r="GN97" s="23"/>
      <c r="GO97" s="23"/>
      <c r="GP97" s="23"/>
      <c r="GQ97" s="23"/>
      <c r="GR97" s="23"/>
      <c r="GS97" s="23"/>
      <c r="GT97" s="23"/>
      <c r="GU97" s="23"/>
      <c r="GV97" s="23"/>
      <c r="GW97" s="23"/>
      <c r="GX97" s="23"/>
      <c r="GY97" s="23"/>
      <c r="GZ97" s="23"/>
      <c r="HA97" s="23"/>
      <c r="HB97" s="23"/>
      <c r="HC97" s="23"/>
      <c r="HD97" s="23"/>
      <c r="HE97" s="23"/>
      <c r="HF97" s="23"/>
      <c r="HG97" s="23"/>
      <c r="HH97" s="23"/>
      <c r="HI97" s="23"/>
      <c r="HJ97" s="23"/>
      <c r="HK97" s="23"/>
      <c r="HL97" s="23"/>
      <c r="HM97" s="23"/>
      <c r="HN97" s="23"/>
      <c r="HO97" s="23"/>
      <c r="HP97" s="23"/>
      <c r="HQ97" s="23"/>
      <c r="HR97" s="23"/>
      <c r="HS97" s="23"/>
    </row>
    <row r="98" spans="1:227" s="143" customFormat="1">
      <c r="A98" s="23"/>
      <c r="G98" s="120"/>
      <c r="H98" s="96"/>
      <c r="I98" s="23"/>
      <c r="P98" s="23"/>
      <c r="Q98" s="23"/>
      <c r="R98" s="23"/>
      <c r="S98" s="50"/>
      <c r="T98" s="50"/>
      <c r="U98" s="50"/>
      <c r="V98" s="50"/>
      <c r="W98" s="50"/>
      <c r="X98" s="50"/>
      <c r="Y98" s="50"/>
      <c r="Z98" s="50"/>
      <c r="AA98" s="50"/>
      <c r="AB98" s="50"/>
      <c r="AC98" s="50"/>
      <c r="AD98" s="50"/>
      <c r="AE98" s="50"/>
      <c r="AF98" s="50"/>
      <c r="AG98" s="50"/>
      <c r="AH98" s="50"/>
      <c r="AI98" s="50"/>
      <c r="AJ98" s="50"/>
      <c r="AK98" s="50"/>
      <c r="AL98" s="50"/>
      <c r="AM98" s="50"/>
      <c r="AN98" s="50"/>
      <c r="AO98" s="50"/>
      <c r="AP98" s="50"/>
      <c r="AQ98" s="50"/>
      <c r="AR98" s="50"/>
      <c r="AS98" s="50"/>
      <c r="AT98" s="23"/>
      <c r="AU98" s="23"/>
      <c r="AV98" s="23"/>
      <c r="AW98" s="23"/>
      <c r="AX98" s="23"/>
      <c r="AY98" s="23"/>
      <c r="AZ98" s="23"/>
      <c r="BA98" s="23"/>
      <c r="BB98" s="23"/>
      <c r="BC98" s="23"/>
      <c r="BD98" s="23"/>
      <c r="BE98" s="23"/>
      <c r="BF98" s="23"/>
      <c r="BG98" s="23"/>
      <c r="BH98" s="23"/>
      <c r="BI98" s="23"/>
      <c r="BJ98" s="23"/>
      <c r="BK98" s="23"/>
      <c r="BL98" s="23"/>
      <c r="BM98" s="23"/>
      <c r="BN98" s="23"/>
      <c r="BO98" s="23"/>
      <c r="BP98" s="23"/>
      <c r="BQ98" s="23"/>
      <c r="BR98" s="23"/>
      <c r="BS98" s="23"/>
      <c r="BT98" s="23"/>
      <c r="BU98" s="23"/>
      <c r="BV98" s="23"/>
      <c r="BW98" s="23"/>
      <c r="BX98" s="23"/>
      <c r="BY98" s="23"/>
      <c r="BZ98" s="23"/>
      <c r="CA98" s="23"/>
      <c r="CB98" s="23"/>
      <c r="CC98" s="23"/>
      <c r="CD98" s="23"/>
      <c r="CE98" s="23"/>
      <c r="CF98" s="23"/>
      <c r="CG98" s="23"/>
      <c r="CH98" s="23"/>
      <c r="CI98" s="23"/>
      <c r="CJ98" s="23"/>
      <c r="CK98" s="23"/>
      <c r="CL98" s="23"/>
      <c r="CM98" s="23"/>
      <c r="CN98" s="23"/>
      <c r="CO98" s="23"/>
      <c r="CP98" s="23"/>
      <c r="CQ98" s="23"/>
      <c r="CR98" s="23"/>
      <c r="CS98" s="23"/>
      <c r="CT98" s="23"/>
      <c r="CU98" s="23"/>
      <c r="CV98" s="23"/>
      <c r="CW98" s="23"/>
      <c r="CX98" s="23"/>
      <c r="CY98" s="23"/>
      <c r="CZ98" s="23"/>
      <c r="DA98" s="23"/>
      <c r="DB98" s="23"/>
      <c r="DC98" s="23"/>
      <c r="DD98" s="23"/>
      <c r="DE98" s="23"/>
      <c r="DF98" s="23"/>
      <c r="DG98" s="23"/>
      <c r="DH98" s="23"/>
      <c r="DI98" s="23"/>
      <c r="DJ98" s="23"/>
      <c r="DK98" s="23"/>
      <c r="DL98" s="23"/>
      <c r="DM98" s="23"/>
      <c r="DN98" s="23"/>
      <c r="DO98" s="23"/>
      <c r="DP98" s="23"/>
      <c r="DQ98" s="23"/>
      <c r="DR98" s="23"/>
      <c r="DS98" s="23"/>
      <c r="DT98" s="23"/>
      <c r="DU98" s="23"/>
      <c r="DV98" s="23"/>
      <c r="DW98" s="23"/>
      <c r="DX98" s="23"/>
      <c r="DY98" s="23"/>
      <c r="DZ98" s="23"/>
      <c r="EA98" s="23"/>
      <c r="EB98" s="23"/>
      <c r="EC98" s="23"/>
      <c r="ED98" s="23"/>
      <c r="EE98" s="23"/>
      <c r="EF98" s="23"/>
      <c r="EG98" s="23"/>
      <c r="EH98" s="23"/>
      <c r="EI98" s="23"/>
      <c r="EJ98" s="23"/>
      <c r="EK98" s="23"/>
      <c r="EL98" s="23"/>
      <c r="EM98" s="23"/>
      <c r="EN98" s="23"/>
      <c r="EO98" s="23"/>
      <c r="EP98" s="23"/>
      <c r="EQ98" s="23"/>
      <c r="ER98" s="23"/>
      <c r="ES98" s="23"/>
      <c r="ET98" s="23"/>
      <c r="EU98" s="23"/>
      <c r="EV98" s="23"/>
      <c r="EW98" s="23"/>
      <c r="EX98" s="23"/>
      <c r="EY98" s="23"/>
      <c r="EZ98" s="23"/>
      <c r="FA98" s="23"/>
      <c r="FB98" s="23"/>
      <c r="FC98" s="23"/>
      <c r="FD98" s="23"/>
      <c r="FE98" s="23"/>
      <c r="FF98" s="23"/>
      <c r="FG98" s="23"/>
      <c r="FH98" s="23"/>
      <c r="FI98" s="23"/>
      <c r="FJ98" s="23"/>
      <c r="FK98" s="23"/>
      <c r="FL98" s="23"/>
      <c r="FM98" s="23"/>
      <c r="FN98" s="23"/>
      <c r="FO98" s="23"/>
      <c r="FP98" s="23"/>
      <c r="FQ98" s="23"/>
      <c r="FR98" s="23"/>
      <c r="FS98" s="23"/>
      <c r="FT98" s="23"/>
      <c r="FU98" s="23"/>
      <c r="FV98" s="23"/>
      <c r="FW98" s="23"/>
      <c r="FX98" s="23"/>
      <c r="FY98" s="23"/>
      <c r="FZ98" s="23"/>
      <c r="GA98" s="23"/>
      <c r="GB98" s="23"/>
      <c r="GC98" s="23"/>
      <c r="GD98" s="23"/>
      <c r="GE98" s="23"/>
      <c r="GF98" s="23"/>
      <c r="GG98" s="23"/>
      <c r="GH98" s="23"/>
      <c r="GI98" s="23"/>
      <c r="GJ98" s="23"/>
      <c r="GK98" s="23"/>
      <c r="GL98" s="23"/>
      <c r="GM98" s="23"/>
      <c r="GN98" s="23"/>
      <c r="GO98" s="23"/>
      <c r="GP98" s="23"/>
      <c r="GQ98" s="23"/>
      <c r="GR98" s="23"/>
      <c r="GS98" s="23"/>
      <c r="GT98" s="23"/>
      <c r="GU98" s="23"/>
      <c r="GV98" s="23"/>
      <c r="GW98" s="23"/>
      <c r="GX98" s="23"/>
      <c r="GY98" s="23"/>
      <c r="GZ98" s="23"/>
      <c r="HA98" s="23"/>
      <c r="HB98" s="23"/>
      <c r="HC98" s="23"/>
      <c r="HD98" s="23"/>
      <c r="HE98" s="23"/>
      <c r="HF98" s="23"/>
      <c r="HG98" s="23"/>
      <c r="HH98" s="23"/>
      <c r="HI98" s="23"/>
      <c r="HJ98" s="23"/>
      <c r="HK98" s="23"/>
      <c r="HL98" s="23"/>
      <c r="HM98" s="23"/>
      <c r="HN98" s="23"/>
      <c r="HO98" s="23"/>
      <c r="HP98" s="23"/>
      <c r="HQ98" s="23"/>
      <c r="HR98" s="23"/>
      <c r="HS98" s="23"/>
    </row>
    <row r="99" spans="1:227" s="143" customFormat="1">
      <c r="A99" s="23"/>
      <c r="G99" s="120"/>
      <c r="H99" s="96"/>
      <c r="I99" s="23"/>
      <c r="P99" s="23"/>
      <c r="Q99" s="23"/>
      <c r="R99" s="23"/>
      <c r="S99" s="50"/>
      <c r="T99" s="50"/>
      <c r="U99" s="50"/>
      <c r="V99" s="50"/>
      <c r="W99" s="50"/>
      <c r="X99" s="50"/>
      <c r="Y99" s="50"/>
      <c r="Z99" s="50"/>
      <c r="AA99" s="50"/>
      <c r="AB99" s="50"/>
      <c r="AC99" s="50"/>
      <c r="AD99" s="50"/>
      <c r="AE99" s="50"/>
      <c r="AF99" s="50"/>
      <c r="AG99" s="50"/>
      <c r="AH99" s="50"/>
      <c r="AI99" s="50"/>
      <c r="AJ99" s="50"/>
      <c r="AK99" s="50"/>
      <c r="AL99" s="50"/>
      <c r="AM99" s="50"/>
      <c r="AN99" s="50"/>
      <c r="AO99" s="50"/>
      <c r="AP99" s="50"/>
      <c r="AQ99" s="50"/>
      <c r="AR99" s="50"/>
      <c r="AS99" s="50"/>
      <c r="AT99" s="23"/>
      <c r="AU99" s="23"/>
      <c r="AV99" s="23"/>
      <c r="AW99" s="23"/>
      <c r="AX99" s="23"/>
      <c r="AY99" s="23"/>
      <c r="AZ99" s="23"/>
      <c r="BA99" s="23"/>
      <c r="BB99" s="23"/>
      <c r="BC99" s="23"/>
      <c r="BD99" s="23"/>
      <c r="BE99" s="23"/>
      <c r="BF99" s="23"/>
      <c r="BG99" s="23"/>
      <c r="BH99" s="23"/>
      <c r="BI99" s="23"/>
      <c r="BJ99" s="23"/>
      <c r="BK99" s="23"/>
      <c r="BL99" s="23"/>
      <c r="BM99" s="23"/>
      <c r="BN99" s="23"/>
      <c r="BO99" s="23"/>
      <c r="BP99" s="23"/>
      <c r="BQ99" s="23"/>
      <c r="BR99" s="23"/>
      <c r="BS99" s="23"/>
      <c r="BT99" s="23"/>
      <c r="BU99" s="23"/>
      <c r="BV99" s="23"/>
      <c r="BW99" s="23"/>
      <c r="BX99" s="23"/>
      <c r="BY99" s="23"/>
      <c r="BZ99" s="23"/>
      <c r="CA99" s="23"/>
      <c r="CB99" s="23"/>
      <c r="CC99" s="23"/>
      <c r="CD99" s="23"/>
      <c r="CE99" s="23"/>
      <c r="CF99" s="23"/>
      <c r="CG99" s="23"/>
      <c r="CH99" s="23"/>
      <c r="CI99" s="23"/>
      <c r="CJ99" s="23"/>
      <c r="CK99" s="23"/>
      <c r="CL99" s="23"/>
      <c r="CM99" s="23"/>
      <c r="CN99" s="23"/>
      <c r="CO99" s="23"/>
      <c r="CP99" s="23"/>
      <c r="CQ99" s="23"/>
      <c r="CR99" s="23"/>
      <c r="CS99" s="23"/>
      <c r="CT99" s="23"/>
      <c r="CU99" s="23"/>
      <c r="CV99" s="23"/>
      <c r="CW99" s="23"/>
      <c r="CX99" s="23"/>
      <c r="CY99" s="23"/>
      <c r="CZ99" s="23"/>
      <c r="DA99" s="23"/>
      <c r="DB99" s="23"/>
      <c r="DC99" s="23"/>
      <c r="DD99" s="23"/>
      <c r="DE99" s="23"/>
      <c r="DF99" s="23"/>
      <c r="DG99" s="23"/>
      <c r="DH99" s="23"/>
      <c r="DI99" s="23"/>
      <c r="DJ99" s="23"/>
      <c r="DK99" s="23"/>
      <c r="DL99" s="23"/>
      <c r="DM99" s="23"/>
      <c r="DN99" s="23"/>
      <c r="DO99" s="23"/>
      <c r="DP99" s="23"/>
      <c r="DQ99" s="23"/>
      <c r="DR99" s="23"/>
      <c r="DS99" s="23"/>
      <c r="DT99" s="23"/>
      <c r="DU99" s="23"/>
      <c r="DV99" s="23"/>
      <c r="DW99" s="23"/>
      <c r="DX99" s="23"/>
      <c r="DY99" s="23"/>
      <c r="DZ99" s="23"/>
      <c r="EA99" s="23"/>
      <c r="EB99" s="23"/>
      <c r="EC99" s="23"/>
      <c r="ED99" s="23"/>
      <c r="EE99" s="23"/>
      <c r="EF99" s="23"/>
      <c r="EG99" s="23"/>
      <c r="EH99" s="23"/>
      <c r="EI99" s="23"/>
      <c r="EJ99" s="23"/>
      <c r="EK99" s="23"/>
      <c r="EL99" s="23"/>
      <c r="EM99" s="23"/>
      <c r="EN99" s="23"/>
      <c r="EO99" s="23"/>
      <c r="EP99" s="23"/>
      <c r="EQ99" s="23"/>
      <c r="ER99" s="23"/>
      <c r="ES99" s="23"/>
      <c r="ET99" s="23"/>
      <c r="EU99" s="23"/>
      <c r="EV99" s="23"/>
      <c r="EW99" s="23"/>
      <c r="EX99" s="23"/>
      <c r="EY99" s="23"/>
      <c r="EZ99" s="23"/>
      <c r="FA99" s="23"/>
      <c r="FB99" s="23"/>
      <c r="FC99" s="23"/>
      <c r="FD99" s="23"/>
      <c r="FE99" s="23"/>
      <c r="FF99" s="23"/>
      <c r="FG99" s="23"/>
      <c r="FH99" s="23"/>
      <c r="FI99" s="23"/>
      <c r="FJ99" s="23"/>
      <c r="FK99" s="23"/>
      <c r="FL99" s="23"/>
      <c r="FM99" s="23"/>
      <c r="FN99" s="23"/>
      <c r="FO99" s="23"/>
      <c r="FP99" s="23"/>
      <c r="FQ99" s="23"/>
      <c r="FR99" s="23"/>
      <c r="FS99" s="23"/>
      <c r="FT99" s="23"/>
      <c r="FU99" s="23"/>
      <c r="FV99" s="23"/>
      <c r="FW99" s="23"/>
      <c r="FX99" s="23"/>
      <c r="FY99" s="23"/>
      <c r="FZ99" s="23"/>
      <c r="GA99" s="23"/>
      <c r="GB99" s="23"/>
      <c r="GC99" s="23"/>
      <c r="GD99" s="23"/>
      <c r="GE99" s="23"/>
      <c r="GF99" s="23"/>
      <c r="GG99" s="23"/>
      <c r="GH99" s="23"/>
      <c r="GI99" s="23"/>
      <c r="GJ99" s="23"/>
      <c r="GK99" s="23"/>
      <c r="GL99" s="23"/>
      <c r="GM99" s="23"/>
      <c r="GN99" s="23"/>
      <c r="GO99" s="23"/>
      <c r="GP99" s="23"/>
      <c r="GQ99" s="23"/>
      <c r="GR99" s="23"/>
      <c r="GS99" s="23"/>
      <c r="GT99" s="23"/>
      <c r="GU99" s="23"/>
      <c r="GV99" s="23"/>
      <c r="GW99" s="23"/>
      <c r="GX99" s="23"/>
      <c r="GY99" s="23"/>
      <c r="GZ99" s="23"/>
      <c r="HA99" s="23"/>
      <c r="HB99" s="23"/>
      <c r="HC99" s="23"/>
      <c r="HD99" s="23"/>
      <c r="HE99" s="23"/>
      <c r="HF99" s="23"/>
      <c r="HG99" s="23"/>
      <c r="HH99" s="23"/>
      <c r="HI99" s="23"/>
      <c r="HJ99" s="23"/>
      <c r="HK99" s="23"/>
      <c r="HL99" s="23"/>
      <c r="HM99" s="23"/>
      <c r="HN99" s="23"/>
      <c r="HO99" s="23"/>
      <c r="HP99" s="23"/>
      <c r="HQ99" s="23"/>
      <c r="HR99" s="23"/>
      <c r="HS99" s="23"/>
    </row>
    <row r="100" spans="1:227" s="143" customFormat="1">
      <c r="A100" s="23"/>
      <c r="G100" s="120"/>
      <c r="H100" s="96"/>
      <c r="I100" s="23"/>
      <c r="P100" s="23"/>
      <c r="Q100" s="23"/>
      <c r="R100" s="23"/>
      <c r="S100" s="50"/>
      <c r="T100" s="50"/>
      <c r="U100" s="50"/>
      <c r="V100" s="50"/>
      <c r="W100" s="50"/>
      <c r="X100" s="50"/>
      <c r="Y100" s="50"/>
      <c r="Z100" s="50"/>
      <c r="AA100" s="50"/>
      <c r="AB100" s="50"/>
      <c r="AC100" s="50"/>
      <c r="AD100" s="50"/>
      <c r="AE100" s="50"/>
      <c r="AF100" s="50"/>
      <c r="AG100" s="50"/>
      <c r="AH100" s="50"/>
      <c r="AI100" s="50"/>
      <c r="AJ100" s="50"/>
      <c r="AK100" s="50"/>
      <c r="AL100" s="50"/>
      <c r="AM100" s="50"/>
      <c r="AN100" s="50"/>
      <c r="AO100" s="50"/>
      <c r="AP100" s="50"/>
      <c r="AQ100" s="50"/>
      <c r="AR100" s="50"/>
      <c r="AS100" s="50"/>
      <c r="AT100" s="23"/>
      <c r="AU100" s="23"/>
      <c r="AV100" s="23"/>
      <c r="AW100" s="23"/>
      <c r="AX100" s="23"/>
      <c r="AY100" s="23"/>
      <c r="AZ100" s="23"/>
      <c r="BA100" s="23"/>
      <c r="BB100" s="23"/>
      <c r="BC100" s="23"/>
      <c r="BD100" s="23"/>
      <c r="BE100" s="23"/>
      <c r="BF100" s="23"/>
      <c r="BG100" s="23"/>
      <c r="BH100" s="23"/>
      <c r="BI100" s="23"/>
      <c r="BJ100" s="23"/>
      <c r="BK100" s="23"/>
      <c r="BL100" s="23"/>
      <c r="BM100" s="23"/>
      <c r="BN100" s="23"/>
      <c r="BO100" s="23"/>
      <c r="BP100" s="23"/>
      <c r="BQ100" s="23"/>
      <c r="BR100" s="23"/>
      <c r="BS100" s="23"/>
      <c r="BT100" s="23"/>
      <c r="BU100" s="23"/>
      <c r="BV100" s="23"/>
      <c r="BW100" s="23"/>
      <c r="BX100" s="23"/>
      <c r="BY100" s="23"/>
      <c r="BZ100" s="23"/>
      <c r="CA100" s="23"/>
      <c r="CB100" s="23"/>
      <c r="CC100" s="23"/>
      <c r="CD100" s="23"/>
      <c r="CE100" s="23"/>
      <c r="CF100" s="23"/>
      <c r="CG100" s="23"/>
      <c r="CH100" s="23"/>
      <c r="CI100" s="23"/>
      <c r="CJ100" s="23"/>
      <c r="CK100" s="23"/>
      <c r="CL100" s="23"/>
      <c r="CM100" s="23"/>
      <c r="CN100" s="23"/>
      <c r="CO100" s="23"/>
      <c r="CP100" s="23"/>
      <c r="CQ100" s="23"/>
      <c r="CR100" s="23"/>
      <c r="CS100" s="23"/>
      <c r="CT100" s="23"/>
      <c r="CU100" s="23"/>
      <c r="CV100" s="23"/>
      <c r="CW100" s="23"/>
      <c r="CX100" s="23"/>
      <c r="CY100" s="23"/>
      <c r="CZ100" s="23"/>
      <c r="DA100" s="23"/>
      <c r="DB100" s="23"/>
      <c r="DC100" s="23"/>
      <c r="DD100" s="23"/>
      <c r="DE100" s="23"/>
      <c r="DF100" s="23"/>
      <c r="DG100" s="23"/>
      <c r="DH100" s="23"/>
      <c r="DI100" s="23"/>
      <c r="DJ100" s="23"/>
      <c r="DK100" s="23"/>
      <c r="DL100" s="23"/>
      <c r="DM100" s="23"/>
      <c r="DN100" s="23"/>
      <c r="DO100" s="23"/>
      <c r="DP100" s="23"/>
      <c r="DQ100" s="23"/>
      <c r="DR100" s="23"/>
      <c r="DS100" s="23"/>
      <c r="DT100" s="23"/>
      <c r="DU100" s="23"/>
      <c r="DV100" s="23"/>
      <c r="DW100" s="23"/>
      <c r="DX100" s="23"/>
      <c r="DY100" s="23"/>
      <c r="DZ100" s="23"/>
      <c r="EA100" s="23"/>
      <c r="EB100" s="23"/>
      <c r="EC100" s="23"/>
      <c r="ED100" s="23"/>
      <c r="EE100" s="23"/>
      <c r="EF100" s="23"/>
      <c r="EG100" s="23"/>
      <c r="EH100" s="23"/>
      <c r="EI100" s="23"/>
      <c r="EJ100" s="23"/>
      <c r="EK100" s="23"/>
      <c r="EL100" s="23"/>
      <c r="EM100" s="23"/>
      <c r="EN100" s="23"/>
      <c r="EO100" s="23"/>
      <c r="EP100" s="23"/>
      <c r="EQ100" s="23"/>
      <c r="ER100" s="23"/>
      <c r="ES100" s="23"/>
      <c r="ET100" s="23"/>
      <c r="EU100" s="23"/>
      <c r="EV100" s="23"/>
      <c r="EW100" s="23"/>
      <c r="EX100" s="23"/>
      <c r="EY100" s="23"/>
      <c r="EZ100" s="23"/>
      <c r="FA100" s="23"/>
      <c r="FB100" s="23"/>
      <c r="FC100" s="23"/>
      <c r="FD100" s="23"/>
      <c r="FE100" s="23"/>
      <c r="FF100" s="23"/>
      <c r="FG100" s="23"/>
      <c r="FH100" s="23"/>
      <c r="FI100" s="23"/>
      <c r="FJ100" s="23"/>
      <c r="FK100" s="23"/>
      <c r="FL100" s="23"/>
      <c r="FM100" s="23"/>
      <c r="FN100" s="23"/>
      <c r="FO100" s="23"/>
      <c r="FP100" s="23"/>
      <c r="FQ100" s="23"/>
      <c r="FR100" s="23"/>
      <c r="FS100" s="23"/>
      <c r="FT100" s="23"/>
      <c r="FU100" s="23"/>
      <c r="FV100" s="23"/>
      <c r="FW100" s="23"/>
      <c r="FX100" s="23"/>
      <c r="FY100" s="23"/>
      <c r="FZ100" s="23"/>
      <c r="GA100" s="23"/>
      <c r="GB100" s="23"/>
      <c r="GC100" s="23"/>
      <c r="GD100" s="23"/>
      <c r="GE100" s="23"/>
      <c r="GF100" s="23"/>
      <c r="GG100" s="23"/>
      <c r="GH100" s="23"/>
      <c r="GI100" s="23"/>
      <c r="GJ100" s="23"/>
      <c r="GK100" s="23"/>
      <c r="GL100" s="23"/>
      <c r="GM100" s="23"/>
      <c r="GN100" s="23"/>
      <c r="GO100" s="23"/>
      <c r="GP100" s="23"/>
      <c r="GQ100" s="23"/>
      <c r="GR100" s="23"/>
      <c r="GS100" s="23"/>
      <c r="GT100" s="23"/>
      <c r="GU100" s="23"/>
      <c r="GV100" s="23"/>
      <c r="GW100" s="23"/>
      <c r="GX100" s="23"/>
      <c r="GY100" s="23"/>
      <c r="GZ100" s="23"/>
      <c r="HA100" s="23"/>
      <c r="HB100" s="23"/>
      <c r="HC100" s="23"/>
      <c r="HD100" s="23"/>
      <c r="HE100" s="23"/>
      <c r="HF100" s="23"/>
      <c r="HG100" s="23"/>
      <c r="HH100" s="23"/>
      <c r="HI100" s="23"/>
      <c r="HJ100" s="23"/>
      <c r="HK100" s="23"/>
      <c r="HL100" s="23"/>
      <c r="HM100" s="23"/>
      <c r="HN100" s="23"/>
      <c r="HO100" s="23"/>
      <c r="HP100" s="23"/>
      <c r="HQ100" s="23"/>
      <c r="HR100" s="23"/>
      <c r="HS100" s="23"/>
    </row>
    <row r="101" spans="1:227" s="143" customFormat="1">
      <c r="A101" s="23"/>
      <c r="G101" s="120"/>
      <c r="H101" s="96"/>
      <c r="I101" s="23"/>
      <c r="P101" s="23"/>
      <c r="Q101" s="23"/>
      <c r="R101" s="23"/>
      <c r="S101" s="50"/>
      <c r="T101" s="50"/>
      <c r="U101" s="50"/>
      <c r="V101" s="50"/>
      <c r="W101" s="50"/>
      <c r="X101" s="50"/>
      <c r="Y101" s="50"/>
      <c r="Z101" s="50"/>
      <c r="AA101" s="50"/>
      <c r="AB101" s="50"/>
      <c r="AC101" s="50"/>
      <c r="AD101" s="50"/>
      <c r="AE101" s="50"/>
      <c r="AF101" s="50"/>
      <c r="AG101" s="50"/>
      <c r="AH101" s="50"/>
      <c r="AI101" s="50"/>
      <c r="AJ101" s="50"/>
      <c r="AK101" s="50"/>
      <c r="AL101" s="50"/>
      <c r="AM101" s="50"/>
      <c r="AN101" s="50"/>
      <c r="AO101" s="50"/>
      <c r="AP101" s="50"/>
      <c r="AQ101" s="50"/>
      <c r="AR101" s="50"/>
      <c r="AS101" s="50"/>
      <c r="AT101" s="23"/>
      <c r="AU101" s="23"/>
      <c r="AV101" s="23"/>
      <c r="AW101" s="23"/>
      <c r="AX101" s="23"/>
      <c r="AY101" s="23"/>
      <c r="AZ101" s="23"/>
      <c r="BA101" s="23"/>
      <c r="BB101" s="23"/>
      <c r="BC101" s="23"/>
      <c r="BD101" s="23"/>
      <c r="BE101" s="23"/>
      <c r="BF101" s="23"/>
      <c r="BG101" s="23"/>
      <c r="BH101" s="23"/>
      <c r="BI101" s="23"/>
      <c r="BJ101" s="23"/>
      <c r="BK101" s="23"/>
      <c r="BL101" s="23"/>
      <c r="BM101" s="23"/>
      <c r="BN101" s="23"/>
      <c r="BO101" s="23"/>
      <c r="BP101" s="23"/>
      <c r="BQ101" s="23"/>
      <c r="BR101" s="23"/>
      <c r="BS101" s="23"/>
      <c r="BT101" s="23"/>
      <c r="BU101" s="23"/>
      <c r="BV101" s="23"/>
      <c r="BW101" s="23"/>
      <c r="BX101" s="23"/>
      <c r="BY101" s="23"/>
      <c r="BZ101" s="23"/>
      <c r="CA101" s="23"/>
      <c r="CB101" s="23"/>
      <c r="CC101" s="23"/>
      <c r="CD101" s="23"/>
      <c r="CE101" s="23"/>
      <c r="CF101" s="23"/>
      <c r="CG101" s="23"/>
      <c r="CH101" s="23"/>
      <c r="CI101" s="23"/>
      <c r="CJ101" s="23"/>
      <c r="CK101" s="23"/>
      <c r="CL101" s="23"/>
      <c r="CM101" s="23"/>
      <c r="CN101" s="23"/>
      <c r="CO101" s="23"/>
      <c r="CP101" s="23"/>
      <c r="CQ101" s="23"/>
      <c r="CR101" s="23"/>
      <c r="CS101" s="23"/>
      <c r="CT101" s="23"/>
      <c r="CU101" s="23"/>
      <c r="CV101" s="23"/>
      <c r="CW101" s="23"/>
      <c r="CX101" s="23"/>
      <c r="CY101" s="23"/>
      <c r="CZ101" s="23"/>
      <c r="DA101" s="23"/>
      <c r="DB101" s="23"/>
      <c r="DC101" s="23"/>
      <c r="DD101" s="23"/>
      <c r="DE101" s="23"/>
      <c r="DF101" s="23"/>
      <c r="DG101" s="23"/>
      <c r="DH101" s="23"/>
      <c r="DI101" s="23"/>
      <c r="DJ101" s="23"/>
      <c r="DK101" s="23"/>
      <c r="DL101" s="23"/>
      <c r="DM101" s="23"/>
      <c r="DN101" s="23"/>
      <c r="DO101" s="23"/>
      <c r="DP101" s="23"/>
      <c r="DQ101" s="23"/>
      <c r="DR101" s="23"/>
      <c r="DS101" s="23"/>
      <c r="DT101" s="23"/>
      <c r="DU101" s="23"/>
      <c r="DV101" s="23"/>
      <c r="DW101" s="23"/>
      <c r="DX101" s="23"/>
      <c r="DY101" s="23"/>
      <c r="DZ101" s="23"/>
      <c r="EA101" s="23"/>
      <c r="EB101" s="23"/>
      <c r="EC101" s="23"/>
      <c r="ED101" s="23"/>
      <c r="EE101" s="23"/>
      <c r="EF101" s="23"/>
      <c r="EG101" s="23"/>
      <c r="EH101" s="23"/>
      <c r="EI101" s="23"/>
      <c r="EJ101" s="23"/>
      <c r="EK101" s="23"/>
      <c r="EL101" s="23"/>
      <c r="EM101" s="23"/>
      <c r="EN101" s="23"/>
      <c r="EO101" s="23"/>
      <c r="EP101" s="23"/>
      <c r="EQ101" s="23"/>
      <c r="ER101" s="23"/>
      <c r="ES101" s="23"/>
      <c r="ET101" s="23"/>
      <c r="EU101" s="23"/>
      <c r="EV101" s="23"/>
      <c r="EW101" s="23"/>
      <c r="EX101" s="23"/>
      <c r="EY101" s="23"/>
      <c r="EZ101" s="23"/>
      <c r="FA101" s="23"/>
      <c r="FB101" s="23"/>
      <c r="FC101" s="23"/>
      <c r="FD101" s="23"/>
      <c r="FE101" s="23"/>
      <c r="FF101" s="23"/>
      <c r="FG101" s="23"/>
      <c r="FH101" s="23"/>
      <c r="FI101" s="23"/>
      <c r="FJ101" s="23"/>
      <c r="FK101" s="23"/>
      <c r="FL101" s="23"/>
      <c r="FM101" s="23"/>
      <c r="FN101" s="23"/>
      <c r="FO101" s="23"/>
      <c r="FP101" s="23"/>
      <c r="FQ101" s="23"/>
      <c r="FR101" s="23"/>
      <c r="FS101" s="23"/>
      <c r="FT101" s="23"/>
      <c r="FU101" s="23"/>
      <c r="FV101" s="23"/>
      <c r="FW101" s="23"/>
      <c r="FX101" s="23"/>
      <c r="FY101" s="23"/>
      <c r="FZ101" s="23"/>
      <c r="GA101" s="23"/>
      <c r="GB101" s="23"/>
      <c r="GC101" s="23"/>
      <c r="GD101" s="23"/>
      <c r="GE101" s="23"/>
      <c r="GF101" s="23"/>
      <c r="GG101" s="23"/>
      <c r="GH101" s="23"/>
      <c r="GI101" s="23"/>
      <c r="GJ101" s="23"/>
      <c r="GK101" s="23"/>
      <c r="GL101" s="23"/>
      <c r="GM101" s="23"/>
      <c r="GN101" s="23"/>
      <c r="GO101" s="23"/>
      <c r="GP101" s="23"/>
      <c r="GQ101" s="23"/>
      <c r="GR101" s="23"/>
      <c r="GS101" s="23"/>
      <c r="GT101" s="23"/>
      <c r="GU101" s="23"/>
      <c r="GV101" s="23"/>
      <c r="GW101" s="23"/>
      <c r="GX101" s="23"/>
      <c r="GY101" s="23"/>
      <c r="GZ101" s="23"/>
      <c r="HA101" s="23"/>
      <c r="HB101" s="23"/>
      <c r="HC101" s="23"/>
      <c r="HD101" s="23"/>
      <c r="HE101" s="23"/>
      <c r="HF101" s="23"/>
      <c r="HG101" s="23"/>
      <c r="HH101" s="23"/>
      <c r="HI101" s="23"/>
      <c r="HJ101" s="23"/>
      <c r="HK101" s="23"/>
      <c r="HL101" s="23"/>
      <c r="HM101" s="23"/>
      <c r="HN101" s="23"/>
      <c r="HO101" s="23"/>
      <c r="HP101" s="23"/>
      <c r="HQ101" s="23"/>
      <c r="HR101" s="23"/>
      <c r="HS101" s="23"/>
    </row>
    <row r="102" spans="1:227" s="143" customFormat="1">
      <c r="A102" s="23"/>
      <c r="G102" s="120"/>
      <c r="H102" s="96"/>
      <c r="I102" s="23"/>
      <c r="P102" s="23"/>
      <c r="Q102" s="23"/>
      <c r="R102" s="23"/>
      <c r="S102" s="50"/>
      <c r="T102" s="50"/>
      <c r="U102" s="50"/>
      <c r="V102" s="50"/>
      <c r="W102" s="50"/>
      <c r="X102" s="50"/>
      <c r="Y102" s="50"/>
      <c r="Z102" s="50"/>
      <c r="AA102" s="50"/>
      <c r="AB102" s="50"/>
      <c r="AC102" s="50"/>
      <c r="AD102" s="50"/>
      <c r="AE102" s="50"/>
      <c r="AF102" s="50"/>
      <c r="AG102" s="50"/>
      <c r="AH102" s="50"/>
      <c r="AI102" s="50"/>
      <c r="AJ102" s="50"/>
      <c r="AK102" s="50"/>
      <c r="AL102" s="50"/>
      <c r="AM102" s="50"/>
      <c r="AN102" s="50"/>
      <c r="AO102" s="50"/>
      <c r="AP102" s="50"/>
      <c r="AQ102" s="50"/>
      <c r="AR102" s="50"/>
      <c r="AS102" s="50"/>
      <c r="AT102" s="23"/>
      <c r="AU102" s="23"/>
      <c r="AV102" s="23"/>
      <c r="AW102" s="23"/>
      <c r="AX102" s="23"/>
      <c r="AY102" s="23"/>
      <c r="AZ102" s="23"/>
      <c r="BA102" s="23"/>
      <c r="BB102" s="23"/>
      <c r="BC102" s="23"/>
      <c r="BD102" s="23"/>
      <c r="BE102" s="23"/>
      <c r="BF102" s="23"/>
      <c r="BG102" s="23"/>
      <c r="BH102" s="23"/>
      <c r="BI102" s="23"/>
      <c r="BJ102" s="23"/>
      <c r="BK102" s="23"/>
      <c r="BL102" s="23"/>
      <c r="BM102" s="23"/>
      <c r="BN102" s="23"/>
      <c r="BO102" s="23"/>
      <c r="BP102" s="23"/>
      <c r="BQ102" s="23"/>
      <c r="BR102" s="23"/>
      <c r="BS102" s="23"/>
      <c r="BT102" s="23"/>
      <c r="BU102" s="23"/>
      <c r="BV102" s="23"/>
      <c r="BW102" s="23"/>
      <c r="BX102" s="23"/>
      <c r="BY102" s="23"/>
      <c r="BZ102" s="23"/>
      <c r="CA102" s="23"/>
      <c r="CB102" s="23"/>
      <c r="CC102" s="23"/>
      <c r="CD102" s="23"/>
      <c r="CE102" s="23"/>
      <c r="CF102" s="23"/>
      <c r="CG102" s="23"/>
      <c r="CH102" s="23"/>
      <c r="CI102" s="23"/>
      <c r="CJ102" s="23"/>
      <c r="CK102" s="23"/>
      <c r="CL102" s="23"/>
      <c r="CM102" s="23"/>
      <c r="CN102" s="23"/>
      <c r="CO102" s="23"/>
      <c r="CP102" s="23"/>
      <c r="CQ102" s="23"/>
      <c r="CR102" s="23"/>
      <c r="CS102" s="23"/>
      <c r="CT102" s="23"/>
      <c r="CU102" s="23"/>
      <c r="CV102" s="23"/>
      <c r="CW102" s="23"/>
      <c r="CX102" s="23"/>
      <c r="CY102" s="23"/>
      <c r="CZ102" s="23"/>
      <c r="DA102" s="23"/>
      <c r="DB102" s="23"/>
      <c r="DC102" s="23"/>
      <c r="DD102" s="23"/>
      <c r="DE102" s="23"/>
      <c r="DF102" s="23"/>
      <c r="DG102" s="23"/>
      <c r="DH102" s="23"/>
      <c r="DI102" s="23"/>
      <c r="DJ102" s="23"/>
      <c r="DK102" s="23"/>
      <c r="DL102" s="23"/>
      <c r="DM102" s="23"/>
      <c r="DN102" s="23"/>
      <c r="DO102" s="23"/>
      <c r="DP102" s="23"/>
      <c r="DQ102" s="23"/>
      <c r="DR102" s="23"/>
      <c r="DS102" s="23"/>
      <c r="DT102" s="23"/>
      <c r="DU102" s="23"/>
      <c r="DV102" s="23"/>
      <c r="DW102" s="23"/>
      <c r="DX102" s="23"/>
      <c r="DY102" s="23"/>
      <c r="DZ102" s="23"/>
      <c r="EA102" s="23"/>
      <c r="EB102" s="23"/>
      <c r="EC102" s="23"/>
      <c r="ED102" s="23"/>
      <c r="EE102" s="23"/>
      <c r="EF102" s="23"/>
      <c r="EG102" s="23"/>
      <c r="EH102" s="23"/>
      <c r="EI102" s="23"/>
      <c r="EJ102" s="23"/>
      <c r="EK102" s="23"/>
      <c r="EL102" s="23"/>
      <c r="EM102" s="23"/>
      <c r="EN102" s="23"/>
      <c r="EO102" s="23"/>
      <c r="EP102" s="23"/>
      <c r="EQ102" s="23"/>
      <c r="ER102" s="23"/>
      <c r="ES102" s="23"/>
      <c r="ET102" s="23"/>
      <c r="EU102" s="23"/>
      <c r="EV102" s="23"/>
      <c r="EW102" s="23"/>
      <c r="EX102" s="23"/>
      <c r="EY102" s="23"/>
      <c r="EZ102" s="23"/>
      <c r="FA102" s="23"/>
      <c r="FB102" s="23"/>
      <c r="FC102" s="23"/>
      <c r="FD102" s="23"/>
      <c r="FE102" s="23"/>
      <c r="FF102" s="23"/>
      <c r="FG102" s="23"/>
      <c r="FH102" s="23"/>
      <c r="FI102" s="23"/>
      <c r="FJ102" s="23"/>
      <c r="FK102" s="23"/>
      <c r="FL102" s="23"/>
      <c r="FM102" s="23"/>
      <c r="FN102" s="23"/>
      <c r="FO102" s="23"/>
      <c r="FP102" s="23"/>
      <c r="FQ102" s="23"/>
      <c r="FR102" s="23"/>
      <c r="FS102" s="23"/>
      <c r="FT102" s="23"/>
      <c r="FU102" s="23"/>
      <c r="FV102" s="23"/>
      <c r="FW102" s="23"/>
      <c r="FX102" s="23"/>
      <c r="FY102" s="23"/>
      <c r="FZ102" s="23"/>
      <c r="GA102" s="23"/>
      <c r="GB102" s="23"/>
      <c r="GC102" s="23"/>
      <c r="GD102" s="23"/>
      <c r="GE102" s="23"/>
      <c r="GF102" s="23"/>
      <c r="GG102" s="23"/>
      <c r="GH102" s="23"/>
      <c r="GI102" s="23"/>
      <c r="GJ102" s="23"/>
      <c r="GK102" s="23"/>
      <c r="GL102" s="23"/>
      <c r="GM102" s="23"/>
      <c r="GN102" s="23"/>
      <c r="GO102" s="23"/>
      <c r="GP102" s="23"/>
      <c r="GQ102" s="23"/>
      <c r="GR102" s="23"/>
      <c r="GS102" s="23"/>
      <c r="GT102" s="23"/>
      <c r="GU102" s="23"/>
      <c r="GV102" s="23"/>
      <c r="GW102" s="23"/>
      <c r="GX102" s="23"/>
      <c r="GY102" s="23"/>
      <c r="GZ102" s="23"/>
      <c r="HA102" s="23"/>
      <c r="HB102" s="23"/>
      <c r="HC102" s="23"/>
      <c r="HD102" s="23"/>
      <c r="HE102" s="23"/>
      <c r="HF102" s="23"/>
      <c r="HG102" s="23"/>
      <c r="HH102" s="23"/>
      <c r="HI102" s="23"/>
      <c r="HJ102" s="23"/>
      <c r="HK102" s="23"/>
      <c r="HL102" s="23"/>
      <c r="HM102" s="23"/>
      <c r="HN102" s="23"/>
      <c r="HO102" s="23"/>
      <c r="HP102" s="23"/>
      <c r="HQ102" s="23"/>
      <c r="HR102" s="23"/>
      <c r="HS102" s="23"/>
    </row>
    <row r="103" spans="1:227" s="143" customFormat="1" ht="24" customHeight="1">
      <c r="A103" s="23"/>
      <c r="G103" s="120"/>
      <c r="H103" s="96"/>
      <c r="I103" s="23"/>
      <c r="P103" s="23"/>
      <c r="Q103" s="23"/>
      <c r="R103" s="23"/>
      <c r="S103" s="50"/>
      <c r="T103" s="50"/>
      <c r="U103" s="50"/>
      <c r="V103" s="50"/>
      <c r="W103" s="50"/>
      <c r="X103" s="50"/>
      <c r="Y103" s="50"/>
      <c r="Z103" s="50"/>
      <c r="AA103" s="50"/>
      <c r="AB103" s="50"/>
      <c r="AC103" s="50"/>
      <c r="AD103" s="50"/>
      <c r="AE103" s="50"/>
      <c r="AF103" s="50"/>
      <c r="AG103" s="50"/>
      <c r="AH103" s="50"/>
      <c r="AI103" s="50"/>
      <c r="AJ103" s="50"/>
      <c r="AK103" s="50"/>
      <c r="AL103" s="50"/>
      <c r="AM103" s="50"/>
      <c r="AN103" s="50"/>
      <c r="AO103" s="50"/>
      <c r="AP103" s="50"/>
      <c r="AQ103" s="50"/>
      <c r="AR103" s="50"/>
      <c r="AS103" s="50"/>
      <c r="AT103" s="23"/>
      <c r="AU103" s="23"/>
      <c r="AV103" s="23"/>
      <c r="AW103" s="23"/>
      <c r="AX103" s="23"/>
      <c r="AY103" s="23"/>
      <c r="AZ103" s="23"/>
      <c r="BA103" s="23"/>
      <c r="BB103" s="23"/>
      <c r="BC103" s="23"/>
      <c r="BD103" s="23"/>
      <c r="BE103" s="23"/>
      <c r="BF103" s="23"/>
      <c r="BG103" s="23"/>
      <c r="BH103" s="23"/>
      <c r="BI103" s="23"/>
      <c r="BJ103" s="23"/>
      <c r="BK103" s="23"/>
      <c r="BL103" s="23"/>
      <c r="BM103" s="23"/>
      <c r="BN103" s="23"/>
      <c r="BO103" s="23"/>
      <c r="BP103" s="23"/>
      <c r="BQ103" s="23"/>
      <c r="BR103" s="23"/>
      <c r="BS103" s="23"/>
      <c r="BT103" s="23"/>
      <c r="BU103" s="23"/>
      <c r="BV103" s="23"/>
      <c r="BW103" s="23"/>
      <c r="BX103" s="23"/>
      <c r="BY103" s="23"/>
      <c r="BZ103" s="23"/>
      <c r="CA103" s="23"/>
      <c r="CB103" s="23"/>
      <c r="CC103" s="23"/>
      <c r="CD103" s="23"/>
      <c r="CE103" s="23"/>
      <c r="CF103" s="23"/>
      <c r="CG103" s="23"/>
      <c r="CH103" s="23"/>
      <c r="CI103" s="23"/>
      <c r="CJ103" s="23"/>
      <c r="CK103" s="23"/>
      <c r="CL103" s="23"/>
      <c r="CM103" s="23"/>
      <c r="CN103" s="23"/>
      <c r="CO103" s="23"/>
      <c r="CP103" s="23"/>
      <c r="CQ103" s="23"/>
      <c r="CR103" s="23"/>
      <c r="CS103" s="23"/>
      <c r="CT103" s="23"/>
      <c r="CU103" s="23"/>
      <c r="CV103" s="23"/>
      <c r="CW103" s="23"/>
      <c r="CX103" s="23"/>
      <c r="CY103" s="23"/>
      <c r="CZ103" s="23"/>
      <c r="DA103" s="23"/>
      <c r="DB103" s="23"/>
      <c r="DC103" s="23"/>
      <c r="DD103" s="23"/>
      <c r="DE103" s="23"/>
      <c r="DF103" s="23"/>
      <c r="DG103" s="23"/>
      <c r="DH103" s="23"/>
      <c r="DI103" s="23"/>
      <c r="DJ103" s="23"/>
      <c r="DK103" s="23"/>
      <c r="DL103" s="23"/>
      <c r="DM103" s="23"/>
      <c r="DN103" s="23"/>
      <c r="DO103" s="23"/>
      <c r="DP103" s="23"/>
      <c r="DQ103" s="23"/>
      <c r="DR103" s="23"/>
      <c r="DS103" s="23"/>
      <c r="DT103" s="23"/>
      <c r="DU103" s="23"/>
      <c r="DV103" s="23"/>
      <c r="DW103" s="23"/>
      <c r="DX103" s="23"/>
      <c r="DY103" s="23"/>
      <c r="DZ103" s="23"/>
      <c r="EA103" s="23"/>
      <c r="EB103" s="23"/>
      <c r="EC103" s="23"/>
      <c r="ED103" s="23"/>
      <c r="EE103" s="23"/>
      <c r="EF103" s="23"/>
      <c r="EG103" s="23"/>
      <c r="EH103" s="23"/>
      <c r="EI103" s="23"/>
      <c r="EJ103" s="23"/>
      <c r="EK103" s="23"/>
      <c r="EL103" s="23"/>
      <c r="EM103" s="23"/>
      <c r="EN103" s="23"/>
      <c r="EO103" s="23"/>
      <c r="EP103" s="23"/>
      <c r="EQ103" s="23"/>
      <c r="ER103" s="23"/>
      <c r="ES103" s="23"/>
      <c r="ET103" s="23"/>
      <c r="EU103" s="23"/>
      <c r="EV103" s="23"/>
      <c r="EW103" s="23"/>
      <c r="EX103" s="23"/>
      <c r="EY103" s="23"/>
      <c r="EZ103" s="23"/>
      <c r="FA103" s="23"/>
      <c r="FB103" s="23"/>
      <c r="FC103" s="23"/>
      <c r="FD103" s="23"/>
      <c r="FE103" s="23"/>
      <c r="FF103" s="23"/>
      <c r="FG103" s="23"/>
      <c r="FH103" s="23"/>
      <c r="FI103" s="23"/>
      <c r="FJ103" s="23"/>
      <c r="FK103" s="23"/>
      <c r="FL103" s="23"/>
      <c r="FM103" s="23"/>
      <c r="FN103" s="23"/>
      <c r="FO103" s="23"/>
      <c r="FP103" s="23"/>
      <c r="FQ103" s="23"/>
      <c r="FR103" s="23"/>
      <c r="FS103" s="23"/>
      <c r="FT103" s="23"/>
      <c r="FU103" s="23"/>
      <c r="FV103" s="23"/>
      <c r="FW103" s="23"/>
      <c r="FX103" s="23"/>
      <c r="FY103" s="23"/>
      <c r="FZ103" s="23"/>
      <c r="GA103" s="23"/>
      <c r="GB103" s="23"/>
      <c r="GC103" s="23"/>
      <c r="GD103" s="23"/>
      <c r="GE103" s="23"/>
      <c r="GF103" s="23"/>
      <c r="GG103" s="23"/>
      <c r="GH103" s="23"/>
      <c r="GI103" s="23"/>
      <c r="GJ103" s="23"/>
      <c r="GK103" s="23"/>
      <c r="GL103" s="23"/>
      <c r="GM103" s="23"/>
      <c r="GN103" s="23"/>
      <c r="GO103" s="23"/>
      <c r="GP103" s="23"/>
      <c r="GQ103" s="23"/>
      <c r="GR103" s="23"/>
      <c r="GS103" s="23"/>
      <c r="GT103" s="23"/>
      <c r="GU103" s="23"/>
      <c r="GV103" s="23"/>
      <c r="GW103" s="23"/>
      <c r="GX103" s="23"/>
      <c r="GY103" s="23"/>
      <c r="GZ103" s="23"/>
      <c r="HA103" s="23"/>
      <c r="HB103" s="23"/>
      <c r="HC103" s="23"/>
      <c r="HD103" s="23"/>
      <c r="HE103" s="23"/>
      <c r="HF103" s="23"/>
      <c r="HG103" s="23"/>
      <c r="HH103" s="23"/>
      <c r="HI103" s="23"/>
      <c r="HJ103" s="23"/>
      <c r="HK103" s="23"/>
      <c r="HL103" s="23"/>
      <c r="HM103" s="23"/>
      <c r="HN103" s="23"/>
      <c r="HO103" s="23"/>
      <c r="HP103" s="23"/>
      <c r="HQ103" s="23"/>
      <c r="HR103" s="23"/>
      <c r="HS103" s="23"/>
    </row>
    <row r="104" spans="1:227" s="143" customFormat="1">
      <c r="A104" s="23"/>
      <c r="G104" s="120"/>
      <c r="H104" s="96"/>
      <c r="I104" s="23"/>
      <c r="P104" s="23"/>
      <c r="Q104" s="23"/>
      <c r="R104" s="23"/>
      <c r="S104" s="50"/>
      <c r="T104" s="50"/>
      <c r="U104" s="50"/>
      <c r="V104" s="50"/>
      <c r="W104" s="50"/>
      <c r="X104" s="50"/>
      <c r="Y104" s="50"/>
      <c r="Z104" s="50"/>
      <c r="AA104" s="50"/>
      <c r="AB104" s="50"/>
      <c r="AC104" s="50"/>
      <c r="AD104" s="50"/>
      <c r="AE104" s="50"/>
      <c r="AF104" s="50"/>
      <c r="AG104" s="50"/>
      <c r="AH104" s="50"/>
      <c r="AI104" s="50"/>
      <c r="AJ104" s="50"/>
      <c r="AK104" s="50"/>
      <c r="AL104" s="50"/>
      <c r="AM104" s="50"/>
      <c r="AN104" s="50"/>
      <c r="AO104" s="50"/>
      <c r="AP104" s="50"/>
      <c r="AQ104" s="50"/>
      <c r="AR104" s="50"/>
      <c r="AS104" s="50"/>
      <c r="AT104" s="23"/>
      <c r="AU104" s="23"/>
      <c r="AV104" s="23"/>
      <c r="AW104" s="23"/>
      <c r="AX104" s="23"/>
      <c r="AY104" s="23"/>
      <c r="AZ104" s="23"/>
      <c r="BA104" s="23"/>
      <c r="BB104" s="23"/>
      <c r="BC104" s="23"/>
      <c r="BD104" s="23"/>
      <c r="BE104" s="23"/>
      <c r="BF104" s="23"/>
      <c r="BG104" s="23"/>
      <c r="BH104" s="23"/>
      <c r="BI104" s="23"/>
      <c r="BJ104" s="23"/>
      <c r="BK104" s="23"/>
      <c r="BL104" s="23"/>
      <c r="BM104" s="23"/>
      <c r="BN104" s="23"/>
      <c r="BO104" s="23"/>
      <c r="BP104" s="23"/>
      <c r="BQ104" s="23"/>
      <c r="BR104" s="23"/>
      <c r="BS104" s="23"/>
      <c r="BT104" s="23"/>
      <c r="BU104" s="23"/>
      <c r="BV104" s="23"/>
      <c r="BW104" s="23"/>
      <c r="BX104" s="23"/>
      <c r="BY104" s="23"/>
      <c r="BZ104" s="23"/>
      <c r="CA104" s="23"/>
      <c r="CB104" s="23"/>
      <c r="CC104" s="23"/>
      <c r="CD104" s="23"/>
      <c r="CE104" s="23"/>
      <c r="CF104" s="23"/>
      <c r="CG104" s="23"/>
      <c r="CH104" s="23"/>
      <c r="CI104" s="23"/>
      <c r="CJ104" s="23"/>
      <c r="CK104" s="23"/>
      <c r="CL104" s="23"/>
      <c r="CM104" s="23"/>
      <c r="CN104" s="23"/>
      <c r="CO104" s="23"/>
      <c r="CP104" s="23"/>
      <c r="CQ104" s="23"/>
      <c r="CR104" s="23"/>
      <c r="CS104" s="23"/>
      <c r="CT104" s="23"/>
      <c r="CU104" s="23"/>
      <c r="CV104" s="23"/>
      <c r="CW104" s="23"/>
      <c r="CX104" s="23"/>
      <c r="CY104" s="23"/>
      <c r="CZ104" s="23"/>
      <c r="DA104" s="23"/>
      <c r="DB104" s="23"/>
      <c r="DC104" s="23"/>
      <c r="DD104" s="23"/>
      <c r="DE104" s="23"/>
      <c r="DF104" s="23"/>
      <c r="DG104" s="23"/>
      <c r="DH104" s="23"/>
      <c r="DI104" s="23"/>
      <c r="DJ104" s="23"/>
      <c r="DK104" s="23"/>
      <c r="DL104" s="23"/>
      <c r="DM104" s="23"/>
      <c r="DN104" s="23"/>
      <c r="DO104" s="23"/>
      <c r="DP104" s="23"/>
      <c r="DQ104" s="23"/>
      <c r="DR104" s="23"/>
      <c r="DS104" s="23"/>
      <c r="DT104" s="23"/>
      <c r="DU104" s="23"/>
      <c r="DV104" s="23"/>
      <c r="DW104" s="23"/>
      <c r="DX104" s="23"/>
      <c r="DY104" s="23"/>
      <c r="DZ104" s="23"/>
      <c r="EA104" s="23"/>
      <c r="EB104" s="23"/>
      <c r="EC104" s="23"/>
      <c r="ED104" s="23"/>
      <c r="EE104" s="23"/>
      <c r="EF104" s="23"/>
      <c r="EG104" s="23"/>
      <c r="EH104" s="23"/>
      <c r="EI104" s="23"/>
      <c r="EJ104" s="23"/>
      <c r="EK104" s="23"/>
      <c r="EL104" s="23"/>
      <c r="EM104" s="23"/>
      <c r="EN104" s="23"/>
      <c r="EO104" s="23"/>
      <c r="EP104" s="23"/>
      <c r="EQ104" s="23"/>
      <c r="ER104" s="23"/>
      <c r="ES104" s="23"/>
      <c r="ET104" s="23"/>
      <c r="EU104" s="23"/>
      <c r="EV104" s="23"/>
      <c r="EW104" s="23"/>
      <c r="EX104" s="23"/>
      <c r="EY104" s="23"/>
      <c r="EZ104" s="23"/>
      <c r="FA104" s="23"/>
      <c r="FB104" s="23"/>
      <c r="FC104" s="23"/>
      <c r="FD104" s="23"/>
      <c r="FE104" s="23"/>
      <c r="FF104" s="23"/>
      <c r="FG104" s="23"/>
      <c r="FH104" s="23"/>
      <c r="FI104" s="23"/>
      <c r="FJ104" s="23"/>
      <c r="FK104" s="23"/>
      <c r="FL104" s="23"/>
      <c r="FM104" s="23"/>
      <c r="FN104" s="23"/>
      <c r="FO104" s="23"/>
      <c r="FP104" s="23"/>
      <c r="FQ104" s="23"/>
      <c r="FR104" s="23"/>
      <c r="FS104" s="23"/>
      <c r="FT104" s="23"/>
      <c r="FU104" s="23"/>
      <c r="FV104" s="23"/>
      <c r="FW104" s="23"/>
      <c r="FX104" s="23"/>
      <c r="FY104" s="23"/>
      <c r="FZ104" s="23"/>
      <c r="GA104" s="23"/>
      <c r="GB104" s="23"/>
      <c r="GC104" s="23"/>
      <c r="GD104" s="23"/>
      <c r="GE104" s="23"/>
      <c r="GF104" s="23"/>
      <c r="GG104" s="23"/>
      <c r="GH104" s="23"/>
      <c r="GI104" s="23"/>
      <c r="GJ104" s="23"/>
      <c r="GK104" s="23"/>
      <c r="GL104" s="23"/>
      <c r="GM104" s="23"/>
      <c r="GN104" s="23"/>
      <c r="GO104" s="23"/>
      <c r="GP104" s="23"/>
      <c r="GQ104" s="23"/>
      <c r="GR104" s="23"/>
      <c r="GS104" s="23"/>
      <c r="GT104" s="23"/>
      <c r="GU104" s="23"/>
      <c r="GV104" s="23"/>
      <c r="GW104" s="23"/>
      <c r="GX104" s="23"/>
      <c r="GY104" s="23"/>
      <c r="GZ104" s="23"/>
      <c r="HA104" s="23"/>
      <c r="HB104" s="23"/>
      <c r="HC104" s="23"/>
      <c r="HD104" s="23"/>
      <c r="HE104" s="23"/>
      <c r="HF104" s="23"/>
      <c r="HG104" s="23"/>
      <c r="HH104" s="23"/>
      <c r="HI104" s="23"/>
      <c r="HJ104" s="23"/>
      <c r="HK104" s="23"/>
      <c r="HL104" s="23"/>
      <c r="HM104" s="23"/>
      <c r="HN104" s="23"/>
      <c r="HO104" s="23"/>
      <c r="HP104" s="23"/>
      <c r="HQ104" s="23"/>
      <c r="HR104" s="23"/>
      <c r="HS104" s="23"/>
    </row>
    <row r="105" spans="1:227" s="143" customFormat="1">
      <c r="A105" s="23"/>
      <c r="G105" s="120"/>
      <c r="H105" s="96"/>
      <c r="I105" s="23"/>
      <c r="P105" s="23"/>
      <c r="Q105" s="23"/>
      <c r="R105" s="23"/>
      <c r="S105" s="50"/>
      <c r="T105" s="50"/>
      <c r="U105" s="50"/>
      <c r="V105" s="50"/>
      <c r="W105" s="50"/>
      <c r="X105" s="50"/>
      <c r="Y105" s="50"/>
      <c r="Z105" s="50"/>
      <c r="AA105" s="50"/>
      <c r="AB105" s="50"/>
      <c r="AC105" s="50"/>
      <c r="AD105" s="50"/>
      <c r="AE105" s="50"/>
      <c r="AF105" s="50"/>
      <c r="AG105" s="50"/>
      <c r="AH105" s="50"/>
      <c r="AI105" s="50"/>
      <c r="AJ105" s="50"/>
      <c r="AK105" s="50"/>
      <c r="AL105" s="50"/>
      <c r="AM105" s="50"/>
      <c r="AN105" s="50"/>
      <c r="AO105" s="50"/>
      <c r="AP105" s="50"/>
      <c r="AQ105" s="50"/>
      <c r="AR105" s="50"/>
      <c r="AS105" s="50"/>
      <c r="AT105" s="23"/>
      <c r="AU105" s="23"/>
      <c r="AV105" s="23"/>
      <c r="AW105" s="23"/>
      <c r="AX105" s="23"/>
      <c r="AY105" s="23"/>
      <c r="AZ105" s="23"/>
      <c r="BA105" s="23"/>
      <c r="BB105" s="23"/>
      <c r="BC105" s="23"/>
      <c r="BD105" s="23"/>
      <c r="BE105" s="23"/>
      <c r="BF105" s="23"/>
      <c r="BG105" s="23"/>
      <c r="BH105" s="23"/>
      <c r="BI105" s="23"/>
      <c r="BJ105" s="23"/>
      <c r="BK105" s="23"/>
      <c r="BL105" s="23"/>
      <c r="BM105" s="23"/>
      <c r="BN105" s="23"/>
      <c r="BO105" s="23"/>
      <c r="BP105" s="23"/>
      <c r="BQ105" s="23"/>
      <c r="BR105" s="23"/>
      <c r="BS105" s="23"/>
      <c r="BT105" s="23"/>
      <c r="BU105" s="23"/>
      <c r="BV105" s="23"/>
      <c r="BW105" s="23"/>
      <c r="BX105" s="23"/>
      <c r="BY105" s="23"/>
      <c r="BZ105" s="23"/>
      <c r="CA105" s="23"/>
      <c r="CB105" s="23"/>
      <c r="CC105" s="23"/>
      <c r="CD105" s="23"/>
      <c r="CE105" s="23"/>
      <c r="CF105" s="23"/>
      <c r="CG105" s="23"/>
      <c r="CH105" s="23"/>
      <c r="CI105" s="23"/>
      <c r="CJ105" s="23"/>
      <c r="CK105" s="23"/>
      <c r="CL105" s="23"/>
      <c r="CM105" s="23"/>
      <c r="CN105" s="23"/>
      <c r="CO105" s="23"/>
      <c r="CP105" s="23"/>
      <c r="CQ105" s="23"/>
      <c r="CR105" s="23"/>
      <c r="CS105" s="23"/>
      <c r="CT105" s="23"/>
      <c r="CU105" s="23"/>
      <c r="CV105" s="23"/>
      <c r="CW105" s="23"/>
      <c r="CX105" s="23"/>
      <c r="CY105" s="23"/>
      <c r="CZ105" s="23"/>
      <c r="DA105" s="23"/>
      <c r="DB105" s="23"/>
      <c r="DC105" s="23"/>
      <c r="DD105" s="23"/>
      <c r="DE105" s="23"/>
      <c r="DF105" s="23"/>
      <c r="DG105" s="23"/>
      <c r="DH105" s="23"/>
      <c r="DI105" s="23"/>
      <c r="DJ105" s="23"/>
      <c r="DK105" s="23"/>
      <c r="DL105" s="23"/>
      <c r="DM105" s="23"/>
      <c r="DN105" s="23"/>
      <c r="DO105" s="23"/>
      <c r="DP105" s="23"/>
      <c r="DQ105" s="23"/>
      <c r="DR105" s="23"/>
      <c r="DS105" s="23"/>
      <c r="DT105" s="23"/>
      <c r="DU105" s="23"/>
      <c r="DV105" s="23"/>
      <c r="DW105" s="23"/>
      <c r="DX105" s="23"/>
      <c r="DY105" s="23"/>
      <c r="DZ105" s="23"/>
      <c r="EA105" s="23"/>
      <c r="EB105" s="23"/>
      <c r="EC105" s="23"/>
      <c r="ED105" s="23"/>
      <c r="EE105" s="23"/>
      <c r="EF105" s="23"/>
      <c r="EG105" s="23"/>
      <c r="EH105" s="23"/>
      <c r="EI105" s="23"/>
      <c r="EJ105" s="23"/>
      <c r="EK105" s="23"/>
      <c r="EL105" s="23"/>
      <c r="EM105" s="23"/>
      <c r="EN105" s="23"/>
      <c r="EO105" s="23"/>
      <c r="EP105" s="23"/>
      <c r="EQ105" s="23"/>
      <c r="ER105" s="23"/>
      <c r="ES105" s="23"/>
      <c r="ET105" s="23"/>
      <c r="EU105" s="23"/>
      <c r="EV105" s="23"/>
      <c r="EW105" s="23"/>
      <c r="EX105" s="23"/>
      <c r="EY105" s="23"/>
      <c r="EZ105" s="23"/>
      <c r="FA105" s="23"/>
      <c r="FB105" s="23"/>
      <c r="FC105" s="23"/>
      <c r="FD105" s="23"/>
      <c r="FE105" s="23"/>
      <c r="FF105" s="23"/>
      <c r="FG105" s="23"/>
      <c r="FH105" s="23"/>
      <c r="FI105" s="23"/>
      <c r="FJ105" s="23"/>
      <c r="FK105" s="23"/>
      <c r="FL105" s="23"/>
      <c r="FM105" s="23"/>
      <c r="FN105" s="23"/>
      <c r="FO105" s="23"/>
      <c r="FP105" s="23"/>
      <c r="FQ105" s="23"/>
      <c r="FR105" s="23"/>
      <c r="FS105" s="23"/>
      <c r="FT105" s="23"/>
      <c r="FU105" s="23"/>
      <c r="FV105" s="23"/>
      <c r="FW105" s="23"/>
      <c r="FX105" s="23"/>
      <c r="FY105" s="23"/>
      <c r="FZ105" s="23"/>
      <c r="GA105" s="23"/>
      <c r="GB105" s="23"/>
      <c r="GC105" s="23"/>
      <c r="GD105" s="23"/>
      <c r="GE105" s="23"/>
      <c r="GF105" s="23"/>
      <c r="GG105" s="23"/>
      <c r="GH105" s="23"/>
      <c r="GI105" s="23"/>
      <c r="GJ105" s="23"/>
      <c r="GK105" s="23"/>
      <c r="GL105" s="23"/>
      <c r="GM105" s="23"/>
      <c r="GN105" s="23"/>
      <c r="GO105" s="23"/>
      <c r="GP105" s="23"/>
      <c r="GQ105" s="23"/>
      <c r="GR105" s="23"/>
      <c r="GS105" s="23"/>
      <c r="GT105" s="23"/>
      <c r="GU105" s="23"/>
      <c r="GV105" s="23"/>
      <c r="GW105" s="23"/>
      <c r="GX105" s="23"/>
      <c r="GY105" s="23"/>
      <c r="GZ105" s="23"/>
      <c r="HA105" s="23"/>
      <c r="HB105" s="23"/>
      <c r="HC105" s="23"/>
      <c r="HD105" s="23"/>
      <c r="HE105" s="23"/>
      <c r="HF105" s="23"/>
      <c r="HG105" s="23"/>
      <c r="HH105" s="23"/>
      <c r="HI105" s="23"/>
      <c r="HJ105" s="23"/>
      <c r="HK105" s="23"/>
      <c r="HL105" s="23"/>
      <c r="HM105" s="23"/>
      <c r="HN105" s="23"/>
      <c r="HO105" s="23"/>
      <c r="HP105" s="23"/>
      <c r="HQ105" s="23"/>
      <c r="HR105" s="23"/>
      <c r="HS105" s="23"/>
    </row>
    <row r="106" spans="1:227" s="143" customFormat="1">
      <c r="A106" s="23"/>
      <c r="G106" s="120"/>
      <c r="H106" s="96"/>
      <c r="I106" s="23"/>
      <c r="P106" s="23"/>
      <c r="Q106" s="23"/>
      <c r="R106" s="23"/>
      <c r="S106" s="50"/>
      <c r="T106" s="50"/>
      <c r="U106" s="50"/>
      <c r="V106" s="50"/>
      <c r="W106" s="50"/>
      <c r="X106" s="50"/>
      <c r="Y106" s="50"/>
      <c r="Z106" s="50"/>
      <c r="AA106" s="50"/>
      <c r="AB106" s="50"/>
      <c r="AC106" s="50"/>
      <c r="AD106" s="50"/>
      <c r="AE106" s="50"/>
      <c r="AF106" s="50"/>
      <c r="AG106" s="50"/>
      <c r="AH106" s="50"/>
      <c r="AI106" s="50"/>
      <c r="AJ106" s="50"/>
      <c r="AK106" s="50"/>
      <c r="AL106" s="50"/>
      <c r="AM106" s="50"/>
      <c r="AN106" s="50"/>
      <c r="AO106" s="50"/>
      <c r="AP106" s="50"/>
      <c r="AQ106" s="50"/>
      <c r="AR106" s="50"/>
      <c r="AS106" s="50"/>
      <c r="AT106" s="23"/>
      <c r="AU106" s="23"/>
      <c r="AV106" s="23"/>
      <c r="AW106" s="23"/>
      <c r="AX106" s="23"/>
      <c r="AY106" s="23"/>
      <c r="AZ106" s="23"/>
      <c r="BA106" s="23"/>
      <c r="BB106" s="23"/>
      <c r="BC106" s="23"/>
      <c r="BD106" s="23"/>
      <c r="BE106" s="23"/>
      <c r="BF106" s="23"/>
      <c r="BG106" s="23"/>
      <c r="BH106" s="23"/>
      <c r="BI106" s="23"/>
      <c r="BJ106" s="23"/>
      <c r="BK106" s="23"/>
      <c r="BL106" s="23"/>
      <c r="BM106" s="23"/>
      <c r="BN106" s="23"/>
      <c r="BO106" s="23"/>
      <c r="BP106" s="23"/>
      <c r="BQ106" s="23"/>
      <c r="BR106" s="23"/>
      <c r="BS106" s="23"/>
      <c r="BT106" s="23"/>
      <c r="BU106" s="23"/>
      <c r="BV106" s="23"/>
      <c r="BW106" s="23"/>
      <c r="BX106" s="23"/>
      <c r="BY106" s="23"/>
      <c r="BZ106" s="23"/>
      <c r="CA106" s="23"/>
      <c r="CB106" s="23"/>
      <c r="CC106" s="23"/>
      <c r="CD106" s="23"/>
      <c r="CE106" s="23"/>
      <c r="CF106" s="23"/>
      <c r="CG106" s="23"/>
      <c r="CH106" s="23"/>
      <c r="CI106" s="23"/>
      <c r="CJ106" s="23"/>
      <c r="CK106" s="23"/>
      <c r="CL106" s="23"/>
      <c r="CM106" s="23"/>
      <c r="CN106" s="23"/>
      <c r="CO106" s="23"/>
      <c r="CP106" s="23"/>
      <c r="CQ106" s="23"/>
      <c r="CR106" s="23"/>
      <c r="CS106" s="23"/>
      <c r="CT106" s="23"/>
      <c r="CU106" s="23"/>
      <c r="CV106" s="23"/>
      <c r="CW106" s="23"/>
      <c r="CX106" s="23"/>
      <c r="CY106" s="23"/>
      <c r="CZ106" s="23"/>
      <c r="DA106" s="23"/>
      <c r="DB106" s="23"/>
      <c r="DC106" s="23"/>
      <c r="DD106" s="23"/>
      <c r="DE106" s="23"/>
      <c r="DF106" s="23"/>
      <c r="DG106" s="23"/>
      <c r="DH106" s="23"/>
      <c r="DI106" s="23"/>
      <c r="DJ106" s="23"/>
      <c r="DK106" s="23"/>
      <c r="DL106" s="23"/>
      <c r="DM106" s="23"/>
      <c r="DN106" s="23"/>
      <c r="DO106" s="23"/>
      <c r="DP106" s="23"/>
      <c r="DQ106" s="23"/>
      <c r="DR106" s="23"/>
      <c r="DS106" s="23"/>
      <c r="DT106" s="23"/>
      <c r="DU106" s="23"/>
      <c r="DV106" s="23"/>
      <c r="DW106" s="23"/>
      <c r="DX106" s="23"/>
      <c r="DY106" s="23"/>
      <c r="DZ106" s="23"/>
      <c r="EA106" s="23"/>
      <c r="EB106" s="23"/>
      <c r="EC106" s="23"/>
      <c r="ED106" s="23"/>
      <c r="EE106" s="23"/>
      <c r="EF106" s="23"/>
      <c r="EG106" s="23"/>
      <c r="EH106" s="23"/>
      <c r="EI106" s="23"/>
      <c r="EJ106" s="23"/>
      <c r="EK106" s="23"/>
      <c r="EL106" s="23"/>
      <c r="EM106" s="23"/>
      <c r="EN106" s="23"/>
      <c r="EO106" s="23"/>
      <c r="EP106" s="23"/>
      <c r="EQ106" s="23"/>
      <c r="ER106" s="23"/>
      <c r="ES106" s="23"/>
      <c r="ET106" s="23"/>
      <c r="EU106" s="23"/>
      <c r="EV106" s="23"/>
      <c r="EW106" s="23"/>
      <c r="EX106" s="23"/>
      <c r="EY106" s="23"/>
      <c r="EZ106" s="23"/>
      <c r="FA106" s="23"/>
      <c r="FB106" s="23"/>
      <c r="FC106" s="23"/>
      <c r="FD106" s="23"/>
      <c r="FE106" s="23"/>
      <c r="FF106" s="23"/>
      <c r="FG106" s="23"/>
      <c r="FH106" s="23"/>
      <c r="FI106" s="23"/>
      <c r="FJ106" s="23"/>
      <c r="FK106" s="23"/>
      <c r="FL106" s="23"/>
      <c r="FM106" s="23"/>
      <c r="FN106" s="23"/>
      <c r="FO106" s="23"/>
      <c r="FP106" s="23"/>
      <c r="FQ106" s="23"/>
      <c r="FR106" s="23"/>
      <c r="FS106" s="23"/>
      <c r="FT106" s="23"/>
      <c r="FU106" s="23"/>
      <c r="FV106" s="23"/>
      <c r="FW106" s="23"/>
      <c r="FX106" s="23"/>
      <c r="FY106" s="23"/>
      <c r="FZ106" s="23"/>
      <c r="GA106" s="23"/>
      <c r="GB106" s="23"/>
      <c r="GC106" s="23"/>
      <c r="GD106" s="23"/>
      <c r="GE106" s="23"/>
      <c r="GF106" s="23"/>
      <c r="GG106" s="23"/>
      <c r="GH106" s="23"/>
      <c r="GI106" s="23"/>
      <c r="GJ106" s="23"/>
      <c r="GK106" s="23"/>
      <c r="GL106" s="23"/>
      <c r="GM106" s="23"/>
      <c r="GN106" s="23"/>
      <c r="GO106" s="23"/>
      <c r="GP106" s="23"/>
      <c r="GQ106" s="23"/>
      <c r="GR106" s="23"/>
      <c r="GS106" s="23"/>
      <c r="GT106" s="23"/>
      <c r="GU106" s="23"/>
      <c r="GV106" s="23"/>
      <c r="GW106" s="23"/>
      <c r="GX106" s="23"/>
      <c r="GY106" s="23"/>
      <c r="GZ106" s="23"/>
      <c r="HA106" s="23"/>
      <c r="HB106" s="23"/>
      <c r="HC106" s="23"/>
      <c r="HD106" s="23"/>
      <c r="HE106" s="23"/>
      <c r="HF106" s="23"/>
      <c r="HG106" s="23"/>
      <c r="HH106" s="23"/>
      <c r="HI106" s="23"/>
      <c r="HJ106" s="23"/>
      <c r="HK106" s="23"/>
      <c r="HL106" s="23"/>
      <c r="HM106" s="23"/>
      <c r="HN106" s="23"/>
      <c r="HO106" s="23"/>
      <c r="HP106" s="23"/>
      <c r="HQ106" s="23"/>
      <c r="HR106" s="23"/>
      <c r="HS106" s="23"/>
    </row>
    <row r="107" spans="1:227" s="143" customFormat="1">
      <c r="A107" s="23"/>
      <c r="G107" s="120"/>
      <c r="H107" s="96"/>
      <c r="I107" s="23"/>
      <c r="P107" s="23"/>
      <c r="Q107" s="23"/>
      <c r="R107" s="23"/>
      <c r="S107" s="50"/>
      <c r="T107" s="50"/>
      <c r="U107" s="50"/>
      <c r="V107" s="50"/>
      <c r="W107" s="50"/>
      <c r="X107" s="50"/>
      <c r="Y107" s="50"/>
      <c r="Z107" s="50"/>
      <c r="AA107" s="50"/>
      <c r="AB107" s="50"/>
      <c r="AC107" s="50"/>
      <c r="AD107" s="50"/>
      <c r="AE107" s="50"/>
      <c r="AF107" s="50"/>
      <c r="AG107" s="50"/>
      <c r="AH107" s="50"/>
      <c r="AI107" s="50"/>
      <c r="AJ107" s="50"/>
      <c r="AK107" s="50"/>
      <c r="AL107" s="50"/>
      <c r="AM107" s="50"/>
      <c r="AN107" s="50"/>
      <c r="AO107" s="50"/>
      <c r="AP107" s="50"/>
      <c r="AQ107" s="50"/>
      <c r="AR107" s="50"/>
      <c r="AS107" s="50"/>
      <c r="AT107" s="23"/>
      <c r="AU107" s="23"/>
      <c r="AV107" s="23"/>
      <c r="AW107" s="23"/>
      <c r="AX107" s="23"/>
      <c r="AY107" s="23"/>
      <c r="AZ107" s="23"/>
      <c r="BA107" s="23"/>
      <c r="BB107" s="23"/>
      <c r="BC107" s="23"/>
      <c r="BD107" s="23"/>
      <c r="BE107" s="23"/>
      <c r="BF107" s="23"/>
      <c r="BG107" s="23"/>
      <c r="BH107" s="23"/>
      <c r="BI107" s="23"/>
      <c r="BJ107" s="23"/>
      <c r="BK107" s="23"/>
      <c r="BL107" s="23"/>
      <c r="BM107" s="23"/>
      <c r="BN107" s="23"/>
      <c r="BO107" s="23"/>
      <c r="BP107" s="23"/>
      <c r="BQ107" s="23"/>
      <c r="BR107" s="23"/>
      <c r="BS107" s="23"/>
      <c r="BT107" s="23"/>
      <c r="BU107" s="23"/>
      <c r="BV107" s="23"/>
      <c r="BW107" s="23"/>
      <c r="BX107" s="23"/>
      <c r="BY107" s="23"/>
      <c r="BZ107" s="23"/>
      <c r="CA107" s="23"/>
      <c r="CB107" s="23"/>
      <c r="CC107" s="23"/>
      <c r="CD107" s="23"/>
      <c r="CE107" s="23"/>
      <c r="CF107" s="23"/>
      <c r="CG107" s="23"/>
      <c r="CH107" s="23"/>
      <c r="CI107" s="23"/>
      <c r="CJ107" s="23"/>
      <c r="CK107" s="23"/>
      <c r="CL107" s="23"/>
      <c r="CM107" s="23"/>
      <c r="CN107" s="23"/>
      <c r="CO107" s="23"/>
      <c r="CP107" s="23"/>
      <c r="CQ107" s="23"/>
      <c r="CR107" s="23"/>
      <c r="CS107" s="23"/>
      <c r="CT107" s="23"/>
      <c r="CU107" s="23"/>
      <c r="CV107" s="23"/>
      <c r="CW107" s="23"/>
      <c r="CX107" s="23"/>
      <c r="CY107" s="23"/>
      <c r="CZ107" s="23"/>
      <c r="DA107" s="23"/>
      <c r="DB107" s="23"/>
      <c r="DC107" s="23"/>
      <c r="DD107" s="23"/>
      <c r="DE107" s="23"/>
      <c r="DF107" s="23"/>
      <c r="DG107" s="23"/>
      <c r="DH107" s="23"/>
      <c r="DI107" s="23"/>
      <c r="DJ107" s="23"/>
      <c r="DK107" s="23"/>
      <c r="DL107" s="23"/>
      <c r="DM107" s="23"/>
      <c r="DN107" s="23"/>
      <c r="DO107" s="23"/>
      <c r="DP107" s="23"/>
      <c r="DQ107" s="23"/>
      <c r="DR107" s="23"/>
      <c r="DS107" s="23"/>
      <c r="DT107" s="23"/>
      <c r="DU107" s="23"/>
      <c r="DV107" s="23"/>
      <c r="DW107" s="23"/>
      <c r="DX107" s="23"/>
      <c r="DY107" s="23"/>
      <c r="DZ107" s="23"/>
      <c r="EA107" s="23"/>
      <c r="EB107" s="23"/>
      <c r="EC107" s="23"/>
      <c r="ED107" s="23"/>
      <c r="EE107" s="23"/>
      <c r="EF107" s="23"/>
      <c r="EG107" s="23"/>
      <c r="EH107" s="23"/>
      <c r="EI107" s="23"/>
      <c r="EJ107" s="23"/>
      <c r="EK107" s="23"/>
      <c r="EL107" s="23"/>
      <c r="EM107" s="23"/>
      <c r="EN107" s="23"/>
      <c r="EO107" s="23"/>
      <c r="EP107" s="23"/>
      <c r="EQ107" s="23"/>
      <c r="ER107" s="23"/>
      <c r="ES107" s="23"/>
      <c r="ET107" s="23"/>
      <c r="EU107" s="23"/>
      <c r="EV107" s="23"/>
      <c r="EW107" s="23"/>
      <c r="EX107" s="23"/>
      <c r="EY107" s="23"/>
      <c r="EZ107" s="23"/>
      <c r="FA107" s="23"/>
      <c r="FB107" s="23"/>
      <c r="FC107" s="23"/>
      <c r="FD107" s="23"/>
      <c r="FE107" s="23"/>
      <c r="FF107" s="23"/>
      <c r="FG107" s="23"/>
      <c r="FH107" s="23"/>
      <c r="FI107" s="23"/>
      <c r="FJ107" s="23"/>
      <c r="FK107" s="23"/>
      <c r="FL107" s="23"/>
      <c r="FM107" s="23"/>
      <c r="FN107" s="23"/>
      <c r="FO107" s="23"/>
      <c r="FP107" s="23"/>
      <c r="FQ107" s="23"/>
      <c r="FR107" s="23"/>
      <c r="FS107" s="23"/>
      <c r="FT107" s="23"/>
      <c r="FU107" s="23"/>
      <c r="FV107" s="23"/>
      <c r="FW107" s="23"/>
      <c r="FX107" s="23"/>
      <c r="FY107" s="23"/>
      <c r="FZ107" s="23"/>
      <c r="GA107" s="23"/>
      <c r="GB107" s="23"/>
      <c r="GC107" s="23"/>
      <c r="GD107" s="23"/>
      <c r="GE107" s="23"/>
      <c r="GF107" s="23"/>
      <c r="GG107" s="23"/>
      <c r="GH107" s="23"/>
      <c r="GI107" s="23"/>
      <c r="GJ107" s="23"/>
      <c r="GK107" s="23"/>
      <c r="GL107" s="23"/>
      <c r="GM107" s="23"/>
      <c r="GN107" s="23"/>
      <c r="GO107" s="23"/>
      <c r="GP107" s="23"/>
      <c r="GQ107" s="23"/>
      <c r="GR107" s="23"/>
      <c r="GS107" s="23"/>
      <c r="GT107" s="23"/>
      <c r="GU107" s="23"/>
      <c r="GV107" s="23"/>
      <c r="GW107" s="23"/>
      <c r="GX107" s="23"/>
      <c r="GY107" s="23"/>
      <c r="GZ107" s="23"/>
      <c r="HA107" s="23"/>
      <c r="HB107" s="23"/>
      <c r="HC107" s="23"/>
      <c r="HD107" s="23"/>
      <c r="HE107" s="23"/>
      <c r="HF107" s="23"/>
      <c r="HG107" s="23"/>
      <c r="HH107" s="23"/>
      <c r="HI107" s="23"/>
      <c r="HJ107" s="23"/>
      <c r="HK107" s="23"/>
      <c r="HL107" s="23"/>
      <c r="HM107" s="23"/>
      <c r="HN107" s="23"/>
      <c r="HO107" s="23"/>
      <c r="HP107" s="23"/>
      <c r="HQ107" s="23"/>
      <c r="HR107" s="23"/>
      <c r="HS107" s="23"/>
    </row>
    <row r="108" spans="1:227" s="143" customFormat="1">
      <c r="A108" s="23"/>
      <c r="G108" s="120"/>
      <c r="H108" s="96"/>
      <c r="I108" s="23"/>
      <c r="P108" s="23"/>
      <c r="Q108" s="23"/>
      <c r="R108" s="23"/>
      <c r="S108" s="50"/>
      <c r="T108" s="50"/>
      <c r="U108" s="50"/>
      <c r="V108" s="50"/>
      <c r="W108" s="50"/>
      <c r="X108" s="50"/>
      <c r="Y108" s="50"/>
      <c r="Z108" s="50"/>
      <c r="AA108" s="50"/>
      <c r="AB108" s="50"/>
      <c r="AC108" s="50"/>
      <c r="AD108" s="50"/>
      <c r="AE108" s="50"/>
      <c r="AF108" s="50"/>
      <c r="AG108" s="50"/>
      <c r="AH108" s="50"/>
      <c r="AI108" s="50"/>
      <c r="AJ108" s="50"/>
      <c r="AK108" s="50"/>
      <c r="AL108" s="50"/>
      <c r="AM108" s="50"/>
      <c r="AN108" s="50"/>
      <c r="AO108" s="50"/>
      <c r="AP108" s="50"/>
      <c r="AQ108" s="50"/>
      <c r="AR108" s="50"/>
      <c r="AS108" s="50"/>
      <c r="AT108" s="23"/>
      <c r="AU108" s="23"/>
      <c r="AV108" s="23"/>
      <c r="AW108" s="23"/>
      <c r="AX108" s="23"/>
      <c r="AY108" s="23"/>
      <c r="AZ108" s="23"/>
      <c r="BA108" s="23"/>
      <c r="BB108" s="23"/>
      <c r="BC108" s="23"/>
      <c r="BD108" s="23"/>
      <c r="BE108" s="23"/>
      <c r="BF108" s="23"/>
      <c r="BG108" s="23"/>
      <c r="BH108" s="23"/>
      <c r="BI108" s="23"/>
      <c r="BJ108" s="23"/>
      <c r="BK108" s="23"/>
      <c r="BL108" s="23"/>
      <c r="BM108" s="23"/>
      <c r="BN108" s="23"/>
      <c r="BO108" s="23"/>
      <c r="BP108" s="23"/>
      <c r="BQ108" s="23"/>
      <c r="BR108" s="23"/>
      <c r="BS108" s="23"/>
      <c r="BT108" s="23"/>
      <c r="BU108" s="23"/>
      <c r="BV108" s="23"/>
      <c r="BW108" s="23"/>
      <c r="BX108" s="23"/>
      <c r="BY108" s="23"/>
      <c r="BZ108" s="23"/>
      <c r="CA108" s="23"/>
      <c r="CB108" s="23"/>
      <c r="CC108" s="23"/>
      <c r="CD108" s="23"/>
      <c r="CE108" s="23"/>
      <c r="CF108" s="23"/>
      <c r="CG108" s="23"/>
      <c r="CH108" s="23"/>
      <c r="CI108" s="23"/>
      <c r="CJ108" s="23"/>
      <c r="CK108" s="23"/>
      <c r="CL108" s="23"/>
      <c r="CM108" s="23"/>
      <c r="CN108" s="23"/>
      <c r="CO108" s="23"/>
      <c r="CP108" s="23"/>
      <c r="CQ108" s="23"/>
      <c r="CR108" s="23"/>
      <c r="CS108" s="23"/>
      <c r="CT108" s="23"/>
      <c r="CU108" s="23"/>
      <c r="CV108" s="23"/>
      <c r="CW108" s="23"/>
      <c r="CX108" s="23"/>
      <c r="CY108" s="23"/>
      <c r="CZ108" s="23"/>
      <c r="DA108" s="23"/>
      <c r="DB108" s="23"/>
      <c r="DC108" s="23"/>
      <c r="DD108" s="23"/>
      <c r="DE108" s="23"/>
      <c r="DF108" s="23"/>
      <c r="DG108" s="23"/>
      <c r="DH108" s="23"/>
      <c r="DI108" s="23"/>
      <c r="DJ108" s="23"/>
      <c r="DK108" s="23"/>
      <c r="DL108" s="23"/>
      <c r="DM108" s="23"/>
      <c r="DN108" s="23"/>
      <c r="DO108" s="23"/>
      <c r="DP108" s="23"/>
      <c r="DQ108" s="23"/>
      <c r="DR108" s="23"/>
      <c r="DS108" s="23"/>
      <c r="DT108" s="23"/>
      <c r="DU108" s="23"/>
      <c r="DV108" s="23"/>
      <c r="DW108" s="23"/>
      <c r="DX108" s="23"/>
      <c r="DY108" s="23"/>
      <c r="DZ108" s="23"/>
      <c r="EA108" s="23"/>
      <c r="EB108" s="23"/>
      <c r="EC108" s="23"/>
      <c r="ED108" s="23"/>
      <c r="EE108" s="23"/>
      <c r="EF108" s="23"/>
      <c r="EG108" s="23"/>
      <c r="EH108" s="23"/>
      <c r="EI108" s="23"/>
      <c r="EJ108" s="23"/>
      <c r="EK108" s="23"/>
      <c r="EL108" s="23"/>
      <c r="EM108" s="23"/>
      <c r="EN108" s="23"/>
      <c r="EO108" s="23"/>
      <c r="EP108" s="23"/>
      <c r="EQ108" s="23"/>
      <c r="ER108" s="23"/>
      <c r="ES108" s="23"/>
      <c r="ET108" s="23"/>
      <c r="EU108" s="23"/>
      <c r="EV108" s="23"/>
      <c r="EW108" s="23"/>
      <c r="EX108" s="23"/>
      <c r="EY108" s="23"/>
      <c r="EZ108" s="23"/>
      <c r="FA108" s="23"/>
      <c r="FB108" s="23"/>
      <c r="FC108" s="23"/>
      <c r="FD108" s="23"/>
      <c r="FE108" s="23"/>
      <c r="FF108" s="23"/>
      <c r="FG108" s="23"/>
      <c r="FH108" s="23"/>
      <c r="FI108" s="23"/>
      <c r="FJ108" s="23"/>
      <c r="FK108" s="23"/>
      <c r="FL108" s="23"/>
      <c r="FM108" s="23"/>
      <c r="FN108" s="23"/>
      <c r="FO108" s="23"/>
      <c r="FP108" s="23"/>
      <c r="FQ108" s="23"/>
      <c r="FR108" s="23"/>
      <c r="FS108" s="23"/>
      <c r="FT108" s="23"/>
      <c r="FU108" s="23"/>
      <c r="FV108" s="23"/>
      <c r="FW108" s="23"/>
      <c r="FX108" s="23"/>
      <c r="FY108" s="23"/>
      <c r="FZ108" s="23"/>
      <c r="GA108" s="23"/>
      <c r="GB108" s="23"/>
      <c r="GC108" s="23"/>
      <c r="GD108" s="23"/>
      <c r="GE108" s="23"/>
      <c r="GF108" s="23"/>
      <c r="GG108" s="23"/>
      <c r="GH108" s="23"/>
      <c r="GI108" s="23"/>
      <c r="GJ108" s="23"/>
      <c r="GK108" s="23"/>
      <c r="GL108" s="23"/>
      <c r="GM108" s="23"/>
      <c r="GN108" s="23"/>
      <c r="GO108" s="23"/>
      <c r="GP108" s="23"/>
      <c r="GQ108" s="23"/>
      <c r="GR108" s="23"/>
      <c r="GS108" s="23"/>
      <c r="GT108" s="23"/>
      <c r="GU108" s="23"/>
      <c r="GV108" s="23"/>
      <c r="GW108" s="23"/>
      <c r="GX108" s="23"/>
      <c r="GY108" s="23"/>
      <c r="GZ108" s="23"/>
      <c r="HA108" s="23"/>
      <c r="HB108" s="23"/>
      <c r="HC108" s="23"/>
      <c r="HD108" s="23"/>
      <c r="HE108" s="23"/>
      <c r="HF108" s="23"/>
      <c r="HG108" s="23"/>
      <c r="HH108" s="23"/>
      <c r="HI108" s="23"/>
      <c r="HJ108" s="23"/>
      <c r="HK108" s="23"/>
      <c r="HL108" s="23"/>
      <c r="HM108" s="23"/>
      <c r="HN108" s="23"/>
      <c r="HO108" s="23"/>
      <c r="HP108" s="23"/>
      <c r="HQ108" s="23"/>
      <c r="HR108" s="23"/>
      <c r="HS108" s="23"/>
    </row>
    <row r="109" spans="1:227" s="143" customFormat="1">
      <c r="A109" s="23"/>
      <c r="G109" s="120"/>
      <c r="H109" s="96"/>
      <c r="I109" s="23"/>
      <c r="P109" s="23"/>
      <c r="Q109" s="23"/>
      <c r="R109" s="23"/>
      <c r="S109" s="50"/>
      <c r="T109" s="50"/>
      <c r="U109" s="50"/>
      <c r="V109" s="50"/>
      <c r="W109" s="50"/>
      <c r="X109" s="50"/>
      <c r="Y109" s="50"/>
      <c r="Z109" s="50"/>
      <c r="AA109" s="50"/>
      <c r="AB109" s="50"/>
      <c r="AC109" s="50"/>
      <c r="AD109" s="50"/>
      <c r="AE109" s="50"/>
      <c r="AF109" s="50"/>
      <c r="AG109" s="50"/>
      <c r="AH109" s="50"/>
      <c r="AI109" s="50"/>
      <c r="AJ109" s="50"/>
      <c r="AK109" s="50"/>
      <c r="AL109" s="50"/>
      <c r="AM109" s="50"/>
      <c r="AN109" s="50"/>
      <c r="AO109" s="50"/>
      <c r="AP109" s="50"/>
      <c r="AQ109" s="50"/>
      <c r="AR109" s="50"/>
      <c r="AS109" s="50"/>
      <c r="AT109" s="23"/>
      <c r="AU109" s="23"/>
      <c r="AV109" s="23"/>
      <c r="AW109" s="23"/>
      <c r="AX109" s="23"/>
      <c r="AY109" s="23"/>
      <c r="AZ109" s="23"/>
      <c r="BA109" s="23"/>
      <c r="BB109" s="23"/>
      <c r="BC109" s="23"/>
      <c r="BD109" s="23"/>
      <c r="BE109" s="23"/>
      <c r="BF109" s="23"/>
      <c r="BG109" s="23"/>
      <c r="BH109" s="23"/>
      <c r="BI109" s="23"/>
      <c r="BJ109" s="23"/>
      <c r="BK109" s="23"/>
      <c r="BL109" s="23"/>
      <c r="BM109" s="23"/>
      <c r="BN109" s="23"/>
      <c r="BO109" s="23"/>
      <c r="BP109" s="23"/>
      <c r="BQ109" s="23"/>
      <c r="BR109" s="23"/>
      <c r="BS109" s="23"/>
      <c r="BT109" s="23"/>
      <c r="BU109" s="23"/>
      <c r="BV109" s="23"/>
      <c r="BW109" s="23"/>
      <c r="BX109" s="23"/>
      <c r="BY109" s="23"/>
      <c r="BZ109" s="23"/>
      <c r="CA109" s="23"/>
      <c r="CB109" s="23"/>
      <c r="CC109" s="23"/>
      <c r="CD109" s="23"/>
      <c r="CE109" s="23"/>
      <c r="CF109" s="23"/>
      <c r="CG109" s="23"/>
      <c r="CH109" s="23"/>
      <c r="CI109" s="23"/>
      <c r="CJ109" s="23"/>
      <c r="CK109" s="23"/>
      <c r="CL109" s="23"/>
      <c r="CM109" s="23"/>
      <c r="CN109" s="23"/>
      <c r="CO109" s="23"/>
      <c r="CP109" s="23"/>
      <c r="CQ109" s="23"/>
      <c r="CR109" s="23"/>
      <c r="CS109" s="23"/>
      <c r="CT109" s="23"/>
      <c r="CU109" s="23"/>
      <c r="CV109" s="23"/>
      <c r="CW109" s="23"/>
      <c r="CX109" s="23"/>
      <c r="CY109" s="23"/>
      <c r="CZ109" s="23"/>
      <c r="DA109" s="23"/>
      <c r="DB109" s="23"/>
      <c r="DC109" s="23"/>
      <c r="DD109" s="23"/>
      <c r="DE109" s="23"/>
      <c r="DF109" s="23"/>
      <c r="DG109" s="23"/>
      <c r="DH109" s="23"/>
      <c r="DI109" s="23"/>
      <c r="DJ109" s="23"/>
      <c r="DK109" s="23"/>
      <c r="DL109" s="23"/>
      <c r="DM109" s="23"/>
      <c r="DN109" s="23"/>
      <c r="DO109" s="23"/>
      <c r="DP109" s="23"/>
      <c r="DQ109" s="23"/>
      <c r="DR109" s="23"/>
      <c r="DS109" s="23"/>
      <c r="DT109" s="23"/>
      <c r="DU109" s="23"/>
      <c r="DV109" s="23"/>
      <c r="DW109" s="23"/>
      <c r="DX109" s="23"/>
      <c r="DY109" s="23"/>
      <c r="DZ109" s="23"/>
      <c r="EA109" s="23"/>
      <c r="EB109" s="23"/>
      <c r="EC109" s="23"/>
      <c r="ED109" s="23"/>
      <c r="EE109" s="23"/>
      <c r="EF109" s="23"/>
      <c r="EG109" s="23"/>
      <c r="EH109" s="23"/>
      <c r="EI109" s="23"/>
      <c r="EJ109" s="23"/>
      <c r="EK109" s="23"/>
      <c r="EL109" s="23"/>
      <c r="EM109" s="23"/>
      <c r="EN109" s="23"/>
      <c r="EO109" s="23"/>
      <c r="EP109" s="23"/>
      <c r="EQ109" s="23"/>
      <c r="ER109" s="23"/>
      <c r="ES109" s="23"/>
      <c r="ET109" s="23"/>
      <c r="EU109" s="23"/>
      <c r="EV109" s="23"/>
      <c r="EW109" s="23"/>
      <c r="EX109" s="23"/>
      <c r="EY109" s="23"/>
      <c r="EZ109" s="23"/>
      <c r="FA109" s="23"/>
      <c r="FB109" s="23"/>
      <c r="FC109" s="23"/>
      <c r="FD109" s="23"/>
      <c r="FE109" s="23"/>
      <c r="FF109" s="23"/>
      <c r="FG109" s="23"/>
      <c r="FH109" s="23"/>
      <c r="FI109" s="23"/>
      <c r="FJ109" s="23"/>
      <c r="FK109" s="23"/>
      <c r="FL109" s="23"/>
      <c r="FM109" s="23"/>
      <c r="FN109" s="23"/>
      <c r="FO109" s="23"/>
      <c r="FP109" s="23"/>
      <c r="FQ109" s="23"/>
      <c r="FR109" s="23"/>
      <c r="FS109" s="23"/>
      <c r="FT109" s="23"/>
      <c r="FU109" s="23"/>
      <c r="FV109" s="23"/>
      <c r="FW109" s="23"/>
      <c r="FX109" s="23"/>
      <c r="FY109" s="23"/>
      <c r="FZ109" s="23"/>
      <c r="GA109" s="23"/>
      <c r="GB109" s="23"/>
      <c r="GC109" s="23"/>
      <c r="GD109" s="23"/>
      <c r="GE109" s="23"/>
      <c r="GF109" s="23"/>
      <c r="GG109" s="23"/>
      <c r="GH109" s="23"/>
      <c r="GI109" s="23"/>
      <c r="GJ109" s="23"/>
      <c r="GK109" s="23"/>
      <c r="GL109" s="23"/>
      <c r="GM109" s="23"/>
      <c r="GN109" s="23"/>
      <c r="GO109" s="23"/>
      <c r="GP109" s="23"/>
      <c r="GQ109" s="23"/>
      <c r="GR109" s="23"/>
      <c r="GS109" s="23"/>
      <c r="GT109" s="23"/>
      <c r="GU109" s="23"/>
      <c r="GV109" s="23"/>
      <c r="GW109" s="23"/>
      <c r="GX109" s="23"/>
      <c r="GY109" s="23"/>
      <c r="GZ109" s="23"/>
      <c r="HA109" s="23"/>
      <c r="HB109" s="23"/>
      <c r="HC109" s="23"/>
      <c r="HD109" s="23"/>
      <c r="HE109" s="23"/>
      <c r="HF109" s="23"/>
      <c r="HG109" s="23"/>
      <c r="HH109" s="23"/>
      <c r="HI109" s="23"/>
      <c r="HJ109" s="23"/>
      <c r="HK109" s="23"/>
      <c r="HL109" s="23"/>
      <c r="HM109" s="23"/>
      <c r="HN109" s="23"/>
      <c r="HO109" s="23"/>
      <c r="HP109" s="23"/>
      <c r="HQ109" s="23"/>
      <c r="HR109" s="23"/>
      <c r="HS109" s="23"/>
    </row>
    <row r="110" spans="1:227" s="143" customFormat="1">
      <c r="A110" s="23"/>
      <c r="G110" s="120"/>
      <c r="H110" s="96"/>
      <c r="I110" s="23"/>
      <c r="P110" s="23"/>
      <c r="Q110" s="23"/>
      <c r="R110" s="23"/>
      <c r="S110" s="50"/>
      <c r="T110" s="50"/>
      <c r="U110" s="50"/>
      <c r="V110" s="50"/>
      <c r="W110" s="50"/>
      <c r="X110" s="50"/>
      <c r="Y110" s="50"/>
      <c r="Z110" s="50"/>
      <c r="AA110" s="50"/>
      <c r="AB110" s="50"/>
      <c r="AC110" s="50"/>
      <c r="AD110" s="50"/>
      <c r="AE110" s="50"/>
      <c r="AF110" s="50"/>
      <c r="AG110" s="50"/>
      <c r="AH110" s="50"/>
      <c r="AI110" s="50"/>
      <c r="AJ110" s="50"/>
      <c r="AK110" s="50"/>
      <c r="AL110" s="50"/>
      <c r="AM110" s="50"/>
      <c r="AN110" s="50"/>
      <c r="AO110" s="50"/>
      <c r="AP110" s="50"/>
      <c r="AQ110" s="50"/>
      <c r="AR110" s="50"/>
      <c r="AS110" s="50"/>
      <c r="AT110" s="23"/>
      <c r="AU110" s="23"/>
      <c r="AV110" s="23"/>
      <c r="AW110" s="23"/>
      <c r="AX110" s="23"/>
      <c r="AY110" s="23"/>
      <c r="AZ110" s="23"/>
      <c r="BA110" s="23"/>
      <c r="BB110" s="23"/>
      <c r="BC110" s="23"/>
      <c r="BD110" s="23"/>
      <c r="BE110" s="23"/>
      <c r="BF110" s="23"/>
      <c r="BG110" s="23"/>
      <c r="BH110" s="23"/>
      <c r="BI110" s="23"/>
      <c r="BJ110" s="23"/>
      <c r="BK110" s="23"/>
      <c r="BL110" s="23"/>
      <c r="BM110" s="23"/>
      <c r="BN110" s="23"/>
      <c r="BO110" s="23"/>
      <c r="BP110" s="23"/>
      <c r="BQ110" s="23"/>
      <c r="BR110" s="23"/>
      <c r="BS110" s="23"/>
      <c r="BT110" s="23"/>
      <c r="BU110" s="23"/>
      <c r="BV110" s="23"/>
      <c r="BW110" s="23"/>
      <c r="BX110" s="23"/>
      <c r="BY110" s="23"/>
      <c r="BZ110" s="23"/>
      <c r="CA110" s="23"/>
      <c r="CB110" s="23"/>
      <c r="CC110" s="23"/>
      <c r="CD110" s="23"/>
      <c r="CE110" s="23"/>
      <c r="CF110" s="23"/>
      <c r="CG110" s="23"/>
      <c r="CH110" s="23"/>
      <c r="CI110" s="23"/>
      <c r="CJ110" s="23"/>
      <c r="CK110" s="23"/>
      <c r="CL110" s="23"/>
      <c r="CM110" s="23"/>
      <c r="CN110" s="23"/>
      <c r="CO110" s="23"/>
      <c r="CP110" s="23"/>
      <c r="CQ110" s="23"/>
      <c r="CR110" s="23"/>
      <c r="CS110" s="23"/>
      <c r="CT110" s="23"/>
      <c r="CU110" s="23"/>
      <c r="CV110" s="23"/>
      <c r="CW110" s="23"/>
      <c r="CX110" s="23"/>
      <c r="CY110" s="23"/>
      <c r="CZ110" s="23"/>
      <c r="DA110" s="23"/>
      <c r="DB110" s="23"/>
      <c r="DC110" s="23"/>
      <c r="DD110" s="23"/>
      <c r="DE110" s="23"/>
      <c r="DF110" s="23"/>
      <c r="DG110" s="23"/>
      <c r="DH110" s="23"/>
      <c r="DI110" s="23"/>
      <c r="DJ110" s="23"/>
      <c r="DK110" s="23"/>
      <c r="DL110" s="23"/>
      <c r="DM110" s="23"/>
      <c r="DN110" s="23"/>
      <c r="DO110" s="23"/>
      <c r="DP110" s="23"/>
      <c r="DQ110" s="23"/>
      <c r="DR110" s="23"/>
      <c r="DS110" s="23"/>
      <c r="DT110" s="23"/>
      <c r="DU110" s="23"/>
      <c r="DV110" s="23"/>
      <c r="DW110" s="23"/>
      <c r="DX110" s="23"/>
      <c r="DY110" s="23"/>
      <c r="DZ110" s="23"/>
      <c r="EA110" s="23"/>
      <c r="EB110" s="23"/>
      <c r="EC110" s="23"/>
      <c r="ED110" s="23"/>
      <c r="EE110" s="23"/>
      <c r="EF110" s="23"/>
      <c r="EG110" s="23"/>
      <c r="EH110" s="23"/>
      <c r="EI110" s="23"/>
      <c r="EJ110" s="23"/>
      <c r="EK110" s="23"/>
      <c r="EL110" s="23"/>
      <c r="EM110" s="23"/>
      <c r="EN110" s="23"/>
      <c r="EO110" s="23"/>
      <c r="EP110" s="23"/>
      <c r="EQ110" s="23"/>
      <c r="ER110" s="23"/>
      <c r="ES110" s="23"/>
      <c r="ET110" s="23"/>
      <c r="EU110" s="23"/>
      <c r="EV110" s="23"/>
      <c r="EW110" s="23"/>
      <c r="EX110" s="23"/>
      <c r="EY110" s="23"/>
      <c r="EZ110" s="23"/>
      <c r="FA110" s="23"/>
      <c r="FB110" s="23"/>
      <c r="FC110" s="23"/>
      <c r="FD110" s="23"/>
      <c r="FE110" s="23"/>
      <c r="FF110" s="23"/>
      <c r="FG110" s="23"/>
      <c r="FH110" s="23"/>
      <c r="FI110" s="23"/>
      <c r="FJ110" s="23"/>
      <c r="FK110" s="23"/>
      <c r="FL110" s="23"/>
      <c r="FM110" s="23"/>
      <c r="FN110" s="23"/>
      <c r="FO110" s="23"/>
      <c r="FP110" s="23"/>
      <c r="FQ110" s="23"/>
      <c r="FR110" s="23"/>
      <c r="FS110" s="23"/>
      <c r="FT110" s="23"/>
      <c r="FU110" s="23"/>
      <c r="FV110" s="23"/>
      <c r="FW110" s="23"/>
      <c r="FX110" s="23"/>
      <c r="FY110" s="23"/>
      <c r="FZ110" s="23"/>
      <c r="GA110" s="23"/>
      <c r="GB110" s="23"/>
      <c r="GC110" s="23"/>
      <c r="GD110" s="23"/>
      <c r="GE110" s="23"/>
      <c r="GF110" s="23"/>
      <c r="GG110" s="23"/>
      <c r="GH110" s="23"/>
      <c r="GI110" s="23"/>
      <c r="GJ110" s="23"/>
      <c r="GK110" s="23"/>
      <c r="GL110" s="23"/>
      <c r="GM110" s="23"/>
      <c r="GN110" s="23"/>
      <c r="GO110" s="23"/>
      <c r="GP110" s="23"/>
      <c r="GQ110" s="23"/>
      <c r="GR110" s="23"/>
      <c r="GS110" s="23"/>
      <c r="GT110" s="23"/>
      <c r="GU110" s="23"/>
      <c r="GV110" s="23"/>
      <c r="GW110" s="23"/>
      <c r="GX110" s="23"/>
      <c r="GY110" s="23"/>
      <c r="GZ110" s="23"/>
      <c r="HA110" s="23"/>
      <c r="HB110" s="23"/>
      <c r="HC110" s="23"/>
      <c r="HD110" s="23"/>
      <c r="HE110" s="23"/>
      <c r="HF110" s="23"/>
      <c r="HG110" s="23"/>
      <c r="HH110" s="23"/>
      <c r="HI110" s="23"/>
      <c r="HJ110" s="23"/>
      <c r="HK110" s="23"/>
      <c r="HL110" s="23"/>
      <c r="HM110" s="23"/>
      <c r="HN110" s="23"/>
      <c r="HO110" s="23"/>
      <c r="HP110" s="23"/>
      <c r="HQ110" s="23"/>
      <c r="HR110" s="23"/>
      <c r="HS110" s="23"/>
    </row>
    <row r="111" spans="1:227" s="143" customFormat="1">
      <c r="A111" s="23"/>
      <c r="G111" s="120"/>
      <c r="H111" s="96"/>
      <c r="I111" s="23"/>
      <c r="P111" s="23"/>
      <c r="Q111" s="23"/>
      <c r="R111" s="23"/>
      <c r="S111" s="50"/>
      <c r="T111" s="50"/>
      <c r="U111" s="50"/>
      <c r="V111" s="50"/>
      <c r="W111" s="50"/>
      <c r="X111" s="50"/>
      <c r="Y111" s="50"/>
      <c r="Z111" s="50"/>
      <c r="AA111" s="50"/>
      <c r="AB111" s="50"/>
      <c r="AC111" s="50"/>
      <c r="AD111" s="50"/>
      <c r="AE111" s="50"/>
      <c r="AF111" s="50"/>
      <c r="AG111" s="50"/>
      <c r="AH111" s="50"/>
      <c r="AI111" s="50"/>
      <c r="AJ111" s="50"/>
      <c r="AK111" s="50"/>
      <c r="AL111" s="50"/>
      <c r="AM111" s="50"/>
      <c r="AN111" s="50"/>
      <c r="AO111" s="50"/>
      <c r="AP111" s="50"/>
      <c r="AQ111" s="50"/>
      <c r="AR111" s="50"/>
      <c r="AS111" s="50"/>
      <c r="AT111" s="23"/>
      <c r="AU111" s="23"/>
      <c r="AV111" s="23"/>
      <c r="AW111" s="23"/>
      <c r="AX111" s="23"/>
      <c r="AY111" s="23"/>
      <c r="AZ111" s="23"/>
      <c r="BA111" s="23"/>
      <c r="BB111" s="23"/>
      <c r="BC111" s="23"/>
      <c r="BD111" s="23"/>
      <c r="BE111" s="23"/>
      <c r="BF111" s="23"/>
      <c r="BG111" s="23"/>
      <c r="BH111" s="23"/>
      <c r="BI111" s="23"/>
      <c r="BJ111" s="23"/>
      <c r="BK111" s="23"/>
      <c r="BL111" s="23"/>
      <c r="BM111" s="23"/>
      <c r="BN111" s="23"/>
      <c r="BO111" s="23"/>
      <c r="BP111" s="23"/>
      <c r="BQ111" s="23"/>
      <c r="BR111" s="23"/>
      <c r="BS111" s="23"/>
      <c r="BT111" s="23"/>
      <c r="BU111" s="23"/>
      <c r="BV111" s="23"/>
      <c r="BW111" s="23"/>
      <c r="BX111" s="23"/>
      <c r="BY111" s="23"/>
      <c r="BZ111" s="23"/>
      <c r="CA111" s="23"/>
      <c r="CB111" s="23"/>
      <c r="CC111" s="23"/>
      <c r="CD111" s="23"/>
      <c r="CE111" s="23"/>
      <c r="CF111" s="23"/>
      <c r="CG111" s="23"/>
      <c r="CH111" s="23"/>
      <c r="CI111" s="23"/>
      <c r="CJ111" s="23"/>
      <c r="CK111" s="23"/>
      <c r="CL111" s="23"/>
      <c r="CM111" s="23"/>
      <c r="CN111" s="23"/>
      <c r="CO111" s="23"/>
      <c r="CP111" s="23"/>
      <c r="CQ111" s="23"/>
      <c r="CR111" s="23"/>
      <c r="CS111" s="23"/>
      <c r="CT111" s="23"/>
      <c r="CU111" s="23"/>
      <c r="CV111" s="23"/>
      <c r="CW111" s="23"/>
      <c r="CX111" s="23"/>
      <c r="CY111" s="23"/>
      <c r="CZ111" s="23"/>
      <c r="DA111" s="23"/>
      <c r="DB111" s="23"/>
      <c r="DC111" s="23"/>
      <c r="DD111" s="23"/>
      <c r="DE111" s="23"/>
      <c r="DF111" s="23"/>
      <c r="DG111" s="23"/>
      <c r="DH111" s="23"/>
      <c r="DI111" s="23"/>
      <c r="DJ111" s="23"/>
      <c r="DK111" s="23"/>
      <c r="DL111" s="23"/>
      <c r="DM111" s="23"/>
      <c r="DN111" s="23"/>
      <c r="DO111" s="23"/>
      <c r="DP111" s="23"/>
      <c r="DQ111" s="23"/>
      <c r="DR111" s="23"/>
      <c r="DS111" s="23"/>
      <c r="DT111" s="23"/>
      <c r="DU111" s="23"/>
      <c r="DV111" s="23"/>
      <c r="DW111" s="23"/>
      <c r="DX111" s="23"/>
      <c r="DY111" s="23"/>
      <c r="DZ111" s="23"/>
      <c r="EA111" s="23"/>
      <c r="EB111" s="23"/>
      <c r="EC111" s="23"/>
      <c r="ED111" s="23"/>
      <c r="EE111" s="23"/>
      <c r="EF111" s="23"/>
      <c r="EG111" s="23"/>
      <c r="EH111" s="23"/>
      <c r="EI111" s="23"/>
      <c r="EJ111" s="23"/>
      <c r="EK111" s="23"/>
      <c r="EL111" s="23"/>
      <c r="EM111" s="23"/>
      <c r="EN111" s="23"/>
      <c r="EO111" s="23"/>
      <c r="EP111" s="23"/>
      <c r="EQ111" s="23"/>
      <c r="ER111" s="23"/>
      <c r="ES111" s="23"/>
      <c r="ET111" s="23"/>
      <c r="EU111" s="23"/>
      <c r="EV111" s="23"/>
      <c r="EW111" s="23"/>
      <c r="EX111" s="23"/>
      <c r="EY111" s="23"/>
      <c r="EZ111" s="23"/>
      <c r="FA111" s="23"/>
      <c r="FB111" s="23"/>
      <c r="FC111" s="23"/>
      <c r="FD111" s="23"/>
      <c r="FE111" s="23"/>
      <c r="FF111" s="23"/>
      <c r="FG111" s="23"/>
      <c r="FH111" s="23"/>
      <c r="FI111" s="23"/>
      <c r="FJ111" s="23"/>
      <c r="FK111" s="23"/>
      <c r="FL111" s="23"/>
      <c r="FM111" s="23"/>
      <c r="FN111" s="23"/>
      <c r="FO111" s="23"/>
      <c r="FP111" s="23"/>
      <c r="FQ111" s="23"/>
      <c r="FR111" s="23"/>
      <c r="FS111" s="23"/>
      <c r="FT111" s="23"/>
      <c r="FU111" s="23"/>
      <c r="FV111" s="23"/>
      <c r="FW111" s="23"/>
      <c r="FX111" s="23"/>
      <c r="FY111" s="23"/>
      <c r="FZ111" s="23"/>
      <c r="GA111" s="23"/>
      <c r="GB111" s="23"/>
      <c r="GC111" s="23"/>
      <c r="GD111" s="23"/>
      <c r="GE111" s="23"/>
      <c r="GF111" s="23"/>
      <c r="GG111" s="23"/>
      <c r="GH111" s="23"/>
      <c r="GI111" s="23"/>
      <c r="GJ111" s="23"/>
      <c r="GK111" s="23"/>
      <c r="GL111" s="23"/>
      <c r="GM111" s="23"/>
      <c r="GN111" s="23"/>
      <c r="GO111" s="23"/>
      <c r="GP111" s="23"/>
      <c r="GQ111" s="23"/>
      <c r="GR111" s="23"/>
      <c r="GS111" s="23"/>
      <c r="GT111" s="23"/>
      <c r="GU111" s="23"/>
      <c r="GV111" s="23"/>
      <c r="GW111" s="23"/>
      <c r="GX111" s="23"/>
      <c r="GY111" s="23"/>
      <c r="GZ111" s="23"/>
      <c r="HA111" s="23"/>
      <c r="HB111" s="23"/>
      <c r="HC111" s="23"/>
      <c r="HD111" s="23"/>
      <c r="HE111" s="23"/>
      <c r="HF111" s="23"/>
      <c r="HG111" s="23"/>
      <c r="HH111" s="23"/>
      <c r="HI111" s="23"/>
      <c r="HJ111" s="23"/>
      <c r="HK111" s="23"/>
      <c r="HL111" s="23"/>
      <c r="HM111" s="23"/>
      <c r="HN111" s="23"/>
      <c r="HO111" s="23"/>
      <c r="HP111" s="23"/>
      <c r="HQ111" s="23"/>
      <c r="HR111" s="23"/>
      <c r="HS111" s="23"/>
    </row>
    <row r="112" spans="1:227" s="143" customFormat="1">
      <c r="A112" s="23"/>
      <c r="G112" s="120"/>
      <c r="H112" s="96"/>
      <c r="I112" s="23"/>
      <c r="P112" s="23"/>
      <c r="Q112" s="23"/>
      <c r="R112" s="23"/>
      <c r="S112" s="50"/>
      <c r="T112" s="50"/>
      <c r="U112" s="50"/>
      <c r="V112" s="50"/>
      <c r="W112" s="50"/>
      <c r="X112" s="50"/>
      <c r="Y112" s="50"/>
      <c r="Z112" s="50"/>
      <c r="AA112" s="50"/>
      <c r="AB112" s="50"/>
      <c r="AC112" s="50"/>
      <c r="AD112" s="50"/>
      <c r="AE112" s="50"/>
      <c r="AF112" s="50"/>
      <c r="AG112" s="50"/>
      <c r="AH112" s="50"/>
      <c r="AI112" s="50"/>
      <c r="AJ112" s="50"/>
      <c r="AK112" s="50"/>
      <c r="AL112" s="50"/>
      <c r="AM112" s="50"/>
      <c r="AN112" s="50"/>
      <c r="AO112" s="50"/>
      <c r="AP112" s="50"/>
      <c r="AQ112" s="50"/>
      <c r="AR112" s="50"/>
      <c r="AS112" s="50"/>
      <c r="AT112" s="23"/>
      <c r="AU112" s="23"/>
      <c r="AV112" s="23"/>
      <c r="AW112" s="23"/>
      <c r="AX112" s="23"/>
      <c r="AY112" s="23"/>
      <c r="AZ112" s="23"/>
      <c r="BA112" s="23"/>
      <c r="BB112" s="23"/>
      <c r="BC112" s="23"/>
      <c r="BD112" s="23"/>
      <c r="BE112" s="23"/>
      <c r="BF112" s="23"/>
      <c r="BG112" s="23"/>
      <c r="BH112" s="23"/>
      <c r="BI112" s="23"/>
      <c r="BJ112" s="23"/>
      <c r="BK112" s="23"/>
      <c r="BL112" s="23"/>
      <c r="BM112" s="23"/>
      <c r="BN112" s="23"/>
      <c r="BO112" s="23"/>
      <c r="BP112" s="23"/>
      <c r="BQ112" s="23"/>
      <c r="BR112" s="23"/>
      <c r="BS112" s="23"/>
      <c r="BT112" s="23"/>
      <c r="BU112" s="23"/>
      <c r="BV112" s="23"/>
      <c r="BW112" s="23"/>
      <c r="BX112" s="23"/>
      <c r="BY112" s="23"/>
      <c r="BZ112" s="23"/>
      <c r="CA112" s="23"/>
      <c r="CB112" s="23"/>
      <c r="CC112" s="23"/>
      <c r="CD112" s="23"/>
      <c r="CE112" s="23"/>
      <c r="CF112" s="23"/>
      <c r="CG112" s="23"/>
      <c r="CH112" s="23"/>
      <c r="CI112" s="23"/>
      <c r="CJ112" s="23"/>
      <c r="CK112" s="23"/>
      <c r="CL112" s="23"/>
      <c r="CM112" s="23"/>
      <c r="CN112" s="23"/>
      <c r="CO112" s="23"/>
      <c r="CP112" s="23"/>
      <c r="CQ112" s="23"/>
      <c r="CR112" s="23"/>
      <c r="CS112" s="23"/>
      <c r="CT112" s="23"/>
      <c r="CU112" s="23"/>
      <c r="CV112" s="23"/>
      <c r="CW112" s="23"/>
      <c r="CX112" s="23"/>
      <c r="CY112" s="23"/>
      <c r="CZ112" s="23"/>
      <c r="DA112" s="23"/>
      <c r="DB112" s="23"/>
      <c r="DC112" s="23"/>
      <c r="DD112" s="23"/>
      <c r="DE112" s="23"/>
      <c r="DF112" s="23"/>
      <c r="DG112" s="23"/>
      <c r="DH112" s="23"/>
      <c r="DI112" s="23"/>
      <c r="DJ112" s="23"/>
      <c r="DK112" s="23"/>
      <c r="DL112" s="23"/>
      <c r="DM112" s="23"/>
      <c r="DN112" s="23"/>
      <c r="DO112" s="23"/>
      <c r="DP112" s="23"/>
      <c r="DQ112" s="23"/>
      <c r="DR112" s="23"/>
      <c r="DS112" s="23"/>
      <c r="DT112" s="23"/>
      <c r="DU112" s="23"/>
      <c r="DV112" s="23"/>
      <c r="DW112" s="23"/>
      <c r="DX112" s="23"/>
      <c r="DY112" s="23"/>
      <c r="DZ112" s="23"/>
      <c r="EA112" s="23"/>
      <c r="EB112" s="23"/>
      <c r="EC112" s="23"/>
      <c r="ED112" s="23"/>
      <c r="EE112" s="23"/>
      <c r="EF112" s="23"/>
      <c r="EG112" s="23"/>
      <c r="EH112" s="23"/>
      <c r="EI112" s="23"/>
      <c r="EJ112" s="23"/>
      <c r="EK112" s="23"/>
      <c r="EL112" s="23"/>
      <c r="EM112" s="23"/>
      <c r="EN112" s="23"/>
      <c r="EO112" s="23"/>
      <c r="EP112" s="23"/>
      <c r="EQ112" s="23"/>
      <c r="ER112" s="23"/>
      <c r="ES112" s="23"/>
      <c r="ET112" s="23"/>
      <c r="EU112" s="23"/>
      <c r="EV112" s="23"/>
      <c r="EW112" s="23"/>
      <c r="EX112" s="23"/>
      <c r="EY112" s="23"/>
      <c r="EZ112" s="23"/>
      <c r="FA112" s="23"/>
      <c r="FB112" s="23"/>
      <c r="FC112" s="23"/>
      <c r="FD112" s="23"/>
      <c r="FE112" s="23"/>
      <c r="FF112" s="23"/>
      <c r="FG112" s="23"/>
      <c r="FH112" s="23"/>
      <c r="FI112" s="23"/>
      <c r="FJ112" s="23"/>
      <c r="FK112" s="23"/>
      <c r="FL112" s="23"/>
      <c r="FM112" s="23"/>
      <c r="FN112" s="23"/>
      <c r="FO112" s="23"/>
      <c r="FP112" s="23"/>
      <c r="FQ112" s="23"/>
      <c r="FR112" s="23"/>
      <c r="FS112" s="23"/>
      <c r="FT112" s="23"/>
      <c r="FU112" s="23"/>
      <c r="FV112" s="23"/>
      <c r="FW112" s="23"/>
      <c r="FX112" s="23"/>
      <c r="FY112" s="23"/>
      <c r="FZ112" s="23"/>
      <c r="GA112" s="23"/>
      <c r="GB112" s="23"/>
      <c r="GC112" s="23"/>
      <c r="GD112" s="23"/>
      <c r="GE112" s="23"/>
      <c r="GF112" s="23"/>
      <c r="GG112" s="23"/>
      <c r="GH112" s="23"/>
      <c r="GI112" s="23"/>
      <c r="GJ112" s="23"/>
      <c r="GK112" s="23"/>
      <c r="GL112" s="23"/>
      <c r="GM112" s="23"/>
      <c r="GN112" s="23"/>
      <c r="GO112" s="23"/>
      <c r="GP112" s="23"/>
      <c r="GQ112" s="23"/>
      <c r="GR112" s="23"/>
      <c r="GS112" s="23"/>
      <c r="GT112" s="23"/>
      <c r="GU112" s="23"/>
      <c r="GV112" s="23"/>
      <c r="GW112" s="23"/>
      <c r="GX112" s="23"/>
      <c r="GY112" s="23"/>
      <c r="GZ112" s="23"/>
      <c r="HA112" s="23"/>
      <c r="HB112" s="23"/>
      <c r="HC112" s="23"/>
      <c r="HD112" s="23"/>
      <c r="HE112" s="23"/>
      <c r="HF112" s="23"/>
      <c r="HG112" s="23"/>
      <c r="HH112" s="23"/>
      <c r="HI112" s="23"/>
      <c r="HJ112" s="23"/>
      <c r="HK112" s="23"/>
      <c r="HL112" s="23"/>
      <c r="HM112" s="23"/>
      <c r="HN112" s="23"/>
      <c r="HO112" s="23"/>
      <c r="HP112" s="23"/>
      <c r="HQ112" s="23"/>
      <c r="HR112" s="23"/>
      <c r="HS112" s="23"/>
    </row>
    <row r="113" spans="1:227" s="143" customFormat="1">
      <c r="A113" s="23"/>
      <c r="G113" s="120"/>
      <c r="H113" s="96"/>
      <c r="I113" s="23"/>
      <c r="P113" s="23"/>
      <c r="Q113" s="23"/>
      <c r="R113" s="23"/>
      <c r="S113" s="50"/>
      <c r="T113" s="50"/>
      <c r="U113" s="50"/>
      <c r="V113" s="50"/>
      <c r="W113" s="50"/>
      <c r="X113" s="50"/>
      <c r="Y113" s="50"/>
      <c r="Z113" s="50"/>
      <c r="AA113" s="50"/>
      <c r="AB113" s="50"/>
      <c r="AC113" s="50"/>
      <c r="AD113" s="50"/>
      <c r="AE113" s="50"/>
      <c r="AF113" s="50"/>
      <c r="AG113" s="50"/>
      <c r="AH113" s="50"/>
      <c r="AI113" s="50"/>
      <c r="AJ113" s="50"/>
      <c r="AK113" s="50"/>
      <c r="AL113" s="50"/>
      <c r="AM113" s="50"/>
      <c r="AN113" s="50"/>
      <c r="AO113" s="50"/>
      <c r="AP113" s="50"/>
      <c r="AQ113" s="50"/>
      <c r="AR113" s="50"/>
      <c r="AS113" s="50"/>
      <c r="AT113" s="23"/>
      <c r="AU113" s="23"/>
      <c r="AV113" s="23"/>
      <c r="AW113" s="23"/>
      <c r="AX113" s="23"/>
      <c r="AY113" s="23"/>
      <c r="AZ113" s="23"/>
      <c r="BA113" s="23"/>
      <c r="BB113" s="23"/>
      <c r="BC113" s="23"/>
      <c r="BD113" s="23"/>
      <c r="BE113" s="23"/>
      <c r="BF113" s="23"/>
      <c r="BG113" s="23"/>
      <c r="BH113" s="23"/>
      <c r="BI113" s="23"/>
      <c r="BJ113" s="23"/>
      <c r="BK113" s="23"/>
      <c r="BL113" s="23"/>
      <c r="BM113" s="23"/>
      <c r="BN113" s="23"/>
      <c r="BO113" s="23"/>
      <c r="BP113" s="23"/>
      <c r="BQ113" s="23"/>
      <c r="BR113" s="23"/>
      <c r="BS113" s="23"/>
      <c r="BT113" s="23"/>
      <c r="BU113" s="23"/>
      <c r="BV113" s="23"/>
      <c r="BW113" s="23"/>
      <c r="BX113" s="23"/>
      <c r="BY113" s="23"/>
      <c r="BZ113" s="23"/>
      <c r="CA113" s="23"/>
      <c r="CB113" s="23"/>
      <c r="CC113" s="23"/>
      <c r="CD113" s="23"/>
      <c r="CE113" s="23"/>
      <c r="CF113" s="23"/>
      <c r="CG113" s="23"/>
      <c r="CH113" s="23"/>
      <c r="CI113" s="23"/>
      <c r="CJ113" s="23"/>
      <c r="CK113" s="23"/>
      <c r="CL113" s="23"/>
      <c r="CM113" s="23"/>
      <c r="CN113" s="23"/>
      <c r="CO113" s="23"/>
      <c r="CP113" s="23"/>
      <c r="CQ113" s="23"/>
      <c r="CR113" s="23"/>
      <c r="CS113" s="23"/>
      <c r="CT113" s="23"/>
      <c r="CU113" s="23"/>
      <c r="CV113" s="23"/>
      <c r="CW113" s="23"/>
      <c r="CX113" s="23"/>
      <c r="CY113" s="23"/>
      <c r="CZ113" s="23"/>
      <c r="DA113" s="23"/>
      <c r="DB113" s="23"/>
      <c r="DC113" s="23"/>
      <c r="DD113" s="23"/>
      <c r="DE113" s="23"/>
      <c r="DF113" s="23"/>
      <c r="DG113" s="23"/>
      <c r="DH113" s="23"/>
      <c r="DI113" s="23"/>
      <c r="DJ113" s="23"/>
      <c r="DK113" s="23"/>
      <c r="DL113" s="23"/>
      <c r="DM113" s="23"/>
      <c r="DN113" s="23"/>
      <c r="DO113" s="23"/>
      <c r="DP113" s="23"/>
      <c r="DQ113" s="23"/>
      <c r="DR113" s="23"/>
      <c r="DS113" s="23"/>
      <c r="DT113" s="23"/>
      <c r="DU113" s="23"/>
      <c r="DV113" s="23"/>
      <c r="DW113" s="23"/>
      <c r="DX113" s="23"/>
      <c r="DY113" s="23"/>
      <c r="DZ113" s="23"/>
      <c r="EA113" s="23"/>
      <c r="EB113" s="23"/>
      <c r="EC113" s="23"/>
      <c r="ED113" s="23"/>
      <c r="EE113" s="23"/>
      <c r="EF113" s="23"/>
      <c r="EG113" s="23"/>
      <c r="EH113" s="23"/>
      <c r="EI113" s="23"/>
      <c r="EJ113" s="23"/>
      <c r="EK113" s="23"/>
      <c r="EL113" s="23"/>
      <c r="EM113" s="23"/>
      <c r="EN113" s="23"/>
      <c r="EO113" s="23"/>
      <c r="EP113" s="23"/>
      <c r="EQ113" s="23"/>
      <c r="ER113" s="23"/>
      <c r="ES113" s="23"/>
      <c r="ET113" s="23"/>
      <c r="EU113" s="23"/>
      <c r="EV113" s="23"/>
      <c r="EW113" s="23"/>
      <c r="EX113" s="23"/>
      <c r="EY113" s="23"/>
      <c r="EZ113" s="23"/>
      <c r="FA113" s="23"/>
      <c r="FB113" s="23"/>
      <c r="FC113" s="23"/>
      <c r="FD113" s="23"/>
      <c r="FE113" s="23"/>
      <c r="FF113" s="23"/>
      <c r="FG113" s="23"/>
      <c r="FH113" s="23"/>
      <c r="FI113" s="23"/>
      <c r="FJ113" s="23"/>
      <c r="FK113" s="23"/>
      <c r="FL113" s="23"/>
      <c r="FM113" s="23"/>
      <c r="FN113" s="23"/>
      <c r="FO113" s="23"/>
      <c r="FP113" s="23"/>
      <c r="FQ113" s="23"/>
      <c r="FR113" s="23"/>
      <c r="FS113" s="23"/>
      <c r="FT113" s="23"/>
      <c r="FU113" s="23"/>
      <c r="FV113" s="23"/>
      <c r="FW113" s="23"/>
      <c r="FX113" s="23"/>
      <c r="FY113" s="23"/>
      <c r="FZ113" s="23"/>
      <c r="GA113" s="23"/>
      <c r="GB113" s="23"/>
      <c r="GC113" s="23"/>
      <c r="GD113" s="23"/>
      <c r="GE113" s="23"/>
      <c r="GF113" s="23"/>
      <c r="GG113" s="23"/>
      <c r="GH113" s="23"/>
      <c r="GI113" s="23"/>
      <c r="GJ113" s="23"/>
      <c r="GK113" s="23"/>
      <c r="GL113" s="23"/>
      <c r="GM113" s="23"/>
      <c r="GN113" s="23"/>
      <c r="GO113" s="23"/>
      <c r="GP113" s="23"/>
      <c r="GQ113" s="23"/>
      <c r="GR113" s="23"/>
      <c r="GS113" s="23"/>
      <c r="GT113" s="23"/>
      <c r="GU113" s="23"/>
      <c r="GV113" s="23"/>
      <c r="GW113" s="23"/>
      <c r="GX113" s="23"/>
      <c r="GY113" s="23"/>
      <c r="GZ113" s="23"/>
      <c r="HA113" s="23"/>
      <c r="HB113" s="23"/>
      <c r="HC113" s="23"/>
      <c r="HD113" s="23"/>
      <c r="HE113" s="23"/>
      <c r="HF113" s="23"/>
      <c r="HG113" s="23"/>
      <c r="HH113" s="23"/>
      <c r="HI113" s="23"/>
      <c r="HJ113" s="23"/>
      <c r="HK113" s="23"/>
      <c r="HL113" s="23"/>
      <c r="HM113" s="23"/>
      <c r="HN113" s="23"/>
      <c r="HO113" s="23"/>
      <c r="HP113" s="23"/>
      <c r="HQ113" s="23"/>
      <c r="HR113" s="23"/>
      <c r="HS113" s="23"/>
    </row>
    <row r="114" spans="1:227" s="143" customFormat="1" ht="24" customHeight="1">
      <c r="A114" s="23"/>
      <c r="G114" s="120"/>
      <c r="H114" s="96"/>
      <c r="I114" s="23"/>
      <c r="P114" s="23"/>
      <c r="Q114" s="23"/>
      <c r="R114" s="23"/>
      <c r="S114" s="50"/>
      <c r="T114" s="50"/>
      <c r="U114" s="50"/>
      <c r="V114" s="50"/>
      <c r="W114" s="50"/>
      <c r="X114" s="50"/>
      <c r="Y114" s="50"/>
      <c r="Z114" s="50"/>
      <c r="AA114" s="50"/>
      <c r="AB114" s="50"/>
      <c r="AC114" s="50"/>
      <c r="AD114" s="50"/>
      <c r="AE114" s="50"/>
      <c r="AF114" s="50"/>
      <c r="AG114" s="50"/>
      <c r="AH114" s="50"/>
      <c r="AI114" s="50"/>
      <c r="AJ114" s="50"/>
      <c r="AK114" s="50"/>
      <c r="AL114" s="50"/>
      <c r="AM114" s="50"/>
      <c r="AN114" s="50"/>
      <c r="AO114" s="50"/>
      <c r="AP114" s="50"/>
      <c r="AQ114" s="50"/>
      <c r="AR114" s="50"/>
      <c r="AS114" s="50"/>
      <c r="AT114" s="23"/>
      <c r="AU114" s="23"/>
      <c r="AV114" s="23"/>
      <c r="AW114" s="23"/>
      <c r="AX114" s="23"/>
      <c r="AY114" s="23"/>
      <c r="AZ114" s="23"/>
      <c r="BA114" s="23"/>
      <c r="BB114" s="23"/>
      <c r="BC114" s="23"/>
      <c r="BD114" s="23"/>
      <c r="BE114" s="23"/>
      <c r="BF114" s="23"/>
      <c r="BG114" s="23"/>
      <c r="BH114" s="23"/>
      <c r="BI114" s="23"/>
      <c r="BJ114" s="23"/>
      <c r="BK114" s="23"/>
      <c r="BL114" s="23"/>
      <c r="BM114" s="23"/>
      <c r="BN114" s="23"/>
      <c r="BO114" s="23"/>
      <c r="BP114" s="23"/>
      <c r="BQ114" s="23"/>
      <c r="BR114" s="23"/>
      <c r="BS114" s="23"/>
      <c r="BT114" s="23"/>
      <c r="BU114" s="23"/>
      <c r="BV114" s="23"/>
      <c r="BW114" s="23"/>
      <c r="BX114" s="23"/>
      <c r="BY114" s="23"/>
      <c r="BZ114" s="23"/>
      <c r="CA114" s="23"/>
      <c r="CB114" s="23"/>
      <c r="CC114" s="23"/>
      <c r="CD114" s="23"/>
      <c r="CE114" s="23"/>
      <c r="CF114" s="23"/>
      <c r="CG114" s="23"/>
      <c r="CH114" s="23"/>
      <c r="CI114" s="23"/>
      <c r="CJ114" s="23"/>
      <c r="CK114" s="23"/>
      <c r="CL114" s="23"/>
      <c r="CM114" s="23"/>
      <c r="CN114" s="23"/>
      <c r="CO114" s="23"/>
      <c r="CP114" s="23"/>
      <c r="CQ114" s="23"/>
      <c r="CR114" s="23"/>
      <c r="CS114" s="23"/>
      <c r="CT114" s="23"/>
      <c r="CU114" s="23"/>
      <c r="CV114" s="23"/>
      <c r="CW114" s="23"/>
      <c r="CX114" s="23"/>
      <c r="CY114" s="23"/>
      <c r="CZ114" s="23"/>
      <c r="DA114" s="23"/>
      <c r="DB114" s="23"/>
      <c r="DC114" s="23"/>
      <c r="DD114" s="23"/>
      <c r="DE114" s="23"/>
      <c r="DF114" s="23"/>
      <c r="DG114" s="23"/>
      <c r="DH114" s="23"/>
      <c r="DI114" s="23"/>
      <c r="DJ114" s="23"/>
      <c r="DK114" s="23"/>
      <c r="DL114" s="23"/>
      <c r="DM114" s="23"/>
      <c r="DN114" s="23"/>
      <c r="DO114" s="23"/>
      <c r="DP114" s="23"/>
      <c r="DQ114" s="23"/>
      <c r="DR114" s="23"/>
      <c r="DS114" s="23"/>
      <c r="DT114" s="23"/>
      <c r="DU114" s="23"/>
      <c r="DV114" s="23"/>
      <c r="DW114" s="23"/>
      <c r="DX114" s="23"/>
      <c r="DY114" s="23"/>
      <c r="DZ114" s="23"/>
      <c r="EA114" s="23"/>
      <c r="EB114" s="23"/>
      <c r="EC114" s="23"/>
      <c r="ED114" s="23"/>
      <c r="EE114" s="23"/>
      <c r="EF114" s="23"/>
      <c r="EG114" s="23"/>
      <c r="EH114" s="23"/>
      <c r="EI114" s="23"/>
      <c r="EJ114" s="23"/>
      <c r="EK114" s="23"/>
      <c r="EL114" s="23"/>
      <c r="EM114" s="23"/>
      <c r="EN114" s="23"/>
      <c r="EO114" s="23"/>
      <c r="EP114" s="23"/>
      <c r="EQ114" s="23"/>
      <c r="ER114" s="23"/>
      <c r="ES114" s="23"/>
      <c r="ET114" s="23"/>
      <c r="EU114" s="23"/>
      <c r="EV114" s="23"/>
      <c r="EW114" s="23"/>
      <c r="EX114" s="23"/>
      <c r="EY114" s="23"/>
      <c r="EZ114" s="23"/>
      <c r="FA114" s="23"/>
      <c r="FB114" s="23"/>
      <c r="FC114" s="23"/>
      <c r="FD114" s="23"/>
      <c r="FE114" s="23"/>
      <c r="FF114" s="23"/>
      <c r="FG114" s="23"/>
      <c r="FH114" s="23"/>
      <c r="FI114" s="23"/>
      <c r="FJ114" s="23"/>
      <c r="FK114" s="23"/>
      <c r="FL114" s="23"/>
      <c r="FM114" s="23"/>
      <c r="FN114" s="23"/>
      <c r="FO114" s="23"/>
      <c r="FP114" s="23"/>
      <c r="FQ114" s="23"/>
      <c r="FR114" s="23"/>
      <c r="FS114" s="23"/>
      <c r="FT114" s="23"/>
      <c r="FU114" s="23"/>
      <c r="FV114" s="23"/>
      <c r="FW114" s="23"/>
      <c r="FX114" s="23"/>
      <c r="FY114" s="23"/>
      <c r="FZ114" s="23"/>
      <c r="GA114" s="23"/>
      <c r="GB114" s="23"/>
      <c r="GC114" s="23"/>
      <c r="GD114" s="23"/>
      <c r="GE114" s="23"/>
      <c r="GF114" s="23"/>
      <c r="GG114" s="23"/>
      <c r="GH114" s="23"/>
      <c r="GI114" s="23"/>
      <c r="GJ114" s="23"/>
      <c r="GK114" s="23"/>
      <c r="GL114" s="23"/>
      <c r="GM114" s="23"/>
      <c r="GN114" s="23"/>
      <c r="GO114" s="23"/>
      <c r="GP114" s="23"/>
      <c r="GQ114" s="23"/>
      <c r="GR114" s="23"/>
      <c r="GS114" s="23"/>
      <c r="GT114" s="23"/>
      <c r="GU114" s="23"/>
      <c r="GV114" s="23"/>
      <c r="GW114" s="23"/>
      <c r="GX114" s="23"/>
      <c r="GY114" s="23"/>
      <c r="GZ114" s="23"/>
      <c r="HA114" s="23"/>
      <c r="HB114" s="23"/>
      <c r="HC114" s="23"/>
      <c r="HD114" s="23"/>
      <c r="HE114" s="23"/>
      <c r="HF114" s="23"/>
      <c r="HG114" s="23"/>
      <c r="HH114" s="23"/>
      <c r="HI114" s="23"/>
      <c r="HJ114" s="23"/>
      <c r="HK114" s="23"/>
      <c r="HL114" s="23"/>
      <c r="HM114" s="23"/>
      <c r="HN114" s="23"/>
      <c r="HO114" s="23"/>
      <c r="HP114" s="23"/>
      <c r="HQ114" s="23"/>
      <c r="HR114" s="23"/>
      <c r="HS114" s="23"/>
    </row>
    <row r="115" spans="1:227" s="143" customFormat="1">
      <c r="A115" s="23"/>
      <c r="G115" s="120"/>
      <c r="H115" s="96"/>
      <c r="I115" s="23"/>
      <c r="P115" s="23"/>
      <c r="Q115" s="23"/>
      <c r="R115" s="23"/>
      <c r="S115" s="50"/>
      <c r="T115" s="50"/>
      <c r="U115" s="50"/>
      <c r="V115" s="50"/>
      <c r="W115" s="50"/>
      <c r="X115" s="50"/>
      <c r="Y115" s="50"/>
      <c r="Z115" s="50"/>
      <c r="AA115" s="50"/>
      <c r="AB115" s="50"/>
      <c r="AC115" s="50"/>
      <c r="AD115" s="50"/>
      <c r="AE115" s="50"/>
      <c r="AF115" s="50"/>
      <c r="AG115" s="50"/>
      <c r="AH115" s="50"/>
      <c r="AI115" s="50"/>
      <c r="AJ115" s="50"/>
      <c r="AK115" s="50"/>
      <c r="AL115" s="50"/>
      <c r="AM115" s="50"/>
      <c r="AN115" s="50"/>
      <c r="AO115" s="50"/>
      <c r="AP115" s="50"/>
      <c r="AQ115" s="50"/>
      <c r="AR115" s="50"/>
      <c r="AS115" s="50"/>
      <c r="AT115" s="23"/>
      <c r="AU115" s="23"/>
      <c r="AV115" s="23"/>
      <c r="AW115" s="23"/>
      <c r="AX115" s="23"/>
      <c r="AY115" s="23"/>
      <c r="AZ115" s="23"/>
      <c r="BA115" s="23"/>
      <c r="BB115" s="23"/>
      <c r="BC115" s="23"/>
      <c r="BD115" s="23"/>
      <c r="BE115" s="23"/>
      <c r="BF115" s="23"/>
      <c r="BG115" s="23"/>
      <c r="BH115" s="23"/>
      <c r="BI115" s="23"/>
      <c r="BJ115" s="23"/>
      <c r="BK115" s="23"/>
      <c r="BL115" s="23"/>
      <c r="BM115" s="23"/>
      <c r="BN115" s="23"/>
      <c r="BO115" s="23"/>
      <c r="BP115" s="23"/>
      <c r="BQ115" s="23"/>
      <c r="BR115" s="23"/>
      <c r="BS115" s="23"/>
      <c r="BT115" s="23"/>
      <c r="BU115" s="23"/>
      <c r="BV115" s="23"/>
      <c r="BW115" s="23"/>
      <c r="BX115" s="23"/>
      <c r="BY115" s="23"/>
      <c r="BZ115" s="23"/>
      <c r="CA115" s="23"/>
      <c r="CB115" s="23"/>
      <c r="CC115" s="23"/>
      <c r="CD115" s="23"/>
      <c r="CE115" s="23"/>
      <c r="CF115" s="23"/>
      <c r="CG115" s="23"/>
      <c r="CH115" s="23"/>
      <c r="CI115" s="23"/>
      <c r="CJ115" s="23"/>
      <c r="CK115" s="23"/>
      <c r="CL115" s="23"/>
      <c r="CM115" s="23"/>
      <c r="CN115" s="23"/>
      <c r="CO115" s="23"/>
      <c r="CP115" s="23"/>
      <c r="CQ115" s="23"/>
      <c r="CR115" s="23"/>
      <c r="CS115" s="23"/>
      <c r="CT115" s="23"/>
      <c r="CU115" s="23"/>
      <c r="CV115" s="23"/>
      <c r="CW115" s="23"/>
      <c r="CX115" s="23"/>
      <c r="CY115" s="23"/>
      <c r="CZ115" s="23"/>
      <c r="DA115" s="23"/>
      <c r="DB115" s="23"/>
      <c r="DC115" s="23"/>
      <c r="DD115" s="23"/>
      <c r="DE115" s="23"/>
      <c r="DF115" s="23"/>
      <c r="DG115" s="23"/>
      <c r="DH115" s="23"/>
      <c r="DI115" s="23"/>
      <c r="DJ115" s="23"/>
      <c r="DK115" s="23"/>
      <c r="DL115" s="23"/>
      <c r="DM115" s="23"/>
      <c r="DN115" s="23"/>
      <c r="DO115" s="23"/>
      <c r="DP115" s="23"/>
      <c r="DQ115" s="23"/>
      <c r="DR115" s="23"/>
      <c r="DS115" s="23"/>
      <c r="DT115" s="23"/>
      <c r="DU115" s="23"/>
      <c r="DV115" s="23"/>
      <c r="DW115" s="23"/>
      <c r="DX115" s="23"/>
      <c r="DY115" s="23"/>
      <c r="DZ115" s="23"/>
      <c r="EA115" s="23"/>
      <c r="EB115" s="23"/>
      <c r="EC115" s="23"/>
      <c r="ED115" s="23"/>
      <c r="EE115" s="23"/>
      <c r="EF115" s="23"/>
      <c r="EG115" s="23"/>
      <c r="EH115" s="23"/>
      <c r="EI115" s="23"/>
      <c r="EJ115" s="23"/>
      <c r="EK115" s="23"/>
      <c r="EL115" s="23"/>
      <c r="EM115" s="23"/>
      <c r="EN115" s="23"/>
      <c r="EO115" s="23"/>
      <c r="EP115" s="23"/>
      <c r="EQ115" s="23"/>
      <c r="ER115" s="23"/>
      <c r="ES115" s="23"/>
      <c r="ET115" s="23"/>
      <c r="EU115" s="23"/>
      <c r="EV115" s="23"/>
      <c r="EW115" s="23"/>
      <c r="EX115" s="23"/>
      <c r="EY115" s="23"/>
      <c r="EZ115" s="23"/>
      <c r="FA115" s="23"/>
      <c r="FB115" s="23"/>
      <c r="FC115" s="23"/>
      <c r="FD115" s="23"/>
      <c r="FE115" s="23"/>
      <c r="FF115" s="23"/>
      <c r="FG115" s="23"/>
      <c r="FH115" s="23"/>
      <c r="FI115" s="23"/>
      <c r="FJ115" s="23"/>
      <c r="FK115" s="23"/>
      <c r="FL115" s="23"/>
      <c r="FM115" s="23"/>
      <c r="FN115" s="23"/>
      <c r="FO115" s="23"/>
      <c r="FP115" s="23"/>
      <c r="FQ115" s="23"/>
      <c r="FR115" s="23"/>
      <c r="FS115" s="23"/>
      <c r="FT115" s="23"/>
      <c r="FU115" s="23"/>
      <c r="FV115" s="23"/>
      <c r="FW115" s="23"/>
      <c r="FX115" s="23"/>
      <c r="FY115" s="23"/>
      <c r="FZ115" s="23"/>
      <c r="GA115" s="23"/>
      <c r="GB115" s="23"/>
      <c r="GC115" s="23"/>
      <c r="GD115" s="23"/>
      <c r="GE115" s="23"/>
      <c r="GF115" s="23"/>
      <c r="GG115" s="23"/>
      <c r="GH115" s="23"/>
      <c r="GI115" s="23"/>
      <c r="GJ115" s="23"/>
      <c r="GK115" s="23"/>
      <c r="GL115" s="23"/>
      <c r="GM115" s="23"/>
      <c r="GN115" s="23"/>
      <c r="GO115" s="23"/>
      <c r="GP115" s="23"/>
      <c r="GQ115" s="23"/>
      <c r="GR115" s="23"/>
      <c r="GS115" s="23"/>
      <c r="GT115" s="23"/>
      <c r="GU115" s="23"/>
      <c r="GV115" s="23"/>
      <c r="GW115" s="23"/>
      <c r="GX115" s="23"/>
      <c r="GY115" s="23"/>
      <c r="GZ115" s="23"/>
      <c r="HA115" s="23"/>
      <c r="HB115" s="23"/>
      <c r="HC115" s="23"/>
      <c r="HD115" s="23"/>
      <c r="HE115" s="23"/>
      <c r="HF115" s="23"/>
      <c r="HG115" s="23"/>
      <c r="HH115" s="23"/>
      <c r="HI115" s="23"/>
      <c r="HJ115" s="23"/>
      <c r="HK115" s="23"/>
      <c r="HL115" s="23"/>
      <c r="HM115" s="23"/>
      <c r="HN115" s="23"/>
      <c r="HO115" s="23"/>
      <c r="HP115" s="23"/>
      <c r="HQ115" s="23"/>
      <c r="HR115" s="23"/>
      <c r="HS115" s="23"/>
    </row>
    <row r="116" spans="1:227" s="143" customFormat="1">
      <c r="A116" s="23"/>
      <c r="G116" s="120"/>
      <c r="H116" s="96"/>
      <c r="I116" s="23"/>
      <c r="P116" s="23"/>
      <c r="Q116" s="23"/>
      <c r="R116" s="23"/>
      <c r="S116" s="50"/>
      <c r="T116" s="50"/>
      <c r="U116" s="50"/>
      <c r="V116" s="50"/>
      <c r="W116" s="50"/>
      <c r="X116" s="50"/>
      <c r="Y116" s="50"/>
      <c r="Z116" s="50"/>
      <c r="AA116" s="50"/>
      <c r="AB116" s="50"/>
      <c r="AC116" s="50"/>
      <c r="AD116" s="50"/>
      <c r="AE116" s="50"/>
      <c r="AF116" s="50"/>
      <c r="AG116" s="50"/>
      <c r="AH116" s="50"/>
      <c r="AI116" s="50"/>
      <c r="AJ116" s="50"/>
      <c r="AK116" s="50"/>
      <c r="AL116" s="50"/>
      <c r="AM116" s="50"/>
      <c r="AN116" s="50"/>
      <c r="AO116" s="50"/>
      <c r="AP116" s="50"/>
      <c r="AQ116" s="50"/>
      <c r="AR116" s="50"/>
      <c r="AS116" s="50"/>
      <c r="AT116" s="23"/>
      <c r="AU116" s="23"/>
      <c r="AV116" s="23"/>
      <c r="AW116" s="23"/>
      <c r="AX116" s="23"/>
      <c r="AY116" s="23"/>
      <c r="AZ116" s="23"/>
      <c r="BA116" s="23"/>
      <c r="BB116" s="23"/>
      <c r="BC116" s="23"/>
      <c r="BD116" s="23"/>
      <c r="BE116" s="23"/>
      <c r="BF116" s="23"/>
      <c r="BG116" s="23"/>
      <c r="BH116" s="23"/>
      <c r="BI116" s="23"/>
      <c r="BJ116" s="23"/>
      <c r="BK116" s="23"/>
      <c r="BL116" s="23"/>
      <c r="BM116" s="23"/>
      <c r="BN116" s="23"/>
      <c r="BO116" s="23"/>
      <c r="BP116" s="23"/>
      <c r="BQ116" s="23"/>
      <c r="BR116" s="23"/>
      <c r="BS116" s="23"/>
      <c r="BT116" s="23"/>
      <c r="BU116" s="23"/>
      <c r="BV116" s="23"/>
      <c r="BW116" s="23"/>
      <c r="BX116" s="23"/>
      <c r="BY116" s="23"/>
      <c r="BZ116" s="23"/>
      <c r="CA116" s="23"/>
      <c r="CB116" s="23"/>
      <c r="CC116" s="23"/>
      <c r="CD116" s="23"/>
      <c r="CE116" s="23"/>
      <c r="CF116" s="23"/>
      <c r="CG116" s="23"/>
      <c r="CH116" s="23"/>
      <c r="CI116" s="23"/>
      <c r="CJ116" s="23"/>
      <c r="CK116" s="23"/>
      <c r="CL116" s="23"/>
      <c r="CM116" s="23"/>
      <c r="CN116" s="23"/>
      <c r="CO116" s="23"/>
      <c r="CP116" s="23"/>
      <c r="CQ116" s="23"/>
      <c r="CR116" s="23"/>
      <c r="CS116" s="23"/>
      <c r="CT116" s="23"/>
      <c r="CU116" s="23"/>
      <c r="CV116" s="23"/>
      <c r="CW116" s="23"/>
      <c r="CX116" s="23"/>
      <c r="CY116" s="23"/>
      <c r="CZ116" s="23"/>
      <c r="DA116" s="23"/>
      <c r="DB116" s="23"/>
      <c r="DC116" s="23"/>
      <c r="DD116" s="23"/>
      <c r="DE116" s="23"/>
      <c r="DF116" s="23"/>
      <c r="DG116" s="23"/>
      <c r="DH116" s="23"/>
      <c r="DI116" s="23"/>
      <c r="DJ116" s="23"/>
      <c r="DK116" s="23"/>
      <c r="DL116" s="23"/>
      <c r="DM116" s="23"/>
      <c r="DN116" s="23"/>
      <c r="DO116" s="23"/>
      <c r="DP116" s="23"/>
      <c r="DQ116" s="23"/>
      <c r="DR116" s="23"/>
      <c r="DS116" s="23"/>
      <c r="DT116" s="23"/>
      <c r="DU116" s="23"/>
      <c r="DV116" s="23"/>
      <c r="DW116" s="23"/>
      <c r="DX116" s="23"/>
      <c r="DY116" s="23"/>
      <c r="DZ116" s="23"/>
      <c r="EA116" s="23"/>
      <c r="EB116" s="23"/>
      <c r="EC116" s="23"/>
      <c r="ED116" s="23"/>
      <c r="EE116" s="23"/>
      <c r="EF116" s="23"/>
      <c r="EG116" s="23"/>
      <c r="EH116" s="23"/>
      <c r="EI116" s="23"/>
      <c r="EJ116" s="23"/>
      <c r="EK116" s="23"/>
      <c r="EL116" s="23"/>
      <c r="EM116" s="23"/>
      <c r="EN116" s="23"/>
      <c r="EO116" s="23"/>
      <c r="EP116" s="23"/>
      <c r="EQ116" s="23"/>
      <c r="ER116" s="23"/>
      <c r="ES116" s="23"/>
      <c r="ET116" s="23"/>
      <c r="EU116" s="23"/>
      <c r="EV116" s="23"/>
      <c r="EW116" s="23"/>
      <c r="EX116" s="23"/>
      <c r="EY116" s="23"/>
      <c r="EZ116" s="23"/>
      <c r="FA116" s="23"/>
      <c r="FB116" s="23"/>
      <c r="FC116" s="23"/>
      <c r="FD116" s="23"/>
      <c r="FE116" s="23"/>
      <c r="FF116" s="23"/>
      <c r="FG116" s="23"/>
      <c r="FH116" s="23"/>
      <c r="FI116" s="23"/>
      <c r="FJ116" s="23"/>
      <c r="FK116" s="23"/>
      <c r="FL116" s="23"/>
      <c r="FM116" s="23"/>
      <c r="FN116" s="23"/>
      <c r="FO116" s="23"/>
      <c r="FP116" s="23"/>
      <c r="FQ116" s="23"/>
      <c r="FR116" s="23"/>
      <c r="FS116" s="23"/>
      <c r="FT116" s="23"/>
      <c r="FU116" s="23"/>
      <c r="FV116" s="23"/>
      <c r="FW116" s="23"/>
      <c r="FX116" s="23"/>
      <c r="FY116" s="23"/>
      <c r="FZ116" s="23"/>
      <c r="GA116" s="23"/>
      <c r="GB116" s="23"/>
      <c r="GC116" s="23"/>
      <c r="GD116" s="23"/>
      <c r="GE116" s="23"/>
      <c r="GF116" s="23"/>
      <c r="GG116" s="23"/>
      <c r="GH116" s="23"/>
      <c r="GI116" s="23"/>
      <c r="GJ116" s="23"/>
      <c r="GK116" s="23"/>
      <c r="GL116" s="23"/>
      <c r="GM116" s="23"/>
      <c r="GN116" s="23"/>
      <c r="GO116" s="23"/>
      <c r="GP116" s="23"/>
      <c r="GQ116" s="23"/>
      <c r="GR116" s="23"/>
      <c r="GS116" s="23"/>
      <c r="GT116" s="23"/>
      <c r="GU116" s="23"/>
      <c r="GV116" s="23"/>
      <c r="GW116" s="23"/>
      <c r="GX116" s="23"/>
      <c r="GY116" s="23"/>
      <c r="GZ116" s="23"/>
      <c r="HA116" s="23"/>
      <c r="HB116" s="23"/>
      <c r="HC116" s="23"/>
      <c r="HD116" s="23"/>
      <c r="HE116" s="23"/>
      <c r="HF116" s="23"/>
      <c r="HG116" s="23"/>
      <c r="HH116" s="23"/>
      <c r="HI116" s="23"/>
      <c r="HJ116" s="23"/>
      <c r="HK116" s="23"/>
      <c r="HL116" s="23"/>
      <c r="HM116" s="23"/>
      <c r="HN116" s="23"/>
      <c r="HO116" s="23"/>
      <c r="HP116" s="23"/>
      <c r="HQ116" s="23"/>
      <c r="HR116" s="23"/>
      <c r="HS116" s="23"/>
    </row>
    <row r="117" spans="1:227" s="143" customFormat="1">
      <c r="A117" s="23"/>
      <c r="G117" s="120"/>
      <c r="H117" s="96"/>
      <c r="I117" s="23"/>
      <c r="P117" s="23"/>
      <c r="Q117" s="23"/>
      <c r="R117" s="23"/>
      <c r="S117" s="50"/>
      <c r="T117" s="50"/>
      <c r="U117" s="50"/>
      <c r="V117" s="50"/>
      <c r="W117" s="50"/>
      <c r="X117" s="50"/>
      <c r="Y117" s="50"/>
      <c r="Z117" s="50"/>
      <c r="AA117" s="50"/>
      <c r="AB117" s="50"/>
      <c r="AC117" s="50"/>
      <c r="AD117" s="50"/>
      <c r="AE117" s="50"/>
      <c r="AF117" s="50"/>
      <c r="AG117" s="50"/>
      <c r="AH117" s="50"/>
      <c r="AI117" s="50"/>
      <c r="AJ117" s="50"/>
      <c r="AK117" s="50"/>
      <c r="AL117" s="50"/>
      <c r="AM117" s="50"/>
      <c r="AN117" s="50"/>
      <c r="AO117" s="50"/>
      <c r="AP117" s="50"/>
      <c r="AQ117" s="50"/>
      <c r="AR117" s="50"/>
      <c r="AS117" s="50"/>
      <c r="AT117" s="23"/>
      <c r="AU117" s="23"/>
      <c r="AV117" s="23"/>
      <c r="AW117" s="23"/>
      <c r="AX117" s="23"/>
      <c r="AY117" s="23"/>
      <c r="AZ117" s="23"/>
      <c r="BA117" s="23"/>
      <c r="BB117" s="23"/>
      <c r="BC117" s="23"/>
      <c r="BD117" s="23"/>
      <c r="BE117" s="23"/>
      <c r="BF117" s="23"/>
      <c r="BG117" s="23"/>
      <c r="BH117" s="23"/>
      <c r="BI117" s="23"/>
      <c r="BJ117" s="23"/>
      <c r="BK117" s="23"/>
      <c r="BL117" s="23"/>
      <c r="BM117" s="23"/>
      <c r="BN117" s="23"/>
      <c r="BO117" s="23"/>
      <c r="BP117" s="23"/>
      <c r="BQ117" s="23"/>
      <c r="BR117" s="23"/>
      <c r="BS117" s="23"/>
      <c r="BT117" s="23"/>
      <c r="BU117" s="23"/>
      <c r="BV117" s="23"/>
      <c r="BW117" s="23"/>
      <c r="BX117" s="23"/>
      <c r="BY117" s="23"/>
      <c r="BZ117" s="23"/>
      <c r="CA117" s="23"/>
      <c r="CB117" s="23"/>
      <c r="CC117" s="23"/>
      <c r="CD117" s="23"/>
      <c r="CE117" s="23"/>
      <c r="CF117" s="23"/>
      <c r="CG117" s="23"/>
      <c r="CH117" s="23"/>
      <c r="CI117" s="23"/>
      <c r="CJ117" s="23"/>
      <c r="CK117" s="23"/>
      <c r="CL117" s="23"/>
      <c r="CM117" s="23"/>
      <c r="CN117" s="23"/>
      <c r="CO117" s="23"/>
      <c r="CP117" s="23"/>
      <c r="CQ117" s="23"/>
      <c r="CR117" s="23"/>
      <c r="CS117" s="23"/>
      <c r="CT117" s="23"/>
      <c r="CU117" s="23"/>
      <c r="CV117" s="23"/>
      <c r="CW117" s="23"/>
      <c r="CX117" s="23"/>
      <c r="CY117" s="23"/>
      <c r="CZ117" s="23"/>
      <c r="DA117" s="23"/>
      <c r="DB117" s="23"/>
      <c r="DC117" s="23"/>
      <c r="DD117" s="23"/>
      <c r="DE117" s="23"/>
      <c r="DF117" s="23"/>
      <c r="DG117" s="23"/>
      <c r="DH117" s="23"/>
      <c r="DI117" s="23"/>
      <c r="DJ117" s="23"/>
      <c r="DK117" s="23"/>
      <c r="DL117" s="23"/>
      <c r="DM117" s="23"/>
      <c r="DN117" s="23"/>
      <c r="DO117" s="23"/>
      <c r="DP117" s="23"/>
      <c r="DQ117" s="23"/>
      <c r="DR117" s="23"/>
      <c r="DS117" s="23"/>
      <c r="DT117" s="23"/>
      <c r="DU117" s="23"/>
      <c r="DV117" s="23"/>
      <c r="DW117" s="23"/>
      <c r="DX117" s="23"/>
      <c r="DY117" s="23"/>
      <c r="DZ117" s="23"/>
      <c r="EA117" s="23"/>
      <c r="EB117" s="23"/>
      <c r="EC117" s="23"/>
      <c r="ED117" s="23"/>
      <c r="EE117" s="23"/>
      <c r="EF117" s="23"/>
      <c r="EG117" s="23"/>
      <c r="EH117" s="23"/>
      <c r="EI117" s="23"/>
      <c r="EJ117" s="23"/>
      <c r="EK117" s="23"/>
      <c r="EL117" s="23"/>
      <c r="EM117" s="23"/>
      <c r="EN117" s="23"/>
      <c r="EO117" s="23"/>
      <c r="EP117" s="23"/>
      <c r="EQ117" s="23"/>
      <c r="ER117" s="23"/>
      <c r="ES117" s="23"/>
      <c r="ET117" s="23"/>
      <c r="EU117" s="23"/>
      <c r="EV117" s="23"/>
      <c r="EW117" s="23"/>
      <c r="EX117" s="23"/>
      <c r="EY117" s="23"/>
      <c r="EZ117" s="23"/>
      <c r="FA117" s="23"/>
      <c r="FB117" s="23"/>
      <c r="FC117" s="23"/>
      <c r="FD117" s="23"/>
      <c r="FE117" s="23"/>
      <c r="FF117" s="23"/>
      <c r="FG117" s="23"/>
      <c r="FH117" s="23"/>
      <c r="FI117" s="23"/>
      <c r="FJ117" s="23"/>
      <c r="FK117" s="23"/>
      <c r="FL117" s="23"/>
      <c r="FM117" s="23"/>
      <c r="FN117" s="23"/>
      <c r="FO117" s="23"/>
      <c r="FP117" s="23"/>
      <c r="FQ117" s="23"/>
      <c r="FR117" s="23"/>
      <c r="FS117" s="23"/>
      <c r="FT117" s="23"/>
      <c r="FU117" s="23"/>
      <c r="FV117" s="23"/>
      <c r="FW117" s="23"/>
      <c r="FX117" s="23"/>
      <c r="FY117" s="23"/>
      <c r="FZ117" s="23"/>
      <c r="GA117" s="23"/>
      <c r="GB117" s="23"/>
      <c r="GC117" s="23"/>
      <c r="GD117" s="23"/>
      <c r="GE117" s="23"/>
      <c r="GF117" s="23"/>
      <c r="GG117" s="23"/>
      <c r="GH117" s="23"/>
      <c r="GI117" s="23"/>
      <c r="GJ117" s="23"/>
      <c r="GK117" s="23"/>
      <c r="GL117" s="23"/>
      <c r="GM117" s="23"/>
      <c r="GN117" s="23"/>
      <c r="GO117" s="23"/>
      <c r="GP117" s="23"/>
      <c r="GQ117" s="23"/>
      <c r="GR117" s="23"/>
      <c r="GS117" s="23"/>
      <c r="GT117" s="23"/>
      <c r="GU117" s="23"/>
      <c r="GV117" s="23"/>
      <c r="GW117" s="23"/>
      <c r="GX117" s="23"/>
      <c r="GY117" s="23"/>
      <c r="GZ117" s="23"/>
      <c r="HA117" s="23"/>
      <c r="HB117" s="23"/>
      <c r="HC117" s="23"/>
      <c r="HD117" s="23"/>
      <c r="HE117" s="23"/>
      <c r="HF117" s="23"/>
      <c r="HG117" s="23"/>
      <c r="HH117" s="23"/>
      <c r="HI117" s="23"/>
      <c r="HJ117" s="23"/>
      <c r="HK117" s="23"/>
      <c r="HL117" s="23"/>
      <c r="HM117" s="23"/>
      <c r="HN117" s="23"/>
      <c r="HO117" s="23"/>
      <c r="HP117" s="23"/>
      <c r="HQ117" s="23"/>
      <c r="HR117" s="23"/>
      <c r="HS117" s="23"/>
    </row>
    <row r="118" spans="1:227" s="143" customFormat="1">
      <c r="A118" s="23"/>
      <c r="G118" s="120"/>
      <c r="H118" s="96"/>
      <c r="I118" s="23"/>
      <c r="P118" s="23"/>
      <c r="Q118" s="23"/>
      <c r="R118" s="23"/>
      <c r="S118" s="50"/>
      <c r="T118" s="50"/>
      <c r="U118" s="50"/>
      <c r="V118" s="50"/>
      <c r="W118" s="50"/>
      <c r="X118" s="50"/>
      <c r="Y118" s="50"/>
      <c r="Z118" s="50"/>
      <c r="AA118" s="50"/>
      <c r="AB118" s="50"/>
      <c r="AC118" s="50"/>
      <c r="AD118" s="50"/>
      <c r="AE118" s="50"/>
      <c r="AF118" s="50"/>
      <c r="AG118" s="50"/>
      <c r="AH118" s="50"/>
      <c r="AI118" s="50"/>
      <c r="AJ118" s="50"/>
      <c r="AK118" s="50"/>
      <c r="AL118" s="50"/>
      <c r="AM118" s="50"/>
      <c r="AN118" s="50"/>
      <c r="AO118" s="50"/>
      <c r="AP118" s="50"/>
      <c r="AQ118" s="50"/>
      <c r="AR118" s="50"/>
      <c r="AS118" s="50"/>
      <c r="AT118" s="23"/>
      <c r="AU118" s="23"/>
      <c r="AV118" s="23"/>
      <c r="AW118" s="23"/>
      <c r="AX118" s="23"/>
      <c r="AY118" s="23"/>
      <c r="AZ118" s="23"/>
      <c r="BA118" s="23"/>
      <c r="BB118" s="23"/>
      <c r="BC118" s="23"/>
      <c r="BD118" s="23"/>
      <c r="BE118" s="23"/>
      <c r="BF118" s="23"/>
      <c r="BG118" s="23"/>
      <c r="BH118" s="23"/>
      <c r="BI118" s="23"/>
      <c r="BJ118" s="23"/>
      <c r="BK118" s="23"/>
      <c r="BL118" s="23"/>
      <c r="BM118" s="23"/>
      <c r="BN118" s="23"/>
      <c r="BO118" s="23"/>
      <c r="BP118" s="23"/>
      <c r="BQ118" s="23"/>
      <c r="BR118" s="23"/>
      <c r="BS118" s="23"/>
      <c r="BT118" s="23"/>
      <c r="BU118" s="23"/>
      <c r="BV118" s="23"/>
      <c r="BW118" s="23"/>
      <c r="BX118" s="23"/>
      <c r="BY118" s="23"/>
      <c r="BZ118" s="23"/>
      <c r="CA118" s="23"/>
      <c r="CB118" s="23"/>
      <c r="CC118" s="23"/>
      <c r="CD118" s="23"/>
      <c r="CE118" s="23"/>
      <c r="CF118" s="23"/>
      <c r="CG118" s="23"/>
      <c r="CH118" s="23"/>
      <c r="CI118" s="23"/>
      <c r="CJ118" s="23"/>
      <c r="CK118" s="23"/>
      <c r="CL118" s="23"/>
      <c r="CM118" s="23"/>
      <c r="CN118" s="23"/>
      <c r="CO118" s="23"/>
      <c r="CP118" s="23"/>
      <c r="CQ118" s="23"/>
      <c r="CR118" s="23"/>
      <c r="CS118" s="23"/>
      <c r="CT118" s="23"/>
      <c r="CU118" s="23"/>
      <c r="CV118" s="23"/>
      <c r="CW118" s="23"/>
      <c r="CX118" s="23"/>
      <c r="CY118" s="23"/>
      <c r="CZ118" s="23"/>
      <c r="DA118" s="23"/>
      <c r="DB118" s="23"/>
      <c r="DC118" s="23"/>
      <c r="DD118" s="23"/>
      <c r="DE118" s="23"/>
      <c r="DF118" s="23"/>
      <c r="DG118" s="23"/>
      <c r="DH118" s="23"/>
      <c r="DI118" s="23"/>
      <c r="DJ118" s="23"/>
      <c r="DK118" s="23"/>
      <c r="DL118" s="23"/>
      <c r="DM118" s="23"/>
      <c r="DN118" s="23"/>
      <c r="DO118" s="23"/>
      <c r="DP118" s="23"/>
      <c r="DQ118" s="23"/>
      <c r="DR118" s="23"/>
      <c r="DS118" s="23"/>
      <c r="DT118" s="23"/>
      <c r="DU118" s="23"/>
      <c r="DV118" s="23"/>
      <c r="DW118" s="23"/>
      <c r="DX118" s="23"/>
      <c r="DY118" s="23"/>
      <c r="DZ118" s="23"/>
      <c r="EA118" s="23"/>
      <c r="EB118" s="23"/>
      <c r="EC118" s="23"/>
      <c r="ED118" s="23"/>
      <c r="EE118" s="23"/>
      <c r="EF118" s="23"/>
      <c r="EG118" s="23"/>
      <c r="EH118" s="23"/>
      <c r="EI118" s="23"/>
      <c r="EJ118" s="23"/>
      <c r="EK118" s="23"/>
      <c r="EL118" s="23"/>
      <c r="EM118" s="23"/>
      <c r="EN118" s="23"/>
      <c r="EO118" s="23"/>
      <c r="EP118" s="23"/>
      <c r="EQ118" s="23"/>
      <c r="ER118" s="23"/>
      <c r="ES118" s="23"/>
      <c r="ET118" s="23"/>
      <c r="EU118" s="23"/>
      <c r="EV118" s="23"/>
      <c r="EW118" s="23"/>
      <c r="EX118" s="23"/>
      <c r="EY118" s="23"/>
      <c r="EZ118" s="23"/>
      <c r="FA118" s="23"/>
      <c r="FB118" s="23"/>
      <c r="FC118" s="23"/>
      <c r="FD118" s="23"/>
      <c r="FE118" s="23"/>
      <c r="FF118" s="23"/>
      <c r="FG118" s="23"/>
      <c r="FH118" s="23"/>
      <c r="FI118" s="23"/>
      <c r="FJ118" s="23"/>
      <c r="FK118" s="23"/>
      <c r="FL118" s="23"/>
      <c r="FM118" s="23"/>
      <c r="FN118" s="23"/>
      <c r="FO118" s="23"/>
      <c r="FP118" s="23"/>
      <c r="FQ118" s="23"/>
      <c r="FR118" s="23"/>
      <c r="FS118" s="23"/>
      <c r="FT118" s="23"/>
      <c r="FU118" s="23"/>
      <c r="FV118" s="23"/>
      <c r="FW118" s="23"/>
      <c r="FX118" s="23"/>
      <c r="FY118" s="23"/>
      <c r="FZ118" s="23"/>
      <c r="GA118" s="23"/>
      <c r="GB118" s="23"/>
      <c r="GC118" s="23"/>
      <c r="GD118" s="23"/>
      <c r="GE118" s="23"/>
      <c r="GF118" s="23"/>
      <c r="GG118" s="23"/>
      <c r="GH118" s="23"/>
      <c r="GI118" s="23"/>
      <c r="GJ118" s="23"/>
      <c r="GK118" s="23"/>
      <c r="GL118" s="23"/>
      <c r="GM118" s="23"/>
      <c r="GN118" s="23"/>
      <c r="GO118" s="23"/>
      <c r="GP118" s="23"/>
      <c r="GQ118" s="23"/>
      <c r="GR118" s="23"/>
      <c r="GS118" s="23"/>
      <c r="GT118" s="23"/>
      <c r="GU118" s="23"/>
      <c r="GV118" s="23"/>
      <c r="GW118" s="23"/>
      <c r="GX118" s="23"/>
      <c r="GY118" s="23"/>
      <c r="GZ118" s="23"/>
      <c r="HA118" s="23"/>
      <c r="HB118" s="23"/>
      <c r="HC118" s="23"/>
      <c r="HD118" s="23"/>
      <c r="HE118" s="23"/>
      <c r="HF118" s="23"/>
      <c r="HG118" s="23"/>
      <c r="HH118" s="23"/>
      <c r="HI118" s="23"/>
      <c r="HJ118" s="23"/>
      <c r="HK118" s="23"/>
      <c r="HL118" s="23"/>
      <c r="HM118" s="23"/>
      <c r="HN118" s="23"/>
      <c r="HO118" s="23"/>
      <c r="HP118" s="23"/>
      <c r="HQ118" s="23"/>
      <c r="HR118" s="23"/>
      <c r="HS118" s="23"/>
    </row>
    <row r="119" spans="1:227" s="143" customFormat="1">
      <c r="A119" s="23"/>
      <c r="G119" s="120"/>
      <c r="H119" s="96"/>
      <c r="I119" s="23"/>
      <c r="P119" s="23"/>
      <c r="Q119" s="23"/>
      <c r="R119" s="23"/>
      <c r="S119" s="50"/>
      <c r="T119" s="50"/>
      <c r="U119" s="50"/>
      <c r="V119" s="50"/>
      <c r="W119" s="50"/>
      <c r="X119" s="50"/>
      <c r="Y119" s="50"/>
      <c r="Z119" s="50"/>
      <c r="AA119" s="50"/>
      <c r="AB119" s="50"/>
      <c r="AC119" s="50"/>
      <c r="AD119" s="50"/>
      <c r="AE119" s="50"/>
      <c r="AF119" s="50"/>
      <c r="AG119" s="50"/>
      <c r="AH119" s="50"/>
      <c r="AI119" s="50"/>
      <c r="AJ119" s="50"/>
      <c r="AK119" s="50"/>
      <c r="AL119" s="50"/>
      <c r="AM119" s="50"/>
      <c r="AN119" s="50"/>
      <c r="AO119" s="50"/>
      <c r="AP119" s="50"/>
      <c r="AQ119" s="50"/>
      <c r="AR119" s="50"/>
      <c r="AS119" s="50"/>
      <c r="AT119" s="23"/>
      <c r="AU119" s="23"/>
      <c r="AV119" s="23"/>
      <c r="AW119" s="23"/>
      <c r="AX119" s="23"/>
      <c r="AY119" s="23"/>
      <c r="AZ119" s="23"/>
      <c r="BA119" s="23"/>
      <c r="BB119" s="23"/>
      <c r="BC119" s="23"/>
      <c r="BD119" s="23"/>
      <c r="BE119" s="23"/>
      <c r="BF119" s="23"/>
      <c r="BG119" s="23"/>
      <c r="BH119" s="23"/>
      <c r="BI119" s="23"/>
      <c r="BJ119" s="23"/>
      <c r="BK119" s="23"/>
      <c r="BL119" s="23"/>
      <c r="BM119" s="23"/>
      <c r="BN119" s="23"/>
      <c r="BO119" s="23"/>
      <c r="BP119" s="23"/>
      <c r="BQ119" s="23"/>
      <c r="BR119" s="23"/>
      <c r="BS119" s="23"/>
      <c r="BT119" s="23"/>
      <c r="BU119" s="23"/>
      <c r="BV119" s="23"/>
      <c r="BW119" s="23"/>
      <c r="BX119" s="23"/>
      <c r="BY119" s="23"/>
      <c r="BZ119" s="23"/>
      <c r="CA119" s="23"/>
      <c r="CB119" s="23"/>
      <c r="CC119" s="23"/>
      <c r="CD119" s="23"/>
      <c r="CE119" s="23"/>
      <c r="CF119" s="23"/>
      <c r="CG119" s="23"/>
      <c r="CH119" s="23"/>
      <c r="CI119" s="23"/>
      <c r="CJ119" s="23"/>
      <c r="CK119" s="23"/>
      <c r="CL119" s="23"/>
      <c r="CM119" s="23"/>
      <c r="CN119" s="23"/>
      <c r="CO119" s="23"/>
      <c r="CP119" s="23"/>
      <c r="CQ119" s="23"/>
      <c r="CR119" s="23"/>
      <c r="CS119" s="23"/>
      <c r="CT119" s="23"/>
      <c r="CU119" s="23"/>
      <c r="CV119" s="23"/>
      <c r="CW119" s="23"/>
      <c r="CX119" s="23"/>
      <c r="CY119" s="23"/>
      <c r="CZ119" s="23"/>
      <c r="DA119" s="23"/>
      <c r="DB119" s="23"/>
      <c r="DC119" s="23"/>
      <c r="DD119" s="23"/>
      <c r="DE119" s="23"/>
      <c r="DF119" s="23"/>
      <c r="DG119" s="23"/>
      <c r="DH119" s="23"/>
      <c r="DI119" s="23"/>
      <c r="DJ119" s="23"/>
      <c r="DK119" s="23"/>
      <c r="DL119" s="23"/>
      <c r="DM119" s="23"/>
      <c r="DN119" s="23"/>
      <c r="DO119" s="23"/>
      <c r="DP119" s="23"/>
      <c r="DQ119" s="23"/>
      <c r="DR119" s="23"/>
      <c r="DS119" s="23"/>
      <c r="DT119" s="23"/>
      <c r="DU119" s="23"/>
      <c r="DV119" s="23"/>
      <c r="DW119" s="23"/>
      <c r="DX119" s="23"/>
      <c r="DY119" s="23"/>
      <c r="DZ119" s="23"/>
      <c r="EA119" s="23"/>
      <c r="EB119" s="23"/>
      <c r="EC119" s="23"/>
      <c r="ED119" s="23"/>
      <c r="EE119" s="23"/>
      <c r="EF119" s="23"/>
      <c r="EG119" s="23"/>
      <c r="EH119" s="23"/>
      <c r="EI119" s="23"/>
      <c r="EJ119" s="23"/>
      <c r="EK119" s="23"/>
      <c r="EL119" s="23"/>
      <c r="EM119" s="23"/>
      <c r="EN119" s="23"/>
      <c r="EO119" s="23"/>
      <c r="EP119" s="23"/>
      <c r="EQ119" s="23"/>
      <c r="ER119" s="23"/>
      <c r="ES119" s="23"/>
      <c r="ET119" s="23"/>
      <c r="EU119" s="23"/>
      <c r="EV119" s="23"/>
      <c r="EW119" s="23"/>
      <c r="EX119" s="23"/>
      <c r="EY119" s="23"/>
      <c r="EZ119" s="23"/>
      <c r="FA119" s="23"/>
      <c r="FB119" s="23"/>
      <c r="FC119" s="23"/>
      <c r="FD119" s="23"/>
      <c r="FE119" s="23"/>
      <c r="FF119" s="23"/>
      <c r="FG119" s="23"/>
      <c r="FH119" s="23"/>
      <c r="FI119" s="23"/>
      <c r="FJ119" s="23"/>
      <c r="FK119" s="23"/>
      <c r="FL119" s="23"/>
      <c r="FM119" s="23"/>
      <c r="FN119" s="23"/>
      <c r="FO119" s="23"/>
      <c r="FP119" s="23"/>
      <c r="FQ119" s="23"/>
      <c r="FR119" s="23"/>
      <c r="FS119" s="23"/>
      <c r="FT119" s="23"/>
      <c r="FU119" s="23"/>
      <c r="FV119" s="23"/>
      <c r="FW119" s="23"/>
      <c r="FX119" s="23"/>
      <c r="FY119" s="23"/>
      <c r="FZ119" s="23"/>
      <c r="GA119" s="23"/>
      <c r="GB119" s="23"/>
      <c r="GC119" s="23"/>
      <c r="GD119" s="23"/>
      <c r="GE119" s="23"/>
      <c r="GF119" s="23"/>
      <c r="GG119" s="23"/>
      <c r="GH119" s="23"/>
      <c r="GI119" s="23"/>
      <c r="GJ119" s="23"/>
      <c r="GK119" s="23"/>
      <c r="GL119" s="23"/>
      <c r="GM119" s="23"/>
      <c r="GN119" s="23"/>
      <c r="GO119" s="23"/>
      <c r="GP119" s="23"/>
      <c r="GQ119" s="23"/>
      <c r="GR119" s="23"/>
      <c r="GS119" s="23"/>
      <c r="GT119" s="23"/>
      <c r="GU119" s="23"/>
      <c r="GV119" s="23"/>
      <c r="GW119" s="23"/>
      <c r="GX119" s="23"/>
      <c r="GY119" s="23"/>
      <c r="GZ119" s="23"/>
      <c r="HA119" s="23"/>
      <c r="HB119" s="23"/>
      <c r="HC119" s="23"/>
      <c r="HD119" s="23"/>
      <c r="HE119" s="23"/>
      <c r="HF119" s="23"/>
      <c r="HG119" s="23"/>
      <c r="HH119" s="23"/>
      <c r="HI119" s="23"/>
      <c r="HJ119" s="23"/>
      <c r="HK119" s="23"/>
      <c r="HL119" s="23"/>
      <c r="HM119" s="23"/>
      <c r="HN119" s="23"/>
      <c r="HO119" s="23"/>
      <c r="HP119" s="23"/>
      <c r="HQ119" s="23"/>
      <c r="HR119" s="23"/>
      <c r="HS119" s="23"/>
    </row>
    <row r="120" spans="1:227" s="143" customFormat="1">
      <c r="A120" s="23"/>
      <c r="G120" s="120"/>
      <c r="H120" s="96"/>
      <c r="I120" s="23"/>
      <c r="P120" s="23"/>
      <c r="Q120" s="23"/>
      <c r="R120" s="23"/>
      <c r="S120" s="50"/>
      <c r="T120" s="50"/>
      <c r="U120" s="50"/>
      <c r="V120" s="50"/>
      <c r="W120" s="50"/>
      <c r="X120" s="50"/>
      <c r="Y120" s="50"/>
      <c r="Z120" s="50"/>
      <c r="AA120" s="50"/>
      <c r="AB120" s="50"/>
      <c r="AC120" s="50"/>
      <c r="AD120" s="50"/>
      <c r="AE120" s="50"/>
      <c r="AF120" s="50"/>
      <c r="AG120" s="50"/>
      <c r="AH120" s="50"/>
      <c r="AI120" s="50"/>
      <c r="AJ120" s="50"/>
      <c r="AK120" s="50"/>
      <c r="AL120" s="50"/>
      <c r="AM120" s="50"/>
      <c r="AN120" s="50"/>
      <c r="AO120" s="50"/>
      <c r="AP120" s="50"/>
      <c r="AQ120" s="50"/>
      <c r="AR120" s="50"/>
      <c r="AS120" s="50"/>
      <c r="AT120" s="23"/>
      <c r="AU120" s="23"/>
      <c r="AV120" s="23"/>
      <c r="AW120" s="23"/>
      <c r="AX120" s="23"/>
      <c r="AY120" s="23"/>
      <c r="AZ120" s="23"/>
      <c r="BA120" s="23"/>
      <c r="BB120" s="23"/>
      <c r="BC120" s="23"/>
      <c r="BD120" s="23"/>
      <c r="BE120" s="23"/>
      <c r="BF120" s="23"/>
      <c r="BG120" s="23"/>
      <c r="BH120" s="23"/>
      <c r="BI120" s="23"/>
      <c r="BJ120" s="23"/>
      <c r="BK120" s="23"/>
      <c r="BL120" s="23"/>
      <c r="BM120" s="23"/>
      <c r="BN120" s="23"/>
      <c r="BO120" s="23"/>
      <c r="BP120" s="23"/>
      <c r="BQ120" s="23"/>
      <c r="BR120" s="23"/>
      <c r="BS120" s="23"/>
      <c r="BT120" s="23"/>
      <c r="BU120" s="23"/>
      <c r="BV120" s="23"/>
      <c r="BW120" s="23"/>
      <c r="BX120" s="23"/>
      <c r="BY120" s="23"/>
      <c r="BZ120" s="23"/>
      <c r="CA120" s="23"/>
      <c r="CB120" s="23"/>
      <c r="CC120" s="23"/>
      <c r="CD120" s="23"/>
      <c r="CE120" s="23"/>
      <c r="CF120" s="23"/>
      <c r="CG120" s="23"/>
      <c r="CH120" s="23"/>
      <c r="CI120" s="23"/>
      <c r="CJ120" s="23"/>
      <c r="CK120" s="23"/>
      <c r="CL120" s="23"/>
      <c r="CM120" s="23"/>
      <c r="CN120" s="23"/>
      <c r="CO120" s="23"/>
      <c r="CP120" s="23"/>
      <c r="CQ120" s="23"/>
      <c r="CR120" s="23"/>
      <c r="CS120" s="23"/>
      <c r="CT120" s="23"/>
      <c r="CU120" s="23"/>
      <c r="CV120" s="23"/>
      <c r="CW120" s="23"/>
      <c r="CX120" s="23"/>
      <c r="CY120" s="23"/>
      <c r="CZ120" s="23"/>
      <c r="DA120" s="23"/>
      <c r="DB120" s="23"/>
      <c r="DC120" s="23"/>
      <c r="DD120" s="23"/>
      <c r="DE120" s="23"/>
      <c r="DF120" s="23"/>
      <c r="DG120" s="23"/>
      <c r="DH120" s="23"/>
      <c r="DI120" s="23"/>
      <c r="DJ120" s="23"/>
      <c r="DK120" s="23"/>
      <c r="DL120" s="23"/>
      <c r="DM120" s="23"/>
      <c r="DN120" s="23"/>
      <c r="DO120" s="23"/>
      <c r="DP120" s="23"/>
      <c r="DQ120" s="23"/>
      <c r="DR120" s="23"/>
      <c r="DS120" s="23"/>
      <c r="DT120" s="23"/>
      <c r="DU120" s="23"/>
      <c r="DV120" s="23"/>
      <c r="DW120" s="23"/>
      <c r="DX120" s="23"/>
      <c r="DY120" s="23"/>
      <c r="DZ120" s="23"/>
      <c r="EA120" s="23"/>
      <c r="EB120" s="23"/>
      <c r="EC120" s="23"/>
      <c r="ED120" s="23"/>
      <c r="EE120" s="23"/>
      <c r="EF120" s="23"/>
      <c r="EG120" s="23"/>
      <c r="EH120" s="23"/>
      <c r="EI120" s="23"/>
      <c r="EJ120" s="23"/>
      <c r="EK120" s="23"/>
      <c r="EL120" s="23"/>
      <c r="EM120" s="23"/>
      <c r="EN120" s="23"/>
      <c r="EO120" s="23"/>
      <c r="EP120" s="23"/>
      <c r="EQ120" s="23"/>
      <c r="ER120" s="23"/>
      <c r="ES120" s="23"/>
      <c r="ET120" s="23"/>
      <c r="EU120" s="23"/>
      <c r="EV120" s="23"/>
      <c r="EW120" s="23"/>
      <c r="EX120" s="23"/>
      <c r="EY120" s="23"/>
      <c r="EZ120" s="23"/>
      <c r="FA120" s="23"/>
      <c r="FB120" s="23"/>
      <c r="FC120" s="23"/>
      <c r="FD120" s="23"/>
      <c r="FE120" s="23"/>
      <c r="FF120" s="23"/>
      <c r="FG120" s="23"/>
      <c r="FH120" s="23"/>
      <c r="FI120" s="23"/>
      <c r="FJ120" s="23"/>
      <c r="FK120" s="23"/>
      <c r="FL120" s="23"/>
      <c r="FM120" s="23"/>
      <c r="FN120" s="23"/>
      <c r="FO120" s="23"/>
      <c r="FP120" s="23"/>
      <c r="FQ120" s="23"/>
      <c r="FR120" s="23"/>
      <c r="FS120" s="23"/>
      <c r="FT120" s="23"/>
      <c r="FU120" s="23"/>
      <c r="FV120" s="23"/>
      <c r="FW120" s="23"/>
      <c r="FX120" s="23"/>
      <c r="FY120" s="23"/>
      <c r="FZ120" s="23"/>
      <c r="GA120" s="23"/>
      <c r="GB120" s="23"/>
      <c r="GC120" s="23"/>
      <c r="GD120" s="23"/>
      <c r="GE120" s="23"/>
      <c r="GF120" s="23"/>
      <c r="GG120" s="23"/>
      <c r="GH120" s="23"/>
      <c r="GI120" s="23"/>
      <c r="GJ120" s="23"/>
      <c r="GK120" s="23"/>
      <c r="GL120" s="23"/>
      <c r="GM120" s="23"/>
      <c r="GN120" s="23"/>
      <c r="GO120" s="23"/>
      <c r="GP120" s="23"/>
      <c r="GQ120" s="23"/>
      <c r="GR120" s="23"/>
      <c r="GS120" s="23"/>
      <c r="GT120" s="23"/>
      <c r="GU120" s="23"/>
      <c r="GV120" s="23"/>
      <c r="GW120" s="23"/>
      <c r="GX120" s="23"/>
      <c r="GY120" s="23"/>
      <c r="GZ120" s="23"/>
      <c r="HA120" s="23"/>
      <c r="HB120" s="23"/>
      <c r="HC120" s="23"/>
      <c r="HD120" s="23"/>
      <c r="HE120" s="23"/>
      <c r="HF120" s="23"/>
      <c r="HG120" s="23"/>
      <c r="HH120" s="23"/>
      <c r="HI120" s="23"/>
      <c r="HJ120" s="23"/>
      <c r="HK120" s="23"/>
      <c r="HL120" s="23"/>
      <c r="HM120" s="23"/>
      <c r="HN120" s="23"/>
      <c r="HO120" s="23"/>
      <c r="HP120" s="23"/>
      <c r="HQ120" s="23"/>
      <c r="HR120" s="23"/>
      <c r="HS120" s="23"/>
    </row>
    <row r="121" spans="1:227" s="143" customFormat="1">
      <c r="A121" s="23"/>
      <c r="G121" s="120"/>
      <c r="H121" s="96"/>
      <c r="I121" s="23"/>
      <c r="P121" s="23"/>
      <c r="Q121" s="23"/>
      <c r="R121" s="23"/>
      <c r="S121" s="50"/>
      <c r="T121" s="50"/>
      <c r="U121" s="50"/>
      <c r="V121" s="50"/>
      <c r="W121" s="50"/>
      <c r="X121" s="50"/>
      <c r="Y121" s="50"/>
      <c r="Z121" s="50"/>
      <c r="AA121" s="50"/>
      <c r="AB121" s="50"/>
      <c r="AC121" s="50"/>
      <c r="AD121" s="50"/>
      <c r="AE121" s="50"/>
      <c r="AF121" s="50"/>
      <c r="AG121" s="50"/>
      <c r="AH121" s="50"/>
      <c r="AI121" s="50"/>
      <c r="AJ121" s="50"/>
      <c r="AK121" s="50"/>
      <c r="AL121" s="50"/>
      <c r="AM121" s="50"/>
      <c r="AN121" s="50"/>
      <c r="AO121" s="50"/>
      <c r="AP121" s="50"/>
      <c r="AQ121" s="50"/>
      <c r="AR121" s="50"/>
      <c r="AS121" s="50"/>
      <c r="AT121" s="23"/>
      <c r="AU121" s="23"/>
      <c r="AV121" s="23"/>
      <c r="AW121" s="23"/>
      <c r="AX121" s="23"/>
      <c r="AY121" s="23"/>
      <c r="AZ121" s="23"/>
      <c r="BA121" s="23"/>
      <c r="BB121" s="23"/>
      <c r="BC121" s="23"/>
      <c r="BD121" s="23"/>
      <c r="BE121" s="23"/>
      <c r="BF121" s="23"/>
      <c r="BG121" s="23"/>
      <c r="BH121" s="23"/>
      <c r="BI121" s="23"/>
      <c r="BJ121" s="23"/>
      <c r="BK121" s="23"/>
      <c r="BL121" s="23"/>
      <c r="BM121" s="23"/>
      <c r="BN121" s="23"/>
      <c r="BO121" s="23"/>
      <c r="BP121" s="23"/>
      <c r="BQ121" s="23"/>
      <c r="BR121" s="23"/>
      <c r="BS121" s="23"/>
      <c r="BT121" s="23"/>
      <c r="BU121" s="23"/>
      <c r="BV121" s="23"/>
      <c r="BW121" s="23"/>
      <c r="BX121" s="23"/>
      <c r="BY121" s="23"/>
      <c r="BZ121" s="23"/>
      <c r="CA121" s="23"/>
      <c r="CB121" s="23"/>
      <c r="CC121" s="23"/>
      <c r="CD121" s="23"/>
      <c r="CE121" s="23"/>
      <c r="CF121" s="23"/>
      <c r="CG121" s="23"/>
      <c r="CH121" s="23"/>
      <c r="CI121" s="23"/>
      <c r="CJ121" s="23"/>
      <c r="CK121" s="23"/>
      <c r="CL121" s="23"/>
      <c r="CM121" s="23"/>
      <c r="CN121" s="23"/>
      <c r="CO121" s="23"/>
      <c r="CP121" s="23"/>
      <c r="CQ121" s="23"/>
      <c r="CR121" s="23"/>
      <c r="CS121" s="23"/>
      <c r="CT121" s="23"/>
      <c r="CU121" s="23"/>
      <c r="CV121" s="23"/>
      <c r="CW121" s="23"/>
      <c r="CX121" s="23"/>
      <c r="CY121" s="23"/>
      <c r="CZ121" s="23"/>
      <c r="DA121" s="23"/>
      <c r="DB121" s="23"/>
      <c r="DC121" s="23"/>
      <c r="DD121" s="23"/>
      <c r="DE121" s="23"/>
      <c r="DF121" s="23"/>
      <c r="DG121" s="23"/>
      <c r="DH121" s="23"/>
      <c r="DI121" s="23"/>
      <c r="DJ121" s="23"/>
      <c r="DK121" s="23"/>
      <c r="DL121" s="23"/>
      <c r="DM121" s="23"/>
      <c r="DN121" s="23"/>
      <c r="DO121" s="23"/>
      <c r="DP121" s="23"/>
      <c r="DQ121" s="23"/>
      <c r="DR121" s="23"/>
      <c r="DS121" s="23"/>
      <c r="DT121" s="23"/>
      <c r="DU121" s="23"/>
      <c r="DV121" s="23"/>
      <c r="DW121" s="23"/>
      <c r="DX121" s="23"/>
      <c r="DY121" s="23"/>
      <c r="DZ121" s="23"/>
      <c r="EA121" s="23"/>
      <c r="EB121" s="23"/>
      <c r="EC121" s="23"/>
      <c r="ED121" s="23"/>
      <c r="EE121" s="23"/>
      <c r="EF121" s="23"/>
      <c r="EG121" s="23"/>
      <c r="EH121" s="23"/>
      <c r="EI121" s="23"/>
      <c r="EJ121" s="23"/>
      <c r="EK121" s="23"/>
      <c r="EL121" s="23"/>
      <c r="EM121" s="23"/>
      <c r="EN121" s="23"/>
      <c r="EO121" s="23"/>
      <c r="EP121" s="23"/>
      <c r="EQ121" s="23"/>
      <c r="ER121" s="23"/>
      <c r="ES121" s="23"/>
      <c r="ET121" s="23"/>
      <c r="EU121" s="23"/>
      <c r="EV121" s="23"/>
      <c r="EW121" s="23"/>
      <c r="EX121" s="23"/>
      <c r="EY121" s="23"/>
      <c r="EZ121" s="23"/>
      <c r="FA121" s="23"/>
      <c r="FB121" s="23"/>
      <c r="FC121" s="23"/>
      <c r="FD121" s="23"/>
      <c r="FE121" s="23"/>
      <c r="FF121" s="23"/>
      <c r="FG121" s="23"/>
      <c r="FH121" s="23"/>
      <c r="FI121" s="23"/>
      <c r="FJ121" s="23"/>
      <c r="FK121" s="23"/>
      <c r="FL121" s="23"/>
      <c r="FM121" s="23"/>
      <c r="FN121" s="23"/>
      <c r="FO121" s="23"/>
      <c r="FP121" s="23"/>
      <c r="FQ121" s="23"/>
      <c r="FR121" s="23"/>
      <c r="FS121" s="23"/>
      <c r="FT121" s="23"/>
      <c r="FU121" s="23"/>
      <c r="FV121" s="23"/>
      <c r="FW121" s="23"/>
      <c r="FX121" s="23"/>
      <c r="FY121" s="23"/>
      <c r="FZ121" s="23"/>
      <c r="GA121" s="23"/>
      <c r="GB121" s="23"/>
      <c r="GC121" s="23"/>
      <c r="GD121" s="23"/>
      <c r="GE121" s="23"/>
      <c r="GF121" s="23"/>
      <c r="GG121" s="23"/>
      <c r="GH121" s="23"/>
      <c r="GI121" s="23"/>
      <c r="GJ121" s="23"/>
      <c r="GK121" s="23"/>
      <c r="GL121" s="23"/>
      <c r="GM121" s="23"/>
      <c r="GN121" s="23"/>
      <c r="GO121" s="23"/>
      <c r="GP121" s="23"/>
      <c r="GQ121" s="23"/>
      <c r="GR121" s="23"/>
      <c r="GS121" s="23"/>
      <c r="GT121" s="23"/>
      <c r="GU121" s="23"/>
      <c r="GV121" s="23"/>
      <c r="GW121" s="23"/>
      <c r="GX121" s="23"/>
      <c r="GY121" s="23"/>
      <c r="GZ121" s="23"/>
      <c r="HA121" s="23"/>
      <c r="HB121" s="23"/>
      <c r="HC121" s="23"/>
      <c r="HD121" s="23"/>
      <c r="HE121" s="23"/>
      <c r="HF121" s="23"/>
      <c r="HG121" s="23"/>
      <c r="HH121" s="23"/>
      <c r="HI121" s="23"/>
      <c r="HJ121" s="23"/>
      <c r="HK121" s="23"/>
      <c r="HL121" s="23"/>
      <c r="HM121" s="23"/>
      <c r="HN121" s="23"/>
      <c r="HO121" s="23"/>
      <c r="HP121" s="23"/>
      <c r="HQ121" s="23"/>
      <c r="HR121" s="23"/>
      <c r="HS121" s="23"/>
    </row>
    <row r="122" spans="1:227" s="143" customFormat="1">
      <c r="A122" s="23"/>
      <c r="G122" s="120"/>
      <c r="H122" s="96"/>
      <c r="I122" s="23"/>
      <c r="P122" s="23"/>
      <c r="Q122" s="23"/>
      <c r="R122" s="23"/>
      <c r="S122" s="50"/>
      <c r="T122" s="50"/>
      <c r="U122" s="50"/>
      <c r="V122" s="50"/>
      <c r="W122" s="50"/>
      <c r="X122" s="50"/>
      <c r="Y122" s="50"/>
      <c r="Z122" s="50"/>
      <c r="AA122" s="50"/>
      <c r="AB122" s="50"/>
      <c r="AC122" s="50"/>
      <c r="AD122" s="50"/>
      <c r="AE122" s="50"/>
      <c r="AF122" s="50"/>
      <c r="AG122" s="50"/>
      <c r="AH122" s="50"/>
      <c r="AI122" s="50"/>
      <c r="AJ122" s="50"/>
      <c r="AK122" s="50"/>
      <c r="AL122" s="50"/>
      <c r="AM122" s="50"/>
      <c r="AN122" s="50"/>
      <c r="AO122" s="50"/>
      <c r="AP122" s="50"/>
      <c r="AQ122" s="50"/>
      <c r="AR122" s="50"/>
      <c r="AS122" s="50"/>
      <c r="AT122" s="23"/>
      <c r="AU122" s="23"/>
      <c r="AV122" s="23"/>
      <c r="AW122" s="23"/>
      <c r="AX122" s="23"/>
      <c r="AY122" s="23"/>
      <c r="AZ122" s="23"/>
      <c r="BA122" s="23"/>
      <c r="BB122" s="23"/>
      <c r="BC122" s="23"/>
      <c r="BD122" s="23"/>
      <c r="BE122" s="23"/>
      <c r="BF122" s="23"/>
      <c r="BG122" s="23"/>
      <c r="BH122" s="23"/>
      <c r="BI122" s="23"/>
      <c r="BJ122" s="23"/>
      <c r="BK122" s="23"/>
      <c r="BL122" s="23"/>
      <c r="BM122" s="23"/>
      <c r="BN122" s="23"/>
      <c r="BO122" s="23"/>
      <c r="BP122" s="23"/>
      <c r="BQ122" s="23"/>
      <c r="BR122" s="23"/>
      <c r="BS122" s="23"/>
      <c r="BT122" s="23"/>
      <c r="BU122" s="23"/>
      <c r="BV122" s="23"/>
      <c r="BW122" s="23"/>
      <c r="BX122" s="23"/>
      <c r="BY122" s="23"/>
      <c r="BZ122" s="23"/>
      <c r="CA122" s="23"/>
      <c r="CB122" s="23"/>
      <c r="CC122" s="23"/>
      <c r="CD122" s="23"/>
      <c r="CE122" s="23"/>
      <c r="CF122" s="23"/>
      <c r="CG122" s="23"/>
      <c r="CH122" s="23"/>
      <c r="CI122" s="23"/>
      <c r="CJ122" s="23"/>
      <c r="CK122" s="23"/>
      <c r="CL122" s="23"/>
      <c r="CM122" s="23"/>
      <c r="CN122" s="23"/>
      <c r="CO122" s="23"/>
      <c r="CP122" s="23"/>
      <c r="CQ122" s="23"/>
      <c r="CR122" s="23"/>
      <c r="CS122" s="23"/>
      <c r="CT122" s="23"/>
      <c r="CU122" s="23"/>
      <c r="CV122" s="23"/>
      <c r="CW122" s="23"/>
      <c r="CX122" s="23"/>
      <c r="CY122" s="23"/>
      <c r="CZ122" s="23"/>
      <c r="DA122" s="23"/>
      <c r="DB122" s="23"/>
      <c r="DC122" s="23"/>
      <c r="DD122" s="23"/>
      <c r="DE122" s="23"/>
      <c r="DF122" s="23"/>
      <c r="DG122" s="23"/>
      <c r="DH122" s="23"/>
      <c r="DI122" s="23"/>
      <c r="DJ122" s="23"/>
      <c r="DK122" s="23"/>
      <c r="DL122" s="23"/>
      <c r="DM122" s="23"/>
      <c r="DN122" s="23"/>
      <c r="DO122" s="23"/>
      <c r="DP122" s="23"/>
      <c r="DQ122" s="23"/>
      <c r="DR122" s="23"/>
      <c r="DS122" s="23"/>
      <c r="DT122" s="23"/>
      <c r="DU122" s="23"/>
      <c r="DV122" s="23"/>
      <c r="DW122" s="23"/>
      <c r="DX122" s="23"/>
      <c r="DY122" s="23"/>
      <c r="DZ122" s="23"/>
      <c r="EA122" s="23"/>
      <c r="EB122" s="23"/>
      <c r="EC122" s="23"/>
      <c r="ED122" s="23"/>
      <c r="EE122" s="23"/>
      <c r="EF122" s="23"/>
      <c r="EG122" s="23"/>
      <c r="EH122" s="23"/>
      <c r="EI122" s="23"/>
      <c r="EJ122" s="23"/>
      <c r="EK122" s="23"/>
      <c r="EL122" s="23"/>
      <c r="EM122" s="23"/>
      <c r="EN122" s="23"/>
      <c r="EO122" s="23"/>
      <c r="EP122" s="23"/>
      <c r="EQ122" s="23"/>
      <c r="ER122" s="23"/>
      <c r="ES122" s="23"/>
      <c r="ET122" s="23"/>
      <c r="EU122" s="23"/>
      <c r="EV122" s="23"/>
      <c r="EW122" s="23"/>
      <c r="EX122" s="23"/>
      <c r="EY122" s="23"/>
      <c r="EZ122" s="23"/>
      <c r="FA122" s="23"/>
      <c r="FB122" s="23"/>
      <c r="FC122" s="23"/>
      <c r="FD122" s="23"/>
      <c r="FE122" s="23"/>
      <c r="FF122" s="23"/>
      <c r="FG122" s="23"/>
      <c r="FH122" s="23"/>
      <c r="FI122" s="23"/>
      <c r="FJ122" s="23"/>
      <c r="FK122" s="23"/>
      <c r="FL122" s="23"/>
      <c r="FM122" s="23"/>
      <c r="FN122" s="23"/>
      <c r="FO122" s="23"/>
      <c r="FP122" s="23"/>
      <c r="FQ122" s="23"/>
      <c r="FR122" s="23"/>
      <c r="FS122" s="23"/>
      <c r="FT122" s="23"/>
      <c r="FU122" s="23"/>
      <c r="FV122" s="23"/>
      <c r="FW122" s="23"/>
      <c r="FX122" s="23"/>
      <c r="FY122" s="23"/>
      <c r="FZ122" s="23"/>
      <c r="GA122" s="23"/>
      <c r="GB122" s="23"/>
      <c r="GC122" s="23"/>
      <c r="GD122" s="23"/>
      <c r="GE122" s="23"/>
      <c r="GF122" s="23"/>
      <c r="GG122" s="23"/>
      <c r="GH122" s="23"/>
      <c r="GI122" s="23"/>
      <c r="GJ122" s="23"/>
      <c r="GK122" s="23"/>
      <c r="GL122" s="23"/>
      <c r="GM122" s="23"/>
      <c r="GN122" s="23"/>
      <c r="GO122" s="23"/>
      <c r="GP122" s="23"/>
      <c r="GQ122" s="23"/>
      <c r="GR122" s="23"/>
      <c r="GS122" s="23"/>
      <c r="GT122" s="23"/>
      <c r="GU122" s="23"/>
      <c r="GV122" s="23"/>
      <c r="GW122" s="23"/>
      <c r="GX122" s="23"/>
      <c r="GY122" s="23"/>
      <c r="GZ122" s="23"/>
      <c r="HA122" s="23"/>
      <c r="HB122" s="23"/>
      <c r="HC122" s="23"/>
      <c r="HD122" s="23"/>
      <c r="HE122" s="23"/>
      <c r="HF122" s="23"/>
      <c r="HG122" s="23"/>
      <c r="HH122" s="23"/>
      <c r="HI122" s="23"/>
      <c r="HJ122" s="23"/>
      <c r="HK122" s="23"/>
      <c r="HL122" s="23"/>
      <c r="HM122" s="23"/>
      <c r="HN122" s="23"/>
      <c r="HO122" s="23"/>
      <c r="HP122" s="23"/>
      <c r="HQ122" s="23"/>
      <c r="HR122" s="23"/>
      <c r="HS122" s="23"/>
    </row>
    <row r="123" spans="1:227" s="143" customFormat="1">
      <c r="A123" s="23"/>
      <c r="G123" s="120"/>
      <c r="H123" s="96"/>
      <c r="I123" s="23"/>
      <c r="P123" s="23"/>
      <c r="Q123" s="23"/>
      <c r="R123" s="23"/>
      <c r="S123" s="50"/>
      <c r="T123" s="50"/>
      <c r="U123" s="50"/>
      <c r="V123" s="50"/>
      <c r="W123" s="50"/>
      <c r="X123" s="50"/>
      <c r="Y123" s="50"/>
      <c r="Z123" s="50"/>
      <c r="AA123" s="50"/>
      <c r="AB123" s="50"/>
      <c r="AC123" s="50"/>
      <c r="AD123" s="50"/>
      <c r="AE123" s="50"/>
      <c r="AF123" s="50"/>
      <c r="AG123" s="50"/>
      <c r="AH123" s="50"/>
      <c r="AI123" s="50"/>
      <c r="AJ123" s="50"/>
      <c r="AK123" s="50"/>
      <c r="AL123" s="50"/>
      <c r="AM123" s="50"/>
      <c r="AN123" s="50"/>
      <c r="AO123" s="50"/>
      <c r="AP123" s="50"/>
      <c r="AQ123" s="50"/>
      <c r="AR123" s="50"/>
      <c r="AS123" s="50"/>
      <c r="AT123" s="23"/>
      <c r="AU123" s="23"/>
      <c r="AV123" s="23"/>
      <c r="AW123" s="23"/>
      <c r="AX123" s="23"/>
      <c r="AY123" s="23"/>
      <c r="AZ123" s="23"/>
      <c r="BA123" s="23"/>
      <c r="BB123" s="23"/>
      <c r="BC123" s="23"/>
      <c r="BD123" s="23"/>
      <c r="BE123" s="23"/>
      <c r="BF123" s="23"/>
      <c r="BG123" s="23"/>
      <c r="BH123" s="23"/>
      <c r="BI123" s="23"/>
      <c r="BJ123" s="23"/>
      <c r="BK123" s="23"/>
      <c r="BL123" s="23"/>
      <c r="BM123" s="23"/>
      <c r="BN123" s="23"/>
      <c r="BO123" s="23"/>
      <c r="BP123" s="23"/>
      <c r="BQ123" s="23"/>
      <c r="BR123" s="23"/>
      <c r="BS123" s="23"/>
      <c r="BT123" s="23"/>
      <c r="BU123" s="23"/>
      <c r="BV123" s="23"/>
      <c r="BW123" s="23"/>
      <c r="BX123" s="23"/>
      <c r="BY123" s="23"/>
      <c r="BZ123" s="23"/>
      <c r="CA123" s="23"/>
      <c r="CB123" s="23"/>
      <c r="CC123" s="23"/>
      <c r="CD123" s="23"/>
      <c r="CE123" s="23"/>
      <c r="CF123" s="23"/>
      <c r="CG123" s="23"/>
      <c r="CH123" s="23"/>
      <c r="CI123" s="23"/>
      <c r="CJ123" s="23"/>
      <c r="CK123" s="23"/>
      <c r="CL123" s="23"/>
      <c r="CM123" s="23"/>
      <c r="CN123" s="23"/>
      <c r="CO123" s="23"/>
      <c r="CP123" s="23"/>
      <c r="CQ123" s="23"/>
      <c r="CR123" s="23"/>
      <c r="CS123" s="23"/>
      <c r="CT123" s="23"/>
      <c r="CU123" s="23"/>
      <c r="CV123" s="23"/>
      <c r="CW123" s="23"/>
      <c r="CX123" s="23"/>
      <c r="CY123" s="23"/>
      <c r="CZ123" s="23"/>
      <c r="DA123" s="23"/>
      <c r="DB123" s="23"/>
      <c r="DC123" s="23"/>
      <c r="DD123" s="23"/>
      <c r="DE123" s="23"/>
      <c r="DF123" s="23"/>
      <c r="DG123" s="23"/>
      <c r="DH123" s="23"/>
      <c r="DI123" s="23"/>
      <c r="DJ123" s="23"/>
      <c r="DK123" s="23"/>
      <c r="DL123" s="23"/>
      <c r="DM123" s="23"/>
      <c r="DN123" s="23"/>
      <c r="DO123" s="23"/>
      <c r="DP123" s="23"/>
      <c r="DQ123" s="23"/>
      <c r="DR123" s="23"/>
      <c r="DS123" s="23"/>
      <c r="DT123" s="23"/>
      <c r="DU123" s="23"/>
      <c r="DV123" s="23"/>
      <c r="DW123" s="23"/>
      <c r="DX123" s="23"/>
      <c r="DY123" s="23"/>
      <c r="DZ123" s="23"/>
      <c r="EA123" s="23"/>
      <c r="EB123" s="23"/>
      <c r="EC123" s="23"/>
      <c r="ED123" s="23"/>
      <c r="EE123" s="23"/>
      <c r="EF123" s="23"/>
      <c r="EG123" s="23"/>
      <c r="EH123" s="23"/>
      <c r="EI123" s="23"/>
      <c r="EJ123" s="23"/>
      <c r="EK123" s="23"/>
      <c r="EL123" s="23"/>
      <c r="EM123" s="23"/>
      <c r="EN123" s="23"/>
      <c r="EO123" s="23"/>
      <c r="EP123" s="23"/>
      <c r="EQ123" s="23"/>
      <c r="ER123" s="23"/>
      <c r="ES123" s="23"/>
      <c r="ET123" s="23"/>
      <c r="EU123" s="23"/>
      <c r="EV123" s="23"/>
      <c r="EW123" s="23"/>
      <c r="EX123" s="23"/>
      <c r="EY123" s="23"/>
      <c r="EZ123" s="23"/>
      <c r="FA123" s="23"/>
      <c r="FB123" s="23"/>
      <c r="FC123" s="23"/>
      <c r="FD123" s="23"/>
      <c r="FE123" s="23"/>
      <c r="FF123" s="23"/>
      <c r="FG123" s="23"/>
      <c r="FH123" s="23"/>
      <c r="FI123" s="23"/>
      <c r="FJ123" s="23"/>
      <c r="FK123" s="23"/>
      <c r="FL123" s="23"/>
      <c r="FM123" s="23"/>
      <c r="FN123" s="23"/>
      <c r="FO123" s="23"/>
      <c r="FP123" s="23"/>
      <c r="FQ123" s="23"/>
      <c r="FR123" s="23"/>
      <c r="FS123" s="23"/>
      <c r="FT123" s="23"/>
      <c r="FU123" s="23"/>
      <c r="FV123" s="23"/>
      <c r="FW123" s="23"/>
      <c r="FX123" s="23"/>
      <c r="FY123" s="23"/>
      <c r="FZ123" s="23"/>
      <c r="GA123" s="23"/>
      <c r="GB123" s="23"/>
      <c r="GC123" s="23"/>
      <c r="GD123" s="23"/>
      <c r="GE123" s="23"/>
      <c r="GF123" s="23"/>
      <c r="GG123" s="23"/>
      <c r="GH123" s="23"/>
      <c r="GI123" s="23"/>
      <c r="GJ123" s="23"/>
      <c r="GK123" s="23"/>
      <c r="GL123" s="23"/>
      <c r="GM123" s="23"/>
      <c r="GN123" s="23"/>
      <c r="GO123" s="23"/>
      <c r="GP123" s="23"/>
      <c r="GQ123" s="23"/>
      <c r="GR123" s="23"/>
      <c r="GS123" s="23"/>
      <c r="GT123" s="23"/>
      <c r="GU123" s="23"/>
      <c r="GV123" s="23"/>
      <c r="GW123" s="23"/>
      <c r="GX123" s="23"/>
      <c r="GY123" s="23"/>
      <c r="GZ123" s="23"/>
      <c r="HA123" s="23"/>
      <c r="HB123" s="23"/>
      <c r="HC123" s="23"/>
      <c r="HD123" s="23"/>
      <c r="HE123" s="23"/>
      <c r="HF123" s="23"/>
      <c r="HG123" s="23"/>
      <c r="HH123" s="23"/>
      <c r="HI123" s="23"/>
      <c r="HJ123" s="23"/>
      <c r="HK123" s="23"/>
      <c r="HL123" s="23"/>
      <c r="HM123" s="23"/>
      <c r="HN123" s="23"/>
      <c r="HO123" s="23"/>
      <c r="HP123" s="23"/>
      <c r="HQ123" s="23"/>
      <c r="HR123" s="23"/>
      <c r="HS123" s="23"/>
    </row>
    <row r="124" spans="1:227" s="143" customFormat="1">
      <c r="A124" s="23"/>
      <c r="G124" s="120"/>
      <c r="H124" s="96"/>
      <c r="I124" s="23"/>
      <c r="P124" s="23"/>
      <c r="Q124" s="23"/>
      <c r="R124" s="23"/>
      <c r="S124" s="50"/>
      <c r="T124" s="50"/>
      <c r="U124" s="50"/>
      <c r="V124" s="50"/>
      <c r="W124" s="50"/>
      <c r="X124" s="50"/>
      <c r="Y124" s="50"/>
      <c r="Z124" s="50"/>
      <c r="AA124" s="50"/>
      <c r="AB124" s="50"/>
      <c r="AC124" s="50"/>
      <c r="AD124" s="50"/>
      <c r="AE124" s="50"/>
      <c r="AF124" s="50"/>
      <c r="AG124" s="50"/>
      <c r="AH124" s="50"/>
      <c r="AI124" s="50"/>
      <c r="AJ124" s="50"/>
      <c r="AK124" s="50"/>
      <c r="AL124" s="50"/>
      <c r="AM124" s="50"/>
      <c r="AN124" s="50"/>
      <c r="AO124" s="50"/>
      <c r="AP124" s="50"/>
      <c r="AQ124" s="50"/>
      <c r="AR124" s="50"/>
      <c r="AS124" s="50"/>
      <c r="AT124" s="23"/>
      <c r="AU124" s="23"/>
      <c r="AV124" s="23"/>
      <c r="AW124" s="23"/>
      <c r="AX124" s="23"/>
      <c r="AY124" s="23"/>
      <c r="AZ124" s="23"/>
      <c r="BA124" s="23"/>
      <c r="BB124" s="23"/>
      <c r="BC124" s="23"/>
      <c r="BD124" s="23"/>
      <c r="BE124" s="23"/>
      <c r="BF124" s="23"/>
      <c r="BG124" s="23"/>
      <c r="BH124" s="23"/>
      <c r="BI124" s="23"/>
      <c r="BJ124" s="23"/>
      <c r="BK124" s="23"/>
      <c r="BL124" s="23"/>
      <c r="BM124" s="23"/>
      <c r="BN124" s="23"/>
      <c r="BO124" s="23"/>
      <c r="BP124" s="23"/>
      <c r="BQ124" s="23"/>
      <c r="BR124" s="23"/>
      <c r="BS124" s="23"/>
      <c r="BT124" s="23"/>
      <c r="BU124" s="23"/>
      <c r="BV124" s="23"/>
      <c r="BW124" s="23"/>
      <c r="BX124" s="23"/>
      <c r="BY124" s="23"/>
      <c r="BZ124" s="23"/>
      <c r="CA124" s="23"/>
      <c r="CB124" s="23"/>
      <c r="CC124" s="23"/>
      <c r="CD124" s="23"/>
      <c r="CE124" s="23"/>
      <c r="CF124" s="23"/>
      <c r="CG124" s="23"/>
      <c r="CH124" s="23"/>
      <c r="CI124" s="23"/>
      <c r="CJ124" s="23"/>
      <c r="CK124" s="23"/>
      <c r="CL124" s="23"/>
      <c r="CM124" s="23"/>
      <c r="CN124" s="23"/>
      <c r="CO124" s="23"/>
      <c r="CP124" s="23"/>
      <c r="CQ124" s="23"/>
      <c r="CR124" s="23"/>
      <c r="CS124" s="23"/>
      <c r="CT124" s="23"/>
      <c r="CU124" s="23"/>
      <c r="CV124" s="23"/>
      <c r="CW124" s="23"/>
      <c r="CX124" s="23"/>
      <c r="CY124" s="23"/>
      <c r="CZ124" s="23"/>
      <c r="DA124" s="23"/>
      <c r="DB124" s="23"/>
      <c r="DC124" s="23"/>
      <c r="DD124" s="23"/>
      <c r="DE124" s="23"/>
      <c r="DF124" s="23"/>
      <c r="DG124" s="23"/>
      <c r="DH124" s="23"/>
      <c r="DI124" s="23"/>
      <c r="DJ124" s="23"/>
      <c r="DK124" s="23"/>
      <c r="DL124" s="23"/>
      <c r="DM124" s="23"/>
      <c r="DN124" s="23"/>
      <c r="DO124" s="23"/>
      <c r="DP124" s="23"/>
      <c r="DQ124" s="23"/>
      <c r="DR124" s="23"/>
      <c r="DS124" s="23"/>
      <c r="DT124" s="23"/>
      <c r="DU124" s="23"/>
      <c r="DV124" s="23"/>
      <c r="DW124" s="23"/>
      <c r="DX124" s="23"/>
      <c r="DY124" s="23"/>
      <c r="DZ124" s="23"/>
      <c r="EA124" s="23"/>
      <c r="EB124" s="23"/>
      <c r="EC124" s="23"/>
      <c r="ED124" s="23"/>
      <c r="EE124" s="23"/>
      <c r="EF124" s="23"/>
      <c r="EG124" s="23"/>
      <c r="EH124" s="23"/>
      <c r="EI124" s="23"/>
      <c r="EJ124" s="23"/>
      <c r="EK124" s="23"/>
      <c r="EL124" s="23"/>
      <c r="EM124" s="23"/>
      <c r="EN124" s="23"/>
      <c r="EO124" s="23"/>
      <c r="EP124" s="23"/>
      <c r="EQ124" s="23"/>
      <c r="ER124" s="23"/>
      <c r="ES124" s="23"/>
      <c r="ET124" s="23"/>
      <c r="EU124" s="23"/>
      <c r="EV124" s="23"/>
      <c r="EW124" s="23"/>
      <c r="EX124" s="23"/>
      <c r="EY124" s="23"/>
      <c r="EZ124" s="23"/>
      <c r="FA124" s="23"/>
      <c r="FB124" s="23"/>
      <c r="FC124" s="23"/>
      <c r="FD124" s="23"/>
      <c r="FE124" s="23"/>
      <c r="FF124" s="23"/>
      <c r="FG124" s="23"/>
      <c r="FH124" s="23"/>
      <c r="FI124" s="23"/>
      <c r="FJ124" s="23"/>
      <c r="FK124" s="23"/>
      <c r="FL124" s="23"/>
      <c r="FM124" s="23"/>
      <c r="FN124" s="23"/>
      <c r="FO124" s="23"/>
      <c r="FP124" s="23"/>
      <c r="FQ124" s="23"/>
      <c r="FR124" s="23"/>
      <c r="FS124" s="23"/>
      <c r="FT124" s="23"/>
      <c r="FU124" s="23"/>
      <c r="FV124" s="23"/>
      <c r="FW124" s="23"/>
      <c r="FX124" s="23"/>
      <c r="FY124" s="23"/>
      <c r="FZ124" s="23"/>
      <c r="GA124" s="23"/>
      <c r="GB124" s="23"/>
      <c r="GC124" s="23"/>
      <c r="GD124" s="23"/>
      <c r="GE124" s="23"/>
      <c r="GF124" s="23"/>
      <c r="GG124" s="23"/>
      <c r="GH124" s="23"/>
      <c r="GI124" s="23"/>
      <c r="GJ124" s="23"/>
      <c r="GK124" s="23"/>
      <c r="GL124" s="23"/>
      <c r="GM124" s="23"/>
      <c r="GN124" s="23"/>
      <c r="GO124" s="23"/>
      <c r="GP124" s="23"/>
      <c r="GQ124" s="23"/>
      <c r="GR124" s="23"/>
      <c r="GS124" s="23"/>
      <c r="GT124" s="23"/>
      <c r="GU124" s="23"/>
      <c r="GV124" s="23"/>
      <c r="GW124" s="23"/>
      <c r="GX124" s="23"/>
      <c r="GY124" s="23"/>
      <c r="GZ124" s="23"/>
      <c r="HA124" s="23"/>
      <c r="HB124" s="23"/>
      <c r="HC124" s="23"/>
      <c r="HD124" s="23"/>
      <c r="HE124" s="23"/>
      <c r="HF124" s="23"/>
      <c r="HG124" s="23"/>
      <c r="HH124" s="23"/>
      <c r="HI124" s="23"/>
      <c r="HJ124" s="23"/>
      <c r="HK124" s="23"/>
      <c r="HL124" s="23"/>
      <c r="HM124" s="23"/>
      <c r="HN124" s="23"/>
      <c r="HO124" s="23"/>
      <c r="HP124" s="23"/>
      <c r="HQ124" s="23"/>
      <c r="HR124" s="23"/>
      <c r="HS124" s="23"/>
    </row>
    <row r="125" spans="1:227" s="143" customFormat="1" ht="24" customHeight="1">
      <c r="A125" s="23"/>
      <c r="G125" s="120"/>
      <c r="H125" s="96"/>
      <c r="I125" s="23"/>
      <c r="P125" s="23"/>
      <c r="Q125" s="23"/>
      <c r="R125" s="23"/>
      <c r="S125" s="50"/>
      <c r="T125" s="50"/>
      <c r="U125" s="50"/>
      <c r="V125" s="50"/>
      <c r="W125" s="50"/>
      <c r="X125" s="50"/>
      <c r="Y125" s="50"/>
      <c r="Z125" s="50"/>
      <c r="AA125" s="50"/>
      <c r="AB125" s="50"/>
      <c r="AC125" s="50"/>
      <c r="AD125" s="50"/>
      <c r="AE125" s="50"/>
      <c r="AF125" s="50"/>
      <c r="AG125" s="50"/>
      <c r="AH125" s="50"/>
      <c r="AI125" s="50"/>
      <c r="AJ125" s="50"/>
      <c r="AK125" s="50"/>
      <c r="AL125" s="50"/>
      <c r="AM125" s="50"/>
      <c r="AN125" s="50"/>
      <c r="AO125" s="50"/>
      <c r="AP125" s="50"/>
      <c r="AQ125" s="50"/>
      <c r="AR125" s="50"/>
      <c r="AS125" s="50"/>
      <c r="AT125" s="23"/>
      <c r="AU125" s="23"/>
      <c r="AV125" s="23"/>
      <c r="AW125" s="23"/>
      <c r="AX125" s="23"/>
      <c r="AY125" s="23"/>
      <c r="AZ125" s="23"/>
      <c r="BA125" s="23"/>
      <c r="BB125" s="23"/>
      <c r="BC125" s="23"/>
      <c r="BD125" s="23"/>
      <c r="BE125" s="23"/>
      <c r="BF125" s="23"/>
      <c r="BG125" s="23"/>
      <c r="BH125" s="23"/>
      <c r="BI125" s="23"/>
      <c r="BJ125" s="23"/>
      <c r="BK125" s="23"/>
      <c r="BL125" s="23"/>
      <c r="BM125" s="23"/>
      <c r="BN125" s="23"/>
      <c r="BO125" s="23"/>
      <c r="BP125" s="23"/>
      <c r="BQ125" s="23"/>
      <c r="BR125" s="23"/>
      <c r="BS125" s="23"/>
      <c r="BT125" s="23"/>
      <c r="BU125" s="23"/>
      <c r="BV125" s="23"/>
      <c r="BW125" s="23"/>
      <c r="BX125" s="23"/>
      <c r="BY125" s="23"/>
      <c r="BZ125" s="23"/>
      <c r="CA125" s="23"/>
      <c r="CB125" s="23"/>
      <c r="CC125" s="23"/>
      <c r="CD125" s="23"/>
      <c r="CE125" s="23"/>
      <c r="CF125" s="23"/>
      <c r="CG125" s="23"/>
      <c r="CH125" s="23"/>
      <c r="CI125" s="23"/>
      <c r="CJ125" s="23"/>
      <c r="CK125" s="23"/>
      <c r="CL125" s="23"/>
      <c r="CM125" s="23"/>
      <c r="CN125" s="23"/>
      <c r="CO125" s="23"/>
      <c r="CP125" s="23"/>
      <c r="CQ125" s="23"/>
      <c r="CR125" s="23"/>
      <c r="CS125" s="23"/>
      <c r="CT125" s="23"/>
      <c r="CU125" s="23"/>
      <c r="CV125" s="23"/>
      <c r="CW125" s="23"/>
      <c r="CX125" s="23"/>
      <c r="CY125" s="23"/>
      <c r="CZ125" s="23"/>
      <c r="DA125" s="23"/>
      <c r="DB125" s="23"/>
      <c r="DC125" s="23"/>
      <c r="DD125" s="23"/>
      <c r="DE125" s="23"/>
      <c r="DF125" s="23"/>
      <c r="DG125" s="23"/>
      <c r="DH125" s="23"/>
      <c r="DI125" s="23"/>
      <c r="DJ125" s="23"/>
      <c r="DK125" s="23"/>
      <c r="DL125" s="23"/>
      <c r="DM125" s="23"/>
      <c r="DN125" s="23"/>
      <c r="DO125" s="23"/>
      <c r="DP125" s="23"/>
      <c r="DQ125" s="23"/>
      <c r="DR125" s="23"/>
      <c r="DS125" s="23"/>
      <c r="DT125" s="23"/>
      <c r="DU125" s="23"/>
      <c r="DV125" s="23"/>
      <c r="DW125" s="23"/>
      <c r="DX125" s="23"/>
      <c r="DY125" s="23"/>
      <c r="DZ125" s="23"/>
      <c r="EA125" s="23"/>
      <c r="EB125" s="23"/>
      <c r="EC125" s="23"/>
      <c r="ED125" s="23"/>
      <c r="EE125" s="23"/>
      <c r="EF125" s="23"/>
      <c r="EG125" s="23"/>
      <c r="EH125" s="23"/>
      <c r="EI125" s="23"/>
      <c r="EJ125" s="23"/>
      <c r="EK125" s="23"/>
      <c r="EL125" s="23"/>
      <c r="EM125" s="23"/>
      <c r="EN125" s="23"/>
      <c r="EO125" s="23"/>
      <c r="EP125" s="23"/>
      <c r="EQ125" s="23"/>
      <c r="ER125" s="23"/>
      <c r="ES125" s="23"/>
      <c r="ET125" s="23"/>
      <c r="EU125" s="23"/>
      <c r="EV125" s="23"/>
      <c r="EW125" s="23"/>
      <c r="EX125" s="23"/>
      <c r="EY125" s="23"/>
      <c r="EZ125" s="23"/>
      <c r="FA125" s="23"/>
      <c r="FB125" s="23"/>
      <c r="FC125" s="23"/>
      <c r="FD125" s="23"/>
      <c r="FE125" s="23"/>
      <c r="FF125" s="23"/>
      <c r="FG125" s="23"/>
      <c r="FH125" s="23"/>
      <c r="FI125" s="23"/>
      <c r="FJ125" s="23"/>
      <c r="FK125" s="23"/>
      <c r="FL125" s="23"/>
      <c r="FM125" s="23"/>
      <c r="FN125" s="23"/>
      <c r="FO125" s="23"/>
      <c r="FP125" s="23"/>
      <c r="FQ125" s="23"/>
      <c r="FR125" s="23"/>
      <c r="FS125" s="23"/>
      <c r="FT125" s="23"/>
      <c r="FU125" s="23"/>
      <c r="FV125" s="23"/>
      <c r="FW125" s="23"/>
      <c r="FX125" s="23"/>
      <c r="FY125" s="23"/>
      <c r="FZ125" s="23"/>
      <c r="GA125" s="23"/>
      <c r="GB125" s="23"/>
      <c r="GC125" s="23"/>
      <c r="GD125" s="23"/>
      <c r="GE125" s="23"/>
      <c r="GF125" s="23"/>
      <c r="GG125" s="23"/>
      <c r="GH125" s="23"/>
      <c r="GI125" s="23"/>
      <c r="GJ125" s="23"/>
      <c r="GK125" s="23"/>
      <c r="GL125" s="23"/>
      <c r="GM125" s="23"/>
      <c r="GN125" s="23"/>
      <c r="GO125" s="23"/>
      <c r="GP125" s="23"/>
      <c r="GQ125" s="23"/>
      <c r="GR125" s="23"/>
      <c r="GS125" s="23"/>
      <c r="GT125" s="23"/>
      <c r="GU125" s="23"/>
      <c r="GV125" s="23"/>
      <c r="GW125" s="23"/>
      <c r="GX125" s="23"/>
      <c r="GY125" s="23"/>
      <c r="GZ125" s="23"/>
      <c r="HA125" s="23"/>
      <c r="HB125" s="23"/>
      <c r="HC125" s="23"/>
      <c r="HD125" s="23"/>
      <c r="HE125" s="23"/>
      <c r="HF125" s="23"/>
      <c r="HG125" s="23"/>
      <c r="HH125" s="23"/>
      <c r="HI125" s="23"/>
      <c r="HJ125" s="23"/>
      <c r="HK125" s="23"/>
      <c r="HL125" s="23"/>
      <c r="HM125" s="23"/>
      <c r="HN125" s="23"/>
      <c r="HO125" s="23"/>
      <c r="HP125" s="23"/>
      <c r="HQ125" s="23"/>
      <c r="HR125" s="23"/>
      <c r="HS125" s="23"/>
    </row>
    <row r="126" spans="1:227" s="143" customFormat="1">
      <c r="A126" s="23"/>
      <c r="G126" s="120"/>
      <c r="H126" s="96"/>
      <c r="I126" s="23"/>
      <c r="P126" s="23"/>
      <c r="Q126" s="23"/>
      <c r="R126" s="23"/>
      <c r="S126" s="50"/>
      <c r="T126" s="50"/>
      <c r="U126" s="50"/>
      <c r="V126" s="50"/>
      <c r="W126" s="50"/>
      <c r="X126" s="50"/>
      <c r="Y126" s="50"/>
      <c r="Z126" s="50"/>
      <c r="AA126" s="50"/>
      <c r="AB126" s="50"/>
      <c r="AC126" s="50"/>
      <c r="AD126" s="50"/>
      <c r="AE126" s="50"/>
      <c r="AF126" s="50"/>
      <c r="AG126" s="50"/>
      <c r="AH126" s="50"/>
      <c r="AI126" s="50"/>
      <c r="AJ126" s="50"/>
      <c r="AK126" s="50"/>
      <c r="AL126" s="50"/>
      <c r="AM126" s="50"/>
      <c r="AN126" s="50"/>
      <c r="AO126" s="50"/>
      <c r="AP126" s="50"/>
      <c r="AQ126" s="50"/>
      <c r="AR126" s="50"/>
      <c r="AS126" s="50"/>
      <c r="AT126" s="23"/>
      <c r="AU126" s="23"/>
      <c r="AV126" s="23"/>
      <c r="AW126" s="23"/>
      <c r="AX126" s="23"/>
      <c r="AY126" s="23"/>
      <c r="AZ126" s="23"/>
      <c r="BA126" s="23"/>
      <c r="BB126" s="23"/>
      <c r="BC126" s="23"/>
      <c r="BD126" s="23"/>
      <c r="BE126" s="23"/>
      <c r="BF126" s="23"/>
      <c r="BG126" s="23"/>
      <c r="BH126" s="23"/>
      <c r="BI126" s="23"/>
      <c r="BJ126" s="23"/>
      <c r="BK126" s="23"/>
      <c r="BL126" s="23"/>
      <c r="BM126" s="23"/>
      <c r="BN126" s="23"/>
      <c r="BO126" s="23"/>
      <c r="BP126" s="23"/>
      <c r="BQ126" s="23"/>
      <c r="BR126" s="23"/>
      <c r="BS126" s="23"/>
      <c r="BT126" s="23"/>
      <c r="BU126" s="23"/>
      <c r="BV126" s="23"/>
      <c r="BW126" s="23"/>
      <c r="BX126" s="23"/>
      <c r="BY126" s="23"/>
      <c r="BZ126" s="23"/>
      <c r="CA126" s="23"/>
      <c r="CB126" s="23"/>
      <c r="CC126" s="23"/>
      <c r="CD126" s="23"/>
      <c r="CE126" s="23"/>
      <c r="CF126" s="23"/>
      <c r="CG126" s="23"/>
      <c r="CH126" s="23"/>
      <c r="CI126" s="23"/>
      <c r="CJ126" s="23"/>
      <c r="CK126" s="23"/>
      <c r="CL126" s="23"/>
      <c r="CM126" s="23"/>
      <c r="CN126" s="23"/>
      <c r="CO126" s="23"/>
      <c r="CP126" s="23"/>
      <c r="CQ126" s="23"/>
      <c r="CR126" s="23"/>
      <c r="CS126" s="23"/>
      <c r="CT126" s="23"/>
      <c r="CU126" s="23"/>
      <c r="CV126" s="23"/>
      <c r="CW126" s="23"/>
      <c r="CX126" s="23"/>
      <c r="CY126" s="23"/>
      <c r="CZ126" s="23"/>
      <c r="DA126" s="23"/>
      <c r="DB126" s="23"/>
      <c r="DC126" s="23"/>
      <c r="DD126" s="23"/>
      <c r="DE126" s="23"/>
      <c r="DF126" s="23"/>
      <c r="DG126" s="23"/>
      <c r="DH126" s="23"/>
      <c r="DI126" s="23"/>
      <c r="DJ126" s="23"/>
      <c r="DK126" s="23"/>
      <c r="DL126" s="23"/>
      <c r="DM126" s="23"/>
      <c r="DN126" s="23"/>
      <c r="DO126" s="23"/>
      <c r="DP126" s="23"/>
      <c r="DQ126" s="23"/>
      <c r="DR126" s="23"/>
      <c r="DS126" s="23"/>
      <c r="DT126" s="23"/>
      <c r="DU126" s="23"/>
      <c r="DV126" s="23"/>
      <c r="DW126" s="23"/>
      <c r="DX126" s="23"/>
      <c r="DY126" s="23"/>
      <c r="DZ126" s="23"/>
      <c r="EA126" s="23"/>
      <c r="EB126" s="23"/>
      <c r="EC126" s="23"/>
      <c r="ED126" s="23"/>
      <c r="EE126" s="23"/>
      <c r="EF126" s="23"/>
      <c r="EG126" s="23"/>
      <c r="EH126" s="23"/>
      <c r="EI126" s="23"/>
      <c r="EJ126" s="23"/>
      <c r="EK126" s="23"/>
      <c r="EL126" s="23"/>
      <c r="EM126" s="23"/>
      <c r="EN126" s="23"/>
      <c r="EO126" s="23"/>
      <c r="EP126" s="23"/>
      <c r="EQ126" s="23"/>
      <c r="ER126" s="23"/>
      <c r="ES126" s="23"/>
      <c r="ET126" s="23"/>
      <c r="EU126" s="23"/>
      <c r="EV126" s="23"/>
      <c r="EW126" s="23"/>
      <c r="EX126" s="23"/>
      <c r="EY126" s="23"/>
      <c r="EZ126" s="23"/>
      <c r="FA126" s="23"/>
      <c r="FB126" s="23"/>
      <c r="FC126" s="23"/>
      <c r="FD126" s="23"/>
      <c r="FE126" s="23"/>
      <c r="FF126" s="23"/>
      <c r="FG126" s="23"/>
      <c r="FH126" s="23"/>
      <c r="FI126" s="23"/>
      <c r="FJ126" s="23"/>
      <c r="FK126" s="23"/>
      <c r="FL126" s="23"/>
      <c r="FM126" s="23"/>
      <c r="FN126" s="23"/>
      <c r="FO126" s="23"/>
      <c r="FP126" s="23"/>
      <c r="FQ126" s="23"/>
      <c r="FR126" s="23"/>
      <c r="FS126" s="23"/>
      <c r="FT126" s="23"/>
      <c r="FU126" s="23"/>
      <c r="FV126" s="23"/>
      <c r="FW126" s="23"/>
      <c r="FX126" s="23"/>
      <c r="FY126" s="23"/>
      <c r="FZ126" s="23"/>
      <c r="GA126" s="23"/>
      <c r="GB126" s="23"/>
      <c r="GC126" s="23"/>
      <c r="GD126" s="23"/>
      <c r="GE126" s="23"/>
      <c r="GF126" s="23"/>
      <c r="GG126" s="23"/>
      <c r="GH126" s="23"/>
      <c r="GI126" s="23"/>
      <c r="GJ126" s="23"/>
      <c r="GK126" s="23"/>
      <c r="GL126" s="23"/>
      <c r="GM126" s="23"/>
      <c r="GN126" s="23"/>
      <c r="GO126" s="23"/>
      <c r="GP126" s="23"/>
      <c r="GQ126" s="23"/>
      <c r="GR126" s="23"/>
      <c r="GS126" s="23"/>
      <c r="GT126" s="23"/>
      <c r="GU126" s="23"/>
      <c r="GV126" s="23"/>
      <c r="GW126" s="23"/>
      <c r="GX126" s="23"/>
      <c r="GY126" s="23"/>
      <c r="GZ126" s="23"/>
      <c r="HA126" s="23"/>
      <c r="HB126" s="23"/>
      <c r="HC126" s="23"/>
      <c r="HD126" s="23"/>
      <c r="HE126" s="23"/>
      <c r="HF126" s="23"/>
      <c r="HG126" s="23"/>
      <c r="HH126" s="23"/>
      <c r="HI126" s="23"/>
      <c r="HJ126" s="23"/>
      <c r="HK126" s="23"/>
      <c r="HL126" s="23"/>
      <c r="HM126" s="23"/>
      <c r="HN126" s="23"/>
      <c r="HO126" s="23"/>
      <c r="HP126" s="23"/>
      <c r="HQ126" s="23"/>
      <c r="HR126" s="23"/>
      <c r="HS126" s="23"/>
    </row>
    <row r="127" spans="1:227" s="143" customFormat="1">
      <c r="A127" s="23"/>
      <c r="G127" s="120"/>
      <c r="H127" s="96"/>
      <c r="I127" s="23"/>
      <c r="P127" s="23"/>
      <c r="Q127" s="23"/>
      <c r="R127" s="23"/>
      <c r="S127" s="50"/>
      <c r="T127" s="50"/>
      <c r="U127" s="50"/>
      <c r="V127" s="50"/>
      <c r="W127" s="50"/>
      <c r="X127" s="50"/>
      <c r="Y127" s="50"/>
      <c r="Z127" s="50"/>
      <c r="AA127" s="50"/>
      <c r="AB127" s="50"/>
      <c r="AC127" s="50"/>
      <c r="AD127" s="50"/>
      <c r="AE127" s="50"/>
      <c r="AF127" s="50"/>
      <c r="AG127" s="50"/>
      <c r="AH127" s="50"/>
      <c r="AI127" s="50"/>
      <c r="AJ127" s="50"/>
      <c r="AK127" s="50"/>
      <c r="AL127" s="50"/>
      <c r="AM127" s="50"/>
      <c r="AN127" s="50"/>
      <c r="AO127" s="50"/>
      <c r="AP127" s="50"/>
      <c r="AQ127" s="50"/>
      <c r="AR127" s="50"/>
      <c r="AS127" s="50"/>
      <c r="AT127" s="23"/>
      <c r="AU127" s="23"/>
      <c r="AV127" s="23"/>
      <c r="AW127" s="23"/>
      <c r="AX127" s="23"/>
      <c r="AY127" s="23"/>
      <c r="AZ127" s="23"/>
      <c r="BA127" s="23"/>
      <c r="BB127" s="23"/>
      <c r="BC127" s="23"/>
      <c r="BD127" s="23"/>
      <c r="BE127" s="23"/>
      <c r="BF127" s="23"/>
      <c r="BG127" s="23"/>
      <c r="BH127" s="23"/>
      <c r="BI127" s="23"/>
      <c r="BJ127" s="23"/>
      <c r="BK127" s="23"/>
      <c r="BL127" s="23"/>
      <c r="BM127" s="23"/>
      <c r="BN127" s="23"/>
      <c r="BO127" s="23"/>
      <c r="BP127" s="23"/>
      <c r="BQ127" s="23"/>
      <c r="BR127" s="23"/>
      <c r="BS127" s="23"/>
      <c r="BT127" s="23"/>
      <c r="BU127" s="23"/>
      <c r="BV127" s="23"/>
      <c r="BW127" s="23"/>
      <c r="BX127" s="23"/>
      <c r="BY127" s="23"/>
      <c r="BZ127" s="23"/>
      <c r="CA127" s="23"/>
      <c r="CB127" s="23"/>
      <c r="CC127" s="23"/>
      <c r="CD127" s="23"/>
      <c r="CE127" s="23"/>
      <c r="CF127" s="23"/>
      <c r="CG127" s="23"/>
      <c r="CH127" s="23"/>
      <c r="CI127" s="23"/>
      <c r="CJ127" s="23"/>
      <c r="CK127" s="23"/>
      <c r="CL127" s="23"/>
      <c r="CM127" s="23"/>
      <c r="CN127" s="23"/>
      <c r="CO127" s="23"/>
      <c r="CP127" s="23"/>
      <c r="CQ127" s="23"/>
      <c r="CR127" s="23"/>
      <c r="CS127" s="23"/>
      <c r="CT127" s="23"/>
      <c r="CU127" s="23"/>
      <c r="CV127" s="23"/>
      <c r="CW127" s="23"/>
      <c r="CX127" s="23"/>
      <c r="CY127" s="23"/>
      <c r="CZ127" s="23"/>
      <c r="DA127" s="23"/>
      <c r="DB127" s="23"/>
      <c r="DC127" s="23"/>
      <c r="DD127" s="23"/>
      <c r="DE127" s="23"/>
      <c r="DF127" s="23"/>
      <c r="DG127" s="23"/>
      <c r="DH127" s="23"/>
      <c r="DI127" s="23"/>
      <c r="DJ127" s="23"/>
      <c r="DK127" s="23"/>
      <c r="DL127" s="23"/>
      <c r="DM127" s="23"/>
      <c r="DN127" s="23"/>
      <c r="DO127" s="23"/>
      <c r="DP127" s="23"/>
      <c r="DQ127" s="23"/>
      <c r="DR127" s="23"/>
      <c r="DS127" s="23"/>
      <c r="DT127" s="23"/>
      <c r="DU127" s="23"/>
      <c r="DV127" s="23"/>
      <c r="DW127" s="23"/>
      <c r="DX127" s="23"/>
      <c r="DY127" s="23"/>
      <c r="DZ127" s="23"/>
      <c r="EA127" s="23"/>
      <c r="EB127" s="23"/>
      <c r="EC127" s="23"/>
      <c r="ED127" s="23"/>
      <c r="EE127" s="23"/>
      <c r="EF127" s="23"/>
      <c r="EG127" s="23"/>
      <c r="EH127" s="23"/>
      <c r="EI127" s="23"/>
      <c r="EJ127" s="23"/>
      <c r="EK127" s="23"/>
      <c r="EL127" s="23"/>
      <c r="EM127" s="23"/>
      <c r="EN127" s="23"/>
      <c r="EO127" s="23"/>
      <c r="EP127" s="23"/>
      <c r="EQ127" s="23"/>
      <c r="ER127" s="23"/>
      <c r="ES127" s="23"/>
      <c r="ET127" s="23"/>
      <c r="EU127" s="23"/>
      <c r="EV127" s="23"/>
      <c r="EW127" s="23"/>
      <c r="EX127" s="23"/>
      <c r="EY127" s="23"/>
      <c r="EZ127" s="23"/>
      <c r="FA127" s="23"/>
      <c r="FB127" s="23"/>
      <c r="FC127" s="23"/>
      <c r="FD127" s="23"/>
      <c r="FE127" s="23"/>
      <c r="FF127" s="23"/>
      <c r="FG127" s="23"/>
      <c r="FH127" s="23"/>
      <c r="FI127" s="23"/>
      <c r="FJ127" s="23"/>
      <c r="FK127" s="23"/>
      <c r="FL127" s="23"/>
      <c r="FM127" s="23"/>
      <c r="FN127" s="23"/>
      <c r="FO127" s="23"/>
      <c r="FP127" s="23"/>
      <c r="FQ127" s="23"/>
      <c r="FR127" s="23"/>
      <c r="FS127" s="23"/>
      <c r="FT127" s="23"/>
      <c r="FU127" s="23"/>
      <c r="FV127" s="23"/>
      <c r="FW127" s="23"/>
      <c r="FX127" s="23"/>
      <c r="FY127" s="23"/>
      <c r="FZ127" s="23"/>
      <c r="GA127" s="23"/>
      <c r="GB127" s="23"/>
      <c r="GC127" s="23"/>
      <c r="GD127" s="23"/>
      <c r="GE127" s="23"/>
      <c r="GF127" s="23"/>
      <c r="GG127" s="23"/>
      <c r="GH127" s="23"/>
      <c r="GI127" s="23"/>
      <c r="GJ127" s="23"/>
      <c r="GK127" s="23"/>
      <c r="GL127" s="23"/>
      <c r="GM127" s="23"/>
      <c r="GN127" s="23"/>
      <c r="GO127" s="23"/>
      <c r="GP127" s="23"/>
      <c r="GQ127" s="23"/>
      <c r="GR127" s="23"/>
      <c r="GS127" s="23"/>
      <c r="GT127" s="23"/>
      <c r="GU127" s="23"/>
      <c r="GV127" s="23"/>
      <c r="GW127" s="23"/>
      <c r="GX127" s="23"/>
      <c r="GY127" s="23"/>
      <c r="GZ127" s="23"/>
      <c r="HA127" s="23"/>
      <c r="HB127" s="23"/>
      <c r="HC127" s="23"/>
      <c r="HD127" s="23"/>
      <c r="HE127" s="23"/>
      <c r="HF127" s="23"/>
      <c r="HG127" s="23"/>
      <c r="HH127" s="23"/>
      <c r="HI127" s="23"/>
      <c r="HJ127" s="23"/>
      <c r="HK127" s="23"/>
      <c r="HL127" s="23"/>
      <c r="HM127" s="23"/>
      <c r="HN127" s="23"/>
      <c r="HO127" s="23"/>
      <c r="HP127" s="23"/>
      <c r="HQ127" s="23"/>
      <c r="HR127" s="23"/>
      <c r="HS127" s="23"/>
    </row>
    <row r="128" spans="1:227" s="143" customFormat="1">
      <c r="A128" s="23"/>
      <c r="G128" s="120"/>
      <c r="H128" s="96"/>
      <c r="I128" s="23"/>
      <c r="P128" s="23"/>
      <c r="Q128" s="23"/>
      <c r="R128" s="23"/>
      <c r="S128" s="50"/>
      <c r="T128" s="50"/>
      <c r="U128" s="50"/>
      <c r="V128" s="50"/>
      <c r="W128" s="50"/>
      <c r="X128" s="50"/>
      <c r="Y128" s="50"/>
      <c r="Z128" s="50"/>
      <c r="AA128" s="50"/>
      <c r="AB128" s="50"/>
      <c r="AC128" s="50"/>
      <c r="AD128" s="50"/>
      <c r="AE128" s="50"/>
      <c r="AF128" s="50"/>
      <c r="AG128" s="50"/>
      <c r="AH128" s="50"/>
      <c r="AI128" s="50"/>
      <c r="AJ128" s="50"/>
      <c r="AK128" s="50"/>
      <c r="AL128" s="50"/>
      <c r="AM128" s="50"/>
      <c r="AN128" s="50"/>
      <c r="AO128" s="50"/>
      <c r="AP128" s="50"/>
      <c r="AQ128" s="50"/>
      <c r="AR128" s="50"/>
      <c r="AS128" s="50"/>
      <c r="AT128" s="23"/>
      <c r="AU128" s="23"/>
      <c r="AV128" s="23"/>
      <c r="AW128" s="23"/>
      <c r="AX128" s="23"/>
      <c r="AY128" s="23"/>
      <c r="AZ128" s="23"/>
      <c r="BA128" s="23"/>
      <c r="BB128" s="23"/>
      <c r="BC128" s="23"/>
      <c r="BD128" s="23"/>
      <c r="BE128" s="23"/>
      <c r="BF128" s="23"/>
      <c r="BG128" s="23"/>
      <c r="BH128" s="23"/>
      <c r="BI128" s="23"/>
      <c r="BJ128" s="23"/>
      <c r="BK128" s="23"/>
      <c r="BL128" s="23"/>
      <c r="BM128" s="23"/>
      <c r="BN128" s="23"/>
      <c r="BO128" s="23"/>
      <c r="BP128" s="23"/>
      <c r="BQ128" s="23"/>
      <c r="BR128" s="23"/>
      <c r="BS128" s="23"/>
      <c r="BT128" s="23"/>
      <c r="BU128" s="23"/>
      <c r="BV128" s="23"/>
      <c r="BW128" s="23"/>
      <c r="BX128" s="23"/>
      <c r="BY128" s="23"/>
      <c r="BZ128" s="23"/>
      <c r="CA128" s="23"/>
      <c r="CB128" s="23"/>
      <c r="CC128" s="23"/>
      <c r="CD128" s="23"/>
      <c r="CE128" s="23"/>
      <c r="CF128" s="23"/>
      <c r="CG128" s="23"/>
      <c r="CH128" s="23"/>
      <c r="CI128" s="23"/>
      <c r="CJ128" s="23"/>
      <c r="CK128" s="23"/>
      <c r="CL128" s="23"/>
      <c r="CM128" s="23"/>
      <c r="CN128" s="23"/>
      <c r="CO128" s="23"/>
      <c r="CP128" s="23"/>
      <c r="CQ128" s="23"/>
      <c r="CR128" s="23"/>
      <c r="CS128" s="23"/>
      <c r="CT128" s="23"/>
      <c r="CU128" s="23"/>
      <c r="CV128" s="23"/>
      <c r="CW128" s="23"/>
      <c r="CX128" s="23"/>
      <c r="CY128" s="23"/>
      <c r="CZ128" s="23"/>
      <c r="DA128" s="23"/>
      <c r="DB128" s="23"/>
      <c r="DC128" s="23"/>
      <c r="DD128" s="23"/>
      <c r="DE128" s="23"/>
      <c r="DF128" s="23"/>
      <c r="DG128" s="23"/>
      <c r="DH128" s="23"/>
      <c r="DI128" s="23"/>
      <c r="DJ128" s="23"/>
      <c r="DK128" s="23"/>
      <c r="DL128" s="23"/>
      <c r="DM128" s="23"/>
      <c r="DN128" s="23"/>
      <c r="DO128" s="23"/>
      <c r="DP128" s="23"/>
      <c r="DQ128" s="23"/>
      <c r="DR128" s="23"/>
      <c r="DS128" s="23"/>
      <c r="DT128" s="23"/>
      <c r="DU128" s="23"/>
      <c r="DV128" s="23"/>
      <c r="DW128" s="23"/>
      <c r="DX128" s="23"/>
      <c r="DY128" s="23"/>
      <c r="DZ128" s="23"/>
      <c r="EA128" s="23"/>
      <c r="EB128" s="23"/>
      <c r="EC128" s="23"/>
      <c r="ED128" s="23"/>
      <c r="EE128" s="23"/>
      <c r="EF128" s="23"/>
      <c r="EG128" s="23"/>
      <c r="EH128" s="23"/>
      <c r="EI128" s="23"/>
      <c r="EJ128" s="23"/>
      <c r="EK128" s="23"/>
      <c r="EL128" s="23"/>
      <c r="EM128" s="23"/>
      <c r="EN128" s="23"/>
      <c r="EO128" s="23"/>
      <c r="EP128" s="23"/>
      <c r="EQ128" s="23"/>
      <c r="ER128" s="23"/>
      <c r="ES128" s="23"/>
      <c r="ET128" s="23"/>
      <c r="EU128" s="23"/>
      <c r="EV128" s="23"/>
      <c r="EW128" s="23"/>
      <c r="EX128" s="23"/>
      <c r="EY128" s="23"/>
      <c r="EZ128" s="23"/>
      <c r="FA128" s="23"/>
      <c r="FB128" s="23"/>
      <c r="FC128" s="23"/>
      <c r="FD128" s="23"/>
      <c r="FE128" s="23"/>
      <c r="FF128" s="23"/>
      <c r="FG128" s="23"/>
      <c r="FH128" s="23"/>
      <c r="FI128" s="23"/>
      <c r="FJ128" s="23"/>
      <c r="FK128" s="23"/>
      <c r="FL128" s="23"/>
      <c r="FM128" s="23"/>
      <c r="FN128" s="23"/>
      <c r="FO128" s="23"/>
      <c r="FP128" s="23"/>
      <c r="FQ128" s="23"/>
      <c r="FR128" s="23"/>
      <c r="FS128" s="23"/>
      <c r="FT128" s="23"/>
      <c r="FU128" s="23"/>
      <c r="FV128" s="23"/>
      <c r="FW128" s="23"/>
      <c r="FX128" s="23"/>
      <c r="FY128" s="23"/>
      <c r="FZ128" s="23"/>
      <c r="GA128" s="23"/>
      <c r="GB128" s="23"/>
      <c r="GC128" s="23"/>
      <c r="GD128" s="23"/>
      <c r="GE128" s="23"/>
      <c r="GF128" s="23"/>
      <c r="GG128" s="23"/>
      <c r="GH128" s="23"/>
      <c r="GI128" s="23"/>
      <c r="GJ128" s="23"/>
      <c r="GK128" s="23"/>
      <c r="GL128" s="23"/>
      <c r="GM128" s="23"/>
      <c r="GN128" s="23"/>
      <c r="GO128" s="23"/>
      <c r="GP128" s="23"/>
      <c r="GQ128" s="23"/>
      <c r="GR128" s="23"/>
      <c r="GS128" s="23"/>
      <c r="GT128" s="23"/>
      <c r="GU128" s="23"/>
      <c r="GV128" s="23"/>
      <c r="GW128" s="23"/>
      <c r="GX128" s="23"/>
      <c r="GY128" s="23"/>
      <c r="GZ128" s="23"/>
      <c r="HA128" s="23"/>
      <c r="HB128" s="23"/>
      <c r="HC128" s="23"/>
      <c r="HD128" s="23"/>
      <c r="HE128" s="23"/>
      <c r="HF128" s="23"/>
      <c r="HG128" s="23"/>
      <c r="HH128" s="23"/>
      <c r="HI128" s="23"/>
      <c r="HJ128" s="23"/>
      <c r="HK128" s="23"/>
      <c r="HL128" s="23"/>
      <c r="HM128" s="23"/>
      <c r="HN128" s="23"/>
      <c r="HO128" s="23"/>
      <c r="HP128" s="23"/>
      <c r="HQ128" s="23"/>
      <c r="HR128" s="23"/>
      <c r="HS128" s="23"/>
    </row>
    <row r="129" spans="1:227" s="143" customFormat="1">
      <c r="A129" s="23"/>
      <c r="G129" s="120"/>
      <c r="H129" s="96"/>
      <c r="I129" s="23"/>
      <c r="P129" s="23"/>
      <c r="Q129" s="23"/>
      <c r="R129" s="23"/>
      <c r="S129" s="50"/>
      <c r="T129" s="50"/>
      <c r="U129" s="50"/>
      <c r="V129" s="50"/>
      <c r="W129" s="50"/>
      <c r="X129" s="50"/>
      <c r="Y129" s="50"/>
      <c r="Z129" s="50"/>
      <c r="AA129" s="50"/>
      <c r="AB129" s="50"/>
      <c r="AC129" s="50"/>
      <c r="AD129" s="50"/>
      <c r="AE129" s="50"/>
      <c r="AF129" s="50"/>
      <c r="AG129" s="50"/>
      <c r="AH129" s="50"/>
      <c r="AI129" s="50"/>
      <c r="AJ129" s="50"/>
      <c r="AK129" s="50"/>
      <c r="AL129" s="50"/>
      <c r="AM129" s="50"/>
      <c r="AN129" s="50"/>
      <c r="AO129" s="50"/>
      <c r="AP129" s="50"/>
      <c r="AQ129" s="50"/>
      <c r="AR129" s="50"/>
      <c r="AS129" s="50"/>
      <c r="AT129" s="23"/>
      <c r="AU129" s="23"/>
      <c r="AV129" s="23"/>
      <c r="AW129" s="23"/>
      <c r="AX129" s="23"/>
      <c r="AY129" s="23"/>
      <c r="AZ129" s="23"/>
      <c r="BA129" s="23"/>
      <c r="BB129" s="23"/>
      <c r="BC129" s="23"/>
      <c r="BD129" s="23"/>
      <c r="BE129" s="23"/>
      <c r="BF129" s="23"/>
      <c r="BG129" s="23"/>
      <c r="BH129" s="23"/>
      <c r="BI129" s="23"/>
      <c r="BJ129" s="23"/>
      <c r="BK129" s="23"/>
      <c r="BL129" s="23"/>
      <c r="BM129" s="23"/>
      <c r="BN129" s="23"/>
      <c r="BO129" s="23"/>
      <c r="BP129" s="23"/>
      <c r="BQ129" s="23"/>
      <c r="BR129" s="23"/>
      <c r="BS129" s="23"/>
      <c r="BT129" s="23"/>
      <c r="BU129" s="23"/>
      <c r="BV129" s="23"/>
      <c r="BW129" s="23"/>
      <c r="BX129" s="23"/>
      <c r="BY129" s="23"/>
      <c r="BZ129" s="23"/>
      <c r="CA129" s="23"/>
      <c r="CB129" s="23"/>
      <c r="CC129" s="23"/>
      <c r="CD129" s="23"/>
      <c r="CE129" s="23"/>
      <c r="CF129" s="23"/>
      <c r="CG129" s="23"/>
      <c r="CH129" s="23"/>
      <c r="CI129" s="23"/>
      <c r="CJ129" s="23"/>
      <c r="CK129" s="23"/>
      <c r="CL129" s="23"/>
      <c r="CM129" s="23"/>
      <c r="CN129" s="23"/>
      <c r="CO129" s="23"/>
      <c r="CP129" s="23"/>
      <c r="CQ129" s="23"/>
      <c r="CR129" s="23"/>
      <c r="CS129" s="23"/>
      <c r="CT129" s="23"/>
      <c r="CU129" s="23"/>
      <c r="CV129" s="23"/>
      <c r="CW129" s="23"/>
      <c r="CX129" s="23"/>
      <c r="CY129" s="23"/>
      <c r="CZ129" s="23"/>
      <c r="DA129" s="23"/>
      <c r="DB129" s="23"/>
      <c r="DC129" s="23"/>
      <c r="DD129" s="23"/>
      <c r="DE129" s="23"/>
      <c r="DF129" s="23"/>
      <c r="DG129" s="23"/>
      <c r="DH129" s="23"/>
      <c r="DI129" s="23"/>
      <c r="DJ129" s="23"/>
      <c r="DK129" s="23"/>
      <c r="DL129" s="23"/>
      <c r="DM129" s="23"/>
      <c r="DN129" s="23"/>
      <c r="DO129" s="23"/>
      <c r="DP129" s="23"/>
      <c r="DQ129" s="23"/>
      <c r="DR129" s="23"/>
      <c r="DS129" s="23"/>
      <c r="DT129" s="23"/>
      <c r="DU129" s="23"/>
      <c r="DV129" s="23"/>
      <c r="DW129" s="23"/>
      <c r="DX129" s="23"/>
      <c r="DY129" s="23"/>
      <c r="DZ129" s="23"/>
      <c r="EA129" s="23"/>
      <c r="EB129" s="23"/>
      <c r="EC129" s="23"/>
      <c r="ED129" s="23"/>
      <c r="EE129" s="23"/>
      <c r="EF129" s="23"/>
      <c r="EG129" s="23"/>
      <c r="EH129" s="23"/>
      <c r="EI129" s="23"/>
      <c r="EJ129" s="23"/>
      <c r="EK129" s="23"/>
      <c r="EL129" s="23"/>
      <c r="EM129" s="23"/>
      <c r="EN129" s="23"/>
      <c r="EO129" s="23"/>
      <c r="EP129" s="23"/>
      <c r="EQ129" s="23"/>
      <c r="ER129" s="23"/>
      <c r="ES129" s="23"/>
      <c r="ET129" s="23"/>
      <c r="EU129" s="23"/>
      <c r="EV129" s="23"/>
      <c r="EW129" s="23"/>
      <c r="EX129" s="23"/>
      <c r="EY129" s="23"/>
      <c r="EZ129" s="23"/>
      <c r="FA129" s="23"/>
      <c r="FB129" s="23"/>
      <c r="FC129" s="23"/>
      <c r="FD129" s="23"/>
      <c r="FE129" s="23"/>
      <c r="FF129" s="23"/>
      <c r="FG129" s="23"/>
      <c r="FH129" s="23"/>
      <c r="FI129" s="23"/>
      <c r="FJ129" s="23"/>
      <c r="FK129" s="23"/>
      <c r="FL129" s="23"/>
      <c r="FM129" s="23"/>
      <c r="FN129" s="23"/>
      <c r="FO129" s="23"/>
      <c r="FP129" s="23"/>
      <c r="FQ129" s="23"/>
      <c r="FR129" s="23"/>
      <c r="FS129" s="23"/>
      <c r="FT129" s="23"/>
      <c r="FU129" s="23"/>
      <c r="FV129" s="23"/>
      <c r="FW129" s="23"/>
      <c r="FX129" s="23"/>
      <c r="FY129" s="23"/>
      <c r="FZ129" s="23"/>
      <c r="GA129" s="23"/>
      <c r="GB129" s="23"/>
      <c r="GC129" s="23"/>
      <c r="GD129" s="23"/>
      <c r="GE129" s="23"/>
      <c r="GF129" s="23"/>
      <c r="GG129" s="23"/>
      <c r="GH129" s="23"/>
      <c r="GI129" s="23"/>
      <c r="GJ129" s="23"/>
      <c r="GK129" s="23"/>
      <c r="GL129" s="23"/>
      <c r="GM129" s="23"/>
      <c r="GN129" s="23"/>
      <c r="GO129" s="23"/>
      <c r="GP129" s="23"/>
      <c r="GQ129" s="23"/>
      <c r="GR129" s="23"/>
      <c r="GS129" s="23"/>
      <c r="GT129" s="23"/>
      <c r="GU129" s="23"/>
      <c r="GV129" s="23"/>
      <c r="GW129" s="23"/>
      <c r="GX129" s="23"/>
      <c r="GY129" s="23"/>
      <c r="GZ129" s="23"/>
      <c r="HA129" s="23"/>
      <c r="HB129" s="23"/>
      <c r="HC129" s="23"/>
      <c r="HD129" s="23"/>
      <c r="HE129" s="23"/>
      <c r="HF129" s="23"/>
      <c r="HG129" s="23"/>
      <c r="HH129" s="23"/>
      <c r="HI129" s="23"/>
      <c r="HJ129" s="23"/>
      <c r="HK129" s="23"/>
      <c r="HL129" s="23"/>
      <c r="HM129" s="23"/>
      <c r="HN129" s="23"/>
      <c r="HO129" s="23"/>
      <c r="HP129" s="23"/>
      <c r="HQ129" s="23"/>
      <c r="HR129" s="23"/>
      <c r="HS129" s="23"/>
    </row>
    <row r="130" spans="1:227" s="143" customFormat="1">
      <c r="A130" s="23"/>
      <c r="G130" s="120"/>
      <c r="H130" s="96"/>
      <c r="I130" s="23"/>
      <c r="P130" s="23"/>
      <c r="Q130" s="23"/>
      <c r="R130" s="23"/>
      <c r="S130" s="50"/>
      <c r="T130" s="50"/>
      <c r="U130" s="50"/>
      <c r="V130" s="50"/>
      <c r="W130" s="50"/>
      <c r="X130" s="50"/>
      <c r="Y130" s="50"/>
      <c r="Z130" s="50"/>
      <c r="AA130" s="50"/>
      <c r="AB130" s="50"/>
      <c r="AC130" s="50"/>
      <c r="AD130" s="50"/>
      <c r="AE130" s="50"/>
      <c r="AF130" s="50"/>
      <c r="AG130" s="50"/>
      <c r="AH130" s="50"/>
      <c r="AI130" s="50"/>
      <c r="AJ130" s="50"/>
      <c r="AK130" s="50"/>
      <c r="AL130" s="50"/>
      <c r="AM130" s="50"/>
      <c r="AN130" s="50"/>
      <c r="AO130" s="50"/>
      <c r="AP130" s="50"/>
      <c r="AQ130" s="50"/>
      <c r="AR130" s="50"/>
      <c r="AS130" s="50"/>
      <c r="AT130" s="23"/>
      <c r="AU130" s="23"/>
      <c r="AV130" s="23"/>
      <c r="AW130" s="23"/>
      <c r="AX130" s="23"/>
      <c r="AY130" s="23"/>
      <c r="AZ130" s="23"/>
      <c r="BA130" s="23"/>
      <c r="BB130" s="23"/>
      <c r="BC130" s="23"/>
      <c r="BD130" s="23"/>
      <c r="BE130" s="23"/>
      <c r="BF130" s="23"/>
      <c r="BG130" s="23"/>
      <c r="BH130" s="23"/>
      <c r="BI130" s="23"/>
      <c r="BJ130" s="23"/>
      <c r="BK130" s="23"/>
      <c r="BL130" s="23"/>
      <c r="BM130" s="23"/>
      <c r="BN130" s="23"/>
      <c r="BO130" s="23"/>
      <c r="BP130" s="23"/>
      <c r="BQ130" s="23"/>
      <c r="BR130" s="23"/>
      <c r="BS130" s="23"/>
      <c r="BT130" s="23"/>
      <c r="BU130" s="23"/>
      <c r="BV130" s="23"/>
      <c r="BW130" s="23"/>
      <c r="BX130" s="23"/>
      <c r="BY130" s="23"/>
      <c r="BZ130" s="23"/>
      <c r="CA130" s="23"/>
      <c r="CB130" s="23"/>
      <c r="CC130" s="23"/>
      <c r="CD130" s="23"/>
      <c r="CE130" s="23"/>
      <c r="CF130" s="23"/>
      <c r="CG130" s="23"/>
      <c r="CH130" s="23"/>
      <c r="CI130" s="23"/>
      <c r="CJ130" s="23"/>
      <c r="CK130" s="23"/>
      <c r="CL130" s="23"/>
      <c r="CM130" s="23"/>
      <c r="CN130" s="23"/>
      <c r="CO130" s="23"/>
      <c r="CP130" s="23"/>
      <c r="CQ130" s="23"/>
      <c r="CR130" s="23"/>
      <c r="CS130" s="23"/>
      <c r="CT130" s="23"/>
      <c r="CU130" s="23"/>
      <c r="CV130" s="23"/>
      <c r="CW130" s="23"/>
      <c r="CX130" s="23"/>
      <c r="CY130" s="23"/>
      <c r="CZ130" s="23"/>
      <c r="DA130" s="23"/>
      <c r="DB130" s="23"/>
      <c r="DC130" s="23"/>
      <c r="DD130" s="23"/>
      <c r="DE130" s="23"/>
      <c r="DF130" s="23"/>
      <c r="DG130" s="23"/>
      <c r="DH130" s="23"/>
      <c r="DI130" s="23"/>
      <c r="DJ130" s="23"/>
      <c r="DK130" s="23"/>
      <c r="DL130" s="23"/>
      <c r="DM130" s="23"/>
      <c r="DN130" s="23"/>
      <c r="DO130" s="23"/>
      <c r="DP130" s="23"/>
      <c r="DQ130" s="23"/>
      <c r="DR130" s="23"/>
      <c r="DS130" s="23"/>
      <c r="DT130" s="23"/>
      <c r="DU130" s="23"/>
      <c r="DV130" s="23"/>
      <c r="DW130" s="23"/>
      <c r="DX130" s="23"/>
      <c r="DY130" s="23"/>
      <c r="DZ130" s="23"/>
      <c r="EA130" s="23"/>
      <c r="EB130" s="23"/>
      <c r="EC130" s="23"/>
      <c r="ED130" s="23"/>
      <c r="EE130" s="23"/>
      <c r="EF130" s="23"/>
      <c r="EG130" s="23"/>
      <c r="EH130" s="23"/>
      <c r="EI130" s="23"/>
      <c r="EJ130" s="23"/>
      <c r="EK130" s="23"/>
      <c r="EL130" s="23"/>
      <c r="EM130" s="23"/>
      <c r="EN130" s="23"/>
      <c r="EO130" s="23"/>
      <c r="EP130" s="23"/>
      <c r="EQ130" s="23"/>
      <c r="ER130" s="23"/>
      <c r="ES130" s="23"/>
      <c r="ET130" s="23"/>
      <c r="EU130" s="23"/>
      <c r="EV130" s="23"/>
      <c r="EW130" s="23"/>
      <c r="EX130" s="23"/>
      <c r="EY130" s="23"/>
      <c r="EZ130" s="23"/>
      <c r="FA130" s="23"/>
      <c r="FB130" s="23"/>
      <c r="FC130" s="23"/>
      <c r="FD130" s="23"/>
      <c r="FE130" s="23"/>
      <c r="FF130" s="23"/>
      <c r="FG130" s="23"/>
      <c r="FH130" s="23"/>
      <c r="FI130" s="23"/>
      <c r="FJ130" s="23"/>
      <c r="FK130" s="23"/>
      <c r="FL130" s="23"/>
      <c r="FM130" s="23"/>
      <c r="FN130" s="23"/>
      <c r="FO130" s="23"/>
      <c r="FP130" s="23"/>
      <c r="FQ130" s="23"/>
      <c r="FR130" s="23"/>
      <c r="FS130" s="23"/>
      <c r="FT130" s="23"/>
      <c r="FU130" s="23"/>
      <c r="FV130" s="23"/>
      <c r="FW130" s="23"/>
      <c r="FX130" s="23"/>
      <c r="FY130" s="23"/>
      <c r="FZ130" s="23"/>
      <c r="GA130" s="23"/>
      <c r="GB130" s="23"/>
      <c r="GC130" s="23"/>
      <c r="GD130" s="23"/>
      <c r="GE130" s="23"/>
      <c r="GF130" s="23"/>
      <c r="GG130" s="23"/>
      <c r="GH130" s="23"/>
      <c r="GI130" s="23"/>
      <c r="GJ130" s="23"/>
      <c r="GK130" s="23"/>
      <c r="GL130" s="23"/>
      <c r="GM130" s="23"/>
      <c r="GN130" s="23"/>
      <c r="GO130" s="23"/>
      <c r="GP130" s="23"/>
      <c r="GQ130" s="23"/>
      <c r="GR130" s="23"/>
      <c r="GS130" s="23"/>
      <c r="GT130" s="23"/>
      <c r="GU130" s="23"/>
      <c r="GV130" s="23"/>
      <c r="GW130" s="23"/>
      <c r="GX130" s="23"/>
      <c r="GY130" s="23"/>
      <c r="GZ130" s="23"/>
      <c r="HA130" s="23"/>
      <c r="HB130" s="23"/>
      <c r="HC130" s="23"/>
      <c r="HD130" s="23"/>
      <c r="HE130" s="23"/>
      <c r="HF130" s="23"/>
      <c r="HG130" s="23"/>
      <c r="HH130" s="23"/>
      <c r="HI130" s="23"/>
      <c r="HJ130" s="23"/>
      <c r="HK130" s="23"/>
      <c r="HL130" s="23"/>
      <c r="HM130" s="23"/>
      <c r="HN130" s="23"/>
      <c r="HO130" s="23"/>
      <c r="HP130" s="23"/>
      <c r="HQ130" s="23"/>
      <c r="HR130" s="23"/>
      <c r="HS130" s="23"/>
    </row>
    <row r="131" spans="1:227" s="143" customFormat="1">
      <c r="A131" s="23"/>
      <c r="G131" s="120"/>
      <c r="H131" s="96"/>
      <c r="I131" s="23"/>
      <c r="P131" s="23"/>
      <c r="Q131" s="23"/>
      <c r="R131" s="23"/>
      <c r="S131" s="50"/>
      <c r="T131" s="50"/>
      <c r="U131" s="50"/>
      <c r="V131" s="50"/>
      <c r="W131" s="50"/>
      <c r="X131" s="50"/>
      <c r="Y131" s="50"/>
      <c r="Z131" s="50"/>
      <c r="AA131" s="50"/>
      <c r="AB131" s="50"/>
      <c r="AC131" s="50"/>
      <c r="AD131" s="50"/>
      <c r="AE131" s="50"/>
      <c r="AF131" s="50"/>
      <c r="AG131" s="50"/>
      <c r="AH131" s="50"/>
      <c r="AI131" s="50"/>
      <c r="AJ131" s="50"/>
      <c r="AK131" s="50"/>
      <c r="AL131" s="50"/>
      <c r="AM131" s="50"/>
      <c r="AN131" s="50"/>
      <c r="AO131" s="50"/>
      <c r="AP131" s="50"/>
      <c r="AQ131" s="50"/>
      <c r="AR131" s="50"/>
      <c r="AS131" s="50"/>
      <c r="AT131" s="23"/>
      <c r="AU131" s="23"/>
      <c r="AV131" s="23"/>
      <c r="AW131" s="23"/>
      <c r="AX131" s="23"/>
      <c r="AY131" s="23"/>
      <c r="AZ131" s="23"/>
      <c r="BA131" s="23"/>
      <c r="BB131" s="23"/>
      <c r="BC131" s="23"/>
      <c r="BD131" s="23"/>
      <c r="BE131" s="23"/>
      <c r="BF131" s="23"/>
      <c r="BG131" s="23"/>
      <c r="BH131" s="23"/>
      <c r="BI131" s="23"/>
      <c r="BJ131" s="23"/>
      <c r="BK131" s="23"/>
      <c r="BL131" s="23"/>
      <c r="BM131" s="23"/>
      <c r="BN131" s="23"/>
      <c r="BO131" s="23"/>
      <c r="BP131" s="23"/>
      <c r="BQ131" s="23"/>
      <c r="BR131" s="23"/>
      <c r="BS131" s="23"/>
      <c r="BT131" s="23"/>
      <c r="BU131" s="23"/>
      <c r="BV131" s="23"/>
      <c r="BW131" s="23"/>
      <c r="BX131" s="23"/>
      <c r="BY131" s="23"/>
      <c r="BZ131" s="23"/>
      <c r="CA131" s="23"/>
      <c r="CB131" s="23"/>
      <c r="CC131" s="23"/>
      <c r="CD131" s="23"/>
      <c r="CE131" s="23"/>
      <c r="CF131" s="23"/>
      <c r="CG131" s="23"/>
      <c r="CH131" s="23"/>
      <c r="CI131" s="23"/>
      <c r="CJ131" s="23"/>
      <c r="CK131" s="23"/>
      <c r="CL131" s="23"/>
      <c r="CM131" s="23"/>
      <c r="CN131" s="23"/>
      <c r="CO131" s="23"/>
      <c r="CP131" s="23"/>
      <c r="CQ131" s="23"/>
      <c r="CR131" s="23"/>
      <c r="CS131" s="23"/>
      <c r="CT131" s="23"/>
      <c r="CU131" s="23"/>
      <c r="CV131" s="23"/>
      <c r="CW131" s="23"/>
      <c r="CX131" s="23"/>
      <c r="CY131" s="23"/>
      <c r="CZ131" s="23"/>
      <c r="DA131" s="23"/>
      <c r="DB131" s="23"/>
      <c r="DC131" s="23"/>
      <c r="DD131" s="23"/>
      <c r="DE131" s="23"/>
      <c r="DF131" s="23"/>
      <c r="DG131" s="23"/>
      <c r="DH131" s="23"/>
      <c r="DI131" s="23"/>
      <c r="DJ131" s="23"/>
      <c r="DK131" s="23"/>
      <c r="DL131" s="23"/>
      <c r="DM131" s="23"/>
      <c r="DN131" s="23"/>
      <c r="DO131" s="23"/>
      <c r="DP131" s="23"/>
      <c r="DQ131" s="23"/>
      <c r="DR131" s="23"/>
      <c r="DS131" s="23"/>
      <c r="DT131" s="23"/>
      <c r="DU131" s="23"/>
      <c r="DV131" s="23"/>
      <c r="DW131" s="23"/>
      <c r="DX131" s="23"/>
      <c r="DY131" s="23"/>
      <c r="DZ131" s="23"/>
      <c r="EA131" s="23"/>
      <c r="EB131" s="23"/>
      <c r="EC131" s="23"/>
      <c r="ED131" s="23"/>
      <c r="EE131" s="23"/>
      <c r="EF131" s="23"/>
      <c r="EG131" s="23"/>
      <c r="EH131" s="23"/>
      <c r="EI131" s="23"/>
      <c r="EJ131" s="23"/>
      <c r="EK131" s="23"/>
      <c r="EL131" s="23"/>
      <c r="EM131" s="23"/>
      <c r="EN131" s="23"/>
      <c r="EO131" s="23"/>
      <c r="EP131" s="23"/>
      <c r="EQ131" s="23"/>
      <c r="ER131" s="23"/>
      <c r="ES131" s="23"/>
      <c r="ET131" s="23"/>
      <c r="EU131" s="23"/>
      <c r="EV131" s="23"/>
      <c r="EW131" s="23"/>
      <c r="EX131" s="23"/>
      <c r="EY131" s="23"/>
      <c r="EZ131" s="23"/>
      <c r="FA131" s="23"/>
      <c r="FB131" s="23"/>
      <c r="FC131" s="23"/>
      <c r="FD131" s="23"/>
      <c r="FE131" s="23"/>
      <c r="FF131" s="23"/>
      <c r="FG131" s="23"/>
      <c r="FH131" s="23"/>
      <c r="FI131" s="23"/>
      <c r="FJ131" s="23"/>
      <c r="FK131" s="23"/>
      <c r="FL131" s="23"/>
      <c r="FM131" s="23"/>
      <c r="FN131" s="23"/>
      <c r="FO131" s="23"/>
      <c r="FP131" s="23"/>
      <c r="FQ131" s="23"/>
      <c r="FR131" s="23"/>
      <c r="FS131" s="23"/>
      <c r="FT131" s="23"/>
      <c r="FU131" s="23"/>
      <c r="FV131" s="23"/>
      <c r="FW131" s="23"/>
      <c r="FX131" s="23"/>
      <c r="FY131" s="23"/>
      <c r="FZ131" s="23"/>
      <c r="GA131" s="23"/>
      <c r="GB131" s="23"/>
      <c r="GC131" s="23"/>
      <c r="GD131" s="23"/>
      <c r="GE131" s="23"/>
      <c r="GF131" s="23"/>
      <c r="GG131" s="23"/>
      <c r="GH131" s="23"/>
      <c r="GI131" s="23"/>
      <c r="GJ131" s="23"/>
      <c r="GK131" s="23"/>
      <c r="GL131" s="23"/>
      <c r="GM131" s="23"/>
      <c r="GN131" s="23"/>
      <c r="GO131" s="23"/>
      <c r="GP131" s="23"/>
      <c r="GQ131" s="23"/>
      <c r="GR131" s="23"/>
      <c r="GS131" s="23"/>
      <c r="GT131" s="23"/>
      <c r="GU131" s="23"/>
      <c r="GV131" s="23"/>
      <c r="GW131" s="23"/>
      <c r="GX131" s="23"/>
      <c r="GY131" s="23"/>
      <c r="GZ131" s="23"/>
      <c r="HA131" s="23"/>
      <c r="HB131" s="23"/>
      <c r="HC131" s="23"/>
      <c r="HD131" s="23"/>
      <c r="HE131" s="23"/>
      <c r="HF131" s="23"/>
      <c r="HG131" s="23"/>
      <c r="HH131" s="23"/>
      <c r="HI131" s="23"/>
      <c r="HJ131" s="23"/>
      <c r="HK131" s="23"/>
      <c r="HL131" s="23"/>
      <c r="HM131" s="23"/>
      <c r="HN131" s="23"/>
      <c r="HO131" s="23"/>
      <c r="HP131" s="23"/>
      <c r="HQ131" s="23"/>
      <c r="HR131" s="23"/>
      <c r="HS131" s="23"/>
    </row>
    <row r="132" spans="1:227" s="143" customFormat="1">
      <c r="A132" s="23"/>
      <c r="G132" s="120"/>
      <c r="H132" s="96"/>
      <c r="I132" s="23"/>
      <c r="P132" s="23"/>
      <c r="Q132" s="23"/>
      <c r="R132" s="23"/>
      <c r="S132" s="50"/>
      <c r="T132" s="50"/>
      <c r="U132" s="50"/>
      <c r="V132" s="50"/>
      <c r="W132" s="50"/>
      <c r="X132" s="50"/>
      <c r="Y132" s="50"/>
      <c r="Z132" s="50"/>
      <c r="AA132" s="50"/>
      <c r="AB132" s="50"/>
      <c r="AC132" s="50"/>
      <c r="AD132" s="50"/>
      <c r="AE132" s="50"/>
      <c r="AF132" s="50"/>
      <c r="AG132" s="50"/>
      <c r="AH132" s="50"/>
      <c r="AI132" s="50"/>
      <c r="AJ132" s="50"/>
      <c r="AK132" s="50"/>
      <c r="AL132" s="50"/>
      <c r="AM132" s="50"/>
      <c r="AN132" s="50"/>
      <c r="AO132" s="50"/>
      <c r="AP132" s="50"/>
      <c r="AQ132" s="50"/>
      <c r="AR132" s="50"/>
      <c r="AS132" s="50"/>
      <c r="AT132" s="23"/>
      <c r="AU132" s="23"/>
      <c r="AV132" s="23"/>
      <c r="AW132" s="23"/>
      <c r="AX132" s="23"/>
      <c r="AY132" s="23"/>
      <c r="AZ132" s="23"/>
      <c r="BA132" s="23"/>
      <c r="BB132" s="23"/>
      <c r="BC132" s="23"/>
      <c r="BD132" s="23"/>
      <c r="BE132" s="23"/>
      <c r="BF132" s="23"/>
      <c r="BG132" s="23"/>
      <c r="BH132" s="23"/>
      <c r="BI132" s="23"/>
      <c r="BJ132" s="23"/>
      <c r="BK132" s="23"/>
      <c r="BL132" s="23"/>
      <c r="BM132" s="23"/>
      <c r="BN132" s="23"/>
      <c r="BO132" s="23"/>
      <c r="BP132" s="23"/>
      <c r="BQ132" s="23"/>
      <c r="BR132" s="23"/>
      <c r="BS132" s="23"/>
      <c r="BT132" s="23"/>
      <c r="BU132" s="23"/>
      <c r="BV132" s="23"/>
      <c r="BW132" s="23"/>
      <c r="BX132" s="23"/>
      <c r="BY132" s="23"/>
      <c r="BZ132" s="23"/>
      <c r="CA132" s="23"/>
      <c r="CB132" s="23"/>
      <c r="CC132" s="23"/>
      <c r="CD132" s="23"/>
      <c r="CE132" s="23"/>
      <c r="CF132" s="23"/>
      <c r="CG132" s="23"/>
      <c r="CH132" s="23"/>
      <c r="CI132" s="23"/>
      <c r="CJ132" s="23"/>
      <c r="CK132" s="23"/>
      <c r="CL132" s="23"/>
      <c r="CM132" s="23"/>
      <c r="CN132" s="23"/>
      <c r="CO132" s="23"/>
      <c r="CP132" s="23"/>
      <c r="CQ132" s="23"/>
      <c r="CR132" s="23"/>
      <c r="CS132" s="23"/>
      <c r="CT132" s="23"/>
      <c r="CU132" s="23"/>
      <c r="CV132" s="23"/>
      <c r="CW132" s="23"/>
      <c r="CX132" s="23"/>
      <c r="CY132" s="23"/>
      <c r="CZ132" s="23"/>
      <c r="DA132" s="23"/>
      <c r="DB132" s="23"/>
      <c r="DC132" s="23"/>
      <c r="DD132" s="23"/>
      <c r="DE132" s="23"/>
      <c r="DF132" s="23"/>
      <c r="DG132" s="23"/>
      <c r="DH132" s="23"/>
      <c r="DI132" s="23"/>
      <c r="DJ132" s="23"/>
      <c r="DK132" s="23"/>
      <c r="DL132" s="23"/>
      <c r="DM132" s="23"/>
      <c r="DN132" s="23"/>
      <c r="DO132" s="23"/>
      <c r="DP132" s="23"/>
      <c r="DQ132" s="23"/>
      <c r="DR132" s="23"/>
      <c r="DS132" s="23"/>
      <c r="DT132" s="23"/>
      <c r="DU132" s="23"/>
      <c r="DV132" s="23"/>
      <c r="DW132" s="23"/>
      <c r="DX132" s="23"/>
      <c r="DY132" s="23"/>
      <c r="DZ132" s="23"/>
      <c r="EA132" s="23"/>
      <c r="EB132" s="23"/>
      <c r="EC132" s="23"/>
      <c r="ED132" s="23"/>
      <c r="EE132" s="23"/>
      <c r="EF132" s="23"/>
      <c r="EG132" s="23"/>
      <c r="EH132" s="23"/>
      <c r="EI132" s="23"/>
      <c r="EJ132" s="23"/>
      <c r="EK132" s="23"/>
      <c r="EL132" s="23"/>
      <c r="EM132" s="23"/>
      <c r="EN132" s="23"/>
      <c r="EO132" s="23"/>
      <c r="EP132" s="23"/>
      <c r="EQ132" s="23"/>
      <c r="ER132" s="23"/>
      <c r="ES132" s="23"/>
      <c r="ET132" s="23"/>
      <c r="EU132" s="23"/>
      <c r="EV132" s="23"/>
      <c r="EW132" s="23"/>
      <c r="EX132" s="23"/>
      <c r="EY132" s="23"/>
      <c r="EZ132" s="23"/>
      <c r="FA132" s="23"/>
      <c r="FB132" s="23"/>
      <c r="FC132" s="23"/>
      <c r="FD132" s="23"/>
      <c r="FE132" s="23"/>
      <c r="FF132" s="23"/>
      <c r="FG132" s="23"/>
      <c r="FH132" s="23"/>
      <c r="FI132" s="23"/>
      <c r="FJ132" s="23"/>
      <c r="FK132" s="23"/>
      <c r="FL132" s="23"/>
      <c r="FM132" s="23"/>
      <c r="FN132" s="23"/>
      <c r="FO132" s="23"/>
      <c r="FP132" s="23"/>
      <c r="FQ132" s="23"/>
      <c r="FR132" s="23"/>
      <c r="FS132" s="23"/>
      <c r="FT132" s="23"/>
      <c r="FU132" s="23"/>
      <c r="FV132" s="23"/>
      <c r="FW132" s="23"/>
      <c r="FX132" s="23"/>
      <c r="FY132" s="23"/>
      <c r="FZ132" s="23"/>
      <c r="GA132" s="23"/>
      <c r="GB132" s="23"/>
      <c r="GC132" s="23"/>
      <c r="GD132" s="23"/>
      <c r="GE132" s="23"/>
      <c r="GF132" s="23"/>
      <c r="GG132" s="23"/>
      <c r="GH132" s="23"/>
      <c r="GI132" s="23"/>
      <c r="GJ132" s="23"/>
      <c r="GK132" s="23"/>
      <c r="GL132" s="23"/>
      <c r="GM132" s="23"/>
      <c r="GN132" s="23"/>
      <c r="GO132" s="23"/>
      <c r="GP132" s="23"/>
      <c r="GQ132" s="23"/>
      <c r="GR132" s="23"/>
      <c r="GS132" s="23"/>
      <c r="GT132" s="23"/>
      <c r="GU132" s="23"/>
      <c r="GV132" s="23"/>
      <c r="GW132" s="23"/>
      <c r="GX132" s="23"/>
      <c r="GY132" s="23"/>
      <c r="GZ132" s="23"/>
      <c r="HA132" s="23"/>
      <c r="HB132" s="23"/>
      <c r="HC132" s="23"/>
      <c r="HD132" s="23"/>
      <c r="HE132" s="23"/>
      <c r="HF132" s="23"/>
      <c r="HG132" s="23"/>
      <c r="HH132" s="23"/>
      <c r="HI132" s="23"/>
      <c r="HJ132" s="23"/>
      <c r="HK132" s="23"/>
      <c r="HL132" s="23"/>
      <c r="HM132" s="23"/>
      <c r="HN132" s="23"/>
      <c r="HO132" s="23"/>
      <c r="HP132" s="23"/>
      <c r="HQ132" s="23"/>
      <c r="HR132" s="23"/>
      <c r="HS132" s="23"/>
    </row>
    <row r="133" spans="1:227" s="143" customFormat="1">
      <c r="A133" s="23"/>
      <c r="G133" s="120"/>
      <c r="H133" s="96"/>
      <c r="I133" s="23"/>
      <c r="P133" s="23"/>
      <c r="Q133" s="23"/>
      <c r="R133" s="23"/>
      <c r="S133" s="50"/>
      <c r="T133" s="50"/>
      <c r="U133" s="50"/>
      <c r="V133" s="50"/>
      <c r="W133" s="50"/>
      <c r="X133" s="50"/>
      <c r="Y133" s="50"/>
      <c r="Z133" s="50"/>
      <c r="AA133" s="50"/>
      <c r="AB133" s="50"/>
      <c r="AC133" s="50"/>
      <c r="AD133" s="50"/>
      <c r="AE133" s="50"/>
      <c r="AF133" s="50"/>
      <c r="AG133" s="50"/>
      <c r="AH133" s="50"/>
      <c r="AI133" s="50"/>
      <c r="AJ133" s="50"/>
      <c r="AK133" s="50"/>
      <c r="AL133" s="50"/>
      <c r="AM133" s="50"/>
      <c r="AN133" s="50"/>
      <c r="AO133" s="50"/>
      <c r="AP133" s="50"/>
      <c r="AQ133" s="50"/>
      <c r="AR133" s="50"/>
      <c r="AS133" s="50"/>
      <c r="AT133" s="23"/>
      <c r="AU133" s="23"/>
      <c r="AV133" s="23"/>
      <c r="AW133" s="23"/>
      <c r="AX133" s="23"/>
      <c r="AY133" s="23"/>
      <c r="AZ133" s="23"/>
      <c r="BA133" s="23"/>
      <c r="BB133" s="23"/>
      <c r="BC133" s="23"/>
      <c r="BD133" s="23"/>
      <c r="BE133" s="23"/>
      <c r="BF133" s="23"/>
      <c r="BG133" s="23"/>
      <c r="BH133" s="23"/>
      <c r="BI133" s="23"/>
      <c r="BJ133" s="23"/>
      <c r="BK133" s="23"/>
      <c r="BL133" s="23"/>
      <c r="BM133" s="23"/>
      <c r="BN133" s="23"/>
      <c r="BO133" s="23"/>
      <c r="BP133" s="23"/>
      <c r="BQ133" s="23"/>
      <c r="BR133" s="23"/>
      <c r="BS133" s="23"/>
      <c r="BT133" s="23"/>
      <c r="BU133" s="23"/>
      <c r="BV133" s="23"/>
      <c r="BW133" s="23"/>
      <c r="BX133" s="23"/>
      <c r="BY133" s="23"/>
      <c r="BZ133" s="23"/>
      <c r="CA133" s="23"/>
      <c r="CB133" s="23"/>
      <c r="CC133" s="23"/>
      <c r="CD133" s="23"/>
      <c r="CE133" s="23"/>
      <c r="CF133" s="23"/>
      <c r="CG133" s="23"/>
      <c r="CH133" s="23"/>
      <c r="CI133" s="23"/>
      <c r="CJ133" s="23"/>
      <c r="CK133" s="23"/>
      <c r="CL133" s="23"/>
      <c r="CM133" s="23"/>
      <c r="CN133" s="23"/>
      <c r="CO133" s="23"/>
      <c r="CP133" s="23"/>
      <c r="CQ133" s="23"/>
      <c r="CR133" s="23"/>
      <c r="CS133" s="23"/>
      <c r="CT133" s="23"/>
      <c r="CU133" s="23"/>
      <c r="CV133" s="23"/>
      <c r="CW133" s="23"/>
      <c r="CX133" s="23"/>
      <c r="CY133" s="23"/>
      <c r="CZ133" s="23"/>
      <c r="DA133" s="23"/>
      <c r="DB133" s="23"/>
      <c r="DC133" s="23"/>
      <c r="DD133" s="23"/>
      <c r="DE133" s="23"/>
      <c r="DF133" s="23"/>
      <c r="DG133" s="23"/>
      <c r="DH133" s="23"/>
      <c r="DI133" s="23"/>
      <c r="DJ133" s="23"/>
      <c r="DK133" s="23"/>
      <c r="DL133" s="23"/>
      <c r="DM133" s="23"/>
      <c r="DN133" s="23"/>
      <c r="DO133" s="23"/>
      <c r="DP133" s="23"/>
      <c r="DQ133" s="23"/>
      <c r="DR133" s="23"/>
      <c r="DS133" s="23"/>
      <c r="DT133" s="23"/>
      <c r="DU133" s="23"/>
      <c r="DV133" s="23"/>
      <c r="DW133" s="23"/>
      <c r="DX133" s="23"/>
      <c r="DY133" s="23"/>
      <c r="DZ133" s="23"/>
      <c r="EA133" s="23"/>
      <c r="EB133" s="23"/>
      <c r="EC133" s="23"/>
      <c r="ED133" s="23"/>
      <c r="EE133" s="23"/>
      <c r="EF133" s="23"/>
      <c r="EG133" s="23"/>
      <c r="EH133" s="23"/>
      <c r="EI133" s="23"/>
      <c r="EJ133" s="23"/>
      <c r="EK133" s="23"/>
      <c r="EL133" s="23"/>
      <c r="EM133" s="23"/>
      <c r="EN133" s="23"/>
      <c r="EO133" s="23"/>
      <c r="EP133" s="23"/>
      <c r="EQ133" s="23"/>
      <c r="ER133" s="23"/>
      <c r="ES133" s="23"/>
      <c r="ET133" s="23"/>
      <c r="EU133" s="23"/>
      <c r="EV133" s="23"/>
      <c r="EW133" s="23"/>
      <c r="EX133" s="23"/>
      <c r="EY133" s="23"/>
      <c r="EZ133" s="23"/>
      <c r="FA133" s="23"/>
      <c r="FB133" s="23"/>
      <c r="FC133" s="23"/>
      <c r="FD133" s="23"/>
      <c r="FE133" s="23"/>
      <c r="FF133" s="23"/>
      <c r="FG133" s="23"/>
      <c r="FH133" s="23"/>
      <c r="FI133" s="23"/>
      <c r="FJ133" s="23"/>
      <c r="FK133" s="23"/>
      <c r="FL133" s="23"/>
      <c r="FM133" s="23"/>
      <c r="FN133" s="23"/>
      <c r="FO133" s="23"/>
      <c r="FP133" s="23"/>
      <c r="FQ133" s="23"/>
      <c r="FR133" s="23"/>
      <c r="FS133" s="23"/>
      <c r="FT133" s="23"/>
      <c r="FU133" s="23"/>
      <c r="FV133" s="23"/>
      <c r="FW133" s="23"/>
      <c r="FX133" s="23"/>
      <c r="FY133" s="23"/>
      <c r="FZ133" s="23"/>
      <c r="GA133" s="23"/>
      <c r="GB133" s="23"/>
      <c r="GC133" s="23"/>
      <c r="GD133" s="23"/>
      <c r="GE133" s="23"/>
      <c r="GF133" s="23"/>
      <c r="GG133" s="23"/>
      <c r="GH133" s="23"/>
      <c r="GI133" s="23"/>
      <c r="GJ133" s="23"/>
      <c r="GK133" s="23"/>
      <c r="GL133" s="23"/>
      <c r="GM133" s="23"/>
      <c r="GN133" s="23"/>
      <c r="GO133" s="23"/>
      <c r="GP133" s="23"/>
      <c r="GQ133" s="23"/>
      <c r="GR133" s="23"/>
      <c r="GS133" s="23"/>
      <c r="GT133" s="23"/>
      <c r="GU133" s="23"/>
      <c r="GV133" s="23"/>
      <c r="GW133" s="23"/>
      <c r="GX133" s="23"/>
      <c r="GY133" s="23"/>
      <c r="GZ133" s="23"/>
      <c r="HA133" s="23"/>
      <c r="HB133" s="23"/>
      <c r="HC133" s="23"/>
      <c r="HD133" s="23"/>
      <c r="HE133" s="23"/>
      <c r="HF133" s="23"/>
      <c r="HG133" s="23"/>
      <c r="HH133" s="23"/>
      <c r="HI133" s="23"/>
      <c r="HJ133" s="23"/>
      <c r="HK133" s="23"/>
      <c r="HL133" s="23"/>
      <c r="HM133" s="23"/>
      <c r="HN133" s="23"/>
      <c r="HO133" s="23"/>
      <c r="HP133" s="23"/>
      <c r="HQ133" s="23"/>
      <c r="HR133" s="23"/>
      <c r="HS133" s="23"/>
    </row>
    <row r="134" spans="1:227" s="143" customFormat="1">
      <c r="A134" s="23"/>
      <c r="G134" s="120"/>
      <c r="H134" s="96"/>
      <c r="I134" s="23"/>
      <c r="P134" s="23"/>
      <c r="Q134" s="23"/>
      <c r="R134" s="23"/>
      <c r="S134" s="50"/>
      <c r="T134" s="50"/>
      <c r="U134" s="50"/>
      <c r="V134" s="50"/>
      <c r="W134" s="50"/>
      <c r="X134" s="50"/>
      <c r="Y134" s="50"/>
      <c r="Z134" s="50"/>
      <c r="AA134" s="50"/>
      <c r="AB134" s="50"/>
      <c r="AC134" s="50"/>
      <c r="AD134" s="50"/>
      <c r="AE134" s="50"/>
      <c r="AF134" s="50"/>
      <c r="AG134" s="50"/>
      <c r="AH134" s="50"/>
      <c r="AI134" s="50"/>
      <c r="AJ134" s="50"/>
      <c r="AK134" s="50"/>
      <c r="AL134" s="50"/>
      <c r="AM134" s="50"/>
      <c r="AN134" s="50"/>
      <c r="AO134" s="50"/>
      <c r="AP134" s="50"/>
      <c r="AQ134" s="50"/>
      <c r="AR134" s="50"/>
      <c r="AS134" s="50"/>
      <c r="AT134" s="23"/>
      <c r="AU134" s="23"/>
      <c r="AV134" s="23"/>
      <c r="AW134" s="23"/>
      <c r="AX134" s="23"/>
      <c r="AY134" s="23"/>
      <c r="AZ134" s="23"/>
      <c r="BA134" s="23"/>
      <c r="BB134" s="23"/>
      <c r="BC134" s="23"/>
      <c r="BD134" s="23"/>
      <c r="BE134" s="23"/>
      <c r="BF134" s="23"/>
      <c r="BG134" s="23"/>
      <c r="BH134" s="23"/>
      <c r="BI134" s="23"/>
      <c r="BJ134" s="23"/>
      <c r="BK134" s="23"/>
      <c r="BL134" s="23"/>
      <c r="BM134" s="23"/>
      <c r="BN134" s="23"/>
      <c r="BO134" s="23"/>
      <c r="BP134" s="23"/>
      <c r="BQ134" s="23"/>
      <c r="BR134" s="23"/>
      <c r="BS134" s="23"/>
      <c r="BT134" s="23"/>
      <c r="BU134" s="23"/>
      <c r="BV134" s="23"/>
      <c r="BW134" s="23"/>
      <c r="BX134" s="23"/>
      <c r="BY134" s="23"/>
      <c r="BZ134" s="23"/>
      <c r="CA134" s="23"/>
      <c r="CB134" s="23"/>
      <c r="CC134" s="23"/>
      <c r="CD134" s="23"/>
      <c r="CE134" s="23"/>
      <c r="CF134" s="23"/>
      <c r="CG134" s="23"/>
      <c r="CH134" s="23"/>
      <c r="CI134" s="23"/>
      <c r="CJ134" s="23"/>
      <c r="CK134" s="23"/>
      <c r="CL134" s="23"/>
      <c r="CM134" s="23"/>
      <c r="CN134" s="23"/>
      <c r="CO134" s="23"/>
      <c r="CP134" s="23"/>
      <c r="CQ134" s="23"/>
      <c r="CR134" s="23"/>
      <c r="CS134" s="23"/>
      <c r="CT134" s="23"/>
      <c r="CU134" s="23"/>
      <c r="CV134" s="23"/>
      <c r="CW134" s="23"/>
      <c r="CX134" s="23"/>
      <c r="CY134" s="23"/>
      <c r="CZ134" s="23"/>
      <c r="DA134" s="23"/>
      <c r="DB134" s="23"/>
      <c r="DC134" s="23"/>
      <c r="DD134" s="23"/>
      <c r="DE134" s="23"/>
      <c r="DF134" s="23"/>
      <c r="DG134" s="23"/>
      <c r="DH134" s="23"/>
      <c r="DI134" s="23"/>
      <c r="DJ134" s="23"/>
      <c r="DK134" s="23"/>
      <c r="DL134" s="23"/>
      <c r="DM134" s="23"/>
      <c r="DN134" s="23"/>
      <c r="DO134" s="23"/>
      <c r="DP134" s="23"/>
      <c r="DQ134" s="23"/>
      <c r="DR134" s="23"/>
      <c r="DS134" s="23"/>
      <c r="DT134" s="23"/>
      <c r="DU134" s="23"/>
      <c r="DV134" s="23"/>
      <c r="DW134" s="23"/>
      <c r="DX134" s="23"/>
      <c r="DY134" s="23"/>
      <c r="DZ134" s="23"/>
      <c r="EA134" s="23"/>
      <c r="EB134" s="23"/>
      <c r="EC134" s="23"/>
      <c r="ED134" s="23"/>
      <c r="EE134" s="23"/>
      <c r="EF134" s="23"/>
      <c r="EG134" s="23"/>
      <c r="EH134" s="23"/>
      <c r="EI134" s="23"/>
      <c r="EJ134" s="23"/>
      <c r="EK134" s="23"/>
      <c r="EL134" s="23"/>
      <c r="EM134" s="23"/>
      <c r="EN134" s="23"/>
      <c r="EO134" s="23"/>
      <c r="EP134" s="23"/>
      <c r="EQ134" s="23"/>
      <c r="ER134" s="23"/>
      <c r="ES134" s="23"/>
      <c r="ET134" s="23"/>
      <c r="EU134" s="23"/>
      <c r="EV134" s="23"/>
      <c r="EW134" s="23"/>
      <c r="EX134" s="23"/>
      <c r="EY134" s="23"/>
      <c r="EZ134" s="23"/>
      <c r="FA134" s="23"/>
      <c r="FB134" s="23"/>
      <c r="FC134" s="23"/>
      <c r="FD134" s="23"/>
      <c r="FE134" s="23"/>
      <c r="FF134" s="23"/>
      <c r="FG134" s="23"/>
      <c r="FH134" s="23"/>
      <c r="FI134" s="23"/>
      <c r="FJ134" s="23"/>
      <c r="FK134" s="23"/>
      <c r="FL134" s="23"/>
      <c r="FM134" s="23"/>
      <c r="FN134" s="23"/>
      <c r="FO134" s="23"/>
      <c r="FP134" s="23"/>
      <c r="FQ134" s="23"/>
      <c r="FR134" s="23"/>
      <c r="FS134" s="23"/>
      <c r="FT134" s="23"/>
      <c r="FU134" s="23"/>
      <c r="FV134" s="23"/>
      <c r="FW134" s="23"/>
      <c r="FX134" s="23"/>
      <c r="FY134" s="23"/>
      <c r="FZ134" s="23"/>
      <c r="GA134" s="23"/>
      <c r="GB134" s="23"/>
      <c r="GC134" s="23"/>
      <c r="GD134" s="23"/>
      <c r="GE134" s="23"/>
      <c r="GF134" s="23"/>
      <c r="GG134" s="23"/>
      <c r="GH134" s="23"/>
      <c r="GI134" s="23"/>
      <c r="GJ134" s="23"/>
      <c r="GK134" s="23"/>
      <c r="GL134" s="23"/>
      <c r="GM134" s="23"/>
      <c r="GN134" s="23"/>
      <c r="GO134" s="23"/>
      <c r="GP134" s="23"/>
      <c r="GQ134" s="23"/>
      <c r="GR134" s="23"/>
      <c r="GS134" s="23"/>
      <c r="GT134" s="23"/>
      <c r="GU134" s="23"/>
      <c r="GV134" s="23"/>
      <c r="GW134" s="23"/>
      <c r="GX134" s="23"/>
      <c r="GY134" s="23"/>
      <c r="GZ134" s="23"/>
      <c r="HA134" s="23"/>
      <c r="HB134" s="23"/>
      <c r="HC134" s="23"/>
      <c r="HD134" s="23"/>
      <c r="HE134" s="23"/>
      <c r="HF134" s="23"/>
      <c r="HG134" s="23"/>
      <c r="HH134" s="23"/>
      <c r="HI134" s="23"/>
      <c r="HJ134" s="23"/>
      <c r="HK134" s="23"/>
      <c r="HL134" s="23"/>
      <c r="HM134" s="23"/>
      <c r="HN134" s="23"/>
      <c r="HO134" s="23"/>
      <c r="HP134" s="23"/>
      <c r="HQ134" s="23"/>
      <c r="HR134" s="23"/>
      <c r="HS134" s="23"/>
    </row>
    <row r="135" spans="1:227" s="143" customFormat="1">
      <c r="A135" s="23"/>
      <c r="G135" s="120"/>
      <c r="H135" s="96"/>
      <c r="I135" s="23"/>
      <c r="P135" s="23"/>
      <c r="Q135" s="23"/>
      <c r="R135" s="23"/>
      <c r="S135" s="50"/>
      <c r="T135" s="50"/>
      <c r="U135" s="50"/>
      <c r="V135" s="50"/>
      <c r="W135" s="50"/>
      <c r="X135" s="50"/>
      <c r="Y135" s="50"/>
      <c r="Z135" s="50"/>
      <c r="AA135" s="50"/>
      <c r="AB135" s="50"/>
      <c r="AC135" s="50"/>
      <c r="AD135" s="50"/>
      <c r="AE135" s="50"/>
      <c r="AF135" s="50"/>
      <c r="AG135" s="50"/>
      <c r="AH135" s="50"/>
      <c r="AI135" s="50"/>
      <c r="AJ135" s="50"/>
      <c r="AK135" s="50"/>
      <c r="AL135" s="50"/>
      <c r="AM135" s="50"/>
      <c r="AN135" s="50"/>
      <c r="AO135" s="50"/>
      <c r="AP135" s="50"/>
      <c r="AQ135" s="50"/>
      <c r="AR135" s="50"/>
      <c r="AS135" s="50"/>
      <c r="AT135" s="23"/>
      <c r="AU135" s="23"/>
      <c r="AV135" s="23"/>
      <c r="AW135" s="23"/>
      <c r="AX135" s="23"/>
      <c r="AY135" s="23"/>
      <c r="AZ135" s="23"/>
      <c r="BA135" s="23"/>
      <c r="BB135" s="23"/>
      <c r="BC135" s="23"/>
      <c r="BD135" s="23"/>
      <c r="BE135" s="23"/>
      <c r="BF135" s="23"/>
      <c r="BG135" s="23"/>
      <c r="BH135" s="23"/>
      <c r="BI135" s="23"/>
      <c r="BJ135" s="23"/>
      <c r="BK135" s="23"/>
      <c r="BL135" s="23"/>
      <c r="BM135" s="23"/>
      <c r="BN135" s="23"/>
      <c r="BO135" s="23"/>
      <c r="BP135" s="23"/>
      <c r="BQ135" s="23"/>
      <c r="BR135" s="23"/>
      <c r="BS135" s="23"/>
      <c r="BT135" s="23"/>
      <c r="BU135" s="23"/>
      <c r="BV135" s="23"/>
      <c r="BW135" s="23"/>
      <c r="BX135" s="23"/>
      <c r="BY135" s="23"/>
      <c r="BZ135" s="23"/>
      <c r="CA135" s="23"/>
      <c r="CB135" s="23"/>
      <c r="CC135" s="23"/>
      <c r="CD135" s="23"/>
      <c r="CE135" s="23"/>
      <c r="CF135" s="23"/>
      <c r="CG135" s="23"/>
      <c r="CH135" s="23"/>
      <c r="CI135" s="23"/>
      <c r="CJ135" s="23"/>
      <c r="CK135" s="23"/>
      <c r="CL135" s="23"/>
      <c r="CM135" s="23"/>
      <c r="CN135" s="23"/>
      <c r="CO135" s="23"/>
      <c r="CP135" s="23"/>
      <c r="CQ135" s="23"/>
      <c r="CR135" s="23"/>
      <c r="CS135" s="23"/>
      <c r="CT135" s="23"/>
      <c r="CU135" s="23"/>
      <c r="CV135" s="23"/>
      <c r="CW135" s="23"/>
      <c r="CX135" s="23"/>
      <c r="CY135" s="23"/>
      <c r="CZ135" s="23"/>
      <c r="DA135" s="23"/>
      <c r="DB135" s="23"/>
      <c r="DC135" s="23"/>
      <c r="DD135" s="23"/>
      <c r="DE135" s="23"/>
      <c r="DF135" s="23"/>
      <c r="DG135" s="23"/>
      <c r="DH135" s="23"/>
      <c r="DI135" s="23"/>
      <c r="DJ135" s="23"/>
      <c r="DK135" s="23"/>
      <c r="DL135" s="23"/>
      <c r="DM135" s="23"/>
      <c r="DN135" s="23"/>
      <c r="DO135" s="23"/>
      <c r="DP135" s="23"/>
      <c r="DQ135" s="23"/>
      <c r="DR135" s="23"/>
      <c r="DS135" s="23"/>
      <c r="DT135" s="23"/>
      <c r="DU135" s="23"/>
      <c r="DV135" s="23"/>
      <c r="DW135" s="23"/>
      <c r="DX135" s="23"/>
      <c r="DY135" s="23"/>
      <c r="DZ135" s="23"/>
      <c r="EA135" s="23"/>
      <c r="EB135" s="23"/>
      <c r="EC135" s="23"/>
      <c r="ED135" s="23"/>
      <c r="EE135" s="23"/>
      <c r="EF135" s="23"/>
      <c r="EG135" s="23"/>
      <c r="EH135" s="23"/>
      <c r="EI135" s="23"/>
      <c r="EJ135" s="23"/>
      <c r="EK135" s="23"/>
      <c r="EL135" s="23"/>
      <c r="EM135" s="23"/>
      <c r="EN135" s="23"/>
      <c r="EO135" s="23"/>
      <c r="EP135" s="23"/>
      <c r="EQ135" s="23"/>
      <c r="ER135" s="23"/>
      <c r="ES135" s="23"/>
      <c r="ET135" s="23"/>
      <c r="EU135" s="23"/>
      <c r="EV135" s="23"/>
      <c r="EW135" s="23"/>
      <c r="EX135" s="23"/>
      <c r="EY135" s="23"/>
      <c r="EZ135" s="23"/>
      <c r="FA135" s="23"/>
      <c r="FB135" s="23"/>
      <c r="FC135" s="23"/>
      <c r="FD135" s="23"/>
      <c r="FE135" s="23"/>
      <c r="FF135" s="23"/>
      <c r="FG135" s="23"/>
      <c r="FH135" s="23"/>
      <c r="FI135" s="23"/>
      <c r="FJ135" s="23"/>
      <c r="FK135" s="23"/>
      <c r="FL135" s="23"/>
      <c r="FM135" s="23"/>
      <c r="FN135" s="23"/>
      <c r="FO135" s="23"/>
      <c r="FP135" s="23"/>
      <c r="FQ135" s="23"/>
      <c r="FR135" s="23"/>
      <c r="FS135" s="23"/>
      <c r="FT135" s="23"/>
      <c r="FU135" s="23"/>
      <c r="FV135" s="23"/>
      <c r="FW135" s="23"/>
      <c r="FX135" s="23"/>
      <c r="FY135" s="23"/>
      <c r="FZ135" s="23"/>
      <c r="GA135" s="23"/>
      <c r="GB135" s="23"/>
      <c r="GC135" s="23"/>
      <c r="GD135" s="23"/>
      <c r="GE135" s="23"/>
      <c r="GF135" s="23"/>
      <c r="GG135" s="23"/>
      <c r="GH135" s="23"/>
      <c r="GI135" s="23"/>
      <c r="GJ135" s="23"/>
      <c r="GK135" s="23"/>
      <c r="GL135" s="23"/>
      <c r="GM135" s="23"/>
      <c r="GN135" s="23"/>
      <c r="GO135" s="23"/>
      <c r="GP135" s="23"/>
      <c r="GQ135" s="23"/>
      <c r="GR135" s="23"/>
      <c r="GS135" s="23"/>
      <c r="GT135" s="23"/>
      <c r="GU135" s="23"/>
      <c r="GV135" s="23"/>
      <c r="GW135" s="23"/>
      <c r="GX135" s="23"/>
      <c r="GY135" s="23"/>
      <c r="GZ135" s="23"/>
      <c r="HA135" s="23"/>
      <c r="HB135" s="23"/>
      <c r="HC135" s="23"/>
      <c r="HD135" s="23"/>
      <c r="HE135" s="23"/>
      <c r="HF135" s="23"/>
      <c r="HG135" s="23"/>
      <c r="HH135" s="23"/>
      <c r="HI135" s="23"/>
      <c r="HJ135" s="23"/>
      <c r="HK135" s="23"/>
      <c r="HL135" s="23"/>
      <c r="HM135" s="23"/>
      <c r="HN135" s="23"/>
      <c r="HO135" s="23"/>
      <c r="HP135" s="23"/>
      <c r="HQ135" s="23"/>
      <c r="HR135" s="23"/>
      <c r="HS135" s="23"/>
    </row>
    <row r="136" spans="1:227" s="143" customFormat="1" ht="24" customHeight="1">
      <c r="A136" s="23"/>
      <c r="G136" s="120"/>
      <c r="H136" s="96"/>
      <c r="I136" s="23"/>
      <c r="P136" s="23"/>
      <c r="Q136" s="23"/>
      <c r="R136" s="23"/>
      <c r="S136" s="50"/>
      <c r="T136" s="50"/>
      <c r="U136" s="50"/>
      <c r="V136" s="50"/>
      <c r="W136" s="50"/>
      <c r="X136" s="50"/>
      <c r="Y136" s="50"/>
      <c r="Z136" s="50"/>
      <c r="AA136" s="50"/>
      <c r="AB136" s="50"/>
      <c r="AC136" s="50"/>
      <c r="AD136" s="50"/>
      <c r="AE136" s="50"/>
      <c r="AF136" s="50"/>
      <c r="AG136" s="50"/>
      <c r="AH136" s="50"/>
      <c r="AI136" s="50"/>
      <c r="AJ136" s="50"/>
      <c r="AK136" s="50"/>
      <c r="AL136" s="50"/>
      <c r="AM136" s="50"/>
      <c r="AN136" s="50"/>
      <c r="AO136" s="50"/>
      <c r="AP136" s="50"/>
      <c r="AQ136" s="50"/>
      <c r="AR136" s="50"/>
      <c r="AS136" s="50"/>
      <c r="AT136" s="23"/>
      <c r="AU136" s="23"/>
      <c r="AV136" s="23"/>
      <c r="AW136" s="23"/>
      <c r="AX136" s="23"/>
      <c r="AY136" s="23"/>
      <c r="AZ136" s="23"/>
      <c r="BA136" s="23"/>
      <c r="BB136" s="23"/>
      <c r="BC136" s="23"/>
      <c r="BD136" s="23"/>
      <c r="BE136" s="23"/>
      <c r="BF136" s="23"/>
      <c r="BG136" s="23"/>
      <c r="BH136" s="23"/>
      <c r="BI136" s="23"/>
      <c r="BJ136" s="23"/>
      <c r="BK136" s="23"/>
      <c r="BL136" s="23"/>
      <c r="BM136" s="23"/>
      <c r="BN136" s="23"/>
      <c r="BO136" s="23"/>
      <c r="BP136" s="23"/>
      <c r="BQ136" s="23"/>
      <c r="BR136" s="23"/>
      <c r="BS136" s="23"/>
      <c r="BT136" s="23"/>
      <c r="BU136" s="23"/>
      <c r="BV136" s="23"/>
      <c r="BW136" s="23"/>
      <c r="BX136" s="23"/>
      <c r="BY136" s="23"/>
      <c r="BZ136" s="23"/>
      <c r="CA136" s="23"/>
      <c r="CB136" s="23"/>
      <c r="CC136" s="23"/>
      <c r="CD136" s="23"/>
      <c r="CE136" s="23"/>
      <c r="CF136" s="23"/>
      <c r="CG136" s="23"/>
      <c r="CH136" s="23"/>
      <c r="CI136" s="23"/>
      <c r="CJ136" s="23"/>
      <c r="CK136" s="23"/>
      <c r="CL136" s="23"/>
      <c r="CM136" s="23"/>
      <c r="CN136" s="23"/>
      <c r="CO136" s="23"/>
      <c r="CP136" s="23"/>
      <c r="CQ136" s="23"/>
      <c r="CR136" s="23"/>
      <c r="CS136" s="23"/>
      <c r="CT136" s="23"/>
      <c r="CU136" s="23"/>
      <c r="CV136" s="23"/>
      <c r="CW136" s="23"/>
      <c r="CX136" s="23"/>
      <c r="CY136" s="23"/>
      <c r="CZ136" s="23"/>
      <c r="DA136" s="23"/>
      <c r="DB136" s="23"/>
      <c r="DC136" s="23"/>
      <c r="DD136" s="23"/>
      <c r="DE136" s="23"/>
      <c r="DF136" s="23"/>
      <c r="DG136" s="23"/>
      <c r="DH136" s="23"/>
      <c r="DI136" s="23"/>
      <c r="DJ136" s="23"/>
      <c r="DK136" s="23"/>
      <c r="DL136" s="23"/>
      <c r="DM136" s="23"/>
      <c r="DN136" s="23"/>
      <c r="DO136" s="23"/>
      <c r="DP136" s="23"/>
      <c r="DQ136" s="23"/>
      <c r="DR136" s="23"/>
      <c r="DS136" s="23"/>
      <c r="DT136" s="23"/>
      <c r="DU136" s="23"/>
      <c r="DV136" s="23"/>
      <c r="DW136" s="23"/>
      <c r="DX136" s="23"/>
      <c r="DY136" s="23"/>
      <c r="DZ136" s="23"/>
      <c r="EA136" s="23"/>
      <c r="EB136" s="23"/>
      <c r="EC136" s="23"/>
      <c r="ED136" s="23"/>
      <c r="EE136" s="23"/>
      <c r="EF136" s="23"/>
      <c r="EG136" s="23"/>
      <c r="EH136" s="23"/>
      <c r="EI136" s="23"/>
      <c r="EJ136" s="23"/>
      <c r="EK136" s="23"/>
      <c r="EL136" s="23"/>
      <c r="EM136" s="23"/>
      <c r="EN136" s="23"/>
      <c r="EO136" s="23"/>
      <c r="EP136" s="23"/>
      <c r="EQ136" s="23"/>
      <c r="ER136" s="23"/>
      <c r="ES136" s="23"/>
      <c r="ET136" s="23"/>
      <c r="EU136" s="23"/>
      <c r="EV136" s="23"/>
      <c r="EW136" s="23"/>
      <c r="EX136" s="23"/>
      <c r="EY136" s="23"/>
      <c r="EZ136" s="23"/>
      <c r="FA136" s="23"/>
      <c r="FB136" s="23"/>
      <c r="FC136" s="23"/>
      <c r="FD136" s="23"/>
      <c r="FE136" s="23"/>
      <c r="FF136" s="23"/>
      <c r="FG136" s="23"/>
      <c r="FH136" s="23"/>
      <c r="FI136" s="23"/>
      <c r="FJ136" s="23"/>
      <c r="FK136" s="23"/>
      <c r="FL136" s="23"/>
      <c r="FM136" s="23"/>
      <c r="FN136" s="23"/>
      <c r="FO136" s="23"/>
      <c r="FP136" s="23"/>
      <c r="FQ136" s="23"/>
      <c r="FR136" s="23"/>
      <c r="FS136" s="23"/>
      <c r="FT136" s="23"/>
      <c r="FU136" s="23"/>
      <c r="FV136" s="23"/>
      <c r="FW136" s="23"/>
      <c r="FX136" s="23"/>
      <c r="FY136" s="23"/>
      <c r="FZ136" s="23"/>
      <c r="GA136" s="23"/>
      <c r="GB136" s="23"/>
      <c r="GC136" s="23"/>
      <c r="GD136" s="23"/>
      <c r="GE136" s="23"/>
      <c r="GF136" s="23"/>
      <c r="GG136" s="23"/>
      <c r="GH136" s="23"/>
      <c r="GI136" s="23"/>
      <c r="GJ136" s="23"/>
      <c r="GK136" s="23"/>
      <c r="GL136" s="23"/>
      <c r="GM136" s="23"/>
      <c r="GN136" s="23"/>
      <c r="GO136" s="23"/>
      <c r="GP136" s="23"/>
      <c r="GQ136" s="23"/>
      <c r="GR136" s="23"/>
      <c r="GS136" s="23"/>
      <c r="GT136" s="23"/>
      <c r="GU136" s="23"/>
      <c r="GV136" s="23"/>
      <c r="GW136" s="23"/>
      <c r="GX136" s="23"/>
      <c r="GY136" s="23"/>
      <c r="GZ136" s="23"/>
      <c r="HA136" s="23"/>
      <c r="HB136" s="23"/>
      <c r="HC136" s="23"/>
      <c r="HD136" s="23"/>
      <c r="HE136" s="23"/>
      <c r="HF136" s="23"/>
      <c r="HG136" s="23"/>
      <c r="HH136" s="23"/>
      <c r="HI136" s="23"/>
      <c r="HJ136" s="23"/>
      <c r="HK136" s="23"/>
      <c r="HL136" s="23"/>
      <c r="HM136" s="23"/>
      <c r="HN136" s="23"/>
      <c r="HO136" s="23"/>
      <c r="HP136" s="23"/>
      <c r="HQ136" s="23"/>
      <c r="HR136" s="23"/>
      <c r="HS136" s="23"/>
    </row>
    <row r="137" spans="1:227" s="143" customFormat="1">
      <c r="A137" s="23"/>
      <c r="G137" s="120"/>
      <c r="H137" s="96"/>
      <c r="I137" s="23"/>
      <c r="P137" s="23"/>
      <c r="Q137" s="23"/>
      <c r="R137" s="23"/>
      <c r="S137" s="50"/>
      <c r="T137" s="50"/>
      <c r="U137" s="50"/>
      <c r="V137" s="50"/>
      <c r="W137" s="50"/>
      <c r="X137" s="50"/>
      <c r="Y137" s="50"/>
      <c r="Z137" s="50"/>
      <c r="AA137" s="50"/>
      <c r="AB137" s="50"/>
      <c r="AC137" s="50"/>
      <c r="AD137" s="50"/>
      <c r="AE137" s="50"/>
      <c r="AF137" s="50"/>
      <c r="AG137" s="50"/>
      <c r="AH137" s="50"/>
      <c r="AI137" s="50"/>
      <c r="AJ137" s="50"/>
      <c r="AK137" s="50"/>
      <c r="AL137" s="50"/>
      <c r="AM137" s="50"/>
      <c r="AN137" s="50"/>
      <c r="AO137" s="50"/>
      <c r="AP137" s="50"/>
      <c r="AQ137" s="50"/>
      <c r="AR137" s="50"/>
      <c r="AS137" s="50"/>
      <c r="AT137" s="23"/>
      <c r="AU137" s="23"/>
      <c r="AV137" s="23"/>
      <c r="AW137" s="23"/>
      <c r="AX137" s="23"/>
      <c r="AY137" s="23"/>
      <c r="AZ137" s="23"/>
      <c r="BA137" s="23"/>
      <c r="BB137" s="23"/>
      <c r="BC137" s="23"/>
      <c r="BD137" s="23"/>
      <c r="BE137" s="23"/>
      <c r="BF137" s="23"/>
      <c r="BG137" s="23"/>
      <c r="BH137" s="23"/>
      <c r="BI137" s="23"/>
      <c r="BJ137" s="23"/>
      <c r="BK137" s="23"/>
      <c r="BL137" s="23"/>
      <c r="BM137" s="23"/>
      <c r="BN137" s="23"/>
      <c r="BO137" s="23"/>
      <c r="BP137" s="23"/>
      <c r="BQ137" s="23"/>
      <c r="BR137" s="23"/>
      <c r="BS137" s="23"/>
      <c r="BT137" s="23"/>
      <c r="BU137" s="23"/>
      <c r="BV137" s="23"/>
      <c r="BW137" s="23"/>
      <c r="BX137" s="23"/>
      <c r="BY137" s="23"/>
      <c r="BZ137" s="23"/>
      <c r="CA137" s="23"/>
      <c r="CB137" s="23"/>
      <c r="CC137" s="23"/>
      <c r="CD137" s="23"/>
      <c r="CE137" s="23"/>
      <c r="CF137" s="23"/>
      <c r="CG137" s="23"/>
      <c r="CH137" s="23"/>
      <c r="CI137" s="23"/>
      <c r="CJ137" s="23"/>
      <c r="CK137" s="23"/>
      <c r="CL137" s="23"/>
      <c r="CM137" s="23"/>
      <c r="CN137" s="23"/>
      <c r="CO137" s="23"/>
      <c r="CP137" s="23"/>
      <c r="CQ137" s="23"/>
      <c r="CR137" s="23"/>
      <c r="CS137" s="23"/>
      <c r="CT137" s="23"/>
      <c r="CU137" s="23"/>
      <c r="CV137" s="23"/>
      <c r="CW137" s="23"/>
      <c r="CX137" s="23"/>
      <c r="CY137" s="23"/>
      <c r="CZ137" s="23"/>
      <c r="DA137" s="23"/>
      <c r="DB137" s="23"/>
      <c r="DC137" s="23"/>
      <c r="DD137" s="23"/>
      <c r="DE137" s="23"/>
      <c r="DF137" s="23"/>
      <c r="DG137" s="23"/>
      <c r="DH137" s="23"/>
      <c r="DI137" s="23"/>
      <c r="DJ137" s="23"/>
      <c r="DK137" s="23"/>
      <c r="DL137" s="23"/>
      <c r="DM137" s="23"/>
      <c r="DN137" s="23"/>
      <c r="DO137" s="23"/>
      <c r="DP137" s="23"/>
      <c r="DQ137" s="23"/>
      <c r="DR137" s="23"/>
      <c r="DS137" s="23"/>
      <c r="DT137" s="23"/>
      <c r="DU137" s="23"/>
      <c r="DV137" s="23"/>
      <c r="DW137" s="23"/>
      <c r="DX137" s="23"/>
      <c r="DY137" s="23"/>
      <c r="DZ137" s="23"/>
      <c r="EA137" s="23"/>
      <c r="EB137" s="23"/>
      <c r="EC137" s="23"/>
      <c r="ED137" s="23"/>
      <c r="EE137" s="23"/>
      <c r="EF137" s="23"/>
      <c r="EG137" s="23"/>
      <c r="EH137" s="23"/>
      <c r="EI137" s="23"/>
      <c r="EJ137" s="23"/>
      <c r="EK137" s="23"/>
      <c r="EL137" s="23"/>
      <c r="EM137" s="23"/>
      <c r="EN137" s="23"/>
      <c r="EO137" s="23"/>
      <c r="EP137" s="23"/>
      <c r="EQ137" s="23"/>
      <c r="ER137" s="23"/>
      <c r="ES137" s="23"/>
      <c r="ET137" s="23"/>
      <c r="EU137" s="23"/>
      <c r="EV137" s="23"/>
      <c r="EW137" s="23"/>
      <c r="EX137" s="23"/>
      <c r="EY137" s="23"/>
      <c r="EZ137" s="23"/>
      <c r="FA137" s="23"/>
      <c r="FB137" s="23"/>
      <c r="FC137" s="23"/>
      <c r="FD137" s="23"/>
      <c r="FE137" s="23"/>
      <c r="FF137" s="23"/>
      <c r="FG137" s="23"/>
      <c r="FH137" s="23"/>
      <c r="FI137" s="23"/>
      <c r="FJ137" s="23"/>
      <c r="FK137" s="23"/>
      <c r="FL137" s="23"/>
      <c r="FM137" s="23"/>
      <c r="FN137" s="23"/>
      <c r="FO137" s="23"/>
      <c r="FP137" s="23"/>
      <c r="FQ137" s="23"/>
      <c r="FR137" s="23"/>
      <c r="FS137" s="23"/>
      <c r="FT137" s="23"/>
      <c r="FU137" s="23"/>
      <c r="FV137" s="23"/>
      <c r="FW137" s="23"/>
      <c r="FX137" s="23"/>
      <c r="FY137" s="23"/>
      <c r="FZ137" s="23"/>
      <c r="GA137" s="23"/>
      <c r="GB137" s="23"/>
      <c r="GC137" s="23"/>
      <c r="GD137" s="23"/>
      <c r="GE137" s="23"/>
      <c r="GF137" s="23"/>
      <c r="GG137" s="23"/>
      <c r="GH137" s="23"/>
      <c r="GI137" s="23"/>
      <c r="GJ137" s="23"/>
      <c r="GK137" s="23"/>
      <c r="GL137" s="23"/>
      <c r="GM137" s="23"/>
      <c r="GN137" s="23"/>
      <c r="GO137" s="23"/>
      <c r="GP137" s="23"/>
      <c r="GQ137" s="23"/>
      <c r="GR137" s="23"/>
      <c r="GS137" s="23"/>
      <c r="GT137" s="23"/>
      <c r="GU137" s="23"/>
      <c r="GV137" s="23"/>
      <c r="GW137" s="23"/>
      <c r="GX137" s="23"/>
      <c r="GY137" s="23"/>
      <c r="GZ137" s="23"/>
      <c r="HA137" s="23"/>
      <c r="HB137" s="23"/>
      <c r="HC137" s="23"/>
      <c r="HD137" s="23"/>
      <c r="HE137" s="23"/>
      <c r="HF137" s="23"/>
      <c r="HG137" s="23"/>
      <c r="HH137" s="23"/>
      <c r="HI137" s="23"/>
      <c r="HJ137" s="23"/>
      <c r="HK137" s="23"/>
      <c r="HL137" s="23"/>
      <c r="HM137" s="23"/>
      <c r="HN137" s="23"/>
      <c r="HO137" s="23"/>
      <c r="HP137" s="23"/>
      <c r="HQ137" s="23"/>
      <c r="HR137" s="23"/>
      <c r="HS137" s="23"/>
    </row>
    <row r="138" spans="1:227" s="143" customFormat="1">
      <c r="A138" s="23"/>
      <c r="G138" s="120"/>
      <c r="H138" s="96"/>
      <c r="I138" s="23"/>
      <c r="P138" s="23"/>
      <c r="Q138" s="23"/>
      <c r="R138" s="23"/>
      <c r="S138" s="50"/>
      <c r="T138" s="50"/>
      <c r="U138" s="50"/>
      <c r="V138" s="50"/>
      <c r="W138" s="50"/>
      <c r="X138" s="50"/>
      <c r="Y138" s="50"/>
      <c r="Z138" s="50"/>
      <c r="AA138" s="50"/>
      <c r="AB138" s="50"/>
      <c r="AC138" s="50"/>
      <c r="AD138" s="50"/>
      <c r="AE138" s="50"/>
      <c r="AF138" s="50"/>
      <c r="AG138" s="50"/>
      <c r="AH138" s="50"/>
      <c r="AI138" s="50"/>
      <c r="AJ138" s="50"/>
      <c r="AK138" s="50"/>
      <c r="AL138" s="50"/>
      <c r="AM138" s="50"/>
      <c r="AN138" s="50"/>
      <c r="AO138" s="50"/>
      <c r="AP138" s="50"/>
      <c r="AQ138" s="50"/>
      <c r="AR138" s="50"/>
      <c r="AS138" s="50"/>
      <c r="AT138" s="23"/>
      <c r="AU138" s="23"/>
      <c r="AV138" s="23"/>
      <c r="AW138" s="23"/>
      <c r="AX138" s="23"/>
      <c r="AY138" s="23"/>
      <c r="AZ138" s="23"/>
      <c r="BA138" s="23"/>
      <c r="BB138" s="23"/>
      <c r="BC138" s="23"/>
      <c r="BD138" s="23"/>
      <c r="BE138" s="23"/>
      <c r="BF138" s="23"/>
      <c r="BG138" s="23"/>
      <c r="BH138" s="23"/>
      <c r="BI138" s="23"/>
      <c r="BJ138" s="23"/>
      <c r="BK138" s="23"/>
      <c r="BL138" s="23"/>
      <c r="BM138" s="23"/>
      <c r="BN138" s="23"/>
      <c r="BO138" s="23"/>
      <c r="BP138" s="23"/>
      <c r="BQ138" s="23"/>
      <c r="BR138" s="23"/>
      <c r="BS138" s="23"/>
      <c r="BT138" s="23"/>
      <c r="BU138" s="23"/>
      <c r="BV138" s="23"/>
      <c r="BW138" s="23"/>
      <c r="BX138" s="23"/>
      <c r="BY138" s="23"/>
      <c r="BZ138" s="23"/>
      <c r="CA138" s="23"/>
      <c r="CB138" s="23"/>
      <c r="CC138" s="23"/>
      <c r="CD138" s="23"/>
      <c r="CE138" s="23"/>
      <c r="CF138" s="23"/>
      <c r="CG138" s="23"/>
      <c r="CH138" s="23"/>
      <c r="CI138" s="23"/>
      <c r="CJ138" s="23"/>
      <c r="CK138" s="23"/>
      <c r="CL138" s="23"/>
      <c r="CM138" s="23"/>
      <c r="CN138" s="23"/>
      <c r="CO138" s="23"/>
      <c r="CP138" s="23"/>
      <c r="CQ138" s="23"/>
      <c r="CR138" s="23"/>
      <c r="CS138" s="23"/>
      <c r="CT138" s="23"/>
      <c r="CU138" s="23"/>
      <c r="CV138" s="23"/>
      <c r="CW138" s="23"/>
      <c r="CX138" s="23"/>
      <c r="CY138" s="23"/>
      <c r="CZ138" s="23"/>
      <c r="DA138" s="23"/>
      <c r="DB138" s="23"/>
      <c r="DC138" s="23"/>
      <c r="DD138" s="23"/>
      <c r="DE138" s="23"/>
      <c r="DF138" s="23"/>
      <c r="DG138" s="23"/>
      <c r="DH138" s="23"/>
      <c r="DI138" s="23"/>
      <c r="DJ138" s="23"/>
      <c r="DK138" s="23"/>
      <c r="DL138" s="23"/>
      <c r="DM138" s="23"/>
      <c r="DN138" s="23"/>
      <c r="DO138" s="23"/>
      <c r="DP138" s="23"/>
      <c r="DQ138" s="23"/>
      <c r="DR138" s="23"/>
      <c r="DS138" s="23"/>
      <c r="DT138" s="23"/>
      <c r="DU138" s="23"/>
      <c r="DV138" s="23"/>
      <c r="DW138" s="23"/>
      <c r="DX138" s="23"/>
      <c r="DY138" s="23"/>
      <c r="DZ138" s="23"/>
      <c r="EA138" s="23"/>
      <c r="EB138" s="23"/>
      <c r="EC138" s="23"/>
      <c r="ED138" s="23"/>
      <c r="EE138" s="23"/>
      <c r="EF138" s="23"/>
      <c r="EG138" s="23"/>
      <c r="EH138" s="23"/>
      <c r="EI138" s="23"/>
      <c r="EJ138" s="23"/>
      <c r="EK138" s="23"/>
      <c r="EL138" s="23"/>
      <c r="EM138" s="23"/>
      <c r="EN138" s="23"/>
      <c r="EO138" s="23"/>
      <c r="EP138" s="23"/>
      <c r="EQ138" s="23"/>
      <c r="ER138" s="23"/>
      <c r="ES138" s="23"/>
      <c r="ET138" s="23"/>
      <c r="EU138" s="23"/>
      <c r="EV138" s="23"/>
      <c r="EW138" s="23"/>
      <c r="EX138" s="23"/>
      <c r="EY138" s="23"/>
      <c r="EZ138" s="23"/>
      <c r="FA138" s="23"/>
      <c r="FB138" s="23"/>
      <c r="FC138" s="23"/>
      <c r="FD138" s="23"/>
      <c r="FE138" s="23"/>
      <c r="FF138" s="23"/>
      <c r="FG138" s="23"/>
      <c r="FH138" s="23"/>
      <c r="FI138" s="23"/>
      <c r="FJ138" s="23"/>
      <c r="FK138" s="23"/>
      <c r="FL138" s="23"/>
      <c r="FM138" s="23"/>
      <c r="FN138" s="23"/>
      <c r="FO138" s="23"/>
      <c r="FP138" s="23"/>
      <c r="FQ138" s="23"/>
      <c r="FR138" s="23"/>
      <c r="FS138" s="23"/>
      <c r="FT138" s="23"/>
      <c r="FU138" s="23"/>
      <c r="FV138" s="23"/>
      <c r="FW138" s="23"/>
      <c r="FX138" s="23"/>
      <c r="FY138" s="23"/>
      <c r="FZ138" s="23"/>
      <c r="GA138" s="23"/>
      <c r="GB138" s="23"/>
      <c r="GC138" s="23"/>
      <c r="GD138" s="23"/>
      <c r="GE138" s="23"/>
      <c r="GF138" s="23"/>
      <c r="GG138" s="23"/>
      <c r="GH138" s="23"/>
      <c r="GI138" s="23"/>
      <c r="GJ138" s="23"/>
      <c r="GK138" s="23"/>
      <c r="GL138" s="23"/>
      <c r="GM138" s="23"/>
      <c r="GN138" s="23"/>
      <c r="GO138" s="23"/>
      <c r="GP138" s="23"/>
      <c r="GQ138" s="23"/>
      <c r="GR138" s="23"/>
      <c r="GS138" s="23"/>
      <c r="GT138" s="23"/>
      <c r="GU138" s="23"/>
      <c r="GV138" s="23"/>
      <c r="GW138" s="23"/>
      <c r="GX138" s="23"/>
      <c r="GY138" s="23"/>
      <c r="GZ138" s="23"/>
      <c r="HA138" s="23"/>
      <c r="HB138" s="23"/>
      <c r="HC138" s="23"/>
      <c r="HD138" s="23"/>
      <c r="HE138" s="23"/>
      <c r="HF138" s="23"/>
      <c r="HG138" s="23"/>
      <c r="HH138" s="23"/>
      <c r="HI138" s="23"/>
      <c r="HJ138" s="23"/>
      <c r="HK138" s="23"/>
      <c r="HL138" s="23"/>
      <c r="HM138" s="23"/>
      <c r="HN138" s="23"/>
      <c r="HO138" s="23"/>
      <c r="HP138" s="23"/>
      <c r="HQ138" s="23"/>
      <c r="HR138" s="23"/>
      <c r="HS138" s="23"/>
    </row>
    <row r="139" spans="1:227" s="143" customFormat="1">
      <c r="A139" s="23"/>
      <c r="G139" s="120"/>
      <c r="H139" s="96"/>
      <c r="I139" s="23"/>
      <c r="P139" s="23"/>
      <c r="Q139" s="23"/>
      <c r="R139" s="23"/>
      <c r="S139" s="50"/>
      <c r="T139" s="50"/>
      <c r="U139" s="50"/>
      <c r="V139" s="50"/>
      <c r="W139" s="50"/>
      <c r="X139" s="50"/>
      <c r="Y139" s="50"/>
      <c r="Z139" s="50"/>
      <c r="AA139" s="50"/>
      <c r="AB139" s="50"/>
      <c r="AC139" s="50"/>
      <c r="AD139" s="50"/>
      <c r="AE139" s="50"/>
      <c r="AF139" s="50"/>
      <c r="AG139" s="50"/>
      <c r="AH139" s="50"/>
      <c r="AI139" s="50"/>
      <c r="AJ139" s="50"/>
      <c r="AK139" s="50"/>
      <c r="AL139" s="50"/>
      <c r="AM139" s="50"/>
      <c r="AN139" s="50"/>
      <c r="AO139" s="50"/>
      <c r="AP139" s="50"/>
      <c r="AQ139" s="50"/>
      <c r="AR139" s="50"/>
      <c r="AS139" s="50"/>
      <c r="AT139" s="23"/>
      <c r="AU139" s="23"/>
      <c r="AV139" s="23"/>
      <c r="AW139" s="23"/>
      <c r="AX139" s="23"/>
      <c r="AY139" s="23"/>
      <c r="AZ139" s="23"/>
      <c r="BA139" s="23"/>
      <c r="BB139" s="23"/>
      <c r="BC139" s="23"/>
      <c r="BD139" s="23"/>
      <c r="BE139" s="23"/>
      <c r="BF139" s="23"/>
      <c r="BG139" s="23"/>
      <c r="BH139" s="23"/>
      <c r="BI139" s="23"/>
      <c r="BJ139" s="23"/>
      <c r="BK139" s="23"/>
      <c r="BL139" s="23"/>
      <c r="BM139" s="23"/>
      <c r="BN139" s="23"/>
      <c r="BO139" s="23"/>
      <c r="BP139" s="23"/>
      <c r="BQ139" s="23"/>
      <c r="BR139" s="23"/>
      <c r="BS139" s="23"/>
      <c r="BT139" s="23"/>
      <c r="BU139" s="23"/>
      <c r="BV139" s="23"/>
      <c r="BW139" s="23"/>
      <c r="BX139" s="23"/>
      <c r="BY139" s="23"/>
      <c r="BZ139" s="23"/>
      <c r="CA139" s="23"/>
      <c r="CB139" s="23"/>
      <c r="CC139" s="23"/>
      <c r="CD139" s="23"/>
      <c r="CE139" s="23"/>
      <c r="CF139" s="23"/>
      <c r="CG139" s="23"/>
      <c r="CH139" s="23"/>
      <c r="CI139" s="23"/>
      <c r="CJ139" s="23"/>
      <c r="CK139" s="23"/>
      <c r="CL139" s="23"/>
      <c r="CM139" s="23"/>
      <c r="CN139" s="23"/>
      <c r="CO139" s="23"/>
      <c r="CP139" s="23"/>
      <c r="CQ139" s="23"/>
      <c r="CR139" s="23"/>
      <c r="CS139" s="23"/>
      <c r="CT139" s="23"/>
      <c r="CU139" s="23"/>
      <c r="CV139" s="23"/>
      <c r="CW139" s="23"/>
      <c r="CX139" s="23"/>
      <c r="CY139" s="23"/>
      <c r="CZ139" s="23"/>
      <c r="DA139" s="23"/>
      <c r="DB139" s="23"/>
      <c r="DC139" s="23"/>
      <c r="DD139" s="23"/>
      <c r="DE139" s="23"/>
      <c r="DF139" s="23"/>
      <c r="DG139" s="23"/>
      <c r="DH139" s="23"/>
      <c r="DI139" s="23"/>
      <c r="DJ139" s="23"/>
      <c r="DK139" s="23"/>
      <c r="DL139" s="23"/>
      <c r="DM139" s="23"/>
      <c r="DN139" s="23"/>
      <c r="DO139" s="23"/>
      <c r="DP139" s="23"/>
      <c r="DQ139" s="23"/>
      <c r="DR139" s="23"/>
      <c r="DS139" s="23"/>
      <c r="DT139" s="23"/>
      <c r="DU139" s="23"/>
      <c r="DV139" s="23"/>
      <c r="DW139" s="23"/>
      <c r="DX139" s="23"/>
      <c r="DY139" s="23"/>
      <c r="DZ139" s="23"/>
      <c r="EA139" s="23"/>
      <c r="EB139" s="23"/>
      <c r="EC139" s="23"/>
      <c r="ED139" s="23"/>
      <c r="EE139" s="23"/>
      <c r="EF139" s="23"/>
      <c r="EG139" s="23"/>
      <c r="EH139" s="23"/>
      <c r="EI139" s="23"/>
      <c r="EJ139" s="23"/>
      <c r="EK139" s="23"/>
      <c r="EL139" s="23"/>
      <c r="EM139" s="23"/>
      <c r="EN139" s="23"/>
      <c r="EO139" s="23"/>
      <c r="EP139" s="23"/>
      <c r="EQ139" s="23"/>
      <c r="ER139" s="23"/>
      <c r="ES139" s="23"/>
      <c r="ET139" s="23"/>
      <c r="EU139" s="23"/>
      <c r="EV139" s="23"/>
      <c r="EW139" s="23"/>
      <c r="EX139" s="23"/>
      <c r="EY139" s="23"/>
      <c r="EZ139" s="23"/>
      <c r="FA139" s="23"/>
      <c r="FB139" s="23"/>
      <c r="FC139" s="23"/>
      <c r="FD139" s="23"/>
      <c r="FE139" s="23"/>
      <c r="FF139" s="23"/>
      <c r="FG139" s="23"/>
      <c r="FH139" s="23"/>
      <c r="FI139" s="23"/>
      <c r="FJ139" s="23"/>
      <c r="FK139" s="23"/>
      <c r="FL139" s="23"/>
      <c r="FM139" s="23"/>
      <c r="FN139" s="23"/>
      <c r="FO139" s="23"/>
      <c r="FP139" s="23"/>
      <c r="FQ139" s="23"/>
      <c r="FR139" s="23"/>
      <c r="FS139" s="23"/>
      <c r="FT139" s="23"/>
      <c r="FU139" s="23"/>
      <c r="FV139" s="23"/>
      <c r="FW139" s="23"/>
      <c r="FX139" s="23"/>
      <c r="FY139" s="23"/>
      <c r="FZ139" s="23"/>
      <c r="GA139" s="23"/>
      <c r="GB139" s="23"/>
      <c r="GC139" s="23"/>
      <c r="GD139" s="23"/>
      <c r="GE139" s="23"/>
      <c r="GF139" s="23"/>
      <c r="GG139" s="23"/>
      <c r="GH139" s="23"/>
      <c r="GI139" s="23"/>
      <c r="GJ139" s="23"/>
      <c r="GK139" s="23"/>
      <c r="GL139" s="23"/>
      <c r="GM139" s="23"/>
      <c r="GN139" s="23"/>
      <c r="GO139" s="23"/>
      <c r="GP139" s="23"/>
      <c r="GQ139" s="23"/>
      <c r="GR139" s="23"/>
      <c r="GS139" s="23"/>
      <c r="GT139" s="23"/>
      <c r="GU139" s="23"/>
      <c r="GV139" s="23"/>
      <c r="GW139" s="23"/>
      <c r="GX139" s="23"/>
      <c r="GY139" s="23"/>
      <c r="GZ139" s="23"/>
      <c r="HA139" s="23"/>
      <c r="HB139" s="23"/>
      <c r="HC139" s="23"/>
      <c r="HD139" s="23"/>
      <c r="HE139" s="23"/>
      <c r="HF139" s="23"/>
      <c r="HG139" s="23"/>
      <c r="HH139" s="23"/>
      <c r="HI139" s="23"/>
      <c r="HJ139" s="23"/>
      <c r="HK139" s="23"/>
      <c r="HL139" s="23"/>
      <c r="HM139" s="23"/>
      <c r="HN139" s="23"/>
      <c r="HO139" s="23"/>
      <c r="HP139" s="23"/>
      <c r="HQ139" s="23"/>
      <c r="HR139" s="23"/>
      <c r="HS139" s="23"/>
    </row>
    <row r="140" spans="1:227" s="143" customFormat="1">
      <c r="A140" s="23"/>
      <c r="G140" s="120"/>
      <c r="H140" s="96"/>
      <c r="I140" s="23"/>
      <c r="P140" s="23"/>
      <c r="Q140" s="23"/>
      <c r="R140" s="23"/>
      <c r="S140" s="50"/>
      <c r="T140" s="50"/>
      <c r="U140" s="50"/>
      <c r="V140" s="50"/>
      <c r="W140" s="50"/>
      <c r="X140" s="50"/>
      <c r="Y140" s="50"/>
      <c r="Z140" s="50"/>
      <c r="AA140" s="50"/>
      <c r="AB140" s="50"/>
      <c r="AC140" s="50"/>
      <c r="AD140" s="50"/>
      <c r="AE140" s="50"/>
      <c r="AF140" s="50"/>
      <c r="AG140" s="50"/>
      <c r="AH140" s="50"/>
      <c r="AI140" s="50"/>
      <c r="AJ140" s="50"/>
      <c r="AK140" s="50"/>
      <c r="AL140" s="50"/>
      <c r="AM140" s="50"/>
      <c r="AN140" s="50"/>
      <c r="AO140" s="50"/>
      <c r="AP140" s="50"/>
      <c r="AQ140" s="50"/>
      <c r="AR140" s="50"/>
      <c r="AS140" s="50"/>
      <c r="AT140" s="23"/>
      <c r="AU140" s="23"/>
      <c r="AV140" s="23"/>
      <c r="AW140" s="23"/>
      <c r="AX140" s="23"/>
      <c r="AY140" s="23"/>
      <c r="AZ140" s="23"/>
      <c r="BA140" s="23"/>
      <c r="BB140" s="23"/>
      <c r="BC140" s="23"/>
      <c r="BD140" s="23"/>
      <c r="BE140" s="23"/>
      <c r="BF140" s="23"/>
      <c r="BG140" s="23"/>
      <c r="BH140" s="23"/>
      <c r="BI140" s="23"/>
      <c r="BJ140" s="23"/>
      <c r="BK140" s="23"/>
      <c r="BL140" s="23"/>
      <c r="BM140" s="23"/>
      <c r="BN140" s="23"/>
      <c r="BO140" s="23"/>
      <c r="BP140" s="23"/>
      <c r="BQ140" s="23"/>
      <c r="BR140" s="23"/>
      <c r="BS140" s="23"/>
      <c r="BT140" s="23"/>
      <c r="BU140" s="23"/>
      <c r="BV140" s="23"/>
      <c r="BW140" s="23"/>
      <c r="BX140" s="23"/>
      <c r="BY140" s="23"/>
      <c r="BZ140" s="23"/>
      <c r="CA140" s="23"/>
      <c r="CB140" s="23"/>
      <c r="CC140" s="23"/>
      <c r="CD140" s="23"/>
      <c r="CE140" s="23"/>
      <c r="CF140" s="23"/>
      <c r="CG140" s="23"/>
      <c r="CH140" s="23"/>
      <c r="CI140" s="23"/>
      <c r="CJ140" s="23"/>
      <c r="CK140" s="23"/>
      <c r="CL140" s="23"/>
      <c r="CM140" s="23"/>
      <c r="CN140" s="23"/>
      <c r="CO140" s="23"/>
      <c r="CP140" s="23"/>
      <c r="CQ140" s="23"/>
      <c r="CR140" s="23"/>
      <c r="CS140" s="23"/>
      <c r="CT140" s="23"/>
      <c r="CU140" s="23"/>
      <c r="CV140" s="23"/>
      <c r="CW140" s="23"/>
      <c r="CX140" s="23"/>
      <c r="CY140" s="23"/>
      <c r="CZ140" s="23"/>
      <c r="DA140" s="23"/>
      <c r="DB140" s="23"/>
      <c r="DC140" s="23"/>
      <c r="DD140" s="23"/>
      <c r="DE140" s="23"/>
      <c r="DF140" s="23"/>
      <c r="DG140" s="23"/>
      <c r="DH140" s="23"/>
      <c r="DI140" s="23"/>
      <c r="DJ140" s="23"/>
      <c r="DK140" s="23"/>
      <c r="DL140" s="23"/>
      <c r="DM140" s="23"/>
      <c r="DN140" s="23"/>
      <c r="DO140" s="23"/>
      <c r="DP140" s="23"/>
      <c r="DQ140" s="23"/>
      <c r="DR140" s="23"/>
      <c r="DS140" s="23"/>
      <c r="DT140" s="23"/>
      <c r="DU140" s="23"/>
      <c r="DV140" s="23"/>
      <c r="DW140" s="23"/>
      <c r="DX140" s="23"/>
      <c r="DY140" s="23"/>
      <c r="DZ140" s="23"/>
      <c r="EA140" s="23"/>
      <c r="EB140" s="23"/>
      <c r="EC140" s="23"/>
      <c r="ED140" s="23"/>
      <c r="EE140" s="23"/>
      <c r="EF140" s="23"/>
      <c r="EG140" s="23"/>
      <c r="EH140" s="23"/>
      <c r="EI140" s="23"/>
      <c r="EJ140" s="23"/>
      <c r="EK140" s="23"/>
      <c r="EL140" s="23"/>
      <c r="EM140" s="23"/>
      <c r="EN140" s="23"/>
      <c r="EO140" s="23"/>
      <c r="EP140" s="23"/>
      <c r="EQ140" s="23"/>
      <c r="ER140" s="23"/>
      <c r="ES140" s="23"/>
      <c r="ET140" s="23"/>
      <c r="EU140" s="23"/>
      <c r="EV140" s="23"/>
      <c r="EW140" s="23"/>
      <c r="EX140" s="23"/>
      <c r="EY140" s="23"/>
      <c r="EZ140" s="23"/>
      <c r="FA140" s="23"/>
      <c r="FB140" s="23"/>
      <c r="FC140" s="23"/>
      <c r="FD140" s="23"/>
      <c r="FE140" s="23"/>
      <c r="FF140" s="23"/>
      <c r="FG140" s="23"/>
      <c r="FH140" s="23"/>
      <c r="FI140" s="23"/>
      <c r="FJ140" s="23"/>
      <c r="FK140" s="23"/>
      <c r="FL140" s="23"/>
      <c r="FM140" s="23"/>
      <c r="FN140" s="23"/>
      <c r="FO140" s="23"/>
      <c r="FP140" s="23"/>
      <c r="FQ140" s="23"/>
      <c r="FR140" s="23"/>
      <c r="FS140" s="23"/>
      <c r="FT140" s="23"/>
      <c r="FU140" s="23"/>
      <c r="FV140" s="23"/>
      <c r="FW140" s="23"/>
      <c r="FX140" s="23"/>
      <c r="FY140" s="23"/>
      <c r="FZ140" s="23"/>
      <c r="GA140" s="23"/>
      <c r="GB140" s="23"/>
      <c r="GC140" s="23"/>
      <c r="GD140" s="23"/>
      <c r="GE140" s="23"/>
      <c r="GF140" s="23"/>
      <c r="GG140" s="23"/>
      <c r="GH140" s="23"/>
      <c r="GI140" s="23"/>
      <c r="GJ140" s="23"/>
      <c r="GK140" s="23"/>
      <c r="GL140" s="23"/>
      <c r="GM140" s="23"/>
      <c r="GN140" s="23"/>
      <c r="GO140" s="23"/>
      <c r="GP140" s="23"/>
      <c r="GQ140" s="23"/>
      <c r="GR140" s="23"/>
      <c r="GS140" s="23"/>
      <c r="GT140" s="23"/>
      <c r="GU140" s="23"/>
      <c r="GV140" s="23"/>
      <c r="GW140" s="23"/>
      <c r="GX140" s="23"/>
      <c r="GY140" s="23"/>
      <c r="GZ140" s="23"/>
      <c r="HA140" s="23"/>
      <c r="HB140" s="23"/>
      <c r="HC140" s="23"/>
      <c r="HD140" s="23"/>
      <c r="HE140" s="23"/>
      <c r="HF140" s="23"/>
      <c r="HG140" s="23"/>
      <c r="HH140" s="23"/>
      <c r="HI140" s="23"/>
      <c r="HJ140" s="23"/>
      <c r="HK140" s="23"/>
      <c r="HL140" s="23"/>
      <c r="HM140" s="23"/>
      <c r="HN140" s="23"/>
      <c r="HO140" s="23"/>
      <c r="HP140" s="23"/>
      <c r="HQ140" s="23"/>
      <c r="HR140" s="23"/>
      <c r="HS140" s="23"/>
    </row>
    <row r="141" spans="1:227" s="143" customFormat="1">
      <c r="A141" s="23"/>
      <c r="G141" s="120"/>
      <c r="H141" s="96"/>
      <c r="I141" s="23"/>
      <c r="P141" s="23"/>
      <c r="Q141" s="23"/>
      <c r="R141" s="23"/>
      <c r="S141" s="50"/>
      <c r="T141" s="50"/>
      <c r="U141" s="50"/>
      <c r="V141" s="50"/>
      <c r="W141" s="50"/>
      <c r="X141" s="50"/>
      <c r="Y141" s="50"/>
      <c r="Z141" s="50"/>
      <c r="AA141" s="50"/>
      <c r="AB141" s="50"/>
      <c r="AC141" s="50"/>
      <c r="AD141" s="50"/>
      <c r="AE141" s="50"/>
      <c r="AF141" s="50"/>
      <c r="AG141" s="50"/>
      <c r="AH141" s="50"/>
      <c r="AI141" s="50"/>
      <c r="AJ141" s="50"/>
      <c r="AK141" s="50"/>
      <c r="AL141" s="50"/>
      <c r="AM141" s="50"/>
      <c r="AN141" s="50"/>
      <c r="AO141" s="50"/>
      <c r="AP141" s="50"/>
      <c r="AQ141" s="50"/>
      <c r="AR141" s="50"/>
      <c r="AS141" s="50"/>
      <c r="AT141" s="23"/>
      <c r="AU141" s="23"/>
      <c r="AV141" s="23"/>
      <c r="AW141" s="23"/>
      <c r="AX141" s="23"/>
      <c r="AY141" s="23"/>
      <c r="AZ141" s="23"/>
      <c r="BA141" s="23"/>
      <c r="BB141" s="23"/>
      <c r="BC141" s="23"/>
      <c r="BD141" s="23"/>
      <c r="BE141" s="23"/>
      <c r="BF141" s="23"/>
      <c r="BG141" s="23"/>
      <c r="BH141" s="23"/>
      <c r="BI141" s="23"/>
      <c r="BJ141" s="23"/>
      <c r="BK141" s="23"/>
      <c r="BL141" s="23"/>
      <c r="BM141" s="23"/>
      <c r="BN141" s="23"/>
      <c r="BO141" s="23"/>
      <c r="BP141" s="23"/>
      <c r="BQ141" s="23"/>
      <c r="BR141" s="23"/>
      <c r="BS141" s="23"/>
      <c r="BT141" s="23"/>
      <c r="BU141" s="23"/>
      <c r="BV141" s="23"/>
      <c r="BW141" s="23"/>
      <c r="BX141" s="23"/>
      <c r="BY141" s="23"/>
      <c r="BZ141" s="23"/>
      <c r="CA141" s="23"/>
      <c r="CB141" s="23"/>
      <c r="CC141" s="23"/>
      <c r="CD141" s="23"/>
      <c r="CE141" s="23"/>
      <c r="CF141" s="23"/>
      <c r="CG141" s="23"/>
      <c r="CH141" s="23"/>
      <c r="CI141" s="23"/>
      <c r="CJ141" s="23"/>
      <c r="CK141" s="23"/>
      <c r="CL141" s="23"/>
      <c r="CM141" s="23"/>
      <c r="CN141" s="23"/>
      <c r="CO141" s="23"/>
      <c r="CP141" s="23"/>
      <c r="CQ141" s="23"/>
      <c r="CR141" s="23"/>
      <c r="CS141" s="23"/>
      <c r="CT141" s="23"/>
      <c r="CU141" s="23"/>
      <c r="CV141" s="23"/>
      <c r="CW141" s="23"/>
      <c r="CX141" s="23"/>
      <c r="CY141" s="23"/>
      <c r="CZ141" s="23"/>
      <c r="DA141" s="23"/>
      <c r="DB141" s="23"/>
      <c r="DC141" s="23"/>
      <c r="DD141" s="23"/>
      <c r="DE141" s="23"/>
      <c r="DF141" s="23"/>
      <c r="DG141" s="23"/>
      <c r="DH141" s="23"/>
      <c r="DI141" s="23"/>
      <c r="DJ141" s="23"/>
      <c r="DK141" s="23"/>
      <c r="DL141" s="23"/>
      <c r="DM141" s="23"/>
      <c r="DN141" s="23"/>
      <c r="DO141" s="23"/>
      <c r="DP141" s="23"/>
      <c r="DQ141" s="23"/>
      <c r="DR141" s="23"/>
      <c r="DS141" s="23"/>
      <c r="DT141" s="23"/>
      <c r="DU141" s="23"/>
      <c r="DV141" s="23"/>
      <c r="DW141" s="23"/>
      <c r="DX141" s="23"/>
      <c r="DY141" s="23"/>
      <c r="DZ141" s="23"/>
      <c r="EA141" s="23"/>
      <c r="EB141" s="23"/>
      <c r="EC141" s="23"/>
      <c r="ED141" s="23"/>
      <c r="EE141" s="23"/>
      <c r="EF141" s="23"/>
      <c r="EG141" s="23"/>
      <c r="EH141" s="23"/>
      <c r="EI141" s="23"/>
      <c r="EJ141" s="23"/>
      <c r="EK141" s="23"/>
      <c r="EL141" s="23"/>
      <c r="EM141" s="23"/>
      <c r="EN141" s="23"/>
      <c r="EO141" s="23"/>
      <c r="EP141" s="23"/>
      <c r="EQ141" s="23"/>
      <c r="ER141" s="23"/>
      <c r="ES141" s="23"/>
      <c r="ET141" s="23"/>
      <c r="EU141" s="23"/>
      <c r="EV141" s="23"/>
      <c r="EW141" s="23"/>
      <c r="EX141" s="23"/>
      <c r="EY141" s="23"/>
      <c r="EZ141" s="23"/>
      <c r="FA141" s="23"/>
      <c r="FB141" s="23"/>
      <c r="FC141" s="23"/>
      <c r="FD141" s="23"/>
      <c r="FE141" s="23"/>
      <c r="FF141" s="23"/>
      <c r="FG141" s="23"/>
      <c r="FH141" s="23"/>
      <c r="FI141" s="23"/>
      <c r="FJ141" s="23"/>
      <c r="FK141" s="23"/>
      <c r="FL141" s="23"/>
      <c r="FM141" s="23"/>
      <c r="FN141" s="23"/>
      <c r="FO141" s="23"/>
      <c r="FP141" s="23"/>
      <c r="FQ141" s="23"/>
      <c r="FR141" s="23"/>
      <c r="FS141" s="23"/>
      <c r="FT141" s="23"/>
      <c r="FU141" s="23"/>
      <c r="FV141" s="23"/>
      <c r="FW141" s="23"/>
      <c r="FX141" s="23"/>
      <c r="FY141" s="23"/>
      <c r="FZ141" s="23"/>
      <c r="GA141" s="23"/>
      <c r="GB141" s="23"/>
      <c r="GC141" s="23"/>
      <c r="GD141" s="23"/>
      <c r="GE141" s="23"/>
      <c r="GF141" s="23"/>
      <c r="GG141" s="23"/>
      <c r="GH141" s="23"/>
      <c r="GI141" s="23"/>
      <c r="GJ141" s="23"/>
      <c r="GK141" s="23"/>
      <c r="GL141" s="23"/>
      <c r="GM141" s="23"/>
      <c r="GN141" s="23"/>
      <c r="GO141" s="23"/>
      <c r="GP141" s="23"/>
      <c r="GQ141" s="23"/>
      <c r="GR141" s="23"/>
      <c r="GS141" s="23"/>
      <c r="GT141" s="23"/>
      <c r="GU141" s="23"/>
      <c r="GV141" s="23"/>
      <c r="GW141" s="23"/>
      <c r="GX141" s="23"/>
      <c r="GY141" s="23"/>
      <c r="GZ141" s="23"/>
      <c r="HA141" s="23"/>
      <c r="HB141" s="23"/>
      <c r="HC141" s="23"/>
      <c r="HD141" s="23"/>
      <c r="HE141" s="23"/>
      <c r="HF141" s="23"/>
      <c r="HG141" s="23"/>
      <c r="HH141" s="23"/>
      <c r="HI141" s="23"/>
      <c r="HJ141" s="23"/>
      <c r="HK141" s="23"/>
      <c r="HL141" s="23"/>
      <c r="HM141" s="23"/>
      <c r="HN141" s="23"/>
      <c r="HO141" s="23"/>
      <c r="HP141" s="23"/>
      <c r="HQ141" s="23"/>
      <c r="HR141" s="23"/>
      <c r="HS141" s="23"/>
    </row>
    <row r="142" spans="1:227" s="143" customFormat="1">
      <c r="A142" s="23"/>
      <c r="G142" s="120"/>
      <c r="H142" s="96"/>
      <c r="I142" s="23"/>
      <c r="P142" s="23"/>
      <c r="Q142" s="23"/>
      <c r="R142" s="23"/>
      <c r="S142" s="50"/>
      <c r="T142" s="50"/>
      <c r="U142" s="50"/>
      <c r="V142" s="50"/>
      <c r="W142" s="50"/>
      <c r="X142" s="50"/>
      <c r="Y142" s="50"/>
      <c r="Z142" s="50"/>
      <c r="AA142" s="50"/>
      <c r="AB142" s="50"/>
      <c r="AC142" s="50"/>
      <c r="AD142" s="50"/>
      <c r="AE142" s="50"/>
      <c r="AF142" s="50"/>
      <c r="AG142" s="50"/>
      <c r="AH142" s="50"/>
      <c r="AI142" s="50"/>
      <c r="AJ142" s="50"/>
      <c r="AK142" s="50"/>
      <c r="AL142" s="50"/>
      <c r="AM142" s="50"/>
      <c r="AN142" s="50"/>
      <c r="AO142" s="50"/>
      <c r="AP142" s="50"/>
      <c r="AQ142" s="50"/>
      <c r="AR142" s="50"/>
      <c r="AS142" s="50"/>
      <c r="AT142" s="23"/>
      <c r="AU142" s="23"/>
      <c r="AV142" s="23"/>
      <c r="AW142" s="23"/>
      <c r="AX142" s="23"/>
      <c r="AY142" s="23"/>
      <c r="AZ142" s="23"/>
      <c r="BA142" s="23"/>
      <c r="BB142" s="23"/>
      <c r="BC142" s="23"/>
      <c r="BD142" s="23"/>
      <c r="BE142" s="23"/>
      <c r="BF142" s="23"/>
      <c r="BG142" s="23"/>
      <c r="BH142" s="23"/>
      <c r="BI142" s="23"/>
      <c r="BJ142" s="23"/>
      <c r="BK142" s="23"/>
      <c r="BL142" s="23"/>
      <c r="BM142" s="23"/>
      <c r="BN142" s="23"/>
      <c r="BO142" s="23"/>
      <c r="BP142" s="23"/>
      <c r="BQ142" s="23"/>
      <c r="BR142" s="23"/>
      <c r="BS142" s="23"/>
      <c r="BT142" s="23"/>
      <c r="BU142" s="23"/>
      <c r="BV142" s="23"/>
      <c r="BW142" s="23"/>
      <c r="BX142" s="23"/>
      <c r="BY142" s="23"/>
      <c r="BZ142" s="23"/>
      <c r="CA142" s="23"/>
      <c r="CB142" s="23"/>
      <c r="CC142" s="23"/>
      <c r="CD142" s="23"/>
      <c r="CE142" s="23"/>
      <c r="CF142" s="23"/>
      <c r="CG142" s="23"/>
      <c r="CH142" s="23"/>
      <c r="CI142" s="23"/>
      <c r="CJ142" s="23"/>
      <c r="CK142" s="23"/>
      <c r="CL142" s="23"/>
      <c r="CM142" s="23"/>
      <c r="CN142" s="23"/>
      <c r="CO142" s="23"/>
      <c r="CP142" s="23"/>
      <c r="CQ142" s="23"/>
      <c r="CR142" s="23"/>
      <c r="CS142" s="23"/>
      <c r="CT142" s="23"/>
      <c r="CU142" s="23"/>
      <c r="CV142" s="23"/>
      <c r="CW142" s="23"/>
      <c r="CX142" s="23"/>
      <c r="CY142" s="23"/>
      <c r="CZ142" s="23"/>
      <c r="DA142" s="23"/>
      <c r="DB142" s="23"/>
      <c r="DC142" s="23"/>
      <c r="DD142" s="23"/>
      <c r="DE142" s="23"/>
      <c r="DF142" s="23"/>
      <c r="DG142" s="23"/>
      <c r="DH142" s="23"/>
      <c r="DI142" s="23"/>
      <c r="DJ142" s="23"/>
      <c r="DK142" s="23"/>
      <c r="DL142" s="23"/>
      <c r="DM142" s="23"/>
      <c r="DN142" s="23"/>
      <c r="DO142" s="23"/>
      <c r="DP142" s="23"/>
      <c r="DQ142" s="23"/>
      <c r="DR142" s="23"/>
      <c r="DS142" s="23"/>
      <c r="DT142" s="23"/>
      <c r="DU142" s="23"/>
      <c r="DV142" s="23"/>
      <c r="DW142" s="23"/>
      <c r="DX142" s="23"/>
      <c r="DY142" s="23"/>
      <c r="DZ142" s="23"/>
      <c r="EA142" s="23"/>
      <c r="EB142" s="23"/>
      <c r="EC142" s="23"/>
      <c r="ED142" s="23"/>
      <c r="EE142" s="23"/>
      <c r="EF142" s="23"/>
      <c r="EG142" s="23"/>
      <c r="EH142" s="23"/>
      <c r="EI142" s="23"/>
      <c r="EJ142" s="23"/>
      <c r="EK142" s="23"/>
      <c r="EL142" s="23"/>
      <c r="EM142" s="23"/>
      <c r="EN142" s="23"/>
      <c r="EO142" s="23"/>
      <c r="EP142" s="23"/>
      <c r="EQ142" s="23"/>
      <c r="ER142" s="23"/>
      <c r="ES142" s="23"/>
      <c r="ET142" s="23"/>
      <c r="EU142" s="23"/>
      <c r="EV142" s="23"/>
      <c r="EW142" s="23"/>
      <c r="EX142" s="23"/>
      <c r="EY142" s="23"/>
      <c r="EZ142" s="23"/>
      <c r="FA142" s="23"/>
      <c r="FB142" s="23"/>
      <c r="FC142" s="23"/>
      <c r="FD142" s="23"/>
      <c r="FE142" s="23"/>
      <c r="FF142" s="23"/>
      <c r="FG142" s="23"/>
      <c r="FH142" s="23"/>
      <c r="FI142" s="23"/>
      <c r="FJ142" s="23"/>
      <c r="FK142" s="23"/>
      <c r="FL142" s="23"/>
      <c r="FM142" s="23"/>
      <c r="FN142" s="23"/>
      <c r="FO142" s="23"/>
      <c r="FP142" s="23"/>
      <c r="FQ142" s="23"/>
      <c r="FR142" s="23"/>
      <c r="FS142" s="23"/>
      <c r="FT142" s="23"/>
      <c r="FU142" s="23"/>
      <c r="FV142" s="23"/>
      <c r="FW142" s="23"/>
      <c r="FX142" s="23"/>
      <c r="FY142" s="23"/>
      <c r="FZ142" s="23"/>
      <c r="GA142" s="23"/>
      <c r="GB142" s="23"/>
      <c r="GC142" s="23"/>
      <c r="GD142" s="23"/>
      <c r="GE142" s="23"/>
      <c r="GF142" s="23"/>
      <c r="GG142" s="23"/>
      <c r="GH142" s="23"/>
      <c r="GI142" s="23"/>
      <c r="GJ142" s="23"/>
      <c r="GK142" s="23"/>
      <c r="GL142" s="23"/>
      <c r="GM142" s="23"/>
      <c r="GN142" s="23"/>
      <c r="GO142" s="23"/>
      <c r="GP142" s="23"/>
      <c r="GQ142" s="23"/>
      <c r="GR142" s="23"/>
      <c r="GS142" s="23"/>
      <c r="GT142" s="23"/>
      <c r="GU142" s="23"/>
      <c r="GV142" s="23"/>
      <c r="GW142" s="23"/>
      <c r="GX142" s="23"/>
      <c r="GY142" s="23"/>
      <c r="GZ142" s="23"/>
      <c r="HA142" s="23"/>
      <c r="HB142" s="23"/>
      <c r="HC142" s="23"/>
      <c r="HD142" s="23"/>
      <c r="HE142" s="23"/>
      <c r="HF142" s="23"/>
      <c r="HG142" s="23"/>
      <c r="HH142" s="23"/>
      <c r="HI142" s="23"/>
      <c r="HJ142" s="23"/>
      <c r="HK142" s="23"/>
      <c r="HL142" s="23"/>
      <c r="HM142" s="23"/>
      <c r="HN142" s="23"/>
      <c r="HO142" s="23"/>
      <c r="HP142" s="23"/>
      <c r="HQ142" s="23"/>
      <c r="HR142" s="23"/>
      <c r="HS142" s="23"/>
    </row>
    <row r="143" spans="1:227" s="143" customFormat="1">
      <c r="A143" s="23"/>
      <c r="G143" s="120"/>
      <c r="H143" s="96"/>
      <c r="I143" s="23"/>
      <c r="P143" s="23"/>
      <c r="Q143" s="23"/>
      <c r="R143" s="23"/>
      <c r="S143" s="50"/>
      <c r="T143" s="50"/>
      <c r="U143" s="50"/>
      <c r="V143" s="50"/>
      <c r="W143" s="50"/>
      <c r="X143" s="50"/>
      <c r="Y143" s="50"/>
      <c r="Z143" s="50"/>
      <c r="AA143" s="50"/>
      <c r="AB143" s="50"/>
      <c r="AC143" s="50"/>
      <c r="AD143" s="50"/>
      <c r="AE143" s="50"/>
      <c r="AF143" s="50"/>
      <c r="AG143" s="50"/>
      <c r="AH143" s="50"/>
      <c r="AI143" s="50"/>
      <c r="AJ143" s="50"/>
      <c r="AK143" s="50"/>
      <c r="AL143" s="50"/>
      <c r="AM143" s="50"/>
      <c r="AN143" s="50"/>
      <c r="AO143" s="50"/>
      <c r="AP143" s="50"/>
      <c r="AQ143" s="50"/>
      <c r="AR143" s="50"/>
      <c r="AS143" s="50"/>
      <c r="AT143" s="23"/>
      <c r="AU143" s="23"/>
      <c r="AV143" s="23"/>
      <c r="AW143" s="23"/>
      <c r="AX143" s="23"/>
      <c r="AY143" s="23"/>
      <c r="AZ143" s="23"/>
      <c r="BA143" s="23"/>
      <c r="BB143" s="23"/>
      <c r="BC143" s="23"/>
      <c r="BD143" s="23"/>
      <c r="BE143" s="23"/>
      <c r="BF143" s="23"/>
      <c r="BG143" s="23"/>
      <c r="BH143" s="23"/>
      <c r="BI143" s="23"/>
      <c r="BJ143" s="23"/>
      <c r="BK143" s="23"/>
      <c r="BL143" s="23"/>
      <c r="BM143" s="23"/>
      <c r="BN143" s="23"/>
      <c r="BO143" s="23"/>
      <c r="BP143" s="23"/>
      <c r="BQ143" s="23"/>
      <c r="BR143" s="23"/>
      <c r="BS143" s="23"/>
      <c r="BT143" s="23"/>
      <c r="BU143" s="23"/>
      <c r="BV143" s="23"/>
      <c r="BW143" s="23"/>
      <c r="BX143" s="23"/>
      <c r="BY143" s="23"/>
      <c r="BZ143" s="23"/>
      <c r="CA143" s="23"/>
      <c r="CB143" s="23"/>
      <c r="CC143" s="23"/>
      <c r="CD143" s="23"/>
      <c r="CE143" s="23"/>
      <c r="CF143" s="23"/>
      <c r="CG143" s="23"/>
      <c r="CH143" s="23"/>
      <c r="CI143" s="23"/>
      <c r="CJ143" s="23"/>
      <c r="CK143" s="23"/>
      <c r="CL143" s="23"/>
      <c r="CM143" s="23"/>
      <c r="CN143" s="23"/>
      <c r="CO143" s="23"/>
      <c r="CP143" s="23"/>
      <c r="CQ143" s="23"/>
      <c r="CR143" s="23"/>
      <c r="CS143" s="23"/>
      <c r="CT143" s="23"/>
      <c r="CU143" s="23"/>
      <c r="CV143" s="23"/>
      <c r="CW143" s="23"/>
      <c r="CX143" s="23"/>
      <c r="CY143" s="23"/>
      <c r="CZ143" s="23"/>
      <c r="DA143" s="23"/>
      <c r="DB143" s="23"/>
      <c r="DC143" s="23"/>
      <c r="DD143" s="23"/>
      <c r="DE143" s="23"/>
      <c r="DF143" s="23"/>
      <c r="DG143" s="23"/>
      <c r="DH143" s="23"/>
      <c r="DI143" s="23"/>
      <c r="DJ143" s="23"/>
      <c r="DK143" s="23"/>
      <c r="DL143" s="23"/>
      <c r="DM143" s="23"/>
      <c r="DN143" s="23"/>
      <c r="DO143" s="23"/>
      <c r="DP143" s="23"/>
      <c r="DQ143" s="23"/>
      <c r="DR143" s="23"/>
      <c r="DS143" s="23"/>
      <c r="DT143" s="23"/>
      <c r="DU143" s="23"/>
      <c r="DV143" s="23"/>
      <c r="DW143" s="23"/>
      <c r="DX143" s="23"/>
      <c r="DY143" s="23"/>
      <c r="DZ143" s="23"/>
      <c r="EA143" s="23"/>
      <c r="EB143" s="23"/>
      <c r="EC143" s="23"/>
      <c r="ED143" s="23"/>
      <c r="EE143" s="23"/>
      <c r="EF143" s="23"/>
      <c r="EG143" s="23"/>
      <c r="EH143" s="23"/>
      <c r="EI143" s="23"/>
      <c r="EJ143" s="23"/>
      <c r="EK143" s="23"/>
      <c r="EL143" s="23"/>
      <c r="EM143" s="23"/>
      <c r="EN143" s="23"/>
      <c r="EO143" s="23"/>
      <c r="EP143" s="23"/>
      <c r="EQ143" s="23"/>
      <c r="ER143" s="23"/>
      <c r="ES143" s="23"/>
      <c r="ET143" s="23"/>
      <c r="EU143" s="23"/>
      <c r="EV143" s="23"/>
      <c r="EW143" s="23"/>
      <c r="EX143" s="23"/>
      <c r="EY143" s="23"/>
      <c r="EZ143" s="23"/>
      <c r="FA143" s="23"/>
      <c r="FB143" s="23"/>
      <c r="FC143" s="23"/>
      <c r="FD143" s="23"/>
      <c r="FE143" s="23"/>
      <c r="FF143" s="23"/>
      <c r="FG143" s="23"/>
      <c r="FH143" s="23"/>
      <c r="FI143" s="23"/>
      <c r="FJ143" s="23"/>
      <c r="FK143" s="23"/>
      <c r="FL143" s="23"/>
      <c r="FM143" s="23"/>
      <c r="FN143" s="23"/>
      <c r="FO143" s="23"/>
      <c r="FP143" s="23"/>
      <c r="FQ143" s="23"/>
      <c r="FR143" s="23"/>
      <c r="FS143" s="23"/>
      <c r="FT143" s="23"/>
      <c r="FU143" s="23"/>
      <c r="FV143" s="23"/>
      <c r="FW143" s="23"/>
      <c r="FX143" s="23"/>
      <c r="FY143" s="23"/>
      <c r="FZ143" s="23"/>
      <c r="GA143" s="23"/>
      <c r="GB143" s="23"/>
      <c r="GC143" s="23"/>
      <c r="GD143" s="23"/>
      <c r="GE143" s="23"/>
      <c r="GF143" s="23"/>
      <c r="GG143" s="23"/>
      <c r="GH143" s="23"/>
      <c r="GI143" s="23"/>
      <c r="GJ143" s="23"/>
      <c r="GK143" s="23"/>
      <c r="GL143" s="23"/>
      <c r="GM143" s="23"/>
      <c r="GN143" s="23"/>
      <c r="GO143" s="23"/>
      <c r="GP143" s="23"/>
      <c r="GQ143" s="23"/>
      <c r="GR143" s="23"/>
      <c r="GS143" s="23"/>
      <c r="GT143" s="23"/>
      <c r="GU143" s="23"/>
      <c r="GV143" s="23"/>
      <c r="GW143" s="23"/>
      <c r="GX143" s="23"/>
      <c r="GY143" s="23"/>
      <c r="GZ143" s="23"/>
      <c r="HA143" s="23"/>
      <c r="HB143" s="23"/>
      <c r="HC143" s="23"/>
      <c r="HD143" s="23"/>
      <c r="HE143" s="23"/>
      <c r="HF143" s="23"/>
      <c r="HG143" s="23"/>
      <c r="HH143" s="23"/>
      <c r="HI143" s="23"/>
      <c r="HJ143" s="23"/>
      <c r="HK143" s="23"/>
      <c r="HL143" s="23"/>
      <c r="HM143" s="23"/>
      <c r="HN143" s="23"/>
      <c r="HO143" s="23"/>
      <c r="HP143" s="23"/>
      <c r="HQ143" s="23"/>
      <c r="HR143" s="23"/>
      <c r="HS143" s="23"/>
    </row>
    <row r="144" spans="1:227" s="143" customFormat="1">
      <c r="A144" s="23"/>
      <c r="G144" s="120"/>
      <c r="H144" s="96"/>
      <c r="I144" s="23"/>
      <c r="P144" s="23"/>
      <c r="Q144" s="23"/>
      <c r="R144" s="23"/>
      <c r="S144" s="50"/>
      <c r="T144" s="50"/>
      <c r="U144" s="50"/>
      <c r="V144" s="50"/>
      <c r="W144" s="50"/>
      <c r="X144" s="50"/>
      <c r="Y144" s="50"/>
      <c r="Z144" s="50"/>
      <c r="AA144" s="50"/>
      <c r="AB144" s="50"/>
      <c r="AC144" s="50"/>
      <c r="AD144" s="50"/>
      <c r="AE144" s="50"/>
      <c r="AF144" s="50"/>
      <c r="AG144" s="50"/>
      <c r="AH144" s="50"/>
      <c r="AI144" s="50"/>
      <c r="AJ144" s="50"/>
      <c r="AK144" s="50"/>
      <c r="AL144" s="50"/>
      <c r="AM144" s="50"/>
      <c r="AN144" s="50"/>
      <c r="AO144" s="50"/>
      <c r="AP144" s="50"/>
      <c r="AQ144" s="50"/>
      <c r="AR144" s="50"/>
      <c r="AS144" s="50"/>
      <c r="AT144" s="23"/>
      <c r="AU144" s="23"/>
      <c r="AV144" s="23"/>
      <c r="AW144" s="23"/>
      <c r="AX144" s="23"/>
      <c r="AY144" s="23"/>
      <c r="AZ144" s="23"/>
      <c r="BA144" s="23"/>
      <c r="BB144" s="23"/>
      <c r="BC144" s="23"/>
      <c r="BD144" s="23"/>
      <c r="BE144" s="23"/>
      <c r="BF144" s="23"/>
      <c r="BG144" s="23"/>
      <c r="BH144" s="23"/>
      <c r="BI144" s="23"/>
      <c r="BJ144" s="23"/>
      <c r="BK144" s="23"/>
      <c r="BL144" s="23"/>
      <c r="BM144" s="23"/>
      <c r="BN144" s="23"/>
      <c r="BO144" s="23"/>
      <c r="BP144" s="23"/>
      <c r="BQ144" s="23"/>
      <c r="BR144" s="23"/>
      <c r="BS144" s="23"/>
      <c r="BT144" s="23"/>
      <c r="BU144" s="23"/>
      <c r="BV144" s="23"/>
      <c r="BW144" s="23"/>
      <c r="BX144" s="23"/>
      <c r="BY144" s="23"/>
      <c r="BZ144" s="23"/>
      <c r="CA144" s="23"/>
      <c r="CB144" s="23"/>
      <c r="CC144" s="23"/>
      <c r="CD144" s="23"/>
      <c r="CE144" s="23"/>
      <c r="CF144" s="23"/>
      <c r="CG144" s="23"/>
      <c r="CH144" s="23"/>
      <c r="CI144" s="23"/>
      <c r="CJ144" s="23"/>
      <c r="CK144" s="23"/>
      <c r="CL144" s="23"/>
      <c r="CM144" s="23"/>
      <c r="CN144" s="23"/>
      <c r="CO144" s="23"/>
      <c r="CP144" s="23"/>
      <c r="CQ144" s="23"/>
      <c r="CR144" s="23"/>
      <c r="CS144" s="23"/>
      <c r="CT144" s="23"/>
      <c r="CU144" s="23"/>
      <c r="CV144" s="23"/>
      <c r="CW144" s="23"/>
      <c r="CX144" s="23"/>
      <c r="CY144" s="23"/>
      <c r="CZ144" s="23"/>
      <c r="DA144" s="23"/>
      <c r="DB144" s="23"/>
      <c r="DC144" s="23"/>
      <c r="DD144" s="23"/>
      <c r="DE144" s="23"/>
      <c r="DF144" s="23"/>
      <c r="DG144" s="23"/>
      <c r="DH144" s="23"/>
      <c r="DI144" s="23"/>
      <c r="DJ144" s="23"/>
      <c r="DK144" s="23"/>
      <c r="DL144" s="23"/>
      <c r="DM144" s="23"/>
      <c r="DN144" s="23"/>
      <c r="DO144" s="23"/>
      <c r="DP144" s="23"/>
      <c r="DQ144" s="23"/>
      <c r="DR144" s="23"/>
      <c r="DS144" s="23"/>
      <c r="DT144" s="23"/>
      <c r="DU144" s="23"/>
      <c r="DV144" s="23"/>
      <c r="DW144" s="23"/>
      <c r="DX144" s="23"/>
      <c r="DY144" s="23"/>
      <c r="DZ144" s="23"/>
      <c r="EA144" s="23"/>
      <c r="EB144" s="23"/>
      <c r="EC144" s="23"/>
      <c r="ED144" s="23"/>
      <c r="EE144" s="23"/>
      <c r="EF144" s="23"/>
      <c r="EG144" s="23"/>
      <c r="EH144" s="23"/>
      <c r="EI144" s="23"/>
      <c r="EJ144" s="23"/>
      <c r="EK144" s="23"/>
      <c r="EL144" s="23"/>
      <c r="EM144" s="23"/>
      <c r="EN144" s="23"/>
      <c r="EO144" s="23"/>
      <c r="EP144" s="23"/>
      <c r="EQ144" s="23"/>
      <c r="ER144" s="23"/>
      <c r="ES144" s="23"/>
      <c r="ET144" s="23"/>
      <c r="EU144" s="23"/>
      <c r="EV144" s="23"/>
      <c r="EW144" s="23"/>
      <c r="EX144" s="23"/>
      <c r="EY144" s="23"/>
      <c r="EZ144" s="23"/>
      <c r="FA144" s="23"/>
      <c r="FB144" s="23"/>
      <c r="FC144" s="23"/>
      <c r="FD144" s="23"/>
      <c r="FE144" s="23"/>
      <c r="FF144" s="23"/>
      <c r="FG144" s="23"/>
      <c r="FH144" s="23"/>
      <c r="FI144" s="23"/>
      <c r="FJ144" s="23"/>
      <c r="FK144" s="23"/>
      <c r="FL144" s="23"/>
      <c r="FM144" s="23"/>
      <c r="FN144" s="23"/>
      <c r="FO144" s="23"/>
      <c r="FP144" s="23"/>
      <c r="FQ144" s="23"/>
      <c r="FR144" s="23"/>
      <c r="FS144" s="23"/>
      <c r="FT144" s="23"/>
      <c r="FU144" s="23"/>
      <c r="FV144" s="23"/>
      <c r="FW144" s="23"/>
      <c r="FX144" s="23"/>
      <c r="FY144" s="23"/>
      <c r="FZ144" s="23"/>
      <c r="GA144" s="23"/>
      <c r="GB144" s="23"/>
      <c r="GC144" s="23"/>
      <c r="GD144" s="23"/>
      <c r="GE144" s="23"/>
      <c r="GF144" s="23"/>
      <c r="GG144" s="23"/>
      <c r="GH144" s="23"/>
      <c r="GI144" s="23"/>
      <c r="GJ144" s="23"/>
      <c r="GK144" s="23"/>
      <c r="GL144" s="23"/>
      <c r="GM144" s="23"/>
      <c r="GN144" s="23"/>
      <c r="GO144" s="23"/>
      <c r="GP144" s="23"/>
      <c r="GQ144" s="23"/>
      <c r="GR144" s="23"/>
      <c r="GS144" s="23"/>
      <c r="GT144" s="23"/>
      <c r="GU144" s="23"/>
      <c r="GV144" s="23"/>
      <c r="GW144" s="23"/>
      <c r="GX144" s="23"/>
      <c r="GY144" s="23"/>
      <c r="GZ144" s="23"/>
      <c r="HA144" s="23"/>
      <c r="HB144" s="23"/>
      <c r="HC144" s="23"/>
      <c r="HD144" s="23"/>
      <c r="HE144" s="23"/>
      <c r="HF144" s="23"/>
      <c r="HG144" s="23"/>
      <c r="HH144" s="23"/>
      <c r="HI144" s="23"/>
      <c r="HJ144" s="23"/>
      <c r="HK144" s="23"/>
      <c r="HL144" s="23"/>
      <c r="HM144" s="23"/>
      <c r="HN144" s="23"/>
      <c r="HO144" s="23"/>
      <c r="HP144" s="23"/>
      <c r="HQ144" s="23"/>
      <c r="HR144" s="23"/>
      <c r="HS144" s="23"/>
    </row>
    <row r="145" spans="1:227" s="143" customFormat="1">
      <c r="A145" s="23"/>
      <c r="G145" s="120"/>
      <c r="H145" s="96"/>
      <c r="I145" s="23"/>
      <c r="P145" s="23"/>
      <c r="Q145" s="23"/>
      <c r="R145" s="23"/>
      <c r="S145" s="50"/>
      <c r="T145" s="50"/>
      <c r="U145" s="50"/>
      <c r="V145" s="50"/>
      <c r="W145" s="50"/>
      <c r="X145" s="50"/>
      <c r="Y145" s="50"/>
      <c r="Z145" s="50"/>
      <c r="AA145" s="50"/>
      <c r="AB145" s="50"/>
      <c r="AC145" s="50"/>
      <c r="AD145" s="50"/>
      <c r="AE145" s="50"/>
      <c r="AF145" s="50"/>
      <c r="AG145" s="50"/>
      <c r="AH145" s="50"/>
      <c r="AI145" s="50"/>
      <c r="AJ145" s="50"/>
      <c r="AK145" s="50"/>
      <c r="AL145" s="50"/>
      <c r="AM145" s="50"/>
      <c r="AN145" s="50"/>
      <c r="AO145" s="50"/>
      <c r="AP145" s="50"/>
      <c r="AQ145" s="50"/>
      <c r="AR145" s="50"/>
      <c r="AS145" s="50"/>
      <c r="AT145" s="23"/>
      <c r="AU145" s="23"/>
      <c r="AV145" s="23"/>
      <c r="AW145" s="23"/>
      <c r="AX145" s="23"/>
      <c r="AY145" s="23"/>
      <c r="AZ145" s="23"/>
      <c r="BA145" s="23"/>
      <c r="BB145" s="23"/>
      <c r="BC145" s="23"/>
      <c r="BD145" s="23"/>
      <c r="BE145" s="23"/>
      <c r="BF145" s="23"/>
      <c r="BG145" s="23"/>
      <c r="BH145" s="23"/>
      <c r="BI145" s="23"/>
      <c r="BJ145" s="23"/>
      <c r="BK145" s="23"/>
      <c r="BL145" s="23"/>
      <c r="BM145" s="23"/>
      <c r="BN145" s="23"/>
      <c r="BO145" s="23"/>
      <c r="BP145" s="23"/>
      <c r="BQ145" s="23"/>
      <c r="BR145" s="23"/>
      <c r="BS145" s="23"/>
      <c r="BT145" s="23"/>
      <c r="BU145" s="23"/>
      <c r="BV145" s="23"/>
      <c r="BW145" s="23"/>
      <c r="BX145" s="23"/>
      <c r="BY145" s="23"/>
      <c r="BZ145" s="23"/>
      <c r="CA145" s="23"/>
      <c r="CB145" s="23"/>
      <c r="CC145" s="23"/>
      <c r="CD145" s="23"/>
      <c r="CE145" s="23"/>
      <c r="CF145" s="23"/>
      <c r="CG145" s="23"/>
      <c r="CH145" s="23"/>
      <c r="CI145" s="23"/>
      <c r="CJ145" s="23"/>
      <c r="CK145" s="23"/>
      <c r="CL145" s="23"/>
      <c r="CM145" s="23"/>
      <c r="CN145" s="23"/>
      <c r="CO145" s="23"/>
      <c r="CP145" s="23"/>
      <c r="CQ145" s="23"/>
      <c r="CR145" s="23"/>
      <c r="CS145" s="23"/>
      <c r="CT145" s="23"/>
      <c r="CU145" s="23"/>
      <c r="CV145" s="23"/>
      <c r="CW145" s="23"/>
      <c r="CX145" s="23"/>
      <c r="CY145" s="23"/>
      <c r="CZ145" s="23"/>
      <c r="DA145" s="23"/>
      <c r="DB145" s="23"/>
      <c r="DC145" s="23"/>
      <c r="DD145" s="23"/>
      <c r="DE145" s="23"/>
      <c r="DF145" s="23"/>
      <c r="DG145" s="23"/>
      <c r="DH145" s="23"/>
      <c r="DI145" s="23"/>
      <c r="DJ145" s="23"/>
      <c r="DK145" s="23"/>
      <c r="DL145" s="23"/>
      <c r="DM145" s="23"/>
      <c r="DN145" s="23"/>
      <c r="DO145" s="23"/>
      <c r="DP145" s="23"/>
      <c r="DQ145" s="23"/>
      <c r="DR145" s="23"/>
      <c r="DS145" s="23"/>
      <c r="DT145" s="23"/>
      <c r="DU145" s="23"/>
      <c r="DV145" s="23"/>
      <c r="DW145" s="23"/>
      <c r="DX145" s="23"/>
      <c r="DY145" s="23"/>
      <c r="DZ145" s="23"/>
      <c r="EA145" s="23"/>
      <c r="EB145" s="23"/>
      <c r="EC145" s="23"/>
      <c r="ED145" s="23"/>
      <c r="EE145" s="23"/>
      <c r="EF145" s="23"/>
      <c r="EG145" s="23"/>
      <c r="EH145" s="23"/>
      <c r="EI145" s="23"/>
      <c r="EJ145" s="23"/>
      <c r="EK145" s="23"/>
      <c r="EL145" s="23"/>
      <c r="EM145" s="23"/>
      <c r="EN145" s="23"/>
      <c r="EO145" s="23"/>
      <c r="EP145" s="23"/>
      <c r="EQ145" s="23"/>
      <c r="ER145" s="23"/>
      <c r="ES145" s="23"/>
      <c r="ET145" s="23"/>
      <c r="EU145" s="23"/>
      <c r="EV145" s="23"/>
      <c r="EW145" s="23"/>
      <c r="EX145" s="23"/>
      <c r="EY145" s="23"/>
      <c r="EZ145" s="23"/>
      <c r="FA145" s="23"/>
      <c r="FB145" s="23"/>
      <c r="FC145" s="23"/>
      <c r="FD145" s="23"/>
      <c r="FE145" s="23"/>
      <c r="FF145" s="23"/>
      <c r="FG145" s="23"/>
      <c r="FH145" s="23"/>
      <c r="FI145" s="23"/>
      <c r="FJ145" s="23"/>
      <c r="FK145" s="23"/>
      <c r="FL145" s="23"/>
      <c r="FM145" s="23"/>
      <c r="FN145" s="23"/>
      <c r="FO145" s="23"/>
      <c r="FP145" s="23"/>
      <c r="FQ145" s="23"/>
      <c r="FR145" s="23"/>
      <c r="FS145" s="23"/>
      <c r="FT145" s="23"/>
      <c r="FU145" s="23"/>
      <c r="FV145" s="23"/>
      <c r="FW145" s="23"/>
      <c r="FX145" s="23"/>
      <c r="FY145" s="23"/>
      <c r="FZ145" s="23"/>
      <c r="GA145" s="23"/>
      <c r="GB145" s="23"/>
      <c r="GC145" s="23"/>
      <c r="GD145" s="23"/>
      <c r="GE145" s="23"/>
      <c r="GF145" s="23"/>
      <c r="GG145" s="23"/>
      <c r="GH145" s="23"/>
      <c r="GI145" s="23"/>
      <c r="GJ145" s="23"/>
      <c r="GK145" s="23"/>
      <c r="GL145" s="23"/>
      <c r="GM145" s="23"/>
      <c r="GN145" s="23"/>
      <c r="GO145" s="23"/>
      <c r="GP145" s="23"/>
      <c r="GQ145" s="23"/>
      <c r="GR145" s="23"/>
      <c r="GS145" s="23"/>
      <c r="GT145" s="23"/>
      <c r="GU145" s="23"/>
      <c r="GV145" s="23"/>
      <c r="GW145" s="23"/>
      <c r="GX145" s="23"/>
      <c r="GY145" s="23"/>
      <c r="GZ145" s="23"/>
      <c r="HA145" s="23"/>
      <c r="HB145" s="23"/>
      <c r="HC145" s="23"/>
      <c r="HD145" s="23"/>
      <c r="HE145" s="23"/>
      <c r="HF145" s="23"/>
      <c r="HG145" s="23"/>
      <c r="HH145" s="23"/>
      <c r="HI145" s="23"/>
      <c r="HJ145" s="23"/>
      <c r="HK145" s="23"/>
      <c r="HL145" s="23"/>
      <c r="HM145" s="23"/>
      <c r="HN145" s="23"/>
      <c r="HO145" s="23"/>
      <c r="HP145" s="23"/>
      <c r="HQ145" s="23"/>
      <c r="HR145" s="23"/>
      <c r="HS145" s="23"/>
    </row>
    <row r="146" spans="1:227" s="143" customFormat="1">
      <c r="A146" s="23"/>
      <c r="G146" s="120"/>
      <c r="H146" s="96"/>
      <c r="I146" s="23"/>
      <c r="P146" s="23"/>
      <c r="Q146" s="23"/>
      <c r="R146" s="23"/>
      <c r="S146" s="50"/>
      <c r="T146" s="50"/>
      <c r="U146" s="50"/>
      <c r="V146" s="50"/>
      <c r="W146" s="50"/>
      <c r="X146" s="50"/>
      <c r="Y146" s="50"/>
      <c r="Z146" s="50"/>
      <c r="AA146" s="50"/>
      <c r="AB146" s="50"/>
      <c r="AC146" s="50"/>
      <c r="AD146" s="50"/>
      <c r="AE146" s="50"/>
      <c r="AF146" s="50"/>
      <c r="AG146" s="50"/>
      <c r="AH146" s="50"/>
      <c r="AI146" s="50"/>
      <c r="AJ146" s="50"/>
      <c r="AK146" s="50"/>
      <c r="AL146" s="50"/>
      <c r="AM146" s="50"/>
      <c r="AN146" s="50"/>
      <c r="AO146" s="50"/>
      <c r="AP146" s="50"/>
      <c r="AQ146" s="50"/>
      <c r="AR146" s="50"/>
      <c r="AS146" s="50"/>
      <c r="AT146" s="23"/>
      <c r="AU146" s="23"/>
      <c r="AV146" s="23"/>
      <c r="AW146" s="23"/>
      <c r="AX146" s="23"/>
      <c r="AY146" s="23"/>
      <c r="AZ146" s="23"/>
      <c r="BA146" s="23"/>
      <c r="BB146" s="23"/>
      <c r="BC146" s="23"/>
      <c r="BD146" s="23"/>
      <c r="BE146" s="23"/>
      <c r="BF146" s="23"/>
      <c r="BG146" s="23"/>
      <c r="BH146" s="23"/>
      <c r="BI146" s="23"/>
      <c r="BJ146" s="23"/>
      <c r="BK146" s="23"/>
      <c r="BL146" s="23"/>
      <c r="BM146" s="23"/>
      <c r="BN146" s="23"/>
      <c r="BO146" s="23"/>
      <c r="BP146" s="23"/>
      <c r="BQ146" s="23"/>
      <c r="BR146" s="23"/>
      <c r="BS146" s="23"/>
      <c r="BT146" s="23"/>
      <c r="BU146" s="23"/>
      <c r="BV146" s="23"/>
      <c r="BW146" s="23"/>
      <c r="BX146" s="23"/>
      <c r="BY146" s="23"/>
      <c r="BZ146" s="23"/>
      <c r="CA146" s="23"/>
      <c r="CB146" s="23"/>
      <c r="CC146" s="23"/>
      <c r="CD146" s="23"/>
      <c r="CE146" s="23"/>
      <c r="CF146" s="23"/>
      <c r="CG146" s="23"/>
      <c r="CH146" s="23"/>
      <c r="CI146" s="23"/>
      <c r="CJ146" s="23"/>
      <c r="CK146" s="23"/>
      <c r="CL146" s="23"/>
      <c r="CM146" s="23"/>
      <c r="CN146" s="23"/>
      <c r="CO146" s="23"/>
      <c r="CP146" s="23"/>
      <c r="CQ146" s="23"/>
      <c r="CR146" s="23"/>
      <c r="CS146" s="23"/>
      <c r="CT146" s="23"/>
      <c r="CU146" s="23"/>
      <c r="CV146" s="23"/>
      <c r="CW146" s="23"/>
      <c r="CX146" s="23"/>
      <c r="CY146" s="23"/>
      <c r="CZ146" s="23"/>
      <c r="DA146" s="23"/>
      <c r="DB146" s="23"/>
      <c r="DC146" s="23"/>
      <c r="DD146" s="23"/>
      <c r="DE146" s="23"/>
      <c r="DF146" s="23"/>
      <c r="DG146" s="23"/>
      <c r="DH146" s="23"/>
      <c r="DI146" s="23"/>
      <c r="DJ146" s="23"/>
      <c r="DK146" s="23"/>
      <c r="DL146" s="23"/>
      <c r="DM146" s="23"/>
      <c r="DN146" s="23"/>
      <c r="DO146" s="23"/>
      <c r="DP146" s="23"/>
      <c r="DQ146" s="23"/>
      <c r="DR146" s="23"/>
      <c r="DS146" s="23"/>
      <c r="DT146" s="23"/>
      <c r="DU146" s="23"/>
      <c r="DV146" s="23"/>
      <c r="DW146" s="23"/>
      <c r="DX146" s="23"/>
      <c r="DY146" s="23"/>
      <c r="DZ146" s="23"/>
      <c r="EA146" s="23"/>
      <c r="EB146" s="23"/>
      <c r="EC146" s="23"/>
      <c r="ED146" s="23"/>
      <c r="EE146" s="23"/>
      <c r="EF146" s="23"/>
      <c r="EG146" s="23"/>
      <c r="EH146" s="23"/>
      <c r="EI146" s="23"/>
      <c r="EJ146" s="23"/>
      <c r="EK146" s="23"/>
      <c r="EL146" s="23"/>
      <c r="EM146" s="23"/>
      <c r="EN146" s="23"/>
      <c r="EO146" s="23"/>
      <c r="EP146" s="23"/>
      <c r="EQ146" s="23"/>
      <c r="ER146" s="23"/>
      <c r="ES146" s="23"/>
      <c r="ET146" s="23"/>
      <c r="EU146" s="23"/>
      <c r="EV146" s="23"/>
      <c r="EW146" s="23"/>
      <c r="EX146" s="23"/>
      <c r="EY146" s="23"/>
      <c r="EZ146" s="23"/>
      <c r="FA146" s="23"/>
      <c r="FB146" s="23"/>
      <c r="FC146" s="23"/>
      <c r="FD146" s="23"/>
      <c r="FE146" s="23"/>
      <c r="FF146" s="23"/>
      <c r="FG146" s="23"/>
      <c r="FH146" s="23"/>
      <c r="FI146" s="23"/>
      <c r="FJ146" s="23"/>
      <c r="FK146" s="23"/>
      <c r="FL146" s="23"/>
      <c r="FM146" s="23"/>
      <c r="FN146" s="23"/>
      <c r="FO146" s="23"/>
      <c r="FP146" s="23"/>
      <c r="FQ146" s="23"/>
      <c r="FR146" s="23"/>
      <c r="FS146" s="23"/>
      <c r="FT146" s="23"/>
      <c r="FU146" s="23"/>
      <c r="FV146" s="23"/>
      <c r="FW146" s="23"/>
      <c r="FX146" s="23"/>
      <c r="FY146" s="23"/>
      <c r="FZ146" s="23"/>
      <c r="GA146" s="23"/>
      <c r="GB146" s="23"/>
      <c r="GC146" s="23"/>
      <c r="GD146" s="23"/>
      <c r="GE146" s="23"/>
      <c r="GF146" s="23"/>
      <c r="GG146" s="23"/>
      <c r="GH146" s="23"/>
      <c r="GI146" s="23"/>
      <c r="GJ146" s="23"/>
      <c r="GK146" s="23"/>
      <c r="GL146" s="23"/>
      <c r="GM146" s="23"/>
      <c r="GN146" s="23"/>
      <c r="GO146" s="23"/>
      <c r="GP146" s="23"/>
      <c r="GQ146" s="23"/>
      <c r="GR146" s="23"/>
      <c r="GS146" s="23"/>
      <c r="GT146" s="23"/>
      <c r="GU146" s="23"/>
      <c r="GV146" s="23"/>
      <c r="GW146" s="23"/>
      <c r="GX146" s="23"/>
      <c r="GY146" s="23"/>
      <c r="GZ146" s="23"/>
      <c r="HA146" s="23"/>
      <c r="HB146" s="23"/>
      <c r="HC146" s="23"/>
      <c r="HD146" s="23"/>
      <c r="HE146" s="23"/>
      <c r="HF146" s="23"/>
      <c r="HG146" s="23"/>
      <c r="HH146" s="23"/>
      <c r="HI146" s="23"/>
      <c r="HJ146" s="23"/>
      <c r="HK146" s="23"/>
      <c r="HL146" s="23"/>
      <c r="HM146" s="23"/>
      <c r="HN146" s="23"/>
      <c r="HO146" s="23"/>
      <c r="HP146" s="23"/>
      <c r="HQ146" s="23"/>
      <c r="HR146" s="23"/>
      <c r="HS146" s="23"/>
    </row>
    <row r="147" spans="1:227" s="143" customFormat="1" ht="24" customHeight="1">
      <c r="A147" s="23"/>
      <c r="G147" s="120"/>
      <c r="H147" s="96"/>
      <c r="I147" s="23"/>
      <c r="P147" s="23"/>
      <c r="Q147" s="23"/>
      <c r="R147" s="23"/>
      <c r="S147" s="50"/>
      <c r="T147" s="50"/>
      <c r="U147" s="50"/>
      <c r="V147" s="50"/>
      <c r="W147" s="50"/>
      <c r="X147" s="50"/>
      <c r="Y147" s="50"/>
      <c r="Z147" s="50"/>
      <c r="AA147" s="50"/>
      <c r="AB147" s="50"/>
      <c r="AC147" s="50"/>
      <c r="AD147" s="50"/>
      <c r="AE147" s="50"/>
      <c r="AF147" s="50"/>
      <c r="AG147" s="50"/>
      <c r="AH147" s="50"/>
      <c r="AI147" s="50"/>
      <c r="AJ147" s="50"/>
      <c r="AK147" s="50"/>
      <c r="AL147" s="50"/>
      <c r="AM147" s="50"/>
      <c r="AN147" s="50"/>
      <c r="AO147" s="50"/>
      <c r="AP147" s="50"/>
      <c r="AQ147" s="50"/>
      <c r="AR147" s="50"/>
      <c r="AS147" s="50"/>
      <c r="AT147" s="23"/>
      <c r="AU147" s="23"/>
      <c r="AV147" s="23"/>
      <c r="AW147" s="23"/>
      <c r="AX147" s="23"/>
      <c r="AY147" s="23"/>
      <c r="AZ147" s="23"/>
      <c r="BA147" s="23"/>
      <c r="BB147" s="23"/>
      <c r="BC147" s="23"/>
      <c r="BD147" s="23"/>
      <c r="BE147" s="23"/>
      <c r="BF147" s="23"/>
      <c r="BG147" s="23"/>
      <c r="BH147" s="23"/>
      <c r="BI147" s="23"/>
      <c r="BJ147" s="23"/>
      <c r="BK147" s="23"/>
      <c r="BL147" s="23"/>
      <c r="BM147" s="23"/>
      <c r="BN147" s="23"/>
      <c r="BO147" s="23"/>
      <c r="BP147" s="23"/>
      <c r="BQ147" s="23"/>
      <c r="BR147" s="23"/>
      <c r="BS147" s="23"/>
      <c r="BT147" s="23"/>
      <c r="BU147" s="23"/>
      <c r="BV147" s="23"/>
      <c r="BW147" s="23"/>
      <c r="BX147" s="23"/>
      <c r="BY147" s="23"/>
      <c r="BZ147" s="23"/>
      <c r="CA147" s="23"/>
      <c r="CB147" s="23"/>
      <c r="CC147" s="23"/>
      <c r="CD147" s="23"/>
      <c r="CE147" s="23"/>
      <c r="CF147" s="23"/>
      <c r="CG147" s="23"/>
      <c r="CH147" s="23"/>
      <c r="CI147" s="23"/>
      <c r="CJ147" s="23"/>
      <c r="CK147" s="23"/>
      <c r="CL147" s="23"/>
      <c r="CM147" s="23"/>
      <c r="CN147" s="23"/>
      <c r="CO147" s="23"/>
      <c r="CP147" s="23"/>
      <c r="CQ147" s="23"/>
      <c r="CR147" s="23"/>
      <c r="CS147" s="23"/>
      <c r="CT147" s="23"/>
      <c r="CU147" s="23"/>
      <c r="CV147" s="23"/>
      <c r="CW147" s="23"/>
      <c r="CX147" s="23"/>
      <c r="CY147" s="23"/>
      <c r="CZ147" s="23"/>
      <c r="DA147" s="23"/>
      <c r="DB147" s="23"/>
      <c r="DC147" s="23"/>
      <c r="DD147" s="23"/>
      <c r="DE147" s="23"/>
      <c r="DF147" s="23"/>
      <c r="DG147" s="23"/>
      <c r="DH147" s="23"/>
      <c r="DI147" s="23"/>
      <c r="DJ147" s="23"/>
      <c r="DK147" s="23"/>
      <c r="DL147" s="23"/>
      <c r="DM147" s="23"/>
      <c r="DN147" s="23"/>
      <c r="DO147" s="23"/>
      <c r="DP147" s="23"/>
      <c r="DQ147" s="23"/>
      <c r="DR147" s="23"/>
      <c r="DS147" s="23"/>
      <c r="DT147" s="23"/>
      <c r="DU147" s="23"/>
      <c r="DV147" s="23"/>
      <c r="DW147" s="23"/>
      <c r="DX147" s="23"/>
      <c r="DY147" s="23"/>
      <c r="DZ147" s="23"/>
      <c r="EA147" s="23"/>
      <c r="EB147" s="23"/>
      <c r="EC147" s="23"/>
      <c r="ED147" s="23"/>
      <c r="EE147" s="23"/>
      <c r="EF147" s="23"/>
      <c r="EG147" s="23"/>
      <c r="EH147" s="23"/>
      <c r="EI147" s="23"/>
      <c r="EJ147" s="23"/>
      <c r="EK147" s="23"/>
      <c r="EL147" s="23"/>
      <c r="EM147" s="23"/>
      <c r="EN147" s="23"/>
      <c r="EO147" s="23"/>
      <c r="EP147" s="23"/>
      <c r="EQ147" s="23"/>
      <c r="ER147" s="23"/>
      <c r="ES147" s="23"/>
      <c r="ET147" s="23"/>
      <c r="EU147" s="23"/>
      <c r="EV147" s="23"/>
      <c r="EW147" s="23"/>
      <c r="EX147" s="23"/>
      <c r="EY147" s="23"/>
      <c r="EZ147" s="23"/>
      <c r="FA147" s="23"/>
      <c r="FB147" s="23"/>
      <c r="FC147" s="23"/>
      <c r="FD147" s="23"/>
      <c r="FE147" s="23"/>
      <c r="FF147" s="23"/>
      <c r="FG147" s="23"/>
      <c r="FH147" s="23"/>
      <c r="FI147" s="23"/>
      <c r="FJ147" s="23"/>
      <c r="FK147" s="23"/>
      <c r="FL147" s="23"/>
      <c r="FM147" s="23"/>
      <c r="FN147" s="23"/>
      <c r="FO147" s="23"/>
      <c r="FP147" s="23"/>
      <c r="FQ147" s="23"/>
      <c r="FR147" s="23"/>
      <c r="FS147" s="23"/>
      <c r="FT147" s="23"/>
      <c r="FU147" s="23"/>
      <c r="FV147" s="23"/>
      <c r="FW147" s="23"/>
      <c r="FX147" s="23"/>
      <c r="FY147" s="23"/>
      <c r="FZ147" s="23"/>
      <c r="GA147" s="23"/>
      <c r="GB147" s="23"/>
      <c r="GC147" s="23"/>
      <c r="GD147" s="23"/>
      <c r="GE147" s="23"/>
      <c r="GF147" s="23"/>
      <c r="GG147" s="23"/>
      <c r="GH147" s="23"/>
      <c r="GI147" s="23"/>
      <c r="GJ147" s="23"/>
      <c r="GK147" s="23"/>
      <c r="GL147" s="23"/>
      <c r="GM147" s="23"/>
      <c r="GN147" s="23"/>
      <c r="GO147" s="23"/>
      <c r="GP147" s="23"/>
      <c r="GQ147" s="23"/>
      <c r="GR147" s="23"/>
      <c r="GS147" s="23"/>
      <c r="GT147" s="23"/>
      <c r="GU147" s="23"/>
      <c r="GV147" s="23"/>
      <c r="GW147" s="23"/>
      <c r="GX147" s="23"/>
      <c r="GY147" s="23"/>
      <c r="GZ147" s="23"/>
      <c r="HA147" s="23"/>
      <c r="HB147" s="23"/>
      <c r="HC147" s="23"/>
      <c r="HD147" s="23"/>
      <c r="HE147" s="23"/>
      <c r="HF147" s="23"/>
      <c r="HG147" s="23"/>
      <c r="HH147" s="23"/>
      <c r="HI147" s="23"/>
      <c r="HJ147" s="23"/>
      <c r="HK147" s="23"/>
      <c r="HL147" s="23"/>
      <c r="HM147" s="23"/>
      <c r="HN147" s="23"/>
      <c r="HO147" s="23"/>
      <c r="HP147" s="23"/>
      <c r="HQ147" s="23"/>
      <c r="HR147" s="23"/>
      <c r="HS147" s="23"/>
    </row>
    <row r="148" spans="1:227" s="143" customFormat="1">
      <c r="A148" s="23"/>
      <c r="G148" s="120"/>
      <c r="H148" s="96"/>
      <c r="I148" s="23"/>
      <c r="P148" s="23"/>
      <c r="Q148" s="23"/>
      <c r="R148" s="23"/>
      <c r="S148" s="50"/>
      <c r="T148" s="50"/>
      <c r="U148" s="50"/>
      <c r="V148" s="50"/>
      <c r="W148" s="50"/>
      <c r="X148" s="50"/>
      <c r="Y148" s="50"/>
      <c r="Z148" s="50"/>
      <c r="AA148" s="50"/>
      <c r="AB148" s="50"/>
      <c r="AC148" s="50"/>
      <c r="AD148" s="50"/>
      <c r="AE148" s="50"/>
      <c r="AF148" s="50"/>
      <c r="AG148" s="50"/>
      <c r="AH148" s="50"/>
      <c r="AI148" s="50"/>
      <c r="AJ148" s="50"/>
      <c r="AK148" s="50"/>
      <c r="AL148" s="50"/>
      <c r="AM148" s="50"/>
      <c r="AN148" s="50"/>
      <c r="AO148" s="50"/>
      <c r="AP148" s="50"/>
      <c r="AQ148" s="50"/>
      <c r="AR148" s="50"/>
      <c r="AS148" s="50"/>
      <c r="AT148" s="23"/>
      <c r="AU148" s="23"/>
      <c r="AV148" s="23"/>
      <c r="AW148" s="23"/>
      <c r="AX148" s="23"/>
      <c r="AY148" s="23"/>
      <c r="AZ148" s="23"/>
      <c r="BA148" s="23"/>
      <c r="BB148" s="23"/>
      <c r="BC148" s="23"/>
      <c r="BD148" s="23"/>
      <c r="BE148" s="23"/>
      <c r="BF148" s="23"/>
      <c r="BG148" s="23"/>
      <c r="BH148" s="23"/>
      <c r="BI148" s="23"/>
      <c r="BJ148" s="23"/>
      <c r="BK148" s="23"/>
      <c r="BL148" s="23"/>
      <c r="BM148" s="23"/>
      <c r="BN148" s="23"/>
      <c r="BO148" s="23"/>
      <c r="BP148" s="23"/>
      <c r="BQ148" s="23"/>
      <c r="BR148" s="23"/>
      <c r="BS148" s="23"/>
      <c r="BT148" s="23"/>
      <c r="BU148" s="23"/>
      <c r="BV148" s="23"/>
      <c r="BW148" s="23"/>
      <c r="BX148" s="23"/>
      <c r="BY148" s="23"/>
      <c r="BZ148" s="23"/>
      <c r="CA148" s="23"/>
      <c r="CB148" s="23"/>
      <c r="CC148" s="23"/>
      <c r="CD148" s="23"/>
      <c r="CE148" s="23"/>
      <c r="CF148" s="23"/>
      <c r="CG148" s="23"/>
      <c r="CH148" s="23"/>
      <c r="CI148" s="23"/>
      <c r="CJ148" s="23"/>
      <c r="CK148" s="23"/>
      <c r="CL148" s="23"/>
      <c r="CM148" s="23"/>
      <c r="CN148" s="23"/>
      <c r="CO148" s="23"/>
      <c r="CP148" s="23"/>
      <c r="CQ148" s="23"/>
      <c r="CR148" s="23"/>
      <c r="CS148" s="23"/>
      <c r="CT148" s="23"/>
      <c r="CU148" s="23"/>
      <c r="CV148" s="23"/>
      <c r="CW148" s="23"/>
      <c r="CX148" s="23"/>
      <c r="CY148" s="23"/>
      <c r="CZ148" s="23"/>
      <c r="DA148" s="23"/>
      <c r="DB148" s="23"/>
      <c r="DC148" s="23"/>
      <c r="DD148" s="23"/>
      <c r="DE148" s="23"/>
      <c r="DF148" s="23"/>
      <c r="DG148" s="23"/>
      <c r="DH148" s="23"/>
      <c r="DI148" s="23"/>
      <c r="DJ148" s="23"/>
      <c r="DK148" s="23"/>
      <c r="DL148" s="23"/>
      <c r="DM148" s="23"/>
      <c r="DN148" s="23"/>
      <c r="DO148" s="23"/>
      <c r="DP148" s="23"/>
      <c r="DQ148" s="23"/>
      <c r="DR148" s="23"/>
      <c r="DS148" s="23"/>
      <c r="DT148" s="23"/>
      <c r="DU148" s="23"/>
      <c r="DV148" s="23"/>
      <c r="DW148" s="23"/>
      <c r="DX148" s="23"/>
      <c r="DY148" s="23"/>
      <c r="DZ148" s="23"/>
      <c r="EA148" s="23"/>
      <c r="EB148" s="23"/>
      <c r="EC148" s="23"/>
      <c r="ED148" s="23"/>
      <c r="EE148" s="23"/>
      <c r="EF148" s="23"/>
      <c r="EG148" s="23"/>
      <c r="EH148" s="23"/>
      <c r="EI148" s="23"/>
      <c r="EJ148" s="23"/>
      <c r="EK148" s="23"/>
      <c r="EL148" s="23"/>
      <c r="EM148" s="23"/>
      <c r="EN148" s="23"/>
      <c r="EO148" s="23"/>
      <c r="EP148" s="23"/>
      <c r="EQ148" s="23"/>
      <c r="ER148" s="23"/>
      <c r="ES148" s="23"/>
      <c r="ET148" s="23"/>
      <c r="EU148" s="23"/>
      <c r="EV148" s="23"/>
      <c r="EW148" s="23"/>
      <c r="EX148" s="23"/>
      <c r="EY148" s="23"/>
      <c r="EZ148" s="23"/>
      <c r="FA148" s="23"/>
      <c r="FB148" s="23"/>
      <c r="FC148" s="23"/>
      <c r="FD148" s="23"/>
      <c r="FE148" s="23"/>
      <c r="FF148" s="23"/>
      <c r="FG148" s="23"/>
      <c r="FH148" s="23"/>
      <c r="FI148" s="23"/>
      <c r="FJ148" s="23"/>
      <c r="FK148" s="23"/>
      <c r="FL148" s="23"/>
      <c r="FM148" s="23"/>
      <c r="FN148" s="23"/>
      <c r="FO148" s="23"/>
      <c r="FP148" s="23"/>
      <c r="FQ148" s="23"/>
      <c r="FR148" s="23"/>
      <c r="FS148" s="23"/>
      <c r="FT148" s="23"/>
      <c r="FU148" s="23"/>
      <c r="FV148" s="23"/>
      <c r="FW148" s="23"/>
      <c r="FX148" s="23"/>
      <c r="FY148" s="23"/>
      <c r="FZ148" s="23"/>
      <c r="GA148" s="23"/>
      <c r="GB148" s="23"/>
      <c r="GC148" s="23"/>
      <c r="GD148" s="23"/>
      <c r="GE148" s="23"/>
      <c r="GF148" s="23"/>
      <c r="GG148" s="23"/>
      <c r="GH148" s="23"/>
      <c r="GI148" s="23"/>
      <c r="GJ148" s="23"/>
      <c r="GK148" s="23"/>
      <c r="GL148" s="23"/>
      <c r="GM148" s="23"/>
      <c r="GN148" s="23"/>
      <c r="GO148" s="23"/>
      <c r="GP148" s="23"/>
      <c r="GQ148" s="23"/>
      <c r="GR148" s="23"/>
      <c r="GS148" s="23"/>
      <c r="GT148" s="23"/>
      <c r="GU148" s="23"/>
      <c r="GV148" s="23"/>
      <c r="GW148" s="23"/>
      <c r="GX148" s="23"/>
      <c r="GY148" s="23"/>
      <c r="GZ148" s="23"/>
      <c r="HA148" s="23"/>
      <c r="HB148" s="23"/>
      <c r="HC148" s="23"/>
      <c r="HD148" s="23"/>
      <c r="HE148" s="23"/>
      <c r="HF148" s="23"/>
      <c r="HG148" s="23"/>
      <c r="HH148" s="23"/>
      <c r="HI148" s="23"/>
      <c r="HJ148" s="23"/>
      <c r="HK148" s="23"/>
      <c r="HL148" s="23"/>
      <c r="HM148" s="23"/>
      <c r="HN148" s="23"/>
      <c r="HO148" s="23"/>
      <c r="HP148" s="23"/>
      <c r="HQ148" s="23"/>
      <c r="HR148" s="23"/>
      <c r="HS148" s="23"/>
    </row>
    <row r="149" spans="1:227" s="143" customFormat="1">
      <c r="A149" s="23"/>
      <c r="G149" s="120"/>
      <c r="H149" s="96"/>
      <c r="I149" s="23"/>
      <c r="P149" s="23"/>
      <c r="Q149" s="23"/>
      <c r="R149" s="23"/>
      <c r="S149" s="50"/>
      <c r="T149" s="50"/>
      <c r="U149" s="50"/>
      <c r="V149" s="50"/>
      <c r="W149" s="50"/>
      <c r="X149" s="50"/>
      <c r="Y149" s="50"/>
      <c r="Z149" s="50"/>
      <c r="AA149" s="50"/>
      <c r="AB149" s="50"/>
      <c r="AC149" s="50"/>
      <c r="AD149" s="50"/>
      <c r="AE149" s="50"/>
      <c r="AF149" s="50"/>
      <c r="AG149" s="50"/>
      <c r="AH149" s="50"/>
      <c r="AI149" s="50"/>
      <c r="AJ149" s="50"/>
      <c r="AK149" s="50"/>
      <c r="AL149" s="50"/>
      <c r="AM149" s="50"/>
      <c r="AN149" s="50"/>
      <c r="AO149" s="50"/>
      <c r="AP149" s="50"/>
      <c r="AQ149" s="50"/>
      <c r="AR149" s="50"/>
      <c r="AS149" s="50"/>
      <c r="AT149" s="23"/>
      <c r="AU149" s="23"/>
      <c r="AV149" s="23"/>
      <c r="AW149" s="23"/>
      <c r="AX149" s="23"/>
      <c r="AY149" s="23"/>
      <c r="AZ149" s="23"/>
      <c r="BA149" s="23"/>
      <c r="BB149" s="23"/>
      <c r="BC149" s="23"/>
      <c r="BD149" s="23"/>
      <c r="BE149" s="23"/>
      <c r="BF149" s="23"/>
      <c r="BG149" s="23"/>
      <c r="BH149" s="23"/>
      <c r="BI149" s="23"/>
      <c r="BJ149" s="23"/>
      <c r="BK149" s="23"/>
      <c r="BL149" s="23"/>
      <c r="BM149" s="23"/>
      <c r="BN149" s="23"/>
      <c r="BO149" s="23"/>
      <c r="BP149" s="23"/>
      <c r="BQ149" s="23"/>
      <c r="BR149" s="23"/>
      <c r="BS149" s="23"/>
      <c r="BT149" s="23"/>
      <c r="BU149" s="23"/>
      <c r="BV149" s="23"/>
      <c r="BW149" s="23"/>
      <c r="BX149" s="23"/>
      <c r="BY149" s="23"/>
      <c r="BZ149" s="23"/>
      <c r="CA149" s="23"/>
      <c r="CB149" s="23"/>
      <c r="CC149" s="23"/>
      <c r="CD149" s="23"/>
      <c r="CE149" s="23"/>
      <c r="CF149" s="23"/>
      <c r="CG149" s="23"/>
      <c r="CH149" s="23"/>
      <c r="CI149" s="23"/>
      <c r="CJ149" s="23"/>
      <c r="CK149" s="23"/>
      <c r="CL149" s="23"/>
      <c r="CM149" s="23"/>
      <c r="CN149" s="23"/>
      <c r="CO149" s="23"/>
      <c r="CP149" s="23"/>
      <c r="CQ149" s="23"/>
      <c r="CR149" s="23"/>
      <c r="CS149" s="23"/>
      <c r="CT149" s="23"/>
      <c r="CU149" s="23"/>
      <c r="CV149" s="23"/>
      <c r="CW149" s="23"/>
      <c r="CX149" s="23"/>
      <c r="CY149" s="23"/>
      <c r="CZ149" s="23"/>
      <c r="DA149" s="23"/>
      <c r="DB149" s="23"/>
      <c r="DC149" s="23"/>
      <c r="DD149" s="23"/>
      <c r="DE149" s="23"/>
      <c r="DF149" s="23"/>
      <c r="DG149" s="23"/>
      <c r="DH149" s="23"/>
      <c r="DI149" s="23"/>
      <c r="DJ149" s="23"/>
      <c r="DK149" s="23"/>
      <c r="DL149" s="23"/>
      <c r="DM149" s="23"/>
      <c r="DN149" s="23"/>
      <c r="DO149" s="23"/>
      <c r="DP149" s="23"/>
      <c r="DQ149" s="23"/>
      <c r="DR149" s="23"/>
      <c r="DS149" s="23"/>
      <c r="DT149" s="23"/>
      <c r="DU149" s="23"/>
      <c r="DV149" s="23"/>
      <c r="DW149" s="23"/>
      <c r="DX149" s="23"/>
      <c r="DY149" s="23"/>
      <c r="DZ149" s="23"/>
      <c r="EA149" s="23"/>
      <c r="EB149" s="23"/>
      <c r="EC149" s="23"/>
      <c r="ED149" s="23"/>
      <c r="EE149" s="23"/>
      <c r="EF149" s="23"/>
      <c r="EG149" s="23"/>
      <c r="EH149" s="23"/>
      <c r="EI149" s="23"/>
      <c r="EJ149" s="23"/>
      <c r="EK149" s="23"/>
      <c r="EL149" s="23"/>
      <c r="EM149" s="23"/>
      <c r="EN149" s="23"/>
      <c r="EO149" s="23"/>
      <c r="EP149" s="23"/>
      <c r="EQ149" s="23"/>
      <c r="ER149" s="23"/>
      <c r="ES149" s="23"/>
      <c r="ET149" s="23"/>
      <c r="EU149" s="23"/>
      <c r="EV149" s="23"/>
      <c r="EW149" s="23"/>
      <c r="EX149" s="23"/>
      <c r="EY149" s="23"/>
      <c r="EZ149" s="23"/>
      <c r="FA149" s="23"/>
      <c r="FB149" s="23"/>
      <c r="FC149" s="23"/>
      <c r="FD149" s="23"/>
      <c r="FE149" s="23"/>
      <c r="FF149" s="23"/>
      <c r="FG149" s="23"/>
      <c r="FH149" s="23"/>
      <c r="FI149" s="23"/>
      <c r="FJ149" s="23"/>
      <c r="FK149" s="23"/>
      <c r="FL149" s="23"/>
      <c r="FM149" s="23"/>
      <c r="FN149" s="23"/>
      <c r="FO149" s="23"/>
      <c r="FP149" s="23"/>
      <c r="FQ149" s="23"/>
      <c r="FR149" s="23"/>
      <c r="FS149" s="23"/>
      <c r="FT149" s="23"/>
      <c r="FU149" s="23"/>
      <c r="FV149" s="23"/>
      <c r="FW149" s="23"/>
      <c r="FX149" s="23"/>
      <c r="FY149" s="23"/>
      <c r="FZ149" s="23"/>
      <c r="GA149" s="23"/>
      <c r="GB149" s="23"/>
      <c r="GC149" s="23"/>
      <c r="GD149" s="23"/>
      <c r="GE149" s="23"/>
      <c r="GF149" s="23"/>
      <c r="GG149" s="23"/>
      <c r="GH149" s="23"/>
      <c r="GI149" s="23"/>
      <c r="GJ149" s="23"/>
      <c r="GK149" s="23"/>
      <c r="GL149" s="23"/>
      <c r="GM149" s="23"/>
      <c r="GN149" s="23"/>
      <c r="GO149" s="23"/>
      <c r="GP149" s="23"/>
      <c r="GQ149" s="23"/>
      <c r="GR149" s="23"/>
      <c r="GS149" s="23"/>
      <c r="GT149" s="23"/>
      <c r="GU149" s="23"/>
      <c r="GV149" s="23"/>
      <c r="GW149" s="23"/>
      <c r="GX149" s="23"/>
      <c r="GY149" s="23"/>
      <c r="GZ149" s="23"/>
      <c r="HA149" s="23"/>
      <c r="HB149" s="23"/>
      <c r="HC149" s="23"/>
      <c r="HD149" s="23"/>
      <c r="HE149" s="23"/>
      <c r="HF149" s="23"/>
      <c r="HG149" s="23"/>
      <c r="HH149" s="23"/>
      <c r="HI149" s="23"/>
      <c r="HJ149" s="23"/>
      <c r="HK149" s="23"/>
      <c r="HL149" s="23"/>
      <c r="HM149" s="23"/>
      <c r="HN149" s="23"/>
      <c r="HO149" s="23"/>
      <c r="HP149" s="23"/>
      <c r="HQ149" s="23"/>
      <c r="HR149" s="23"/>
      <c r="HS149" s="23"/>
    </row>
    <row r="150" spans="1:227" s="143" customFormat="1">
      <c r="A150" s="23"/>
      <c r="G150" s="120"/>
      <c r="H150" s="96"/>
      <c r="I150" s="23"/>
      <c r="P150" s="23"/>
      <c r="Q150" s="23"/>
      <c r="R150" s="23"/>
      <c r="S150" s="50"/>
      <c r="T150" s="50"/>
      <c r="U150" s="50"/>
      <c r="V150" s="50"/>
      <c r="W150" s="50"/>
      <c r="X150" s="50"/>
      <c r="Y150" s="50"/>
      <c r="Z150" s="50"/>
      <c r="AA150" s="50"/>
      <c r="AB150" s="50"/>
      <c r="AC150" s="50"/>
      <c r="AD150" s="50"/>
      <c r="AE150" s="50"/>
      <c r="AF150" s="50"/>
      <c r="AG150" s="50"/>
      <c r="AH150" s="50"/>
      <c r="AI150" s="50"/>
      <c r="AJ150" s="50"/>
      <c r="AK150" s="50"/>
      <c r="AL150" s="50"/>
      <c r="AM150" s="50"/>
      <c r="AN150" s="50"/>
      <c r="AO150" s="50"/>
      <c r="AP150" s="50"/>
      <c r="AQ150" s="50"/>
      <c r="AR150" s="50"/>
      <c r="AS150" s="50"/>
      <c r="AT150" s="23"/>
      <c r="AU150" s="23"/>
      <c r="AV150" s="23"/>
      <c r="AW150" s="23"/>
      <c r="AX150" s="23"/>
      <c r="AY150" s="23"/>
      <c r="AZ150" s="23"/>
      <c r="BA150" s="23"/>
      <c r="BB150" s="23"/>
      <c r="BC150" s="23"/>
      <c r="BD150" s="23"/>
      <c r="BE150" s="23"/>
      <c r="BF150" s="23"/>
      <c r="BG150" s="23"/>
      <c r="BH150" s="23"/>
      <c r="BI150" s="23"/>
      <c r="BJ150" s="23"/>
      <c r="BK150" s="23"/>
      <c r="BL150" s="23"/>
      <c r="BM150" s="23"/>
      <c r="BN150" s="23"/>
      <c r="BO150" s="23"/>
      <c r="BP150" s="23"/>
      <c r="BQ150" s="23"/>
      <c r="BR150" s="23"/>
      <c r="BS150" s="23"/>
      <c r="BT150" s="23"/>
      <c r="BU150" s="23"/>
      <c r="BV150" s="23"/>
      <c r="BW150" s="23"/>
      <c r="BX150" s="23"/>
      <c r="BY150" s="23"/>
      <c r="BZ150" s="23"/>
      <c r="CA150" s="23"/>
      <c r="CB150" s="23"/>
      <c r="CC150" s="23"/>
      <c r="CD150" s="23"/>
      <c r="CE150" s="23"/>
      <c r="CF150" s="23"/>
      <c r="CG150" s="23"/>
      <c r="CH150" s="23"/>
      <c r="CI150" s="23"/>
      <c r="CJ150" s="23"/>
      <c r="CK150" s="23"/>
      <c r="CL150" s="23"/>
      <c r="CM150" s="23"/>
      <c r="CN150" s="23"/>
      <c r="CO150" s="23"/>
      <c r="CP150" s="23"/>
      <c r="CQ150" s="23"/>
      <c r="CR150" s="23"/>
      <c r="CS150" s="23"/>
      <c r="CT150" s="23"/>
      <c r="CU150" s="23"/>
      <c r="CV150" s="23"/>
      <c r="CW150" s="23"/>
      <c r="CX150" s="23"/>
      <c r="CY150" s="23"/>
      <c r="CZ150" s="23"/>
      <c r="DA150" s="23"/>
      <c r="DB150" s="23"/>
      <c r="DC150" s="23"/>
      <c r="DD150" s="23"/>
      <c r="DE150" s="23"/>
      <c r="DF150" s="23"/>
      <c r="DG150" s="23"/>
      <c r="DH150" s="23"/>
      <c r="DI150" s="23"/>
      <c r="DJ150" s="23"/>
      <c r="DK150" s="23"/>
      <c r="DL150" s="23"/>
      <c r="DM150" s="23"/>
      <c r="DN150" s="23"/>
      <c r="DO150" s="23"/>
      <c r="DP150" s="23"/>
      <c r="DQ150" s="23"/>
      <c r="DR150" s="23"/>
      <c r="DS150" s="23"/>
      <c r="DT150" s="23"/>
      <c r="DU150" s="23"/>
      <c r="DV150" s="23"/>
      <c r="DW150" s="23"/>
      <c r="DX150" s="23"/>
      <c r="DY150" s="23"/>
      <c r="DZ150" s="23"/>
      <c r="EA150" s="23"/>
      <c r="EB150" s="23"/>
      <c r="EC150" s="23"/>
      <c r="ED150" s="23"/>
      <c r="EE150" s="23"/>
      <c r="EF150" s="23"/>
      <c r="EG150" s="23"/>
      <c r="EH150" s="23"/>
      <c r="EI150" s="23"/>
      <c r="EJ150" s="23"/>
      <c r="EK150" s="23"/>
      <c r="EL150" s="23"/>
      <c r="EM150" s="23"/>
      <c r="EN150" s="23"/>
      <c r="EO150" s="23"/>
      <c r="EP150" s="23"/>
      <c r="EQ150" s="23"/>
      <c r="ER150" s="23"/>
      <c r="ES150" s="23"/>
      <c r="ET150" s="23"/>
      <c r="EU150" s="23"/>
      <c r="EV150" s="23"/>
      <c r="EW150" s="23"/>
      <c r="EX150" s="23"/>
      <c r="EY150" s="23"/>
      <c r="EZ150" s="23"/>
      <c r="FA150" s="23"/>
      <c r="FB150" s="23"/>
      <c r="FC150" s="23"/>
      <c r="FD150" s="23"/>
      <c r="FE150" s="23"/>
      <c r="FF150" s="23"/>
      <c r="FG150" s="23"/>
      <c r="FH150" s="23"/>
      <c r="FI150" s="23"/>
      <c r="FJ150" s="23"/>
      <c r="FK150" s="23"/>
      <c r="FL150" s="23"/>
      <c r="FM150" s="23"/>
      <c r="FN150" s="23"/>
      <c r="FO150" s="23"/>
      <c r="FP150" s="23"/>
      <c r="FQ150" s="23"/>
      <c r="FR150" s="23"/>
      <c r="FS150" s="23"/>
      <c r="FT150" s="23"/>
      <c r="FU150" s="23"/>
      <c r="FV150" s="23"/>
      <c r="FW150" s="23"/>
      <c r="FX150" s="23"/>
      <c r="FY150" s="23"/>
      <c r="FZ150" s="23"/>
      <c r="GA150" s="23"/>
      <c r="GB150" s="23"/>
      <c r="GC150" s="23"/>
      <c r="GD150" s="23"/>
      <c r="GE150" s="23"/>
      <c r="GF150" s="23"/>
      <c r="GG150" s="23"/>
      <c r="GH150" s="23"/>
      <c r="GI150" s="23"/>
      <c r="GJ150" s="23"/>
      <c r="GK150" s="23"/>
      <c r="GL150" s="23"/>
      <c r="GM150" s="23"/>
      <c r="GN150" s="23"/>
      <c r="GO150" s="23"/>
      <c r="GP150" s="23"/>
      <c r="GQ150" s="23"/>
      <c r="GR150" s="23"/>
      <c r="GS150" s="23"/>
      <c r="GT150" s="23"/>
      <c r="GU150" s="23"/>
      <c r="GV150" s="23"/>
      <c r="GW150" s="23"/>
      <c r="GX150" s="23"/>
      <c r="GY150" s="23"/>
      <c r="GZ150" s="23"/>
      <c r="HA150" s="23"/>
      <c r="HB150" s="23"/>
      <c r="HC150" s="23"/>
      <c r="HD150" s="23"/>
      <c r="HE150" s="23"/>
      <c r="HF150" s="23"/>
      <c r="HG150" s="23"/>
      <c r="HH150" s="23"/>
      <c r="HI150" s="23"/>
      <c r="HJ150" s="23"/>
      <c r="HK150" s="23"/>
      <c r="HL150" s="23"/>
      <c r="HM150" s="23"/>
      <c r="HN150" s="23"/>
      <c r="HO150" s="23"/>
      <c r="HP150" s="23"/>
      <c r="HQ150" s="23"/>
      <c r="HR150" s="23"/>
      <c r="HS150" s="23"/>
    </row>
    <row r="151" spans="1:227" s="143" customFormat="1">
      <c r="A151" s="23"/>
      <c r="G151" s="120"/>
      <c r="H151" s="96"/>
      <c r="I151" s="23"/>
      <c r="P151" s="23"/>
      <c r="Q151" s="23"/>
      <c r="R151" s="23"/>
      <c r="S151" s="50"/>
      <c r="T151" s="50"/>
      <c r="U151" s="50"/>
      <c r="V151" s="50"/>
      <c r="W151" s="50"/>
      <c r="X151" s="50"/>
      <c r="Y151" s="50"/>
      <c r="Z151" s="50"/>
      <c r="AA151" s="50"/>
      <c r="AB151" s="50"/>
      <c r="AC151" s="50"/>
      <c r="AD151" s="50"/>
      <c r="AE151" s="50"/>
      <c r="AF151" s="50"/>
      <c r="AG151" s="50"/>
      <c r="AH151" s="50"/>
      <c r="AI151" s="50"/>
      <c r="AJ151" s="50"/>
      <c r="AK151" s="50"/>
      <c r="AL151" s="50"/>
      <c r="AM151" s="50"/>
      <c r="AN151" s="50"/>
      <c r="AO151" s="50"/>
      <c r="AP151" s="50"/>
      <c r="AQ151" s="50"/>
      <c r="AR151" s="50"/>
      <c r="AS151" s="50"/>
      <c r="AT151" s="23"/>
      <c r="AU151" s="23"/>
      <c r="AV151" s="23"/>
      <c r="AW151" s="23"/>
      <c r="AX151" s="23"/>
      <c r="AY151" s="23"/>
      <c r="AZ151" s="23"/>
      <c r="BA151" s="23"/>
      <c r="BB151" s="23"/>
      <c r="BC151" s="23"/>
      <c r="BD151" s="23"/>
      <c r="BE151" s="23"/>
      <c r="BF151" s="23"/>
      <c r="BG151" s="23"/>
      <c r="BH151" s="23"/>
      <c r="BI151" s="23"/>
      <c r="BJ151" s="23"/>
      <c r="BK151" s="23"/>
      <c r="BL151" s="23"/>
      <c r="BM151" s="23"/>
      <c r="BN151" s="23"/>
      <c r="BO151" s="23"/>
      <c r="BP151" s="23"/>
      <c r="BQ151" s="23"/>
      <c r="BR151" s="23"/>
      <c r="BS151" s="23"/>
      <c r="BT151" s="23"/>
      <c r="BU151" s="23"/>
      <c r="BV151" s="23"/>
      <c r="BW151" s="23"/>
      <c r="BX151" s="23"/>
      <c r="BY151" s="23"/>
      <c r="BZ151" s="23"/>
      <c r="CA151" s="23"/>
      <c r="CB151" s="23"/>
      <c r="CC151" s="23"/>
      <c r="CD151" s="23"/>
      <c r="CE151" s="23"/>
      <c r="CF151" s="23"/>
      <c r="CG151" s="23"/>
      <c r="CH151" s="23"/>
      <c r="CI151" s="23"/>
      <c r="CJ151" s="23"/>
      <c r="CK151" s="23"/>
      <c r="CL151" s="23"/>
      <c r="CM151" s="23"/>
      <c r="CN151" s="23"/>
      <c r="CO151" s="23"/>
      <c r="CP151" s="23"/>
      <c r="CQ151" s="23"/>
      <c r="CR151" s="23"/>
      <c r="CS151" s="23"/>
      <c r="CT151" s="23"/>
      <c r="CU151" s="23"/>
      <c r="CV151" s="23"/>
      <c r="CW151" s="23"/>
      <c r="CX151" s="23"/>
      <c r="CY151" s="23"/>
      <c r="CZ151" s="23"/>
      <c r="DA151" s="23"/>
      <c r="DB151" s="23"/>
      <c r="DC151" s="23"/>
      <c r="DD151" s="23"/>
      <c r="DE151" s="23"/>
      <c r="DF151" s="23"/>
      <c r="DG151" s="23"/>
      <c r="DH151" s="23"/>
      <c r="DI151" s="23"/>
      <c r="DJ151" s="23"/>
      <c r="DK151" s="23"/>
      <c r="DL151" s="23"/>
      <c r="DM151" s="23"/>
      <c r="DN151" s="23"/>
      <c r="DO151" s="23"/>
      <c r="DP151" s="23"/>
      <c r="DQ151" s="23"/>
      <c r="DR151" s="23"/>
      <c r="DS151" s="23"/>
      <c r="DT151" s="23"/>
      <c r="DU151" s="23"/>
      <c r="DV151" s="23"/>
      <c r="DW151" s="23"/>
      <c r="DX151" s="23"/>
      <c r="DY151" s="23"/>
      <c r="DZ151" s="23"/>
      <c r="EA151" s="23"/>
      <c r="EB151" s="23"/>
      <c r="EC151" s="23"/>
      <c r="ED151" s="23"/>
      <c r="EE151" s="23"/>
      <c r="EF151" s="23"/>
      <c r="EG151" s="23"/>
      <c r="EH151" s="23"/>
      <c r="EI151" s="23"/>
      <c r="EJ151" s="23"/>
      <c r="EK151" s="23"/>
      <c r="EL151" s="23"/>
      <c r="EM151" s="23"/>
      <c r="EN151" s="23"/>
      <c r="EO151" s="23"/>
      <c r="EP151" s="23"/>
      <c r="EQ151" s="23"/>
      <c r="ER151" s="23"/>
      <c r="ES151" s="23"/>
      <c r="ET151" s="23"/>
      <c r="EU151" s="23"/>
      <c r="EV151" s="23"/>
      <c r="EW151" s="23"/>
      <c r="EX151" s="23"/>
      <c r="EY151" s="23"/>
      <c r="EZ151" s="23"/>
      <c r="FA151" s="23"/>
      <c r="FB151" s="23"/>
      <c r="FC151" s="23"/>
      <c r="FD151" s="23"/>
      <c r="FE151" s="23"/>
      <c r="FF151" s="23"/>
      <c r="FG151" s="23"/>
      <c r="FH151" s="23"/>
      <c r="FI151" s="23"/>
      <c r="FJ151" s="23"/>
      <c r="FK151" s="23"/>
      <c r="FL151" s="23"/>
      <c r="FM151" s="23"/>
      <c r="FN151" s="23"/>
      <c r="FO151" s="23"/>
      <c r="FP151" s="23"/>
      <c r="FQ151" s="23"/>
      <c r="FR151" s="23"/>
      <c r="FS151" s="23"/>
      <c r="FT151" s="23"/>
      <c r="FU151" s="23"/>
      <c r="FV151" s="23"/>
      <c r="FW151" s="23"/>
      <c r="FX151" s="23"/>
      <c r="FY151" s="23"/>
      <c r="FZ151" s="23"/>
      <c r="GA151" s="23"/>
      <c r="GB151" s="23"/>
      <c r="GC151" s="23"/>
      <c r="GD151" s="23"/>
      <c r="GE151" s="23"/>
      <c r="GF151" s="23"/>
      <c r="GG151" s="23"/>
      <c r="GH151" s="23"/>
      <c r="GI151" s="23"/>
      <c r="GJ151" s="23"/>
      <c r="GK151" s="23"/>
      <c r="GL151" s="23"/>
      <c r="GM151" s="23"/>
      <c r="GN151" s="23"/>
      <c r="GO151" s="23"/>
      <c r="GP151" s="23"/>
      <c r="GQ151" s="23"/>
      <c r="GR151" s="23"/>
      <c r="GS151" s="23"/>
      <c r="GT151" s="23"/>
      <c r="GU151" s="23"/>
      <c r="GV151" s="23"/>
      <c r="GW151" s="23"/>
      <c r="GX151" s="23"/>
      <c r="GY151" s="23"/>
      <c r="GZ151" s="23"/>
      <c r="HA151" s="23"/>
      <c r="HB151" s="23"/>
      <c r="HC151" s="23"/>
      <c r="HD151" s="23"/>
      <c r="HE151" s="23"/>
      <c r="HF151" s="23"/>
      <c r="HG151" s="23"/>
      <c r="HH151" s="23"/>
      <c r="HI151" s="23"/>
      <c r="HJ151" s="23"/>
      <c r="HK151" s="23"/>
      <c r="HL151" s="23"/>
      <c r="HM151" s="23"/>
      <c r="HN151" s="23"/>
      <c r="HO151" s="23"/>
      <c r="HP151" s="23"/>
      <c r="HQ151" s="23"/>
      <c r="HR151" s="23"/>
      <c r="HS151" s="23"/>
    </row>
    <row r="152" spans="1:227" s="143" customFormat="1">
      <c r="A152" s="23"/>
      <c r="G152" s="120"/>
      <c r="H152" s="96"/>
      <c r="I152" s="23"/>
      <c r="P152" s="23"/>
      <c r="Q152" s="23"/>
      <c r="R152" s="23"/>
      <c r="S152" s="50"/>
      <c r="T152" s="50"/>
      <c r="U152" s="50"/>
      <c r="V152" s="50"/>
      <c r="W152" s="50"/>
      <c r="X152" s="50"/>
      <c r="Y152" s="50"/>
      <c r="Z152" s="50"/>
      <c r="AA152" s="50"/>
      <c r="AB152" s="50"/>
      <c r="AC152" s="50"/>
      <c r="AD152" s="50"/>
      <c r="AE152" s="50"/>
      <c r="AF152" s="50"/>
      <c r="AG152" s="50"/>
      <c r="AH152" s="50"/>
      <c r="AI152" s="50"/>
      <c r="AJ152" s="50"/>
      <c r="AK152" s="50"/>
      <c r="AL152" s="50"/>
      <c r="AM152" s="50"/>
      <c r="AN152" s="50"/>
      <c r="AO152" s="50"/>
      <c r="AP152" s="50"/>
      <c r="AQ152" s="50"/>
      <c r="AR152" s="50"/>
      <c r="AS152" s="50"/>
      <c r="AT152" s="23"/>
      <c r="AU152" s="23"/>
      <c r="AV152" s="23"/>
      <c r="AW152" s="23"/>
      <c r="AX152" s="23"/>
      <c r="AY152" s="23"/>
      <c r="AZ152" s="23"/>
      <c r="BA152" s="23"/>
      <c r="BB152" s="23"/>
      <c r="BC152" s="23"/>
      <c r="BD152" s="23"/>
      <c r="BE152" s="23"/>
      <c r="BF152" s="23"/>
      <c r="BG152" s="23"/>
      <c r="BH152" s="23"/>
      <c r="BI152" s="23"/>
      <c r="BJ152" s="23"/>
      <c r="BK152" s="23"/>
      <c r="BL152" s="23"/>
      <c r="BM152" s="23"/>
      <c r="BN152" s="23"/>
      <c r="BO152" s="23"/>
      <c r="BP152" s="23"/>
      <c r="BQ152" s="23"/>
      <c r="BR152" s="23"/>
      <c r="BS152" s="23"/>
      <c r="BT152" s="23"/>
      <c r="BU152" s="23"/>
      <c r="BV152" s="23"/>
      <c r="BW152" s="23"/>
      <c r="BX152" s="23"/>
      <c r="BY152" s="23"/>
      <c r="BZ152" s="23"/>
      <c r="CA152" s="23"/>
      <c r="CB152" s="23"/>
      <c r="CC152" s="23"/>
      <c r="CD152" s="23"/>
      <c r="CE152" s="23"/>
      <c r="CF152" s="23"/>
      <c r="CG152" s="23"/>
      <c r="CH152" s="23"/>
      <c r="CI152" s="23"/>
      <c r="CJ152" s="23"/>
      <c r="CK152" s="23"/>
      <c r="CL152" s="23"/>
      <c r="CM152" s="23"/>
      <c r="CN152" s="23"/>
      <c r="CO152" s="23"/>
      <c r="CP152" s="23"/>
      <c r="CQ152" s="23"/>
      <c r="CR152" s="23"/>
      <c r="CS152" s="23"/>
      <c r="CT152" s="23"/>
      <c r="CU152" s="23"/>
      <c r="CV152" s="23"/>
      <c r="CW152" s="23"/>
      <c r="CX152" s="23"/>
      <c r="CY152" s="23"/>
      <c r="CZ152" s="23"/>
      <c r="DA152" s="23"/>
      <c r="DB152" s="23"/>
      <c r="DC152" s="23"/>
      <c r="DD152" s="23"/>
      <c r="DE152" s="23"/>
      <c r="DF152" s="23"/>
      <c r="DG152" s="23"/>
      <c r="DH152" s="23"/>
      <c r="DI152" s="23"/>
      <c r="DJ152" s="23"/>
      <c r="DK152" s="23"/>
      <c r="DL152" s="23"/>
      <c r="DM152" s="23"/>
      <c r="DN152" s="23"/>
      <c r="DO152" s="23"/>
      <c r="DP152" s="23"/>
      <c r="DQ152" s="23"/>
      <c r="DR152" s="23"/>
      <c r="DS152" s="23"/>
      <c r="DT152" s="23"/>
      <c r="DU152" s="23"/>
      <c r="DV152" s="23"/>
      <c r="DW152" s="23"/>
      <c r="DX152" s="23"/>
      <c r="DY152" s="23"/>
      <c r="DZ152" s="23"/>
      <c r="EA152" s="23"/>
      <c r="EB152" s="23"/>
      <c r="EC152" s="23"/>
      <c r="ED152" s="23"/>
      <c r="EE152" s="23"/>
      <c r="EF152" s="23"/>
      <c r="EG152" s="23"/>
      <c r="EH152" s="23"/>
      <c r="EI152" s="23"/>
      <c r="EJ152" s="23"/>
      <c r="EK152" s="23"/>
      <c r="EL152" s="23"/>
      <c r="EM152" s="23"/>
      <c r="EN152" s="23"/>
      <c r="EO152" s="23"/>
      <c r="EP152" s="23"/>
      <c r="EQ152" s="23"/>
      <c r="ER152" s="23"/>
      <c r="ES152" s="23"/>
      <c r="ET152" s="23"/>
      <c r="EU152" s="23"/>
      <c r="EV152" s="23"/>
      <c r="EW152" s="23"/>
      <c r="EX152" s="23"/>
      <c r="EY152" s="23"/>
      <c r="EZ152" s="23"/>
      <c r="FA152" s="23"/>
      <c r="FB152" s="23"/>
      <c r="FC152" s="23"/>
      <c r="FD152" s="23"/>
      <c r="FE152" s="23"/>
      <c r="FF152" s="23"/>
      <c r="FG152" s="23"/>
      <c r="FH152" s="23"/>
      <c r="FI152" s="23"/>
      <c r="FJ152" s="23"/>
      <c r="FK152" s="23"/>
      <c r="FL152" s="23"/>
      <c r="FM152" s="23"/>
      <c r="FN152" s="23"/>
      <c r="FO152" s="23"/>
      <c r="FP152" s="23"/>
      <c r="FQ152" s="23"/>
      <c r="FR152" s="23"/>
      <c r="FS152" s="23"/>
      <c r="FT152" s="23"/>
      <c r="FU152" s="23"/>
      <c r="FV152" s="23"/>
      <c r="FW152" s="23"/>
      <c r="FX152" s="23"/>
      <c r="FY152" s="23"/>
      <c r="FZ152" s="23"/>
      <c r="GA152" s="23"/>
      <c r="GB152" s="23"/>
      <c r="GC152" s="23"/>
      <c r="GD152" s="23"/>
      <c r="GE152" s="23"/>
      <c r="GF152" s="23"/>
      <c r="GG152" s="23"/>
      <c r="GH152" s="23"/>
      <c r="GI152" s="23"/>
      <c r="GJ152" s="23"/>
      <c r="GK152" s="23"/>
      <c r="GL152" s="23"/>
      <c r="GM152" s="23"/>
      <c r="GN152" s="23"/>
      <c r="GO152" s="23"/>
      <c r="GP152" s="23"/>
      <c r="GQ152" s="23"/>
      <c r="GR152" s="23"/>
      <c r="GS152" s="23"/>
      <c r="GT152" s="23"/>
      <c r="GU152" s="23"/>
      <c r="GV152" s="23"/>
      <c r="GW152" s="23"/>
      <c r="GX152" s="23"/>
      <c r="GY152" s="23"/>
      <c r="GZ152" s="23"/>
      <c r="HA152" s="23"/>
      <c r="HB152" s="23"/>
      <c r="HC152" s="23"/>
      <c r="HD152" s="23"/>
      <c r="HE152" s="23"/>
      <c r="HF152" s="23"/>
      <c r="HG152" s="23"/>
      <c r="HH152" s="23"/>
      <c r="HI152" s="23"/>
      <c r="HJ152" s="23"/>
      <c r="HK152" s="23"/>
      <c r="HL152" s="23"/>
      <c r="HM152" s="23"/>
      <c r="HN152" s="23"/>
      <c r="HO152" s="23"/>
      <c r="HP152" s="23"/>
      <c r="HQ152" s="23"/>
      <c r="HR152" s="23"/>
      <c r="HS152" s="23"/>
    </row>
    <row r="153" spans="1:227" s="143" customFormat="1">
      <c r="A153" s="23"/>
      <c r="G153" s="120"/>
      <c r="H153" s="96"/>
      <c r="I153" s="23"/>
      <c r="P153" s="23"/>
      <c r="Q153" s="23"/>
      <c r="R153" s="23"/>
      <c r="S153" s="50"/>
      <c r="T153" s="50"/>
      <c r="U153" s="50"/>
      <c r="V153" s="50"/>
      <c r="W153" s="50"/>
      <c r="X153" s="50"/>
      <c r="Y153" s="50"/>
      <c r="Z153" s="50"/>
      <c r="AA153" s="50"/>
      <c r="AB153" s="50"/>
      <c r="AC153" s="50"/>
      <c r="AD153" s="50"/>
      <c r="AE153" s="50"/>
      <c r="AF153" s="50"/>
      <c r="AG153" s="50"/>
      <c r="AH153" s="50"/>
      <c r="AI153" s="50"/>
      <c r="AJ153" s="50"/>
      <c r="AK153" s="50"/>
      <c r="AL153" s="50"/>
      <c r="AM153" s="50"/>
      <c r="AN153" s="50"/>
      <c r="AO153" s="50"/>
      <c r="AP153" s="50"/>
      <c r="AQ153" s="50"/>
      <c r="AR153" s="50"/>
      <c r="AS153" s="50"/>
      <c r="AT153" s="23"/>
      <c r="AU153" s="23"/>
      <c r="AV153" s="23"/>
      <c r="AW153" s="23"/>
      <c r="AX153" s="23"/>
      <c r="AY153" s="23"/>
      <c r="AZ153" s="23"/>
      <c r="BA153" s="23"/>
      <c r="BB153" s="23"/>
      <c r="BC153" s="23"/>
      <c r="BD153" s="23"/>
      <c r="BE153" s="23"/>
      <c r="BF153" s="23"/>
      <c r="BG153" s="23"/>
      <c r="BH153" s="23"/>
      <c r="BI153" s="23"/>
      <c r="BJ153" s="23"/>
      <c r="BK153" s="23"/>
      <c r="BL153" s="23"/>
      <c r="BM153" s="23"/>
      <c r="BN153" s="23"/>
      <c r="BO153" s="23"/>
      <c r="BP153" s="23"/>
      <c r="BQ153" s="23"/>
      <c r="BR153" s="23"/>
      <c r="BS153" s="23"/>
      <c r="BT153" s="23"/>
      <c r="BU153" s="23"/>
      <c r="BV153" s="23"/>
      <c r="BW153" s="23"/>
      <c r="BX153" s="23"/>
      <c r="BY153" s="23"/>
      <c r="BZ153" s="23"/>
      <c r="CA153" s="23"/>
      <c r="CB153" s="23"/>
      <c r="CC153" s="23"/>
      <c r="CD153" s="23"/>
      <c r="CE153" s="23"/>
      <c r="CF153" s="23"/>
      <c r="CG153" s="23"/>
      <c r="CH153" s="23"/>
      <c r="CI153" s="23"/>
      <c r="CJ153" s="23"/>
      <c r="CK153" s="23"/>
      <c r="CL153" s="23"/>
      <c r="CM153" s="23"/>
      <c r="CN153" s="23"/>
      <c r="CO153" s="23"/>
      <c r="CP153" s="23"/>
      <c r="CQ153" s="23"/>
      <c r="CR153" s="23"/>
      <c r="CS153" s="23"/>
      <c r="CT153" s="23"/>
      <c r="CU153" s="23"/>
      <c r="CV153" s="23"/>
      <c r="CW153" s="23"/>
      <c r="CX153" s="23"/>
      <c r="CY153" s="23"/>
      <c r="CZ153" s="23"/>
      <c r="DA153" s="23"/>
      <c r="DB153" s="23"/>
      <c r="DC153" s="23"/>
      <c r="DD153" s="23"/>
      <c r="DE153" s="23"/>
      <c r="DF153" s="23"/>
      <c r="DG153" s="23"/>
      <c r="DH153" s="23"/>
      <c r="DI153" s="23"/>
      <c r="DJ153" s="23"/>
      <c r="DK153" s="23"/>
      <c r="DL153" s="23"/>
      <c r="DM153" s="23"/>
      <c r="DN153" s="23"/>
      <c r="DO153" s="23"/>
      <c r="DP153" s="23"/>
      <c r="DQ153" s="23"/>
      <c r="DR153" s="23"/>
      <c r="DS153" s="23"/>
      <c r="DT153" s="23"/>
      <c r="DU153" s="23"/>
      <c r="DV153" s="23"/>
      <c r="DW153" s="23"/>
      <c r="DX153" s="23"/>
      <c r="DY153" s="23"/>
      <c r="DZ153" s="23"/>
      <c r="EA153" s="23"/>
      <c r="EB153" s="23"/>
      <c r="EC153" s="23"/>
      <c r="ED153" s="23"/>
      <c r="EE153" s="23"/>
      <c r="EF153" s="23"/>
      <c r="EG153" s="23"/>
      <c r="EH153" s="23"/>
      <c r="EI153" s="23"/>
      <c r="EJ153" s="23"/>
      <c r="EK153" s="23"/>
      <c r="EL153" s="23"/>
      <c r="EM153" s="23"/>
      <c r="EN153" s="23"/>
      <c r="EO153" s="23"/>
      <c r="EP153" s="23"/>
      <c r="EQ153" s="23"/>
      <c r="ER153" s="23"/>
      <c r="ES153" s="23"/>
      <c r="ET153" s="23"/>
      <c r="EU153" s="23"/>
      <c r="EV153" s="23"/>
      <c r="EW153" s="23"/>
      <c r="EX153" s="23"/>
      <c r="EY153" s="23"/>
      <c r="EZ153" s="23"/>
      <c r="FA153" s="23"/>
      <c r="FB153" s="23"/>
      <c r="FC153" s="23"/>
      <c r="FD153" s="23"/>
      <c r="FE153" s="23"/>
      <c r="FF153" s="23"/>
      <c r="FG153" s="23"/>
      <c r="FH153" s="23"/>
      <c r="FI153" s="23"/>
      <c r="FJ153" s="23"/>
      <c r="FK153" s="23"/>
      <c r="FL153" s="23"/>
      <c r="FM153" s="23"/>
      <c r="FN153" s="23"/>
      <c r="FO153" s="23"/>
      <c r="FP153" s="23"/>
      <c r="FQ153" s="23"/>
      <c r="FR153" s="23"/>
      <c r="FS153" s="23"/>
      <c r="FT153" s="23"/>
      <c r="FU153" s="23"/>
      <c r="FV153" s="23"/>
      <c r="FW153" s="23"/>
      <c r="FX153" s="23"/>
      <c r="FY153" s="23"/>
      <c r="FZ153" s="23"/>
      <c r="GA153" s="23"/>
      <c r="GB153" s="23"/>
      <c r="GC153" s="23"/>
      <c r="GD153" s="23"/>
      <c r="GE153" s="23"/>
      <c r="GF153" s="23"/>
      <c r="GG153" s="23"/>
      <c r="GH153" s="23"/>
      <c r="GI153" s="23"/>
      <c r="GJ153" s="23"/>
      <c r="GK153" s="23"/>
      <c r="GL153" s="23"/>
      <c r="GM153" s="23"/>
      <c r="GN153" s="23"/>
      <c r="GO153" s="23"/>
      <c r="GP153" s="23"/>
      <c r="GQ153" s="23"/>
      <c r="GR153" s="23"/>
      <c r="GS153" s="23"/>
      <c r="GT153" s="23"/>
      <c r="GU153" s="23"/>
      <c r="GV153" s="23"/>
      <c r="GW153" s="23"/>
      <c r="GX153" s="23"/>
      <c r="GY153" s="23"/>
      <c r="GZ153" s="23"/>
      <c r="HA153" s="23"/>
      <c r="HB153" s="23"/>
      <c r="HC153" s="23"/>
      <c r="HD153" s="23"/>
      <c r="HE153" s="23"/>
      <c r="HF153" s="23"/>
      <c r="HG153" s="23"/>
      <c r="HH153" s="23"/>
      <c r="HI153" s="23"/>
      <c r="HJ153" s="23"/>
      <c r="HK153" s="23"/>
      <c r="HL153" s="23"/>
      <c r="HM153" s="23"/>
      <c r="HN153" s="23"/>
      <c r="HO153" s="23"/>
      <c r="HP153" s="23"/>
      <c r="HQ153" s="23"/>
      <c r="HR153" s="23"/>
      <c r="HS153" s="23"/>
    </row>
    <row r="154" spans="1:227" s="143" customFormat="1">
      <c r="A154" s="23"/>
      <c r="G154" s="120"/>
      <c r="H154" s="96"/>
      <c r="I154" s="23"/>
      <c r="P154" s="23"/>
      <c r="Q154" s="23"/>
      <c r="R154" s="23"/>
      <c r="S154" s="50"/>
      <c r="T154" s="50"/>
      <c r="U154" s="50"/>
      <c r="V154" s="50"/>
      <c r="W154" s="50"/>
      <c r="X154" s="50"/>
      <c r="Y154" s="50"/>
      <c r="Z154" s="50"/>
      <c r="AA154" s="50"/>
      <c r="AB154" s="50"/>
      <c r="AC154" s="50"/>
      <c r="AD154" s="50"/>
      <c r="AE154" s="50"/>
      <c r="AF154" s="50"/>
      <c r="AG154" s="50"/>
      <c r="AH154" s="50"/>
      <c r="AI154" s="50"/>
      <c r="AJ154" s="50"/>
      <c r="AK154" s="50"/>
      <c r="AL154" s="50"/>
      <c r="AM154" s="50"/>
      <c r="AN154" s="50"/>
      <c r="AO154" s="50"/>
      <c r="AP154" s="50"/>
      <c r="AQ154" s="50"/>
      <c r="AR154" s="50"/>
      <c r="AS154" s="50"/>
      <c r="AT154" s="23"/>
      <c r="AU154" s="23"/>
      <c r="AV154" s="23"/>
      <c r="AW154" s="23"/>
      <c r="AX154" s="23"/>
      <c r="AY154" s="23"/>
      <c r="AZ154" s="23"/>
      <c r="BA154" s="23"/>
      <c r="BB154" s="23"/>
      <c r="BC154" s="23"/>
      <c r="BD154" s="23"/>
      <c r="BE154" s="23"/>
      <c r="BF154" s="23"/>
      <c r="BG154" s="23"/>
      <c r="BH154" s="23"/>
      <c r="BI154" s="23"/>
      <c r="BJ154" s="23"/>
      <c r="BK154" s="23"/>
      <c r="BL154" s="23"/>
      <c r="BM154" s="23"/>
      <c r="BN154" s="23"/>
      <c r="BO154" s="23"/>
      <c r="BP154" s="23"/>
      <c r="BQ154" s="23"/>
      <c r="BR154" s="23"/>
      <c r="BS154" s="23"/>
      <c r="BT154" s="23"/>
      <c r="BU154" s="23"/>
      <c r="BV154" s="23"/>
      <c r="BW154" s="23"/>
      <c r="BX154" s="23"/>
      <c r="BY154" s="23"/>
      <c r="BZ154" s="23"/>
      <c r="CA154" s="23"/>
      <c r="CB154" s="23"/>
      <c r="CC154" s="23"/>
      <c r="CD154" s="23"/>
      <c r="CE154" s="23"/>
      <c r="CF154" s="23"/>
      <c r="CG154" s="23"/>
      <c r="CH154" s="23"/>
      <c r="CI154" s="23"/>
      <c r="CJ154" s="23"/>
      <c r="CK154" s="23"/>
      <c r="CL154" s="23"/>
      <c r="CM154" s="23"/>
      <c r="CN154" s="23"/>
      <c r="CO154" s="23"/>
      <c r="CP154" s="23"/>
      <c r="CQ154" s="23"/>
      <c r="CR154" s="23"/>
      <c r="CS154" s="23"/>
      <c r="CT154" s="23"/>
      <c r="CU154" s="23"/>
      <c r="CV154" s="23"/>
      <c r="CW154" s="23"/>
      <c r="CX154" s="23"/>
      <c r="CY154" s="23"/>
      <c r="CZ154" s="23"/>
      <c r="DA154" s="23"/>
      <c r="DB154" s="23"/>
      <c r="DC154" s="23"/>
      <c r="DD154" s="23"/>
      <c r="DE154" s="23"/>
      <c r="DF154" s="23"/>
      <c r="DG154" s="23"/>
      <c r="DH154" s="23"/>
      <c r="DI154" s="23"/>
      <c r="DJ154" s="23"/>
      <c r="DK154" s="23"/>
      <c r="DL154" s="23"/>
      <c r="DM154" s="23"/>
      <c r="DN154" s="23"/>
      <c r="DO154" s="23"/>
      <c r="DP154" s="23"/>
      <c r="DQ154" s="23"/>
      <c r="DR154" s="23"/>
      <c r="DS154" s="23"/>
      <c r="DT154" s="23"/>
      <c r="DU154" s="23"/>
      <c r="DV154" s="23"/>
      <c r="DW154" s="23"/>
      <c r="DX154" s="23"/>
      <c r="DY154" s="23"/>
      <c r="DZ154" s="23"/>
      <c r="EA154" s="23"/>
      <c r="EB154" s="23"/>
      <c r="EC154" s="23"/>
      <c r="ED154" s="23"/>
      <c r="EE154" s="23"/>
      <c r="EF154" s="23"/>
      <c r="EG154" s="23"/>
      <c r="EH154" s="23"/>
      <c r="EI154" s="23"/>
      <c r="EJ154" s="23"/>
      <c r="EK154" s="23"/>
      <c r="EL154" s="23"/>
      <c r="EM154" s="23"/>
      <c r="EN154" s="23"/>
      <c r="EO154" s="23"/>
      <c r="EP154" s="23"/>
      <c r="EQ154" s="23"/>
      <c r="ER154" s="23"/>
      <c r="ES154" s="23"/>
      <c r="ET154" s="23"/>
      <c r="EU154" s="23"/>
      <c r="EV154" s="23"/>
      <c r="EW154" s="23"/>
      <c r="EX154" s="23"/>
      <c r="EY154" s="23"/>
      <c r="EZ154" s="23"/>
      <c r="FA154" s="23"/>
      <c r="FB154" s="23"/>
      <c r="FC154" s="23"/>
      <c r="FD154" s="23"/>
      <c r="FE154" s="23"/>
      <c r="FF154" s="23"/>
      <c r="FG154" s="23"/>
      <c r="FH154" s="23"/>
      <c r="FI154" s="23"/>
      <c r="FJ154" s="23"/>
      <c r="FK154" s="23"/>
      <c r="FL154" s="23"/>
      <c r="FM154" s="23"/>
      <c r="FN154" s="23"/>
      <c r="FO154" s="23"/>
      <c r="FP154" s="23"/>
      <c r="FQ154" s="23"/>
      <c r="FR154" s="23"/>
      <c r="FS154" s="23"/>
      <c r="FT154" s="23"/>
      <c r="FU154" s="23"/>
      <c r="FV154" s="23"/>
      <c r="FW154" s="23"/>
      <c r="FX154" s="23"/>
      <c r="FY154" s="23"/>
      <c r="FZ154" s="23"/>
      <c r="GA154" s="23"/>
      <c r="GB154" s="23"/>
      <c r="GC154" s="23"/>
      <c r="GD154" s="23"/>
      <c r="GE154" s="23"/>
      <c r="GF154" s="23"/>
      <c r="GG154" s="23"/>
      <c r="GH154" s="23"/>
      <c r="GI154" s="23"/>
      <c r="GJ154" s="23"/>
      <c r="GK154" s="23"/>
      <c r="GL154" s="23"/>
      <c r="GM154" s="23"/>
      <c r="GN154" s="23"/>
      <c r="GO154" s="23"/>
      <c r="GP154" s="23"/>
      <c r="GQ154" s="23"/>
      <c r="GR154" s="23"/>
      <c r="GS154" s="23"/>
      <c r="GT154" s="23"/>
      <c r="GU154" s="23"/>
      <c r="GV154" s="23"/>
      <c r="GW154" s="23"/>
      <c r="GX154" s="23"/>
      <c r="GY154" s="23"/>
      <c r="GZ154" s="23"/>
      <c r="HA154" s="23"/>
      <c r="HB154" s="23"/>
      <c r="HC154" s="23"/>
      <c r="HD154" s="23"/>
      <c r="HE154" s="23"/>
      <c r="HF154" s="23"/>
      <c r="HG154" s="23"/>
      <c r="HH154" s="23"/>
      <c r="HI154" s="23"/>
      <c r="HJ154" s="23"/>
      <c r="HK154" s="23"/>
      <c r="HL154" s="23"/>
      <c r="HM154" s="23"/>
      <c r="HN154" s="23"/>
      <c r="HO154" s="23"/>
      <c r="HP154" s="23"/>
      <c r="HQ154" s="23"/>
      <c r="HR154" s="23"/>
      <c r="HS154" s="23"/>
    </row>
    <row r="155" spans="1:227" s="143" customFormat="1">
      <c r="A155" s="23"/>
      <c r="G155" s="120"/>
      <c r="H155" s="96"/>
      <c r="I155" s="23"/>
      <c r="P155" s="23"/>
      <c r="Q155" s="23"/>
      <c r="R155" s="23"/>
      <c r="S155" s="50"/>
      <c r="T155" s="50"/>
      <c r="U155" s="50"/>
      <c r="V155" s="50"/>
      <c r="W155" s="50"/>
      <c r="X155" s="50"/>
      <c r="Y155" s="50"/>
      <c r="Z155" s="50"/>
      <c r="AA155" s="50"/>
      <c r="AB155" s="50"/>
      <c r="AC155" s="50"/>
      <c r="AD155" s="50"/>
      <c r="AE155" s="50"/>
      <c r="AF155" s="50"/>
      <c r="AG155" s="50"/>
      <c r="AH155" s="50"/>
      <c r="AI155" s="50"/>
      <c r="AJ155" s="50"/>
      <c r="AK155" s="50"/>
      <c r="AL155" s="50"/>
      <c r="AM155" s="50"/>
      <c r="AN155" s="50"/>
      <c r="AO155" s="50"/>
      <c r="AP155" s="50"/>
      <c r="AQ155" s="50"/>
      <c r="AR155" s="50"/>
      <c r="AS155" s="50"/>
      <c r="AT155" s="23"/>
      <c r="AU155" s="23"/>
      <c r="AV155" s="23"/>
      <c r="AW155" s="23"/>
      <c r="AX155" s="23"/>
      <c r="AY155" s="23"/>
      <c r="AZ155" s="23"/>
      <c r="BA155" s="23"/>
      <c r="BB155" s="23"/>
      <c r="BC155" s="23"/>
      <c r="BD155" s="23"/>
      <c r="BE155" s="23"/>
      <c r="BF155" s="23"/>
      <c r="BG155" s="23"/>
      <c r="BH155" s="23"/>
      <c r="BI155" s="23"/>
      <c r="BJ155" s="23"/>
      <c r="BK155" s="23"/>
      <c r="BL155" s="23"/>
      <c r="BM155" s="23"/>
      <c r="BN155" s="23"/>
      <c r="BO155" s="23"/>
      <c r="BP155" s="23"/>
      <c r="BQ155" s="23"/>
      <c r="BR155" s="23"/>
      <c r="BS155" s="23"/>
      <c r="BT155" s="23"/>
      <c r="BU155" s="23"/>
      <c r="BV155" s="23"/>
      <c r="BW155" s="23"/>
      <c r="BX155" s="23"/>
      <c r="BY155" s="23"/>
      <c r="BZ155" s="23"/>
      <c r="CA155" s="23"/>
      <c r="CB155" s="23"/>
      <c r="CC155" s="23"/>
      <c r="CD155" s="23"/>
      <c r="CE155" s="23"/>
      <c r="CF155" s="23"/>
      <c r="CG155" s="23"/>
      <c r="CH155" s="23"/>
      <c r="CI155" s="23"/>
      <c r="CJ155" s="23"/>
      <c r="CK155" s="23"/>
      <c r="CL155" s="23"/>
      <c r="CM155" s="23"/>
      <c r="CN155" s="23"/>
      <c r="CO155" s="23"/>
      <c r="CP155" s="23"/>
      <c r="CQ155" s="23"/>
      <c r="CR155" s="23"/>
      <c r="CS155" s="23"/>
      <c r="CT155" s="23"/>
      <c r="CU155" s="23"/>
      <c r="CV155" s="23"/>
      <c r="CW155" s="23"/>
      <c r="CX155" s="23"/>
      <c r="CY155" s="23"/>
      <c r="CZ155" s="23"/>
      <c r="DA155" s="23"/>
      <c r="DB155" s="23"/>
      <c r="DC155" s="23"/>
      <c r="DD155" s="23"/>
      <c r="DE155" s="23"/>
      <c r="DF155" s="23"/>
      <c r="DG155" s="23"/>
      <c r="DH155" s="23"/>
      <c r="DI155" s="23"/>
      <c r="DJ155" s="23"/>
      <c r="DK155" s="23"/>
      <c r="DL155" s="23"/>
      <c r="DM155" s="23"/>
      <c r="DN155" s="23"/>
      <c r="DO155" s="23"/>
      <c r="DP155" s="23"/>
      <c r="DQ155" s="23"/>
      <c r="DR155" s="23"/>
      <c r="DS155" s="23"/>
      <c r="DT155" s="23"/>
      <c r="DU155" s="23"/>
      <c r="DV155" s="23"/>
      <c r="DW155" s="23"/>
      <c r="DX155" s="23"/>
      <c r="DY155" s="23"/>
      <c r="DZ155" s="23"/>
      <c r="EA155" s="23"/>
      <c r="EB155" s="23"/>
      <c r="EC155" s="23"/>
      <c r="ED155" s="23"/>
      <c r="EE155" s="23"/>
      <c r="EF155" s="23"/>
      <c r="EG155" s="23"/>
      <c r="EH155" s="23"/>
      <c r="EI155" s="23"/>
      <c r="EJ155" s="23"/>
      <c r="EK155" s="23"/>
      <c r="EL155" s="23"/>
      <c r="EM155" s="23"/>
      <c r="EN155" s="23"/>
      <c r="EO155" s="23"/>
      <c r="EP155" s="23"/>
      <c r="EQ155" s="23"/>
      <c r="ER155" s="23"/>
      <c r="ES155" s="23"/>
      <c r="ET155" s="23"/>
      <c r="EU155" s="23"/>
      <c r="EV155" s="23"/>
      <c r="EW155" s="23"/>
      <c r="EX155" s="23"/>
      <c r="EY155" s="23"/>
      <c r="EZ155" s="23"/>
      <c r="FA155" s="23"/>
      <c r="FB155" s="23"/>
      <c r="FC155" s="23"/>
      <c r="FD155" s="23"/>
      <c r="FE155" s="23"/>
      <c r="FF155" s="23"/>
      <c r="FG155" s="23"/>
      <c r="FH155" s="23"/>
      <c r="FI155" s="23"/>
      <c r="FJ155" s="23"/>
      <c r="FK155" s="23"/>
      <c r="FL155" s="23"/>
      <c r="FM155" s="23"/>
      <c r="FN155" s="23"/>
      <c r="FO155" s="23"/>
      <c r="FP155" s="23"/>
      <c r="FQ155" s="23"/>
      <c r="FR155" s="23"/>
      <c r="FS155" s="23"/>
      <c r="FT155" s="23"/>
      <c r="FU155" s="23"/>
      <c r="FV155" s="23"/>
      <c r="FW155" s="23"/>
      <c r="FX155" s="23"/>
      <c r="FY155" s="23"/>
      <c r="FZ155" s="23"/>
      <c r="GA155" s="23"/>
      <c r="GB155" s="23"/>
      <c r="GC155" s="23"/>
      <c r="GD155" s="23"/>
      <c r="GE155" s="23"/>
      <c r="GF155" s="23"/>
      <c r="GG155" s="23"/>
      <c r="GH155" s="23"/>
      <c r="GI155" s="23"/>
      <c r="GJ155" s="23"/>
      <c r="GK155" s="23"/>
      <c r="GL155" s="23"/>
      <c r="GM155" s="23"/>
      <c r="GN155" s="23"/>
      <c r="GO155" s="23"/>
      <c r="GP155" s="23"/>
      <c r="GQ155" s="23"/>
      <c r="GR155" s="23"/>
      <c r="GS155" s="23"/>
      <c r="GT155" s="23"/>
      <c r="GU155" s="23"/>
      <c r="GV155" s="23"/>
      <c r="GW155" s="23"/>
      <c r="GX155" s="23"/>
      <c r="GY155" s="23"/>
      <c r="GZ155" s="23"/>
      <c r="HA155" s="23"/>
      <c r="HB155" s="23"/>
      <c r="HC155" s="23"/>
      <c r="HD155" s="23"/>
      <c r="HE155" s="23"/>
      <c r="HF155" s="23"/>
      <c r="HG155" s="23"/>
      <c r="HH155" s="23"/>
      <c r="HI155" s="23"/>
      <c r="HJ155" s="23"/>
      <c r="HK155" s="23"/>
      <c r="HL155" s="23"/>
      <c r="HM155" s="23"/>
      <c r="HN155" s="23"/>
      <c r="HO155" s="23"/>
      <c r="HP155" s="23"/>
      <c r="HQ155" s="23"/>
      <c r="HR155" s="23"/>
      <c r="HS155" s="23"/>
    </row>
    <row r="156" spans="1:227" s="143" customFormat="1">
      <c r="A156" s="23"/>
      <c r="G156" s="120"/>
      <c r="H156" s="96"/>
      <c r="I156" s="23"/>
      <c r="P156" s="23"/>
      <c r="Q156" s="23"/>
      <c r="R156" s="23"/>
      <c r="S156" s="50"/>
      <c r="T156" s="50"/>
      <c r="U156" s="50"/>
      <c r="V156" s="50"/>
      <c r="W156" s="50"/>
      <c r="X156" s="50"/>
      <c r="Y156" s="50"/>
      <c r="Z156" s="50"/>
      <c r="AA156" s="50"/>
      <c r="AB156" s="50"/>
      <c r="AC156" s="50"/>
      <c r="AD156" s="50"/>
      <c r="AE156" s="50"/>
      <c r="AF156" s="50"/>
      <c r="AG156" s="50"/>
      <c r="AH156" s="50"/>
      <c r="AI156" s="50"/>
      <c r="AJ156" s="50"/>
      <c r="AK156" s="50"/>
      <c r="AL156" s="50"/>
      <c r="AM156" s="50"/>
      <c r="AN156" s="50"/>
      <c r="AO156" s="50"/>
      <c r="AP156" s="50"/>
      <c r="AQ156" s="50"/>
      <c r="AR156" s="50"/>
      <c r="AS156" s="50"/>
      <c r="AT156" s="23"/>
      <c r="AU156" s="23"/>
      <c r="AV156" s="23"/>
      <c r="AW156" s="23"/>
      <c r="AX156" s="23"/>
      <c r="AY156" s="23"/>
      <c r="AZ156" s="23"/>
      <c r="BA156" s="23"/>
      <c r="BB156" s="23"/>
      <c r="BC156" s="23"/>
      <c r="BD156" s="23"/>
      <c r="BE156" s="23"/>
      <c r="BF156" s="23"/>
      <c r="BG156" s="23"/>
      <c r="BH156" s="23"/>
      <c r="BI156" s="23"/>
      <c r="BJ156" s="23"/>
      <c r="BK156" s="23"/>
      <c r="BL156" s="23"/>
      <c r="BM156" s="23"/>
      <c r="BN156" s="23"/>
      <c r="BO156" s="23"/>
      <c r="BP156" s="23"/>
      <c r="BQ156" s="23"/>
      <c r="BR156" s="23"/>
      <c r="BS156" s="23"/>
      <c r="BT156" s="23"/>
      <c r="BU156" s="23"/>
      <c r="BV156" s="23"/>
      <c r="BW156" s="23"/>
      <c r="BX156" s="23"/>
      <c r="BY156" s="23"/>
      <c r="BZ156" s="23"/>
      <c r="CA156" s="23"/>
      <c r="CB156" s="23"/>
      <c r="CC156" s="23"/>
      <c r="CD156" s="23"/>
      <c r="CE156" s="23"/>
      <c r="CF156" s="23"/>
      <c r="CG156" s="23"/>
      <c r="CH156" s="23"/>
      <c r="CI156" s="23"/>
      <c r="CJ156" s="23"/>
      <c r="CK156" s="23"/>
      <c r="CL156" s="23"/>
      <c r="CM156" s="23"/>
      <c r="CN156" s="23"/>
      <c r="CO156" s="23"/>
      <c r="CP156" s="23"/>
      <c r="CQ156" s="23"/>
      <c r="CR156" s="23"/>
      <c r="CS156" s="23"/>
      <c r="CT156" s="23"/>
      <c r="CU156" s="23"/>
      <c r="CV156" s="23"/>
      <c r="CW156" s="23"/>
      <c r="CX156" s="23"/>
      <c r="CY156" s="23"/>
      <c r="CZ156" s="23"/>
      <c r="DA156" s="23"/>
      <c r="DB156" s="23"/>
      <c r="DC156" s="23"/>
      <c r="DD156" s="23"/>
      <c r="DE156" s="23"/>
      <c r="DF156" s="23"/>
      <c r="DG156" s="23"/>
      <c r="DH156" s="23"/>
      <c r="DI156" s="23"/>
      <c r="DJ156" s="23"/>
      <c r="DK156" s="23"/>
      <c r="DL156" s="23"/>
      <c r="DM156" s="23"/>
      <c r="DN156" s="23"/>
      <c r="DO156" s="23"/>
      <c r="DP156" s="23"/>
      <c r="DQ156" s="23"/>
      <c r="DR156" s="23"/>
      <c r="DS156" s="23"/>
      <c r="DT156" s="23"/>
      <c r="DU156" s="23"/>
      <c r="DV156" s="23"/>
      <c r="DW156" s="23"/>
      <c r="DX156" s="23"/>
      <c r="DY156" s="23"/>
      <c r="DZ156" s="23"/>
      <c r="EA156" s="23"/>
      <c r="EB156" s="23"/>
      <c r="EC156" s="23"/>
      <c r="ED156" s="23"/>
      <c r="EE156" s="23"/>
      <c r="EF156" s="23"/>
      <c r="EG156" s="23"/>
      <c r="EH156" s="23"/>
      <c r="EI156" s="23"/>
      <c r="EJ156" s="23"/>
      <c r="EK156" s="23"/>
      <c r="EL156" s="23"/>
      <c r="EM156" s="23"/>
      <c r="EN156" s="23"/>
      <c r="EO156" s="23"/>
      <c r="EP156" s="23"/>
      <c r="EQ156" s="23"/>
      <c r="ER156" s="23"/>
      <c r="ES156" s="23"/>
      <c r="ET156" s="23"/>
      <c r="EU156" s="23"/>
      <c r="EV156" s="23"/>
      <c r="EW156" s="23"/>
      <c r="EX156" s="23"/>
      <c r="EY156" s="23"/>
      <c r="EZ156" s="23"/>
      <c r="FA156" s="23"/>
      <c r="FB156" s="23"/>
      <c r="FC156" s="23"/>
      <c r="FD156" s="23"/>
      <c r="FE156" s="23"/>
      <c r="FF156" s="23"/>
      <c r="FG156" s="23"/>
      <c r="FH156" s="23"/>
      <c r="FI156" s="23"/>
      <c r="FJ156" s="23"/>
      <c r="FK156" s="23"/>
      <c r="FL156" s="23"/>
      <c r="FM156" s="23"/>
      <c r="FN156" s="23"/>
      <c r="FO156" s="23"/>
      <c r="FP156" s="23"/>
      <c r="FQ156" s="23"/>
      <c r="FR156" s="23"/>
      <c r="FS156" s="23"/>
      <c r="FT156" s="23"/>
      <c r="FU156" s="23"/>
      <c r="FV156" s="23"/>
      <c r="FW156" s="23"/>
      <c r="FX156" s="23"/>
      <c r="FY156" s="23"/>
      <c r="FZ156" s="23"/>
      <c r="GA156" s="23"/>
      <c r="GB156" s="23"/>
      <c r="GC156" s="23"/>
      <c r="GD156" s="23"/>
      <c r="GE156" s="23"/>
      <c r="GF156" s="23"/>
      <c r="GG156" s="23"/>
      <c r="GH156" s="23"/>
      <c r="GI156" s="23"/>
      <c r="GJ156" s="23"/>
      <c r="GK156" s="23"/>
      <c r="GL156" s="23"/>
      <c r="GM156" s="23"/>
      <c r="GN156" s="23"/>
      <c r="GO156" s="23"/>
      <c r="GP156" s="23"/>
      <c r="GQ156" s="23"/>
      <c r="GR156" s="23"/>
      <c r="GS156" s="23"/>
      <c r="GT156" s="23"/>
      <c r="GU156" s="23"/>
      <c r="GV156" s="23"/>
      <c r="GW156" s="23"/>
      <c r="GX156" s="23"/>
      <c r="GY156" s="23"/>
      <c r="GZ156" s="23"/>
      <c r="HA156" s="23"/>
      <c r="HB156" s="23"/>
      <c r="HC156" s="23"/>
      <c r="HD156" s="23"/>
      <c r="HE156" s="23"/>
      <c r="HF156" s="23"/>
      <c r="HG156" s="23"/>
      <c r="HH156" s="23"/>
      <c r="HI156" s="23"/>
      <c r="HJ156" s="23"/>
      <c r="HK156" s="23"/>
      <c r="HL156" s="23"/>
      <c r="HM156" s="23"/>
      <c r="HN156" s="23"/>
      <c r="HO156" s="23"/>
      <c r="HP156" s="23"/>
      <c r="HQ156" s="23"/>
      <c r="HR156" s="23"/>
      <c r="HS156" s="23"/>
    </row>
    <row r="157" spans="1:227" s="143" customFormat="1">
      <c r="A157" s="23"/>
      <c r="G157" s="120"/>
      <c r="H157" s="96"/>
      <c r="I157" s="23"/>
      <c r="P157" s="23"/>
      <c r="Q157" s="23"/>
      <c r="R157" s="23"/>
      <c r="S157" s="50"/>
      <c r="T157" s="50"/>
      <c r="U157" s="50"/>
      <c r="V157" s="50"/>
      <c r="W157" s="50"/>
      <c r="X157" s="50"/>
      <c r="Y157" s="50"/>
      <c r="Z157" s="50"/>
      <c r="AA157" s="50"/>
      <c r="AB157" s="50"/>
      <c r="AC157" s="50"/>
      <c r="AD157" s="50"/>
      <c r="AE157" s="50"/>
      <c r="AF157" s="50"/>
      <c r="AG157" s="50"/>
      <c r="AH157" s="50"/>
      <c r="AI157" s="50"/>
      <c r="AJ157" s="50"/>
      <c r="AK157" s="50"/>
      <c r="AL157" s="50"/>
      <c r="AM157" s="50"/>
      <c r="AN157" s="50"/>
      <c r="AO157" s="50"/>
      <c r="AP157" s="50"/>
      <c r="AQ157" s="50"/>
      <c r="AR157" s="50"/>
      <c r="AS157" s="50"/>
      <c r="AT157" s="23"/>
      <c r="AU157" s="23"/>
      <c r="AV157" s="23"/>
      <c r="AW157" s="23"/>
      <c r="AX157" s="23"/>
      <c r="AY157" s="23"/>
      <c r="AZ157" s="23"/>
      <c r="BA157" s="23"/>
      <c r="BB157" s="23"/>
      <c r="BC157" s="23"/>
      <c r="BD157" s="23"/>
      <c r="BE157" s="23"/>
      <c r="BF157" s="23"/>
      <c r="BG157" s="23"/>
      <c r="BH157" s="23"/>
      <c r="BI157" s="23"/>
      <c r="BJ157" s="23"/>
      <c r="BK157" s="23"/>
      <c r="BL157" s="23"/>
      <c r="BM157" s="23"/>
      <c r="BN157" s="23"/>
      <c r="BO157" s="23"/>
      <c r="BP157" s="23"/>
      <c r="BQ157" s="23"/>
      <c r="BR157" s="23"/>
      <c r="BS157" s="23"/>
      <c r="BT157" s="23"/>
      <c r="BU157" s="23"/>
      <c r="BV157" s="23"/>
      <c r="BW157" s="23"/>
      <c r="BX157" s="23"/>
      <c r="BY157" s="23"/>
      <c r="BZ157" s="23"/>
      <c r="CA157" s="23"/>
      <c r="CB157" s="23"/>
      <c r="CC157" s="23"/>
      <c r="CD157" s="23"/>
      <c r="CE157" s="23"/>
      <c r="CF157" s="23"/>
      <c r="CG157" s="23"/>
      <c r="CH157" s="23"/>
      <c r="CI157" s="23"/>
      <c r="CJ157" s="23"/>
      <c r="CK157" s="23"/>
      <c r="CL157" s="23"/>
      <c r="CM157" s="23"/>
      <c r="CN157" s="23"/>
      <c r="CO157" s="23"/>
      <c r="CP157" s="23"/>
      <c r="CQ157" s="23"/>
      <c r="CR157" s="23"/>
      <c r="CS157" s="23"/>
      <c r="CT157" s="23"/>
      <c r="CU157" s="23"/>
      <c r="CV157" s="23"/>
      <c r="CW157" s="23"/>
      <c r="CX157" s="23"/>
      <c r="CY157" s="23"/>
      <c r="CZ157" s="23"/>
      <c r="DA157" s="23"/>
      <c r="DB157" s="23"/>
      <c r="DC157" s="23"/>
      <c r="DD157" s="23"/>
      <c r="DE157" s="23"/>
      <c r="DF157" s="23"/>
      <c r="DG157" s="23"/>
      <c r="DH157" s="23"/>
      <c r="DI157" s="23"/>
      <c r="DJ157" s="23"/>
      <c r="DK157" s="23"/>
      <c r="DL157" s="23"/>
      <c r="DM157" s="23"/>
      <c r="DN157" s="23"/>
      <c r="DO157" s="23"/>
      <c r="DP157" s="23"/>
      <c r="DQ157" s="23"/>
      <c r="DR157" s="23"/>
      <c r="DS157" s="23"/>
      <c r="DT157" s="23"/>
      <c r="DU157" s="23"/>
      <c r="DV157" s="23"/>
      <c r="DW157" s="23"/>
      <c r="DX157" s="23"/>
      <c r="DY157" s="23"/>
      <c r="DZ157" s="23"/>
      <c r="EA157" s="23"/>
      <c r="EB157" s="23"/>
      <c r="EC157" s="23"/>
      <c r="ED157" s="23"/>
      <c r="EE157" s="23"/>
      <c r="EF157" s="23"/>
      <c r="EG157" s="23"/>
      <c r="EH157" s="23"/>
      <c r="EI157" s="23"/>
      <c r="EJ157" s="23"/>
      <c r="EK157" s="23"/>
      <c r="EL157" s="23"/>
      <c r="EM157" s="23"/>
      <c r="EN157" s="23"/>
      <c r="EO157" s="23"/>
      <c r="EP157" s="23"/>
      <c r="EQ157" s="23"/>
      <c r="ER157" s="23"/>
      <c r="ES157" s="23"/>
      <c r="ET157" s="23"/>
      <c r="EU157" s="23"/>
      <c r="EV157" s="23"/>
      <c r="EW157" s="23"/>
      <c r="EX157" s="23"/>
      <c r="EY157" s="23"/>
      <c r="EZ157" s="23"/>
      <c r="FA157" s="23"/>
      <c r="FB157" s="23"/>
      <c r="FC157" s="23"/>
      <c r="FD157" s="23"/>
      <c r="FE157" s="23"/>
      <c r="FF157" s="23"/>
      <c r="FG157" s="23"/>
      <c r="FH157" s="23"/>
      <c r="FI157" s="23"/>
      <c r="FJ157" s="23"/>
      <c r="FK157" s="23"/>
      <c r="FL157" s="23"/>
      <c r="FM157" s="23"/>
      <c r="FN157" s="23"/>
      <c r="FO157" s="23"/>
      <c r="FP157" s="23"/>
      <c r="FQ157" s="23"/>
      <c r="FR157" s="23"/>
      <c r="FS157" s="23"/>
      <c r="FT157" s="23"/>
      <c r="FU157" s="23"/>
      <c r="FV157" s="23"/>
      <c r="FW157" s="23"/>
      <c r="FX157" s="23"/>
      <c r="FY157" s="23"/>
      <c r="FZ157" s="23"/>
      <c r="GA157" s="23"/>
      <c r="GB157" s="23"/>
      <c r="GC157" s="23"/>
      <c r="GD157" s="23"/>
      <c r="GE157" s="23"/>
      <c r="GF157" s="23"/>
      <c r="GG157" s="23"/>
      <c r="GH157" s="23"/>
      <c r="GI157" s="23"/>
      <c r="GJ157" s="23"/>
      <c r="GK157" s="23"/>
      <c r="GL157" s="23"/>
      <c r="GM157" s="23"/>
      <c r="GN157" s="23"/>
      <c r="GO157" s="23"/>
      <c r="GP157" s="23"/>
      <c r="GQ157" s="23"/>
      <c r="GR157" s="23"/>
      <c r="GS157" s="23"/>
      <c r="GT157" s="23"/>
      <c r="GU157" s="23"/>
      <c r="GV157" s="23"/>
      <c r="GW157" s="23"/>
      <c r="GX157" s="23"/>
      <c r="GY157" s="23"/>
      <c r="GZ157" s="23"/>
      <c r="HA157" s="23"/>
      <c r="HB157" s="23"/>
      <c r="HC157" s="23"/>
      <c r="HD157" s="23"/>
      <c r="HE157" s="23"/>
      <c r="HF157" s="23"/>
      <c r="HG157" s="23"/>
      <c r="HH157" s="23"/>
      <c r="HI157" s="23"/>
      <c r="HJ157" s="23"/>
      <c r="HK157" s="23"/>
      <c r="HL157" s="23"/>
      <c r="HM157" s="23"/>
      <c r="HN157" s="23"/>
      <c r="HO157" s="23"/>
      <c r="HP157" s="23"/>
      <c r="HQ157" s="23"/>
      <c r="HR157" s="23"/>
      <c r="HS157" s="23"/>
    </row>
    <row r="158" spans="1:227" s="143" customFormat="1" ht="24" customHeight="1">
      <c r="A158" s="23"/>
      <c r="G158" s="120"/>
      <c r="H158" s="96"/>
      <c r="I158" s="23"/>
      <c r="P158" s="23"/>
      <c r="Q158" s="23"/>
      <c r="R158" s="23"/>
      <c r="S158" s="50"/>
      <c r="T158" s="50"/>
      <c r="U158" s="50"/>
      <c r="V158" s="50"/>
      <c r="W158" s="50"/>
      <c r="X158" s="50"/>
      <c r="Y158" s="50"/>
      <c r="Z158" s="50"/>
      <c r="AA158" s="50"/>
      <c r="AB158" s="50"/>
      <c r="AC158" s="50"/>
      <c r="AD158" s="50"/>
      <c r="AE158" s="50"/>
      <c r="AF158" s="50"/>
      <c r="AG158" s="50"/>
      <c r="AH158" s="50"/>
      <c r="AI158" s="50"/>
      <c r="AJ158" s="50"/>
      <c r="AK158" s="50"/>
      <c r="AL158" s="50"/>
      <c r="AM158" s="50"/>
      <c r="AN158" s="50"/>
      <c r="AO158" s="50"/>
      <c r="AP158" s="50"/>
      <c r="AQ158" s="50"/>
      <c r="AR158" s="50"/>
      <c r="AS158" s="50"/>
      <c r="AT158" s="23"/>
      <c r="AU158" s="23"/>
      <c r="AV158" s="23"/>
      <c r="AW158" s="23"/>
      <c r="AX158" s="23"/>
      <c r="AY158" s="23"/>
      <c r="AZ158" s="23"/>
      <c r="BA158" s="23"/>
      <c r="BB158" s="23"/>
      <c r="BC158" s="23"/>
      <c r="BD158" s="23"/>
      <c r="BE158" s="23"/>
      <c r="BF158" s="23"/>
      <c r="BG158" s="23"/>
      <c r="BH158" s="23"/>
      <c r="BI158" s="23"/>
      <c r="BJ158" s="23"/>
      <c r="BK158" s="23"/>
      <c r="BL158" s="23"/>
      <c r="BM158" s="23"/>
      <c r="BN158" s="23"/>
      <c r="BO158" s="23"/>
      <c r="BP158" s="23"/>
      <c r="BQ158" s="23"/>
      <c r="BR158" s="23"/>
      <c r="BS158" s="23"/>
      <c r="BT158" s="23"/>
      <c r="BU158" s="23"/>
      <c r="BV158" s="23"/>
      <c r="BW158" s="23"/>
      <c r="BX158" s="23"/>
      <c r="BY158" s="23"/>
      <c r="BZ158" s="23"/>
      <c r="CA158" s="23"/>
      <c r="CB158" s="23"/>
      <c r="CC158" s="23"/>
      <c r="CD158" s="23"/>
      <c r="CE158" s="23"/>
      <c r="CF158" s="23"/>
      <c r="CG158" s="23"/>
      <c r="CH158" s="23"/>
      <c r="CI158" s="23"/>
      <c r="CJ158" s="23"/>
      <c r="CK158" s="23"/>
      <c r="CL158" s="23"/>
      <c r="CM158" s="23"/>
      <c r="CN158" s="23"/>
      <c r="CO158" s="23"/>
      <c r="CP158" s="23"/>
      <c r="CQ158" s="23"/>
      <c r="CR158" s="23"/>
      <c r="CS158" s="23"/>
      <c r="CT158" s="23"/>
      <c r="CU158" s="23"/>
      <c r="CV158" s="23"/>
      <c r="CW158" s="23"/>
      <c r="CX158" s="23"/>
      <c r="CY158" s="23"/>
      <c r="CZ158" s="23"/>
      <c r="DA158" s="23"/>
      <c r="DB158" s="23"/>
      <c r="DC158" s="23"/>
      <c r="DD158" s="23"/>
      <c r="DE158" s="23"/>
      <c r="DF158" s="23"/>
      <c r="DG158" s="23"/>
      <c r="DH158" s="23"/>
      <c r="DI158" s="23"/>
      <c r="DJ158" s="23"/>
      <c r="DK158" s="23"/>
      <c r="DL158" s="23"/>
      <c r="DM158" s="23"/>
      <c r="DN158" s="23"/>
      <c r="DO158" s="23"/>
      <c r="DP158" s="23"/>
      <c r="DQ158" s="23"/>
      <c r="DR158" s="23"/>
      <c r="DS158" s="23"/>
      <c r="DT158" s="23"/>
      <c r="DU158" s="23"/>
      <c r="DV158" s="23"/>
      <c r="DW158" s="23"/>
      <c r="DX158" s="23"/>
      <c r="DY158" s="23"/>
      <c r="DZ158" s="23"/>
      <c r="EA158" s="23"/>
      <c r="EB158" s="23"/>
      <c r="EC158" s="23"/>
      <c r="ED158" s="23"/>
      <c r="EE158" s="23"/>
      <c r="EF158" s="23"/>
      <c r="EG158" s="23"/>
      <c r="EH158" s="23"/>
      <c r="EI158" s="23"/>
      <c r="EJ158" s="23"/>
      <c r="EK158" s="23"/>
      <c r="EL158" s="23"/>
      <c r="EM158" s="23"/>
      <c r="EN158" s="23"/>
      <c r="EO158" s="23"/>
      <c r="EP158" s="23"/>
      <c r="EQ158" s="23"/>
      <c r="ER158" s="23"/>
      <c r="ES158" s="23"/>
      <c r="ET158" s="23"/>
      <c r="EU158" s="23"/>
      <c r="EV158" s="23"/>
      <c r="EW158" s="23"/>
      <c r="EX158" s="23"/>
      <c r="EY158" s="23"/>
      <c r="EZ158" s="23"/>
      <c r="FA158" s="23"/>
      <c r="FB158" s="23"/>
      <c r="FC158" s="23"/>
      <c r="FD158" s="23"/>
      <c r="FE158" s="23"/>
      <c r="FF158" s="23"/>
      <c r="FG158" s="23"/>
      <c r="FH158" s="23"/>
      <c r="FI158" s="23"/>
      <c r="FJ158" s="23"/>
      <c r="FK158" s="23"/>
      <c r="FL158" s="23"/>
      <c r="FM158" s="23"/>
      <c r="FN158" s="23"/>
      <c r="FO158" s="23"/>
      <c r="FP158" s="23"/>
      <c r="FQ158" s="23"/>
      <c r="FR158" s="23"/>
      <c r="FS158" s="23"/>
      <c r="FT158" s="23"/>
      <c r="FU158" s="23"/>
      <c r="FV158" s="23"/>
      <c r="FW158" s="23"/>
      <c r="FX158" s="23"/>
      <c r="FY158" s="23"/>
      <c r="FZ158" s="23"/>
      <c r="GA158" s="23"/>
      <c r="GB158" s="23"/>
      <c r="GC158" s="23"/>
      <c r="GD158" s="23"/>
      <c r="GE158" s="23"/>
      <c r="GF158" s="23"/>
      <c r="GG158" s="23"/>
      <c r="GH158" s="23"/>
      <c r="GI158" s="23"/>
      <c r="GJ158" s="23"/>
      <c r="GK158" s="23"/>
      <c r="GL158" s="23"/>
      <c r="GM158" s="23"/>
      <c r="GN158" s="23"/>
      <c r="GO158" s="23"/>
      <c r="GP158" s="23"/>
      <c r="GQ158" s="23"/>
      <c r="GR158" s="23"/>
      <c r="GS158" s="23"/>
      <c r="GT158" s="23"/>
      <c r="GU158" s="23"/>
      <c r="GV158" s="23"/>
      <c r="GW158" s="23"/>
      <c r="GX158" s="23"/>
      <c r="GY158" s="23"/>
      <c r="GZ158" s="23"/>
      <c r="HA158" s="23"/>
      <c r="HB158" s="23"/>
      <c r="HC158" s="23"/>
      <c r="HD158" s="23"/>
      <c r="HE158" s="23"/>
      <c r="HF158" s="23"/>
      <c r="HG158" s="23"/>
      <c r="HH158" s="23"/>
      <c r="HI158" s="23"/>
      <c r="HJ158" s="23"/>
      <c r="HK158" s="23"/>
      <c r="HL158" s="23"/>
      <c r="HM158" s="23"/>
      <c r="HN158" s="23"/>
      <c r="HO158" s="23"/>
      <c r="HP158" s="23"/>
      <c r="HQ158" s="23"/>
      <c r="HR158" s="23"/>
      <c r="HS158" s="23"/>
    </row>
    <row r="159" spans="1:227" s="143" customFormat="1">
      <c r="A159" s="23"/>
      <c r="G159" s="120"/>
      <c r="H159" s="96"/>
      <c r="I159" s="23"/>
      <c r="P159" s="23"/>
      <c r="Q159" s="23"/>
      <c r="R159" s="23"/>
      <c r="S159" s="50"/>
      <c r="T159" s="50"/>
      <c r="U159" s="50"/>
      <c r="V159" s="50"/>
      <c r="W159" s="50"/>
      <c r="X159" s="50"/>
      <c r="Y159" s="50"/>
      <c r="Z159" s="50"/>
      <c r="AA159" s="50"/>
      <c r="AB159" s="50"/>
      <c r="AC159" s="50"/>
      <c r="AD159" s="50"/>
      <c r="AE159" s="50"/>
      <c r="AF159" s="50"/>
      <c r="AG159" s="50"/>
      <c r="AH159" s="50"/>
      <c r="AI159" s="50"/>
      <c r="AJ159" s="50"/>
      <c r="AK159" s="50"/>
      <c r="AL159" s="50"/>
      <c r="AM159" s="50"/>
      <c r="AN159" s="50"/>
      <c r="AO159" s="50"/>
      <c r="AP159" s="50"/>
      <c r="AQ159" s="50"/>
      <c r="AR159" s="50"/>
      <c r="AS159" s="50"/>
      <c r="AT159" s="23"/>
      <c r="AU159" s="23"/>
      <c r="AV159" s="23"/>
      <c r="AW159" s="23"/>
      <c r="AX159" s="23"/>
      <c r="AY159" s="23"/>
      <c r="AZ159" s="23"/>
      <c r="BA159" s="23"/>
      <c r="BB159" s="23"/>
      <c r="BC159" s="23"/>
      <c r="BD159" s="23"/>
      <c r="BE159" s="23"/>
      <c r="BF159" s="23"/>
      <c r="BG159" s="23"/>
      <c r="BH159" s="23"/>
      <c r="BI159" s="23"/>
      <c r="BJ159" s="23"/>
      <c r="BK159" s="23"/>
      <c r="BL159" s="23"/>
      <c r="BM159" s="23"/>
      <c r="BN159" s="23"/>
      <c r="BO159" s="23"/>
      <c r="BP159" s="23"/>
      <c r="BQ159" s="23"/>
      <c r="BR159" s="23"/>
      <c r="BS159" s="23"/>
      <c r="BT159" s="23"/>
      <c r="BU159" s="23"/>
      <c r="BV159" s="23"/>
      <c r="BW159" s="23"/>
      <c r="BX159" s="23"/>
      <c r="BY159" s="23"/>
      <c r="BZ159" s="23"/>
      <c r="CA159" s="23"/>
      <c r="CB159" s="23"/>
      <c r="CC159" s="23"/>
      <c r="CD159" s="23"/>
      <c r="CE159" s="23"/>
      <c r="CF159" s="23"/>
      <c r="CG159" s="23"/>
      <c r="CH159" s="23"/>
      <c r="CI159" s="23"/>
      <c r="CJ159" s="23"/>
      <c r="CK159" s="23"/>
      <c r="CL159" s="23"/>
      <c r="CM159" s="23"/>
      <c r="CN159" s="23"/>
      <c r="CO159" s="23"/>
      <c r="CP159" s="23"/>
      <c r="CQ159" s="23"/>
      <c r="CR159" s="23"/>
      <c r="CS159" s="23"/>
      <c r="CT159" s="23"/>
      <c r="CU159" s="23"/>
      <c r="CV159" s="23"/>
      <c r="CW159" s="23"/>
      <c r="CX159" s="23"/>
      <c r="CY159" s="23"/>
      <c r="CZ159" s="23"/>
      <c r="DA159" s="23"/>
      <c r="DB159" s="23"/>
      <c r="DC159" s="23"/>
      <c r="DD159" s="23"/>
      <c r="DE159" s="23"/>
      <c r="DF159" s="23"/>
      <c r="DG159" s="23"/>
      <c r="DH159" s="23"/>
      <c r="DI159" s="23"/>
      <c r="DJ159" s="23"/>
      <c r="DK159" s="23"/>
      <c r="DL159" s="23"/>
      <c r="DM159" s="23"/>
      <c r="DN159" s="23"/>
      <c r="DO159" s="23"/>
      <c r="DP159" s="23"/>
      <c r="DQ159" s="23"/>
      <c r="DR159" s="23"/>
      <c r="DS159" s="23"/>
      <c r="DT159" s="23"/>
      <c r="DU159" s="23"/>
      <c r="DV159" s="23"/>
      <c r="DW159" s="23"/>
      <c r="DX159" s="23"/>
      <c r="DY159" s="23"/>
      <c r="DZ159" s="23"/>
      <c r="EA159" s="23"/>
      <c r="EB159" s="23"/>
      <c r="EC159" s="23"/>
      <c r="ED159" s="23"/>
      <c r="EE159" s="23"/>
      <c r="EF159" s="23"/>
      <c r="EG159" s="23"/>
      <c r="EH159" s="23"/>
      <c r="EI159" s="23"/>
      <c r="EJ159" s="23"/>
      <c r="EK159" s="23"/>
      <c r="EL159" s="23"/>
      <c r="EM159" s="23"/>
      <c r="EN159" s="23"/>
      <c r="EO159" s="23"/>
      <c r="EP159" s="23"/>
      <c r="EQ159" s="23"/>
      <c r="ER159" s="23"/>
      <c r="ES159" s="23"/>
      <c r="ET159" s="23"/>
      <c r="EU159" s="23"/>
      <c r="EV159" s="23"/>
      <c r="EW159" s="23"/>
      <c r="EX159" s="23"/>
      <c r="EY159" s="23"/>
      <c r="EZ159" s="23"/>
      <c r="FA159" s="23"/>
      <c r="FB159" s="23"/>
      <c r="FC159" s="23"/>
      <c r="FD159" s="23"/>
      <c r="FE159" s="23"/>
      <c r="FF159" s="23"/>
      <c r="FG159" s="23"/>
      <c r="FH159" s="23"/>
      <c r="FI159" s="23"/>
      <c r="FJ159" s="23"/>
      <c r="FK159" s="23"/>
      <c r="FL159" s="23"/>
      <c r="FM159" s="23"/>
      <c r="FN159" s="23"/>
      <c r="FO159" s="23"/>
      <c r="FP159" s="23"/>
      <c r="FQ159" s="23"/>
      <c r="FR159" s="23"/>
      <c r="FS159" s="23"/>
      <c r="FT159" s="23"/>
      <c r="FU159" s="23"/>
      <c r="FV159" s="23"/>
      <c r="FW159" s="23"/>
      <c r="FX159" s="23"/>
      <c r="FY159" s="23"/>
      <c r="FZ159" s="23"/>
      <c r="GA159" s="23"/>
      <c r="GB159" s="23"/>
      <c r="GC159" s="23"/>
      <c r="GD159" s="23"/>
      <c r="GE159" s="23"/>
      <c r="GF159" s="23"/>
      <c r="GG159" s="23"/>
      <c r="GH159" s="23"/>
      <c r="GI159" s="23"/>
      <c r="GJ159" s="23"/>
      <c r="GK159" s="23"/>
      <c r="GL159" s="23"/>
      <c r="GM159" s="23"/>
      <c r="GN159" s="23"/>
      <c r="GO159" s="23"/>
      <c r="GP159" s="23"/>
      <c r="GQ159" s="23"/>
      <c r="GR159" s="23"/>
      <c r="GS159" s="23"/>
      <c r="GT159" s="23"/>
      <c r="GU159" s="23"/>
      <c r="GV159" s="23"/>
      <c r="GW159" s="23"/>
      <c r="GX159" s="23"/>
      <c r="GY159" s="23"/>
      <c r="GZ159" s="23"/>
      <c r="HA159" s="23"/>
      <c r="HB159" s="23"/>
      <c r="HC159" s="23"/>
      <c r="HD159" s="23"/>
      <c r="HE159" s="23"/>
      <c r="HF159" s="23"/>
      <c r="HG159" s="23"/>
      <c r="HH159" s="23"/>
      <c r="HI159" s="23"/>
      <c r="HJ159" s="23"/>
      <c r="HK159" s="23"/>
      <c r="HL159" s="23"/>
      <c r="HM159" s="23"/>
      <c r="HN159" s="23"/>
      <c r="HO159" s="23"/>
      <c r="HP159" s="23"/>
      <c r="HQ159" s="23"/>
      <c r="HR159" s="23"/>
      <c r="HS159" s="23"/>
    </row>
    <row r="160" spans="1:227" s="143" customFormat="1">
      <c r="A160" s="23"/>
      <c r="G160" s="120"/>
      <c r="H160" s="96"/>
      <c r="I160" s="23"/>
      <c r="P160" s="23"/>
      <c r="Q160" s="23"/>
      <c r="R160" s="23"/>
      <c r="S160" s="50"/>
      <c r="T160" s="50"/>
      <c r="U160" s="50"/>
      <c r="V160" s="50"/>
      <c r="W160" s="50"/>
      <c r="X160" s="50"/>
      <c r="Y160" s="50"/>
      <c r="Z160" s="50"/>
      <c r="AA160" s="50"/>
      <c r="AB160" s="50"/>
      <c r="AC160" s="50"/>
      <c r="AD160" s="50"/>
      <c r="AE160" s="50"/>
      <c r="AF160" s="50"/>
      <c r="AG160" s="50"/>
      <c r="AH160" s="50"/>
      <c r="AI160" s="50"/>
      <c r="AJ160" s="50"/>
      <c r="AK160" s="50"/>
      <c r="AL160" s="50"/>
      <c r="AM160" s="50"/>
      <c r="AN160" s="50"/>
      <c r="AO160" s="50"/>
      <c r="AP160" s="50"/>
      <c r="AQ160" s="50"/>
      <c r="AR160" s="50"/>
      <c r="AS160" s="50"/>
      <c r="AT160" s="23"/>
      <c r="AU160" s="23"/>
      <c r="AV160" s="23"/>
      <c r="AW160" s="23"/>
      <c r="AX160" s="23"/>
      <c r="AY160" s="23"/>
      <c r="AZ160" s="23"/>
      <c r="BA160" s="23"/>
      <c r="BB160" s="23"/>
      <c r="BC160" s="23"/>
      <c r="BD160" s="23"/>
      <c r="BE160" s="23"/>
      <c r="BF160" s="23"/>
      <c r="BG160" s="23"/>
      <c r="BH160" s="23"/>
      <c r="BI160" s="23"/>
      <c r="BJ160" s="23"/>
      <c r="BK160" s="23"/>
      <c r="BL160" s="23"/>
      <c r="BM160" s="23"/>
      <c r="BN160" s="23"/>
      <c r="BO160" s="23"/>
      <c r="BP160" s="23"/>
      <c r="BQ160" s="23"/>
      <c r="BR160" s="23"/>
      <c r="BS160" s="23"/>
      <c r="BT160" s="23"/>
      <c r="BU160" s="23"/>
      <c r="BV160" s="23"/>
      <c r="BW160" s="23"/>
      <c r="BX160" s="23"/>
      <c r="BY160" s="23"/>
      <c r="BZ160" s="23"/>
      <c r="CA160" s="23"/>
      <c r="CB160" s="23"/>
      <c r="CC160" s="23"/>
      <c r="CD160" s="23"/>
      <c r="CE160" s="23"/>
      <c r="CF160" s="23"/>
      <c r="CG160" s="23"/>
      <c r="CH160" s="23"/>
      <c r="CI160" s="23"/>
      <c r="CJ160" s="23"/>
      <c r="CK160" s="23"/>
      <c r="CL160" s="23"/>
      <c r="CM160" s="23"/>
      <c r="CN160" s="23"/>
      <c r="CO160" s="23"/>
      <c r="CP160" s="23"/>
      <c r="CQ160" s="23"/>
      <c r="CR160" s="23"/>
      <c r="CS160" s="23"/>
      <c r="CT160" s="23"/>
      <c r="CU160" s="23"/>
      <c r="CV160" s="23"/>
      <c r="CW160" s="23"/>
      <c r="CX160" s="23"/>
      <c r="CY160" s="23"/>
      <c r="CZ160" s="23"/>
      <c r="DA160" s="23"/>
      <c r="DB160" s="23"/>
      <c r="DC160" s="23"/>
      <c r="DD160" s="23"/>
      <c r="DE160" s="23"/>
      <c r="DF160" s="23"/>
      <c r="DG160" s="23"/>
      <c r="DH160" s="23"/>
      <c r="DI160" s="23"/>
      <c r="DJ160" s="23"/>
      <c r="DK160" s="23"/>
      <c r="DL160" s="23"/>
      <c r="DM160" s="23"/>
      <c r="DN160" s="23"/>
      <c r="DO160" s="23"/>
      <c r="DP160" s="23"/>
      <c r="DQ160" s="23"/>
      <c r="DR160" s="23"/>
      <c r="DS160" s="23"/>
      <c r="DT160" s="23"/>
      <c r="DU160" s="23"/>
      <c r="DV160" s="23"/>
      <c r="DW160" s="23"/>
      <c r="DX160" s="23"/>
      <c r="DY160" s="23"/>
      <c r="DZ160" s="23"/>
      <c r="EA160" s="23"/>
      <c r="EB160" s="23"/>
      <c r="EC160" s="23"/>
      <c r="ED160" s="23"/>
      <c r="EE160" s="23"/>
      <c r="EF160" s="23"/>
      <c r="EG160" s="23"/>
      <c r="EH160" s="23"/>
      <c r="EI160" s="23"/>
      <c r="EJ160" s="23"/>
      <c r="EK160" s="23"/>
      <c r="EL160" s="23"/>
      <c r="EM160" s="23"/>
      <c r="EN160" s="23"/>
      <c r="EO160" s="23"/>
      <c r="EP160" s="23"/>
      <c r="EQ160" s="23"/>
      <c r="ER160" s="23"/>
      <c r="ES160" s="23"/>
      <c r="ET160" s="23"/>
      <c r="EU160" s="23"/>
      <c r="EV160" s="23"/>
      <c r="EW160" s="23"/>
      <c r="EX160" s="23"/>
      <c r="EY160" s="23"/>
      <c r="EZ160" s="23"/>
      <c r="FA160" s="23"/>
      <c r="FB160" s="23"/>
      <c r="FC160" s="23"/>
      <c r="FD160" s="23"/>
      <c r="FE160" s="23"/>
      <c r="FF160" s="23"/>
      <c r="FG160" s="23"/>
      <c r="FH160" s="23"/>
      <c r="FI160" s="23"/>
      <c r="FJ160" s="23"/>
      <c r="FK160" s="23"/>
      <c r="FL160" s="23"/>
      <c r="FM160" s="23"/>
      <c r="FN160" s="23"/>
      <c r="FO160" s="23"/>
      <c r="FP160" s="23"/>
      <c r="FQ160" s="23"/>
      <c r="FR160" s="23"/>
      <c r="FS160" s="23"/>
      <c r="FT160" s="23"/>
      <c r="FU160" s="23"/>
      <c r="FV160" s="23"/>
      <c r="FW160" s="23"/>
      <c r="FX160" s="23"/>
      <c r="FY160" s="23"/>
      <c r="FZ160" s="23"/>
      <c r="GA160" s="23"/>
      <c r="GB160" s="23"/>
      <c r="GC160" s="23"/>
      <c r="GD160" s="23"/>
      <c r="GE160" s="23"/>
      <c r="GF160" s="23"/>
      <c r="GG160" s="23"/>
      <c r="GH160" s="23"/>
      <c r="GI160" s="23"/>
      <c r="GJ160" s="23"/>
      <c r="GK160" s="23"/>
      <c r="GL160" s="23"/>
      <c r="GM160" s="23"/>
      <c r="GN160" s="23"/>
      <c r="GO160" s="23"/>
      <c r="GP160" s="23"/>
      <c r="GQ160" s="23"/>
      <c r="GR160" s="23"/>
      <c r="GS160" s="23"/>
      <c r="GT160" s="23"/>
      <c r="GU160" s="23"/>
      <c r="GV160" s="23"/>
      <c r="GW160" s="23"/>
      <c r="GX160" s="23"/>
      <c r="GY160" s="23"/>
      <c r="GZ160" s="23"/>
      <c r="HA160" s="23"/>
      <c r="HB160" s="23"/>
      <c r="HC160" s="23"/>
      <c r="HD160" s="23"/>
      <c r="HE160" s="23"/>
      <c r="HF160" s="23"/>
      <c r="HG160" s="23"/>
      <c r="HH160" s="23"/>
      <c r="HI160" s="23"/>
      <c r="HJ160" s="23"/>
      <c r="HK160" s="23"/>
      <c r="HL160" s="23"/>
      <c r="HM160" s="23"/>
      <c r="HN160" s="23"/>
      <c r="HO160" s="23"/>
      <c r="HP160" s="23"/>
      <c r="HQ160" s="23"/>
      <c r="HR160" s="23"/>
      <c r="HS160" s="23"/>
    </row>
    <row r="161" spans="1:227" s="143" customFormat="1">
      <c r="A161" s="23"/>
      <c r="G161" s="120"/>
      <c r="H161" s="96"/>
      <c r="I161" s="23"/>
      <c r="P161" s="23"/>
      <c r="Q161" s="23"/>
      <c r="R161" s="23"/>
      <c r="S161" s="50"/>
      <c r="T161" s="50"/>
      <c r="U161" s="50"/>
      <c r="V161" s="50"/>
      <c r="W161" s="50"/>
      <c r="X161" s="50"/>
      <c r="Y161" s="50"/>
      <c r="Z161" s="50"/>
      <c r="AA161" s="50"/>
      <c r="AB161" s="50"/>
      <c r="AC161" s="50"/>
      <c r="AD161" s="50"/>
      <c r="AE161" s="50"/>
      <c r="AF161" s="50"/>
      <c r="AG161" s="50"/>
      <c r="AH161" s="50"/>
      <c r="AI161" s="50"/>
      <c r="AJ161" s="50"/>
      <c r="AK161" s="50"/>
      <c r="AL161" s="50"/>
      <c r="AM161" s="50"/>
      <c r="AN161" s="50"/>
      <c r="AO161" s="50"/>
      <c r="AP161" s="50"/>
      <c r="AQ161" s="50"/>
      <c r="AR161" s="50"/>
      <c r="AS161" s="50"/>
      <c r="AT161" s="23"/>
      <c r="AU161" s="23"/>
      <c r="AV161" s="23"/>
      <c r="AW161" s="23"/>
      <c r="AX161" s="23"/>
      <c r="AY161" s="23"/>
      <c r="AZ161" s="23"/>
      <c r="BA161" s="23"/>
      <c r="BB161" s="23"/>
      <c r="BC161" s="23"/>
      <c r="BD161" s="23"/>
      <c r="BE161" s="23"/>
      <c r="BF161" s="23"/>
      <c r="BG161" s="23"/>
      <c r="BH161" s="23"/>
      <c r="BI161" s="23"/>
      <c r="BJ161" s="23"/>
      <c r="BK161" s="23"/>
      <c r="BL161" s="23"/>
      <c r="BM161" s="23"/>
      <c r="BN161" s="23"/>
      <c r="BO161" s="23"/>
      <c r="BP161" s="23"/>
      <c r="BQ161" s="23"/>
      <c r="BR161" s="23"/>
      <c r="BS161" s="23"/>
      <c r="BT161" s="23"/>
      <c r="BU161" s="23"/>
      <c r="BV161" s="23"/>
      <c r="BW161" s="23"/>
      <c r="BX161" s="23"/>
      <c r="BY161" s="23"/>
      <c r="BZ161" s="23"/>
      <c r="CA161" s="23"/>
      <c r="CB161" s="23"/>
      <c r="CC161" s="23"/>
      <c r="CD161" s="23"/>
      <c r="CE161" s="23"/>
      <c r="CF161" s="23"/>
      <c r="CG161" s="23"/>
      <c r="CH161" s="23"/>
      <c r="CI161" s="23"/>
      <c r="CJ161" s="23"/>
      <c r="CK161" s="23"/>
      <c r="CL161" s="23"/>
      <c r="CM161" s="23"/>
      <c r="CN161" s="23"/>
      <c r="CO161" s="23"/>
      <c r="CP161" s="23"/>
      <c r="CQ161" s="23"/>
      <c r="CR161" s="23"/>
      <c r="CS161" s="23"/>
      <c r="CT161" s="23"/>
      <c r="CU161" s="23"/>
      <c r="CV161" s="23"/>
      <c r="CW161" s="23"/>
      <c r="CX161" s="23"/>
      <c r="CY161" s="23"/>
      <c r="CZ161" s="23"/>
      <c r="DA161" s="23"/>
      <c r="DB161" s="23"/>
      <c r="DC161" s="23"/>
      <c r="DD161" s="23"/>
      <c r="DE161" s="23"/>
      <c r="DF161" s="23"/>
      <c r="DG161" s="23"/>
      <c r="DH161" s="23"/>
      <c r="DI161" s="23"/>
      <c r="DJ161" s="23"/>
      <c r="DK161" s="23"/>
      <c r="DL161" s="23"/>
      <c r="DM161" s="23"/>
      <c r="DN161" s="23"/>
      <c r="DO161" s="23"/>
      <c r="DP161" s="23"/>
      <c r="DQ161" s="23"/>
      <c r="DR161" s="23"/>
      <c r="DS161" s="23"/>
      <c r="DT161" s="23"/>
      <c r="DU161" s="23"/>
      <c r="DV161" s="23"/>
      <c r="DW161" s="23"/>
      <c r="DX161" s="23"/>
      <c r="DY161" s="23"/>
      <c r="DZ161" s="23"/>
      <c r="EA161" s="23"/>
      <c r="EB161" s="23"/>
      <c r="EC161" s="23"/>
      <c r="ED161" s="23"/>
      <c r="EE161" s="23"/>
      <c r="EF161" s="23"/>
      <c r="EG161" s="23"/>
      <c r="EH161" s="23"/>
      <c r="EI161" s="23"/>
      <c r="EJ161" s="23"/>
      <c r="EK161" s="23"/>
      <c r="EL161" s="23"/>
      <c r="EM161" s="23"/>
      <c r="EN161" s="23"/>
      <c r="EO161" s="23"/>
      <c r="EP161" s="23"/>
      <c r="EQ161" s="23"/>
      <c r="ER161" s="23"/>
      <c r="ES161" s="23"/>
      <c r="ET161" s="23"/>
      <c r="EU161" s="23"/>
      <c r="EV161" s="23"/>
      <c r="EW161" s="23"/>
      <c r="EX161" s="23"/>
      <c r="EY161" s="23"/>
      <c r="EZ161" s="23"/>
      <c r="FA161" s="23"/>
      <c r="FB161" s="23"/>
      <c r="FC161" s="23"/>
      <c r="FD161" s="23"/>
      <c r="FE161" s="23"/>
      <c r="FF161" s="23"/>
      <c r="FG161" s="23"/>
      <c r="FH161" s="23"/>
      <c r="FI161" s="23"/>
      <c r="FJ161" s="23"/>
      <c r="FK161" s="23"/>
      <c r="FL161" s="23"/>
      <c r="FM161" s="23"/>
      <c r="FN161" s="23"/>
      <c r="FO161" s="23"/>
      <c r="FP161" s="23"/>
      <c r="FQ161" s="23"/>
      <c r="FR161" s="23"/>
      <c r="FS161" s="23"/>
      <c r="FT161" s="23"/>
      <c r="FU161" s="23"/>
      <c r="FV161" s="23"/>
      <c r="FW161" s="23"/>
      <c r="FX161" s="23"/>
      <c r="FY161" s="23"/>
      <c r="FZ161" s="23"/>
      <c r="GA161" s="23"/>
      <c r="GB161" s="23"/>
      <c r="GC161" s="23"/>
      <c r="GD161" s="23"/>
      <c r="GE161" s="23"/>
      <c r="GF161" s="23"/>
      <c r="GG161" s="23"/>
      <c r="GH161" s="23"/>
      <c r="GI161" s="23"/>
      <c r="GJ161" s="23"/>
      <c r="GK161" s="23"/>
      <c r="GL161" s="23"/>
      <c r="GM161" s="23"/>
      <c r="GN161" s="23"/>
      <c r="GO161" s="23"/>
      <c r="GP161" s="23"/>
      <c r="GQ161" s="23"/>
      <c r="GR161" s="23"/>
      <c r="GS161" s="23"/>
      <c r="GT161" s="23"/>
      <c r="GU161" s="23"/>
      <c r="GV161" s="23"/>
      <c r="GW161" s="23"/>
      <c r="GX161" s="23"/>
      <c r="GY161" s="23"/>
      <c r="GZ161" s="23"/>
      <c r="HA161" s="23"/>
      <c r="HB161" s="23"/>
      <c r="HC161" s="23"/>
      <c r="HD161" s="23"/>
      <c r="HE161" s="23"/>
      <c r="HF161" s="23"/>
      <c r="HG161" s="23"/>
      <c r="HH161" s="23"/>
      <c r="HI161" s="23"/>
      <c r="HJ161" s="23"/>
      <c r="HK161" s="23"/>
      <c r="HL161" s="23"/>
      <c r="HM161" s="23"/>
      <c r="HN161" s="23"/>
      <c r="HO161" s="23"/>
      <c r="HP161" s="23"/>
      <c r="HQ161" s="23"/>
      <c r="HR161" s="23"/>
      <c r="HS161" s="23"/>
    </row>
    <row r="162" spans="1:227" s="143" customFormat="1">
      <c r="A162" s="23"/>
      <c r="G162" s="120"/>
      <c r="H162" s="96"/>
      <c r="I162" s="23"/>
      <c r="P162" s="23"/>
      <c r="Q162" s="23"/>
      <c r="R162" s="23"/>
      <c r="S162" s="50"/>
      <c r="T162" s="50"/>
      <c r="U162" s="50"/>
      <c r="V162" s="50"/>
      <c r="W162" s="50"/>
      <c r="X162" s="50"/>
      <c r="Y162" s="50"/>
      <c r="Z162" s="50"/>
      <c r="AA162" s="50"/>
      <c r="AB162" s="50"/>
      <c r="AC162" s="50"/>
      <c r="AD162" s="50"/>
      <c r="AE162" s="50"/>
      <c r="AF162" s="50"/>
      <c r="AG162" s="50"/>
      <c r="AH162" s="50"/>
      <c r="AI162" s="50"/>
      <c r="AJ162" s="50"/>
      <c r="AK162" s="50"/>
      <c r="AL162" s="50"/>
      <c r="AM162" s="50"/>
      <c r="AN162" s="50"/>
      <c r="AO162" s="50"/>
      <c r="AP162" s="50"/>
      <c r="AQ162" s="50"/>
      <c r="AR162" s="50"/>
      <c r="AS162" s="50"/>
      <c r="AT162" s="23"/>
      <c r="AU162" s="23"/>
      <c r="AV162" s="23"/>
      <c r="AW162" s="23"/>
      <c r="AX162" s="23"/>
      <c r="AY162" s="23"/>
      <c r="AZ162" s="23"/>
      <c r="BA162" s="23"/>
      <c r="BB162" s="23"/>
      <c r="BC162" s="23"/>
      <c r="BD162" s="23"/>
      <c r="BE162" s="23"/>
      <c r="BF162" s="23"/>
      <c r="BG162" s="23"/>
      <c r="BH162" s="23"/>
      <c r="BI162" s="23"/>
      <c r="BJ162" s="23"/>
      <c r="BK162" s="23"/>
      <c r="BL162" s="23"/>
      <c r="BM162" s="23"/>
      <c r="BN162" s="23"/>
      <c r="BO162" s="23"/>
      <c r="BP162" s="23"/>
      <c r="BQ162" s="23"/>
      <c r="BR162" s="23"/>
      <c r="BS162" s="23"/>
      <c r="BT162" s="23"/>
      <c r="BU162" s="23"/>
      <c r="BV162" s="23"/>
      <c r="BW162" s="23"/>
      <c r="BX162" s="23"/>
      <c r="BY162" s="23"/>
      <c r="BZ162" s="23"/>
      <c r="CA162" s="23"/>
      <c r="CB162" s="23"/>
      <c r="CC162" s="23"/>
      <c r="CD162" s="23"/>
      <c r="CE162" s="23"/>
      <c r="CF162" s="23"/>
      <c r="CG162" s="23"/>
      <c r="CH162" s="23"/>
      <c r="CI162" s="23"/>
      <c r="CJ162" s="23"/>
      <c r="CK162" s="23"/>
      <c r="CL162" s="23"/>
      <c r="CM162" s="23"/>
      <c r="CN162" s="23"/>
      <c r="CO162" s="23"/>
      <c r="CP162" s="23"/>
      <c r="CQ162" s="23"/>
      <c r="CR162" s="23"/>
      <c r="CS162" s="23"/>
      <c r="CT162" s="23"/>
      <c r="CU162" s="23"/>
      <c r="CV162" s="23"/>
      <c r="CW162" s="23"/>
      <c r="CX162" s="23"/>
      <c r="CY162" s="23"/>
      <c r="CZ162" s="23"/>
      <c r="DA162" s="23"/>
      <c r="DB162" s="23"/>
      <c r="DC162" s="23"/>
      <c r="DD162" s="23"/>
      <c r="DE162" s="23"/>
      <c r="DF162" s="23"/>
      <c r="DG162" s="23"/>
      <c r="DH162" s="23"/>
      <c r="DI162" s="23"/>
      <c r="DJ162" s="23"/>
      <c r="DK162" s="23"/>
      <c r="DL162" s="23"/>
      <c r="DM162" s="23"/>
      <c r="DN162" s="23"/>
      <c r="DO162" s="23"/>
      <c r="DP162" s="23"/>
      <c r="DQ162" s="23"/>
      <c r="DR162" s="23"/>
      <c r="DS162" s="23"/>
      <c r="DT162" s="23"/>
      <c r="DU162" s="23"/>
      <c r="DV162" s="23"/>
      <c r="DW162" s="23"/>
      <c r="DX162" s="23"/>
      <c r="DY162" s="23"/>
      <c r="DZ162" s="23"/>
      <c r="EA162" s="23"/>
      <c r="EB162" s="23"/>
      <c r="EC162" s="23"/>
      <c r="ED162" s="23"/>
      <c r="EE162" s="23"/>
      <c r="EF162" s="23"/>
      <c r="EG162" s="23"/>
      <c r="EH162" s="23"/>
      <c r="EI162" s="23"/>
      <c r="EJ162" s="23"/>
      <c r="EK162" s="23"/>
      <c r="EL162" s="23"/>
      <c r="EM162" s="23"/>
      <c r="EN162" s="23"/>
      <c r="EO162" s="23"/>
      <c r="EP162" s="23"/>
      <c r="EQ162" s="23"/>
      <c r="ER162" s="23"/>
      <c r="ES162" s="23"/>
      <c r="ET162" s="23"/>
      <c r="EU162" s="23"/>
      <c r="EV162" s="23"/>
      <c r="EW162" s="23"/>
      <c r="EX162" s="23"/>
      <c r="EY162" s="23"/>
      <c r="EZ162" s="23"/>
      <c r="FA162" s="23"/>
      <c r="FB162" s="23"/>
      <c r="FC162" s="23"/>
      <c r="FD162" s="23"/>
      <c r="FE162" s="23"/>
      <c r="FF162" s="23"/>
      <c r="FG162" s="23"/>
      <c r="FH162" s="23"/>
      <c r="FI162" s="23"/>
      <c r="FJ162" s="23"/>
      <c r="FK162" s="23"/>
      <c r="FL162" s="23"/>
      <c r="FM162" s="23"/>
      <c r="FN162" s="23"/>
      <c r="FO162" s="23"/>
      <c r="FP162" s="23"/>
      <c r="FQ162" s="23"/>
      <c r="FR162" s="23"/>
      <c r="FS162" s="23"/>
      <c r="FT162" s="23"/>
      <c r="FU162" s="23"/>
      <c r="FV162" s="23"/>
      <c r="FW162" s="23"/>
      <c r="FX162" s="23"/>
      <c r="FY162" s="23"/>
      <c r="FZ162" s="23"/>
      <c r="GA162" s="23"/>
      <c r="GB162" s="23"/>
      <c r="GC162" s="23"/>
      <c r="GD162" s="23"/>
      <c r="GE162" s="23"/>
      <c r="GF162" s="23"/>
      <c r="GG162" s="23"/>
      <c r="GH162" s="23"/>
      <c r="GI162" s="23"/>
      <c r="GJ162" s="23"/>
      <c r="GK162" s="23"/>
      <c r="GL162" s="23"/>
      <c r="GM162" s="23"/>
      <c r="GN162" s="23"/>
      <c r="GO162" s="23"/>
      <c r="GP162" s="23"/>
      <c r="GQ162" s="23"/>
      <c r="GR162" s="23"/>
      <c r="GS162" s="23"/>
      <c r="GT162" s="23"/>
      <c r="GU162" s="23"/>
      <c r="GV162" s="23"/>
      <c r="GW162" s="23"/>
      <c r="GX162" s="23"/>
      <c r="GY162" s="23"/>
      <c r="GZ162" s="23"/>
      <c r="HA162" s="23"/>
      <c r="HB162" s="23"/>
      <c r="HC162" s="23"/>
      <c r="HD162" s="23"/>
      <c r="HE162" s="23"/>
      <c r="HF162" s="23"/>
      <c r="HG162" s="23"/>
      <c r="HH162" s="23"/>
      <c r="HI162" s="23"/>
      <c r="HJ162" s="23"/>
      <c r="HK162" s="23"/>
      <c r="HL162" s="23"/>
      <c r="HM162" s="23"/>
      <c r="HN162" s="23"/>
      <c r="HO162" s="23"/>
      <c r="HP162" s="23"/>
      <c r="HQ162" s="23"/>
      <c r="HR162" s="23"/>
      <c r="HS162" s="23"/>
    </row>
    <row r="163" spans="1:227" s="143" customFormat="1">
      <c r="A163" s="23"/>
      <c r="G163" s="120"/>
      <c r="H163" s="96"/>
      <c r="I163" s="23"/>
      <c r="P163" s="23"/>
      <c r="Q163" s="23"/>
      <c r="R163" s="23"/>
      <c r="S163" s="50"/>
      <c r="T163" s="50"/>
      <c r="U163" s="50"/>
      <c r="V163" s="50"/>
      <c r="W163" s="50"/>
      <c r="X163" s="50"/>
      <c r="Y163" s="50"/>
      <c r="Z163" s="50"/>
      <c r="AA163" s="50"/>
      <c r="AB163" s="50"/>
      <c r="AC163" s="50"/>
      <c r="AD163" s="50"/>
      <c r="AE163" s="50"/>
      <c r="AF163" s="50"/>
      <c r="AG163" s="50"/>
      <c r="AH163" s="50"/>
      <c r="AI163" s="50"/>
      <c r="AJ163" s="50"/>
      <c r="AK163" s="50"/>
      <c r="AL163" s="50"/>
      <c r="AM163" s="50"/>
      <c r="AN163" s="50"/>
      <c r="AO163" s="50"/>
      <c r="AP163" s="50"/>
      <c r="AQ163" s="50"/>
      <c r="AR163" s="50"/>
      <c r="AS163" s="50"/>
      <c r="AT163" s="23"/>
      <c r="AU163" s="23"/>
      <c r="AV163" s="23"/>
      <c r="AW163" s="23"/>
      <c r="AX163" s="23"/>
      <c r="AY163" s="23"/>
      <c r="AZ163" s="23"/>
      <c r="BA163" s="23"/>
      <c r="BB163" s="23"/>
      <c r="BC163" s="23"/>
      <c r="BD163" s="23"/>
      <c r="BE163" s="23"/>
      <c r="BF163" s="23"/>
      <c r="BG163" s="23"/>
      <c r="BH163" s="23"/>
      <c r="BI163" s="23"/>
      <c r="BJ163" s="23"/>
      <c r="BK163" s="23"/>
      <c r="BL163" s="23"/>
      <c r="BM163" s="23"/>
      <c r="BN163" s="23"/>
      <c r="BO163" s="23"/>
      <c r="BP163" s="23"/>
      <c r="BQ163" s="23"/>
      <c r="BR163" s="23"/>
      <c r="BS163" s="23"/>
      <c r="BT163" s="23"/>
      <c r="BU163" s="23"/>
      <c r="BV163" s="23"/>
      <c r="BW163" s="23"/>
      <c r="BX163" s="23"/>
      <c r="BY163" s="23"/>
      <c r="BZ163" s="23"/>
      <c r="CA163" s="23"/>
      <c r="CB163" s="23"/>
      <c r="CC163" s="23"/>
      <c r="CD163" s="23"/>
      <c r="CE163" s="23"/>
      <c r="CF163" s="23"/>
      <c r="CG163" s="23"/>
      <c r="CH163" s="23"/>
      <c r="CI163" s="23"/>
      <c r="CJ163" s="23"/>
      <c r="CK163" s="23"/>
      <c r="CL163" s="23"/>
      <c r="CM163" s="23"/>
      <c r="CN163" s="23"/>
      <c r="CO163" s="23"/>
      <c r="CP163" s="23"/>
      <c r="CQ163" s="23"/>
      <c r="CR163" s="23"/>
      <c r="CS163" s="23"/>
      <c r="CT163" s="23"/>
      <c r="CU163" s="23"/>
      <c r="CV163" s="23"/>
      <c r="CW163" s="23"/>
      <c r="CX163" s="23"/>
      <c r="CY163" s="23"/>
      <c r="CZ163" s="23"/>
      <c r="DA163" s="23"/>
      <c r="DB163" s="23"/>
      <c r="DC163" s="23"/>
      <c r="DD163" s="23"/>
      <c r="DE163" s="23"/>
      <c r="DF163" s="23"/>
      <c r="DG163" s="23"/>
      <c r="DH163" s="23"/>
      <c r="DI163" s="23"/>
      <c r="DJ163" s="23"/>
      <c r="DK163" s="23"/>
      <c r="DL163" s="23"/>
      <c r="DM163" s="23"/>
      <c r="DN163" s="23"/>
      <c r="DO163" s="23"/>
      <c r="DP163" s="23"/>
      <c r="DQ163" s="23"/>
      <c r="DR163" s="23"/>
      <c r="DS163" s="23"/>
      <c r="DT163" s="23"/>
      <c r="DU163" s="23"/>
      <c r="DV163" s="23"/>
      <c r="DW163" s="23"/>
      <c r="DX163" s="23"/>
      <c r="DY163" s="23"/>
      <c r="DZ163" s="23"/>
      <c r="EA163" s="23"/>
      <c r="EB163" s="23"/>
      <c r="EC163" s="23"/>
      <c r="ED163" s="23"/>
      <c r="EE163" s="23"/>
      <c r="EF163" s="23"/>
      <c r="EG163" s="23"/>
      <c r="EH163" s="23"/>
      <c r="EI163" s="23"/>
      <c r="EJ163" s="23"/>
      <c r="EK163" s="23"/>
      <c r="EL163" s="23"/>
      <c r="EM163" s="23"/>
      <c r="EN163" s="23"/>
      <c r="EO163" s="23"/>
      <c r="EP163" s="23"/>
      <c r="EQ163" s="23"/>
      <c r="ER163" s="23"/>
      <c r="ES163" s="23"/>
      <c r="ET163" s="23"/>
      <c r="EU163" s="23"/>
      <c r="EV163" s="23"/>
      <c r="EW163" s="23"/>
      <c r="EX163" s="23"/>
      <c r="EY163" s="23"/>
      <c r="EZ163" s="23"/>
      <c r="FA163" s="23"/>
      <c r="FB163" s="23"/>
      <c r="FC163" s="23"/>
      <c r="FD163" s="23"/>
      <c r="FE163" s="23"/>
      <c r="FF163" s="23"/>
      <c r="FG163" s="23"/>
      <c r="FH163" s="23"/>
      <c r="FI163" s="23"/>
      <c r="FJ163" s="23"/>
      <c r="FK163" s="23"/>
      <c r="FL163" s="23"/>
      <c r="FM163" s="23"/>
      <c r="FN163" s="23"/>
      <c r="FO163" s="23"/>
      <c r="FP163" s="23"/>
      <c r="FQ163" s="23"/>
      <c r="FR163" s="23"/>
      <c r="FS163" s="23"/>
      <c r="FT163" s="23"/>
      <c r="FU163" s="23"/>
      <c r="FV163" s="23"/>
      <c r="FW163" s="23"/>
      <c r="FX163" s="23"/>
      <c r="FY163" s="23"/>
      <c r="FZ163" s="23"/>
      <c r="GA163" s="23"/>
      <c r="GB163" s="23"/>
      <c r="GC163" s="23"/>
      <c r="GD163" s="23"/>
      <c r="GE163" s="23"/>
      <c r="GF163" s="23"/>
      <c r="GG163" s="23"/>
      <c r="GH163" s="23"/>
      <c r="GI163" s="23"/>
      <c r="GJ163" s="23"/>
      <c r="GK163" s="23"/>
      <c r="GL163" s="23"/>
      <c r="GM163" s="23"/>
      <c r="GN163" s="23"/>
      <c r="GO163" s="23"/>
      <c r="GP163" s="23"/>
      <c r="GQ163" s="23"/>
      <c r="GR163" s="23"/>
      <c r="GS163" s="23"/>
      <c r="GT163" s="23"/>
      <c r="GU163" s="23"/>
      <c r="GV163" s="23"/>
      <c r="GW163" s="23"/>
      <c r="GX163" s="23"/>
      <c r="GY163" s="23"/>
      <c r="GZ163" s="23"/>
      <c r="HA163" s="23"/>
      <c r="HB163" s="23"/>
      <c r="HC163" s="23"/>
      <c r="HD163" s="23"/>
      <c r="HE163" s="23"/>
      <c r="HF163" s="23"/>
      <c r="HG163" s="23"/>
      <c r="HH163" s="23"/>
      <c r="HI163" s="23"/>
      <c r="HJ163" s="23"/>
      <c r="HK163" s="23"/>
      <c r="HL163" s="23"/>
      <c r="HM163" s="23"/>
      <c r="HN163" s="23"/>
      <c r="HO163" s="23"/>
      <c r="HP163" s="23"/>
      <c r="HQ163" s="23"/>
      <c r="HR163" s="23"/>
      <c r="HS163" s="23"/>
    </row>
    <row r="164" spans="1:227" s="143" customFormat="1">
      <c r="A164" s="23"/>
      <c r="G164" s="120"/>
      <c r="H164" s="96"/>
      <c r="I164" s="23"/>
      <c r="P164" s="23"/>
      <c r="Q164" s="23"/>
      <c r="R164" s="23"/>
      <c r="S164" s="50"/>
      <c r="T164" s="50"/>
      <c r="U164" s="50"/>
      <c r="V164" s="50"/>
      <c r="W164" s="50"/>
      <c r="X164" s="50"/>
      <c r="Y164" s="50"/>
      <c r="Z164" s="50"/>
      <c r="AA164" s="50"/>
      <c r="AB164" s="50"/>
      <c r="AC164" s="50"/>
      <c r="AD164" s="50"/>
      <c r="AE164" s="50"/>
      <c r="AF164" s="50"/>
      <c r="AG164" s="50"/>
      <c r="AH164" s="50"/>
      <c r="AI164" s="50"/>
      <c r="AJ164" s="50"/>
      <c r="AK164" s="50"/>
      <c r="AL164" s="50"/>
      <c r="AM164" s="50"/>
      <c r="AN164" s="50"/>
      <c r="AO164" s="50"/>
      <c r="AP164" s="50"/>
      <c r="AQ164" s="50"/>
      <c r="AR164" s="50"/>
      <c r="AS164" s="50"/>
      <c r="AT164" s="23"/>
      <c r="AU164" s="23"/>
      <c r="AV164" s="23"/>
      <c r="AW164" s="23"/>
      <c r="AX164" s="23"/>
      <c r="AY164" s="23"/>
      <c r="AZ164" s="23"/>
      <c r="BA164" s="23"/>
      <c r="BB164" s="23"/>
      <c r="BC164" s="23"/>
      <c r="BD164" s="23"/>
      <c r="BE164" s="23"/>
      <c r="BF164" s="23"/>
      <c r="BG164" s="23"/>
      <c r="BH164" s="23"/>
      <c r="BI164" s="23"/>
      <c r="BJ164" s="23"/>
      <c r="BK164" s="23"/>
      <c r="BL164" s="23"/>
      <c r="BM164" s="23"/>
      <c r="BN164" s="23"/>
      <c r="BO164" s="23"/>
      <c r="BP164" s="23"/>
      <c r="BQ164" s="23"/>
      <c r="BR164" s="23"/>
      <c r="BS164" s="23"/>
      <c r="BT164" s="23"/>
      <c r="BU164" s="23"/>
      <c r="BV164" s="23"/>
      <c r="BW164" s="23"/>
      <c r="BX164" s="23"/>
      <c r="BY164" s="23"/>
      <c r="BZ164" s="23"/>
      <c r="CA164" s="23"/>
      <c r="CB164" s="23"/>
      <c r="CC164" s="23"/>
      <c r="CD164" s="23"/>
      <c r="CE164" s="23"/>
      <c r="CF164" s="23"/>
      <c r="CG164" s="23"/>
      <c r="CH164" s="23"/>
      <c r="CI164" s="23"/>
      <c r="CJ164" s="23"/>
      <c r="CK164" s="23"/>
      <c r="CL164" s="23"/>
      <c r="CM164" s="23"/>
      <c r="CN164" s="23"/>
      <c r="CO164" s="23"/>
      <c r="CP164" s="23"/>
      <c r="CQ164" s="23"/>
      <c r="CR164" s="23"/>
      <c r="CS164" s="23"/>
      <c r="CT164" s="23"/>
      <c r="CU164" s="23"/>
      <c r="CV164" s="23"/>
      <c r="CW164" s="23"/>
      <c r="CX164" s="23"/>
      <c r="CY164" s="23"/>
      <c r="CZ164" s="23"/>
      <c r="DA164" s="23"/>
      <c r="DB164" s="23"/>
      <c r="DC164" s="23"/>
      <c r="DD164" s="23"/>
      <c r="DE164" s="23"/>
      <c r="DF164" s="23"/>
      <c r="DG164" s="23"/>
      <c r="DH164" s="23"/>
      <c r="DI164" s="23"/>
      <c r="DJ164" s="23"/>
      <c r="DK164" s="23"/>
      <c r="DL164" s="23"/>
      <c r="DM164" s="23"/>
      <c r="DN164" s="23"/>
      <c r="DO164" s="23"/>
      <c r="DP164" s="23"/>
      <c r="DQ164" s="23"/>
      <c r="DR164" s="23"/>
      <c r="DS164" s="23"/>
      <c r="DT164" s="23"/>
      <c r="DU164" s="23"/>
      <c r="DV164" s="23"/>
      <c r="DW164" s="23"/>
      <c r="DX164" s="23"/>
      <c r="DY164" s="23"/>
      <c r="DZ164" s="23"/>
      <c r="EA164" s="23"/>
      <c r="EB164" s="23"/>
      <c r="EC164" s="23"/>
      <c r="ED164" s="23"/>
      <c r="EE164" s="23"/>
      <c r="EF164" s="23"/>
      <c r="EG164" s="23"/>
      <c r="EH164" s="23"/>
      <c r="EI164" s="23"/>
      <c r="EJ164" s="23"/>
      <c r="EK164" s="23"/>
      <c r="EL164" s="23"/>
      <c r="EM164" s="23"/>
      <c r="EN164" s="23"/>
      <c r="EO164" s="23"/>
      <c r="EP164" s="23"/>
      <c r="EQ164" s="23"/>
      <c r="ER164" s="23"/>
      <c r="ES164" s="23"/>
      <c r="ET164" s="23"/>
      <c r="EU164" s="23"/>
      <c r="EV164" s="23"/>
      <c r="EW164" s="23"/>
      <c r="EX164" s="23"/>
      <c r="EY164" s="23"/>
      <c r="EZ164" s="23"/>
      <c r="FA164" s="23"/>
      <c r="FB164" s="23"/>
      <c r="FC164" s="23"/>
      <c r="FD164" s="23"/>
      <c r="FE164" s="23"/>
      <c r="FF164" s="23"/>
      <c r="FG164" s="23"/>
      <c r="FH164" s="23"/>
      <c r="FI164" s="23"/>
      <c r="FJ164" s="23"/>
      <c r="FK164" s="23"/>
      <c r="FL164" s="23"/>
      <c r="FM164" s="23"/>
      <c r="FN164" s="23"/>
      <c r="FO164" s="23"/>
      <c r="FP164" s="23"/>
      <c r="FQ164" s="23"/>
      <c r="FR164" s="23"/>
      <c r="FS164" s="23"/>
      <c r="FT164" s="23"/>
      <c r="FU164" s="23"/>
      <c r="FV164" s="23"/>
      <c r="FW164" s="23"/>
      <c r="FX164" s="23"/>
      <c r="FY164" s="23"/>
      <c r="FZ164" s="23"/>
      <c r="GA164" s="23"/>
      <c r="GB164" s="23"/>
      <c r="GC164" s="23"/>
      <c r="GD164" s="23"/>
      <c r="GE164" s="23"/>
      <c r="GF164" s="23"/>
      <c r="GG164" s="23"/>
      <c r="GH164" s="23"/>
      <c r="GI164" s="23"/>
      <c r="GJ164" s="23"/>
      <c r="GK164" s="23"/>
      <c r="GL164" s="23"/>
      <c r="GM164" s="23"/>
      <c r="GN164" s="23"/>
      <c r="GO164" s="23"/>
      <c r="GP164" s="23"/>
      <c r="GQ164" s="23"/>
      <c r="GR164" s="23"/>
      <c r="GS164" s="23"/>
      <c r="GT164" s="23"/>
      <c r="GU164" s="23"/>
      <c r="GV164" s="23"/>
      <c r="GW164" s="23"/>
      <c r="GX164" s="23"/>
      <c r="GY164" s="23"/>
      <c r="GZ164" s="23"/>
      <c r="HA164" s="23"/>
      <c r="HB164" s="23"/>
      <c r="HC164" s="23"/>
      <c r="HD164" s="23"/>
      <c r="HE164" s="23"/>
      <c r="HF164" s="23"/>
      <c r="HG164" s="23"/>
      <c r="HH164" s="23"/>
      <c r="HI164" s="23"/>
      <c r="HJ164" s="23"/>
      <c r="HK164" s="23"/>
      <c r="HL164" s="23"/>
      <c r="HM164" s="23"/>
      <c r="HN164" s="23"/>
      <c r="HO164" s="23"/>
      <c r="HP164" s="23"/>
      <c r="HQ164" s="23"/>
      <c r="HR164" s="23"/>
      <c r="HS164" s="23"/>
    </row>
    <row r="165" spans="1:227" s="143" customFormat="1">
      <c r="A165" s="23"/>
      <c r="G165" s="120"/>
      <c r="H165" s="96"/>
      <c r="I165" s="23"/>
      <c r="P165" s="23"/>
      <c r="Q165" s="23"/>
      <c r="R165" s="23"/>
      <c r="S165" s="50"/>
      <c r="T165" s="50"/>
      <c r="U165" s="50"/>
      <c r="V165" s="50"/>
      <c r="W165" s="50"/>
      <c r="X165" s="50"/>
      <c r="Y165" s="50"/>
      <c r="Z165" s="50"/>
      <c r="AA165" s="50"/>
      <c r="AB165" s="50"/>
      <c r="AC165" s="50"/>
      <c r="AD165" s="50"/>
      <c r="AE165" s="50"/>
      <c r="AF165" s="50"/>
      <c r="AG165" s="50"/>
      <c r="AH165" s="50"/>
      <c r="AI165" s="50"/>
      <c r="AJ165" s="50"/>
      <c r="AK165" s="50"/>
      <c r="AL165" s="50"/>
      <c r="AM165" s="50"/>
      <c r="AN165" s="50"/>
      <c r="AO165" s="50"/>
      <c r="AP165" s="50"/>
      <c r="AQ165" s="50"/>
      <c r="AR165" s="50"/>
      <c r="AS165" s="50"/>
      <c r="AT165" s="23"/>
      <c r="AU165" s="23"/>
      <c r="AV165" s="23"/>
      <c r="AW165" s="23"/>
      <c r="AX165" s="23"/>
      <c r="AY165" s="23"/>
      <c r="AZ165" s="23"/>
      <c r="BA165" s="23"/>
      <c r="BB165" s="23"/>
      <c r="BC165" s="23"/>
      <c r="BD165" s="23"/>
      <c r="BE165" s="23"/>
      <c r="BF165" s="23"/>
      <c r="BG165" s="23"/>
      <c r="BH165" s="23"/>
      <c r="BI165" s="23"/>
      <c r="BJ165" s="23"/>
      <c r="BK165" s="23"/>
      <c r="BL165" s="23"/>
      <c r="BM165" s="23"/>
      <c r="BN165" s="23"/>
      <c r="BO165" s="23"/>
      <c r="BP165" s="23"/>
      <c r="BQ165" s="23"/>
      <c r="BR165" s="23"/>
      <c r="BS165" s="23"/>
      <c r="BT165" s="23"/>
      <c r="BU165" s="23"/>
      <c r="BV165" s="23"/>
      <c r="BW165" s="23"/>
      <c r="BX165" s="23"/>
      <c r="BY165" s="23"/>
      <c r="BZ165" s="23"/>
      <c r="CA165" s="23"/>
      <c r="CB165" s="23"/>
      <c r="CC165" s="23"/>
      <c r="CD165" s="23"/>
      <c r="CE165" s="23"/>
      <c r="CF165" s="23"/>
      <c r="CG165" s="23"/>
      <c r="CH165" s="23"/>
      <c r="CI165" s="23"/>
      <c r="CJ165" s="23"/>
      <c r="CK165" s="23"/>
      <c r="CL165" s="23"/>
      <c r="CM165" s="23"/>
      <c r="CN165" s="23"/>
      <c r="CO165" s="23"/>
      <c r="CP165" s="23"/>
      <c r="CQ165" s="23"/>
      <c r="CR165" s="23"/>
      <c r="CS165" s="23"/>
      <c r="CT165" s="23"/>
      <c r="CU165" s="23"/>
      <c r="CV165" s="23"/>
      <c r="CW165" s="23"/>
      <c r="CX165" s="23"/>
      <c r="CY165" s="23"/>
      <c r="CZ165" s="23"/>
      <c r="DA165" s="23"/>
      <c r="DB165" s="23"/>
      <c r="DC165" s="23"/>
      <c r="DD165" s="23"/>
      <c r="DE165" s="23"/>
      <c r="DF165" s="23"/>
      <c r="DG165" s="23"/>
      <c r="DH165" s="23"/>
      <c r="DI165" s="23"/>
      <c r="DJ165" s="23"/>
      <c r="DK165" s="23"/>
      <c r="DL165" s="23"/>
      <c r="DM165" s="23"/>
      <c r="DN165" s="23"/>
      <c r="DO165" s="23"/>
      <c r="DP165" s="23"/>
      <c r="DQ165" s="23"/>
      <c r="DR165" s="23"/>
      <c r="DS165" s="23"/>
      <c r="DT165" s="23"/>
      <c r="DU165" s="23"/>
      <c r="DV165" s="23"/>
      <c r="DW165" s="23"/>
      <c r="DX165" s="23"/>
      <c r="DY165" s="23"/>
      <c r="DZ165" s="23"/>
      <c r="EA165" s="23"/>
      <c r="EB165" s="23"/>
      <c r="EC165" s="23"/>
      <c r="ED165" s="23"/>
      <c r="EE165" s="23"/>
      <c r="EF165" s="23"/>
      <c r="EG165" s="23"/>
      <c r="EH165" s="23"/>
      <c r="EI165" s="23"/>
      <c r="EJ165" s="23"/>
      <c r="EK165" s="23"/>
      <c r="EL165" s="23"/>
      <c r="EM165" s="23"/>
      <c r="EN165" s="23"/>
      <c r="EO165" s="23"/>
      <c r="EP165" s="23"/>
      <c r="EQ165" s="23"/>
      <c r="ER165" s="23"/>
      <c r="ES165" s="23"/>
      <c r="ET165" s="23"/>
      <c r="EU165" s="23"/>
      <c r="EV165" s="23"/>
      <c r="EW165" s="23"/>
      <c r="EX165" s="23"/>
      <c r="EY165" s="23"/>
      <c r="EZ165" s="23"/>
      <c r="FA165" s="23"/>
      <c r="FB165" s="23"/>
      <c r="FC165" s="23"/>
      <c r="FD165" s="23"/>
      <c r="FE165" s="23"/>
      <c r="FF165" s="23"/>
      <c r="FG165" s="23"/>
      <c r="FH165" s="23"/>
      <c r="FI165" s="23"/>
      <c r="FJ165" s="23"/>
      <c r="FK165" s="23"/>
      <c r="FL165" s="23"/>
      <c r="FM165" s="23"/>
      <c r="FN165" s="23"/>
      <c r="FO165" s="23"/>
      <c r="FP165" s="23"/>
      <c r="FQ165" s="23"/>
      <c r="FR165" s="23"/>
      <c r="FS165" s="23"/>
      <c r="FT165" s="23"/>
      <c r="FU165" s="23"/>
      <c r="FV165" s="23"/>
      <c r="FW165" s="23"/>
      <c r="FX165" s="23"/>
      <c r="FY165" s="23"/>
      <c r="FZ165" s="23"/>
      <c r="GA165" s="23"/>
      <c r="GB165" s="23"/>
      <c r="GC165" s="23"/>
      <c r="GD165" s="23"/>
      <c r="GE165" s="23"/>
      <c r="GF165" s="23"/>
      <c r="GG165" s="23"/>
      <c r="GH165" s="23"/>
      <c r="GI165" s="23"/>
      <c r="GJ165" s="23"/>
      <c r="GK165" s="23"/>
      <c r="GL165" s="23"/>
      <c r="GM165" s="23"/>
      <c r="GN165" s="23"/>
      <c r="GO165" s="23"/>
      <c r="GP165" s="23"/>
      <c r="GQ165" s="23"/>
      <c r="GR165" s="23"/>
      <c r="GS165" s="23"/>
      <c r="GT165" s="23"/>
      <c r="GU165" s="23"/>
      <c r="GV165" s="23"/>
      <c r="GW165" s="23"/>
      <c r="GX165" s="23"/>
      <c r="GY165" s="23"/>
      <c r="GZ165" s="23"/>
      <c r="HA165" s="23"/>
      <c r="HB165" s="23"/>
      <c r="HC165" s="23"/>
      <c r="HD165" s="23"/>
      <c r="HE165" s="23"/>
      <c r="HF165" s="23"/>
      <c r="HG165" s="23"/>
      <c r="HH165" s="23"/>
      <c r="HI165" s="23"/>
      <c r="HJ165" s="23"/>
      <c r="HK165" s="23"/>
      <c r="HL165" s="23"/>
      <c r="HM165" s="23"/>
      <c r="HN165" s="23"/>
      <c r="HO165" s="23"/>
      <c r="HP165" s="23"/>
      <c r="HQ165" s="23"/>
      <c r="HR165" s="23"/>
      <c r="HS165" s="23"/>
    </row>
    <row r="166" spans="1:227" s="143" customFormat="1">
      <c r="A166" s="23"/>
      <c r="G166" s="120"/>
      <c r="H166" s="96"/>
      <c r="I166" s="23"/>
      <c r="P166" s="23"/>
      <c r="Q166" s="23"/>
      <c r="R166" s="23"/>
      <c r="S166" s="50"/>
      <c r="T166" s="50"/>
      <c r="U166" s="50"/>
      <c r="V166" s="50"/>
      <c r="W166" s="50"/>
      <c r="X166" s="50"/>
      <c r="Y166" s="50"/>
      <c r="Z166" s="50"/>
      <c r="AA166" s="50"/>
      <c r="AB166" s="50"/>
      <c r="AC166" s="50"/>
      <c r="AD166" s="50"/>
      <c r="AE166" s="50"/>
      <c r="AF166" s="50"/>
      <c r="AG166" s="50"/>
      <c r="AH166" s="50"/>
      <c r="AI166" s="50"/>
      <c r="AJ166" s="50"/>
      <c r="AK166" s="50"/>
      <c r="AL166" s="50"/>
      <c r="AM166" s="50"/>
      <c r="AN166" s="50"/>
      <c r="AO166" s="50"/>
      <c r="AP166" s="50"/>
      <c r="AQ166" s="50"/>
      <c r="AR166" s="50"/>
      <c r="AS166" s="50"/>
      <c r="AT166" s="23"/>
      <c r="AU166" s="23"/>
      <c r="AV166" s="23"/>
      <c r="AW166" s="23"/>
      <c r="AX166" s="23"/>
      <c r="AY166" s="23"/>
      <c r="AZ166" s="23"/>
      <c r="BA166" s="23"/>
      <c r="BB166" s="23"/>
      <c r="BC166" s="23"/>
      <c r="BD166" s="23"/>
      <c r="BE166" s="23"/>
      <c r="BF166" s="23"/>
      <c r="BG166" s="23"/>
      <c r="BH166" s="23"/>
      <c r="BI166" s="23"/>
      <c r="BJ166" s="23"/>
      <c r="BK166" s="23"/>
      <c r="BL166" s="23"/>
      <c r="BM166" s="23"/>
      <c r="BN166" s="23"/>
      <c r="BO166" s="23"/>
      <c r="BP166" s="23"/>
      <c r="BQ166" s="23"/>
      <c r="BR166" s="23"/>
      <c r="BS166" s="23"/>
      <c r="BT166" s="23"/>
      <c r="BU166" s="23"/>
      <c r="BV166" s="23"/>
      <c r="BW166" s="23"/>
      <c r="BX166" s="23"/>
      <c r="BY166" s="23"/>
      <c r="BZ166" s="23"/>
      <c r="CA166" s="23"/>
      <c r="CB166" s="23"/>
      <c r="CC166" s="23"/>
      <c r="CD166" s="23"/>
      <c r="CE166" s="23"/>
      <c r="CF166" s="23"/>
      <c r="CG166" s="23"/>
      <c r="CH166" s="23"/>
      <c r="CI166" s="23"/>
      <c r="CJ166" s="23"/>
      <c r="CK166" s="23"/>
      <c r="CL166" s="23"/>
      <c r="CM166" s="23"/>
      <c r="CN166" s="23"/>
      <c r="CO166" s="23"/>
      <c r="CP166" s="23"/>
      <c r="CQ166" s="23"/>
      <c r="CR166" s="23"/>
      <c r="CS166" s="23"/>
      <c r="CT166" s="23"/>
      <c r="CU166" s="23"/>
      <c r="CV166" s="23"/>
      <c r="CW166" s="23"/>
      <c r="CX166" s="23"/>
      <c r="CY166" s="23"/>
      <c r="CZ166" s="23"/>
      <c r="DA166" s="23"/>
      <c r="DB166" s="23"/>
      <c r="DC166" s="23"/>
      <c r="DD166" s="23"/>
      <c r="DE166" s="23"/>
      <c r="DF166" s="23"/>
      <c r="DG166" s="23"/>
      <c r="DH166" s="23"/>
      <c r="DI166" s="23"/>
      <c r="DJ166" s="23"/>
      <c r="DK166" s="23"/>
      <c r="DL166" s="23"/>
      <c r="DM166" s="23"/>
      <c r="DN166" s="23"/>
      <c r="DO166" s="23"/>
      <c r="DP166" s="23"/>
      <c r="DQ166" s="23"/>
      <c r="DR166" s="23"/>
      <c r="DS166" s="23"/>
      <c r="DT166" s="23"/>
      <c r="DU166" s="23"/>
      <c r="DV166" s="23"/>
      <c r="DW166" s="23"/>
      <c r="DX166" s="23"/>
      <c r="DY166" s="23"/>
      <c r="DZ166" s="23"/>
      <c r="EA166" s="23"/>
      <c r="EB166" s="23"/>
      <c r="EC166" s="23"/>
      <c r="ED166" s="23"/>
      <c r="EE166" s="23"/>
      <c r="EF166" s="23"/>
      <c r="EG166" s="23"/>
      <c r="EH166" s="23"/>
      <c r="EI166" s="23"/>
      <c r="EJ166" s="23"/>
      <c r="EK166" s="23"/>
      <c r="EL166" s="23"/>
      <c r="EM166" s="23"/>
      <c r="EN166" s="23"/>
      <c r="EO166" s="23"/>
      <c r="EP166" s="23"/>
      <c r="EQ166" s="23"/>
      <c r="ER166" s="23"/>
      <c r="ES166" s="23"/>
      <c r="ET166" s="23"/>
      <c r="EU166" s="23"/>
      <c r="EV166" s="23"/>
      <c r="EW166" s="23"/>
      <c r="EX166" s="23"/>
      <c r="EY166" s="23"/>
      <c r="EZ166" s="23"/>
      <c r="FA166" s="23"/>
      <c r="FB166" s="23"/>
      <c r="FC166" s="23"/>
      <c r="FD166" s="23"/>
      <c r="FE166" s="23"/>
      <c r="FF166" s="23"/>
      <c r="FG166" s="23"/>
      <c r="FH166" s="23"/>
      <c r="FI166" s="23"/>
      <c r="FJ166" s="23"/>
      <c r="FK166" s="23"/>
      <c r="FL166" s="23"/>
      <c r="FM166" s="23"/>
      <c r="FN166" s="23"/>
      <c r="FO166" s="23"/>
      <c r="FP166" s="23"/>
      <c r="FQ166" s="23"/>
      <c r="FR166" s="23"/>
      <c r="FS166" s="23"/>
      <c r="FT166" s="23"/>
      <c r="FU166" s="23"/>
      <c r="FV166" s="23"/>
      <c r="FW166" s="23"/>
      <c r="FX166" s="23"/>
      <c r="FY166" s="23"/>
      <c r="FZ166" s="23"/>
      <c r="GA166" s="23"/>
      <c r="GB166" s="23"/>
      <c r="GC166" s="23"/>
      <c r="GD166" s="23"/>
      <c r="GE166" s="23"/>
      <c r="GF166" s="23"/>
      <c r="GG166" s="23"/>
      <c r="GH166" s="23"/>
      <c r="GI166" s="23"/>
      <c r="GJ166" s="23"/>
      <c r="GK166" s="23"/>
      <c r="GL166" s="23"/>
      <c r="GM166" s="23"/>
      <c r="GN166" s="23"/>
      <c r="GO166" s="23"/>
      <c r="GP166" s="23"/>
      <c r="GQ166" s="23"/>
      <c r="GR166" s="23"/>
      <c r="GS166" s="23"/>
      <c r="GT166" s="23"/>
      <c r="GU166" s="23"/>
      <c r="GV166" s="23"/>
      <c r="GW166" s="23"/>
      <c r="GX166" s="23"/>
      <c r="GY166" s="23"/>
      <c r="GZ166" s="23"/>
      <c r="HA166" s="23"/>
      <c r="HB166" s="23"/>
      <c r="HC166" s="23"/>
      <c r="HD166" s="23"/>
      <c r="HE166" s="23"/>
      <c r="HF166" s="23"/>
      <c r="HG166" s="23"/>
      <c r="HH166" s="23"/>
      <c r="HI166" s="23"/>
      <c r="HJ166" s="23"/>
      <c r="HK166" s="23"/>
      <c r="HL166" s="23"/>
      <c r="HM166" s="23"/>
      <c r="HN166" s="23"/>
      <c r="HO166" s="23"/>
      <c r="HP166" s="23"/>
      <c r="HQ166" s="23"/>
      <c r="HR166" s="23"/>
      <c r="HS166" s="23"/>
    </row>
    <row r="167" spans="1:227" s="143" customFormat="1">
      <c r="A167" s="23"/>
      <c r="G167" s="120"/>
      <c r="H167" s="96"/>
      <c r="I167" s="23"/>
      <c r="P167" s="23"/>
      <c r="Q167" s="23"/>
      <c r="R167" s="23"/>
      <c r="S167" s="50"/>
      <c r="T167" s="50"/>
      <c r="U167" s="50"/>
      <c r="V167" s="50"/>
      <c r="W167" s="50"/>
      <c r="X167" s="50"/>
      <c r="Y167" s="50"/>
      <c r="Z167" s="50"/>
      <c r="AA167" s="50"/>
      <c r="AB167" s="50"/>
      <c r="AC167" s="50"/>
      <c r="AD167" s="50"/>
      <c r="AE167" s="50"/>
      <c r="AF167" s="50"/>
      <c r="AG167" s="50"/>
      <c r="AH167" s="50"/>
      <c r="AI167" s="50"/>
      <c r="AJ167" s="50"/>
      <c r="AK167" s="50"/>
      <c r="AL167" s="50"/>
      <c r="AM167" s="50"/>
      <c r="AN167" s="50"/>
      <c r="AO167" s="50"/>
      <c r="AP167" s="50"/>
      <c r="AQ167" s="50"/>
      <c r="AR167" s="50"/>
      <c r="AS167" s="50"/>
      <c r="AT167" s="23"/>
      <c r="AU167" s="23"/>
      <c r="AV167" s="23"/>
      <c r="AW167" s="23"/>
      <c r="AX167" s="23"/>
      <c r="AY167" s="23"/>
      <c r="AZ167" s="23"/>
      <c r="BA167" s="23"/>
      <c r="BB167" s="23"/>
      <c r="BC167" s="23"/>
      <c r="BD167" s="23"/>
      <c r="BE167" s="23"/>
      <c r="BF167" s="23"/>
      <c r="BG167" s="23"/>
      <c r="BH167" s="23"/>
      <c r="BI167" s="23"/>
      <c r="BJ167" s="23"/>
      <c r="BK167" s="23"/>
      <c r="BL167" s="23"/>
      <c r="BM167" s="23"/>
      <c r="BN167" s="23"/>
      <c r="BO167" s="23"/>
      <c r="BP167" s="23"/>
      <c r="BQ167" s="23"/>
      <c r="BR167" s="23"/>
      <c r="BS167" s="23"/>
      <c r="BT167" s="23"/>
      <c r="BU167" s="23"/>
      <c r="BV167" s="23"/>
      <c r="BW167" s="23"/>
      <c r="BX167" s="23"/>
      <c r="BY167" s="23"/>
      <c r="BZ167" s="23"/>
      <c r="CA167" s="23"/>
      <c r="CB167" s="23"/>
      <c r="CC167" s="23"/>
      <c r="CD167" s="23"/>
      <c r="CE167" s="23"/>
      <c r="CF167" s="23"/>
      <c r="CG167" s="23"/>
      <c r="CH167" s="23"/>
      <c r="CI167" s="23"/>
      <c r="CJ167" s="23"/>
      <c r="CK167" s="23"/>
      <c r="CL167" s="23"/>
      <c r="CM167" s="23"/>
      <c r="CN167" s="23"/>
      <c r="CO167" s="23"/>
      <c r="CP167" s="23"/>
      <c r="CQ167" s="23"/>
      <c r="CR167" s="23"/>
      <c r="CS167" s="23"/>
      <c r="CT167" s="23"/>
      <c r="CU167" s="23"/>
      <c r="CV167" s="23"/>
      <c r="CW167" s="23"/>
      <c r="CX167" s="23"/>
      <c r="CY167" s="23"/>
      <c r="CZ167" s="23"/>
      <c r="DA167" s="23"/>
      <c r="DB167" s="23"/>
      <c r="DC167" s="23"/>
      <c r="DD167" s="23"/>
      <c r="DE167" s="23"/>
      <c r="DF167" s="23"/>
      <c r="DG167" s="23"/>
      <c r="DH167" s="23"/>
      <c r="DI167" s="23"/>
      <c r="DJ167" s="23"/>
      <c r="DK167" s="23"/>
      <c r="DL167" s="23"/>
      <c r="DM167" s="23"/>
      <c r="DN167" s="23"/>
      <c r="DO167" s="23"/>
      <c r="DP167" s="23"/>
      <c r="DQ167" s="23"/>
      <c r="DR167" s="23"/>
      <c r="DS167" s="23"/>
      <c r="DT167" s="23"/>
      <c r="DU167" s="23"/>
      <c r="DV167" s="23"/>
      <c r="DW167" s="23"/>
      <c r="DX167" s="23"/>
      <c r="DY167" s="23"/>
      <c r="DZ167" s="23"/>
      <c r="EA167" s="23"/>
      <c r="EB167" s="23"/>
      <c r="EC167" s="23"/>
      <c r="ED167" s="23"/>
      <c r="EE167" s="23"/>
      <c r="EF167" s="23"/>
      <c r="EG167" s="23"/>
      <c r="EH167" s="23"/>
      <c r="EI167" s="23"/>
      <c r="EJ167" s="23"/>
      <c r="EK167" s="23"/>
      <c r="EL167" s="23"/>
      <c r="EM167" s="23"/>
      <c r="EN167" s="23"/>
      <c r="EO167" s="23"/>
      <c r="EP167" s="23"/>
      <c r="EQ167" s="23"/>
      <c r="ER167" s="23"/>
      <c r="ES167" s="23"/>
      <c r="ET167" s="23"/>
      <c r="EU167" s="23"/>
      <c r="EV167" s="23"/>
      <c r="EW167" s="23"/>
      <c r="EX167" s="23"/>
      <c r="EY167" s="23"/>
      <c r="EZ167" s="23"/>
      <c r="FA167" s="23"/>
      <c r="FB167" s="23"/>
      <c r="FC167" s="23"/>
      <c r="FD167" s="23"/>
      <c r="FE167" s="23"/>
      <c r="FF167" s="23"/>
      <c r="FG167" s="23"/>
      <c r="FH167" s="23"/>
      <c r="FI167" s="23"/>
      <c r="FJ167" s="23"/>
      <c r="FK167" s="23"/>
      <c r="FL167" s="23"/>
      <c r="FM167" s="23"/>
      <c r="FN167" s="23"/>
      <c r="FO167" s="23"/>
      <c r="FP167" s="23"/>
      <c r="FQ167" s="23"/>
      <c r="FR167" s="23"/>
      <c r="FS167" s="23"/>
      <c r="FT167" s="23"/>
      <c r="FU167" s="23"/>
      <c r="FV167" s="23"/>
      <c r="FW167" s="23"/>
      <c r="FX167" s="23"/>
      <c r="FY167" s="23"/>
      <c r="FZ167" s="23"/>
      <c r="GA167" s="23"/>
      <c r="GB167" s="23"/>
      <c r="GC167" s="23"/>
      <c r="GD167" s="23"/>
      <c r="GE167" s="23"/>
      <c r="GF167" s="23"/>
      <c r="GG167" s="23"/>
      <c r="GH167" s="23"/>
      <c r="GI167" s="23"/>
      <c r="GJ167" s="23"/>
      <c r="GK167" s="23"/>
      <c r="GL167" s="23"/>
      <c r="GM167" s="23"/>
      <c r="GN167" s="23"/>
      <c r="GO167" s="23"/>
      <c r="GP167" s="23"/>
      <c r="GQ167" s="23"/>
      <c r="GR167" s="23"/>
      <c r="GS167" s="23"/>
      <c r="GT167" s="23"/>
      <c r="GU167" s="23"/>
      <c r="GV167" s="23"/>
      <c r="GW167" s="23"/>
      <c r="GX167" s="23"/>
      <c r="GY167" s="23"/>
      <c r="GZ167" s="23"/>
      <c r="HA167" s="23"/>
      <c r="HB167" s="23"/>
      <c r="HC167" s="23"/>
      <c r="HD167" s="23"/>
      <c r="HE167" s="23"/>
      <c r="HF167" s="23"/>
      <c r="HG167" s="23"/>
      <c r="HH167" s="23"/>
      <c r="HI167" s="23"/>
      <c r="HJ167" s="23"/>
      <c r="HK167" s="23"/>
      <c r="HL167" s="23"/>
      <c r="HM167" s="23"/>
      <c r="HN167" s="23"/>
      <c r="HO167" s="23"/>
      <c r="HP167" s="23"/>
      <c r="HQ167" s="23"/>
      <c r="HR167" s="23"/>
      <c r="HS167" s="23"/>
    </row>
    <row r="168" spans="1:227" s="143" customFormat="1">
      <c r="A168" s="23"/>
      <c r="G168" s="120"/>
      <c r="H168" s="96"/>
      <c r="I168" s="23"/>
      <c r="P168" s="23"/>
      <c r="Q168" s="23"/>
      <c r="R168" s="23"/>
      <c r="S168" s="50"/>
      <c r="T168" s="50"/>
      <c r="U168" s="50"/>
      <c r="V168" s="50"/>
      <c r="W168" s="50"/>
      <c r="X168" s="50"/>
      <c r="Y168" s="50"/>
      <c r="Z168" s="50"/>
      <c r="AA168" s="50"/>
      <c r="AB168" s="50"/>
      <c r="AC168" s="50"/>
      <c r="AD168" s="50"/>
      <c r="AE168" s="50"/>
      <c r="AF168" s="50"/>
      <c r="AG168" s="50"/>
      <c r="AH168" s="50"/>
      <c r="AI168" s="50"/>
      <c r="AJ168" s="50"/>
      <c r="AK168" s="50"/>
      <c r="AL168" s="50"/>
      <c r="AM168" s="50"/>
      <c r="AN168" s="50"/>
      <c r="AO168" s="50"/>
      <c r="AP168" s="50"/>
      <c r="AQ168" s="50"/>
      <c r="AR168" s="50"/>
      <c r="AS168" s="50"/>
      <c r="AT168" s="23"/>
      <c r="AU168" s="23"/>
      <c r="AV168" s="23"/>
      <c r="AW168" s="23"/>
      <c r="AX168" s="23"/>
      <c r="AY168" s="23"/>
      <c r="AZ168" s="23"/>
      <c r="BA168" s="23"/>
      <c r="BB168" s="23"/>
      <c r="BC168" s="23"/>
      <c r="BD168" s="23"/>
      <c r="BE168" s="23"/>
      <c r="BF168" s="23"/>
      <c r="BG168" s="23"/>
      <c r="BH168" s="23"/>
      <c r="BI168" s="23"/>
      <c r="BJ168" s="23"/>
      <c r="BK168" s="23"/>
      <c r="BL168" s="23"/>
      <c r="BM168" s="23"/>
      <c r="BN168" s="23"/>
      <c r="BO168" s="23"/>
      <c r="BP168" s="23"/>
      <c r="BQ168" s="23"/>
      <c r="BR168" s="23"/>
      <c r="BS168" s="23"/>
      <c r="BT168" s="23"/>
      <c r="BU168" s="23"/>
      <c r="BV168" s="23"/>
      <c r="BW168" s="23"/>
      <c r="BX168" s="23"/>
      <c r="BY168" s="23"/>
      <c r="BZ168" s="23"/>
      <c r="CA168" s="23"/>
      <c r="CB168" s="23"/>
      <c r="CC168" s="23"/>
      <c r="CD168" s="23"/>
      <c r="CE168" s="23"/>
      <c r="CF168" s="23"/>
      <c r="CG168" s="23"/>
      <c r="CH168" s="23"/>
      <c r="CI168" s="23"/>
      <c r="CJ168" s="23"/>
      <c r="CK168" s="23"/>
      <c r="CL168" s="23"/>
      <c r="CM168" s="23"/>
      <c r="CN168" s="23"/>
      <c r="CO168" s="23"/>
      <c r="CP168" s="23"/>
      <c r="CQ168" s="23"/>
      <c r="CR168" s="23"/>
      <c r="CS168" s="23"/>
      <c r="CT168" s="23"/>
      <c r="CU168" s="23"/>
      <c r="CV168" s="23"/>
      <c r="CW168" s="23"/>
      <c r="CX168" s="23"/>
      <c r="CY168" s="23"/>
      <c r="CZ168" s="23"/>
      <c r="DA168" s="23"/>
      <c r="DB168" s="23"/>
      <c r="DC168" s="23"/>
      <c r="DD168" s="23"/>
      <c r="DE168" s="23"/>
      <c r="DF168" s="23"/>
      <c r="DG168" s="23"/>
      <c r="DH168" s="23"/>
      <c r="DI168" s="23"/>
      <c r="DJ168" s="23"/>
      <c r="DK168" s="23"/>
      <c r="DL168" s="23"/>
      <c r="DM168" s="23"/>
      <c r="DN168" s="23"/>
      <c r="DO168" s="23"/>
      <c r="DP168" s="23"/>
      <c r="DQ168" s="23"/>
      <c r="DR168" s="23"/>
      <c r="DS168" s="23"/>
      <c r="DT168" s="23"/>
      <c r="DU168" s="23"/>
      <c r="DV168" s="23"/>
      <c r="DW168" s="23"/>
      <c r="DX168" s="23"/>
      <c r="DY168" s="23"/>
      <c r="DZ168" s="23"/>
      <c r="EA168" s="23"/>
      <c r="EB168" s="23"/>
      <c r="EC168" s="23"/>
      <c r="ED168" s="23"/>
      <c r="EE168" s="23"/>
      <c r="EF168" s="23"/>
      <c r="EG168" s="23"/>
      <c r="EH168" s="23"/>
      <c r="EI168" s="23"/>
      <c r="EJ168" s="23"/>
      <c r="EK168" s="23"/>
      <c r="EL168" s="23"/>
      <c r="EM168" s="23"/>
      <c r="EN168" s="23"/>
      <c r="EO168" s="23"/>
      <c r="EP168" s="23"/>
      <c r="EQ168" s="23"/>
      <c r="ER168" s="23"/>
      <c r="ES168" s="23"/>
      <c r="ET168" s="23"/>
      <c r="EU168" s="23"/>
      <c r="EV168" s="23"/>
      <c r="EW168" s="23"/>
      <c r="EX168" s="23"/>
      <c r="EY168" s="23"/>
      <c r="EZ168" s="23"/>
      <c r="FA168" s="23"/>
      <c r="FB168" s="23"/>
      <c r="FC168" s="23"/>
      <c r="FD168" s="23"/>
      <c r="FE168" s="23"/>
      <c r="FF168" s="23"/>
      <c r="FG168" s="23"/>
      <c r="FH168" s="23"/>
      <c r="FI168" s="23"/>
      <c r="FJ168" s="23"/>
      <c r="FK168" s="23"/>
      <c r="FL168" s="23"/>
      <c r="FM168" s="23"/>
      <c r="FN168" s="23"/>
      <c r="FO168" s="23"/>
      <c r="FP168" s="23"/>
      <c r="FQ168" s="23"/>
      <c r="FR168" s="23"/>
      <c r="FS168" s="23"/>
      <c r="FT168" s="23"/>
      <c r="FU168" s="23"/>
      <c r="FV168" s="23"/>
      <c r="FW168" s="23"/>
      <c r="FX168" s="23"/>
      <c r="FY168" s="23"/>
      <c r="FZ168" s="23"/>
      <c r="GA168" s="23"/>
      <c r="GB168" s="23"/>
      <c r="GC168" s="23"/>
      <c r="GD168" s="23"/>
      <c r="GE168" s="23"/>
      <c r="GF168" s="23"/>
      <c r="GG168" s="23"/>
      <c r="GH168" s="23"/>
      <c r="GI168" s="23"/>
      <c r="GJ168" s="23"/>
      <c r="GK168" s="23"/>
      <c r="GL168" s="23"/>
      <c r="GM168" s="23"/>
      <c r="GN168" s="23"/>
      <c r="GO168" s="23"/>
      <c r="GP168" s="23"/>
      <c r="GQ168" s="23"/>
      <c r="GR168" s="23"/>
      <c r="GS168" s="23"/>
      <c r="GT168" s="23"/>
      <c r="GU168" s="23"/>
      <c r="GV168" s="23"/>
      <c r="GW168" s="23"/>
      <c r="GX168" s="23"/>
      <c r="GY168" s="23"/>
      <c r="GZ168" s="23"/>
      <c r="HA168" s="23"/>
      <c r="HB168" s="23"/>
      <c r="HC168" s="23"/>
      <c r="HD168" s="23"/>
      <c r="HE168" s="23"/>
      <c r="HF168" s="23"/>
      <c r="HG168" s="23"/>
      <c r="HH168" s="23"/>
      <c r="HI168" s="23"/>
      <c r="HJ168" s="23"/>
      <c r="HK168" s="23"/>
      <c r="HL168" s="23"/>
      <c r="HM168" s="23"/>
      <c r="HN168" s="23"/>
      <c r="HO168" s="23"/>
      <c r="HP168" s="23"/>
      <c r="HQ168" s="23"/>
      <c r="HR168" s="23"/>
      <c r="HS168" s="23"/>
    </row>
    <row r="169" spans="1:227" s="143" customFormat="1" ht="24" customHeight="1">
      <c r="A169" s="23"/>
      <c r="G169" s="120"/>
      <c r="H169" s="96"/>
      <c r="I169" s="23"/>
      <c r="P169" s="23"/>
      <c r="Q169" s="23"/>
      <c r="R169" s="23"/>
      <c r="S169" s="50"/>
      <c r="T169" s="50"/>
      <c r="U169" s="50"/>
      <c r="V169" s="50"/>
      <c r="W169" s="50"/>
      <c r="X169" s="50"/>
      <c r="Y169" s="50"/>
      <c r="Z169" s="50"/>
      <c r="AA169" s="50"/>
      <c r="AB169" s="50"/>
      <c r="AC169" s="50"/>
      <c r="AD169" s="50"/>
      <c r="AE169" s="50"/>
      <c r="AF169" s="50"/>
      <c r="AG169" s="50"/>
      <c r="AH169" s="50"/>
      <c r="AI169" s="50"/>
      <c r="AJ169" s="50"/>
      <c r="AK169" s="50"/>
      <c r="AL169" s="50"/>
      <c r="AM169" s="50"/>
      <c r="AN169" s="50"/>
      <c r="AO169" s="50"/>
      <c r="AP169" s="50"/>
      <c r="AQ169" s="50"/>
      <c r="AR169" s="50"/>
      <c r="AS169" s="50"/>
      <c r="AT169" s="23"/>
      <c r="AU169" s="23"/>
      <c r="AV169" s="23"/>
      <c r="AW169" s="23"/>
      <c r="AX169" s="23"/>
      <c r="AY169" s="23"/>
      <c r="AZ169" s="23"/>
      <c r="BA169" s="23"/>
      <c r="BB169" s="23"/>
      <c r="BC169" s="23"/>
      <c r="BD169" s="23"/>
      <c r="BE169" s="23"/>
      <c r="BF169" s="23"/>
      <c r="BG169" s="23"/>
      <c r="BH169" s="23"/>
      <c r="BI169" s="23"/>
      <c r="BJ169" s="23"/>
      <c r="BK169" s="23"/>
      <c r="BL169" s="23"/>
      <c r="BM169" s="23"/>
      <c r="BN169" s="23"/>
      <c r="BO169" s="23"/>
      <c r="BP169" s="23"/>
      <c r="BQ169" s="23"/>
      <c r="BR169" s="23"/>
      <c r="BS169" s="23"/>
      <c r="BT169" s="23"/>
      <c r="BU169" s="23"/>
      <c r="BV169" s="23"/>
      <c r="BW169" s="23"/>
      <c r="BX169" s="23"/>
      <c r="BY169" s="23"/>
      <c r="BZ169" s="23"/>
      <c r="CA169" s="23"/>
      <c r="CB169" s="23"/>
      <c r="CC169" s="23"/>
      <c r="CD169" s="23"/>
      <c r="CE169" s="23"/>
      <c r="CF169" s="23"/>
      <c r="CG169" s="23"/>
      <c r="CH169" s="23"/>
      <c r="CI169" s="23"/>
      <c r="CJ169" s="23"/>
      <c r="CK169" s="23"/>
      <c r="CL169" s="23"/>
      <c r="CM169" s="23"/>
      <c r="CN169" s="23"/>
      <c r="CO169" s="23"/>
      <c r="CP169" s="23"/>
      <c r="CQ169" s="23"/>
      <c r="CR169" s="23"/>
      <c r="CS169" s="23"/>
      <c r="CT169" s="23"/>
      <c r="CU169" s="23"/>
      <c r="CV169" s="23"/>
      <c r="CW169" s="23"/>
      <c r="CX169" s="23"/>
      <c r="CY169" s="23"/>
      <c r="CZ169" s="23"/>
      <c r="DA169" s="23"/>
      <c r="DB169" s="23"/>
      <c r="DC169" s="23"/>
      <c r="DD169" s="23"/>
      <c r="DE169" s="23"/>
      <c r="DF169" s="23"/>
      <c r="DG169" s="23"/>
      <c r="DH169" s="23"/>
      <c r="DI169" s="23"/>
      <c r="DJ169" s="23"/>
      <c r="DK169" s="23"/>
      <c r="DL169" s="23"/>
      <c r="DM169" s="23"/>
      <c r="DN169" s="23"/>
      <c r="DO169" s="23"/>
      <c r="DP169" s="23"/>
      <c r="DQ169" s="23"/>
      <c r="DR169" s="23"/>
      <c r="DS169" s="23"/>
      <c r="DT169" s="23"/>
      <c r="DU169" s="23"/>
      <c r="DV169" s="23"/>
      <c r="DW169" s="23"/>
      <c r="DX169" s="23"/>
      <c r="DY169" s="23"/>
      <c r="DZ169" s="23"/>
      <c r="EA169" s="23"/>
      <c r="EB169" s="23"/>
      <c r="EC169" s="23"/>
      <c r="ED169" s="23"/>
      <c r="EE169" s="23"/>
      <c r="EF169" s="23"/>
      <c r="EG169" s="23"/>
      <c r="EH169" s="23"/>
      <c r="EI169" s="23"/>
      <c r="EJ169" s="23"/>
      <c r="EK169" s="23"/>
      <c r="EL169" s="23"/>
      <c r="EM169" s="23"/>
      <c r="EN169" s="23"/>
      <c r="EO169" s="23"/>
      <c r="EP169" s="23"/>
      <c r="EQ169" s="23"/>
      <c r="ER169" s="23"/>
      <c r="ES169" s="23"/>
      <c r="ET169" s="23"/>
      <c r="EU169" s="23"/>
      <c r="EV169" s="23"/>
      <c r="EW169" s="23"/>
      <c r="EX169" s="23"/>
      <c r="EY169" s="23"/>
      <c r="EZ169" s="23"/>
      <c r="FA169" s="23"/>
      <c r="FB169" s="23"/>
      <c r="FC169" s="23"/>
      <c r="FD169" s="23"/>
      <c r="FE169" s="23"/>
      <c r="FF169" s="23"/>
      <c r="FG169" s="23"/>
      <c r="FH169" s="23"/>
      <c r="FI169" s="23"/>
      <c r="FJ169" s="23"/>
      <c r="FK169" s="23"/>
      <c r="FL169" s="23"/>
      <c r="FM169" s="23"/>
      <c r="FN169" s="23"/>
      <c r="FO169" s="23"/>
      <c r="FP169" s="23"/>
      <c r="FQ169" s="23"/>
      <c r="FR169" s="23"/>
      <c r="FS169" s="23"/>
      <c r="FT169" s="23"/>
      <c r="FU169" s="23"/>
      <c r="FV169" s="23"/>
      <c r="FW169" s="23"/>
      <c r="FX169" s="23"/>
      <c r="FY169" s="23"/>
      <c r="FZ169" s="23"/>
      <c r="GA169" s="23"/>
      <c r="GB169" s="23"/>
      <c r="GC169" s="23"/>
      <c r="GD169" s="23"/>
      <c r="GE169" s="23"/>
      <c r="GF169" s="23"/>
      <c r="GG169" s="23"/>
      <c r="GH169" s="23"/>
      <c r="GI169" s="23"/>
      <c r="GJ169" s="23"/>
      <c r="GK169" s="23"/>
      <c r="GL169" s="23"/>
      <c r="GM169" s="23"/>
      <c r="GN169" s="23"/>
      <c r="GO169" s="23"/>
      <c r="GP169" s="23"/>
      <c r="GQ169" s="23"/>
      <c r="GR169" s="23"/>
      <c r="GS169" s="23"/>
      <c r="GT169" s="23"/>
      <c r="GU169" s="23"/>
      <c r="GV169" s="23"/>
      <c r="GW169" s="23"/>
      <c r="GX169" s="23"/>
      <c r="GY169" s="23"/>
      <c r="GZ169" s="23"/>
      <c r="HA169" s="23"/>
      <c r="HB169" s="23"/>
      <c r="HC169" s="23"/>
      <c r="HD169" s="23"/>
      <c r="HE169" s="23"/>
      <c r="HF169" s="23"/>
      <c r="HG169" s="23"/>
      <c r="HH169" s="23"/>
      <c r="HI169" s="23"/>
      <c r="HJ169" s="23"/>
      <c r="HK169" s="23"/>
      <c r="HL169" s="23"/>
      <c r="HM169" s="23"/>
      <c r="HN169" s="23"/>
      <c r="HO169" s="23"/>
      <c r="HP169" s="23"/>
      <c r="HQ169" s="23"/>
      <c r="HR169" s="23"/>
      <c r="HS169" s="23"/>
    </row>
    <row r="170" spans="1:227" s="143" customFormat="1">
      <c r="A170" s="23"/>
      <c r="G170" s="120"/>
      <c r="H170" s="96"/>
      <c r="I170" s="23"/>
      <c r="P170" s="23"/>
      <c r="Q170" s="23"/>
      <c r="R170" s="23"/>
      <c r="S170" s="50"/>
      <c r="T170" s="50"/>
      <c r="U170" s="50"/>
      <c r="V170" s="50"/>
      <c r="W170" s="50"/>
      <c r="X170" s="50"/>
      <c r="Y170" s="50"/>
      <c r="Z170" s="50"/>
      <c r="AA170" s="50"/>
      <c r="AB170" s="50"/>
      <c r="AC170" s="50"/>
      <c r="AD170" s="50"/>
      <c r="AE170" s="50"/>
      <c r="AF170" s="50"/>
      <c r="AG170" s="50"/>
      <c r="AH170" s="50"/>
      <c r="AI170" s="50"/>
      <c r="AJ170" s="50"/>
      <c r="AK170" s="50"/>
      <c r="AL170" s="50"/>
      <c r="AM170" s="50"/>
      <c r="AN170" s="50"/>
      <c r="AO170" s="50"/>
      <c r="AP170" s="50"/>
      <c r="AQ170" s="50"/>
      <c r="AR170" s="50"/>
      <c r="AS170" s="50"/>
      <c r="AT170" s="23"/>
      <c r="AU170" s="23"/>
      <c r="AV170" s="23"/>
      <c r="AW170" s="23"/>
      <c r="AX170" s="23"/>
      <c r="AY170" s="23"/>
      <c r="AZ170" s="23"/>
      <c r="BA170" s="23"/>
      <c r="BB170" s="23"/>
      <c r="BC170" s="23"/>
      <c r="BD170" s="23"/>
      <c r="BE170" s="23"/>
      <c r="BF170" s="23"/>
      <c r="BG170" s="23"/>
      <c r="BH170" s="23"/>
      <c r="BI170" s="23"/>
      <c r="BJ170" s="23"/>
      <c r="BK170" s="23"/>
      <c r="BL170" s="23"/>
      <c r="BM170" s="23"/>
      <c r="BN170" s="23"/>
      <c r="BO170" s="23"/>
      <c r="BP170" s="23"/>
      <c r="BQ170" s="23"/>
      <c r="BR170" s="23"/>
      <c r="BS170" s="23"/>
      <c r="BT170" s="23"/>
      <c r="BU170" s="23"/>
      <c r="BV170" s="23"/>
      <c r="BW170" s="23"/>
      <c r="BX170" s="23"/>
      <c r="BY170" s="23"/>
      <c r="BZ170" s="23"/>
      <c r="CA170" s="23"/>
      <c r="CB170" s="23"/>
      <c r="CC170" s="23"/>
      <c r="CD170" s="23"/>
      <c r="CE170" s="23"/>
      <c r="CF170" s="23"/>
      <c r="CG170" s="23"/>
      <c r="CH170" s="23"/>
      <c r="CI170" s="23"/>
      <c r="CJ170" s="23"/>
      <c r="CK170" s="23"/>
      <c r="CL170" s="23"/>
      <c r="CM170" s="23"/>
      <c r="CN170" s="23"/>
      <c r="CO170" s="23"/>
      <c r="CP170" s="23"/>
      <c r="CQ170" s="23"/>
      <c r="CR170" s="23"/>
      <c r="CS170" s="23"/>
      <c r="CT170" s="23"/>
      <c r="CU170" s="23"/>
      <c r="CV170" s="23"/>
      <c r="CW170" s="23"/>
      <c r="CX170" s="23"/>
      <c r="CY170" s="23"/>
      <c r="CZ170" s="23"/>
      <c r="DA170" s="23"/>
      <c r="DB170" s="23"/>
      <c r="DC170" s="23"/>
      <c r="DD170" s="23"/>
      <c r="DE170" s="23"/>
      <c r="DF170" s="23"/>
      <c r="DG170" s="23"/>
      <c r="DH170" s="23"/>
      <c r="DI170" s="23"/>
      <c r="DJ170" s="23"/>
      <c r="DK170" s="23"/>
      <c r="DL170" s="23"/>
      <c r="DM170" s="23"/>
      <c r="DN170" s="23"/>
      <c r="DO170" s="23"/>
      <c r="DP170" s="23"/>
      <c r="DQ170" s="23"/>
      <c r="DR170" s="23"/>
      <c r="DS170" s="23"/>
      <c r="DT170" s="23"/>
      <c r="DU170" s="23"/>
      <c r="DV170" s="23"/>
      <c r="DW170" s="23"/>
      <c r="DX170" s="23"/>
      <c r="DY170" s="23"/>
      <c r="DZ170" s="23"/>
      <c r="EA170" s="23"/>
      <c r="EB170" s="23"/>
      <c r="EC170" s="23"/>
      <c r="ED170" s="23"/>
      <c r="EE170" s="23"/>
      <c r="EF170" s="23"/>
      <c r="EG170" s="23"/>
      <c r="EH170" s="23"/>
      <c r="EI170" s="23"/>
      <c r="EJ170" s="23"/>
      <c r="EK170" s="23"/>
      <c r="EL170" s="23"/>
      <c r="EM170" s="23"/>
      <c r="EN170" s="23"/>
      <c r="EO170" s="23"/>
      <c r="EP170" s="23"/>
      <c r="EQ170" s="23"/>
      <c r="ER170" s="23"/>
      <c r="ES170" s="23"/>
      <c r="ET170" s="23"/>
      <c r="EU170" s="23"/>
      <c r="EV170" s="23"/>
      <c r="EW170" s="23"/>
      <c r="EX170" s="23"/>
      <c r="EY170" s="23"/>
      <c r="EZ170" s="23"/>
      <c r="FA170" s="23"/>
      <c r="FB170" s="23"/>
      <c r="FC170" s="23"/>
      <c r="FD170" s="23"/>
      <c r="FE170" s="23"/>
      <c r="FF170" s="23"/>
      <c r="FG170" s="23"/>
      <c r="FH170" s="23"/>
      <c r="FI170" s="23"/>
      <c r="FJ170" s="23"/>
      <c r="FK170" s="23"/>
      <c r="FL170" s="23"/>
      <c r="FM170" s="23"/>
      <c r="FN170" s="23"/>
      <c r="FO170" s="23"/>
      <c r="FP170" s="23"/>
      <c r="FQ170" s="23"/>
      <c r="FR170" s="23"/>
      <c r="FS170" s="23"/>
      <c r="FT170" s="23"/>
      <c r="FU170" s="23"/>
      <c r="FV170" s="23"/>
      <c r="FW170" s="23"/>
      <c r="FX170" s="23"/>
      <c r="FY170" s="23"/>
      <c r="FZ170" s="23"/>
      <c r="GA170" s="23"/>
      <c r="GB170" s="23"/>
      <c r="GC170" s="23"/>
      <c r="GD170" s="23"/>
      <c r="GE170" s="23"/>
      <c r="GF170" s="23"/>
      <c r="GG170" s="23"/>
      <c r="GH170" s="23"/>
      <c r="GI170" s="23"/>
      <c r="GJ170" s="23"/>
      <c r="GK170" s="23"/>
      <c r="GL170" s="23"/>
      <c r="GM170" s="23"/>
      <c r="GN170" s="23"/>
      <c r="GO170" s="23"/>
      <c r="GP170" s="23"/>
      <c r="GQ170" s="23"/>
      <c r="GR170" s="23"/>
      <c r="GS170" s="23"/>
      <c r="GT170" s="23"/>
      <c r="GU170" s="23"/>
      <c r="GV170" s="23"/>
      <c r="GW170" s="23"/>
      <c r="GX170" s="23"/>
      <c r="GY170" s="23"/>
      <c r="GZ170" s="23"/>
      <c r="HA170" s="23"/>
      <c r="HB170" s="23"/>
      <c r="HC170" s="23"/>
      <c r="HD170" s="23"/>
      <c r="HE170" s="23"/>
      <c r="HF170" s="23"/>
      <c r="HG170" s="23"/>
      <c r="HH170" s="23"/>
      <c r="HI170" s="23"/>
      <c r="HJ170" s="23"/>
      <c r="HK170" s="23"/>
      <c r="HL170" s="23"/>
      <c r="HM170" s="23"/>
      <c r="HN170" s="23"/>
      <c r="HO170" s="23"/>
      <c r="HP170" s="23"/>
      <c r="HQ170" s="23"/>
      <c r="HR170" s="23"/>
      <c r="HS170" s="23"/>
    </row>
    <row r="171" spans="1:227" s="143" customFormat="1">
      <c r="A171" s="23"/>
      <c r="G171" s="120"/>
      <c r="H171" s="96"/>
      <c r="I171" s="23"/>
      <c r="P171" s="23"/>
      <c r="Q171" s="23"/>
      <c r="R171" s="23"/>
      <c r="S171" s="50"/>
      <c r="T171" s="50"/>
      <c r="U171" s="50"/>
      <c r="V171" s="50"/>
      <c r="W171" s="50"/>
      <c r="X171" s="50"/>
      <c r="Y171" s="50"/>
      <c r="Z171" s="50"/>
      <c r="AA171" s="50"/>
      <c r="AB171" s="50"/>
      <c r="AC171" s="50"/>
      <c r="AD171" s="50"/>
      <c r="AE171" s="50"/>
      <c r="AF171" s="50"/>
      <c r="AG171" s="50"/>
      <c r="AH171" s="50"/>
      <c r="AI171" s="50"/>
      <c r="AJ171" s="50"/>
      <c r="AK171" s="50"/>
      <c r="AL171" s="50"/>
      <c r="AM171" s="50"/>
      <c r="AN171" s="50"/>
      <c r="AO171" s="50"/>
      <c r="AP171" s="50"/>
      <c r="AQ171" s="50"/>
      <c r="AR171" s="50"/>
      <c r="AS171" s="50"/>
      <c r="AT171" s="23"/>
      <c r="AU171" s="23"/>
      <c r="AV171" s="23"/>
      <c r="AW171" s="23"/>
      <c r="AX171" s="23"/>
      <c r="AY171" s="23"/>
      <c r="AZ171" s="23"/>
      <c r="BA171" s="23"/>
      <c r="BB171" s="23"/>
      <c r="BC171" s="23"/>
      <c r="BD171" s="23"/>
      <c r="BE171" s="23"/>
      <c r="BF171" s="23"/>
      <c r="BG171" s="23"/>
      <c r="BH171" s="23"/>
      <c r="BI171" s="23"/>
      <c r="BJ171" s="23"/>
      <c r="BK171" s="23"/>
      <c r="BL171" s="23"/>
      <c r="BM171" s="23"/>
      <c r="BN171" s="23"/>
      <c r="BO171" s="23"/>
      <c r="BP171" s="23"/>
      <c r="BQ171" s="23"/>
      <c r="BR171" s="23"/>
      <c r="BS171" s="23"/>
      <c r="BT171" s="23"/>
      <c r="BU171" s="23"/>
      <c r="BV171" s="23"/>
      <c r="BW171" s="23"/>
      <c r="BX171" s="23"/>
      <c r="BY171" s="23"/>
      <c r="BZ171" s="23"/>
      <c r="CA171" s="23"/>
      <c r="CB171" s="23"/>
      <c r="CC171" s="23"/>
      <c r="CD171" s="23"/>
      <c r="CE171" s="23"/>
      <c r="CF171" s="23"/>
      <c r="CG171" s="23"/>
      <c r="CH171" s="23"/>
      <c r="CI171" s="23"/>
      <c r="CJ171" s="23"/>
      <c r="CK171" s="23"/>
      <c r="CL171" s="23"/>
      <c r="CM171" s="23"/>
      <c r="CN171" s="23"/>
      <c r="CO171" s="23"/>
      <c r="CP171" s="23"/>
      <c r="CQ171" s="23"/>
      <c r="CR171" s="23"/>
      <c r="CS171" s="23"/>
      <c r="CT171" s="23"/>
      <c r="CU171" s="23"/>
      <c r="CV171" s="23"/>
      <c r="CW171" s="23"/>
      <c r="CX171" s="23"/>
      <c r="CY171" s="23"/>
      <c r="CZ171" s="23"/>
      <c r="DA171" s="23"/>
      <c r="DB171" s="23"/>
      <c r="DC171" s="23"/>
      <c r="DD171" s="23"/>
      <c r="DE171" s="23"/>
      <c r="DF171" s="23"/>
      <c r="DG171" s="23"/>
      <c r="DH171" s="23"/>
      <c r="DI171" s="23"/>
      <c r="DJ171" s="23"/>
      <c r="DK171" s="23"/>
      <c r="DL171" s="23"/>
      <c r="DM171" s="23"/>
      <c r="DN171" s="23"/>
      <c r="DO171" s="23"/>
      <c r="DP171" s="23"/>
      <c r="DQ171" s="23"/>
      <c r="DR171" s="23"/>
      <c r="DS171" s="23"/>
      <c r="DT171" s="23"/>
      <c r="DU171" s="23"/>
      <c r="DV171" s="23"/>
      <c r="DW171" s="23"/>
      <c r="DX171" s="23"/>
      <c r="DY171" s="23"/>
      <c r="DZ171" s="23"/>
      <c r="EA171" s="23"/>
      <c r="EB171" s="23"/>
      <c r="EC171" s="23"/>
      <c r="ED171" s="23"/>
      <c r="EE171" s="23"/>
      <c r="EF171" s="23"/>
      <c r="EG171" s="23"/>
      <c r="EH171" s="23"/>
      <c r="EI171" s="23"/>
      <c r="EJ171" s="23"/>
      <c r="EK171" s="23"/>
      <c r="EL171" s="23"/>
      <c r="EM171" s="23"/>
      <c r="EN171" s="23"/>
      <c r="EO171" s="23"/>
      <c r="EP171" s="23"/>
      <c r="EQ171" s="23"/>
      <c r="ER171" s="23"/>
      <c r="ES171" s="23"/>
      <c r="ET171" s="23"/>
      <c r="EU171" s="23"/>
      <c r="EV171" s="23"/>
      <c r="EW171" s="23"/>
      <c r="EX171" s="23"/>
      <c r="EY171" s="23"/>
      <c r="EZ171" s="23"/>
      <c r="FA171" s="23"/>
      <c r="FB171" s="23"/>
      <c r="FC171" s="23"/>
      <c r="FD171" s="23"/>
      <c r="FE171" s="23"/>
      <c r="FF171" s="23"/>
      <c r="FG171" s="23"/>
      <c r="FH171" s="23"/>
      <c r="FI171" s="23"/>
      <c r="FJ171" s="23"/>
      <c r="FK171" s="23"/>
      <c r="FL171" s="23"/>
      <c r="FM171" s="23"/>
      <c r="FN171" s="23"/>
      <c r="FO171" s="23"/>
      <c r="FP171" s="23"/>
      <c r="FQ171" s="23"/>
      <c r="FR171" s="23"/>
      <c r="FS171" s="23"/>
      <c r="FT171" s="23"/>
      <c r="FU171" s="23"/>
      <c r="FV171" s="23"/>
      <c r="FW171" s="23"/>
      <c r="FX171" s="23"/>
      <c r="FY171" s="23"/>
      <c r="FZ171" s="23"/>
      <c r="GA171" s="23"/>
      <c r="GB171" s="23"/>
      <c r="GC171" s="23"/>
      <c r="GD171" s="23"/>
      <c r="GE171" s="23"/>
      <c r="GF171" s="23"/>
      <c r="GG171" s="23"/>
      <c r="GH171" s="23"/>
      <c r="GI171" s="23"/>
      <c r="GJ171" s="23"/>
      <c r="GK171" s="23"/>
      <c r="GL171" s="23"/>
      <c r="GM171" s="23"/>
      <c r="GN171" s="23"/>
      <c r="GO171" s="23"/>
      <c r="GP171" s="23"/>
      <c r="GQ171" s="23"/>
      <c r="GR171" s="23"/>
      <c r="GS171" s="23"/>
      <c r="GT171" s="23"/>
      <c r="GU171" s="23"/>
      <c r="GV171" s="23"/>
      <c r="GW171" s="23"/>
      <c r="GX171" s="23"/>
      <c r="GY171" s="23"/>
      <c r="GZ171" s="23"/>
      <c r="HA171" s="23"/>
      <c r="HB171" s="23"/>
      <c r="HC171" s="23"/>
      <c r="HD171" s="23"/>
      <c r="HE171" s="23"/>
      <c r="HF171" s="23"/>
      <c r="HG171" s="23"/>
      <c r="HH171" s="23"/>
      <c r="HI171" s="23"/>
      <c r="HJ171" s="23"/>
      <c r="HK171" s="23"/>
      <c r="HL171" s="23"/>
      <c r="HM171" s="23"/>
      <c r="HN171" s="23"/>
      <c r="HO171" s="23"/>
      <c r="HP171" s="23"/>
      <c r="HQ171" s="23"/>
      <c r="HR171" s="23"/>
      <c r="HS171" s="23"/>
    </row>
    <row r="172" spans="1:227" s="143" customFormat="1">
      <c r="A172" s="23"/>
      <c r="G172" s="120"/>
      <c r="H172" s="96"/>
      <c r="I172" s="23"/>
      <c r="P172" s="23"/>
      <c r="Q172" s="23"/>
      <c r="R172" s="23"/>
      <c r="S172" s="50"/>
      <c r="T172" s="50"/>
      <c r="U172" s="50"/>
      <c r="V172" s="50"/>
      <c r="W172" s="50"/>
      <c r="X172" s="50"/>
      <c r="Y172" s="50"/>
      <c r="Z172" s="50"/>
      <c r="AA172" s="50"/>
      <c r="AB172" s="50"/>
      <c r="AC172" s="50"/>
      <c r="AD172" s="50"/>
      <c r="AE172" s="50"/>
      <c r="AF172" s="50"/>
      <c r="AG172" s="50"/>
      <c r="AH172" s="50"/>
      <c r="AI172" s="50"/>
      <c r="AJ172" s="50"/>
      <c r="AK172" s="50"/>
      <c r="AL172" s="50"/>
      <c r="AM172" s="50"/>
      <c r="AN172" s="50"/>
      <c r="AO172" s="50"/>
      <c r="AP172" s="50"/>
      <c r="AQ172" s="50"/>
      <c r="AR172" s="50"/>
      <c r="AS172" s="50"/>
      <c r="AT172" s="23"/>
      <c r="AU172" s="23"/>
      <c r="AV172" s="23"/>
      <c r="AW172" s="23"/>
      <c r="AX172" s="23"/>
      <c r="AY172" s="23"/>
      <c r="AZ172" s="23"/>
      <c r="BA172" s="23"/>
      <c r="BB172" s="23"/>
      <c r="BC172" s="23"/>
      <c r="BD172" s="23"/>
      <c r="BE172" s="23"/>
      <c r="BF172" s="23"/>
      <c r="BG172" s="23"/>
      <c r="BH172" s="23"/>
      <c r="BI172" s="23"/>
      <c r="BJ172" s="23"/>
      <c r="BK172" s="23"/>
      <c r="BL172" s="23"/>
      <c r="BM172" s="23"/>
      <c r="BN172" s="23"/>
      <c r="BO172" s="23"/>
      <c r="BP172" s="23"/>
      <c r="BQ172" s="23"/>
      <c r="BR172" s="23"/>
      <c r="BS172" s="23"/>
      <c r="BT172" s="23"/>
      <c r="BU172" s="23"/>
      <c r="BV172" s="23"/>
      <c r="BW172" s="23"/>
      <c r="BX172" s="23"/>
      <c r="BY172" s="23"/>
      <c r="BZ172" s="23"/>
      <c r="CA172" s="23"/>
      <c r="CB172" s="23"/>
      <c r="CC172" s="23"/>
      <c r="CD172" s="23"/>
      <c r="CE172" s="23"/>
      <c r="CF172" s="23"/>
      <c r="CG172" s="23"/>
      <c r="CH172" s="23"/>
      <c r="CI172" s="23"/>
      <c r="CJ172" s="23"/>
      <c r="CK172" s="23"/>
      <c r="CL172" s="23"/>
      <c r="CM172" s="23"/>
      <c r="CN172" s="23"/>
      <c r="CO172" s="23"/>
      <c r="CP172" s="23"/>
      <c r="CQ172" s="23"/>
      <c r="CR172" s="23"/>
      <c r="CS172" s="23"/>
      <c r="CT172" s="23"/>
      <c r="CU172" s="23"/>
      <c r="CV172" s="23"/>
      <c r="CW172" s="23"/>
      <c r="CX172" s="23"/>
      <c r="CY172" s="23"/>
      <c r="CZ172" s="23"/>
      <c r="DA172" s="23"/>
      <c r="DB172" s="23"/>
      <c r="DC172" s="23"/>
      <c r="DD172" s="23"/>
      <c r="DE172" s="23"/>
      <c r="DF172" s="23"/>
      <c r="DG172" s="23"/>
      <c r="DH172" s="23"/>
      <c r="DI172" s="23"/>
      <c r="DJ172" s="23"/>
      <c r="DK172" s="23"/>
      <c r="DL172" s="23"/>
      <c r="DM172" s="23"/>
      <c r="DN172" s="23"/>
      <c r="DO172" s="23"/>
      <c r="DP172" s="23"/>
      <c r="DQ172" s="23"/>
      <c r="DR172" s="23"/>
      <c r="DS172" s="23"/>
      <c r="DT172" s="23"/>
      <c r="DU172" s="23"/>
      <c r="DV172" s="23"/>
      <c r="DW172" s="23"/>
      <c r="DX172" s="23"/>
      <c r="DY172" s="23"/>
      <c r="DZ172" s="23"/>
      <c r="EA172" s="23"/>
      <c r="EB172" s="23"/>
      <c r="EC172" s="23"/>
      <c r="ED172" s="23"/>
      <c r="EE172" s="23"/>
      <c r="EF172" s="23"/>
      <c r="EG172" s="23"/>
      <c r="EH172" s="23"/>
      <c r="EI172" s="23"/>
      <c r="EJ172" s="23"/>
      <c r="EK172" s="23"/>
      <c r="EL172" s="23"/>
      <c r="EM172" s="23"/>
      <c r="EN172" s="23"/>
      <c r="EO172" s="23"/>
      <c r="EP172" s="23"/>
      <c r="EQ172" s="23"/>
      <c r="ER172" s="23"/>
      <c r="ES172" s="23"/>
      <c r="ET172" s="23"/>
      <c r="EU172" s="23"/>
      <c r="EV172" s="23"/>
      <c r="EW172" s="23"/>
      <c r="EX172" s="23"/>
      <c r="EY172" s="23"/>
      <c r="EZ172" s="23"/>
      <c r="FA172" s="23"/>
      <c r="FB172" s="23"/>
      <c r="FC172" s="23"/>
      <c r="FD172" s="23"/>
      <c r="FE172" s="23"/>
      <c r="FF172" s="23"/>
      <c r="FG172" s="23"/>
      <c r="FH172" s="23"/>
      <c r="FI172" s="23"/>
      <c r="FJ172" s="23"/>
      <c r="FK172" s="23"/>
      <c r="FL172" s="23"/>
      <c r="FM172" s="23"/>
      <c r="FN172" s="23"/>
      <c r="FO172" s="23"/>
      <c r="FP172" s="23"/>
      <c r="FQ172" s="23"/>
      <c r="FR172" s="23"/>
      <c r="FS172" s="23"/>
      <c r="FT172" s="23"/>
      <c r="FU172" s="23"/>
      <c r="FV172" s="23"/>
      <c r="FW172" s="23"/>
      <c r="FX172" s="23"/>
      <c r="FY172" s="23"/>
      <c r="FZ172" s="23"/>
      <c r="GA172" s="23"/>
      <c r="GB172" s="23"/>
      <c r="GC172" s="23"/>
      <c r="GD172" s="23"/>
      <c r="GE172" s="23"/>
      <c r="GF172" s="23"/>
      <c r="GG172" s="23"/>
      <c r="GH172" s="23"/>
      <c r="GI172" s="23"/>
      <c r="GJ172" s="23"/>
      <c r="GK172" s="23"/>
      <c r="GL172" s="23"/>
      <c r="GM172" s="23"/>
      <c r="GN172" s="23"/>
      <c r="GO172" s="23"/>
      <c r="GP172" s="23"/>
      <c r="GQ172" s="23"/>
      <c r="GR172" s="23"/>
      <c r="GS172" s="23"/>
      <c r="GT172" s="23"/>
      <c r="GU172" s="23"/>
      <c r="GV172" s="23"/>
      <c r="GW172" s="23"/>
      <c r="GX172" s="23"/>
      <c r="GY172" s="23"/>
      <c r="GZ172" s="23"/>
      <c r="HA172" s="23"/>
      <c r="HB172" s="23"/>
      <c r="HC172" s="23"/>
      <c r="HD172" s="23"/>
      <c r="HE172" s="23"/>
      <c r="HF172" s="23"/>
      <c r="HG172" s="23"/>
      <c r="HH172" s="23"/>
      <c r="HI172" s="23"/>
      <c r="HJ172" s="23"/>
      <c r="HK172" s="23"/>
      <c r="HL172" s="23"/>
      <c r="HM172" s="23"/>
      <c r="HN172" s="23"/>
      <c r="HO172" s="23"/>
      <c r="HP172" s="23"/>
      <c r="HQ172" s="23"/>
      <c r="HR172" s="23"/>
      <c r="HS172" s="23"/>
    </row>
    <row r="173" spans="1:227" s="143" customFormat="1">
      <c r="A173" s="23"/>
      <c r="G173" s="120"/>
      <c r="H173" s="96"/>
      <c r="I173" s="23"/>
      <c r="P173" s="23"/>
      <c r="Q173" s="23"/>
      <c r="R173" s="23"/>
      <c r="S173" s="50"/>
      <c r="T173" s="50"/>
      <c r="U173" s="50"/>
      <c r="V173" s="50"/>
      <c r="W173" s="50"/>
      <c r="X173" s="50"/>
      <c r="Y173" s="50"/>
      <c r="Z173" s="50"/>
      <c r="AA173" s="50"/>
      <c r="AB173" s="50"/>
      <c r="AC173" s="50"/>
      <c r="AD173" s="50"/>
      <c r="AE173" s="50"/>
      <c r="AF173" s="50"/>
      <c r="AG173" s="50"/>
      <c r="AH173" s="50"/>
      <c r="AI173" s="50"/>
      <c r="AJ173" s="50"/>
      <c r="AK173" s="50"/>
      <c r="AL173" s="50"/>
      <c r="AM173" s="50"/>
      <c r="AN173" s="50"/>
      <c r="AO173" s="50"/>
      <c r="AP173" s="50"/>
      <c r="AQ173" s="50"/>
      <c r="AR173" s="50"/>
      <c r="AS173" s="50"/>
      <c r="AT173" s="23"/>
      <c r="AU173" s="23"/>
      <c r="AV173" s="23"/>
      <c r="AW173" s="23"/>
      <c r="AX173" s="23"/>
      <c r="AY173" s="23"/>
      <c r="AZ173" s="23"/>
      <c r="BA173" s="23"/>
      <c r="BB173" s="23"/>
      <c r="BC173" s="23"/>
      <c r="BD173" s="23"/>
      <c r="BE173" s="23"/>
      <c r="BF173" s="23"/>
      <c r="BG173" s="23"/>
      <c r="BH173" s="23"/>
      <c r="BI173" s="23"/>
      <c r="BJ173" s="23"/>
      <c r="BK173" s="23"/>
      <c r="BL173" s="23"/>
      <c r="BM173" s="23"/>
      <c r="BN173" s="23"/>
      <c r="BO173" s="23"/>
      <c r="BP173" s="23"/>
      <c r="BQ173" s="23"/>
      <c r="BR173" s="23"/>
      <c r="BS173" s="23"/>
      <c r="BT173" s="23"/>
      <c r="BU173" s="23"/>
      <c r="BV173" s="23"/>
      <c r="BW173" s="23"/>
      <c r="BX173" s="23"/>
      <c r="BY173" s="23"/>
      <c r="BZ173" s="23"/>
      <c r="CA173" s="23"/>
      <c r="CB173" s="23"/>
      <c r="CC173" s="23"/>
      <c r="CD173" s="23"/>
      <c r="CE173" s="23"/>
      <c r="CF173" s="23"/>
      <c r="CG173" s="23"/>
      <c r="CH173" s="23"/>
      <c r="CI173" s="23"/>
      <c r="CJ173" s="23"/>
      <c r="CK173" s="23"/>
      <c r="CL173" s="23"/>
      <c r="CM173" s="23"/>
      <c r="CN173" s="23"/>
      <c r="CO173" s="23"/>
      <c r="CP173" s="23"/>
      <c r="CQ173" s="23"/>
      <c r="CR173" s="23"/>
      <c r="CS173" s="23"/>
      <c r="CT173" s="23"/>
      <c r="CU173" s="23"/>
      <c r="CV173" s="23"/>
      <c r="CW173" s="23"/>
      <c r="CX173" s="23"/>
      <c r="CY173" s="23"/>
      <c r="CZ173" s="23"/>
      <c r="DA173" s="23"/>
      <c r="DB173" s="23"/>
      <c r="DC173" s="23"/>
      <c r="DD173" s="23"/>
      <c r="DE173" s="23"/>
      <c r="DF173" s="23"/>
      <c r="DG173" s="23"/>
      <c r="DH173" s="23"/>
      <c r="DI173" s="23"/>
      <c r="DJ173" s="23"/>
      <c r="DK173" s="23"/>
      <c r="DL173" s="23"/>
      <c r="DM173" s="23"/>
      <c r="DN173" s="23"/>
      <c r="DO173" s="23"/>
      <c r="DP173" s="23"/>
      <c r="DQ173" s="23"/>
      <c r="DR173" s="23"/>
      <c r="DS173" s="23"/>
      <c r="DT173" s="23"/>
      <c r="DU173" s="23"/>
      <c r="DV173" s="23"/>
      <c r="DW173" s="23"/>
      <c r="DX173" s="23"/>
      <c r="DY173" s="23"/>
      <c r="DZ173" s="23"/>
      <c r="EA173" s="23"/>
      <c r="EB173" s="23"/>
      <c r="EC173" s="23"/>
      <c r="ED173" s="23"/>
      <c r="EE173" s="23"/>
      <c r="EF173" s="23"/>
      <c r="EG173" s="23"/>
      <c r="EH173" s="23"/>
      <c r="EI173" s="23"/>
      <c r="EJ173" s="23"/>
      <c r="EK173" s="23"/>
      <c r="EL173" s="23"/>
      <c r="EM173" s="23"/>
      <c r="EN173" s="23"/>
      <c r="EO173" s="23"/>
      <c r="EP173" s="23"/>
      <c r="EQ173" s="23"/>
      <c r="ER173" s="23"/>
      <c r="ES173" s="23"/>
      <c r="ET173" s="23"/>
      <c r="EU173" s="23"/>
      <c r="EV173" s="23"/>
      <c r="EW173" s="23"/>
      <c r="EX173" s="23"/>
      <c r="EY173" s="23"/>
      <c r="EZ173" s="23"/>
      <c r="FA173" s="23"/>
      <c r="FB173" s="23"/>
      <c r="FC173" s="23"/>
      <c r="FD173" s="23"/>
      <c r="FE173" s="23"/>
      <c r="FF173" s="23"/>
      <c r="FG173" s="23"/>
      <c r="FH173" s="23"/>
      <c r="FI173" s="23"/>
      <c r="FJ173" s="23"/>
      <c r="FK173" s="23"/>
      <c r="FL173" s="23"/>
      <c r="FM173" s="23"/>
      <c r="FN173" s="23"/>
      <c r="FO173" s="23"/>
      <c r="FP173" s="23"/>
      <c r="FQ173" s="23"/>
      <c r="FR173" s="23"/>
      <c r="FS173" s="23"/>
      <c r="FT173" s="23"/>
      <c r="FU173" s="23"/>
      <c r="FV173" s="23"/>
      <c r="FW173" s="23"/>
      <c r="FX173" s="23"/>
      <c r="FY173" s="23"/>
      <c r="FZ173" s="23"/>
      <c r="GA173" s="23"/>
      <c r="GB173" s="23"/>
      <c r="GC173" s="23"/>
      <c r="GD173" s="23"/>
      <c r="GE173" s="23"/>
      <c r="GF173" s="23"/>
      <c r="GG173" s="23"/>
      <c r="GH173" s="23"/>
      <c r="GI173" s="23"/>
      <c r="GJ173" s="23"/>
      <c r="GK173" s="23"/>
      <c r="GL173" s="23"/>
      <c r="GM173" s="23"/>
      <c r="GN173" s="23"/>
      <c r="GO173" s="23"/>
      <c r="GP173" s="23"/>
      <c r="GQ173" s="23"/>
      <c r="GR173" s="23"/>
      <c r="GS173" s="23"/>
      <c r="GT173" s="23"/>
      <c r="GU173" s="23"/>
      <c r="GV173" s="23"/>
      <c r="GW173" s="23"/>
      <c r="GX173" s="23"/>
      <c r="GY173" s="23"/>
      <c r="GZ173" s="23"/>
      <c r="HA173" s="23"/>
      <c r="HB173" s="23"/>
      <c r="HC173" s="23"/>
      <c r="HD173" s="23"/>
      <c r="HE173" s="23"/>
      <c r="HF173" s="23"/>
      <c r="HG173" s="23"/>
      <c r="HH173" s="23"/>
      <c r="HI173" s="23"/>
      <c r="HJ173" s="23"/>
      <c r="HK173" s="23"/>
      <c r="HL173" s="23"/>
      <c r="HM173" s="23"/>
      <c r="HN173" s="23"/>
      <c r="HO173" s="23"/>
      <c r="HP173" s="23"/>
      <c r="HQ173" s="23"/>
      <c r="HR173" s="23"/>
      <c r="HS173" s="23"/>
    </row>
    <row r="174" spans="1:227" s="143" customFormat="1">
      <c r="A174" s="23"/>
      <c r="G174" s="120"/>
      <c r="H174" s="96"/>
      <c r="I174" s="23"/>
      <c r="P174" s="23"/>
      <c r="Q174" s="23"/>
      <c r="R174" s="23"/>
      <c r="S174" s="50"/>
      <c r="T174" s="50"/>
      <c r="U174" s="50"/>
      <c r="V174" s="50"/>
      <c r="W174" s="50"/>
      <c r="X174" s="50"/>
      <c r="Y174" s="50"/>
      <c r="Z174" s="50"/>
      <c r="AA174" s="50"/>
      <c r="AB174" s="50"/>
      <c r="AC174" s="50"/>
      <c r="AD174" s="50"/>
      <c r="AE174" s="50"/>
      <c r="AF174" s="50"/>
      <c r="AG174" s="50"/>
      <c r="AH174" s="50"/>
      <c r="AI174" s="50"/>
      <c r="AJ174" s="50"/>
      <c r="AK174" s="50"/>
      <c r="AL174" s="50"/>
      <c r="AM174" s="50"/>
      <c r="AN174" s="50"/>
      <c r="AO174" s="50"/>
      <c r="AP174" s="50"/>
      <c r="AQ174" s="50"/>
      <c r="AR174" s="50"/>
      <c r="AS174" s="50"/>
      <c r="AT174" s="23"/>
      <c r="AU174" s="23"/>
      <c r="AV174" s="23"/>
      <c r="AW174" s="23"/>
      <c r="AX174" s="23"/>
      <c r="AY174" s="23"/>
      <c r="AZ174" s="23"/>
      <c r="BA174" s="23"/>
      <c r="BB174" s="23"/>
      <c r="BC174" s="23"/>
      <c r="BD174" s="23"/>
      <c r="BE174" s="23"/>
      <c r="BF174" s="23"/>
      <c r="BG174" s="23"/>
      <c r="BH174" s="23"/>
      <c r="BI174" s="23"/>
      <c r="BJ174" s="23"/>
      <c r="BK174" s="23"/>
      <c r="BL174" s="23"/>
      <c r="BM174" s="23"/>
      <c r="BN174" s="23"/>
      <c r="BO174" s="23"/>
      <c r="BP174" s="23"/>
      <c r="BQ174" s="23"/>
      <c r="BR174" s="23"/>
      <c r="BS174" s="23"/>
      <c r="BT174" s="23"/>
      <c r="BU174" s="23"/>
      <c r="BV174" s="23"/>
      <c r="BW174" s="23"/>
      <c r="BX174" s="23"/>
      <c r="BY174" s="23"/>
      <c r="BZ174" s="23"/>
      <c r="CA174" s="23"/>
      <c r="CB174" s="23"/>
      <c r="CC174" s="23"/>
      <c r="CD174" s="23"/>
      <c r="CE174" s="23"/>
      <c r="CF174" s="23"/>
      <c r="CG174" s="23"/>
      <c r="CH174" s="23"/>
      <c r="CI174" s="23"/>
      <c r="CJ174" s="23"/>
      <c r="CK174" s="23"/>
      <c r="CL174" s="23"/>
      <c r="CM174" s="23"/>
      <c r="CN174" s="23"/>
      <c r="CO174" s="23"/>
      <c r="CP174" s="23"/>
      <c r="CQ174" s="23"/>
      <c r="CR174" s="23"/>
      <c r="CS174" s="23"/>
      <c r="CT174" s="23"/>
      <c r="CU174" s="23"/>
      <c r="CV174" s="23"/>
      <c r="CW174" s="23"/>
      <c r="CX174" s="23"/>
      <c r="CY174" s="23"/>
      <c r="CZ174" s="23"/>
      <c r="DA174" s="23"/>
      <c r="DB174" s="23"/>
      <c r="DC174" s="23"/>
      <c r="DD174" s="23"/>
      <c r="DE174" s="23"/>
      <c r="DF174" s="23"/>
      <c r="DG174" s="23"/>
      <c r="DH174" s="23"/>
      <c r="DI174" s="23"/>
      <c r="DJ174" s="23"/>
      <c r="DK174" s="23"/>
      <c r="DL174" s="23"/>
      <c r="DM174" s="23"/>
      <c r="DN174" s="23"/>
      <c r="DO174" s="23"/>
      <c r="DP174" s="23"/>
      <c r="DQ174" s="23"/>
      <c r="DR174" s="23"/>
      <c r="DS174" s="23"/>
      <c r="DT174" s="23"/>
      <c r="DU174" s="23"/>
      <c r="DV174" s="23"/>
      <c r="DW174" s="23"/>
      <c r="DX174" s="23"/>
      <c r="DY174" s="23"/>
      <c r="DZ174" s="23"/>
      <c r="EA174" s="23"/>
      <c r="EB174" s="23"/>
      <c r="EC174" s="23"/>
      <c r="ED174" s="23"/>
      <c r="EE174" s="23"/>
      <c r="EF174" s="23"/>
      <c r="EG174" s="23"/>
      <c r="EH174" s="23"/>
      <c r="EI174" s="23"/>
      <c r="EJ174" s="23"/>
      <c r="EK174" s="23"/>
      <c r="EL174" s="23"/>
      <c r="EM174" s="23"/>
      <c r="EN174" s="23"/>
      <c r="EO174" s="23"/>
      <c r="EP174" s="23"/>
      <c r="EQ174" s="23"/>
      <c r="ER174" s="23"/>
      <c r="ES174" s="23"/>
      <c r="ET174" s="23"/>
      <c r="EU174" s="23"/>
      <c r="EV174" s="23"/>
      <c r="EW174" s="23"/>
      <c r="EX174" s="23"/>
      <c r="EY174" s="23"/>
      <c r="EZ174" s="23"/>
      <c r="FA174" s="23"/>
      <c r="FB174" s="23"/>
      <c r="FC174" s="23"/>
      <c r="FD174" s="23"/>
      <c r="FE174" s="23"/>
      <c r="FF174" s="23"/>
      <c r="FG174" s="23"/>
      <c r="FH174" s="23"/>
      <c r="FI174" s="23"/>
      <c r="FJ174" s="23"/>
      <c r="FK174" s="23"/>
      <c r="FL174" s="23"/>
      <c r="FM174" s="23"/>
      <c r="FN174" s="23"/>
      <c r="FO174" s="23"/>
      <c r="FP174" s="23"/>
      <c r="FQ174" s="23"/>
      <c r="FR174" s="23"/>
      <c r="FS174" s="23"/>
      <c r="FT174" s="23"/>
      <c r="FU174" s="23"/>
      <c r="FV174" s="23"/>
      <c r="FW174" s="23"/>
      <c r="FX174" s="23"/>
      <c r="FY174" s="23"/>
      <c r="FZ174" s="23"/>
      <c r="GA174" s="23"/>
      <c r="GB174" s="23"/>
      <c r="GC174" s="23"/>
      <c r="GD174" s="23"/>
      <c r="GE174" s="23"/>
      <c r="GF174" s="23"/>
      <c r="GG174" s="23"/>
      <c r="GH174" s="23"/>
      <c r="GI174" s="23"/>
      <c r="GJ174" s="23"/>
      <c r="GK174" s="23"/>
      <c r="GL174" s="23"/>
      <c r="GM174" s="23"/>
      <c r="GN174" s="23"/>
      <c r="GO174" s="23"/>
      <c r="GP174" s="23"/>
      <c r="GQ174" s="23"/>
      <c r="GR174" s="23"/>
      <c r="GS174" s="23"/>
      <c r="GT174" s="23"/>
      <c r="GU174" s="23"/>
      <c r="GV174" s="23"/>
      <c r="GW174" s="23"/>
      <c r="GX174" s="23"/>
      <c r="GY174" s="23"/>
      <c r="GZ174" s="23"/>
      <c r="HA174" s="23"/>
      <c r="HB174" s="23"/>
      <c r="HC174" s="23"/>
      <c r="HD174" s="23"/>
      <c r="HE174" s="23"/>
      <c r="HF174" s="23"/>
      <c r="HG174" s="23"/>
      <c r="HH174" s="23"/>
      <c r="HI174" s="23"/>
      <c r="HJ174" s="23"/>
      <c r="HK174" s="23"/>
      <c r="HL174" s="23"/>
      <c r="HM174" s="23"/>
      <c r="HN174" s="23"/>
      <c r="HO174" s="23"/>
      <c r="HP174" s="23"/>
      <c r="HQ174" s="23"/>
      <c r="HR174" s="23"/>
      <c r="HS174" s="23"/>
    </row>
    <row r="175" spans="1:227" s="143" customFormat="1">
      <c r="A175" s="23"/>
      <c r="G175" s="120"/>
      <c r="H175" s="96"/>
      <c r="I175" s="23"/>
      <c r="P175" s="23"/>
      <c r="Q175" s="23"/>
      <c r="R175" s="23"/>
      <c r="S175" s="50"/>
      <c r="T175" s="50"/>
      <c r="U175" s="50"/>
      <c r="V175" s="50"/>
      <c r="W175" s="50"/>
      <c r="X175" s="50"/>
      <c r="Y175" s="50"/>
      <c r="Z175" s="50"/>
      <c r="AA175" s="50"/>
      <c r="AB175" s="50"/>
      <c r="AC175" s="50"/>
      <c r="AD175" s="50"/>
      <c r="AE175" s="50"/>
      <c r="AF175" s="50"/>
      <c r="AG175" s="50"/>
      <c r="AH175" s="50"/>
      <c r="AI175" s="50"/>
      <c r="AJ175" s="50"/>
      <c r="AK175" s="50"/>
      <c r="AL175" s="50"/>
      <c r="AM175" s="50"/>
      <c r="AN175" s="50"/>
      <c r="AO175" s="50"/>
      <c r="AP175" s="50"/>
      <c r="AQ175" s="50"/>
      <c r="AR175" s="50"/>
      <c r="AS175" s="50"/>
      <c r="AT175" s="23"/>
      <c r="AU175" s="23"/>
      <c r="AV175" s="23"/>
      <c r="AW175" s="23"/>
      <c r="AX175" s="23"/>
      <c r="AY175" s="23"/>
      <c r="AZ175" s="23"/>
      <c r="BA175" s="23"/>
      <c r="BB175" s="23"/>
      <c r="BC175" s="23"/>
      <c r="BD175" s="23"/>
      <c r="BE175" s="23"/>
      <c r="BF175" s="23"/>
      <c r="BG175" s="23"/>
      <c r="BH175" s="23"/>
      <c r="BI175" s="23"/>
      <c r="BJ175" s="23"/>
      <c r="BK175" s="23"/>
      <c r="BL175" s="23"/>
      <c r="BM175" s="23"/>
      <c r="BN175" s="23"/>
      <c r="BO175" s="23"/>
      <c r="BP175" s="23"/>
      <c r="BQ175" s="23"/>
      <c r="BR175" s="23"/>
      <c r="BS175" s="23"/>
      <c r="BT175" s="23"/>
      <c r="BU175" s="23"/>
      <c r="BV175" s="23"/>
      <c r="BW175" s="23"/>
      <c r="BX175" s="23"/>
      <c r="BY175" s="23"/>
      <c r="BZ175" s="23"/>
      <c r="CA175" s="23"/>
      <c r="CB175" s="23"/>
      <c r="CC175" s="23"/>
      <c r="CD175" s="23"/>
      <c r="CE175" s="23"/>
      <c r="CF175" s="23"/>
      <c r="CG175" s="23"/>
      <c r="CH175" s="23"/>
      <c r="CI175" s="23"/>
      <c r="CJ175" s="23"/>
      <c r="CK175" s="23"/>
      <c r="CL175" s="23"/>
      <c r="CM175" s="23"/>
      <c r="CN175" s="23"/>
      <c r="CO175" s="23"/>
      <c r="CP175" s="23"/>
      <c r="CQ175" s="23"/>
      <c r="CR175" s="23"/>
      <c r="CS175" s="23"/>
      <c r="CT175" s="23"/>
      <c r="CU175" s="23"/>
      <c r="CV175" s="23"/>
      <c r="CW175" s="23"/>
      <c r="CX175" s="23"/>
      <c r="CY175" s="23"/>
      <c r="CZ175" s="23"/>
      <c r="DA175" s="23"/>
      <c r="DB175" s="23"/>
      <c r="DC175" s="23"/>
      <c r="DD175" s="23"/>
      <c r="DE175" s="23"/>
      <c r="DF175" s="23"/>
      <c r="DG175" s="23"/>
      <c r="DH175" s="23"/>
      <c r="DI175" s="23"/>
      <c r="DJ175" s="23"/>
      <c r="DK175" s="23"/>
      <c r="DL175" s="23"/>
      <c r="DM175" s="23"/>
      <c r="DN175" s="23"/>
      <c r="DO175" s="23"/>
      <c r="DP175" s="23"/>
      <c r="DQ175" s="23"/>
      <c r="DR175" s="23"/>
      <c r="DS175" s="23"/>
      <c r="DT175" s="23"/>
      <c r="DU175" s="23"/>
      <c r="DV175" s="23"/>
      <c r="DW175" s="23"/>
      <c r="DX175" s="23"/>
      <c r="DY175" s="23"/>
      <c r="DZ175" s="23"/>
      <c r="EA175" s="23"/>
      <c r="EB175" s="23"/>
      <c r="EC175" s="23"/>
      <c r="ED175" s="23"/>
      <c r="EE175" s="23"/>
      <c r="EF175" s="23"/>
      <c r="EG175" s="23"/>
      <c r="EH175" s="23"/>
      <c r="EI175" s="23"/>
      <c r="EJ175" s="23"/>
      <c r="EK175" s="23"/>
      <c r="EL175" s="23"/>
      <c r="EM175" s="23"/>
      <c r="EN175" s="23"/>
      <c r="EO175" s="23"/>
      <c r="EP175" s="23"/>
      <c r="EQ175" s="23"/>
      <c r="ER175" s="23"/>
      <c r="ES175" s="23"/>
      <c r="ET175" s="23"/>
      <c r="EU175" s="23"/>
      <c r="EV175" s="23"/>
      <c r="EW175" s="23"/>
      <c r="EX175" s="23"/>
      <c r="EY175" s="23"/>
      <c r="EZ175" s="23"/>
      <c r="FA175" s="23"/>
      <c r="FB175" s="23"/>
      <c r="FC175" s="23"/>
      <c r="FD175" s="23"/>
      <c r="FE175" s="23"/>
      <c r="FF175" s="23"/>
      <c r="FG175" s="23"/>
      <c r="FH175" s="23"/>
      <c r="FI175" s="23"/>
      <c r="FJ175" s="23"/>
      <c r="FK175" s="23"/>
      <c r="FL175" s="23"/>
      <c r="FM175" s="23"/>
      <c r="FN175" s="23"/>
      <c r="FO175" s="23"/>
      <c r="FP175" s="23"/>
      <c r="FQ175" s="23"/>
      <c r="FR175" s="23"/>
      <c r="FS175" s="23"/>
      <c r="FT175" s="23"/>
      <c r="FU175" s="23"/>
      <c r="FV175" s="23"/>
      <c r="FW175" s="23"/>
      <c r="FX175" s="23"/>
      <c r="FY175" s="23"/>
      <c r="FZ175" s="23"/>
      <c r="GA175" s="23"/>
      <c r="GB175" s="23"/>
      <c r="GC175" s="23"/>
      <c r="GD175" s="23"/>
      <c r="GE175" s="23"/>
      <c r="GF175" s="23"/>
      <c r="GG175" s="23"/>
      <c r="GH175" s="23"/>
      <c r="GI175" s="23"/>
      <c r="GJ175" s="23"/>
      <c r="GK175" s="23"/>
      <c r="GL175" s="23"/>
      <c r="GM175" s="23"/>
      <c r="GN175" s="23"/>
      <c r="GO175" s="23"/>
      <c r="GP175" s="23"/>
      <c r="GQ175" s="23"/>
      <c r="GR175" s="23"/>
      <c r="GS175" s="23"/>
      <c r="GT175" s="23"/>
      <c r="GU175" s="23"/>
      <c r="GV175" s="23"/>
      <c r="GW175" s="23"/>
      <c r="GX175" s="23"/>
      <c r="GY175" s="23"/>
      <c r="GZ175" s="23"/>
      <c r="HA175" s="23"/>
      <c r="HB175" s="23"/>
      <c r="HC175" s="23"/>
      <c r="HD175" s="23"/>
      <c r="HE175" s="23"/>
      <c r="HF175" s="23"/>
      <c r="HG175" s="23"/>
      <c r="HH175" s="23"/>
      <c r="HI175" s="23"/>
      <c r="HJ175" s="23"/>
      <c r="HK175" s="23"/>
      <c r="HL175" s="23"/>
      <c r="HM175" s="23"/>
      <c r="HN175" s="23"/>
      <c r="HO175" s="23"/>
      <c r="HP175" s="23"/>
      <c r="HQ175" s="23"/>
      <c r="HR175" s="23"/>
      <c r="HS175" s="23"/>
    </row>
    <row r="176" spans="1:227" s="143" customFormat="1">
      <c r="A176" s="23"/>
      <c r="G176" s="120"/>
      <c r="H176" s="96"/>
      <c r="I176" s="23"/>
      <c r="P176" s="23"/>
      <c r="Q176" s="23"/>
      <c r="R176" s="23"/>
      <c r="S176" s="50"/>
      <c r="T176" s="50"/>
      <c r="U176" s="50"/>
      <c r="V176" s="50"/>
      <c r="W176" s="50"/>
      <c r="X176" s="50"/>
      <c r="Y176" s="50"/>
      <c r="Z176" s="50"/>
      <c r="AA176" s="50"/>
      <c r="AB176" s="50"/>
      <c r="AC176" s="50"/>
      <c r="AD176" s="50"/>
      <c r="AE176" s="50"/>
      <c r="AF176" s="50"/>
      <c r="AG176" s="50"/>
      <c r="AH176" s="50"/>
      <c r="AI176" s="50"/>
      <c r="AJ176" s="50"/>
      <c r="AK176" s="50"/>
      <c r="AL176" s="50"/>
      <c r="AM176" s="50"/>
      <c r="AN176" s="50"/>
      <c r="AO176" s="50"/>
      <c r="AP176" s="50"/>
      <c r="AQ176" s="50"/>
      <c r="AR176" s="50"/>
      <c r="AS176" s="50"/>
      <c r="AT176" s="23"/>
      <c r="AU176" s="23"/>
      <c r="AV176" s="23"/>
      <c r="AW176" s="23"/>
      <c r="AX176" s="23"/>
      <c r="AY176" s="23"/>
      <c r="AZ176" s="23"/>
      <c r="BA176" s="23"/>
      <c r="BB176" s="23"/>
      <c r="BC176" s="23"/>
      <c r="BD176" s="23"/>
      <c r="BE176" s="23"/>
      <c r="BF176" s="23"/>
      <c r="BG176" s="23"/>
      <c r="BH176" s="23"/>
      <c r="BI176" s="23"/>
      <c r="BJ176" s="23"/>
      <c r="BK176" s="23"/>
      <c r="BL176" s="23"/>
      <c r="BM176" s="23"/>
      <c r="BN176" s="23"/>
      <c r="BO176" s="23"/>
      <c r="BP176" s="23"/>
      <c r="BQ176" s="23"/>
      <c r="BR176" s="23"/>
      <c r="BS176" s="23"/>
      <c r="BT176" s="23"/>
      <c r="BU176" s="23"/>
      <c r="BV176" s="23"/>
      <c r="BW176" s="23"/>
      <c r="BX176" s="23"/>
      <c r="BY176" s="23"/>
      <c r="BZ176" s="23"/>
      <c r="CA176" s="23"/>
      <c r="CB176" s="23"/>
      <c r="CC176" s="23"/>
      <c r="CD176" s="23"/>
      <c r="CE176" s="23"/>
      <c r="CF176" s="23"/>
      <c r="CG176" s="23"/>
      <c r="CH176" s="23"/>
      <c r="CI176" s="23"/>
      <c r="CJ176" s="23"/>
      <c r="CK176" s="23"/>
      <c r="CL176" s="23"/>
      <c r="CM176" s="23"/>
      <c r="CN176" s="23"/>
      <c r="CO176" s="23"/>
      <c r="CP176" s="23"/>
      <c r="CQ176" s="23"/>
      <c r="CR176" s="23"/>
      <c r="CS176" s="23"/>
      <c r="CT176" s="23"/>
      <c r="CU176" s="23"/>
      <c r="CV176" s="23"/>
      <c r="CW176" s="23"/>
      <c r="CX176" s="23"/>
      <c r="CY176" s="23"/>
      <c r="CZ176" s="23"/>
      <c r="DA176" s="23"/>
      <c r="DB176" s="23"/>
      <c r="DC176" s="23"/>
      <c r="DD176" s="23"/>
      <c r="DE176" s="23"/>
      <c r="DF176" s="23"/>
      <c r="DG176" s="23"/>
      <c r="DH176" s="23"/>
      <c r="DI176" s="23"/>
      <c r="DJ176" s="23"/>
      <c r="DK176" s="23"/>
      <c r="DL176" s="23"/>
      <c r="DM176" s="23"/>
      <c r="DN176" s="23"/>
      <c r="DO176" s="23"/>
      <c r="DP176" s="23"/>
      <c r="DQ176" s="23"/>
      <c r="DR176" s="23"/>
      <c r="DS176" s="23"/>
      <c r="DT176" s="23"/>
      <c r="DU176" s="23"/>
      <c r="DV176" s="23"/>
      <c r="DW176" s="23"/>
      <c r="DX176" s="23"/>
      <c r="DY176" s="23"/>
      <c r="DZ176" s="23"/>
      <c r="EA176" s="23"/>
      <c r="EB176" s="23"/>
      <c r="EC176" s="23"/>
      <c r="ED176" s="23"/>
      <c r="EE176" s="23"/>
      <c r="EF176" s="23"/>
      <c r="EG176" s="23"/>
      <c r="EH176" s="23"/>
      <c r="EI176" s="23"/>
      <c r="EJ176" s="23"/>
      <c r="EK176" s="23"/>
      <c r="EL176" s="23"/>
      <c r="EM176" s="23"/>
      <c r="EN176" s="23"/>
      <c r="EO176" s="23"/>
      <c r="EP176" s="23"/>
      <c r="EQ176" s="23"/>
      <c r="ER176" s="23"/>
      <c r="ES176" s="23"/>
      <c r="ET176" s="23"/>
      <c r="EU176" s="23"/>
      <c r="EV176" s="23"/>
      <c r="EW176" s="23"/>
      <c r="EX176" s="23"/>
      <c r="EY176" s="23"/>
      <c r="EZ176" s="23"/>
      <c r="FA176" s="23"/>
      <c r="FB176" s="23"/>
      <c r="FC176" s="23"/>
      <c r="FD176" s="23"/>
      <c r="FE176" s="23"/>
      <c r="FF176" s="23"/>
      <c r="FG176" s="23"/>
      <c r="FH176" s="23"/>
      <c r="FI176" s="23"/>
      <c r="FJ176" s="23"/>
      <c r="FK176" s="23"/>
      <c r="FL176" s="23"/>
      <c r="FM176" s="23"/>
      <c r="FN176" s="23"/>
      <c r="FO176" s="23"/>
      <c r="FP176" s="23"/>
      <c r="FQ176" s="23"/>
      <c r="FR176" s="23"/>
      <c r="FS176" s="23"/>
      <c r="FT176" s="23"/>
      <c r="FU176" s="23"/>
      <c r="FV176" s="23"/>
      <c r="FW176" s="23"/>
      <c r="FX176" s="23"/>
      <c r="FY176" s="23"/>
      <c r="FZ176" s="23"/>
      <c r="GA176" s="23"/>
      <c r="GB176" s="23"/>
      <c r="GC176" s="23"/>
      <c r="GD176" s="23"/>
      <c r="GE176" s="23"/>
      <c r="GF176" s="23"/>
      <c r="GG176" s="23"/>
      <c r="GH176" s="23"/>
      <c r="GI176" s="23"/>
      <c r="GJ176" s="23"/>
      <c r="GK176" s="23"/>
      <c r="GL176" s="23"/>
      <c r="GM176" s="23"/>
      <c r="GN176" s="23"/>
      <c r="GO176" s="23"/>
      <c r="GP176" s="23"/>
      <c r="GQ176" s="23"/>
      <c r="GR176" s="23"/>
      <c r="GS176" s="23"/>
      <c r="GT176" s="23"/>
      <c r="GU176" s="23"/>
      <c r="GV176" s="23"/>
      <c r="GW176" s="23"/>
      <c r="GX176" s="23"/>
      <c r="GY176" s="23"/>
      <c r="GZ176" s="23"/>
      <c r="HA176" s="23"/>
      <c r="HB176" s="23"/>
      <c r="HC176" s="23"/>
      <c r="HD176" s="23"/>
      <c r="HE176" s="23"/>
      <c r="HF176" s="23"/>
      <c r="HG176" s="23"/>
      <c r="HH176" s="23"/>
      <c r="HI176" s="23"/>
      <c r="HJ176" s="23"/>
      <c r="HK176" s="23"/>
      <c r="HL176" s="23"/>
      <c r="HM176" s="23"/>
      <c r="HN176" s="23"/>
      <c r="HO176" s="23"/>
      <c r="HP176" s="23"/>
      <c r="HQ176" s="23"/>
      <c r="HR176" s="23"/>
      <c r="HS176" s="23"/>
    </row>
    <row r="177" spans="1:227" s="143" customFormat="1">
      <c r="A177" s="23"/>
      <c r="G177" s="120"/>
      <c r="H177" s="96"/>
      <c r="I177" s="23"/>
      <c r="P177" s="23"/>
      <c r="Q177" s="23"/>
      <c r="R177" s="23"/>
      <c r="S177" s="50"/>
      <c r="T177" s="50"/>
      <c r="U177" s="50"/>
      <c r="V177" s="50"/>
      <c r="W177" s="50"/>
      <c r="X177" s="50"/>
      <c r="Y177" s="50"/>
      <c r="Z177" s="50"/>
      <c r="AA177" s="50"/>
      <c r="AB177" s="50"/>
      <c r="AC177" s="50"/>
      <c r="AD177" s="50"/>
      <c r="AE177" s="50"/>
      <c r="AF177" s="50"/>
      <c r="AG177" s="50"/>
      <c r="AH177" s="50"/>
      <c r="AI177" s="50"/>
      <c r="AJ177" s="50"/>
      <c r="AK177" s="50"/>
      <c r="AL177" s="50"/>
      <c r="AM177" s="50"/>
      <c r="AN177" s="50"/>
      <c r="AO177" s="50"/>
      <c r="AP177" s="50"/>
      <c r="AQ177" s="50"/>
      <c r="AR177" s="50"/>
      <c r="AS177" s="50"/>
      <c r="AT177" s="23"/>
      <c r="AU177" s="23"/>
      <c r="AV177" s="23"/>
      <c r="AW177" s="23"/>
      <c r="AX177" s="23"/>
      <c r="AY177" s="23"/>
      <c r="AZ177" s="23"/>
      <c r="BA177" s="23"/>
      <c r="BB177" s="23"/>
      <c r="BC177" s="23"/>
      <c r="BD177" s="23"/>
      <c r="BE177" s="23"/>
      <c r="BF177" s="23"/>
      <c r="BG177" s="23"/>
      <c r="BH177" s="23"/>
      <c r="BI177" s="23"/>
      <c r="BJ177" s="23"/>
      <c r="BK177" s="23"/>
      <c r="BL177" s="23"/>
      <c r="BM177" s="23"/>
      <c r="BN177" s="23"/>
      <c r="BO177" s="23"/>
      <c r="BP177" s="23"/>
      <c r="BQ177" s="23"/>
      <c r="BR177" s="23"/>
      <c r="BS177" s="23"/>
      <c r="BT177" s="23"/>
      <c r="BU177" s="23"/>
      <c r="BV177" s="23"/>
      <c r="BW177" s="23"/>
      <c r="BX177" s="23"/>
      <c r="BY177" s="23"/>
      <c r="BZ177" s="23"/>
      <c r="CA177" s="23"/>
      <c r="CB177" s="23"/>
      <c r="CC177" s="23"/>
      <c r="CD177" s="23"/>
      <c r="CE177" s="23"/>
      <c r="CF177" s="23"/>
      <c r="CG177" s="23"/>
      <c r="CH177" s="23"/>
      <c r="CI177" s="23"/>
      <c r="CJ177" s="23"/>
      <c r="CK177" s="23"/>
      <c r="CL177" s="23"/>
      <c r="CM177" s="23"/>
      <c r="CN177" s="23"/>
      <c r="CO177" s="23"/>
      <c r="CP177" s="23"/>
      <c r="CQ177" s="23"/>
      <c r="CR177" s="23"/>
      <c r="CS177" s="23"/>
      <c r="CT177" s="23"/>
      <c r="CU177" s="23"/>
      <c r="CV177" s="23"/>
      <c r="CW177" s="23"/>
      <c r="CX177" s="23"/>
      <c r="CY177" s="23"/>
      <c r="CZ177" s="23"/>
      <c r="DA177" s="23"/>
      <c r="DB177" s="23"/>
      <c r="DC177" s="23"/>
      <c r="DD177" s="23"/>
      <c r="DE177" s="23"/>
      <c r="DF177" s="23"/>
      <c r="DG177" s="23"/>
      <c r="DH177" s="23"/>
      <c r="DI177" s="23"/>
      <c r="DJ177" s="23"/>
      <c r="DK177" s="23"/>
      <c r="DL177" s="23"/>
      <c r="DM177" s="23"/>
      <c r="DN177" s="23"/>
      <c r="DO177" s="23"/>
      <c r="DP177" s="23"/>
      <c r="DQ177" s="23"/>
      <c r="DR177" s="23"/>
      <c r="DS177" s="23"/>
      <c r="DT177" s="23"/>
      <c r="DU177" s="23"/>
      <c r="DV177" s="23"/>
      <c r="DW177" s="23"/>
      <c r="DX177" s="23"/>
      <c r="DY177" s="23"/>
      <c r="DZ177" s="23"/>
      <c r="EA177" s="23"/>
      <c r="EB177" s="23"/>
      <c r="EC177" s="23"/>
      <c r="ED177" s="23"/>
      <c r="EE177" s="23"/>
      <c r="EF177" s="23"/>
      <c r="EG177" s="23"/>
      <c r="EH177" s="23"/>
      <c r="EI177" s="23"/>
      <c r="EJ177" s="23"/>
      <c r="EK177" s="23"/>
      <c r="EL177" s="23"/>
      <c r="EM177" s="23"/>
      <c r="EN177" s="23"/>
      <c r="EO177" s="23"/>
      <c r="EP177" s="23"/>
      <c r="EQ177" s="23"/>
      <c r="ER177" s="23"/>
      <c r="ES177" s="23"/>
      <c r="ET177" s="23"/>
      <c r="EU177" s="23"/>
      <c r="EV177" s="23"/>
      <c r="EW177" s="23"/>
      <c r="EX177" s="23"/>
      <c r="EY177" s="23"/>
      <c r="EZ177" s="23"/>
      <c r="FA177" s="23"/>
      <c r="FB177" s="23"/>
      <c r="FC177" s="23"/>
      <c r="FD177" s="23"/>
      <c r="FE177" s="23"/>
      <c r="FF177" s="23"/>
      <c r="FG177" s="23"/>
      <c r="FH177" s="23"/>
      <c r="FI177" s="23"/>
      <c r="FJ177" s="23"/>
      <c r="FK177" s="23"/>
      <c r="FL177" s="23"/>
      <c r="FM177" s="23"/>
      <c r="FN177" s="23"/>
      <c r="FO177" s="23"/>
      <c r="FP177" s="23"/>
      <c r="FQ177" s="23"/>
      <c r="FR177" s="23"/>
      <c r="FS177" s="23"/>
      <c r="FT177" s="23"/>
      <c r="FU177" s="23"/>
      <c r="FV177" s="23"/>
      <c r="FW177" s="23"/>
      <c r="FX177" s="23"/>
      <c r="FY177" s="23"/>
      <c r="FZ177" s="23"/>
      <c r="GA177" s="23"/>
      <c r="GB177" s="23"/>
      <c r="GC177" s="23"/>
      <c r="GD177" s="23"/>
      <c r="GE177" s="23"/>
      <c r="GF177" s="23"/>
      <c r="GG177" s="23"/>
      <c r="GH177" s="23"/>
      <c r="GI177" s="23"/>
      <c r="GJ177" s="23"/>
      <c r="GK177" s="23"/>
      <c r="GL177" s="23"/>
      <c r="GM177" s="23"/>
      <c r="GN177" s="23"/>
      <c r="GO177" s="23"/>
      <c r="GP177" s="23"/>
      <c r="GQ177" s="23"/>
      <c r="GR177" s="23"/>
      <c r="GS177" s="23"/>
      <c r="GT177" s="23"/>
      <c r="GU177" s="23"/>
      <c r="GV177" s="23"/>
      <c r="GW177" s="23"/>
      <c r="GX177" s="23"/>
      <c r="GY177" s="23"/>
      <c r="GZ177" s="23"/>
      <c r="HA177" s="23"/>
      <c r="HB177" s="23"/>
      <c r="HC177" s="23"/>
      <c r="HD177" s="23"/>
      <c r="HE177" s="23"/>
      <c r="HF177" s="23"/>
      <c r="HG177" s="23"/>
      <c r="HH177" s="23"/>
      <c r="HI177" s="23"/>
      <c r="HJ177" s="23"/>
      <c r="HK177" s="23"/>
      <c r="HL177" s="23"/>
      <c r="HM177" s="23"/>
      <c r="HN177" s="23"/>
      <c r="HO177" s="23"/>
      <c r="HP177" s="23"/>
      <c r="HQ177" s="23"/>
      <c r="HR177" s="23"/>
      <c r="HS177" s="23"/>
    </row>
    <row r="178" spans="1:227" s="143" customFormat="1">
      <c r="A178" s="23"/>
      <c r="G178" s="120"/>
      <c r="H178" s="96"/>
      <c r="I178" s="23"/>
      <c r="P178" s="23"/>
      <c r="Q178" s="23"/>
      <c r="R178" s="23"/>
      <c r="S178" s="50"/>
      <c r="T178" s="50"/>
      <c r="U178" s="50"/>
      <c r="V178" s="50"/>
      <c r="W178" s="50"/>
      <c r="X178" s="50"/>
      <c r="Y178" s="50"/>
      <c r="Z178" s="50"/>
      <c r="AA178" s="50"/>
      <c r="AB178" s="50"/>
      <c r="AC178" s="50"/>
      <c r="AD178" s="50"/>
      <c r="AE178" s="50"/>
      <c r="AF178" s="50"/>
      <c r="AG178" s="50"/>
      <c r="AH178" s="50"/>
      <c r="AI178" s="50"/>
      <c r="AJ178" s="50"/>
      <c r="AK178" s="50"/>
      <c r="AL178" s="50"/>
      <c r="AM178" s="50"/>
      <c r="AN178" s="50"/>
      <c r="AO178" s="50"/>
      <c r="AP178" s="50"/>
      <c r="AQ178" s="50"/>
      <c r="AR178" s="50"/>
      <c r="AS178" s="50"/>
      <c r="AT178" s="23"/>
      <c r="AU178" s="23"/>
      <c r="AV178" s="23"/>
      <c r="AW178" s="23"/>
      <c r="AX178" s="23"/>
      <c r="AY178" s="23"/>
      <c r="AZ178" s="23"/>
      <c r="BA178" s="23"/>
      <c r="BB178" s="23"/>
      <c r="BC178" s="23"/>
      <c r="BD178" s="23"/>
      <c r="BE178" s="23"/>
      <c r="BF178" s="23"/>
      <c r="BG178" s="23"/>
      <c r="BH178" s="23"/>
      <c r="BI178" s="23"/>
      <c r="BJ178" s="23"/>
      <c r="BK178" s="23"/>
      <c r="BL178" s="23"/>
      <c r="BM178" s="23"/>
      <c r="BN178" s="23"/>
      <c r="BO178" s="23"/>
      <c r="BP178" s="23"/>
      <c r="BQ178" s="23"/>
      <c r="BR178" s="23"/>
      <c r="BS178" s="23"/>
      <c r="BT178" s="23"/>
      <c r="BU178" s="23"/>
      <c r="BV178" s="23"/>
      <c r="BW178" s="23"/>
      <c r="BX178" s="23"/>
      <c r="BY178" s="23"/>
      <c r="BZ178" s="23"/>
      <c r="CA178" s="23"/>
      <c r="CB178" s="23"/>
      <c r="CC178" s="23"/>
      <c r="CD178" s="23"/>
      <c r="CE178" s="23"/>
      <c r="CF178" s="23"/>
      <c r="CG178" s="23"/>
      <c r="CH178" s="23"/>
      <c r="CI178" s="23"/>
      <c r="CJ178" s="23"/>
      <c r="CK178" s="23"/>
      <c r="CL178" s="23"/>
      <c r="CM178" s="23"/>
      <c r="CN178" s="23"/>
      <c r="CO178" s="23"/>
      <c r="CP178" s="23"/>
      <c r="CQ178" s="23"/>
      <c r="CR178" s="23"/>
      <c r="CS178" s="23"/>
      <c r="CT178" s="23"/>
      <c r="CU178" s="23"/>
      <c r="CV178" s="23"/>
      <c r="CW178" s="23"/>
      <c r="CX178" s="23"/>
      <c r="CY178" s="23"/>
      <c r="CZ178" s="23"/>
      <c r="DA178" s="23"/>
      <c r="DB178" s="23"/>
      <c r="DC178" s="23"/>
      <c r="DD178" s="23"/>
      <c r="DE178" s="23"/>
      <c r="DF178" s="23"/>
      <c r="DG178" s="23"/>
      <c r="DH178" s="23"/>
      <c r="DI178" s="23"/>
      <c r="DJ178" s="23"/>
      <c r="DK178" s="23"/>
      <c r="DL178" s="23"/>
      <c r="DM178" s="23"/>
      <c r="DN178" s="23"/>
      <c r="DO178" s="23"/>
      <c r="DP178" s="23"/>
      <c r="DQ178" s="23"/>
      <c r="DR178" s="23"/>
      <c r="DS178" s="23"/>
      <c r="DT178" s="23"/>
      <c r="DU178" s="23"/>
      <c r="DV178" s="23"/>
      <c r="DW178" s="23"/>
      <c r="DX178" s="23"/>
      <c r="DY178" s="23"/>
      <c r="DZ178" s="23"/>
      <c r="EA178" s="23"/>
      <c r="EB178" s="23"/>
      <c r="EC178" s="23"/>
      <c r="ED178" s="23"/>
      <c r="EE178" s="23"/>
      <c r="EF178" s="23"/>
      <c r="EG178" s="23"/>
      <c r="EH178" s="23"/>
      <c r="EI178" s="23"/>
      <c r="EJ178" s="23"/>
      <c r="EK178" s="23"/>
      <c r="EL178" s="23"/>
      <c r="EM178" s="23"/>
      <c r="EN178" s="23"/>
      <c r="EO178" s="23"/>
      <c r="EP178" s="23"/>
      <c r="EQ178" s="23"/>
      <c r="ER178" s="23"/>
      <c r="ES178" s="23"/>
      <c r="ET178" s="23"/>
      <c r="EU178" s="23"/>
      <c r="EV178" s="23"/>
      <c r="EW178" s="23"/>
      <c r="EX178" s="23"/>
      <c r="EY178" s="23"/>
      <c r="EZ178" s="23"/>
      <c r="FA178" s="23"/>
      <c r="FB178" s="23"/>
      <c r="FC178" s="23"/>
      <c r="FD178" s="23"/>
      <c r="FE178" s="23"/>
      <c r="FF178" s="23"/>
      <c r="FG178" s="23"/>
      <c r="FH178" s="23"/>
      <c r="FI178" s="23"/>
      <c r="FJ178" s="23"/>
      <c r="FK178" s="23"/>
      <c r="FL178" s="23"/>
      <c r="FM178" s="23"/>
      <c r="FN178" s="23"/>
      <c r="FO178" s="23"/>
      <c r="FP178" s="23"/>
      <c r="FQ178" s="23"/>
      <c r="FR178" s="23"/>
      <c r="FS178" s="23"/>
      <c r="FT178" s="23"/>
      <c r="FU178" s="23"/>
      <c r="FV178" s="23"/>
      <c r="FW178" s="23"/>
      <c r="FX178" s="23"/>
      <c r="FY178" s="23"/>
      <c r="FZ178" s="23"/>
      <c r="GA178" s="23"/>
      <c r="GB178" s="23"/>
      <c r="GC178" s="23"/>
      <c r="GD178" s="23"/>
      <c r="GE178" s="23"/>
      <c r="GF178" s="23"/>
      <c r="GG178" s="23"/>
      <c r="GH178" s="23"/>
      <c r="GI178" s="23"/>
      <c r="GJ178" s="23"/>
      <c r="GK178" s="23"/>
      <c r="GL178" s="23"/>
      <c r="GM178" s="23"/>
      <c r="GN178" s="23"/>
      <c r="GO178" s="23"/>
      <c r="GP178" s="23"/>
      <c r="GQ178" s="23"/>
      <c r="GR178" s="23"/>
      <c r="GS178" s="23"/>
      <c r="GT178" s="23"/>
      <c r="GU178" s="23"/>
      <c r="GV178" s="23"/>
      <c r="GW178" s="23"/>
      <c r="GX178" s="23"/>
      <c r="GY178" s="23"/>
      <c r="GZ178" s="23"/>
      <c r="HA178" s="23"/>
      <c r="HB178" s="23"/>
      <c r="HC178" s="23"/>
      <c r="HD178" s="23"/>
      <c r="HE178" s="23"/>
      <c r="HF178" s="23"/>
      <c r="HG178" s="23"/>
      <c r="HH178" s="23"/>
      <c r="HI178" s="23"/>
      <c r="HJ178" s="23"/>
      <c r="HK178" s="23"/>
      <c r="HL178" s="23"/>
      <c r="HM178" s="23"/>
      <c r="HN178" s="23"/>
      <c r="HO178" s="23"/>
      <c r="HP178" s="23"/>
      <c r="HQ178" s="23"/>
      <c r="HR178" s="23"/>
      <c r="HS178" s="23"/>
    </row>
    <row r="179" spans="1:227" s="143" customFormat="1">
      <c r="A179" s="23"/>
      <c r="G179" s="120"/>
      <c r="H179" s="96"/>
      <c r="I179" s="23"/>
      <c r="P179" s="23"/>
      <c r="Q179" s="23"/>
      <c r="R179" s="23"/>
      <c r="S179" s="50"/>
      <c r="T179" s="50"/>
      <c r="U179" s="50"/>
      <c r="V179" s="50"/>
      <c r="W179" s="50"/>
      <c r="X179" s="50"/>
      <c r="Y179" s="50"/>
      <c r="Z179" s="50"/>
      <c r="AA179" s="50"/>
      <c r="AB179" s="50"/>
      <c r="AC179" s="50"/>
      <c r="AD179" s="50"/>
      <c r="AE179" s="50"/>
      <c r="AF179" s="50"/>
      <c r="AG179" s="50"/>
      <c r="AH179" s="50"/>
      <c r="AI179" s="50"/>
      <c r="AJ179" s="50"/>
      <c r="AK179" s="50"/>
      <c r="AL179" s="50"/>
      <c r="AM179" s="50"/>
      <c r="AN179" s="50"/>
      <c r="AO179" s="50"/>
      <c r="AP179" s="50"/>
      <c r="AQ179" s="50"/>
      <c r="AR179" s="50"/>
      <c r="AS179" s="50"/>
      <c r="AT179" s="23"/>
      <c r="AU179" s="23"/>
      <c r="AV179" s="23"/>
      <c r="AW179" s="23"/>
      <c r="AX179" s="23"/>
      <c r="AY179" s="23"/>
      <c r="AZ179" s="23"/>
      <c r="BA179" s="23"/>
      <c r="BB179" s="23"/>
      <c r="BC179" s="23"/>
      <c r="BD179" s="23"/>
      <c r="BE179" s="23"/>
      <c r="BF179" s="23"/>
      <c r="BG179" s="23"/>
      <c r="BH179" s="23"/>
      <c r="BI179" s="23"/>
      <c r="BJ179" s="23"/>
      <c r="BK179" s="23"/>
      <c r="BL179" s="23"/>
      <c r="BM179" s="23"/>
      <c r="BN179" s="23"/>
      <c r="BO179" s="23"/>
      <c r="BP179" s="23"/>
      <c r="BQ179" s="23"/>
      <c r="BR179" s="23"/>
      <c r="BS179" s="23"/>
      <c r="BT179" s="23"/>
      <c r="BU179" s="23"/>
      <c r="BV179" s="23"/>
      <c r="BW179" s="23"/>
      <c r="BX179" s="23"/>
      <c r="BY179" s="23"/>
      <c r="BZ179" s="23"/>
      <c r="CA179" s="23"/>
      <c r="CB179" s="23"/>
      <c r="CC179" s="23"/>
      <c r="CD179" s="23"/>
      <c r="CE179" s="23"/>
      <c r="CF179" s="23"/>
      <c r="CG179" s="23"/>
      <c r="CH179" s="23"/>
      <c r="CI179" s="23"/>
      <c r="CJ179" s="23"/>
      <c r="CK179" s="23"/>
      <c r="CL179" s="23"/>
      <c r="CM179" s="23"/>
      <c r="CN179" s="23"/>
      <c r="CO179" s="23"/>
      <c r="CP179" s="23"/>
      <c r="CQ179" s="23"/>
      <c r="CR179" s="23"/>
      <c r="CS179" s="23"/>
      <c r="CT179" s="23"/>
      <c r="CU179" s="23"/>
      <c r="CV179" s="23"/>
      <c r="CW179" s="23"/>
      <c r="CX179" s="23"/>
      <c r="CY179" s="23"/>
      <c r="CZ179" s="23"/>
      <c r="DA179" s="23"/>
      <c r="DB179" s="23"/>
      <c r="DC179" s="23"/>
      <c r="DD179" s="23"/>
      <c r="DE179" s="23"/>
      <c r="DF179" s="23"/>
      <c r="DG179" s="23"/>
      <c r="DH179" s="23"/>
      <c r="DI179" s="23"/>
      <c r="DJ179" s="23"/>
      <c r="DK179" s="23"/>
      <c r="DL179" s="23"/>
      <c r="DM179" s="23"/>
      <c r="DN179" s="23"/>
      <c r="DO179" s="23"/>
      <c r="DP179" s="23"/>
      <c r="DQ179" s="23"/>
      <c r="DR179" s="23"/>
      <c r="DS179" s="23"/>
      <c r="DT179" s="23"/>
      <c r="DU179" s="23"/>
      <c r="DV179" s="23"/>
      <c r="DW179" s="23"/>
      <c r="DX179" s="23"/>
      <c r="DY179" s="23"/>
      <c r="DZ179" s="23"/>
      <c r="EA179" s="23"/>
      <c r="EB179" s="23"/>
      <c r="EC179" s="23"/>
      <c r="ED179" s="23"/>
      <c r="EE179" s="23"/>
      <c r="EF179" s="23"/>
      <c r="EG179" s="23"/>
      <c r="EH179" s="23"/>
      <c r="EI179" s="23"/>
      <c r="EJ179" s="23"/>
      <c r="EK179" s="23"/>
      <c r="EL179" s="23"/>
      <c r="EM179" s="23"/>
      <c r="EN179" s="23"/>
      <c r="EO179" s="23"/>
      <c r="EP179" s="23"/>
      <c r="EQ179" s="23"/>
      <c r="ER179" s="23"/>
      <c r="ES179" s="23"/>
      <c r="ET179" s="23"/>
      <c r="EU179" s="23"/>
      <c r="EV179" s="23"/>
      <c r="EW179" s="23"/>
      <c r="EX179" s="23"/>
      <c r="EY179" s="23"/>
      <c r="EZ179" s="23"/>
      <c r="FA179" s="23"/>
      <c r="FB179" s="23"/>
      <c r="FC179" s="23"/>
      <c r="FD179" s="23"/>
      <c r="FE179" s="23"/>
      <c r="FF179" s="23"/>
      <c r="FG179" s="23"/>
      <c r="FH179" s="23"/>
      <c r="FI179" s="23"/>
      <c r="FJ179" s="23"/>
      <c r="FK179" s="23"/>
      <c r="FL179" s="23"/>
      <c r="FM179" s="23"/>
      <c r="FN179" s="23"/>
      <c r="FO179" s="23"/>
      <c r="FP179" s="23"/>
      <c r="FQ179" s="23"/>
      <c r="FR179" s="23"/>
      <c r="FS179" s="23"/>
      <c r="FT179" s="23"/>
      <c r="FU179" s="23"/>
      <c r="FV179" s="23"/>
      <c r="FW179" s="23"/>
      <c r="FX179" s="23"/>
      <c r="FY179" s="23"/>
      <c r="FZ179" s="23"/>
      <c r="GA179" s="23"/>
      <c r="GB179" s="23"/>
      <c r="GC179" s="23"/>
      <c r="GD179" s="23"/>
      <c r="GE179" s="23"/>
      <c r="GF179" s="23"/>
      <c r="GG179" s="23"/>
      <c r="GH179" s="23"/>
      <c r="GI179" s="23"/>
      <c r="GJ179" s="23"/>
      <c r="GK179" s="23"/>
      <c r="GL179" s="23"/>
      <c r="GM179" s="23"/>
      <c r="GN179" s="23"/>
      <c r="GO179" s="23"/>
      <c r="GP179" s="23"/>
      <c r="GQ179" s="23"/>
      <c r="GR179" s="23"/>
      <c r="GS179" s="23"/>
      <c r="GT179" s="23"/>
      <c r="GU179" s="23"/>
      <c r="GV179" s="23"/>
      <c r="GW179" s="23"/>
      <c r="GX179" s="23"/>
      <c r="GY179" s="23"/>
      <c r="GZ179" s="23"/>
      <c r="HA179" s="23"/>
      <c r="HB179" s="23"/>
      <c r="HC179" s="23"/>
      <c r="HD179" s="23"/>
      <c r="HE179" s="23"/>
      <c r="HF179" s="23"/>
      <c r="HG179" s="23"/>
      <c r="HH179" s="23"/>
      <c r="HI179" s="23"/>
      <c r="HJ179" s="23"/>
      <c r="HK179" s="23"/>
      <c r="HL179" s="23"/>
      <c r="HM179" s="23"/>
      <c r="HN179" s="23"/>
      <c r="HO179" s="23"/>
      <c r="HP179" s="23"/>
      <c r="HQ179" s="23"/>
      <c r="HR179" s="23"/>
      <c r="HS179" s="23"/>
    </row>
    <row r="180" spans="1:227" s="143" customFormat="1" ht="24" customHeight="1">
      <c r="A180" s="23"/>
      <c r="G180" s="120"/>
      <c r="H180" s="96"/>
      <c r="I180" s="23"/>
      <c r="P180" s="23"/>
      <c r="Q180" s="23"/>
      <c r="R180" s="23"/>
      <c r="S180" s="50"/>
      <c r="T180" s="50"/>
      <c r="U180" s="50"/>
      <c r="V180" s="50"/>
      <c r="W180" s="50"/>
      <c r="X180" s="50"/>
      <c r="Y180" s="50"/>
      <c r="Z180" s="50"/>
      <c r="AA180" s="50"/>
      <c r="AB180" s="50"/>
      <c r="AC180" s="50"/>
      <c r="AD180" s="50"/>
      <c r="AE180" s="50"/>
      <c r="AF180" s="50"/>
      <c r="AG180" s="50"/>
      <c r="AH180" s="50"/>
      <c r="AI180" s="50"/>
      <c r="AJ180" s="50"/>
      <c r="AK180" s="50"/>
      <c r="AL180" s="50"/>
      <c r="AM180" s="50"/>
      <c r="AN180" s="50"/>
      <c r="AO180" s="50"/>
      <c r="AP180" s="50"/>
      <c r="AQ180" s="50"/>
      <c r="AR180" s="50"/>
      <c r="AS180" s="50"/>
      <c r="AT180" s="23"/>
      <c r="AU180" s="23"/>
      <c r="AV180" s="23"/>
      <c r="AW180" s="23"/>
      <c r="AX180" s="23"/>
      <c r="AY180" s="23"/>
      <c r="AZ180" s="23"/>
      <c r="BA180" s="23"/>
      <c r="BB180" s="23"/>
      <c r="BC180" s="23"/>
      <c r="BD180" s="23"/>
      <c r="BE180" s="23"/>
      <c r="BF180" s="23"/>
      <c r="BG180" s="23"/>
      <c r="BH180" s="23"/>
      <c r="BI180" s="23"/>
      <c r="BJ180" s="23"/>
      <c r="BK180" s="23"/>
      <c r="BL180" s="23"/>
      <c r="BM180" s="23"/>
      <c r="BN180" s="23"/>
      <c r="BO180" s="23"/>
      <c r="BP180" s="23"/>
      <c r="BQ180" s="23"/>
      <c r="BR180" s="23"/>
      <c r="BS180" s="23"/>
      <c r="BT180" s="23"/>
      <c r="BU180" s="23"/>
      <c r="BV180" s="23"/>
      <c r="BW180" s="23"/>
      <c r="BX180" s="23"/>
      <c r="BY180" s="23"/>
      <c r="BZ180" s="23"/>
      <c r="CA180" s="23"/>
      <c r="CB180" s="23"/>
      <c r="CC180" s="23"/>
      <c r="CD180" s="23"/>
      <c r="CE180" s="23"/>
      <c r="CF180" s="23"/>
      <c r="CG180" s="23"/>
      <c r="CH180" s="23"/>
      <c r="CI180" s="23"/>
      <c r="CJ180" s="23"/>
      <c r="CK180" s="23"/>
      <c r="CL180" s="23"/>
      <c r="CM180" s="23"/>
      <c r="CN180" s="23"/>
      <c r="CO180" s="23"/>
      <c r="CP180" s="23"/>
      <c r="CQ180" s="23"/>
      <c r="CR180" s="23"/>
      <c r="CS180" s="23"/>
      <c r="CT180" s="23"/>
      <c r="CU180" s="23"/>
      <c r="CV180" s="23"/>
      <c r="CW180" s="23"/>
      <c r="CX180" s="23"/>
      <c r="CY180" s="23"/>
      <c r="CZ180" s="23"/>
      <c r="DA180" s="23"/>
      <c r="DB180" s="23"/>
      <c r="DC180" s="23"/>
      <c r="DD180" s="23"/>
      <c r="DE180" s="23"/>
      <c r="DF180" s="23"/>
      <c r="DG180" s="23"/>
      <c r="DH180" s="23"/>
      <c r="DI180" s="23"/>
      <c r="DJ180" s="23"/>
      <c r="DK180" s="23"/>
      <c r="DL180" s="23"/>
      <c r="DM180" s="23"/>
      <c r="DN180" s="23"/>
      <c r="DO180" s="23"/>
      <c r="DP180" s="23"/>
      <c r="DQ180" s="23"/>
      <c r="DR180" s="23"/>
      <c r="DS180" s="23"/>
      <c r="DT180" s="23"/>
      <c r="DU180" s="23"/>
      <c r="DV180" s="23"/>
      <c r="DW180" s="23"/>
      <c r="DX180" s="23"/>
      <c r="DY180" s="23"/>
      <c r="DZ180" s="23"/>
      <c r="EA180" s="23"/>
      <c r="EB180" s="23"/>
      <c r="EC180" s="23"/>
      <c r="ED180" s="23"/>
      <c r="EE180" s="23"/>
      <c r="EF180" s="23"/>
      <c r="EG180" s="23"/>
      <c r="EH180" s="23"/>
      <c r="EI180" s="23"/>
      <c r="EJ180" s="23"/>
      <c r="EK180" s="23"/>
      <c r="EL180" s="23"/>
      <c r="EM180" s="23"/>
      <c r="EN180" s="23"/>
      <c r="EO180" s="23"/>
      <c r="EP180" s="23"/>
      <c r="EQ180" s="23"/>
      <c r="ER180" s="23"/>
      <c r="ES180" s="23"/>
      <c r="ET180" s="23"/>
      <c r="EU180" s="23"/>
      <c r="EV180" s="23"/>
      <c r="EW180" s="23"/>
      <c r="EX180" s="23"/>
      <c r="EY180" s="23"/>
      <c r="EZ180" s="23"/>
      <c r="FA180" s="23"/>
      <c r="FB180" s="23"/>
      <c r="FC180" s="23"/>
      <c r="FD180" s="23"/>
      <c r="FE180" s="23"/>
      <c r="FF180" s="23"/>
      <c r="FG180" s="23"/>
      <c r="FH180" s="23"/>
      <c r="FI180" s="23"/>
      <c r="FJ180" s="23"/>
      <c r="FK180" s="23"/>
      <c r="FL180" s="23"/>
      <c r="FM180" s="23"/>
      <c r="FN180" s="23"/>
      <c r="FO180" s="23"/>
      <c r="FP180" s="23"/>
      <c r="FQ180" s="23"/>
      <c r="FR180" s="23"/>
      <c r="FS180" s="23"/>
      <c r="FT180" s="23"/>
      <c r="FU180" s="23"/>
      <c r="FV180" s="23"/>
      <c r="FW180" s="23"/>
      <c r="FX180" s="23"/>
      <c r="FY180" s="23"/>
      <c r="FZ180" s="23"/>
      <c r="GA180" s="23"/>
      <c r="GB180" s="23"/>
      <c r="GC180" s="23"/>
      <c r="GD180" s="23"/>
      <c r="GE180" s="23"/>
      <c r="GF180" s="23"/>
      <c r="GG180" s="23"/>
      <c r="GH180" s="23"/>
      <c r="GI180" s="23"/>
      <c r="GJ180" s="23"/>
      <c r="GK180" s="23"/>
      <c r="GL180" s="23"/>
      <c r="GM180" s="23"/>
      <c r="GN180" s="23"/>
      <c r="GO180" s="23"/>
      <c r="GP180" s="23"/>
      <c r="GQ180" s="23"/>
      <c r="GR180" s="23"/>
      <c r="GS180" s="23"/>
      <c r="GT180" s="23"/>
      <c r="GU180" s="23"/>
      <c r="GV180" s="23"/>
      <c r="GW180" s="23"/>
      <c r="GX180" s="23"/>
      <c r="GY180" s="23"/>
      <c r="GZ180" s="23"/>
      <c r="HA180" s="23"/>
      <c r="HB180" s="23"/>
      <c r="HC180" s="23"/>
      <c r="HD180" s="23"/>
      <c r="HE180" s="23"/>
      <c r="HF180" s="23"/>
      <c r="HG180" s="23"/>
      <c r="HH180" s="23"/>
      <c r="HI180" s="23"/>
      <c r="HJ180" s="23"/>
      <c r="HK180" s="23"/>
      <c r="HL180" s="23"/>
      <c r="HM180" s="23"/>
      <c r="HN180" s="23"/>
      <c r="HO180" s="23"/>
      <c r="HP180" s="23"/>
      <c r="HQ180" s="23"/>
      <c r="HR180" s="23"/>
      <c r="HS180" s="23"/>
    </row>
    <row r="181" spans="1:227" s="143" customFormat="1">
      <c r="A181" s="23"/>
      <c r="G181" s="120"/>
      <c r="H181" s="96"/>
      <c r="I181" s="23"/>
      <c r="P181" s="23"/>
      <c r="Q181" s="23"/>
      <c r="R181" s="23"/>
      <c r="S181" s="50"/>
      <c r="T181" s="50"/>
      <c r="U181" s="50"/>
      <c r="V181" s="50"/>
      <c r="W181" s="50"/>
      <c r="X181" s="50"/>
      <c r="Y181" s="50"/>
      <c r="Z181" s="50"/>
      <c r="AA181" s="50"/>
      <c r="AB181" s="50"/>
      <c r="AC181" s="50"/>
      <c r="AD181" s="50"/>
      <c r="AE181" s="50"/>
      <c r="AF181" s="50"/>
      <c r="AG181" s="50"/>
      <c r="AH181" s="50"/>
      <c r="AI181" s="50"/>
      <c r="AJ181" s="50"/>
      <c r="AK181" s="50"/>
      <c r="AL181" s="50"/>
      <c r="AM181" s="50"/>
      <c r="AN181" s="50"/>
      <c r="AO181" s="50"/>
      <c r="AP181" s="50"/>
      <c r="AQ181" s="50"/>
      <c r="AR181" s="50"/>
      <c r="AS181" s="50"/>
      <c r="AT181" s="23"/>
      <c r="AU181" s="23"/>
      <c r="AV181" s="23"/>
      <c r="AW181" s="23"/>
      <c r="AX181" s="23"/>
      <c r="AY181" s="23"/>
      <c r="AZ181" s="23"/>
      <c r="BA181" s="23"/>
      <c r="BB181" s="23"/>
      <c r="BC181" s="23"/>
      <c r="BD181" s="23"/>
      <c r="BE181" s="23"/>
      <c r="BF181" s="23"/>
      <c r="BG181" s="23"/>
      <c r="BH181" s="23"/>
      <c r="BI181" s="23"/>
      <c r="BJ181" s="23"/>
      <c r="BK181" s="23"/>
      <c r="BL181" s="23"/>
      <c r="BM181" s="23"/>
      <c r="BN181" s="23"/>
      <c r="BO181" s="23"/>
      <c r="BP181" s="23"/>
      <c r="BQ181" s="23"/>
      <c r="BR181" s="23"/>
      <c r="BS181" s="23"/>
      <c r="BT181" s="23"/>
      <c r="BU181" s="23"/>
      <c r="BV181" s="23"/>
      <c r="BW181" s="23"/>
      <c r="BX181" s="23"/>
      <c r="BY181" s="23"/>
      <c r="BZ181" s="23"/>
      <c r="CA181" s="23"/>
      <c r="CB181" s="23"/>
      <c r="CC181" s="23"/>
      <c r="CD181" s="23"/>
      <c r="CE181" s="23"/>
      <c r="CF181" s="23"/>
      <c r="CG181" s="23"/>
      <c r="CH181" s="23"/>
      <c r="CI181" s="23"/>
      <c r="CJ181" s="23"/>
      <c r="CK181" s="23"/>
      <c r="CL181" s="23"/>
      <c r="CM181" s="23"/>
      <c r="CN181" s="23"/>
      <c r="CO181" s="23"/>
      <c r="CP181" s="23"/>
      <c r="CQ181" s="23"/>
      <c r="CR181" s="23"/>
      <c r="CS181" s="23"/>
      <c r="CT181" s="23"/>
      <c r="CU181" s="23"/>
      <c r="CV181" s="23"/>
      <c r="CW181" s="23"/>
      <c r="CX181" s="23"/>
      <c r="CY181" s="23"/>
      <c r="CZ181" s="23"/>
      <c r="DA181" s="23"/>
      <c r="DB181" s="23"/>
      <c r="DC181" s="23"/>
      <c r="DD181" s="23"/>
      <c r="DE181" s="23"/>
      <c r="DF181" s="23"/>
      <c r="DG181" s="23"/>
      <c r="DH181" s="23"/>
      <c r="DI181" s="23"/>
      <c r="DJ181" s="23"/>
      <c r="DK181" s="23"/>
      <c r="DL181" s="23"/>
      <c r="DM181" s="23"/>
      <c r="DN181" s="23"/>
      <c r="DO181" s="23"/>
      <c r="DP181" s="23"/>
      <c r="DQ181" s="23"/>
      <c r="DR181" s="23"/>
      <c r="DS181" s="23"/>
      <c r="DT181" s="23"/>
      <c r="DU181" s="23"/>
      <c r="DV181" s="23"/>
      <c r="DW181" s="23"/>
      <c r="DX181" s="23"/>
      <c r="DY181" s="23"/>
      <c r="DZ181" s="23"/>
      <c r="EA181" s="23"/>
      <c r="EB181" s="23"/>
      <c r="EC181" s="23"/>
      <c r="ED181" s="23"/>
      <c r="EE181" s="23"/>
      <c r="EF181" s="23"/>
      <c r="EG181" s="23"/>
      <c r="EH181" s="23"/>
      <c r="EI181" s="23"/>
      <c r="EJ181" s="23"/>
      <c r="EK181" s="23"/>
      <c r="EL181" s="23"/>
      <c r="EM181" s="23"/>
      <c r="EN181" s="23"/>
      <c r="EO181" s="23"/>
      <c r="EP181" s="23"/>
      <c r="EQ181" s="23"/>
      <c r="ER181" s="23"/>
      <c r="ES181" s="23"/>
      <c r="ET181" s="23"/>
      <c r="EU181" s="23"/>
      <c r="EV181" s="23"/>
      <c r="EW181" s="23"/>
      <c r="EX181" s="23"/>
      <c r="EY181" s="23"/>
      <c r="EZ181" s="23"/>
      <c r="FA181" s="23"/>
      <c r="FB181" s="23"/>
      <c r="FC181" s="23"/>
      <c r="FD181" s="23"/>
      <c r="FE181" s="23"/>
      <c r="FF181" s="23"/>
      <c r="FG181" s="23"/>
      <c r="FH181" s="23"/>
      <c r="FI181" s="23"/>
      <c r="FJ181" s="23"/>
      <c r="FK181" s="23"/>
      <c r="FL181" s="23"/>
      <c r="FM181" s="23"/>
      <c r="FN181" s="23"/>
      <c r="FO181" s="23"/>
      <c r="FP181" s="23"/>
      <c r="FQ181" s="23"/>
      <c r="FR181" s="23"/>
      <c r="FS181" s="23"/>
      <c r="FT181" s="23"/>
      <c r="FU181" s="23"/>
      <c r="FV181" s="23"/>
      <c r="FW181" s="23"/>
      <c r="FX181" s="23"/>
      <c r="FY181" s="23"/>
      <c r="FZ181" s="23"/>
      <c r="GA181" s="23"/>
      <c r="GB181" s="23"/>
      <c r="GC181" s="23"/>
      <c r="GD181" s="23"/>
      <c r="GE181" s="23"/>
      <c r="GF181" s="23"/>
      <c r="GG181" s="23"/>
      <c r="GH181" s="23"/>
      <c r="GI181" s="23"/>
      <c r="GJ181" s="23"/>
      <c r="GK181" s="23"/>
      <c r="GL181" s="23"/>
      <c r="GM181" s="23"/>
      <c r="GN181" s="23"/>
      <c r="GO181" s="23"/>
      <c r="GP181" s="23"/>
      <c r="GQ181" s="23"/>
      <c r="GR181" s="23"/>
      <c r="GS181" s="23"/>
      <c r="GT181" s="23"/>
      <c r="GU181" s="23"/>
      <c r="GV181" s="23"/>
      <c r="GW181" s="23"/>
      <c r="GX181" s="23"/>
      <c r="GY181" s="23"/>
      <c r="GZ181" s="23"/>
      <c r="HA181" s="23"/>
      <c r="HB181" s="23"/>
      <c r="HC181" s="23"/>
      <c r="HD181" s="23"/>
      <c r="HE181" s="23"/>
      <c r="HF181" s="23"/>
      <c r="HG181" s="23"/>
      <c r="HH181" s="23"/>
      <c r="HI181" s="23"/>
      <c r="HJ181" s="23"/>
      <c r="HK181" s="23"/>
      <c r="HL181" s="23"/>
      <c r="HM181" s="23"/>
      <c r="HN181" s="23"/>
      <c r="HO181" s="23"/>
      <c r="HP181" s="23"/>
      <c r="HQ181" s="23"/>
      <c r="HR181" s="23"/>
      <c r="HS181" s="23"/>
    </row>
    <row r="182" spans="1:227" s="143" customFormat="1">
      <c r="A182" s="23"/>
      <c r="G182" s="120"/>
      <c r="H182" s="96"/>
      <c r="I182" s="23"/>
      <c r="P182" s="23"/>
      <c r="Q182" s="23"/>
      <c r="R182" s="23"/>
      <c r="S182" s="50"/>
      <c r="T182" s="50"/>
      <c r="U182" s="50"/>
      <c r="V182" s="50"/>
      <c r="W182" s="50"/>
      <c r="X182" s="50"/>
      <c r="Y182" s="50"/>
      <c r="Z182" s="50"/>
      <c r="AA182" s="50"/>
      <c r="AB182" s="50"/>
      <c r="AC182" s="50"/>
      <c r="AD182" s="50"/>
      <c r="AE182" s="50"/>
      <c r="AF182" s="50"/>
      <c r="AG182" s="50"/>
      <c r="AH182" s="50"/>
      <c r="AI182" s="50"/>
      <c r="AJ182" s="50"/>
      <c r="AK182" s="50"/>
      <c r="AL182" s="50"/>
      <c r="AM182" s="50"/>
      <c r="AN182" s="50"/>
      <c r="AO182" s="50"/>
      <c r="AP182" s="50"/>
      <c r="AQ182" s="50"/>
      <c r="AR182" s="50"/>
      <c r="AS182" s="50"/>
      <c r="AT182" s="23"/>
      <c r="AU182" s="23"/>
      <c r="AV182" s="23"/>
      <c r="AW182" s="23"/>
      <c r="AX182" s="23"/>
      <c r="AY182" s="23"/>
      <c r="AZ182" s="23"/>
      <c r="BA182" s="23"/>
      <c r="BB182" s="23"/>
      <c r="BC182" s="23"/>
      <c r="BD182" s="23"/>
      <c r="BE182" s="23"/>
      <c r="BF182" s="23"/>
      <c r="BG182" s="23"/>
      <c r="BH182" s="23"/>
      <c r="BI182" s="23"/>
      <c r="BJ182" s="23"/>
      <c r="BK182" s="23"/>
      <c r="BL182" s="23"/>
      <c r="BM182" s="23"/>
      <c r="BN182" s="23"/>
      <c r="BO182" s="23"/>
      <c r="BP182" s="23"/>
      <c r="BQ182" s="23"/>
      <c r="BR182" s="23"/>
      <c r="BS182" s="23"/>
      <c r="BT182" s="23"/>
      <c r="BU182" s="23"/>
      <c r="BV182" s="23"/>
      <c r="BW182" s="23"/>
      <c r="BX182" s="23"/>
      <c r="BY182" s="23"/>
      <c r="BZ182" s="23"/>
      <c r="CA182" s="23"/>
      <c r="CB182" s="23"/>
      <c r="CC182" s="23"/>
      <c r="CD182" s="23"/>
      <c r="CE182" s="23"/>
      <c r="CF182" s="23"/>
      <c r="CG182" s="23"/>
      <c r="CH182" s="23"/>
      <c r="CI182" s="23"/>
      <c r="CJ182" s="23"/>
      <c r="CK182" s="23"/>
      <c r="CL182" s="23"/>
      <c r="CM182" s="23"/>
      <c r="CN182" s="23"/>
      <c r="CO182" s="23"/>
      <c r="CP182" s="23"/>
      <c r="CQ182" s="23"/>
      <c r="CR182" s="23"/>
      <c r="CS182" s="23"/>
      <c r="CT182" s="23"/>
      <c r="CU182" s="23"/>
      <c r="CV182" s="23"/>
      <c r="CW182" s="23"/>
      <c r="CX182" s="23"/>
      <c r="CY182" s="23"/>
      <c r="CZ182" s="23"/>
      <c r="DA182" s="23"/>
      <c r="DB182" s="23"/>
      <c r="DC182" s="23"/>
      <c r="DD182" s="23"/>
      <c r="DE182" s="23"/>
      <c r="DF182" s="23"/>
      <c r="DG182" s="23"/>
      <c r="DH182" s="23"/>
      <c r="DI182" s="23"/>
      <c r="DJ182" s="23"/>
      <c r="DK182" s="23"/>
      <c r="DL182" s="23"/>
      <c r="DM182" s="23"/>
      <c r="DN182" s="23"/>
      <c r="DO182" s="23"/>
      <c r="DP182" s="23"/>
      <c r="DQ182" s="23"/>
      <c r="DR182" s="23"/>
      <c r="DS182" s="23"/>
      <c r="DT182" s="23"/>
      <c r="DU182" s="23"/>
      <c r="DV182" s="23"/>
      <c r="DW182" s="23"/>
      <c r="DX182" s="23"/>
      <c r="DY182" s="23"/>
      <c r="DZ182" s="23"/>
      <c r="EA182" s="23"/>
      <c r="EB182" s="23"/>
      <c r="EC182" s="23"/>
      <c r="ED182" s="23"/>
      <c r="EE182" s="23"/>
      <c r="EF182" s="23"/>
      <c r="EG182" s="23"/>
      <c r="EH182" s="23"/>
      <c r="EI182" s="23"/>
      <c r="EJ182" s="23"/>
      <c r="EK182" s="23"/>
      <c r="EL182" s="23"/>
      <c r="EM182" s="23"/>
      <c r="EN182" s="23"/>
      <c r="EO182" s="23"/>
      <c r="EP182" s="23"/>
      <c r="EQ182" s="23"/>
      <c r="ER182" s="23"/>
      <c r="ES182" s="23"/>
      <c r="ET182" s="23"/>
      <c r="EU182" s="23"/>
      <c r="EV182" s="23"/>
      <c r="EW182" s="23"/>
      <c r="EX182" s="23"/>
      <c r="EY182" s="23"/>
      <c r="EZ182" s="23"/>
      <c r="FA182" s="23"/>
      <c r="FB182" s="23"/>
      <c r="FC182" s="23"/>
      <c r="FD182" s="23"/>
      <c r="FE182" s="23"/>
      <c r="FF182" s="23"/>
      <c r="FG182" s="23"/>
      <c r="FH182" s="23"/>
      <c r="FI182" s="23"/>
      <c r="FJ182" s="23"/>
      <c r="FK182" s="23"/>
      <c r="FL182" s="23"/>
      <c r="FM182" s="23"/>
      <c r="FN182" s="23"/>
      <c r="FO182" s="23"/>
      <c r="FP182" s="23"/>
      <c r="FQ182" s="23"/>
      <c r="FR182" s="23"/>
      <c r="FS182" s="23"/>
      <c r="FT182" s="23"/>
      <c r="FU182" s="23"/>
      <c r="FV182" s="23"/>
      <c r="FW182" s="23"/>
      <c r="FX182" s="23"/>
      <c r="FY182" s="23"/>
      <c r="FZ182" s="23"/>
      <c r="GA182" s="23"/>
      <c r="GB182" s="23"/>
      <c r="GC182" s="23"/>
      <c r="GD182" s="23"/>
      <c r="GE182" s="23"/>
      <c r="GF182" s="23"/>
      <c r="GG182" s="23"/>
      <c r="GH182" s="23"/>
      <c r="GI182" s="23"/>
      <c r="GJ182" s="23"/>
      <c r="GK182" s="23"/>
      <c r="GL182" s="23"/>
      <c r="GM182" s="23"/>
      <c r="GN182" s="23"/>
      <c r="GO182" s="23"/>
      <c r="GP182" s="23"/>
      <c r="GQ182" s="23"/>
      <c r="GR182" s="23"/>
      <c r="GS182" s="23"/>
      <c r="GT182" s="23"/>
      <c r="GU182" s="23"/>
      <c r="GV182" s="23"/>
      <c r="GW182" s="23"/>
      <c r="GX182" s="23"/>
      <c r="GY182" s="23"/>
      <c r="GZ182" s="23"/>
      <c r="HA182" s="23"/>
      <c r="HB182" s="23"/>
      <c r="HC182" s="23"/>
      <c r="HD182" s="23"/>
      <c r="HE182" s="23"/>
      <c r="HF182" s="23"/>
      <c r="HG182" s="23"/>
      <c r="HH182" s="23"/>
      <c r="HI182" s="23"/>
      <c r="HJ182" s="23"/>
      <c r="HK182" s="23"/>
      <c r="HL182" s="23"/>
      <c r="HM182" s="23"/>
      <c r="HN182" s="23"/>
      <c r="HO182" s="23"/>
      <c r="HP182" s="23"/>
      <c r="HQ182" s="23"/>
      <c r="HR182" s="23"/>
      <c r="HS182" s="23"/>
    </row>
    <row r="183" spans="1:227" s="143" customFormat="1">
      <c r="A183" s="23"/>
      <c r="G183" s="120"/>
      <c r="H183" s="96"/>
      <c r="I183" s="23"/>
      <c r="P183" s="23"/>
      <c r="Q183" s="23"/>
      <c r="R183" s="23"/>
      <c r="S183" s="50"/>
      <c r="T183" s="50"/>
      <c r="U183" s="50"/>
      <c r="V183" s="50"/>
      <c r="W183" s="50"/>
      <c r="X183" s="50"/>
      <c r="Y183" s="50"/>
      <c r="Z183" s="50"/>
      <c r="AA183" s="50"/>
      <c r="AB183" s="50"/>
      <c r="AC183" s="50"/>
      <c r="AD183" s="50"/>
      <c r="AE183" s="50"/>
      <c r="AF183" s="50"/>
      <c r="AG183" s="50"/>
      <c r="AH183" s="50"/>
      <c r="AI183" s="50"/>
      <c r="AJ183" s="50"/>
      <c r="AK183" s="50"/>
      <c r="AL183" s="50"/>
      <c r="AM183" s="50"/>
      <c r="AN183" s="50"/>
      <c r="AO183" s="50"/>
      <c r="AP183" s="50"/>
      <c r="AQ183" s="50"/>
      <c r="AR183" s="50"/>
      <c r="AS183" s="50"/>
      <c r="AT183" s="23"/>
      <c r="AU183" s="23"/>
      <c r="AV183" s="23"/>
      <c r="AW183" s="23"/>
      <c r="AX183" s="23"/>
      <c r="AY183" s="23"/>
      <c r="AZ183" s="23"/>
      <c r="BA183" s="23"/>
      <c r="BB183" s="23"/>
      <c r="BC183" s="23"/>
      <c r="BD183" s="23"/>
      <c r="BE183" s="23"/>
      <c r="BF183" s="23"/>
      <c r="BG183" s="23"/>
      <c r="BH183" s="23"/>
      <c r="BI183" s="23"/>
      <c r="BJ183" s="23"/>
      <c r="BK183" s="23"/>
      <c r="BL183" s="23"/>
      <c r="BM183" s="23"/>
      <c r="BN183" s="23"/>
      <c r="BO183" s="23"/>
      <c r="BP183" s="23"/>
      <c r="BQ183" s="23"/>
      <c r="BR183" s="23"/>
      <c r="BS183" s="23"/>
      <c r="BT183" s="23"/>
      <c r="BU183" s="23"/>
      <c r="BV183" s="23"/>
      <c r="BW183" s="23"/>
      <c r="BX183" s="23"/>
      <c r="BY183" s="23"/>
      <c r="BZ183" s="23"/>
      <c r="CA183" s="23"/>
      <c r="CB183" s="23"/>
      <c r="CC183" s="23"/>
      <c r="CD183" s="23"/>
      <c r="CE183" s="23"/>
      <c r="CF183" s="23"/>
      <c r="CG183" s="23"/>
      <c r="CH183" s="23"/>
      <c r="CI183" s="23"/>
      <c r="CJ183" s="23"/>
      <c r="CK183" s="23"/>
      <c r="CL183" s="23"/>
      <c r="CM183" s="23"/>
      <c r="CN183" s="23"/>
      <c r="CO183" s="23"/>
      <c r="CP183" s="23"/>
      <c r="CQ183" s="23"/>
      <c r="CR183" s="23"/>
      <c r="CS183" s="23"/>
      <c r="CT183" s="23"/>
      <c r="CU183" s="23"/>
      <c r="CV183" s="23"/>
      <c r="CW183" s="23"/>
      <c r="CX183" s="23"/>
      <c r="CY183" s="23"/>
      <c r="CZ183" s="23"/>
      <c r="DA183" s="23"/>
      <c r="DB183" s="23"/>
      <c r="DC183" s="23"/>
      <c r="DD183" s="23"/>
      <c r="DE183" s="23"/>
      <c r="DF183" s="23"/>
      <c r="DG183" s="23"/>
      <c r="DH183" s="23"/>
      <c r="DI183" s="23"/>
      <c r="DJ183" s="23"/>
      <c r="DK183" s="23"/>
      <c r="DL183" s="23"/>
      <c r="DM183" s="23"/>
      <c r="DN183" s="23"/>
      <c r="DO183" s="23"/>
      <c r="DP183" s="23"/>
      <c r="DQ183" s="23"/>
      <c r="DR183" s="23"/>
      <c r="DS183" s="23"/>
      <c r="DT183" s="23"/>
      <c r="DU183" s="23"/>
      <c r="DV183" s="23"/>
      <c r="DW183" s="23"/>
      <c r="DX183" s="23"/>
      <c r="DY183" s="23"/>
      <c r="DZ183" s="23"/>
      <c r="EA183" s="23"/>
      <c r="EB183" s="23"/>
      <c r="EC183" s="23"/>
      <c r="ED183" s="23"/>
      <c r="EE183" s="23"/>
      <c r="EF183" s="23"/>
      <c r="EG183" s="23"/>
      <c r="EH183" s="23"/>
      <c r="EI183" s="23"/>
      <c r="EJ183" s="23"/>
      <c r="EK183" s="23"/>
      <c r="EL183" s="23"/>
      <c r="EM183" s="23"/>
      <c r="EN183" s="23"/>
      <c r="EO183" s="23"/>
      <c r="EP183" s="23"/>
      <c r="EQ183" s="23"/>
      <c r="ER183" s="23"/>
      <c r="ES183" s="23"/>
      <c r="ET183" s="23"/>
      <c r="EU183" s="23"/>
      <c r="EV183" s="23"/>
      <c r="EW183" s="23"/>
      <c r="EX183" s="23"/>
      <c r="EY183" s="23"/>
      <c r="EZ183" s="23"/>
      <c r="FA183" s="23"/>
      <c r="FB183" s="23"/>
      <c r="FC183" s="23"/>
      <c r="FD183" s="23"/>
      <c r="FE183" s="23"/>
      <c r="FF183" s="23"/>
      <c r="FG183" s="23"/>
      <c r="FH183" s="23"/>
      <c r="FI183" s="23"/>
      <c r="FJ183" s="23"/>
      <c r="FK183" s="23"/>
      <c r="FL183" s="23"/>
      <c r="FM183" s="23"/>
      <c r="FN183" s="23"/>
      <c r="FO183" s="23"/>
      <c r="FP183" s="23"/>
      <c r="FQ183" s="23"/>
      <c r="FR183" s="23"/>
      <c r="FS183" s="23"/>
      <c r="FT183" s="23"/>
      <c r="FU183" s="23"/>
      <c r="FV183" s="23"/>
      <c r="FW183" s="23"/>
      <c r="FX183" s="23"/>
      <c r="FY183" s="23"/>
      <c r="FZ183" s="23"/>
      <c r="GA183" s="23"/>
      <c r="GB183" s="23"/>
      <c r="GC183" s="23"/>
      <c r="GD183" s="23"/>
      <c r="GE183" s="23"/>
      <c r="GF183" s="23"/>
      <c r="GG183" s="23"/>
      <c r="GH183" s="23"/>
      <c r="GI183" s="23"/>
      <c r="GJ183" s="23"/>
      <c r="GK183" s="23"/>
      <c r="GL183" s="23"/>
      <c r="GM183" s="23"/>
      <c r="GN183" s="23"/>
      <c r="GO183" s="23"/>
      <c r="GP183" s="23"/>
      <c r="GQ183" s="23"/>
      <c r="GR183" s="23"/>
      <c r="GS183" s="23"/>
      <c r="GT183" s="23"/>
      <c r="GU183" s="23"/>
      <c r="GV183" s="23"/>
      <c r="GW183" s="23"/>
      <c r="GX183" s="23"/>
      <c r="GY183" s="23"/>
      <c r="GZ183" s="23"/>
      <c r="HA183" s="23"/>
      <c r="HB183" s="23"/>
      <c r="HC183" s="23"/>
      <c r="HD183" s="23"/>
      <c r="HE183" s="23"/>
      <c r="HF183" s="23"/>
      <c r="HG183" s="23"/>
      <c r="HH183" s="23"/>
      <c r="HI183" s="23"/>
      <c r="HJ183" s="23"/>
      <c r="HK183" s="23"/>
      <c r="HL183" s="23"/>
      <c r="HM183" s="23"/>
      <c r="HN183" s="23"/>
      <c r="HO183" s="23"/>
      <c r="HP183" s="23"/>
      <c r="HQ183" s="23"/>
      <c r="HR183" s="23"/>
      <c r="HS183" s="23"/>
    </row>
    <row r="184" spans="1:227" s="143" customFormat="1">
      <c r="A184" s="23"/>
      <c r="G184" s="120"/>
      <c r="H184" s="96"/>
      <c r="I184" s="23"/>
      <c r="P184" s="23"/>
      <c r="Q184" s="23"/>
      <c r="R184" s="23"/>
      <c r="S184" s="50"/>
      <c r="T184" s="50"/>
      <c r="U184" s="50"/>
      <c r="V184" s="50"/>
      <c r="W184" s="50"/>
      <c r="X184" s="50"/>
      <c r="Y184" s="50"/>
      <c r="Z184" s="50"/>
      <c r="AA184" s="50"/>
      <c r="AB184" s="50"/>
      <c r="AC184" s="50"/>
      <c r="AD184" s="50"/>
      <c r="AE184" s="50"/>
      <c r="AF184" s="50"/>
      <c r="AG184" s="50"/>
      <c r="AH184" s="50"/>
      <c r="AI184" s="50"/>
      <c r="AJ184" s="50"/>
      <c r="AK184" s="50"/>
      <c r="AL184" s="50"/>
      <c r="AM184" s="50"/>
      <c r="AN184" s="50"/>
      <c r="AO184" s="50"/>
      <c r="AP184" s="50"/>
      <c r="AQ184" s="50"/>
      <c r="AR184" s="50"/>
      <c r="AS184" s="50"/>
      <c r="AT184" s="23"/>
      <c r="AU184" s="23"/>
      <c r="AV184" s="23"/>
      <c r="AW184" s="23"/>
      <c r="AX184" s="23"/>
      <c r="AY184" s="23"/>
      <c r="AZ184" s="23"/>
      <c r="BA184" s="23"/>
      <c r="BB184" s="23"/>
      <c r="BC184" s="23"/>
      <c r="BD184" s="23"/>
      <c r="BE184" s="23"/>
      <c r="BF184" s="23"/>
      <c r="BG184" s="23"/>
      <c r="BH184" s="23"/>
      <c r="BI184" s="23"/>
      <c r="BJ184" s="23"/>
      <c r="BK184" s="23"/>
      <c r="BL184" s="23"/>
      <c r="BM184" s="23"/>
      <c r="BN184" s="23"/>
      <c r="BO184" s="23"/>
      <c r="BP184" s="23"/>
      <c r="BQ184" s="23"/>
      <c r="BR184" s="23"/>
      <c r="BS184" s="23"/>
      <c r="BT184" s="23"/>
      <c r="BU184" s="23"/>
      <c r="BV184" s="23"/>
      <c r="BW184" s="23"/>
      <c r="BX184" s="23"/>
      <c r="BY184" s="23"/>
      <c r="BZ184" s="23"/>
      <c r="CA184" s="23"/>
      <c r="CB184" s="23"/>
      <c r="CC184" s="23"/>
      <c r="CD184" s="23"/>
      <c r="CE184" s="23"/>
      <c r="CF184" s="23"/>
      <c r="CG184" s="23"/>
      <c r="CH184" s="23"/>
      <c r="CI184" s="23"/>
      <c r="CJ184" s="23"/>
      <c r="CK184" s="23"/>
      <c r="CL184" s="23"/>
      <c r="CM184" s="23"/>
      <c r="CN184" s="23"/>
      <c r="CO184" s="23"/>
      <c r="CP184" s="23"/>
      <c r="CQ184" s="23"/>
      <c r="CR184" s="23"/>
      <c r="CS184" s="23"/>
      <c r="CT184" s="23"/>
      <c r="CU184" s="23"/>
      <c r="CV184" s="23"/>
      <c r="CW184" s="23"/>
      <c r="CX184" s="23"/>
      <c r="CY184" s="23"/>
      <c r="CZ184" s="23"/>
      <c r="DA184" s="23"/>
      <c r="DB184" s="23"/>
      <c r="DC184" s="23"/>
      <c r="DD184" s="23"/>
      <c r="DE184" s="23"/>
      <c r="DF184" s="23"/>
      <c r="DG184" s="23"/>
      <c r="DH184" s="23"/>
      <c r="DI184" s="23"/>
      <c r="DJ184" s="23"/>
      <c r="DK184" s="23"/>
      <c r="DL184" s="23"/>
      <c r="DM184" s="23"/>
      <c r="DN184" s="23"/>
      <c r="DO184" s="23"/>
      <c r="DP184" s="23"/>
      <c r="DQ184" s="23"/>
      <c r="DR184" s="23"/>
      <c r="DS184" s="23"/>
      <c r="DT184" s="23"/>
      <c r="DU184" s="23"/>
      <c r="DV184" s="23"/>
      <c r="DW184" s="23"/>
      <c r="DX184" s="23"/>
      <c r="DY184" s="23"/>
      <c r="DZ184" s="23"/>
      <c r="EA184" s="23"/>
      <c r="EB184" s="23"/>
      <c r="EC184" s="23"/>
      <c r="ED184" s="23"/>
      <c r="EE184" s="23"/>
      <c r="EF184" s="23"/>
      <c r="EG184" s="23"/>
      <c r="EH184" s="23"/>
      <c r="EI184" s="23"/>
      <c r="EJ184" s="23"/>
      <c r="EK184" s="23"/>
      <c r="EL184" s="23"/>
      <c r="EM184" s="23"/>
      <c r="EN184" s="23"/>
      <c r="EO184" s="23"/>
      <c r="EP184" s="23"/>
      <c r="EQ184" s="23"/>
      <c r="ER184" s="23"/>
      <c r="ES184" s="23"/>
      <c r="ET184" s="23"/>
      <c r="EU184" s="23"/>
      <c r="EV184" s="23"/>
      <c r="EW184" s="23"/>
      <c r="EX184" s="23"/>
      <c r="EY184" s="23"/>
      <c r="EZ184" s="23"/>
      <c r="FA184" s="23"/>
      <c r="FB184" s="23"/>
      <c r="FC184" s="23"/>
      <c r="FD184" s="23"/>
      <c r="FE184" s="23"/>
      <c r="FF184" s="23"/>
      <c r="FG184" s="23"/>
      <c r="FH184" s="23"/>
      <c r="FI184" s="23"/>
      <c r="FJ184" s="23"/>
      <c r="FK184" s="23"/>
      <c r="FL184" s="23"/>
      <c r="FM184" s="23"/>
      <c r="FN184" s="23"/>
      <c r="FO184" s="23"/>
      <c r="FP184" s="23"/>
      <c r="FQ184" s="23"/>
      <c r="FR184" s="23"/>
      <c r="FS184" s="23"/>
      <c r="FT184" s="23"/>
      <c r="FU184" s="23"/>
      <c r="FV184" s="23"/>
      <c r="FW184" s="23"/>
      <c r="FX184" s="23"/>
      <c r="FY184" s="23"/>
      <c r="FZ184" s="23"/>
      <c r="GA184" s="23"/>
      <c r="GB184" s="23"/>
      <c r="GC184" s="23"/>
      <c r="GD184" s="23"/>
      <c r="GE184" s="23"/>
      <c r="GF184" s="23"/>
      <c r="GG184" s="23"/>
      <c r="GH184" s="23"/>
      <c r="GI184" s="23"/>
      <c r="GJ184" s="23"/>
      <c r="GK184" s="23"/>
      <c r="GL184" s="23"/>
      <c r="GM184" s="23"/>
      <c r="GN184" s="23"/>
      <c r="GO184" s="23"/>
      <c r="GP184" s="23"/>
      <c r="GQ184" s="23"/>
      <c r="GR184" s="23"/>
      <c r="GS184" s="23"/>
      <c r="GT184" s="23"/>
      <c r="GU184" s="23"/>
      <c r="GV184" s="23"/>
      <c r="GW184" s="23"/>
      <c r="GX184" s="23"/>
      <c r="GY184" s="23"/>
      <c r="GZ184" s="23"/>
      <c r="HA184" s="23"/>
      <c r="HB184" s="23"/>
      <c r="HC184" s="23"/>
      <c r="HD184" s="23"/>
      <c r="HE184" s="23"/>
      <c r="HF184" s="23"/>
      <c r="HG184" s="23"/>
      <c r="HH184" s="23"/>
      <c r="HI184" s="23"/>
      <c r="HJ184" s="23"/>
      <c r="HK184" s="23"/>
      <c r="HL184" s="23"/>
      <c r="HM184" s="23"/>
      <c r="HN184" s="23"/>
      <c r="HO184" s="23"/>
      <c r="HP184" s="23"/>
      <c r="HQ184" s="23"/>
      <c r="HR184" s="23"/>
      <c r="HS184" s="23"/>
    </row>
    <row r="185" spans="1:227" s="143" customFormat="1">
      <c r="A185" s="23"/>
      <c r="G185" s="120"/>
      <c r="H185" s="96"/>
      <c r="I185" s="23"/>
      <c r="P185" s="23"/>
      <c r="Q185" s="23"/>
      <c r="R185" s="23"/>
      <c r="S185" s="50"/>
      <c r="T185" s="50"/>
      <c r="U185" s="50"/>
      <c r="V185" s="50"/>
      <c r="W185" s="50"/>
      <c r="X185" s="50"/>
      <c r="Y185" s="50"/>
      <c r="Z185" s="50"/>
      <c r="AA185" s="50"/>
      <c r="AB185" s="50"/>
      <c r="AC185" s="50"/>
      <c r="AD185" s="50"/>
      <c r="AE185" s="50"/>
      <c r="AF185" s="50"/>
      <c r="AG185" s="50"/>
      <c r="AH185" s="50"/>
      <c r="AI185" s="50"/>
      <c r="AJ185" s="50"/>
      <c r="AK185" s="50"/>
      <c r="AL185" s="50"/>
      <c r="AM185" s="50"/>
      <c r="AN185" s="50"/>
      <c r="AO185" s="50"/>
      <c r="AP185" s="50"/>
      <c r="AQ185" s="50"/>
      <c r="AR185" s="50"/>
      <c r="AS185" s="50"/>
      <c r="AT185" s="23"/>
      <c r="AU185" s="23"/>
      <c r="AV185" s="23"/>
      <c r="AW185" s="23"/>
      <c r="AX185" s="23"/>
      <c r="AY185" s="23"/>
      <c r="AZ185" s="23"/>
      <c r="BA185" s="23"/>
      <c r="BB185" s="23"/>
      <c r="BC185" s="23"/>
      <c r="BD185" s="23"/>
      <c r="BE185" s="23"/>
      <c r="BF185" s="23"/>
      <c r="BG185" s="23"/>
      <c r="BH185" s="23"/>
      <c r="BI185" s="23"/>
      <c r="BJ185" s="23"/>
      <c r="BK185" s="23"/>
      <c r="BL185" s="23"/>
      <c r="BM185" s="23"/>
      <c r="BN185" s="23"/>
      <c r="BO185" s="23"/>
      <c r="BP185" s="23"/>
      <c r="BQ185" s="23"/>
      <c r="BR185" s="23"/>
      <c r="BS185" s="23"/>
      <c r="BT185" s="23"/>
      <c r="BU185" s="23"/>
      <c r="BV185" s="23"/>
      <c r="BW185" s="23"/>
      <c r="BX185" s="23"/>
      <c r="BY185" s="23"/>
      <c r="BZ185" s="23"/>
      <c r="CA185" s="23"/>
      <c r="CB185" s="23"/>
      <c r="CC185" s="23"/>
      <c r="CD185" s="23"/>
      <c r="CE185" s="23"/>
      <c r="CF185" s="23"/>
      <c r="CG185" s="23"/>
      <c r="CH185" s="23"/>
      <c r="CI185" s="23"/>
      <c r="CJ185" s="23"/>
      <c r="CK185" s="23"/>
      <c r="CL185" s="23"/>
      <c r="CM185" s="23"/>
      <c r="CN185" s="23"/>
      <c r="CO185" s="23"/>
      <c r="CP185" s="23"/>
      <c r="CQ185" s="23"/>
      <c r="CR185" s="23"/>
      <c r="CS185" s="23"/>
      <c r="CT185" s="23"/>
      <c r="CU185" s="23"/>
      <c r="CV185" s="23"/>
      <c r="CW185" s="23"/>
      <c r="CX185" s="23"/>
      <c r="CY185" s="23"/>
      <c r="CZ185" s="23"/>
      <c r="DA185" s="23"/>
      <c r="DB185" s="23"/>
      <c r="DC185" s="23"/>
      <c r="DD185" s="23"/>
      <c r="DE185" s="23"/>
      <c r="DF185" s="23"/>
      <c r="DG185" s="23"/>
      <c r="DH185" s="23"/>
      <c r="DI185" s="23"/>
      <c r="DJ185" s="23"/>
      <c r="DK185" s="23"/>
      <c r="DL185" s="23"/>
      <c r="DM185" s="23"/>
      <c r="DN185" s="23"/>
      <c r="DO185" s="23"/>
      <c r="DP185" s="23"/>
      <c r="DQ185" s="23"/>
      <c r="DR185" s="23"/>
      <c r="DS185" s="23"/>
      <c r="DT185" s="23"/>
      <c r="DU185" s="23"/>
      <c r="DV185" s="23"/>
      <c r="DW185" s="23"/>
      <c r="DX185" s="23"/>
      <c r="DY185" s="23"/>
      <c r="DZ185" s="23"/>
      <c r="EA185" s="23"/>
      <c r="EB185" s="23"/>
      <c r="EC185" s="23"/>
      <c r="ED185" s="23"/>
      <c r="EE185" s="23"/>
      <c r="EF185" s="23"/>
      <c r="EG185" s="23"/>
      <c r="EH185" s="23"/>
      <c r="EI185" s="23"/>
      <c r="EJ185" s="23"/>
      <c r="EK185" s="23"/>
      <c r="EL185" s="23"/>
      <c r="EM185" s="23"/>
      <c r="EN185" s="23"/>
      <c r="EO185" s="23"/>
      <c r="EP185" s="23"/>
      <c r="EQ185" s="23"/>
      <c r="ER185" s="23"/>
      <c r="ES185" s="23"/>
      <c r="ET185" s="23"/>
      <c r="EU185" s="23"/>
      <c r="EV185" s="23"/>
      <c r="EW185" s="23"/>
      <c r="EX185" s="23"/>
      <c r="EY185" s="23"/>
      <c r="EZ185" s="23"/>
      <c r="FA185" s="23"/>
      <c r="FB185" s="23"/>
      <c r="FC185" s="23"/>
      <c r="FD185" s="23"/>
      <c r="FE185" s="23"/>
      <c r="FF185" s="23"/>
      <c r="FG185" s="23"/>
      <c r="FH185" s="23"/>
      <c r="FI185" s="23"/>
      <c r="FJ185" s="23"/>
      <c r="FK185" s="23"/>
      <c r="FL185" s="23"/>
      <c r="FM185" s="23"/>
      <c r="FN185" s="23"/>
      <c r="FO185" s="23"/>
      <c r="FP185" s="23"/>
      <c r="FQ185" s="23"/>
      <c r="FR185" s="23"/>
      <c r="FS185" s="23"/>
      <c r="FT185" s="23"/>
      <c r="FU185" s="23"/>
      <c r="FV185" s="23"/>
      <c r="FW185" s="23"/>
      <c r="FX185" s="23"/>
      <c r="FY185" s="23"/>
      <c r="FZ185" s="23"/>
      <c r="GA185" s="23"/>
      <c r="GB185" s="23"/>
      <c r="GC185" s="23"/>
      <c r="GD185" s="23"/>
      <c r="GE185" s="23"/>
      <c r="GF185" s="23"/>
      <c r="GG185" s="23"/>
      <c r="GH185" s="23"/>
      <c r="GI185" s="23"/>
      <c r="GJ185" s="23"/>
      <c r="GK185" s="23"/>
      <c r="GL185" s="23"/>
      <c r="GM185" s="23"/>
      <c r="GN185" s="23"/>
      <c r="GO185" s="23"/>
      <c r="GP185" s="23"/>
      <c r="GQ185" s="23"/>
      <c r="GR185" s="23"/>
      <c r="GS185" s="23"/>
      <c r="GT185" s="23"/>
      <c r="GU185" s="23"/>
      <c r="GV185" s="23"/>
      <c r="GW185" s="23"/>
      <c r="GX185" s="23"/>
      <c r="GY185" s="23"/>
      <c r="GZ185" s="23"/>
      <c r="HA185" s="23"/>
      <c r="HB185" s="23"/>
      <c r="HC185" s="23"/>
      <c r="HD185" s="23"/>
      <c r="HE185" s="23"/>
      <c r="HF185" s="23"/>
      <c r="HG185" s="23"/>
      <c r="HH185" s="23"/>
      <c r="HI185" s="23"/>
      <c r="HJ185" s="23"/>
      <c r="HK185" s="23"/>
      <c r="HL185" s="23"/>
      <c r="HM185" s="23"/>
      <c r="HN185" s="23"/>
      <c r="HO185" s="23"/>
      <c r="HP185" s="23"/>
      <c r="HQ185" s="23"/>
      <c r="HR185" s="23"/>
      <c r="HS185" s="23"/>
    </row>
    <row r="186" spans="1:227" s="143" customFormat="1">
      <c r="A186" s="23"/>
      <c r="G186" s="120"/>
      <c r="H186" s="96"/>
      <c r="I186" s="23"/>
      <c r="P186" s="23"/>
      <c r="Q186" s="23"/>
      <c r="R186" s="23"/>
      <c r="S186" s="50"/>
      <c r="T186" s="50"/>
      <c r="U186" s="50"/>
      <c r="V186" s="50"/>
      <c r="W186" s="50"/>
      <c r="X186" s="50"/>
      <c r="Y186" s="50"/>
      <c r="Z186" s="50"/>
      <c r="AA186" s="50"/>
      <c r="AB186" s="50"/>
      <c r="AC186" s="50"/>
      <c r="AD186" s="50"/>
      <c r="AE186" s="50"/>
      <c r="AF186" s="50"/>
      <c r="AG186" s="50"/>
      <c r="AH186" s="50"/>
      <c r="AI186" s="50"/>
      <c r="AJ186" s="50"/>
      <c r="AK186" s="50"/>
      <c r="AL186" s="50"/>
      <c r="AM186" s="50"/>
      <c r="AN186" s="50"/>
      <c r="AO186" s="50"/>
      <c r="AP186" s="50"/>
      <c r="AQ186" s="50"/>
      <c r="AR186" s="50"/>
      <c r="AS186" s="50"/>
      <c r="AT186" s="23"/>
      <c r="AU186" s="23"/>
      <c r="AV186" s="23"/>
      <c r="AW186" s="23"/>
      <c r="AX186" s="23"/>
      <c r="AY186" s="23"/>
      <c r="AZ186" s="23"/>
      <c r="BA186" s="23"/>
      <c r="BB186" s="23"/>
      <c r="BC186" s="23"/>
      <c r="BD186" s="23"/>
      <c r="BE186" s="23"/>
      <c r="BF186" s="23"/>
      <c r="BG186" s="23"/>
      <c r="BH186" s="23"/>
      <c r="BI186" s="23"/>
      <c r="BJ186" s="23"/>
      <c r="BK186" s="23"/>
      <c r="BL186" s="23"/>
      <c r="BM186" s="23"/>
      <c r="BN186" s="23"/>
      <c r="BO186" s="23"/>
      <c r="BP186" s="23"/>
      <c r="BQ186" s="23"/>
      <c r="BR186" s="23"/>
      <c r="BS186" s="23"/>
      <c r="BT186" s="23"/>
      <c r="BU186" s="23"/>
      <c r="BV186" s="23"/>
      <c r="BW186" s="23"/>
      <c r="BX186" s="23"/>
      <c r="BY186" s="23"/>
      <c r="BZ186" s="23"/>
      <c r="CA186" s="23"/>
      <c r="CB186" s="23"/>
      <c r="CC186" s="23"/>
      <c r="CD186" s="23"/>
      <c r="CE186" s="23"/>
      <c r="CF186" s="23"/>
      <c r="CG186" s="23"/>
      <c r="CH186" s="23"/>
      <c r="CI186" s="23"/>
      <c r="CJ186" s="23"/>
      <c r="CK186" s="23"/>
      <c r="CL186" s="23"/>
      <c r="CM186" s="23"/>
      <c r="CN186" s="23"/>
      <c r="CO186" s="23"/>
      <c r="CP186" s="23"/>
      <c r="CQ186" s="23"/>
      <c r="CR186" s="23"/>
      <c r="CS186" s="23"/>
      <c r="CT186" s="23"/>
      <c r="CU186" s="23"/>
      <c r="CV186" s="23"/>
      <c r="CW186" s="23"/>
      <c r="CX186" s="23"/>
      <c r="CY186" s="23"/>
      <c r="CZ186" s="23"/>
      <c r="DA186" s="23"/>
      <c r="DB186" s="23"/>
      <c r="DC186" s="23"/>
      <c r="DD186" s="23"/>
      <c r="DE186" s="23"/>
      <c r="DF186" s="23"/>
      <c r="DG186" s="23"/>
      <c r="DH186" s="23"/>
      <c r="DI186" s="23"/>
      <c r="DJ186" s="23"/>
      <c r="DK186" s="23"/>
      <c r="DL186" s="23"/>
      <c r="DM186" s="23"/>
      <c r="DN186" s="23"/>
      <c r="DO186" s="23"/>
      <c r="DP186" s="23"/>
      <c r="DQ186" s="23"/>
      <c r="DR186" s="23"/>
      <c r="DS186" s="23"/>
      <c r="DT186" s="23"/>
      <c r="DU186" s="23"/>
      <c r="DV186" s="23"/>
      <c r="DW186" s="23"/>
      <c r="DX186" s="23"/>
      <c r="DY186" s="23"/>
      <c r="DZ186" s="23"/>
      <c r="EA186" s="23"/>
      <c r="EB186" s="23"/>
      <c r="EC186" s="23"/>
      <c r="ED186" s="23"/>
      <c r="EE186" s="23"/>
      <c r="EF186" s="23"/>
      <c r="EG186" s="23"/>
      <c r="EH186" s="23"/>
      <c r="EI186" s="23"/>
      <c r="EJ186" s="23"/>
      <c r="EK186" s="23"/>
      <c r="EL186" s="23"/>
      <c r="EM186" s="23"/>
      <c r="EN186" s="23"/>
      <c r="EO186" s="23"/>
      <c r="EP186" s="23"/>
      <c r="EQ186" s="23"/>
      <c r="ER186" s="23"/>
      <c r="ES186" s="23"/>
      <c r="ET186" s="23"/>
      <c r="EU186" s="23"/>
      <c r="EV186" s="23"/>
      <c r="EW186" s="23"/>
      <c r="EX186" s="23"/>
      <c r="EY186" s="23"/>
      <c r="EZ186" s="23"/>
      <c r="FA186" s="23"/>
      <c r="FB186" s="23"/>
      <c r="FC186" s="23"/>
      <c r="FD186" s="23"/>
      <c r="FE186" s="23"/>
      <c r="FF186" s="23"/>
      <c r="FG186" s="23"/>
      <c r="FH186" s="23"/>
      <c r="FI186" s="23"/>
      <c r="FJ186" s="23"/>
      <c r="FK186" s="23"/>
      <c r="FL186" s="23"/>
      <c r="FM186" s="23"/>
      <c r="FN186" s="23"/>
      <c r="FO186" s="23"/>
      <c r="FP186" s="23"/>
      <c r="FQ186" s="23"/>
      <c r="FR186" s="23"/>
      <c r="FS186" s="23"/>
      <c r="FT186" s="23"/>
      <c r="FU186" s="23"/>
      <c r="FV186" s="23"/>
      <c r="FW186" s="23"/>
      <c r="FX186" s="23"/>
      <c r="FY186" s="23"/>
      <c r="FZ186" s="23"/>
      <c r="GA186" s="23"/>
      <c r="GB186" s="23"/>
      <c r="GC186" s="23"/>
      <c r="GD186" s="23"/>
      <c r="GE186" s="23"/>
      <c r="GF186" s="23"/>
      <c r="GG186" s="23"/>
      <c r="GH186" s="23"/>
      <c r="GI186" s="23"/>
      <c r="GJ186" s="23"/>
      <c r="GK186" s="23"/>
      <c r="GL186" s="23"/>
      <c r="GM186" s="23"/>
      <c r="GN186" s="23"/>
      <c r="GO186" s="23"/>
      <c r="GP186" s="23"/>
      <c r="GQ186" s="23"/>
      <c r="GR186" s="23"/>
      <c r="GS186" s="23"/>
      <c r="GT186" s="23"/>
      <c r="GU186" s="23"/>
      <c r="GV186" s="23"/>
      <c r="GW186" s="23"/>
      <c r="GX186" s="23"/>
      <c r="GY186" s="23"/>
      <c r="GZ186" s="23"/>
      <c r="HA186" s="23"/>
      <c r="HB186" s="23"/>
      <c r="HC186" s="23"/>
      <c r="HD186" s="23"/>
      <c r="HE186" s="23"/>
      <c r="HF186" s="23"/>
      <c r="HG186" s="23"/>
      <c r="HH186" s="23"/>
      <c r="HI186" s="23"/>
      <c r="HJ186" s="23"/>
      <c r="HK186" s="23"/>
      <c r="HL186" s="23"/>
      <c r="HM186" s="23"/>
      <c r="HN186" s="23"/>
      <c r="HO186" s="23"/>
      <c r="HP186" s="23"/>
      <c r="HQ186" s="23"/>
      <c r="HR186" s="23"/>
      <c r="HS186" s="23"/>
    </row>
    <row r="187" spans="1:227" s="143" customFormat="1">
      <c r="A187" s="23"/>
      <c r="G187" s="120"/>
      <c r="H187" s="96"/>
      <c r="I187" s="23"/>
      <c r="P187" s="23"/>
      <c r="Q187" s="23"/>
      <c r="R187" s="23"/>
      <c r="S187" s="50"/>
      <c r="T187" s="50"/>
      <c r="U187" s="50"/>
      <c r="V187" s="50"/>
      <c r="W187" s="50"/>
      <c r="X187" s="50"/>
      <c r="Y187" s="50"/>
      <c r="Z187" s="50"/>
      <c r="AA187" s="50"/>
      <c r="AB187" s="50"/>
      <c r="AC187" s="50"/>
      <c r="AD187" s="50"/>
      <c r="AE187" s="50"/>
      <c r="AF187" s="50"/>
      <c r="AG187" s="50"/>
      <c r="AH187" s="50"/>
      <c r="AI187" s="50"/>
      <c r="AJ187" s="50"/>
      <c r="AK187" s="50"/>
      <c r="AL187" s="50"/>
      <c r="AM187" s="50"/>
      <c r="AN187" s="50"/>
      <c r="AO187" s="50"/>
      <c r="AP187" s="50"/>
      <c r="AQ187" s="50"/>
      <c r="AR187" s="50"/>
      <c r="AS187" s="50"/>
      <c r="AT187" s="23"/>
      <c r="AU187" s="23"/>
      <c r="AV187" s="23"/>
      <c r="AW187" s="23"/>
      <c r="AX187" s="23"/>
      <c r="AY187" s="23"/>
      <c r="AZ187" s="23"/>
      <c r="BA187" s="23"/>
      <c r="BB187" s="23"/>
      <c r="BC187" s="23"/>
      <c r="BD187" s="23"/>
      <c r="BE187" s="23"/>
      <c r="BF187" s="23"/>
      <c r="BG187" s="23"/>
      <c r="BH187" s="23"/>
      <c r="BI187" s="23"/>
      <c r="BJ187" s="23"/>
      <c r="BK187" s="23"/>
      <c r="BL187" s="23"/>
      <c r="BM187" s="23"/>
      <c r="BN187" s="23"/>
      <c r="BO187" s="23"/>
      <c r="BP187" s="23"/>
      <c r="BQ187" s="23"/>
      <c r="BR187" s="23"/>
      <c r="BS187" s="23"/>
      <c r="BT187" s="23"/>
      <c r="BU187" s="23"/>
      <c r="BV187" s="23"/>
      <c r="BW187" s="23"/>
      <c r="BX187" s="23"/>
      <c r="BY187" s="23"/>
      <c r="BZ187" s="23"/>
      <c r="CA187" s="23"/>
      <c r="CB187" s="23"/>
      <c r="CC187" s="23"/>
      <c r="CD187" s="23"/>
      <c r="CE187" s="23"/>
      <c r="CF187" s="23"/>
      <c r="CG187" s="23"/>
      <c r="CH187" s="23"/>
      <c r="CI187" s="23"/>
      <c r="CJ187" s="23"/>
      <c r="CK187" s="23"/>
      <c r="CL187" s="23"/>
      <c r="CM187" s="23"/>
      <c r="CN187" s="23"/>
      <c r="CO187" s="23"/>
      <c r="CP187" s="23"/>
      <c r="CQ187" s="23"/>
      <c r="CR187" s="23"/>
      <c r="CS187" s="23"/>
      <c r="CT187" s="23"/>
      <c r="CU187" s="23"/>
      <c r="CV187" s="23"/>
      <c r="CW187" s="23"/>
      <c r="CX187" s="23"/>
      <c r="CY187" s="23"/>
      <c r="CZ187" s="23"/>
      <c r="DA187" s="23"/>
      <c r="DB187" s="23"/>
      <c r="DC187" s="23"/>
      <c r="DD187" s="23"/>
      <c r="DE187" s="23"/>
      <c r="DF187" s="23"/>
      <c r="DG187" s="23"/>
      <c r="DH187" s="23"/>
      <c r="DI187" s="23"/>
      <c r="DJ187" s="23"/>
      <c r="DK187" s="23"/>
      <c r="DL187" s="23"/>
      <c r="DM187" s="23"/>
      <c r="DN187" s="23"/>
      <c r="DO187" s="23"/>
      <c r="DP187" s="23"/>
      <c r="DQ187" s="23"/>
      <c r="DR187" s="23"/>
      <c r="DS187" s="23"/>
      <c r="DT187" s="23"/>
      <c r="DU187" s="23"/>
      <c r="DV187" s="23"/>
      <c r="DW187" s="23"/>
      <c r="DX187" s="23"/>
      <c r="DY187" s="23"/>
      <c r="DZ187" s="23"/>
      <c r="EA187" s="23"/>
      <c r="EB187" s="23"/>
      <c r="EC187" s="23"/>
      <c r="ED187" s="23"/>
      <c r="EE187" s="23"/>
      <c r="EF187" s="23"/>
      <c r="EG187" s="23"/>
      <c r="EH187" s="23"/>
      <c r="EI187" s="23"/>
      <c r="EJ187" s="23"/>
      <c r="EK187" s="23"/>
      <c r="EL187" s="23"/>
      <c r="EM187" s="23"/>
      <c r="EN187" s="23"/>
      <c r="EO187" s="23"/>
      <c r="EP187" s="23"/>
      <c r="EQ187" s="23"/>
      <c r="ER187" s="23"/>
      <c r="ES187" s="23"/>
      <c r="ET187" s="23"/>
      <c r="EU187" s="23"/>
      <c r="EV187" s="23"/>
      <c r="EW187" s="23"/>
      <c r="EX187" s="23"/>
      <c r="EY187" s="23"/>
      <c r="EZ187" s="23"/>
      <c r="FA187" s="23"/>
      <c r="FB187" s="23"/>
      <c r="FC187" s="23"/>
      <c r="FD187" s="23"/>
      <c r="FE187" s="23"/>
      <c r="FF187" s="23"/>
      <c r="FG187" s="23"/>
      <c r="FH187" s="23"/>
      <c r="FI187" s="23"/>
      <c r="FJ187" s="23"/>
      <c r="FK187" s="23"/>
      <c r="FL187" s="23"/>
      <c r="FM187" s="23"/>
      <c r="FN187" s="23"/>
      <c r="FO187" s="23"/>
      <c r="FP187" s="23"/>
      <c r="FQ187" s="23"/>
      <c r="FR187" s="23"/>
      <c r="FS187" s="23"/>
      <c r="FT187" s="23"/>
      <c r="FU187" s="23"/>
      <c r="FV187" s="23"/>
      <c r="FW187" s="23"/>
      <c r="FX187" s="23"/>
      <c r="FY187" s="23"/>
      <c r="FZ187" s="23"/>
      <c r="GA187" s="23"/>
      <c r="GB187" s="23"/>
      <c r="GC187" s="23"/>
      <c r="GD187" s="23"/>
      <c r="GE187" s="23"/>
      <c r="GF187" s="23"/>
      <c r="GG187" s="23"/>
      <c r="GH187" s="23"/>
      <c r="GI187" s="23"/>
      <c r="GJ187" s="23"/>
      <c r="GK187" s="23"/>
      <c r="GL187" s="23"/>
      <c r="GM187" s="23"/>
      <c r="GN187" s="23"/>
      <c r="GO187" s="23"/>
      <c r="GP187" s="23"/>
      <c r="GQ187" s="23"/>
      <c r="GR187" s="23"/>
      <c r="GS187" s="23"/>
      <c r="GT187" s="23"/>
      <c r="GU187" s="23"/>
      <c r="GV187" s="23"/>
      <c r="GW187" s="23"/>
      <c r="GX187" s="23"/>
      <c r="GY187" s="23"/>
      <c r="GZ187" s="23"/>
      <c r="HA187" s="23"/>
      <c r="HB187" s="23"/>
      <c r="HC187" s="23"/>
      <c r="HD187" s="23"/>
      <c r="HE187" s="23"/>
      <c r="HF187" s="23"/>
      <c r="HG187" s="23"/>
      <c r="HH187" s="23"/>
      <c r="HI187" s="23"/>
      <c r="HJ187" s="23"/>
      <c r="HK187" s="23"/>
      <c r="HL187" s="23"/>
      <c r="HM187" s="23"/>
      <c r="HN187" s="23"/>
      <c r="HO187" s="23"/>
      <c r="HP187" s="23"/>
      <c r="HQ187" s="23"/>
      <c r="HR187" s="23"/>
      <c r="HS187" s="23"/>
    </row>
    <row r="188" spans="1:227" s="143" customFormat="1">
      <c r="A188" s="23"/>
      <c r="G188" s="120"/>
      <c r="H188" s="96"/>
      <c r="I188" s="23"/>
      <c r="P188" s="23"/>
      <c r="Q188" s="23"/>
      <c r="R188" s="23"/>
      <c r="S188" s="50"/>
      <c r="T188" s="50"/>
      <c r="U188" s="50"/>
      <c r="V188" s="50"/>
      <c r="W188" s="50"/>
      <c r="X188" s="50"/>
      <c r="Y188" s="50"/>
      <c r="Z188" s="50"/>
      <c r="AA188" s="50"/>
      <c r="AB188" s="50"/>
      <c r="AC188" s="50"/>
      <c r="AD188" s="50"/>
      <c r="AE188" s="50"/>
      <c r="AF188" s="50"/>
      <c r="AG188" s="50"/>
      <c r="AH188" s="50"/>
      <c r="AI188" s="50"/>
      <c r="AJ188" s="50"/>
      <c r="AK188" s="50"/>
      <c r="AL188" s="50"/>
      <c r="AM188" s="50"/>
      <c r="AN188" s="50"/>
      <c r="AO188" s="50"/>
      <c r="AP188" s="50"/>
      <c r="AQ188" s="50"/>
      <c r="AR188" s="50"/>
      <c r="AS188" s="50"/>
      <c r="AT188" s="23"/>
      <c r="AU188" s="23"/>
      <c r="AV188" s="23"/>
      <c r="AW188" s="23"/>
      <c r="AX188" s="23"/>
      <c r="AY188" s="23"/>
      <c r="AZ188" s="23"/>
      <c r="BA188" s="23"/>
      <c r="BB188" s="23"/>
      <c r="BC188" s="23"/>
      <c r="BD188" s="23"/>
      <c r="BE188" s="23"/>
      <c r="BF188" s="23"/>
      <c r="BG188" s="23"/>
      <c r="BH188" s="23"/>
      <c r="BI188" s="23"/>
      <c r="BJ188" s="23"/>
      <c r="BK188" s="23"/>
      <c r="BL188" s="23"/>
      <c r="BM188" s="23"/>
      <c r="BN188" s="23"/>
      <c r="BO188" s="23"/>
      <c r="BP188" s="23"/>
      <c r="BQ188" s="23"/>
      <c r="BR188" s="23"/>
      <c r="BS188" s="23"/>
      <c r="BT188" s="23"/>
      <c r="BU188" s="23"/>
      <c r="BV188" s="23"/>
      <c r="BW188" s="23"/>
      <c r="BX188" s="23"/>
      <c r="BY188" s="23"/>
      <c r="BZ188" s="23"/>
      <c r="CA188" s="23"/>
      <c r="CB188" s="23"/>
      <c r="CC188" s="23"/>
      <c r="CD188" s="23"/>
      <c r="CE188" s="23"/>
      <c r="CF188" s="23"/>
      <c r="CG188" s="23"/>
      <c r="CH188" s="23"/>
      <c r="CI188" s="23"/>
      <c r="CJ188" s="23"/>
      <c r="CK188" s="23"/>
      <c r="CL188" s="23"/>
      <c r="CM188" s="23"/>
      <c r="CN188" s="23"/>
      <c r="CO188" s="23"/>
      <c r="CP188" s="23"/>
      <c r="CQ188" s="23"/>
      <c r="CR188" s="23"/>
      <c r="CS188" s="23"/>
      <c r="CT188" s="23"/>
      <c r="CU188" s="23"/>
      <c r="CV188" s="23"/>
      <c r="CW188" s="23"/>
      <c r="CX188" s="23"/>
      <c r="CY188" s="23"/>
      <c r="CZ188" s="23"/>
      <c r="DA188" s="23"/>
      <c r="DB188" s="23"/>
      <c r="DC188" s="23"/>
      <c r="DD188" s="23"/>
      <c r="DE188" s="23"/>
      <c r="DF188" s="23"/>
      <c r="DG188" s="23"/>
      <c r="DH188" s="23"/>
      <c r="DI188" s="23"/>
      <c r="DJ188" s="23"/>
      <c r="DK188" s="23"/>
      <c r="DL188" s="23"/>
      <c r="DM188" s="23"/>
      <c r="DN188" s="23"/>
      <c r="DO188" s="23"/>
      <c r="DP188" s="23"/>
      <c r="DQ188" s="23"/>
      <c r="DR188" s="23"/>
      <c r="DS188" s="23"/>
      <c r="DT188" s="23"/>
      <c r="DU188" s="23"/>
      <c r="DV188" s="23"/>
      <c r="DW188" s="23"/>
      <c r="DX188" s="23"/>
      <c r="DY188" s="23"/>
      <c r="DZ188" s="23"/>
      <c r="EA188" s="23"/>
      <c r="EB188" s="23"/>
      <c r="EC188" s="23"/>
      <c r="ED188" s="23"/>
      <c r="EE188" s="23"/>
      <c r="EF188" s="23"/>
      <c r="EG188" s="23"/>
      <c r="EH188" s="23"/>
      <c r="EI188" s="23"/>
      <c r="EJ188" s="23"/>
      <c r="EK188" s="23"/>
      <c r="EL188" s="23"/>
      <c r="EM188" s="23"/>
      <c r="EN188" s="23"/>
      <c r="EO188" s="23"/>
      <c r="EP188" s="23"/>
      <c r="EQ188" s="23"/>
      <c r="ER188" s="23"/>
      <c r="ES188" s="23"/>
      <c r="ET188" s="23"/>
      <c r="EU188" s="23"/>
      <c r="EV188" s="23"/>
      <c r="EW188" s="23"/>
      <c r="EX188" s="23"/>
      <c r="EY188" s="23"/>
      <c r="EZ188" s="23"/>
      <c r="FA188" s="23"/>
      <c r="FB188" s="23"/>
      <c r="FC188" s="23"/>
      <c r="FD188" s="23"/>
      <c r="FE188" s="23"/>
      <c r="FF188" s="23"/>
      <c r="FG188" s="23"/>
      <c r="FH188" s="23"/>
      <c r="FI188" s="23"/>
      <c r="FJ188" s="23"/>
      <c r="FK188" s="23"/>
      <c r="FL188" s="23"/>
      <c r="FM188" s="23"/>
      <c r="FN188" s="23"/>
      <c r="FO188" s="23"/>
      <c r="FP188" s="23"/>
      <c r="FQ188" s="23"/>
      <c r="FR188" s="23"/>
      <c r="FS188" s="23"/>
      <c r="FT188" s="23"/>
      <c r="FU188" s="23"/>
      <c r="FV188" s="23"/>
      <c r="FW188" s="23"/>
      <c r="FX188" s="23"/>
      <c r="FY188" s="23"/>
      <c r="FZ188" s="23"/>
      <c r="GA188" s="23"/>
      <c r="GB188" s="23"/>
      <c r="GC188" s="23"/>
      <c r="GD188" s="23"/>
      <c r="GE188" s="23"/>
      <c r="GF188" s="23"/>
      <c r="GG188" s="23"/>
      <c r="GH188" s="23"/>
      <c r="GI188" s="23"/>
      <c r="GJ188" s="23"/>
      <c r="GK188" s="23"/>
      <c r="GL188" s="23"/>
      <c r="GM188" s="23"/>
      <c r="GN188" s="23"/>
      <c r="GO188" s="23"/>
      <c r="GP188" s="23"/>
      <c r="GQ188" s="23"/>
      <c r="GR188" s="23"/>
      <c r="GS188" s="23"/>
      <c r="GT188" s="23"/>
      <c r="GU188" s="23"/>
      <c r="GV188" s="23"/>
      <c r="GW188" s="23"/>
      <c r="GX188" s="23"/>
      <c r="GY188" s="23"/>
      <c r="GZ188" s="23"/>
      <c r="HA188" s="23"/>
      <c r="HB188" s="23"/>
      <c r="HC188" s="23"/>
      <c r="HD188" s="23"/>
      <c r="HE188" s="23"/>
      <c r="HF188" s="23"/>
      <c r="HG188" s="23"/>
      <c r="HH188" s="23"/>
      <c r="HI188" s="23"/>
      <c r="HJ188" s="23"/>
      <c r="HK188" s="23"/>
      <c r="HL188" s="23"/>
      <c r="HM188" s="23"/>
      <c r="HN188" s="23"/>
      <c r="HO188" s="23"/>
      <c r="HP188" s="23"/>
      <c r="HQ188" s="23"/>
      <c r="HR188" s="23"/>
      <c r="HS188" s="23"/>
    </row>
    <row r="189" spans="1:227" s="143" customFormat="1">
      <c r="A189" s="23"/>
      <c r="G189" s="120"/>
      <c r="H189" s="96"/>
      <c r="I189" s="23"/>
      <c r="P189" s="23"/>
      <c r="Q189" s="23"/>
      <c r="R189" s="23"/>
      <c r="S189" s="50"/>
      <c r="T189" s="50"/>
      <c r="U189" s="50"/>
      <c r="V189" s="50"/>
      <c r="W189" s="50"/>
      <c r="X189" s="50"/>
      <c r="Y189" s="50"/>
      <c r="Z189" s="50"/>
      <c r="AA189" s="50"/>
      <c r="AB189" s="50"/>
      <c r="AC189" s="50"/>
      <c r="AD189" s="50"/>
      <c r="AE189" s="50"/>
      <c r="AF189" s="50"/>
      <c r="AG189" s="50"/>
      <c r="AH189" s="50"/>
      <c r="AI189" s="50"/>
      <c r="AJ189" s="50"/>
      <c r="AK189" s="50"/>
      <c r="AL189" s="50"/>
      <c r="AM189" s="50"/>
      <c r="AN189" s="50"/>
      <c r="AO189" s="50"/>
      <c r="AP189" s="50"/>
      <c r="AQ189" s="50"/>
      <c r="AR189" s="50"/>
      <c r="AS189" s="50"/>
      <c r="AT189" s="23"/>
      <c r="AU189" s="23"/>
      <c r="AV189" s="23"/>
      <c r="AW189" s="23"/>
      <c r="AX189" s="23"/>
      <c r="AY189" s="23"/>
      <c r="AZ189" s="23"/>
      <c r="BA189" s="23"/>
      <c r="BB189" s="23"/>
      <c r="BC189" s="23"/>
      <c r="BD189" s="23"/>
      <c r="BE189" s="23"/>
      <c r="BF189" s="23"/>
      <c r="BG189" s="23"/>
      <c r="BH189" s="23"/>
      <c r="BI189" s="23"/>
      <c r="BJ189" s="23"/>
      <c r="BK189" s="23"/>
      <c r="BL189" s="23"/>
      <c r="BM189" s="23"/>
      <c r="BN189" s="23"/>
      <c r="BO189" s="23"/>
      <c r="BP189" s="23"/>
      <c r="BQ189" s="23"/>
      <c r="BR189" s="23"/>
      <c r="BS189" s="23"/>
      <c r="BT189" s="23"/>
      <c r="BU189" s="23"/>
      <c r="BV189" s="23"/>
      <c r="BW189" s="23"/>
      <c r="BX189" s="23"/>
      <c r="BY189" s="23"/>
      <c r="BZ189" s="23"/>
      <c r="CA189" s="23"/>
      <c r="CB189" s="23"/>
      <c r="CC189" s="23"/>
      <c r="CD189" s="23"/>
      <c r="CE189" s="23"/>
      <c r="CF189" s="23"/>
      <c r="CG189" s="23"/>
      <c r="CH189" s="23"/>
      <c r="CI189" s="23"/>
      <c r="CJ189" s="23"/>
      <c r="CK189" s="23"/>
      <c r="CL189" s="23"/>
      <c r="CM189" s="23"/>
      <c r="CN189" s="23"/>
      <c r="CO189" s="23"/>
      <c r="CP189" s="23"/>
      <c r="CQ189" s="23"/>
      <c r="CR189" s="23"/>
      <c r="CS189" s="23"/>
      <c r="CT189" s="23"/>
      <c r="CU189" s="23"/>
      <c r="CV189" s="23"/>
      <c r="CW189" s="23"/>
      <c r="CX189" s="23"/>
      <c r="CY189" s="23"/>
      <c r="CZ189" s="23"/>
      <c r="DA189" s="23"/>
      <c r="DB189" s="23"/>
      <c r="DC189" s="23"/>
      <c r="DD189" s="23"/>
      <c r="DE189" s="23"/>
      <c r="DF189" s="23"/>
      <c r="DG189" s="23"/>
      <c r="DH189" s="23"/>
      <c r="DI189" s="23"/>
      <c r="DJ189" s="23"/>
      <c r="DK189" s="23"/>
      <c r="DL189" s="23"/>
      <c r="DM189" s="23"/>
      <c r="DN189" s="23"/>
      <c r="DO189" s="23"/>
      <c r="DP189" s="23"/>
      <c r="DQ189" s="23"/>
      <c r="DR189" s="23"/>
      <c r="DS189" s="23"/>
      <c r="DT189" s="23"/>
      <c r="DU189" s="23"/>
      <c r="DV189" s="23"/>
      <c r="DW189" s="23"/>
      <c r="DX189" s="23"/>
      <c r="DY189" s="23"/>
      <c r="DZ189" s="23"/>
      <c r="EA189" s="23"/>
      <c r="EB189" s="23"/>
      <c r="EC189" s="23"/>
      <c r="ED189" s="23"/>
      <c r="EE189" s="23"/>
      <c r="EF189" s="23"/>
      <c r="EG189" s="23"/>
      <c r="EH189" s="23"/>
      <c r="EI189" s="23"/>
      <c r="EJ189" s="23"/>
      <c r="EK189" s="23"/>
      <c r="EL189" s="23"/>
      <c r="EM189" s="23"/>
      <c r="EN189" s="23"/>
      <c r="EO189" s="23"/>
      <c r="EP189" s="23"/>
      <c r="EQ189" s="23"/>
      <c r="ER189" s="23"/>
      <c r="ES189" s="23"/>
      <c r="ET189" s="23"/>
      <c r="EU189" s="23"/>
      <c r="EV189" s="23"/>
      <c r="EW189" s="23"/>
      <c r="EX189" s="23"/>
      <c r="EY189" s="23"/>
      <c r="EZ189" s="23"/>
      <c r="FA189" s="23"/>
      <c r="FB189" s="23"/>
      <c r="FC189" s="23"/>
      <c r="FD189" s="23"/>
      <c r="FE189" s="23"/>
      <c r="FF189" s="23"/>
      <c r="FG189" s="23"/>
      <c r="FH189" s="23"/>
      <c r="FI189" s="23"/>
      <c r="FJ189" s="23"/>
      <c r="FK189" s="23"/>
      <c r="FL189" s="23"/>
      <c r="FM189" s="23"/>
      <c r="FN189" s="23"/>
      <c r="FO189" s="23"/>
      <c r="FP189" s="23"/>
      <c r="FQ189" s="23"/>
      <c r="FR189" s="23"/>
      <c r="FS189" s="23"/>
      <c r="FT189" s="23"/>
      <c r="FU189" s="23"/>
      <c r="FV189" s="23"/>
      <c r="FW189" s="23"/>
      <c r="FX189" s="23"/>
      <c r="FY189" s="23"/>
      <c r="FZ189" s="23"/>
      <c r="GA189" s="23"/>
      <c r="GB189" s="23"/>
      <c r="GC189" s="23"/>
      <c r="GD189" s="23"/>
      <c r="GE189" s="23"/>
      <c r="GF189" s="23"/>
      <c r="GG189" s="23"/>
      <c r="GH189" s="23"/>
      <c r="GI189" s="23"/>
      <c r="GJ189" s="23"/>
      <c r="GK189" s="23"/>
      <c r="GL189" s="23"/>
      <c r="GM189" s="23"/>
      <c r="GN189" s="23"/>
      <c r="GO189" s="23"/>
      <c r="GP189" s="23"/>
      <c r="GQ189" s="23"/>
      <c r="GR189" s="23"/>
      <c r="GS189" s="23"/>
      <c r="GT189" s="23"/>
      <c r="GU189" s="23"/>
      <c r="GV189" s="23"/>
      <c r="GW189" s="23"/>
      <c r="GX189" s="23"/>
      <c r="GY189" s="23"/>
      <c r="GZ189" s="23"/>
      <c r="HA189" s="23"/>
      <c r="HB189" s="23"/>
      <c r="HC189" s="23"/>
      <c r="HD189" s="23"/>
      <c r="HE189" s="23"/>
      <c r="HF189" s="23"/>
      <c r="HG189" s="23"/>
      <c r="HH189" s="23"/>
      <c r="HI189" s="23"/>
      <c r="HJ189" s="23"/>
      <c r="HK189" s="23"/>
      <c r="HL189" s="23"/>
      <c r="HM189" s="23"/>
      <c r="HN189" s="23"/>
      <c r="HO189" s="23"/>
      <c r="HP189" s="23"/>
      <c r="HQ189" s="23"/>
      <c r="HR189" s="23"/>
      <c r="HS189" s="23"/>
    </row>
    <row r="190" spans="1:227" s="143" customFormat="1">
      <c r="A190" s="23"/>
      <c r="G190" s="120"/>
      <c r="H190" s="96"/>
      <c r="I190" s="23"/>
      <c r="P190" s="23"/>
      <c r="Q190" s="23"/>
      <c r="R190" s="23"/>
      <c r="S190" s="50"/>
      <c r="T190" s="50"/>
      <c r="U190" s="50"/>
      <c r="V190" s="50"/>
      <c r="W190" s="50"/>
      <c r="X190" s="50"/>
      <c r="Y190" s="50"/>
      <c r="Z190" s="50"/>
      <c r="AA190" s="50"/>
      <c r="AB190" s="50"/>
      <c r="AC190" s="50"/>
      <c r="AD190" s="50"/>
      <c r="AE190" s="50"/>
      <c r="AF190" s="50"/>
      <c r="AG190" s="50"/>
      <c r="AH190" s="50"/>
      <c r="AI190" s="50"/>
      <c r="AJ190" s="50"/>
      <c r="AK190" s="50"/>
      <c r="AL190" s="50"/>
      <c r="AM190" s="50"/>
      <c r="AN190" s="50"/>
      <c r="AO190" s="50"/>
      <c r="AP190" s="50"/>
      <c r="AQ190" s="50"/>
      <c r="AR190" s="50"/>
      <c r="AS190" s="50"/>
      <c r="AT190" s="23"/>
      <c r="AU190" s="23"/>
      <c r="AV190" s="23"/>
      <c r="AW190" s="23"/>
      <c r="AX190" s="23"/>
      <c r="AY190" s="23"/>
      <c r="AZ190" s="23"/>
      <c r="BA190" s="23"/>
      <c r="BB190" s="23"/>
      <c r="BC190" s="23"/>
      <c r="BD190" s="23"/>
      <c r="BE190" s="23"/>
      <c r="BF190" s="23"/>
      <c r="BG190" s="23"/>
      <c r="BH190" s="23"/>
      <c r="BI190" s="23"/>
      <c r="BJ190" s="23"/>
      <c r="BK190" s="23"/>
      <c r="BL190" s="23"/>
      <c r="BM190" s="23"/>
      <c r="BN190" s="23"/>
      <c r="BO190" s="23"/>
      <c r="BP190" s="23"/>
      <c r="BQ190" s="23"/>
      <c r="BR190" s="23"/>
      <c r="BS190" s="23"/>
      <c r="BT190" s="23"/>
      <c r="BU190" s="23"/>
      <c r="BV190" s="23"/>
      <c r="BW190" s="23"/>
      <c r="BX190" s="23"/>
      <c r="BY190" s="23"/>
      <c r="BZ190" s="23"/>
      <c r="CA190" s="23"/>
      <c r="CB190" s="23"/>
      <c r="CC190" s="23"/>
      <c r="CD190" s="23"/>
      <c r="CE190" s="23"/>
      <c r="CF190" s="23"/>
      <c r="CG190" s="23"/>
      <c r="CH190" s="23"/>
      <c r="CI190" s="23"/>
      <c r="CJ190" s="23"/>
      <c r="CK190" s="23"/>
      <c r="CL190" s="23"/>
      <c r="CM190" s="23"/>
      <c r="CN190" s="23"/>
      <c r="CO190" s="23"/>
      <c r="CP190" s="23"/>
      <c r="CQ190" s="23"/>
      <c r="CR190" s="23"/>
      <c r="CS190" s="23"/>
      <c r="CT190" s="23"/>
      <c r="CU190" s="23"/>
      <c r="CV190" s="23"/>
      <c r="CW190" s="23"/>
      <c r="CX190" s="23"/>
      <c r="CY190" s="23"/>
      <c r="CZ190" s="23"/>
      <c r="DA190" s="23"/>
      <c r="DB190" s="23"/>
      <c r="DC190" s="23"/>
      <c r="DD190" s="23"/>
      <c r="DE190" s="23"/>
      <c r="DF190" s="23"/>
      <c r="DG190" s="23"/>
      <c r="DH190" s="23"/>
      <c r="DI190" s="23"/>
      <c r="DJ190" s="23"/>
      <c r="DK190" s="23"/>
      <c r="DL190" s="23"/>
      <c r="DM190" s="23"/>
      <c r="DN190" s="23"/>
      <c r="DO190" s="23"/>
      <c r="DP190" s="23"/>
      <c r="DQ190" s="23"/>
      <c r="DR190" s="23"/>
      <c r="DS190" s="23"/>
      <c r="DT190" s="23"/>
      <c r="DU190" s="23"/>
      <c r="DV190" s="23"/>
      <c r="DW190" s="23"/>
      <c r="DX190" s="23"/>
      <c r="DY190" s="23"/>
      <c r="DZ190" s="23"/>
      <c r="EA190" s="23"/>
      <c r="EB190" s="23"/>
      <c r="EC190" s="23"/>
      <c r="ED190" s="23"/>
      <c r="EE190" s="23"/>
      <c r="EF190" s="23"/>
      <c r="EG190" s="23"/>
      <c r="EH190" s="23"/>
      <c r="EI190" s="23"/>
      <c r="EJ190" s="23"/>
      <c r="EK190" s="23"/>
      <c r="EL190" s="23"/>
      <c r="EM190" s="23"/>
      <c r="EN190" s="23"/>
      <c r="EO190" s="23"/>
      <c r="EP190" s="23"/>
      <c r="EQ190" s="23"/>
      <c r="ER190" s="23"/>
      <c r="ES190" s="23"/>
      <c r="ET190" s="23"/>
      <c r="EU190" s="23"/>
      <c r="EV190" s="23"/>
      <c r="EW190" s="23"/>
      <c r="EX190" s="23"/>
      <c r="EY190" s="23"/>
      <c r="EZ190" s="23"/>
      <c r="FA190" s="23"/>
      <c r="FB190" s="23"/>
      <c r="FC190" s="23"/>
      <c r="FD190" s="23"/>
      <c r="FE190" s="23"/>
      <c r="FF190" s="23"/>
      <c r="FG190" s="23"/>
      <c r="FH190" s="23"/>
      <c r="FI190" s="23"/>
      <c r="FJ190" s="23"/>
      <c r="FK190" s="23"/>
      <c r="FL190" s="23"/>
      <c r="FM190" s="23"/>
      <c r="FN190" s="23"/>
      <c r="FO190" s="23"/>
      <c r="FP190" s="23"/>
      <c r="FQ190" s="23"/>
      <c r="FR190" s="23"/>
      <c r="FS190" s="23"/>
      <c r="FT190" s="23"/>
      <c r="FU190" s="23"/>
      <c r="FV190" s="23"/>
      <c r="FW190" s="23"/>
      <c r="FX190" s="23"/>
      <c r="FY190" s="23"/>
      <c r="FZ190" s="23"/>
      <c r="GA190" s="23"/>
      <c r="GB190" s="23"/>
      <c r="GC190" s="23"/>
      <c r="GD190" s="23"/>
      <c r="GE190" s="23"/>
      <c r="GF190" s="23"/>
      <c r="GG190" s="23"/>
      <c r="GH190" s="23"/>
      <c r="GI190" s="23"/>
      <c r="GJ190" s="23"/>
      <c r="GK190" s="23"/>
      <c r="GL190" s="23"/>
      <c r="GM190" s="23"/>
      <c r="GN190" s="23"/>
      <c r="GO190" s="23"/>
      <c r="GP190" s="23"/>
      <c r="GQ190" s="23"/>
      <c r="GR190" s="23"/>
      <c r="GS190" s="23"/>
      <c r="GT190" s="23"/>
      <c r="GU190" s="23"/>
      <c r="GV190" s="23"/>
      <c r="GW190" s="23"/>
      <c r="GX190" s="23"/>
      <c r="GY190" s="23"/>
      <c r="GZ190" s="23"/>
      <c r="HA190" s="23"/>
      <c r="HB190" s="23"/>
      <c r="HC190" s="23"/>
      <c r="HD190" s="23"/>
      <c r="HE190" s="23"/>
      <c r="HF190" s="23"/>
      <c r="HG190" s="23"/>
      <c r="HH190" s="23"/>
      <c r="HI190" s="23"/>
      <c r="HJ190" s="23"/>
      <c r="HK190" s="23"/>
      <c r="HL190" s="23"/>
      <c r="HM190" s="23"/>
      <c r="HN190" s="23"/>
      <c r="HO190" s="23"/>
      <c r="HP190" s="23"/>
      <c r="HQ190" s="23"/>
      <c r="HR190" s="23"/>
      <c r="HS190" s="23"/>
    </row>
    <row r="191" spans="1:227" s="143" customFormat="1" ht="24" customHeight="1">
      <c r="A191" s="23"/>
      <c r="G191" s="120"/>
      <c r="H191" s="96"/>
      <c r="I191" s="23"/>
      <c r="P191" s="23"/>
      <c r="Q191" s="23"/>
      <c r="R191" s="23"/>
      <c r="S191" s="50"/>
      <c r="T191" s="50"/>
      <c r="U191" s="50"/>
      <c r="V191" s="50"/>
      <c r="W191" s="50"/>
      <c r="X191" s="50"/>
      <c r="Y191" s="50"/>
      <c r="Z191" s="50"/>
      <c r="AA191" s="50"/>
      <c r="AB191" s="50"/>
      <c r="AC191" s="50"/>
      <c r="AD191" s="50"/>
      <c r="AE191" s="50"/>
      <c r="AF191" s="50"/>
      <c r="AG191" s="50"/>
      <c r="AH191" s="50"/>
      <c r="AI191" s="50"/>
      <c r="AJ191" s="50"/>
      <c r="AK191" s="50"/>
      <c r="AL191" s="50"/>
      <c r="AM191" s="50"/>
      <c r="AN191" s="50"/>
      <c r="AO191" s="50"/>
      <c r="AP191" s="50"/>
      <c r="AQ191" s="50"/>
      <c r="AR191" s="50"/>
      <c r="AS191" s="50"/>
      <c r="AT191" s="23"/>
      <c r="AU191" s="23"/>
      <c r="AV191" s="23"/>
      <c r="AW191" s="23"/>
      <c r="AX191" s="23"/>
      <c r="AY191" s="23"/>
      <c r="AZ191" s="23"/>
      <c r="BA191" s="23"/>
      <c r="BB191" s="23"/>
      <c r="BC191" s="23"/>
      <c r="BD191" s="23"/>
      <c r="BE191" s="23"/>
      <c r="BF191" s="23"/>
      <c r="BG191" s="23"/>
      <c r="BH191" s="23"/>
      <c r="BI191" s="23"/>
      <c r="BJ191" s="23"/>
      <c r="BK191" s="23"/>
      <c r="BL191" s="23"/>
      <c r="BM191" s="23"/>
      <c r="BN191" s="23"/>
      <c r="BO191" s="23"/>
      <c r="BP191" s="23"/>
      <c r="BQ191" s="23"/>
      <c r="BR191" s="23"/>
      <c r="BS191" s="23"/>
      <c r="BT191" s="23"/>
      <c r="BU191" s="23"/>
      <c r="BV191" s="23"/>
      <c r="BW191" s="23"/>
      <c r="BX191" s="23"/>
      <c r="BY191" s="23"/>
      <c r="BZ191" s="23"/>
      <c r="CA191" s="23"/>
      <c r="CB191" s="23"/>
      <c r="CC191" s="23"/>
      <c r="CD191" s="23"/>
      <c r="CE191" s="23"/>
      <c r="CF191" s="23"/>
      <c r="CG191" s="23"/>
      <c r="CH191" s="23"/>
      <c r="CI191" s="23"/>
      <c r="CJ191" s="23"/>
      <c r="CK191" s="23"/>
      <c r="CL191" s="23"/>
      <c r="CM191" s="23"/>
      <c r="CN191" s="23"/>
      <c r="CO191" s="23"/>
      <c r="CP191" s="23"/>
      <c r="CQ191" s="23"/>
      <c r="CR191" s="23"/>
      <c r="CS191" s="23"/>
      <c r="CT191" s="23"/>
      <c r="CU191" s="23"/>
      <c r="CV191" s="23"/>
      <c r="CW191" s="23"/>
      <c r="CX191" s="23"/>
      <c r="CY191" s="23"/>
      <c r="CZ191" s="23"/>
      <c r="DA191" s="23"/>
      <c r="DB191" s="23"/>
      <c r="DC191" s="23"/>
      <c r="DD191" s="23"/>
      <c r="DE191" s="23"/>
      <c r="DF191" s="23"/>
      <c r="DG191" s="23"/>
      <c r="DH191" s="23"/>
      <c r="DI191" s="23"/>
      <c r="DJ191" s="23"/>
      <c r="DK191" s="23"/>
      <c r="DL191" s="23"/>
      <c r="DM191" s="23"/>
      <c r="DN191" s="23"/>
      <c r="DO191" s="23"/>
      <c r="DP191" s="23"/>
      <c r="DQ191" s="23"/>
      <c r="DR191" s="23"/>
      <c r="DS191" s="23"/>
      <c r="DT191" s="23"/>
      <c r="DU191" s="23"/>
      <c r="DV191" s="23"/>
      <c r="DW191" s="23"/>
      <c r="DX191" s="23"/>
      <c r="DY191" s="23"/>
      <c r="DZ191" s="23"/>
      <c r="EA191" s="23"/>
      <c r="EB191" s="23"/>
      <c r="EC191" s="23"/>
      <c r="ED191" s="23"/>
      <c r="EE191" s="23"/>
      <c r="EF191" s="23"/>
      <c r="EG191" s="23"/>
      <c r="EH191" s="23"/>
      <c r="EI191" s="23"/>
      <c r="EJ191" s="23"/>
      <c r="EK191" s="23"/>
      <c r="EL191" s="23"/>
      <c r="EM191" s="23"/>
      <c r="EN191" s="23"/>
      <c r="EO191" s="23"/>
      <c r="EP191" s="23"/>
      <c r="EQ191" s="23"/>
      <c r="ER191" s="23"/>
      <c r="ES191" s="23"/>
      <c r="ET191" s="23"/>
      <c r="EU191" s="23"/>
      <c r="EV191" s="23"/>
      <c r="EW191" s="23"/>
      <c r="EX191" s="23"/>
      <c r="EY191" s="23"/>
      <c r="EZ191" s="23"/>
      <c r="FA191" s="23"/>
      <c r="FB191" s="23"/>
      <c r="FC191" s="23"/>
      <c r="FD191" s="23"/>
      <c r="FE191" s="23"/>
      <c r="FF191" s="23"/>
      <c r="FG191" s="23"/>
      <c r="FH191" s="23"/>
      <c r="FI191" s="23"/>
      <c r="FJ191" s="23"/>
      <c r="FK191" s="23"/>
      <c r="FL191" s="23"/>
      <c r="FM191" s="23"/>
      <c r="FN191" s="23"/>
      <c r="FO191" s="23"/>
      <c r="FP191" s="23"/>
      <c r="FQ191" s="23"/>
      <c r="FR191" s="23"/>
      <c r="FS191" s="23"/>
      <c r="FT191" s="23"/>
      <c r="FU191" s="23"/>
      <c r="FV191" s="23"/>
      <c r="FW191" s="23"/>
      <c r="FX191" s="23"/>
      <c r="FY191" s="23"/>
      <c r="FZ191" s="23"/>
      <c r="GA191" s="23"/>
      <c r="GB191" s="23"/>
      <c r="GC191" s="23"/>
      <c r="GD191" s="23"/>
      <c r="GE191" s="23"/>
      <c r="GF191" s="23"/>
      <c r="GG191" s="23"/>
      <c r="GH191" s="23"/>
      <c r="GI191" s="23"/>
      <c r="GJ191" s="23"/>
      <c r="GK191" s="23"/>
      <c r="GL191" s="23"/>
      <c r="GM191" s="23"/>
      <c r="GN191" s="23"/>
      <c r="GO191" s="23"/>
      <c r="GP191" s="23"/>
      <c r="GQ191" s="23"/>
      <c r="GR191" s="23"/>
      <c r="GS191" s="23"/>
      <c r="GT191" s="23"/>
      <c r="GU191" s="23"/>
      <c r="GV191" s="23"/>
      <c r="GW191" s="23"/>
      <c r="GX191" s="23"/>
      <c r="GY191" s="23"/>
      <c r="GZ191" s="23"/>
      <c r="HA191" s="23"/>
      <c r="HB191" s="23"/>
      <c r="HC191" s="23"/>
      <c r="HD191" s="23"/>
      <c r="HE191" s="23"/>
      <c r="HF191" s="23"/>
      <c r="HG191" s="23"/>
      <c r="HH191" s="23"/>
      <c r="HI191" s="23"/>
      <c r="HJ191" s="23"/>
      <c r="HK191" s="23"/>
      <c r="HL191" s="23"/>
      <c r="HM191" s="23"/>
      <c r="HN191" s="23"/>
      <c r="HO191" s="23"/>
      <c r="HP191" s="23"/>
      <c r="HQ191" s="23"/>
      <c r="HR191" s="23"/>
      <c r="HS191" s="23"/>
    </row>
    <row r="192" spans="1:227" s="143" customFormat="1">
      <c r="A192" s="23"/>
      <c r="G192" s="120"/>
      <c r="H192" s="96"/>
      <c r="I192" s="23"/>
      <c r="P192" s="23"/>
      <c r="Q192" s="23"/>
      <c r="R192" s="23"/>
      <c r="S192" s="50"/>
      <c r="T192" s="50"/>
      <c r="U192" s="50"/>
      <c r="V192" s="50"/>
      <c r="W192" s="50"/>
      <c r="X192" s="50"/>
      <c r="Y192" s="50"/>
      <c r="Z192" s="50"/>
      <c r="AA192" s="50"/>
      <c r="AB192" s="50"/>
      <c r="AC192" s="50"/>
      <c r="AD192" s="50"/>
      <c r="AE192" s="50"/>
      <c r="AF192" s="50"/>
      <c r="AG192" s="50"/>
      <c r="AH192" s="50"/>
      <c r="AI192" s="50"/>
      <c r="AJ192" s="50"/>
      <c r="AK192" s="50"/>
      <c r="AL192" s="50"/>
      <c r="AM192" s="50"/>
      <c r="AN192" s="50"/>
      <c r="AO192" s="50"/>
      <c r="AP192" s="50"/>
      <c r="AQ192" s="50"/>
      <c r="AR192" s="50"/>
      <c r="AS192" s="50"/>
      <c r="AT192" s="23"/>
      <c r="AU192" s="23"/>
      <c r="AV192" s="23"/>
      <c r="AW192" s="23"/>
      <c r="AX192" s="23"/>
      <c r="AY192" s="23"/>
      <c r="AZ192" s="23"/>
      <c r="BA192" s="23"/>
      <c r="BB192" s="23"/>
      <c r="BC192" s="23"/>
      <c r="BD192" s="23"/>
      <c r="BE192" s="23"/>
      <c r="BF192" s="23"/>
      <c r="BG192" s="23"/>
      <c r="BH192" s="23"/>
      <c r="BI192" s="23"/>
      <c r="BJ192" s="23"/>
      <c r="BK192" s="23"/>
      <c r="BL192" s="23"/>
      <c r="BM192" s="23"/>
      <c r="BN192" s="23"/>
      <c r="BO192" s="23"/>
      <c r="BP192" s="23"/>
      <c r="BQ192" s="23"/>
      <c r="BR192" s="23"/>
      <c r="BS192" s="23"/>
      <c r="BT192" s="23"/>
      <c r="BU192" s="23"/>
      <c r="BV192" s="23"/>
      <c r="BW192" s="23"/>
      <c r="BX192" s="23"/>
      <c r="BY192" s="23"/>
      <c r="BZ192" s="23"/>
      <c r="CA192" s="23"/>
      <c r="CB192" s="23"/>
      <c r="CC192" s="23"/>
      <c r="CD192" s="23"/>
      <c r="CE192" s="23"/>
      <c r="CF192" s="23"/>
      <c r="CG192" s="23"/>
      <c r="CH192" s="23"/>
      <c r="CI192" s="23"/>
      <c r="CJ192" s="23"/>
      <c r="CK192" s="23"/>
      <c r="CL192" s="23"/>
      <c r="CM192" s="23"/>
      <c r="CN192" s="23"/>
      <c r="CO192" s="23"/>
      <c r="CP192" s="23"/>
      <c r="CQ192" s="23"/>
      <c r="CR192" s="23"/>
      <c r="CS192" s="23"/>
      <c r="CT192" s="23"/>
      <c r="CU192" s="23"/>
      <c r="CV192" s="23"/>
      <c r="CW192" s="23"/>
      <c r="CX192" s="23"/>
      <c r="CY192" s="23"/>
      <c r="CZ192" s="23"/>
      <c r="DA192" s="23"/>
      <c r="DB192" s="23"/>
      <c r="DC192" s="23"/>
      <c r="DD192" s="23"/>
      <c r="DE192" s="23"/>
      <c r="DF192" s="23"/>
      <c r="DG192" s="23"/>
      <c r="DH192" s="23"/>
      <c r="DI192" s="23"/>
      <c r="DJ192" s="23"/>
      <c r="DK192" s="23"/>
      <c r="DL192" s="23"/>
      <c r="DM192" s="23"/>
      <c r="DN192" s="23"/>
      <c r="DO192" s="23"/>
      <c r="DP192" s="23"/>
      <c r="DQ192" s="23"/>
      <c r="DR192" s="23"/>
      <c r="DS192" s="23"/>
      <c r="DT192" s="23"/>
      <c r="DU192" s="23"/>
      <c r="DV192" s="23"/>
      <c r="DW192" s="23"/>
      <c r="DX192" s="23"/>
      <c r="DY192" s="23"/>
      <c r="DZ192" s="23"/>
      <c r="EA192" s="23"/>
      <c r="EB192" s="23"/>
      <c r="EC192" s="23"/>
      <c r="ED192" s="23"/>
      <c r="EE192" s="23"/>
      <c r="EF192" s="23"/>
      <c r="EG192" s="23"/>
      <c r="EH192" s="23"/>
      <c r="EI192" s="23"/>
      <c r="EJ192" s="23"/>
      <c r="EK192" s="23"/>
      <c r="EL192" s="23"/>
      <c r="EM192" s="23"/>
      <c r="EN192" s="23"/>
      <c r="EO192" s="23"/>
      <c r="EP192" s="23"/>
      <c r="EQ192" s="23"/>
      <c r="ER192" s="23"/>
      <c r="ES192" s="23"/>
      <c r="ET192" s="23"/>
      <c r="EU192" s="23"/>
      <c r="EV192" s="23"/>
      <c r="EW192" s="23"/>
      <c r="EX192" s="23"/>
      <c r="EY192" s="23"/>
      <c r="EZ192" s="23"/>
      <c r="FA192" s="23"/>
      <c r="FB192" s="23"/>
      <c r="FC192" s="23"/>
      <c r="FD192" s="23"/>
      <c r="FE192" s="23"/>
      <c r="FF192" s="23"/>
      <c r="FG192" s="23"/>
      <c r="FH192" s="23"/>
      <c r="FI192" s="23"/>
      <c r="FJ192" s="23"/>
      <c r="FK192" s="23"/>
      <c r="FL192" s="23"/>
      <c r="FM192" s="23"/>
      <c r="FN192" s="23"/>
      <c r="FO192" s="23"/>
      <c r="FP192" s="23"/>
      <c r="FQ192" s="23"/>
      <c r="FR192" s="23"/>
      <c r="FS192" s="23"/>
      <c r="FT192" s="23"/>
      <c r="FU192" s="23"/>
      <c r="FV192" s="23"/>
      <c r="FW192" s="23"/>
      <c r="FX192" s="23"/>
      <c r="FY192" s="23"/>
      <c r="FZ192" s="23"/>
      <c r="GA192" s="23"/>
      <c r="GB192" s="23"/>
      <c r="GC192" s="23"/>
      <c r="GD192" s="23"/>
      <c r="GE192" s="23"/>
      <c r="GF192" s="23"/>
      <c r="GG192" s="23"/>
      <c r="GH192" s="23"/>
      <c r="GI192" s="23"/>
      <c r="GJ192" s="23"/>
      <c r="GK192" s="23"/>
      <c r="GL192" s="23"/>
      <c r="GM192" s="23"/>
      <c r="GN192" s="23"/>
      <c r="GO192" s="23"/>
      <c r="GP192" s="23"/>
      <c r="GQ192" s="23"/>
      <c r="GR192" s="23"/>
      <c r="GS192" s="23"/>
      <c r="GT192" s="23"/>
      <c r="GU192" s="23"/>
      <c r="GV192" s="23"/>
      <c r="GW192" s="23"/>
      <c r="GX192" s="23"/>
      <c r="GY192" s="23"/>
      <c r="GZ192" s="23"/>
      <c r="HA192" s="23"/>
      <c r="HB192" s="23"/>
      <c r="HC192" s="23"/>
      <c r="HD192" s="23"/>
      <c r="HE192" s="23"/>
      <c r="HF192" s="23"/>
      <c r="HG192" s="23"/>
      <c r="HH192" s="23"/>
      <c r="HI192" s="23"/>
      <c r="HJ192" s="23"/>
      <c r="HK192" s="23"/>
      <c r="HL192" s="23"/>
      <c r="HM192" s="23"/>
      <c r="HN192" s="23"/>
      <c r="HO192" s="23"/>
      <c r="HP192" s="23"/>
      <c r="HQ192" s="23"/>
      <c r="HR192" s="23"/>
      <c r="HS192" s="23"/>
    </row>
    <row r="193" spans="1:227" s="143" customFormat="1">
      <c r="A193" s="23"/>
      <c r="G193" s="120"/>
      <c r="H193" s="96"/>
      <c r="I193" s="23"/>
      <c r="P193" s="23"/>
      <c r="Q193" s="23"/>
      <c r="R193" s="23"/>
      <c r="S193" s="50"/>
      <c r="T193" s="50"/>
      <c r="U193" s="50"/>
      <c r="V193" s="50"/>
      <c r="W193" s="50"/>
      <c r="X193" s="50"/>
      <c r="Y193" s="50"/>
      <c r="Z193" s="50"/>
      <c r="AA193" s="50"/>
      <c r="AB193" s="50"/>
      <c r="AC193" s="50"/>
      <c r="AD193" s="50"/>
      <c r="AE193" s="50"/>
      <c r="AF193" s="50"/>
      <c r="AG193" s="50"/>
      <c r="AH193" s="50"/>
      <c r="AI193" s="50"/>
      <c r="AJ193" s="50"/>
      <c r="AK193" s="50"/>
      <c r="AL193" s="50"/>
      <c r="AM193" s="50"/>
      <c r="AN193" s="50"/>
      <c r="AO193" s="50"/>
      <c r="AP193" s="50"/>
      <c r="AQ193" s="50"/>
      <c r="AR193" s="50"/>
      <c r="AS193" s="50"/>
      <c r="AT193" s="23"/>
      <c r="AU193" s="23"/>
      <c r="AV193" s="23"/>
      <c r="AW193" s="23"/>
      <c r="AX193" s="23"/>
      <c r="AY193" s="23"/>
      <c r="AZ193" s="23"/>
      <c r="BA193" s="23"/>
      <c r="BB193" s="23"/>
      <c r="BC193" s="23"/>
      <c r="BD193" s="23"/>
      <c r="BE193" s="23"/>
      <c r="BF193" s="23"/>
      <c r="BG193" s="23"/>
      <c r="BH193" s="23"/>
      <c r="BI193" s="23"/>
      <c r="BJ193" s="23"/>
      <c r="BK193" s="23"/>
      <c r="BL193" s="23"/>
      <c r="BM193" s="23"/>
      <c r="BN193" s="23"/>
      <c r="BO193" s="23"/>
      <c r="BP193" s="23"/>
      <c r="BQ193" s="23"/>
      <c r="BR193" s="23"/>
      <c r="BS193" s="23"/>
      <c r="BT193" s="23"/>
      <c r="BU193" s="23"/>
      <c r="BV193" s="23"/>
      <c r="BW193" s="23"/>
      <c r="BX193" s="23"/>
      <c r="BY193" s="23"/>
      <c r="BZ193" s="23"/>
      <c r="CA193" s="23"/>
      <c r="CB193" s="23"/>
      <c r="CC193" s="23"/>
      <c r="CD193" s="23"/>
      <c r="CE193" s="23"/>
      <c r="CF193" s="23"/>
      <c r="CG193" s="23"/>
      <c r="CH193" s="23"/>
      <c r="CI193" s="23"/>
      <c r="CJ193" s="23"/>
      <c r="CK193" s="23"/>
      <c r="CL193" s="23"/>
      <c r="CM193" s="23"/>
      <c r="CN193" s="23"/>
      <c r="CO193" s="23"/>
      <c r="CP193" s="23"/>
      <c r="CQ193" s="23"/>
      <c r="CR193" s="23"/>
      <c r="CS193" s="23"/>
      <c r="CT193" s="23"/>
      <c r="CU193" s="23"/>
      <c r="CV193" s="23"/>
      <c r="CW193" s="23"/>
      <c r="CX193" s="23"/>
      <c r="CY193" s="23"/>
      <c r="CZ193" s="23"/>
      <c r="DA193" s="23"/>
      <c r="DB193" s="23"/>
      <c r="DC193" s="23"/>
      <c r="DD193" s="23"/>
      <c r="DE193" s="23"/>
      <c r="DF193" s="23"/>
      <c r="DG193" s="23"/>
      <c r="DH193" s="23"/>
      <c r="DI193" s="23"/>
      <c r="DJ193" s="23"/>
      <c r="DK193" s="23"/>
      <c r="DL193" s="23"/>
      <c r="DM193" s="23"/>
      <c r="DN193" s="23"/>
      <c r="DO193" s="23"/>
      <c r="DP193" s="23"/>
      <c r="DQ193" s="23"/>
      <c r="DR193" s="23"/>
      <c r="DS193" s="23"/>
      <c r="DT193" s="23"/>
      <c r="DU193" s="23"/>
      <c r="DV193" s="23"/>
      <c r="DW193" s="23"/>
      <c r="DX193" s="23"/>
      <c r="DY193" s="23"/>
      <c r="DZ193" s="23"/>
      <c r="EA193" s="23"/>
      <c r="EB193" s="23"/>
      <c r="EC193" s="23"/>
      <c r="ED193" s="23"/>
      <c r="EE193" s="23"/>
      <c r="EF193" s="23"/>
      <c r="EG193" s="23"/>
      <c r="EH193" s="23"/>
      <c r="EI193" s="23"/>
      <c r="EJ193" s="23"/>
      <c r="EK193" s="23"/>
      <c r="EL193" s="23"/>
      <c r="EM193" s="23"/>
      <c r="EN193" s="23"/>
      <c r="EO193" s="23"/>
      <c r="EP193" s="23"/>
      <c r="EQ193" s="23"/>
      <c r="ER193" s="23"/>
      <c r="ES193" s="23"/>
      <c r="ET193" s="23"/>
      <c r="EU193" s="23"/>
      <c r="EV193" s="23"/>
      <c r="EW193" s="23"/>
      <c r="EX193" s="23"/>
      <c r="EY193" s="23"/>
      <c r="EZ193" s="23"/>
      <c r="FA193" s="23"/>
      <c r="FB193" s="23"/>
      <c r="FC193" s="23"/>
      <c r="FD193" s="23"/>
      <c r="FE193" s="23"/>
      <c r="FF193" s="23"/>
      <c r="FG193" s="23"/>
      <c r="FH193" s="23"/>
      <c r="FI193" s="23"/>
      <c r="FJ193" s="23"/>
      <c r="FK193" s="23"/>
      <c r="FL193" s="23"/>
      <c r="FM193" s="23"/>
      <c r="FN193" s="23"/>
      <c r="FO193" s="23"/>
      <c r="FP193" s="23"/>
      <c r="FQ193" s="23"/>
      <c r="FR193" s="23"/>
      <c r="FS193" s="23"/>
      <c r="FT193" s="23"/>
      <c r="FU193" s="23"/>
      <c r="FV193" s="23"/>
      <c r="FW193" s="23"/>
      <c r="FX193" s="23"/>
      <c r="FY193" s="23"/>
      <c r="FZ193" s="23"/>
      <c r="GA193" s="23"/>
      <c r="GB193" s="23"/>
      <c r="GC193" s="23"/>
      <c r="GD193" s="23"/>
      <c r="GE193" s="23"/>
      <c r="GF193" s="23"/>
      <c r="GG193" s="23"/>
      <c r="GH193" s="23"/>
      <c r="GI193" s="23"/>
      <c r="GJ193" s="23"/>
      <c r="GK193" s="23"/>
      <c r="GL193" s="23"/>
      <c r="GM193" s="23"/>
      <c r="GN193" s="23"/>
      <c r="GO193" s="23"/>
      <c r="GP193" s="23"/>
      <c r="GQ193" s="23"/>
      <c r="GR193" s="23"/>
      <c r="GS193" s="23"/>
      <c r="GT193" s="23"/>
      <c r="GU193" s="23"/>
      <c r="GV193" s="23"/>
      <c r="GW193" s="23"/>
      <c r="GX193" s="23"/>
      <c r="GY193" s="23"/>
      <c r="GZ193" s="23"/>
      <c r="HA193" s="23"/>
      <c r="HB193" s="23"/>
      <c r="HC193" s="23"/>
      <c r="HD193" s="23"/>
      <c r="HE193" s="23"/>
      <c r="HF193" s="23"/>
      <c r="HG193" s="23"/>
      <c r="HH193" s="23"/>
      <c r="HI193" s="23"/>
      <c r="HJ193" s="23"/>
      <c r="HK193" s="23"/>
      <c r="HL193" s="23"/>
      <c r="HM193" s="23"/>
      <c r="HN193" s="23"/>
      <c r="HO193" s="23"/>
      <c r="HP193" s="23"/>
      <c r="HQ193" s="23"/>
      <c r="HR193" s="23"/>
      <c r="HS193" s="23"/>
    </row>
    <row r="194" spans="1:227" s="143" customFormat="1">
      <c r="A194" s="23"/>
      <c r="G194" s="120"/>
      <c r="H194" s="96"/>
      <c r="I194" s="23"/>
      <c r="P194" s="23"/>
      <c r="Q194" s="23"/>
      <c r="R194" s="23"/>
      <c r="S194" s="50"/>
      <c r="T194" s="50"/>
      <c r="U194" s="50"/>
      <c r="V194" s="50"/>
      <c r="W194" s="50"/>
      <c r="X194" s="50"/>
      <c r="Y194" s="50"/>
      <c r="Z194" s="50"/>
      <c r="AA194" s="50"/>
      <c r="AB194" s="50"/>
      <c r="AC194" s="50"/>
      <c r="AD194" s="50"/>
      <c r="AE194" s="50"/>
      <c r="AF194" s="50"/>
      <c r="AG194" s="50"/>
      <c r="AH194" s="50"/>
      <c r="AI194" s="50"/>
      <c r="AJ194" s="50"/>
      <c r="AK194" s="50"/>
      <c r="AL194" s="50"/>
      <c r="AM194" s="50"/>
      <c r="AN194" s="50"/>
      <c r="AO194" s="50"/>
      <c r="AP194" s="50"/>
      <c r="AQ194" s="50"/>
      <c r="AR194" s="50"/>
      <c r="AS194" s="50"/>
      <c r="AT194" s="23"/>
      <c r="AU194" s="23"/>
      <c r="AV194" s="23"/>
      <c r="AW194" s="23"/>
      <c r="AX194" s="23"/>
      <c r="AY194" s="23"/>
      <c r="AZ194" s="23"/>
      <c r="BA194" s="23"/>
      <c r="BB194" s="23"/>
      <c r="BC194" s="23"/>
      <c r="BD194" s="23"/>
      <c r="BE194" s="23"/>
      <c r="BF194" s="23"/>
      <c r="BG194" s="23"/>
      <c r="BH194" s="23"/>
      <c r="BI194" s="23"/>
      <c r="BJ194" s="23"/>
      <c r="BK194" s="23"/>
      <c r="BL194" s="23"/>
      <c r="BM194" s="23"/>
      <c r="BN194" s="23"/>
      <c r="BO194" s="23"/>
      <c r="BP194" s="23"/>
      <c r="BQ194" s="23"/>
      <c r="BR194" s="23"/>
      <c r="BS194" s="23"/>
      <c r="BT194" s="23"/>
      <c r="BU194" s="23"/>
      <c r="BV194" s="23"/>
      <c r="BW194" s="23"/>
      <c r="BX194" s="23"/>
      <c r="BY194" s="23"/>
      <c r="BZ194" s="23"/>
      <c r="CA194" s="23"/>
      <c r="CB194" s="23"/>
      <c r="CC194" s="23"/>
      <c r="CD194" s="23"/>
      <c r="CE194" s="23"/>
      <c r="CF194" s="23"/>
      <c r="CG194" s="23"/>
      <c r="CH194" s="23"/>
      <c r="CI194" s="23"/>
      <c r="CJ194" s="23"/>
      <c r="CK194" s="23"/>
      <c r="CL194" s="23"/>
      <c r="CM194" s="23"/>
      <c r="CN194" s="23"/>
      <c r="CO194" s="23"/>
      <c r="CP194" s="23"/>
      <c r="CQ194" s="23"/>
      <c r="CR194" s="23"/>
      <c r="CS194" s="23"/>
      <c r="CT194" s="23"/>
      <c r="CU194" s="23"/>
      <c r="CV194" s="23"/>
      <c r="CW194" s="23"/>
      <c r="CX194" s="23"/>
      <c r="CY194" s="23"/>
      <c r="CZ194" s="23"/>
      <c r="DA194" s="23"/>
      <c r="DB194" s="23"/>
      <c r="DC194" s="23"/>
      <c r="DD194" s="23"/>
      <c r="DE194" s="23"/>
      <c r="DF194" s="23"/>
      <c r="DG194" s="23"/>
      <c r="DH194" s="23"/>
      <c r="DI194" s="23"/>
      <c r="DJ194" s="23"/>
      <c r="DK194" s="23"/>
      <c r="DL194" s="23"/>
      <c r="DM194" s="23"/>
      <c r="DN194" s="23"/>
      <c r="DO194" s="23"/>
      <c r="DP194" s="23"/>
      <c r="DQ194" s="23"/>
      <c r="DR194" s="23"/>
      <c r="DS194" s="23"/>
      <c r="DT194" s="23"/>
      <c r="DU194" s="23"/>
      <c r="DV194" s="23"/>
      <c r="DW194" s="23"/>
      <c r="DX194" s="23"/>
      <c r="DY194" s="23"/>
      <c r="DZ194" s="23"/>
      <c r="EA194" s="23"/>
      <c r="EB194" s="23"/>
      <c r="EC194" s="23"/>
      <c r="ED194" s="23"/>
      <c r="EE194" s="23"/>
      <c r="EF194" s="23"/>
      <c r="EG194" s="23"/>
      <c r="EH194" s="23"/>
      <c r="EI194" s="23"/>
      <c r="EJ194" s="23"/>
      <c r="EK194" s="23"/>
      <c r="EL194" s="23"/>
      <c r="EM194" s="23"/>
      <c r="EN194" s="23"/>
      <c r="EO194" s="23"/>
      <c r="EP194" s="23"/>
      <c r="EQ194" s="23"/>
      <c r="ER194" s="23"/>
      <c r="ES194" s="23"/>
      <c r="ET194" s="23"/>
      <c r="EU194" s="23"/>
      <c r="EV194" s="23"/>
      <c r="EW194" s="23"/>
      <c r="EX194" s="23"/>
      <c r="EY194" s="23"/>
      <c r="EZ194" s="23"/>
      <c r="FA194" s="23"/>
      <c r="FB194" s="23"/>
      <c r="FC194" s="23"/>
      <c r="FD194" s="23"/>
      <c r="FE194" s="23"/>
      <c r="FF194" s="23"/>
      <c r="FG194" s="23"/>
      <c r="FH194" s="23"/>
      <c r="FI194" s="23"/>
      <c r="FJ194" s="23"/>
      <c r="FK194" s="23"/>
      <c r="FL194" s="23"/>
      <c r="FM194" s="23"/>
      <c r="FN194" s="23"/>
      <c r="FO194" s="23"/>
      <c r="FP194" s="23"/>
      <c r="FQ194" s="23"/>
      <c r="FR194" s="23"/>
      <c r="FS194" s="23"/>
      <c r="FT194" s="23"/>
      <c r="FU194" s="23"/>
      <c r="FV194" s="23"/>
      <c r="FW194" s="23"/>
      <c r="FX194" s="23"/>
      <c r="FY194" s="23"/>
      <c r="FZ194" s="23"/>
      <c r="GA194" s="23"/>
      <c r="GB194" s="23"/>
      <c r="GC194" s="23"/>
      <c r="GD194" s="23"/>
      <c r="GE194" s="23"/>
      <c r="GF194" s="23"/>
      <c r="GG194" s="23"/>
      <c r="GH194" s="23"/>
      <c r="GI194" s="23"/>
      <c r="GJ194" s="23"/>
      <c r="GK194" s="23"/>
      <c r="GL194" s="23"/>
      <c r="GM194" s="23"/>
      <c r="GN194" s="23"/>
      <c r="GO194" s="23"/>
      <c r="GP194" s="23"/>
      <c r="GQ194" s="23"/>
      <c r="GR194" s="23"/>
      <c r="GS194" s="23"/>
      <c r="GT194" s="23"/>
      <c r="GU194" s="23"/>
      <c r="GV194" s="23"/>
      <c r="GW194" s="23"/>
      <c r="GX194" s="23"/>
      <c r="GY194" s="23"/>
      <c r="GZ194" s="23"/>
      <c r="HA194" s="23"/>
      <c r="HB194" s="23"/>
      <c r="HC194" s="23"/>
      <c r="HD194" s="23"/>
      <c r="HE194" s="23"/>
      <c r="HF194" s="23"/>
      <c r="HG194" s="23"/>
      <c r="HH194" s="23"/>
      <c r="HI194" s="23"/>
      <c r="HJ194" s="23"/>
      <c r="HK194" s="23"/>
      <c r="HL194" s="23"/>
      <c r="HM194" s="23"/>
      <c r="HN194" s="23"/>
      <c r="HO194" s="23"/>
      <c r="HP194" s="23"/>
      <c r="HQ194" s="23"/>
      <c r="HR194" s="23"/>
      <c r="HS194" s="23"/>
    </row>
    <row r="195" spans="1:227" s="143" customFormat="1">
      <c r="A195" s="23"/>
      <c r="G195" s="120"/>
      <c r="H195" s="96"/>
      <c r="I195" s="23"/>
      <c r="P195" s="23"/>
      <c r="Q195" s="23"/>
      <c r="R195" s="23"/>
      <c r="S195" s="50"/>
      <c r="T195" s="50"/>
      <c r="U195" s="50"/>
      <c r="V195" s="50"/>
      <c r="W195" s="50"/>
      <c r="X195" s="50"/>
      <c r="Y195" s="50"/>
      <c r="Z195" s="50"/>
      <c r="AA195" s="50"/>
      <c r="AB195" s="50"/>
      <c r="AC195" s="50"/>
      <c r="AD195" s="50"/>
      <c r="AE195" s="50"/>
      <c r="AF195" s="50"/>
      <c r="AG195" s="50"/>
      <c r="AH195" s="50"/>
      <c r="AI195" s="50"/>
      <c r="AJ195" s="50"/>
      <c r="AK195" s="50"/>
      <c r="AL195" s="50"/>
      <c r="AM195" s="50"/>
      <c r="AN195" s="50"/>
      <c r="AO195" s="50"/>
      <c r="AP195" s="50"/>
      <c r="AQ195" s="50"/>
      <c r="AR195" s="50"/>
      <c r="AS195" s="50"/>
      <c r="AT195" s="23"/>
      <c r="AU195" s="23"/>
      <c r="AV195" s="23"/>
      <c r="AW195" s="23"/>
      <c r="AX195" s="23"/>
      <c r="AY195" s="23"/>
      <c r="AZ195" s="23"/>
      <c r="BA195" s="23"/>
      <c r="BB195" s="23"/>
      <c r="BC195" s="23"/>
      <c r="BD195" s="23"/>
      <c r="BE195" s="23"/>
      <c r="BF195" s="23"/>
      <c r="BG195" s="23"/>
      <c r="BH195" s="23"/>
      <c r="BI195" s="23"/>
      <c r="BJ195" s="23"/>
      <c r="BK195" s="23"/>
      <c r="BL195" s="23"/>
      <c r="BM195" s="23"/>
      <c r="BN195" s="23"/>
      <c r="BO195" s="23"/>
      <c r="BP195" s="23"/>
      <c r="BQ195" s="23"/>
      <c r="BR195" s="23"/>
      <c r="BS195" s="23"/>
      <c r="BT195" s="23"/>
      <c r="BU195" s="23"/>
      <c r="BV195" s="23"/>
      <c r="BW195" s="23"/>
      <c r="BX195" s="23"/>
      <c r="BY195" s="23"/>
      <c r="BZ195" s="23"/>
      <c r="CA195" s="23"/>
      <c r="CB195" s="23"/>
      <c r="CC195" s="23"/>
      <c r="CD195" s="23"/>
      <c r="CE195" s="23"/>
      <c r="CF195" s="23"/>
      <c r="CG195" s="23"/>
      <c r="CH195" s="23"/>
      <c r="CI195" s="23"/>
      <c r="CJ195" s="23"/>
      <c r="CK195" s="23"/>
      <c r="CL195" s="23"/>
      <c r="CM195" s="23"/>
      <c r="CN195" s="23"/>
      <c r="CO195" s="23"/>
      <c r="CP195" s="23"/>
      <c r="CQ195" s="23"/>
      <c r="CR195" s="23"/>
      <c r="CS195" s="23"/>
      <c r="CT195" s="23"/>
      <c r="CU195" s="23"/>
      <c r="CV195" s="23"/>
      <c r="CW195" s="23"/>
      <c r="CX195" s="23"/>
      <c r="CY195" s="23"/>
      <c r="CZ195" s="23"/>
      <c r="DA195" s="23"/>
      <c r="DB195" s="23"/>
      <c r="DC195" s="23"/>
      <c r="DD195" s="23"/>
      <c r="DE195" s="23"/>
      <c r="DF195" s="23"/>
      <c r="DG195" s="23"/>
      <c r="DH195" s="23"/>
      <c r="DI195" s="23"/>
      <c r="DJ195" s="23"/>
      <c r="DK195" s="23"/>
      <c r="DL195" s="23"/>
      <c r="DM195" s="23"/>
      <c r="DN195" s="23"/>
      <c r="DO195" s="23"/>
      <c r="DP195" s="23"/>
      <c r="DQ195" s="23"/>
      <c r="DR195" s="23"/>
      <c r="DS195" s="23"/>
      <c r="DT195" s="23"/>
      <c r="DU195" s="23"/>
      <c r="DV195" s="23"/>
      <c r="DW195" s="23"/>
      <c r="DX195" s="23"/>
      <c r="DY195" s="23"/>
      <c r="DZ195" s="23"/>
      <c r="EA195" s="23"/>
      <c r="EB195" s="23"/>
      <c r="EC195" s="23"/>
      <c r="ED195" s="23"/>
      <c r="EE195" s="23"/>
      <c r="EF195" s="23"/>
      <c r="EG195" s="23"/>
      <c r="EH195" s="23"/>
      <c r="EI195" s="23"/>
      <c r="EJ195" s="23"/>
      <c r="EK195" s="23"/>
      <c r="EL195" s="23"/>
      <c r="EM195" s="23"/>
      <c r="EN195" s="23"/>
      <c r="EO195" s="23"/>
      <c r="EP195" s="23"/>
      <c r="EQ195" s="23"/>
      <c r="ER195" s="23"/>
      <c r="ES195" s="23"/>
      <c r="ET195" s="23"/>
      <c r="EU195" s="23"/>
      <c r="EV195" s="23"/>
      <c r="EW195" s="23"/>
      <c r="EX195" s="23"/>
      <c r="EY195" s="23"/>
      <c r="EZ195" s="23"/>
      <c r="FA195" s="23"/>
      <c r="FB195" s="23"/>
      <c r="FC195" s="23"/>
      <c r="FD195" s="23"/>
      <c r="FE195" s="23"/>
      <c r="FF195" s="23"/>
      <c r="FG195" s="23"/>
      <c r="FH195" s="23"/>
      <c r="FI195" s="23"/>
      <c r="FJ195" s="23"/>
      <c r="FK195" s="23"/>
      <c r="FL195" s="23"/>
      <c r="FM195" s="23"/>
      <c r="FN195" s="23"/>
      <c r="FO195" s="23"/>
      <c r="FP195" s="23"/>
      <c r="FQ195" s="23"/>
      <c r="FR195" s="23"/>
      <c r="FS195" s="23"/>
      <c r="FT195" s="23"/>
      <c r="FU195" s="23"/>
      <c r="FV195" s="23"/>
      <c r="FW195" s="23"/>
      <c r="FX195" s="23"/>
      <c r="FY195" s="23"/>
      <c r="FZ195" s="23"/>
      <c r="GA195" s="23"/>
      <c r="GB195" s="23"/>
      <c r="GC195" s="23"/>
      <c r="GD195" s="23"/>
      <c r="GE195" s="23"/>
      <c r="GF195" s="23"/>
      <c r="GG195" s="23"/>
      <c r="GH195" s="23"/>
      <c r="GI195" s="23"/>
      <c r="GJ195" s="23"/>
      <c r="GK195" s="23"/>
      <c r="GL195" s="23"/>
      <c r="GM195" s="23"/>
      <c r="GN195" s="23"/>
      <c r="GO195" s="23"/>
      <c r="GP195" s="23"/>
      <c r="GQ195" s="23"/>
      <c r="GR195" s="23"/>
      <c r="GS195" s="23"/>
      <c r="GT195" s="23"/>
      <c r="GU195" s="23"/>
      <c r="GV195" s="23"/>
      <c r="GW195" s="23"/>
      <c r="GX195" s="23"/>
      <c r="GY195" s="23"/>
      <c r="GZ195" s="23"/>
      <c r="HA195" s="23"/>
      <c r="HB195" s="23"/>
      <c r="HC195" s="23"/>
      <c r="HD195" s="23"/>
      <c r="HE195" s="23"/>
      <c r="HF195" s="23"/>
      <c r="HG195" s="23"/>
      <c r="HH195" s="23"/>
      <c r="HI195" s="23"/>
      <c r="HJ195" s="23"/>
      <c r="HK195" s="23"/>
      <c r="HL195" s="23"/>
      <c r="HM195" s="23"/>
      <c r="HN195" s="23"/>
      <c r="HO195" s="23"/>
      <c r="HP195" s="23"/>
      <c r="HQ195" s="23"/>
      <c r="HR195" s="23"/>
      <c r="HS195" s="23"/>
    </row>
    <row r="196" spans="1:227" s="143" customFormat="1">
      <c r="A196" s="23"/>
      <c r="G196" s="120"/>
      <c r="H196" s="96"/>
      <c r="I196" s="23"/>
      <c r="P196" s="23"/>
      <c r="Q196" s="23"/>
      <c r="R196" s="23"/>
      <c r="S196" s="50"/>
      <c r="T196" s="50"/>
      <c r="U196" s="50"/>
      <c r="V196" s="50"/>
      <c r="W196" s="50"/>
      <c r="X196" s="50"/>
      <c r="Y196" s="50"/>
      <c r="Z196" s="50"/>
      <c r="AA196" s="50"/>
      <c r="AB196" s="50"/>
      <c r="AC196" s="50"/>
      <c r="AD196" s="50"/>
      <c r="AE196" s="50"/>
      <c r="AF196" s="50"/>
      <c r="AG196" s="50"/>
      <c r="AH196" s="50"/>
      <c r="AI196" s="50"/>
      <c r="AJ196" s="50"/>
      <c r="AK196" s="50"/>
      <c r="AL196" s="50"/>
      <c r="AM196" s="50"/>
      <c r="AN196" s="50"/>
      <c r="AO196" s="50"/>
      <c r="AP196" s="50"/>
      <c r="AQ196" s="50"/>
      <c r="AR196" s="50"/>
      <c r="AS196" s="50"/>
      <c r="AT196" s="23"/>
      <c r="AU196" s="23"/>
      <c r="AV196" s="23"/>
      <c r="AW196" s="23"/>
      <c r="AX196" s="23"/>
      <c r="AY196" s="23"/>
      <c r="AZ196" s="23"/>
      <c r="BA196" s="23"/>
      <c r="BB196" s="23"/>
      <c r="BC196" s="23"/>
      <c r="BD196" s="23"/>
      <c r="BE196" s="23"/>
      <c r="BF196" s="23"/>
      <c r="BG196" s="23"/>
      <c r="BH196" s="23"/>
      <c r="BI196" s="23"/>
      <c r="BJ196" s="23"/>
      <c r="BK196" s="23"/>
      <c r="BL196" s="23"/>
      <c r="BM196" s="23"/>
      <c r="BN196" s="23"/>
      <c r="BO196" s="23"/>
      <c r="BP196" s="23"/>
      <c r="BQ196" s="23"/>
      <c r="BR196" s="23"/>
      <c r="BS196" s="23"/>
      <c r="BT196" s="23"/>
      <c r="BU196" s="23"/>
      <c r="BV196" s="23"/>
      <c r="BW196" s="23"/>
      <c r="BX196" s="23"/>
      <c r="BY196" s="23"/>
      <c r="BZ196" s="23"/>
      <c r="CA196" s="23"/>
      <c r="CB196" s="23"/>
      <c r="CC196" s="23"/>
      <c r="CD196" s="23"/>
      <c r="CE196" s="23"/>
      <c r="CF196" s="23"/>
      <c r="CG196" s="23"/>
      <c r="CH196" s="23"/>
      <c r="CI196" s="23"/>
      <c r="CJ196" s="23"/>
      <c r="CK196" s="23"/>
      <c r="CL196" s="23"/>
      <c r="CM196" s="23"/>
      <c r="CN196" s="23"/>
      <c r="CO196" s="23"/>
      <c r="CP196" s="23"/>
      <c r="CQ196" s="23"/>
      <c r="CR196" s="23"/>
      <c r="CS196" s="23"/>
      <c r="CT196" s="23"/>
      <c r="CU196" s="23"/>
      <c r="CV196" s="23"/>
      <c r="CW196" s="23"/>
      <c r="CX196" s="23"/>
      <c r="CY196" s="23"/>
      <c r="CZ196" s="23"/>
      <c r="DA196" s="23"/>
      <c r="DB196" s="23"/>
      <c r="DC196" s="23"/>
      <c r="DD196" s="23"/>
      <c r="DE196" s="23"/>
      <c r="DF196" s="23"/>
      <c r="DG196" s="23"/>
      <c r="DH196" s="23"/>
      <c r="DI196" s="23"/>
      <c r="DJ196" s="23"/>
      <c r="DK196" s="23"/>
      <c r="DL196" s="23"/>
      <c r="DM196" s="23"/>
      <c r="DN196" s="23"/>
      <c r="DO196" s="23"/>
      <c r="DP196" s="23"/>
      <c r="DQ196" s="23"/>
      <c r="DR196" s="23"/>
      <c r="DS196" s="23"/>
      <c r="DT196" s="23"/>
      <c r="DU196" s="23"/>
      <c r="DV196" s="23"/>
      <c r="DW196" s="23"/>
      <c r="DX196" s="23"/>
      <c r="DY196" s="23"/>
      <c r="DZ196" s="23"/>
      <c r="EA196" s="23"/>
      <c r="EB196" s="23"/>
      <c r="EC196" s="23"/>
      <c r="ED196" s="23"/>
      <c r="EE196" s="23"/>
      <c r="EF196" s="23"/>
      <c r="EG196" s="23"/>
      <c r="EH196" s="23"/>
      <c r="EI196" s="23"/>
      <c r="EJ196" s="23"/>
      <c r="EK196" s="23"/>
      <c r="EL196" s="23"/>
      <c r="EM196" s="23"/>
      <c r="EN196" s="23"/>
      <c r="EO196" s="23"/>
      <c r="EP196" s="23"/>
      <c r="EQ196" s="23"/>
      <c r="ER196" s="23"/>
      <c r="ES196" s="23"/>
      <c r="ET196" s="23"/>
      <c r="EU196" s="23"/>
      <c r="EV196" s="23"/>
      <c r="EW196" s="23"/>
      <c r="EX196" s="23"/>
      <c r="EY196" s="23"/>
      <c r="EZ196" s="23"/>
      <c r="FA196" s="23"/>
      <c r="FB196" s="23"/>
      <c r="FC196" s="23"/>
      <c r="FD196" s="23"/>
      <c r="FE196" s="23"/>
      <c r="FF196" s="23"/>
      <c r="FG196" s="23"/>
      <c r="FH196" s="23"/>
      <c r="FI196" s="23"/>
      <c r="FJ196" s="23"/>
      <c r="FK196" s="23"/>
      <c r="FL196" s="23"/>
      <c r="FM196" s="23"/>
      <c r="FN196" s="23"/>
      <c r="FO196" s="23"/>
      <c r="FP196" s="23"/>
      <c r="FQ196" s="23"/>
      <c r="FR196" s="23"/>
      <c r="FS196" s="23"/>
      <c r="FT196" s="23"/>
      <c r="FU196" s="23"/>
      <c r="FV196" s="23"/>
      <c r="FW196" s="23"/>
      <c r="FX196" s="23"/>
      <c r="FY196" s="23"/>
      <c r="FZ196" s="23"/>
      <c r="GA196" s="23"/>
      <c r="GB196" s="23"/>
      <c r="GC196" s="23"/>
      <c r="GD196" s="23"/>
      <c r="GE196" s="23"/>
      <c r="GF196" s="23"/>
      <c r="GG196" s="23"/>
      <c r="GH196" s="23"/>
      <c r="GI196" s="23"/>
      <c r="GJ196" s="23"/>
      <c r="GK196" s="23"/>
      <c r="GL196" s="23"/>
      <c r="GM196" s="23"/>
      <c r="GN196" s="23"/>
      <c r="GO196" s="23"/>
      <c r="GP196" s="23"/>
      <c r="GQ196" s="23"/>
      <c r="GR196" s="23"/>
      <c r="GS196" s="23"/>
      <c r="GT196" s="23"/>
      <c r="GU196" s="23"/>
      <c r="GV196" s="23"/>
      <c r="GW196" s="23"/>
      <c r="GX196" s="23"/>
      <c r="GY196" s="23"/>
      <c r="GZ196" s="23"/>
      <c r="HA196" s="23"/>
      <c r="HB196" s="23"/>
      <c r="HC196" s="23"/>
      <c r="HD196" s="23"/>
      <c r="HE196" s="23"/>
      <c r="HF196" s="23"/>
      <c r="HG196" s="23"/>
      <c r="HH196" s="23"/>
      <c r="HI196" s="23"/>
      <c r="HJ196" s="23"/>
      <c r="HK196" s="23"/>
      <c r="HL196" s="23"/>
      <c r="HM196" s="23"/>
      <c r="HN196" s="23"/>
      <c r="HO196" s="23"/>
      <c r="HP196" s="23"/>
      <c r="HQ196" s="23"/>
      <c r="HR196" s="23"/>
      <c r="HS196" s="23"/>
    </row>
    <row r="197" spans="1:227" s="143" customFormat="1">
      <c r="A197" s="23"/>
      <c r="G197" s="120"/>
      <c r="H197" s="96"/>
      <c r="I197" s="23"/>
      <c r="P197" s="23"/>
      <c r="Q197" s="23"/>
      <c r="R197" s="23"/>
      <c r="S197" s="50"/>
      <c r="T197" s="50"/>
      <c r="U197" s="50"/>
      <c r="V197" s="50"/>
      <c r="W197" s="50"/>
      <c r="X197" s="50"/>
      <c r="Y197" s="50"/>
      <c r="Z197" s="50"/>
      <c r="AA197" s="50"/>
      <c r="AB197" s="50"/>
      <c r="AC197" s="50"/>
      <c r="AD197" s="50"/>
      <c r="AE197" s="50"/>
      <c r="AF197" s="50"/>
      <c r="AG197" s="50"/>
      <c r="AH197" s="50"/>
      <c r="AI197" s="50"/>
      <c r="AJ197" s="50"/>
      <c r="AK197" s="50"/>
      <c r="AL197" s="50"/>
      <c r="AM197" s="50"/>
      <c r="AN197" s="50"/>
      <c r="AO197" s="50"/>
      <c r="AP197" s="50"/>
      <c r="AQ197" s="50"/>
      <c r="AR197" s="50"/>
      <c r="AS197" s="50"/>
      <c r="AT197" s="23"/>
      <c r="AU197" s="23"/>
      <c r="AV197" s="23"/>
      <c r="AW197" s="23"/>
      <c r="AX197" s="23"/>
      <c r="AY197" s="23"/>
      <c r="AZ197" s="23"/>
      <c r="BA197" s="23"/>
      <c r="BB197" s="23"/>
      <c r="BC197" s="23"/>
      <c r="BD197" s="23"/>
      <c r="BE197" s="23"/>
      <c r="BF197" s="23"/>
      <c r="BG197" s="23"/>
      <c r="BH197" s="23"/>
      <c r="BI197" s="23"/>
      <c r="BJ197" s="23"/>
      <c r="BK197" s="23"/>
      <c r="BL197" s="23"/>
      <c r="BM197" s="23"/>
      <c r="BN197" s="23"/>
      <c r="BO197" s="23"/>
      <c r="BP197" s="23"/>
      <c r="BQ197" s="23"/>
      <c r="BR197" s="23"/>
      <c r="BS197" s="23"/>
      <c r="BT197" s="23"/>
      <c r="BU197" s="23"/>
      <c r="BV197" s="23"/>
      <c r="BW197" s="23"/>
      <c r="BX197" s="23"/>
      <c r="BY197" s="23"/>
      <c r="BZ197" s="23"/>
      <c r="CA197" s="23"/>
      <c r="CB197" s="23"/>
      <c r="CC197" s="23"/>
      <c r="CD197" s="23"/>
      <c r="CE197" s="23"/>
      <c r="CF197" s="23"/>
      <c r="CG197" s="23"/>
      <c r="CH197" s="23"/>
      <c r="CI197" s="23"/>
      <c r="CJ197" s="23"/>
      <c r="CK197" s="23"/>
      <c r="CL197" s="23"/>
      <c r="CM197" s="23"/>
      <c r="CN197" s="23"/>
      <c r="CO197" s="23"/>
      <c r="CP197" s="23"/>
      <c r="CQ197" s="23"/>
      <c r="CR197" s="23"/>
      <c r="CS197" s="23"/>
      <c r="CT197" s="23"/>
      <c r="CU197" s="23"/>
      <c r="CV197" s="23"/>
      <c r="CW197" s="23"/>
      <c r="CX197" s="23"/>
      <c r="CY197" s="23"/>
      <c r="CZ197" s="23"/>
      <c r="DA197" s="23"/>
      <c r="DB197" s="23"/>
      <c r="DC197" s="23"/>
      <c r="DD197" s="23"/>
      <c r="DE197" s="23"/>
      <c r="DF197" s="23"/>
      <c r="DG197" s="23"/>
      <c r="DH197" s="23"/>
      <c r="DI197" s="23"/>
      <c r="DJ197" s="23"/>
      <c r="DK197" s="23"/>
      <c r="DL197" s="23"/>
      <c r="DM197" s="23"/>
      <c r="DN197" s="23"/>
      <c r="DO197" s="23"/>
      <c r="DP197" s="23"/>
      <c r="DQ197" s="23"/>
      <c r="DR197" s="23"/>
      <c r="DS197" s="23"/>
      <c r="DT197" s="23"/>
      <c r="DU197" s="23"/>
      <c r="DV197" s="23"/>
      <c r="DW197" s="23"/>
      <c r="DX197" s="23"/>
      <c r="DY197" s="23"/>
      <c r="DZ197" s="23"/>
      <c r="EA197" s="23"/>
      <c r="EB197" s="23"/>
      <c r="EC197" s="23"/>
      <c r="ED197" s="23"/>
      <c r="EE197" s="23"/>
      <c r="EF197" s="23"/>
      <c r="EG197" s="23"/>
      <c r="EH197" s="23"/>
      <c r="EI197" s="23"/>
      <c r="EJ197" s="23"/>
      <c r="EK197" s="23"/>
      <c r="EL197" s="23"/>
      <c r="EM197" s="23"/>
      <c r="EN197" s="23"/>
      <c r="EO197" s="23"/>
      <c r="EP197" s="23"/>
      <c r="EQ197" s="23"/>
      <c r="ER197" s="23"/>
      <c r="ES197" s="23"/>
      <c r="ET197" s="23"/>
      <c r="EU197" s="23"/>
      <c r="EV197" s="23"/>
      <c r="EW197" s="23"/>
      <c r="EX197" s="23"/>
      <c r="EY197" s="23"/>
      <c r="EZ197" s="23"/>
      <c r="FA197" s="23"/>
      <c r="FB197" s="23"/>
      <c r="FC197" s="23"/>
      <c r="FD197" s="23"/>
      <c r="FE197" s="23"/>
      <c r="FF197" s="23"/>
      <c r="FG197" s="23"/>
      <c r="FH197" s="23"/>
      <c r="FI197" s="23"/>
      <c r="FJ197" s="23"/>
      <c r="FK197" s="23"/>
      <c r="FL197" s="23"/>
      <c r="FM197" s="23"/>
      <c r="FN197" s="23"/>
      <c r="FO197" s="23"/>
      <c r="FP197" s="23"/>
      <c r="FQ197" s="23"/>
      <c r="FR197" s="23"/>
      <c r="FS197" s="23"/>
      <c r="FT197" s="23"/>
      <c r="FU197" s="23"/>
      <c r="FV197" s="23"/>
      <c r="FW197" s="23"/>
      <c r="FX197" s="23"/>
      <c r="FY197" s="23"/>
      <c r="FZ197" s="23"/>
      <c r="GA197" s="23"/>
      <c r="GB197" s="23"/>
      <c r="GC197" s="23"/>
      <c r="GD197" s="23"/>
      <c r="GE197" s="23"/>
      <c r="GF197" s="23"/>
      <c r="GG197" s="23"/>
      <c r="GH197" s="23"/>
      <c r="GI197" s="23"/>
      <c r="GJ197" s="23"/>
      <c r="GK197" s="23"/>
      <c r="GL197" s="23"/>
      <c r="GM197" s="23"/>
      <c r="GN197" s="23"/>
      <c r="GO197" s="23"/>
      <c r="GP197" s="23"/>
      <c r="GQ197" s="23"/>
      <c r="GR197" s="23"/>
      <c r="GS197" s="23"/>
      <c r="GT197" s="23"/>
      <c r="GU197" s="23"/>
      <c r="GV197" s="23"/>
      <c r="GW197" s="23"/>
      <c r="GX197" s="23"/>
      <c r="GY197" s="23"/>
      <c r="GZ197" s="23"/>
      <c r="HA197" s="23"/>
      <c r="HB197" s="23"/>
      <c r="HC197" s="23"/>
      <c r="HD197" s="23"/>
      <c r="HE197" s="23"/>
      <c r="HF197" s="23"/>
      <c r="HG197" s="23"/>
      <c r="HH197" s="23"/>
      <c r="HI197" s="23"/>
      <c r="HJ197" s="23"/>
      <c r="HK197" s="23"/>
      <c r="HL197" s="23"/>
      <c r="HM197" s="23"/>
      <c r="HN197" s="23"/>
      <c r="HO197" s="23"/>
      <c r="HP197" s="23"/>
      <c r="HQ197" s="23"/>
      <c r="HR197" s="23"/>
      <c r="HS197" s="23"/>
    </row>
    <row r="198" spans="1:227" s="143" customFormat="1">
      <c r="A198" s="23"/>
      <c r="G198" s="120"/>
      <c r="H198" s="96"/>
      <c r="I198" s="23"/>
      <c r="P198" s="23"/>
      <c r="Q198" s="23"/>
      <c r="R198" s="23"/>
      <c r="S198" s="50"/>
      <c r="T198" s="50"/>
      <c r="U198" s="50"/>
      <c r="V198" s="50"/>
      <c r="W198" s="50"/>
      <c r="X198" s="50"/>
      <c r="Y198" s="50"/>
      <c r="Z198" s="50"/>
      <c r="AA198" s="50"/>
      <c r="AB198" s="50"/>
      <c r="AC198" s="50"/>
      <c r="AD198" s="50"/>
      <c r="AE198" s="50"/>
      <c r="AF198" s="50"/>
      <c r="AG198" s="50"/>
      <c r="AH198" s="50"/>
      <c r="AI198" s="50"/>
      <c r="AJ198" s="50"/>
      <c r="AK198" s="50"/>
      <c r="AL198" s="50"/>
      <c r="AM198" s="50"/>
      <c r="AN198" s="50"/>
      <c r="AO198" s="50"/>
      <c r="AP198" s="50"/>
      <c r="AQ198" s="50"/>
      <c r="AR198" s="50"/>
      <c r="AS198" s="50"/>
      <c r="AT198" s="23"/>
      <c r="AU198" s="23"/>
      <c r="AV198" s="23"/>
      <c r="AW198" s="23"/>
      <c r="AX198" s="23"/>
      <c r="AY198" s="23"/>
      <c r="AZ198" s="23"/>
      <c r="BA198" s="23"/>
      <c r="BB198" s="23"/>
      <c r="BC198" s="23"/>
      <c r="BD198" s="23"/>
      <c r="BE198" s="23"/>
      <c r="BF198" s="23"/>
      <c r="BG198" s="23"/>
      <c r="BH198" s="23"/>
      <c r="BI198" s="23"/>
      <c r="BJ198" s="23"/>
      <c r="BK198" s="23"/>
      <c r="BL198" s="23"/>
      <c r="BM198" s="23"/>
      <c r="BN198" s="23"/>
      <c r="BO198" s="23"/>
      <c r="BP198" s="23"/>
      <c r="BQ198" s="23"/>
      <c r="BR198" s="23"/>
      <c r="BS198" s="23"/>
      <c r="BT198" s="23"/>
      <c r="BU198" s="23"/>
      <c r="BV198" s="23"/>
      <c r="BW198" s="23"/>
      <c r="BX198" s="23"/>
      <c r="BY198" s="23"/>
      <c r="BZ198" s="23"/>
      <c r="CA198" s="23"/>
      <c r="CB198" s="23"/>
      <c r="CC198" s="23"/>
      <c r="CD198" s="23"/>
      <c r="CE198" s="23"/>
      <c r="CF198" s="23"/>
      <c r="CG198" s="23"/>
      <c r="CH198" s="23"/>
      <c r="CI198" s="23"/>
      <c r="CJ198" s="23"/>
      <c r="CK198" s="23"/>
      <c r="CL198" s="23"/>
      <c r="CM198" s="23"/>
      <c r="CN198" s="23"/>
      <c r="CO198" s="23"/>
      <c r="CP198" s="23"/>
      <c r="CQ198" s="23"/>
      <c r="CR198" s="23"/>
      <c r="CS198" s="23"/>
      <c r="CT198" s="23"/>
      <c r="CU198" s="23"/>
      <c r="CV198" s="23"/>
      <c r="CW198" s="23"/>
      <c r="CX198" s="23"/>
      <c r="CY198" s="23"/>
      <c r="CZ198" s="23"/>
      <c r="DA198" s="23"/>
      <c r="DB198" s="23"/>
      <c r="DC198" s="23"/>
      <c r="DD198" s="23"/>
      <c r="DE198" s="23"/>
      <c r="DF198" s="23"/>
      <c r="DG198" s="23"/>
      <c r="DH198" s="23"/>
      <c r="DI198" s="23"/>
      <c r="DJ198" s="23"/>
      <c r="DK198" s="23"/>
      <c r="DL198" s="23"/>
      <c r="DM198" s="23"/>
      <c r="DN198" s="23"/>
      <c r="DO198" s="23"/>
      <c r="DP198" s="23"/>
      <c r="DQ198" s="23"/>
      <c r="DR198" s="23"/>
      <c r="DS198" s="23"/>
      <c r="DT198" s="23"/>
      <c r="DU198" s="23"/>
      <c r="DV198" s="23"/>
      <c r="DW198" s="23"/>
      <c r="DX198" s="23"/>
      <c r="DY198" s="23"/>
      <c r="DZ198" s="23"/>
      <c r="EA198" s="23"/>
      <c r="EB198" s="23"/>
      <c r="EC198" s="23"/>
      <c r="ED198" s="23"/>
      <c r="EE198" s="23"/>
      <c r="EF198" s="23"/>
      <c r="EG198" s="23"/>
      <c r="EH198" s="23"/>
      <c r="EI198" s="23"/>
      <c r="EJ198" s="23"/>
      <c r="EK198" s="23"/>
      <c r="EL198" s="23"/>
      <c r="EM198" s="23"/>
      <c r="EN198" s="23"/>
      <c r="EO198" s="23"/>
      <c r="EP198" s="23"/>
      <c r="EQ198" s="23"/>
      <c r="ER198" s="23"/>
      <c r="ES198" s="23"/>
      <c r="ET198" s="23"/>
      <c r="EU198" s="23"/>
      <c r="EV198" s="23"/>
      <c r="EW198" s="23"/>
      <c r="EX198" s="23"/>
      <c r="EY198" s="23"/>
      <c r="EZ198" s="23"/>
      <c r="FA198" s="23"/>
      <c r="FB198" s="23"/>
      <c r="FC198" s="23"/>
      <c r="FD198" s="23"/>
      <c r="FE198" s="23"/>
      <c r="FF198" s="23"/>
      <c r="FG198" s="23"/>
      <c r="FH198" s="23"/>
      <c r="FI198" s="23"/>
      <c r="FJ198" s="23"/>
      <c r="FK198" s="23"/>
      <c r="FL198" s="23"/>
      <c r="FM198" s="23"/>
      <c r="FN198" s="23"/>
      <c r="FO198" s="23"/>
      <c r="FP198" s="23"/>
      <c r="FQ198" s="23"/>
      <c r="FR198" s="23"/>
      <c r="FS198" s="23"/>
      <c r="FT198" s="23"/>
      <c r="FU198" s="23"/>
      <c r="FV198" s="23"/>
      <c r="FW198" s="23"/>
      <c r="FX198" s="23"/>
      <c r="FY198" s="23"/>
      <c r="FZ198" s="23"/>
      <c r="GA198" s="23"/>
      <c r="GB198" s="23"/>
      <c r="GC198" s="23"/>
      <c r="GD198" s="23"/>
      <c r="GE198" s="23"/>
      <c r="GF198" s="23"/>
      <c r="GG198" s="23"/>
      <c r="GH198" s="23"/>
      <c r="GI198" s="23"/>
      <c r="GJ198" s="23"/>
      <c r="GK198" s="23"/>
      <c r="GL198" s="23"/>
      <c r="GM198" s="23"/>
      <c r="GN198" s="23"/>
      <c r="GO198" s="23"/>
      <c r="GP198" s="23"/>
      <c r="GQ198" s="23"/>
      <c r="GR198" s="23"/>
      <c r="GS198" s="23"/>
      <c r="GT198" s="23"/>
      <c r="GU198" s="23"/>
      <c r="GV198" s="23"/>
      <c r="GW198" s="23"/>
      <c r="GX198" s="23"/>
      <c r="GY198" s="23"/>
      <c r="GZ198" s="23"/>
      <c r="HA198" s="23"/>
      <c r="HB198" s="23"/>
      <c r="HC198" s="23"/>
      <c r="HD198" s="23"/>
      <c r="HE198" s="23"/>
      <c r="HF198" s="23"/>
      <c r="HG198" s="23"/>
      <c r="HH198" s="23"/>
      <c r="HI198" s="23"/>
      <c r="HJ198" s="23"/>
      <c r="HK198" s="23"/>
      <c r="HL198" s="23"/>
      <c r="HM198" s="23"/>
      <c r="HN198" s="23"/>
      <c r="HO198" s="23"/>
      <c r="HP198" s="23"/>
      <c r="HQ198" s="23"/>
      <c r="HR198" s="23"/>
      <c r="HS198" s="23"/>
    </row>
    <row r="199" spans="1:227" s="143" customFormat="1">
      <c r="A199" s="23"/>
      <c r="G199" s="120"/>
      <c r="H199" s="96"/>
      <c r="I199" s="23"/>
      <c r="P199" s="23"/>
      <c r="Q199" s="23"/>
      <c r="R199" s="23"/>
      <c r="S199" s="50"/>
      <c r="T199" s="50"/>
      <c r="U199" s="50"/>
      <c r="V199" s="50"/>
      <c r="W199" s="50"/>
      <c r="X199" s="50"/>
      <c r="Y199" s="50"/>
      <c r="Z199" s="50"/>
      <c r="AA199" s="50"/>
      <c r="AB199" s="50"/>
      <c r="AC199" s="50"/>
      <c r="AD199" s="50"/>
      <c r="AE199" s="50"/>
      <c r="AF199" s="50"/>
      <c r="AG199" s="50"/>
      <c r="AH199" s="50"/>
      <c r="AI199" s="50"/>
      <c r="AJ199" s="50"/>
      <c r="AK199" s="50"/>
      <c r="AL199" s="50"/>
      <c r="AM199" s="50"/>
      <c r="AN199" s="50"/>
      <c r="AO199" s="50"/>
      <c r="AP199" s="50"/>
      <c r="AQ199" s="50"/>
      <c r="AR199" s="50"/>
      <c r="AS199" s="50"/>
      <c r="AT199" s="23"/>
      <c r="AU199" s="23"/>
      <c r="AV199" s="23"/>
      <c r="AW199" s="23"/>
      <c r="AX199" s="23"/>
      <c r="AY199" s="23"/>
      <c r="AZ199" s="23"/>
      <c r="BA199" s="23"/>
      <c r="BB199" s="23"/>
      <c r="BC199" s="23"/>
      <c r="BD199" s="23"/>
      <c r="BE199" s="23"/>
      <c r="BF199" s="23"/>
      <c r="BG199" s="23"/>
      <c r="BH199" s="23"/>
      <c r="BI199" s="23"/>
      <c r="BJ199" s="23"/>
      <c r="BK199" s="23"/>
      <c r="BL199" s="23"/>
      <c r="BM199" s="23"/>
      <c r="BN199" s="23"/>
      <c r="BO199" s="23"/>
      <c r="BP199" s="23"/>
      <c r="BQ199" s="23"/>
      <c r="BR199" s="23"/>
      <c r="BS199" s="23"/>
      <c r="BT199" s="23"/>
      <c r="BU199" s="23"/>
      <c r="BV199" s="23"/>
      <c r="BW199" s="23"/>
      <c r="BX199" s="23"/>
      <c r="BY199" s="23"/>
      <c r="BZ199" s="23"/>
      <c r="CA199" s="23"/>
      <c r="CB199" s="23"/>
      <c r="CC199" s="23"/>
      <c r="CD199" s="23"/>
      <c r="CE199" s="23"/>
      <c r="CF199" s="23"/>
      <c r="CG199" s="23"/>
      <c r="CH199" s="23"/>
      <c r="CI199" s="23"/>
      <c r="CJ199" s="23"/>
      <c r="CK199" s="23"/>
      <c r="CL199" s="23"/>
      <c r="CM199" s="23"/>
      <c r="CN199" s="23"/>
      <c r="CO199" s="23"/>
      <c r="CP199" s="23"/>
      <c r="CQ199" s="23"/>
      <c r="CR199" s="23"/>
      <c r="CS199" s="23"/>
      <c r="CT199" s="23"/>
      <c r="CU199" s="23"/>
      <c r="CV199" s="23"/>
      <c r="CW199" s="23"/>
      <c r="CX199" s="23"/>
      <c r="CY199" s="23"/>
      <c r="CZ199" s="23"/>
      <c r="DA199" s="23"/>
      <c r="DB199" s="23"/>
      <c r="DC199" s="23"/>
      <c r="DD199" s="23"/>
      <c r="DE199" s="23"/>
      <c r="DF199" s="23"/>
      <c r="DG199" s="23"/>
      <c r="DH199" s="23"/>
      <c r="DI199" s="23"/>
      <c r="DJ199" s="23"/>
      <c r="DK199" s="23"/>
      <c r="DL199" s="23"/>
      <c r="DM199" s="23"/>
      <c r="DN199" s="23"/>
      <c r="DO199" s="23"/>
      <c r="DP199" s="23"/>
      <c r="DQ199" s="23"/>
      <c r="DR199" s="23"/>
      <c r="DS199" s="23"/>
      <c r="DT199" s="23"/>
      <c r="DU199" s="23"/>
      <c r="DV199" s="23"/>
      <c r="DW199" s="23"/>
      <c r="DX199" s="23"/>
      <c r="DY199" s="23"/>
      <c r="DZ199" s="23"/>
      <c r="EA199" s="23"/>
      <c r="EB199" s="23"/>
      <c r="EC199" s="23"/>
      <c r="ED199" s="23"/>
      <c r="EE199" s="23"/>
      <c r="EF199" s="23"/>
      <c r="EG199" s="23"/>
      <c r="EH199" s="23"/>
      <c r="EI199" s="23"/>
      <c r="EJ199" s="23"/>
      <c r="EK199" s="23"/>
      <c r="EL199" s="23"/>
      <c r="EM199" s="23"/>
      <c r="EN199" s="23"/>
      <c r="EO199" s="23"/>
      <c r="EP199" s="23"/>
      <c r="EQ199" s="23"/>
      <c r="ER199" s="23"/>
      <c r="ES199" s="23"/>
      <c r="ET199" s="23"/>
      <c r="EU199" s="23"/>
      <c r="EV199" s="23"/>
      <c r="EW199" s="23"/>
      <c r="EX199" s="23"/>
      <c r="EY199" s="23"/>
      <c r="EZ199" s="23"/>
      <c r="FA199" s="23"/>
      <c r="FB199" s="23"/>
      <c r="FC199" s="23"/>
      <c r="FD199" s="23"/>
      <c r="FE199" s="23"/>
      <c r="FF199" s="23"/>
      <c r="FG199" s="23"/>
      <c r="FH199" s="23"/>
      <c r="FI199" s="23"/>
      <c r="FJ199" s="23"/>
      <c r="FK199" s="23"/>
      <c r="FL199" s="23"/>
      <c r="FM199" s="23"/>
      <c r="FN199" s="23"/>
      <c r="FO199" s="23"/>
      <c r="FP199" s="23"/>
      <c r="FQ199" s="23"/>
      <c r="FR199" s="23"/>
      <c r="FS199" s="23"/>
      <c r="FT199" s="23"/>
      <c r="FU199" s="23"/>
      <c r="FV199" s="23"/>
      <c r="FW199" s="23"/>
      <c r="FX199" s="23"/>
      <c r="FY199" s="23"/>
      <c r="FZ199" s="23"/>
      <c r="GA199" s="23"/>
      <c r="GB199" s="23"/>
      <c r="GC199" s="23"/>
      <c r="GD199" s="23"/>
      <c r="GE199" s="23"/>
      <c r="GF199" s="23"/>
      <c r="GG199" s="23"/>
      <c r="GH199" s="23"/>
      <c r="GI199" s="23"/>
      <c r="GJ199" s="23"/>
      <c r="GK199" s="23"/>
      <c r="GL199" s="23"/>
      <c r="GM199" s="23"/>
      <c r="GN199" s="23"/>
      <c r="GO199" s="23"/>
      <c r="GP199" s="23"/>
      <c r="GQ199" s="23"/>
      <c r="GR199" s="23"/>
      <c r="GS199" s="23"/>
      <c r="GT199" s="23"/>
      <c r="GU199" s="23"/>
      <c r="GV199" s="23"/>
      <c r="GW199" s="23"/>
      <c r="GX199" s="23"/>
      <c r="GY199" s="23"/>
      <c r="GZ199" s="23"/>
      <c r="HA199" s="23"/>
      <c r="HB199" s="23"/>
      <c r="HC199" s="23"/>
      <c r="HD199" s="23"/>
      <c r="HE199" s="23"/>
      <c r="HF199" s="23"/>
      <c r="HG199" s="23"/>
      <c r="HH199" s="23"/>
      <c r="HI199" s="23"/>
      <c r="HJ199" s="23"/>
      <c r="HK199" s="23"/>
      <c r="HL199" s="23"/>
      <c r="HM199" s="23"/>
      <c r="HN199" s="23"/>
      <c r="HO199" s="23"/>
      <c r="HP199" s="23"/>
      <c r="HQ199" s="23"/>
      <c r="HR199" s="23"/>
      <c r="HS199" s="23"/>
    </row>
    <row r="200" spans="1:227" s="143" customFormat="1">
      <c r="A200" s="23"/>
      <c r="G200" s="120"/>
      <c r="H200" s="96"/>
      <c r="I200" s="23"/>
      <c r="P200" s="23"/>
      <c r="Q200" s="23"/>
      <c r="R200" s="23"/>
      <c r="S200" s="50"/>
      <c r="T200" s="50"/>
      <c r="U200" s="50"/>
      <c r="V200" s="50"/>
      <c r="W200" s="50"/>
      <c r="X200" s="50"/>
      <c r="Y200" s="50"/>
      <c r="Z200" s="50"/>
      <c r="AA200" s="50"/>
      <c r="AB200" s="50"/>
      <c r="AC200" s="50"/>
      <c r="AD200" s="50"/>
      <c r="AE200" s="50"/>
      <c r="AF200" s="50"/>
      <c r="AG200" s="50"/>
      <c r="AH200" s="50"/>
      <c r="AI200" s="50"/>
      <c r="AJ200" s="50"/>
      <c r="AK200" s="50"/>
      <c r="AL200" s="50"/>
      <c r="AM200" s="50"/>
      <c r="AN200" s="50"/>
      <c r="AO200" s="50"/>
      <c r="AP200" s="50"/>
      <c r="AQ200" s="50"/>
      <c r="AR200" s="50"/>
      <c r="AS200" s="50"/>
      <c r="AT200" s="23"/>
      <c r="AU200" s="23"/>
      <c r="AV200" s="23"/>
      <c r="AW200" s="23"/>
      <c r="AX200" s="23"/>
      <c r="AY200" s="23"/>
      <c r="AZ200" s="23"/>
      <c r="BA200" s="23"/>
      <c r="BB200" s="23"/>
      <c r="BC200" s="23"/>
      <c r="BD200" s="23"/>
      <c r="BE200" s="23"/>
      <c r="BF200" s="23"/>
      <c r="BG200" s="23"/>
      <c r="BH200" s="23"/>
      <c r="BI200" s="23"/>
      <c r="BJ200" s="23"/>
      <c r="BK200" s="23"/>
      <c r="BL200" s="23"/>
      <c r="BM200" s="23"/>
      <c r="BN200" s="23"/>
      <c r="BO200" s="23"/>
      <c r="BP200" s="23"/>
      <c r="BQ200" s="23"/>
      <c r="BR200" s="23"/>
      <c r="BS200" s="23"/>
      <c r="BT200" s="23"/>
      <c r="BU200" s="23"/>
      <c r="BV200" s="23"/>
      <c r="BW200" s="23"/>
      <c r="BX200" s="23"/>
      <c r="BY200" s="23"/>
      <c r="BZ200" s="23"/>
      <c r="CA200" s="23"/>
      <c r="CB200" s="23"/>
      <c r="CC200" s="23"/>
      <c r="CD200" s="23"/>
      <c r="CE200" s="23"/>
      <c r="CF200" s="23"/>
      <c r="CG200" s="23"/>
      <c r="CH200" s="23"/>
      <c r="CI200" s="23"/>
      <c r="CJ200" s="23"/>
      <c r="CK200" s="23"/>
      <c r="CL200" s="23"/>
      <c r="CM200" s="23"/>
      <c r="CN200" s="23"/>
      <c r="CO200" s="23"/>
      <c r="CP200" s="23"/>
      <c r="CQ200" s="23"/>
      <c r="CR200" s="23"/>
      <c r="CS200" s="23"/>
      <c r="CT200" s="23"/>
      <c r="CU200" s="23"/>
      <c r="CV200" s="23"/>
      <c r="CW200" s="23"/>
      <c r="CX200" s="23"/>
      <c r="CY200" s="23"/>
      <c r="CZ200" s="23"/>
      <c r="DA200" s="23"/>
      <c r="DB200" s="23"/>
      <c r="DC200" s="23"/>
      <c r="DD200" s="23"/>
      <c r="DE200" s="23"/>
      <c r="DF200" s="23"/>
      <c r="DG200" s="23"/>
      <c r="DH200" s="23"/>
      <c r="DI200" s="23"/>
      <c r="DJ200" s="23"/>
      <c r="DK200" s="23"/>
      <c r="DL200" s="23"/>
      <c r="DM200" s="23"/>
      <c r="DN200" s="23"/>
      <c r="DO200" s="23"/>
      <c r="DP200" s="23"/>
      <c r="DQ200" s="23"/>
      <c r="DR200" s="23"/>
      <c r="DS200" s="23"/>
      <c r="DT200" s="23"/>
      <c r="DU200" s="23"/>
      <c r="DV200" s="23"/>
      <c r="DW200" s="23"/>
      <c r="DX200" s="23"/>
      <c r="DY200" s="23"/>
      <c r="DZ200" s="23"/>
      <c r="EA200" s="23"/>
      <c r="EB200" s="23"/>
      <c r="EC200" s="23"/>
      <c r="ED200" s="23"/>
      <c r="EE200" s="23"/>
      <c r="EF200" s="23"/>
      <c r="EG200" s="23"/>
      <c r="EH200" s="23"/>
      <c r="EI200" s="23"/>
      <c r="EJ200" s="23"/>
      <c r="EK200" s="23"/>
      <c r="EL200" s="23"/>
      <c r="EM200" s="23"/>
      <c r="EN200" s="23"/>
      <c r="EO200" s="23"/>
      <c r="EP200" s="23"/>
      <c r="EQ200" s="23"/>
      <c r="ER200" s="23"/>
      <c r="ES200" s="23"/>
      <c r="ET200" s="23"/>
      <c r="EU200" s="23"/>
      <c r="EV200" s="23"/>
      <c r="EW200" s="23"/>
      <c r="EX200" s="23"/>
      <c r="EY200" s="23"/>
      <c r="EZ200" s="23"/>
      <c r="FA200" s="23"/>
      <c r="FB200" s="23"/>
      <c r="FC200" s="23"/>
      <c r="FD200" s="23"/>
      <c r="FE200" s="23"/>
      <c r="FF200" s="23"/>
      <c r="FG200" s="23"/>
      <c r="FH200" s="23"/>
      <c r="FI200" s="23"/>
      <c r="FJ200" s="23"/>
      <c r="FK200" s="23"/>
      <c r="FL200" s="23"/>
      <c r="FM200" s="23"/>
      <c r="FN200" s="23"/>
      <c r="FO200" s="23"/>
      <c r="FP200" s="23"/>
      <c r="FQ200" s="23"/>
      <c r="FR200" s="23"/>
      <c r="FS200" s="23"/>
      <c r="FT200" s="23"/>
      <c r="FU200" s="23"/>
      <c r="FV200" s="23"/>
      <c r="FW200" s="23"/>
      <c r="FX200" s="23"/>
      <c r="FY200" s="23"/>
      <c r="FZ200" s="23"/>
      <c r="GA200" s="23"/>
      <c r="GB200" s="23"/>
      <c r="GC200" s="23"/>
      <c r="GD200" s="23"/>
      <c r="GE200" s="23"/>
      <c r="GF200" s="23"/>
      <c r="GG200" s="23"/>
      <c r="GH200" s="23"/>
      <c r="GI200" s="23"/>
      <c r="GJ200" s="23"/>
      <c r="GK200" s="23"/>
      <c r="GL200" s="23"/>
      <c r="GM200" s="23"/>
      <c r="GN200" s="23"/>
      <c r="GO200" s="23"/>
      <c r="GP200" s="23"/>
      <c r="GQ200" s="23"/>
      <c r="GR200" s="23"/>
      <c r="GS200" s="23"/>
      <c r="GT200" s="23"/>
      <c r="GU200" s="23"/>
      <c r="GV200" s="23"/>
      <c r="GW200" s="23"/>
      <c r="GX200" s="23"/>
      <c r="GY200" s="23"/>
      <c r="GZ200" s="23"/>
      <c r="HA200" s="23"/>
      <c r="HB200" s="23"/>
      <c r="HC200" s="23"/>
      <c r="HD200" s="23"/>
      <c r="HE200" s="23"/>
      <c r="HF200" s="23"/>
      <c r="HG200" s="23"/>
      <c r="HH200" s="23"/>
      <c r="HI200" s="23"/>
      <c r="HJ200" s="23"/>
      <c r="HK200" s="23"/>
      <c r="HL200" s="23"/>
      <c r="HM200" s="23"/>
      <c r="HN200" s="23"/>
      <c r="HO200" s="23"/>
      <c r="HP200" s="23"/>
      <c r="HQ200" s="23"/>
      <c r="HR200" s="23"/>
      <c r="HS200" s="23"/>
    </row>
    <row r="201" spans="1:227" s="143" customFormat="1">
      <c r="A201" s="23"/>
      <c r="G201" s="120"/>
      <c r="H201" s="96"/>
      <c r="I201" s="23"/>
      <c r="P201" s="23"/>
      <c r="Q201" s="23"/>
      <c r="R201" s="23"/>
      <c r="S201" s="50"/>
      <c r="T201" s="50"/>
      <c r="U201" s="50"/>
      <c r="V201" s="50"/>
      <c r="W201" s="50"/>
      <c r="X201" s="50"/>
      <c r="Y201" s="50"/>
      <c r="Z201" s="50"/>
      <c r="AA201" s="50"/>
      <c r="AB201" s="50"/>
      <c r="AC201" s="50"/>
      <c r="AD201" s="50"/>
      <c r="AE201" s="50"/>
      <c r="AF201" s="50"/>
      <c r="AG201" s="50"/>
      <c r="AH201" s="50"/>
      <c r="AI201" s="50"/>
      <c r="AJ201" s="50"/>
      <c r="AK201" s="50"/>
      <c r="AL201" s="50"/>
      <c r="AM201" s="50"/>
      <c r="AN201" s="50"/>
      <c r="AO201" s="50"/>
      <c r="AP201" s="50"/>
      <c r="AQ201" s="50"/>
      <c r="AR201" s="50"/>
      <c r="AS201" s="50"/>
      <c r="AT201" s="23"/>
      <c r="AU201" s="23"/>
      <c r="AV201" s="23"/>
      <c r="AW201" s="23"/>
      <c r="AX201" s="23"/>
      <c r="AY201" s="23"/>
      <c r="AZ201" s="23"/>
      <c r="BA201" s="23"/>
      <c r="BB201" s="23"/>
      <c r="BC201" s="23"/>
      <c r="BD201" s="23"/>
      <c r="BE201" s="23"/>
      <c r="BF201" s="23"/>
      <c r="BG201" s="23"/>
      <c r="BH201" s="23"/>
      <c r="BI201" s="23"/>
      <c r="BJ201" s="23"/>
      <c r="BK201" s="23"/>
      <c r="BL201" s="23"/>
      <c r="BM201" s="23"/>
      <c r="BN201" s="23"/>
      <c r="BO201" s="23"/>
      <c r="BP201" s="23"/>
      <c r="BQ201" s="23"/>
      <c r="BR201" s="23"/>
      <c r="BS201" s="23"/>
      <c r="BT201" s="23"/>
      <c r="BU201" s="23"/>
      <c r="BV201" s="23"/>
      <c r="BW201" s="23"/>
      <c r="BX201" s="23"/>
      <c r="BY201" s="23"/>
      <c r="BZ201" s="23"/>
      <c r="CA201" s="23"/>
      <c r="CB201" s="23"/>
      <c r="CC201" s="23"/>
      <c r="CD201" s="23"/>
      <c r="CE201" s="23"/>
      <c r="CF201" s="23"/>
      <c r="CG201" s="23"/>
      <c r="CH201" s="23"/>
      <c r="CI201" s="23"/>
      <c r="CJ201" s="23"/>
      <c r="CK201" s="23"/>
      <c r="CL201" s="23"/>
      <c r="CM201" s="23"/>
      <c r="CN201" s="23"/>
      <c r="CO201" s="23"/>
      <c r="CP201" s="23"/>
      <c r="CQ201" s="23"/>
      <c r="CR201" s="23"/>
      <c r="CS201" s="23"/>
      <c r="CT201" s="23"/>
      <c r="CU201" s="23"/>
      <c r="CV201" s="23"/>
      <c r="CW201" s="23"/>
      <c r="CX201" s="23"/>
      <c r="CY201" s="23"/>
      <c r="CZ201" s="23"/>
      <c r="DA201" s="23"/>
      <c r="DB201" s="23"/>
      <c r="DC201" s="23"/>
      <c r="DD201" s="23"/>
      <c r="DE201" s="23"/>
      <c r="DF201" s="23"/>
      <c r="DG201" s="23"/>
      <c r="DH201" s="23"/>
      <c r="DI201" s="23"/>
      <c r="DJ201" s="23"/>
      <c r="DK201" s="23"/>
      <c r="DL201" s="23"/>
      <c r="DM201" s="23"/>
      <c r="DN201" s="23"/>
      <c r="DO201" s="23"/>
      <c r="DP201" s="23"/>
      <c r="DQ201" s="23"/>
      <c r="DR201" s="23"/>
      <c r="DS201" s="23"/>
      <c r="DT201" s="23"/>
      <c r="DU201" s="23"/>
      <c r="DV201" s="23"/>
      <c r="DW201" s="23"/>
      <c r="DX201" s="23"/>
      <c r="DY201" s="23"/>
      <c r="DZ201" s="23"/>
      <c r="EA201" s="23"/>
      <c r="EB201" s="23"/>
      <c r="EC201" s="23"/>
      <c r="ED201" s="23"/>
      <c r="EE201" s="23"/>
      <c r="EF201" s="23"/>
      <c r="EG201" s="23"/>
      <c r="EH201" s="23"/>
      <c r="EI201" s="23"/>
      <c r="EJ201" s="23"/>
      <c r="EK201" s="23"/>
      <c r="EL201" s="23"/>
      <c r="EM201" s="23"/>
      <c r="EN201" s="23"/>
      <c r="EO201" s="23"/>
      <c r="EP201" s="23"/>
      <c r="EQ201" s="23"/>
      <c r="ER201" s="23"/>
      <c r="ES201" s="23"/>
      <c r="ET201" s="23"/>
      <c r="EU201" s="23"/>
      <c r="EV201" s="23"/>
      <c r="EW201" s="23"/>
      <c r="EX201" s="23"/>
      <c r="EY201" s="23"/>
      <c r="EZ201" s="23"/>
      <c r="FA201" s="23"/>
      <c r="FB201" s="23"/>
      <c r="FC201" s="23"/>
      <c r="FD201" s="23"/>
      <c r="FE201" s="23"/>
      <c r="FF201" s="23"/>
      <c r="FG201" s="23"/>
      <c r="FH201" s="23"/>
      <c r="FI201" s="23"/>
      <c r="FJ201" s="23"/>
      <c r="FK201" s="23"/>
      <c r="FL201" s="23"/>
      <c r="FM201" s="23"/>
      <c r="FN201" s="23"/>
      <c r="FO201" s="23"/>
      <c r="FP201" s="23"/>
      <c r="FQ201" s="23"/>
      <c r="FR201" s="23"/>
      <c r="FS201" s="23"/>
      <c r="FT201" s="23"/>
      <c r="FU201" s="23"/>
      <c r="FV201" s="23"/>
      <c r="FW201" s="23"/>
      <c r="FX201" s="23"/>
      <c r="FY201" s="23"/>
      <c r="FZ201" s="23"/>
      <c r="GA201" s="23"/>
      <c r="GB201" s="23"/>
      <c r="GC201" s="23"/>
      <c r="GD201" s="23"/>
      <c r="GE201" s="23"/>
      <c r="GF201" s="23"/>
      <c r="GG201" s="23"/>
      <c r="GH201" s="23"/>
      <c r="GI201" s="23"/>
      <c r="GJ201" s="23"/>
      <c r="GK201" s="23"/>
      <c r="GL201" s="23"/>
      <c r="GM201" s="23"/>
      <c r="GN201" s="23"/>
      <c r="GO201" s="23"/>
      <c r="GP201" s="23"/>
      <c r="GQ201" s="23"/>
      <c r="GR201" s="23"/>
      <c r="GS201" s="23"/>
      <c r="GT201" s="23"/>
      <c r="GU201" s="23"/>
      <c r="GV201" s="23"/>
      <c r="GW201" s="23"/>
      <c r="GX201" s="23"/>
      <c r="GY201" s="23"/>
      <c r="GZ201" s="23"/>
      <c r="HA201" s="23"/>
      <c r="HB201" s="23"/>
      <c r="HC201" s="23"/>
      <c r="HD201" s="23"/>
      <c r="HE201" s="23"/>
      <c r="HF201" s="23"/>
      <c r="HG201" s="23"/>
      <c r="HH201" s="23"/>
      <c r="HI201" s="23"/>
      <c r="HJ201" s="23"/>
      <c r="HK201" s="23"/>
      <c r="HL201" s="23"/>
      <c r="HM201" s="23"/>
      <c r="HN201" s="23"/>
      <c r="HO201" s="23"/>
      <c r="HP201" s="23"/>
      <c r="HQ201" s="23"/>
      <c r="HR201" s="23"/>
      <c r="HS201" s="23"/>
    </row>
    <row r="202" spans="1:227" s="143" customFormat="1" ht="24" customHeight="1">
      <c r="A202" s="23"/>
      <c r="G202" s="120"/>
      <c r="H202" s="96"/>
      <c r="I202" s="23"/>
      <c r="P202" s="23"/>
      <c r="Q202" s="23"/>
      <c r="R202" s="23"/>
      <c r="S202" s="50"/>
      <c r="T202" s="50"/>
      <c r="U202" s="50"/>
      <c r="V202" s="50"/>
      <c r="W202" s="50"/>
      <c r="X202" s="50"/>
      <c r="Y202" s="50"/>
      <c r="Z202" s="50"/>
      <c r="AA202" s="50"/>
      <c r="AB202" s="50"/>
      <c r="AC202" s="50"/>
      <c r="AD202" s="50"/>
      <c r="AE202" s="50"/>
      <c r="AF202" s="50"/>
      <c r="AG202" s="50"/>
      <c r="AH202" s="50"/>
      <c r="AI202" s="50"/>
      <c r="AJ202" s="50"/>
      <c r="AK202" s="50"/>
      <c r="AL202" s="50"/>
      <c r="AM202" s="50"/>
      <c r="AN202" s="50"/>
      <c r="AO202" s="50"/>
      <c r="AP202" s="50"/>
      <c r="AQ202" s="50"/>
      <c r="AR202" s="50"/>
      <c r="AS202" s="50"/>
      <c r="AT202" s="23"/>
      <c r="AU202" s="23"/>
      <c r="AV202" s="23"/>
      <c r="AW202" s="23"/>
      <c r="AX202" s="23"/>
      <c r="AY202" s="23"/>
      <c r="AZ202" s="23"/>
      <c r="BA202" s="23"/>
      <c r="BB202" s="23"/>
      <c r="BC202" s="23"/>
      <c r="BD202" s="23"/>
      <c r="BE202" s="23"/>
      <c r="BF202" s="23"/>
      <c r="BG202" s="23"/>
      <c r="BH202" s="23"/>
      <c r="BI202" s="23"/>
      <c r="BJ202" s="23"/>
      <c r="BK202" s="23"/>
      <c r="BL202" s="23"/>
      <c r="BM202" s="23"/>
      <c r="BN202" s="23"/>
      <c r="BO202" s="23"/>
      <c r="BP202" s="23"/>
      <c r="BQ202" s="23"/>
      <c r="BR202" s="23"/>
      <c r="BS202" s="23"/>
      <c r="BT202" s="23"/>
      <c r="BU202" s="23"/>
      <c r="BV202" s="23"/>
      <c r="BW202" s="23"/>
      <c r="BX202" s="23"/>
      <c r="BY202" s="23"/>
      <c r="BZ202" s="23"/>
      <c r="CA202" s="23"/>
      <c r="CB202" s="23"/>
      <c r="CC202" s="23"/>
      <c r="CD202" s="23"/>
      <c r="CE202" s="23"/>
      <c r="CF202" s="23"/>
      <c r="CG202" s="23"/>
      <c r="CH202" s="23"/>
      <c r="CI202" s="23"/>
      <c r="CJ202" s="23"/>
      <c r="CK202" s="23"/>
      <c r="CL202" s="23"/>
      <c r="CM202" s="23"/>
      <c r="CN202" s="23"/>
      <c r="CO202" s="23"/>
      <c r="CP202" s="23"/>
      <c r="CQ202" s="23"/>
      <c r="CR202" s="23"/>
      <c r="CS202" s="23"/>
      <c r="CT202" s="23"/>
      <c r="CU202" s="23"/>
      <c r="CV202" s="23"/>
      <c r="CW202" s="23"/>
      <c r="CX202" s="23"/>
      <c r="CY202" s="23"/>
      <c r="CZ202" s="23"/>
      <c r="DA202" s="23"/>
      <c r="DB202" s="23"/>
      <c r="DC202" s="23"/>
      <c r="DD202" s="23"/>
      <c r="DE202" s="23"/>
      <c r="DF202" s="23"/>
      <c r="DG202" s="23"/>
      <c r="DH202" s="23"/>
      <c r="DI202" s="23"/>
      <c r="DJ202" s="23"/>
      <c r="DK202" s="23"/>
      <c r="DL202" s="23"/>
      <c r="DM202" s="23"/>
      <c r="DN202" s="23"/>
      <c r="DO202" s="23"/>
      <c r="DP202" s="23"/>
      <c r="DQ202" s="23"/>
      <c r="DR202" s="23"/>
      <c r="DS202" s="23"/>
      <c r="DT202" s="23"/>
      <c r="DU202" s="23"/>
      <c r="DV202" s="23"/>
      <c r="DW202" s="23"/>
      <c r="DX202" s="23"/>
      <c r="DY202" s="23"/>
      <c r="DZ202" s="23"/>
      <c r="EA202" s="23"/>
      <c r="EB202" s="23"/>
      <c r="EC202" s="23"/>
      <c r="ED202" s="23"/>
      <c r="EE202" s="23"/>
      <c r="EF202" s="23"/>
      <c r="EG202" s="23"/>
      <c r="EH202" s="23"/>
      <c r="EI202" s="23"/>
      <c r="EJ202" s="23"/>
      <c r="EK202" s="23"/>
      <c r="EL202" s="23"/>
      <c r="EM202" s="23"/>
      <c r="EN202" s="23"/>
      <c r="EO202" s="23"/>
      <c r="EP202" s="23"/>
      <c r="EQ202" s="23"/>
      <c r="ER202" s="23"/>
      <c r="ES202" s="23"/>
      <c r="ET202" s="23"/>
      <c r="EU202" s="23"/>
      <c r="EV202" s="23"/>
      <c r="EW202" s="23"/>
      <c r="EX202" s="23"/>
      <c r="EY202" s="23"/>
      <c r="EZ202" s="23"/>
      <c r="FA202" s="23"/>
      <c r="FB202" s="23"/>
      <c r="FC202" s="23"/>
      <c r="FD202" s="23"/>
      <c r="FE202" s="23"/>
      <c r="FF202" s="23"/>
      <c r="FG202" s="23"/>
      <c r="FH202" s="23"/>
      <c r="FI202" s="23"/>
      <c r="FJ202" s="23"/>
      <c r="FK202" s="23"/>
      <c r="FL202" s="23"/>
      <c r="FM202" s="23"/>
      <c r="FN202" s="23"/>
      <c r="FO202" s="23"/>
      <c r="FP202" s="23"/>
      <c r="FQ202" s="23"/>
      <c r="FR202" s="23"/>
      <c r="FS202" s="23"/>
      <c r="FT202" s="23"/>
      <c r="FU202" s="23"/>
      <c r="FV202" s="23"/>
      <c r="FW202" s="23"/>
      <c r="FX202" s="23"/>
      <c r="FY202" s="23"/>
      <c r="FZ202" s="23"/>
      <c r="GA202" s="23"/>
      <c r="GB202" s="23"/>
      <c r="GC202" s="23"/>
      <c r="GD202" s="23"/>
      <c r="GE202" s="23"/>
      <c r="GF202" s="23"/>
      <c r="GG202" s="23"/>
      <c r="GH202" s="23"/>
      <c r="GI202" s="23"/>
      <c r="GJ202" s="23"/>
      <c r="GK202" s="23"/>
      <c r="GL202" s="23"/>
      <c r="GM202" s="23"/>
      <c r="GN202" s="23"/>
      <c r="GO202" s="23"/>
      <c r="GP202" s="23"/>
      <c r="GQ202" s="23"/>
      <c r="GR202" s="23"/>
      <c r="GS202" s="23"/>
      <c r="GT202" s="23"/>
      <c r="GU202" s="23"/>
      <c r="GV202" s="23"/>
      <c r="GW202" s="23"/>
      <c r="GX202" s="23"/>
      <c r="GY202" s="23"/>
      <c r="GZ202" s="23"/>
      <c r="HA202" s="23"/>
      <c r="HB202" s="23"/>
      <c r="HC202" s="23"/>
      <c r="HD202" s="23"/>
      <c r="HE202" s="23"/>
      <c r="HF202" s="23"/>
      <c r="HG202" s="23"/>
      <c r="HH202" s="23"/>
      <c r="HI202" s="23"/>
      <c r="HJ202" s="23"/>
      <c r="HK202" s="23"/>
      <c r="HL202" s="23"/>
      <c r="HM202" s="23"/>
      <c r="HN202" s="23"/>
      <c r="HO202" s="23"/>
      <c r="HP202" s="23"/>
      <c r="HQ202" s="23"/>
      <c r="HR202" s="23"/>
      <c r="HS202" s="23"/>
    </row>
    <row r="203" spans="1:227" s="143" customFormat="1">
      <c r="A203" s="23"/>
      <c r="G203" s="120"/>
      <c r="H203" s="96"/>
      <c r="I203" s="23"/>
      <c r="P203" s="23"/>
      <c r="Q203" s="23"/>
      <c r="R203" s="23"/>
      <c r="S203" s="50"/>
      <c r="T203" s="50"/>
      <c r="U203" s="50"/>
      <c r="V203" s="50"/>
      <c r="W203" s="50"/>
      <c r="X203" s="50"/>
      <c r="Y203" s="50"/>
      <c r="Z203" s="50"/>
      <c r="AA203" s="50"/>
      <c r="AB203" s="50"/>
      <c r="AC203" s="50"/>
      <c r="AD203" s="50"/>
      <c r="AE203" s="50"/>
      <c r="AF203" s="50"/>
      <c r="AG203" s="50"/>
      <c r="AH203" s="50"/>
      <c r="AI203" s="50"/>
      <c r="AJ203" s="50"/>
      <c r="AK203" s="50"/>
      <c r="AL203" s="50"/>
      <c r="AM203" s="50"/>
      <c r="AN203" s="50"/>
      <c r="AO203" s="50"/>
      <c r="AP203" s="50"/>
      <c r="AQ203" s="50"/>
      <c r="AR203" s="50"/>
      <c r="AS203" s="50"/>
      <c r="AT203" s="23"/>
      <c r="AU203" s="23"/>
      <c r="AV203" s="23"/>
      <c r="AW203" s="23"/>
      <c r="AX203" s="23"/>
      <c r="AY203" s="23"/>
      <c r="AZ203" s="23"/>
      <c r="BA203" s="23"/>
      <c r="BB203" s="23"/>
      <c r="BC203" s="23"/>
      <c r="BD203" s="23"/>
      <c r="BE203" s="23"/>
      <c r="BF203" s="23"/>
      <c r="BG203" s="23"/>
      <c r="BH203" s="23"/>
      <c r="BI203" s="23"/>
      <c r="BJ203" s="23"/>
      <c r="BK203" s="23"/>
      <c r="BL203" s="23"/>
      <c r="BM203" s="23"/>
      <c r="BN203" s="23"/>
      <c r="BO203" s="23"/>
      <c r="BP203" s="23"/>
      <c r="BQ203" s="23"/>
      <c r="BR203" s="23"/>
      <c r="BS203" s="23"/>
      <c r="BT203" s="23"/>
      <c r="BU203" s="23"/>
      <c r="BV203" s="23"/>
      <c r="BW203" s="23"/>
      <c r="BX203" s="23"/>
      <c r="BY203" s="23"/>
      <c r="BZ203" s="23"/>
      <c r="CA203" s="23"/>
      <c r="CB203" s="23"/>
      <c r="CC203" s="23"/>
      <c r="CD203" s="23"/>
      <c r="CE203" s="23"/>
      <c r="CF203" s="23"/>
      <c r="CG203" s="23"/>
      <c r="CH203" s="23"/>
      <c r="CI203" s="23"/>
      <c r="CJ203" s="23"/>
      <c r="CK203" s="23"/>
      <c r="CL203" s="23"/>
      <c r="CM203" s="23"/>
      <c r="CN203" s="23"/>
      <c r="CO203" s="23"/>
      <c r="CP203" s="23"/>
      <c r="CQ203" s="23"/>
      <c r="CR203" s="23"/>
      <c r="CS203" s="23"/>
      <c r="CT203" s="23"/>
      <c r="CU203" s="23"/>
      <c r="CV203" s="23"/>
      <c r="CW203" s="23"/>
      <c r="CX203" s="23"/>
      <c r="CY203" s="23"/>
      <c r="CZ203" s="23"/>
      <c r="DA203" s="23"/>
      <c r="DB203" s="23"/>
      <c r="DC203" s="23"/>
      <c r="DD203" s="23"/>
      <c r="DE203" s="23"/>
      <c r="DF203" s="23"/>
      <c r="DG203" s="23"/>
      <c r="DH203" s="23"/>
      <c r="DI203" s="23"/>
      <c r="DJ203" s="23"/>
      <c r="DK203" s="23"/>
      <c r="DL203" s="23"/>
      <c r="DM203" s="23"/>
      <c r="DN203" s="23"/>
      <c r="DO203" s="23"/>
      <c r="DP203" s="23"/>
      <c r="DQ203" s="23"/>
      <c r="DR203" s="23"/>
      <c r="DS203" s="23"/>
      <c r="DT203" s="23"/>
      <c r="DU203" s="23"/>
      <c r="DV203" s="23"/>
      <c r="DW203" s="23"/>
      <c r="DX203" s="23"/>
      <c r="DY203" s="23"/>
      <c r="DZ203" s="23"/>
      <c r="EA203" s="23"/>
      <c r="EB203" s="23"/>
      <c r="EC203" s="23"/>
      <c r="ED203" s="23"/>
      <c r="EE203" s="23"/>
      <c r="EF203" s="23"/>
      <c r="EG203" s="23"/>
      <c r="EH203" s="23"/>
      <c r="EI203" s="23"/>
      <c r="EJ203" s="23"/>
      <c r="EK203" s="23"/>
      <c r="EL203" s="23"/>
      <c r="EM203" s="23"/>
      <c r="EN203" s="23"/>
      <c r="EO203" s="23"/>
      <c r="EP203" s="23"/>
      <c r="EQ203" s="23"/>
      <c r="ER203" s="23"/>
      <c r="ES203" s="23"/>
      <c r="ET203" s="23"/>
      <c r="EU203" s="23"/>
      <c r="EV203" s="23"/>
      <c r="EW203" s="23"/>
      <c r="EX203" s="23"/>
      <c r="EY203" s="23"/>
      <c r="EZ203" s="23"/>
      <c r="FA203" s="23"/>
      <c r="FB203" s="23"/>
      <c r="FC203" s="23"/>
      <c r="FD203" s="23"/>
      <c r="FE203" s="23"/>
      <c r="FF203" s="23"/>
      <c r="FG203" s="23"/>
      <c r="FH203" s="23"/>
      <c r="FI203" s="23"/>
      <c r="FJ203" s="23"/>
      <c r="FK203" s="23"/>
      <c r="FL203" s="23"/>
      <c r="FM203" s="23"/>
      <c r="FN203" s="23"/>
      <c r="FO203" s="23"/>
      <c r="FP203" s="23"/>
      <c r="FQ203" s="23"/>
      <c r="FR203" s="23"/>
      <c r="FS203" s="23"/>
      <c r="FT203" s="23"/>
      <c r="FU203" s="23"/>
      <c r="FV203" s="23"/>
      <c r="FW203" s="23"/>
      <c r="FX203" s="23"/>
      <c r="FY203" s="23"/>
      <c r="FZ203" s="23"/>
      <c r="GA203" s="23"/>
      <c r="GB203" s="23"/>
      <c r="GC203" s="23"/>
      <c r="GD203" s="23"/>
      <c r="GE203" s="23"/>
      <c r="GF203" s="23"/>
      <c r="GG203" s="23"/>
      <c r="GH203" s="23"/>
      <c r="GI203" s="23"/>
      <c r="GJ203" s="23"/>
      <c r="GK203" s="23"/>
      <c r="GL203" s="23"/>
      <c r="GM203" s="23"/>
      <c r="GN203" s="23"/>
      <c r="GO203" s="23"/>
      <c r="GP203" s="23"/>
      <c r="GQ203" s="23"/>
      <c r="GR203" s="23"/>
      <c r="GS203" s="23"/>
      <c r="GT203" s="23"/>
      <c r="GU203" s="23"/>
      <c r="GV203" s="23"/>
      <c r="GW203" s="23"/>
      <c r="GX203" s="23"/>
      <c r="GY203" s="23"/>
      <c r="GZ203" s="23"/>
      <c r="HA203" s="23"/>
      <c r="HB203" s="23"/>
      <c r="HC203" s="23"/>
      <c r="HD203" s="23"/>
      <c r="HE203" s="23"/>
      <c r="HF203" s="23"/>
      <c r="HG203" s="23"/>
      <c r="HH203" s="23"/>
      <c r="HI203" s="23"/>
      <c r="HJ203" s="23"/>
      <c r="HK203" s="23"/>
      <c r="HL203" s="23"/>
      <c r="HM203" s="23"/>
      <c r="HN203" s="23"/>
      <c r="HO203" s="23"/>
      <c r="HP203" s="23"/>
      <c r="HQ203" s="23"/>
      <c r="HR203" s="23"/>
      <c r="HS203" s="23"/>
    </row>
    <row r="204" spans="1:227" s="143" customFormat="1">
      <c r="A204" s="23"/>
      <c r="G204" s="120"/>
      <c r="H204" s="96"/>
      <c r="I204" s="23"/>
      <c r="P204" s="23"/>
      <c r="Q204" s="23"/>
      <c r="R204" s="23"/>
      <c r="S204" s="50"/>
      <c r="T204" s="50"/>
      <c r="U204" s="50"/>
      <c r="V204" s="50"/>
      <c r="W204" s="50"/>
      <c r="X204" s="50"/>
      <c r="Y204" s="50"/>
      <c r="Z204" s="50"/>
      <c r="AA204" s="50"/>
      <c r="AB204" s="50"/>
      <c r="AC204" s="50"/>
      <c r="AD204" s="50"/>
      <c r="AE204" s="50"/>
      <c r="AF204" s="50"/>
      <c r="AG204" s="50"/>
      <c r="AH204" s="50"/>
      <c r="AI204" s="50"/>
      <c r="AJ204" s="50"/>
      <c r="AK204" s="50"/>
      <c r="AL204" s="50"/>
      <c r="AM204" s="50"/>
      <c r="AN204" s="50"/>
      <c r="AO204" s="50"/>
      <c r="AP204" s="50"/>
      <c r="AQ204" s="50"/>
      <c r="AR204" s="50"/>
      <c r="AS204" s="50"/>
      <c r="AT204" s="23"/>
      <c r="AU204" s="23"/>
      <c r="AV204" s="23"/>
      <c r="AW204" s="23"/>
      <c r="AX204" s="23"/>
      <c r="AY204" s="23"/>
      <c r="AZ204" s="23"/>
      <c r="BA204" s="23"/>
      <c r="BB204" s="23"/>
      <c r="BC204" s="23"/>
      <c r="BD204" s="23"/>
      <c r="BE204" s="23"/>
      <c r="BF204" s="23"/>
      <c r="BG204" s="23"/>
      <c r="BH204" s="23"/>
      <c r="BI204" s="23"/>
      <c r="BJ204" s="23"/>
      <c r="BK204" s="23"/>
      <c r="BL204" s="23"/>
      <c r="BM204" s="23"/>
      <c r="BN204" s="23"/>
      <c r="BO204" s="23"/>
      <c r="BP204" s="23"/>
      <c r="BQ204" s="23"/>
      <c r="BR204" s="23"/>
      <c r="BS204" s="23"/>
      <c r="BT204" s="23"/>
      <c r="BU204" s="23"/>
      <c r="BV204" s="23"/>
      <c r="BW204" s="23"/>
      <c r="BX204" s="23"/>
      <c r="BY204" s="23"/>
      <c r="BZ204" s="23"/>
      <c r="CA204" s="23"/>
      <c r="CB204" s="23"/>
      <c r="CC204" s="23"/>
      <c r="CD204" s="23"/>
      <c r="CE204" s="23"/>
      <c r="CF204" s="23"/>
      <c r="CG204" s="23"/>
      <c r="CH204" s="23"/>
      <c r="CI204" s="23"/>
      <c r="CJ204" s="23"/>
      <c r="CK204" s="23"/>
      <c r="CL204" s="23"/>
      <c r="CM204" s="23"/>
      <c r="CN204" s="23"/>
      <c r="CO204" s="23"/>
      <c r="CP204" s="23"/>
      <c r="CQ204" s="23"/>
      <c r="CR204" s="23"/>
      <c r="CS204" s="23"/>
      <c r="CT204" s="23"/>
      <c r="CU204" s="23"/>
      <c r="CV204" s="23"/>
      <c r="CW204" s="23"/>
      <c r="CX204" s="23"/>
      <c r="CY204" s="23"/>
      <c r="CZ204" s="23"/>
      <c r="DA204" s="23"/>
      <c r="DB204" s="23"/>
      <c r="DC204" s="23"/>
      <c r="DD204" s="23"/>
      <c r="DE204" s="23"/>
      <c r="DF204" s="23"/>
      <c r="DG204" s="23"/>
      <c r="DH204" s="23"/>
      <c r="DI204" s="23"/>
      <c r="DJ204" s="23"/>
      <c r="DK204" s="23"/>
      <c r="DL204" s="23"/>
      <c r="DM204" s="23"/>
      <c r="DN204" s="23"/>
      <c r="DO204" s="23"/>
      <c r="DP204" s="23"/>
      <c r="DQ204" s="23"/>
      <c r="DR204" s="23"/>
      <c r="DS204" s="23"/>
      <c r="DT204" s="23"/>
      <c r="DU204" s="23"/>
      <c r="DV204" s="23"/>
      <c r="DW204" s="23"/>
      <c r="DX204" s="23"/>
      <c r="DY204" s="23"/>
      <c r="DZ204" s="23"/>
      <c r="EA204" s="23"/>
      <c r="EB204" s="23"/>
      <c r="EC204" s="23"/>
      <c r="ED204" s="23"/>
      <c r="EE204" s="23"/>
      <c r="EF204" s="23"/>
      <c r="EG204" s="23"/>
      <c r="EH204" s="23"/>
      <c r="EI204" s="23"/>
      <c r="EJ204" s="23"/>
      <c r="EK204" s="23"/>
      <c r="EL204" s="23"/>
      <c r="EM204" s="23"/>
      <c r="EN204" s="23"/>
      <c r="EO204" s="23"/>
      <c r="EP204" s="23"/>
      <c r="EQ204" s="23"/>
      <c r="ER204" s="23"/>
      <c r="ES204" s="23"/>
      <c r="ET204" s="23"/>
      <c r="EU204" s="23"/>
      <c r="EV204" s="23"/>
      <c r="EW204" s="23"/>
      <c r="EX204" s="23"/>
      <c r="EY204" s="23"/>
      <c r="EZ204" s="23"/>
      <c r="FA204" s="23"/>
      <c r="FB204" s="23"/>
      <c r="FC204" s="23"/>
      <c r="FD204" s="23"/>
      <c r="FE204" s="23"/>
      <c r="FF204" s="23"/>
      <c r="FG204" s="23"/>
      <c r="FH204" s="23"/>
      <c r="FI204" s="23"/>
      <c r="FJ204" s="23"/>
      <c r="FK204" s="23"/>
      <c r="FL204" s="23"/>
      <c r="FM204" s="23"/>
      <c r="FN204" s="23"/>
      <c r="FO204" s="23"/>
      <c r="FP204" s="23"/>
      <c r="FQ204" s="23"/>
      <c r="FR204" s="23"/>
      <c r="FS204" s="23"/>
      <c r="FT204" s="23"/>
      <c r="FU204" s="23"/>
      <c r="FV204" s="23"/>
      <c r="FW204" s="23"/>
      <c r="FX204" s="23"/>
      <c r="FY204" s="23"/>
      <c r="FZ204" s="23"/>
      <c r="GA204" s="23"/>
      <c r="GB204" s="23"/>
      <c r="GC204" s="23"/>
      <c r="GD204" s="23"/>
      <c r="GE204" s="23"/>
      <c r="GF204" s="23"/>
      <c r="GG204" s="23"/>
      <c r="GH204" s="23"/>
      <c r="GI204" s="23"/>
      <c r="GJ204" s="23"/>
      <c r="GK204" s="23"/>
      <c r="GL204" s="23"/>
      <c r="GM204" s="23"/>
      <c r="GN204" s="23"/>
      <c r="GO204" s="23"/>
      <c r="GP204" s="23"/>
      <c r="GQ204" s="23"/>
      <c r="GR204" s="23"/>
      <c r="GS204" s="23"/>
      <c r="GT204" s="23"/>
      <c r="GU204" s="23"/>
      <c r="GV204" s="23"/>
      <c r="GW204" s="23"/>
      <c r="GX204" s="23"/>
      <c r="GY204" s="23"/>
      <c r="GZ204" s="23"/>
      <c r="HA204" s="23"/>
      <c r="HB204" s="23"/>
      <c r="HC204" s="23"/>
      <c r="HD204" s="23"/>
      <c r="HE204" s="23"/>
      <c r="HF204" s="23"/>
      <c r="HG204" s="23"/>
      <c r="HH204" s="23"/>
      <c r="HI204" s="23"/>
      <c r="HJ204" s="23"/>
      <c r="HK204" s="23"/>
      <c r="HL204" s="23"/>
      <c r="HM204" s="23"/>
      <c r="HN204" s="23"/>
      <c r="HO204" s="23"/>
      <c r="HP204" s="23"/>
      <c r="HQ204" s="23"/>
      <c r="HR204" s="23"/>
      <c r="HS204" s="23"/>
    </row>
    <row r="205" spans="1:227" s="143" customFormat="1">
      <c r="A205" s="23"/>
      <c r="G205" s="120"/>
      <c r="H205" s="96"/>
      <c r="I205" s="23"/>
      <c r="P205" s="23"/>
      <c r="Q205" s="23"/>
      <c r="R205" s="23"/>
      <c r="S205" s="50"/>
      <c r="T205" s="50"/>
      <c r="U205" s="50"/>
      <c r="V205" s="50"/>
      <c r="W205" s="50"/>
      <c r="X205" s="50"/>
      <c r="Y205" s="50"/>
      <c r="Z205" s="50"/>
      <c r="AA205" s="50"/>
      <c r="AB205" s="50"/>
      <c r="AC205" s="50"/>
      <c r="AD205" s="50"/>
      <c r="AE205" s="50"/>
      <c r="AF205" s="50"/>
      <c r="AG205" s="50"/>
      <c r="AH205" s="50"/>
      <c r="AI205" s="50"/>
      <c r="AJ205" s="50"/>
      <c r="AK205" s="50"/>
      <c r="AL205" s="50"/>
      <c r="AM205" s="50"/>
      <c r="AN205" s="50"/>
      <c r="AO205" s="50"/>
      <c r="AP205" s="50"/>
      <c r="AQ205" s="50"/>
      <c r="AR205" s="50"/>
      <c r="AS205" s="50"/>
      <c r="AT205" s="23"/>
      <c r="AU205" s="23"/>
      <c r="AV205" s="23"/>
      <c r="AW205" s="23"/>
      <c r="AX205" s="23"/>
      <c r="AY205" s="23"/>
      <c r="AZ205" s="23"/>
      <c r="BA205" s="23"/>
      <c r="BB205" s="23"/>
      <c r="BC205" s="23"/>
      <c r="BD205" s="23"/>
      <c r="BE205" s="23"/>
      <c r="BF205" s="23"/>
      <c r="BG205" s="23"/>
      <c r="BH205" s="23"/>
      <c r="BI205" s="23"/>
      <c r="BJ205" s="23"/>
      <c r="BK205" s="23"/>
      <c r="BL205" s="23"/>
      <c r="BM205" s="23"/>
      <c r="BN205" s="23"/>
      <c r="BO205" s="23"/>
      <c r="BP205" s="23"/>
      <c r="BQ205" s="23"/>
      <c r="BR205" s="23"/>
      <c r="BS205" s="23"/>
      <c r="BT205" s="23"/>
      <c r="BU205" s="23"/>
      <c r="BV205" s="23"/>
      <c r="BW205" s="23"/>
      <c r="BX205" s="23"/>
      <c r="BY205" s="23"/>
      <c r="BZ205" s="23"/>
      <c r="CA205" s="23"/>
      <c r="CB205" s="23"/>
      <c r="CC205" s="23"/>
      <c r="CD205" s="23"/>
      <c r="CE205" s="23"/>
      <c r="CF205" s="23"/>
      <c r="CG205" s="23"/>
      <c r="CH205" s="23"/>
      <c r="CI205" s="23"/>
      <c r="CJ205" s="23"/>
      <c r="CK205" s="23"/>
      <c r="CL205" s="23"/>
      <c r="CM205" s="23"/>
      <c r="CN205" s="23"/>
      <c r="CO205" s="23"/>
      <c r="CP205" s="23"/>
      <c r="CQ205" s="23"/>
      <c r="CR205" s="23"/>
      <c r="CS205" s="23"/>
      <c r="CT205" s="23"/>
      <c r="CU205" s="23"/>
      <c r="CV205" s="23"/>
      <c r="CW205" s="23"/>
      <c r="CX205" s="23"/>
      <c r="CY205" s="23"/>
      <c r="CZ205" s="23"/>
      <c r="DA205" s="23"/>
      <c r="DB205" s="23"/>
      <c r="DC205" s="23"/>
      <c r="DD205" s="23"/>
      <c r="DE205" s="23"/>
      <c r="DF205" s="23"/>
      <c r="DG205" s="23"/>
      <c r="DH205" s="23"/>
      <c r="DI205" s="23"/>
      <c r="DJ205" s="23"/>
      <c r="DK205" s="23"/>
      <c r="DL205" s="23"/>
      <c r="DM205" s="23"/>
      <c r="DN205" s="23"/>
      <c r="DO205" s="23"/>
      <c r="DP205" s="23"/>
      <c r="DQ205" s="23"/>
      <c r="DR205" s="23"/>
      <c r="DS205" s="23"/>
      <c r="DT205" s="23"/>
      <c r="DU205" s="23"/>
      <c r="DV205" s="23"/>
      <c r="DW205" s="23"/>
      <c r="DX205" s="23"/>
      <c r="DY205" s="23"/>
      <c r="DZ205" s="23"/>
      <c r="EA205" s="23"/>
      <c r="EB205" s="23"/>
      <c r="EC205" s="23"/>
      <c r="ED205" s="23"/>
      <c r="EE205" s="23"/>
      <c r="EF205" s="23"/>
      <c r="EG205" s="23"/>
      <c r="EH205" s="23"/>
      <c r="EI205" s="23"/>
      <c r="EJ205" s="23"/>
      <c r="EK205" s="23"/>
      <c r="EL205" s="23"/>
      <c r="EM205" s="23"/>
      <c r="EN205" s="23"/>
      <c r="EO205" s="23"/>
      <c r="EP205" s="23"/>
      <c r="EQ205" s="23"/>
      <c r="ER205" s="23"/>
      <c r="ES205" s="23"/>
      <c r="ET205" s="23"/>
      <c r="EU205" s="23"/>
      <c r="EV205" s="23"/>
      <c r="EW205" s="23"/>
      <c r="EX205" s="23"/>
      <c r="EY205" s="23"/>
      <c r="EZ205" s="23"/>
      <c r="FA205" s="23"/>
      <c r="FB205" s="23"/>
      <c r="FC205" s="23"/>
      <c r="FD205" s="23"/>
      <c r="FE205" s="23"/>
      <c r="FF205" s="23"/>
      <c r="FG205" s="23"/>
      <c r="FH205" s="23"/>
      <c r="FI205" s="23"/>
      <c r="FJ205" s="23"/>
      <c r="FK205" s="23"/>
      <c r="FL205" s="23"/>
      <c r="FM205" s="23"/>
      <c r="FN205" s="23"/>
      <c r="FO205" s="23"/>
      <c r="FP205" s="23"/>
      <c r="FQ205" s="23"/>
      <c r="FR205" s="23"/>
      <c r="FS205" s="23"/>
      <c r="FT205" s="23"/>
      <c r="FU205" s="23"/>
      <c r="FV205" s="23"/>
      <c r="FW205" s="23"/>
      <c r="FX205" s="23"/>
      <c r="FY205" s="23"/>
      <c r="FZ205" s="23"/>
      <c r="GA205" s="23"/>
      <c r="GB205" s="23"/>
      <c r="GC205" s="23"/>
      <c r="GD205" s="23"/>
      <c r="GE205" s="23"/>
      <c r="GF205" s="23"/>
      <c r="GG205" s="23"/>
      <c r="GH205" s="23"/>
      <c r="GI205" s="23"/>
      <c r="GJ205" s="23"/>
      <c r="GK205" s="23"/>
      <c r="GL205" s="23"/>
      <c r="GM205" s="23"/>
      <c r="GN205" s="23"/>
      <c r="GO205" s="23"/>
      <c r="GP205" s="23"/>
      <c r="GQ205" s="23"/>
      <c r="GR205" s="23"/>
      <c r="GS205" s="23"/>
      <c r="GT205" s="23"/>
      <c r="GU205" s="23"/>
      <c r="GV205" s="23"/>
      <c r="GW205" s="23"/>
      <c r="GX205" s="23"/>
      <c r="GY205" s="23"/>
      <c r="GZ205" s="23"/>
      <c r="HA205" s="23"/>
      <c r="HB205" s="23"/>
      <c r="HC205" s="23"/>
      <c r="HD205" s="23"/>
      <c r="HE205" s="23"/>
      <c r="HF205" s="23"/>
      <c r="HG205" s="23"/>
      <c r="HH205" s="23"/>
      <c r="HI205" s="23"/>
      <c r="HJ205" s="23"/>
      <c r="HK205" s="23"/>
      <c r="HL205" s="23"/>
      <c r="HM205" s="23"/>
      <c r="HN205" s="23"/>
      <c r="HO205" s="23"/>
      <c r="HP205" s="23"/>
      <c r="HQ205" s="23"/>
      <c r="HR205" s="23"/>
      <c r="HS205" s="23"/>
    </row>
    <row r="206" spans="1:227" s="143" customFormat="1">
      <c r="A206" s="23"/>
      <c r="G206" s="120"/>
      <c r="H206" s="96"/>
      <c r="I206" s="23"/>
      <c r="P206" s="23"/>
      <c r="Q206" s="23"/>
      <c r="R206" s="23"/>
      <c r="S206" s="50"/>
      <c r="T206" s="50"/>
      <c r="U206" s="50"/>
      <c r="V206" s="50"/>
      <c r="W206" s="50"/>
      <c r="X206" s="50"/>
      <c r="Y206" s="50"/>
      <c r="Z206" s="50"/>
      <c r="AA206" s="50"/>
      <c r="AB206" s="50"/>
      <c r="AC206" s="50"/>
      <c r="AD206" s="50"/>
      <c r="AE206" s="50"/>
      <c r="AF206" s="50"/>
      <c r="AG206" s="50"/>
      <c r="AH206" s="50"/>
      <c r="AI206" s="50"/>
      <c r="AJ206" s="50"/>
      <c r="AK206" s="50"/>
      <c r="AL206" s="50"/>
      <c r="AM206" s="50"/>
      <c r="AN206" s="50"/>
      <c r="AO206" s="50"/>
      <c r="AP206" s="50"/>
      <c r="AQ206" s="50"/>
      <c r="AR206" s="50"/>
      <c r="AS206" s="50"/>
      <c r="AT206" s="23"/>
      <c r="AU206" s="23"/>
      <c r="AV206" s="23"/>
      <c r="AW206" s="23"/>
      <c r="AX206" s="23"/>
      <c r="AY206" s="23"/>
      <c r="AZ206" s="23"/>
      <c r="BA206" s="23"/>
      <c r="BB206" s="23"/>
      <c r="BC206" s="23"/>
      <c r="BD206" s="23"/>
      <c r="BE206" s="23"/>
      <c r="BF206" s="23"/>
      <c r="BG206" s="23"/>
      <c r="BH206" s="23"/>
      <c r="BI206" s="23"/>
      <c r="BJ206" s="23"/>
      <c r="BK206" s="23"/>
      <c r="BL206" s="23"/>
      <c r="BM206" s="23"/>
      <c r="BN206" s="23"/>
      <c r="BO206" s="23"/>
      <c r="BP206" s="23"/>
      <c r="BQ206" s="23"/>
      <c r="BR206" s="23"/>
      <c r="BS206" s="23"/>
      <c r="BT206" s="23"/>
      <c r="BU206" s="23"/>
      <c r="BV206" s="23"/>
      <c r="BW206" s="23"/>
      <c r="BX206" s="23"/>
      <c r="BY206" s="23"/>
      <c r="BZ206" s="23"/>
      <c r="CA206" s="23"/>
      <c r="CB206" s="23"/>
      <c r="CC206" s="23"/>
      <c r="CD206" s="23"/>
      <c r="CE206" s="23"/>
      <c r="CF206" s="23"/>
      <c r="CG206" s="23"/>
      <c r="CH206" s="23"/>
      <c r="CI206" s="23"/>
      <c r="CJ206" s="23"/>
      <c r="CK206" s="23"/>
      <c r="CL206" s="23"/>
      <c r="CM206" s="23"/>
      <c r="CN206" s="23"/>
      <c r="CO206" s="23"/>
      <c r="CP206" s="23"/>
      <c r="CQ206" s="23"/>
      <c r="CR206" s="23"/>
      <c r="CS206" s="23"/>
      <c r="CT206" s="23"/>
      <c r="CU206" s="23"/>
      <c r="CV206" s="23"/>
      <c r="CW206" s="23"/>
      <c r="CX206" s="23"/>
      <c r="CY206" s="23"/>
      <c r="CZ206" s="23"/>
      <c r="DA206" s="23"/>
      <c r="DB206" s="23"/>
      <c r="DC206" s="23"/>
      <c r="DD206" s="23"/>
      <c r="DE206" s="23"/>
      <c r="DF206" s="23"/>
      <c r="DG206" s="23"/>
      <c r="DH206" s="23"/>
      <c r="DI206" s="23"/>
      <c r="DJ206" s="23"/>
      <c r="DK206" s="23"/>
      <c r="DL206" s="23"/>
      <c r="DM206" s="23"/>
      <c r="DN206" s="23"/>
      <c r="DO206" s="23"/>
      <c r="DP206" s="23"/>
      <c r="DQ206" s="23"/>
      <c r="DR206" s="23"/>
      <c r="DS206" s="23"/>
      <c r="DT206" s="23"/>
      <c r="DU206" s="23"/>
      <c r="DV206" s="23"/>
      <c r="DW206" s="23"/>
      <c r="DX206" s="23"/>
      <c r="DY206" s="23"/>
      <c r="DZ206" s="23"/>
      <c r="EA206" s="23"/>
      <c r="EB206" s="23"/>
      <c r="EC206" s="23"/>
      <c r="ED206" s="23"/>
      <c r="EE206" s="23"/>
      <c r="EF206" s="23"/>
      <c r="EG206" s="23"/>
      <c r="EH206" s="23"/>
      <c r="EI206" s="23"/>
      <c r="EJ206" s="23"/>
      <c r="EK206" s="23"/>
      <c r="EL206" s="23"/>
      <c r="EM206" s="23"/>
      <c r="EN206" s="23"/>
      <c r="EO206" s="23"/>
      <c r="EP206" s="23"/>
      <c r="EQ206" s="23"/>
      <c r="ER206" s="23"/>
      <c r="ES206" s="23"/>
      <c r="ET206" s="23"/>
      <c r="EU206" s="23"/>
      <c r="EV206" s="23"/>
      <c r="EW206" s="23"/>
      <c r="EX206" s="23"/>
      <c r="EY206" s="23"/>
      <c r="EZ206" s="23"/>
      <c r="FA206" s="23"/>
      <c r="FB206" s="23"/>
      <c r="FC206" s="23"/>
      <c r="FD206" s="23"/>
      <c r="FE206" s="23"/>
      <c r="FF206" s="23"/>
      <c r="FG206" s="23"/>
      <c r="FH206" s="23"/>
      <c r="FI206" s="23"/>
      <c r="FJ206" s="23"/>
      <c r="FK206" s="23"/>
      <c r="FL206" s="23"/>
      <c r="FM206" s="23"/>
      <c r="FN206" s="23"/>
      <c r="FO206" s="23"/>
      <c r="FP206" s="23"/>
      <c r="FQ206" s="23"/>
      <c r="FR206" s="23"/>
      <c r="FS206" s="23"/>
      <c r="FT206" s="23"/>
      <c r="FU206" s="23"/>
      <c r="FV206" s="23"/>
      <c r="FW206" s="23"/>
      <c r="FX206" s="23"/>
      <c r="FY206" s="23"/>
      <c r="FZ206" s="23"/>
      <c r="GA206" s="23"/>
      <c r="GB206" s="23"/>
      <c r="GC206" s="23"/>
      <c r="GD206" s="23"/>
      <c r="GE206" s="23"/>
      <c r="GF206" s="23"/>
      <c r="GG206" s="23"/>
      <c r="GH206" s="23"/>
      <c r="GI206" s="23"/>
      <c r="GJ206" s="23"/>
      <c r="GK206" s="23"/>
      <c r="GL206" s="23"/>
      <c r="GM206" s="23"/>
      <c r="GN206" s="23"/>
      <c r="GO206" s="23"/>
      <c r="GP206" s="23"/>
      <c r="GQ206" s="23"/>
      <c r="GR206" s="23"/>
      <c r="GS206" s="23"/>
      <c r="GT206" s="23"/>
      <c r="GU206" s="23"/>
      <c r="GV206" s="23"/>
      <c r="GW206" s="23"/>
      <c r="GX206" s="23"/>
      <c r="GY206" s="23"/>
      <c r="GZ206" s="23"/>
      <c r="HA206" s="23"/>
      <c r="HB206" s="23"/>
      <c r="HC206" s="23"/>
      <c r="HD206" s="23"/>
      <c r="HE206" s="23"/>
      <c r="HF206" s="23"/>
      <c r="HG206" s="23"/>
      <c r="HH206" s="23"/>
      <c r="HI206" s="23"/>
      <c r="HJ206" s="23"/>
      <c r="HK206" s="23"/>
      <c r="HL206" s="23"/>
      <c r="HM206" s="23"/>
      <c r="HN206" s="23"/>
      <c r="HO206" s="23"/>
      <c r="HP206" s="23"/>
      <c r="HQ206" s="23"/>
      <c r="HR206" s="23"/>
      <c r="HS206" s="23"/>
    </row>
    <row r="207" spans="1:227" s="143" customFormat="1">
      <c r="A207" s="23"/>
      <c r="G207" s="120"/>
      <c r="H207" s="96"/>
      <c r="I207" s="23"/>
      <c r="P207" s="23"/>
      <c r="Q207" s="23"/>
      <c r="R207" s="23"/>
      <c r="S207" s="50"/>
      <c r="T207" s="50"/>
      <c r="U207" s="50"/>
      <c r="V207" s="50"/>
      <c r="W207" s="50"/>
      <c r="X207" s="50"/>
      <c r="Y207" s="50"/>
      <c r="Z207" s="50"/>
      <c r="AA207" s="50"/>
      <c r="AB207" s="50"/>
      <c r="AC207" s="50"/>
      <c r="AD207" s="50"/>
      <c r="AE207" s="50"/>
      <c r="AF207" s="50"/>
      <c r="AG207" s="50"/>
      <c r="AH207" s="50"/>
      <c r="AI207" s="50"/>
      <c r="AJ207" s="50"/>
      <c r="AK207" s="50"/>
      <c r="AL207" s="50"/>
      <c r="AM207" s="50"/>
      <c r="AN207" s="50"/>
      <c r="AO207" s="50"/>
      <c r="AP207" s="50"/>
      <c r="AQ207" s="50"/>
      <c r="AR207" s="50"/>
      <c r="AS207" s="50"/>
      <c r="AT207" s="23"/>
      <c r="AU207" s="23"/>
      <c r="AV207" s="23"/>
      <c r="AW207" s="23"/>
      <c r="AX207" s="23"/>
      <c r="AY207" s="23"/>
      <c r="AZ207" s="23"/>
      <c r="BA207" s="23"/>
      <c r="BB207" s="23"/>
      <c r="BC207" s="23"/>
      <c r="BD207" s="23"/>
      <c r="BE207" s="23"/>
      <c r="BF207" s="23"/>
      <c r="BG207" s="23"/>
      <c r="BH207" s="23"/>
      <c r="BI207" s="23"/>
      <c r="BJ207" s="23"/>
      <c r="BK207" s="23"/>
      <c r="BL207" s="23"/>
      <c r="BM207" s="23"/>
      <c r="BN207" s="23"/>
      <c r="BO207" s="23"/>
      <c r="BP207" s="23"/>
      <c r="BQ207" s="23"/>
      <c r="BR207" s="23"/>
      <c r="BS207" s="23"/>
      <c r="BT207" s="23"/>
      <c r="BU207" s="23"/>
      <c r="BV207" s="23"/>
      <c r="BW207" s="23"/>
      <c r="BX207" s="23"/>
      <c r="BY207" s="23"/>
      <c r="BZ207" s="23"/>
      <c r="CA207" s="23"/>
      <c r="CB207" s="23"/>
      <c r="CC207" s="23"/>
      <c r="CD207" s="23"/>
      <c r="CE207" s="23"/>
      <c r="CF207" s="23"/>
      <c r="CG207" s="23"/>
      <c r="CH207" s="23"/>
      <c r="CI207" s="23"/>
      <c r="CJ207" s="23"/>
      <c r="CK207" s="23"/>
      <c r="CL207" s="23"/>
      <c r="CM207" s="23"/>
      <c r="CN207" s="23"/>
      <c r="CO207" s="23"/>
      <c r="CP207" s="23"/>
      <c r="CQ207" s="23"/>
      <c r="CR207" s="23"/>
      <c r="CS207" s="23"/>
      <c r="CT207" s="23"/>
      <c r="CU207" s="23"/>
      <c r="CV207" s="23"/>
      <c r="CW207" s="23"/>
      <c r="CX207" s="23"/>
      <c r="CY207" s="23"/>
      <c r="CZ207" s="23"/>
      <c r="DA207" s="23"/>
      <c r="DB207" s="23"/>
      <c r="DC207" s="23"/>
      <c r="DD207" s="23"/>
      <c r="DE207" s="23"/>
      <c r="DF207" s="23"/>
      <c r="DG207" s="23"/>
      <c r="DH207" s="23"/>
      <c r="DI207" s="23"/>
      <c r="DJ207" s="23"/>
      <c r="DK207" s="23"/>
      <c r="DL207" s="23"/>
      <c r="DM207" s="23"/>
      <c r="DN207" s="23"/>
      <c r="DO207" s="23"/>
      <c r="DP207" s="23"/>
      <c r="DQ207" s="23"/>
      <c r="DR207" s="23"/>
      <c r="DS207" s="23"/>
      <c r="DT207" s="23"/>
      <c r="DU207" s="23"/>
      <c r="DV207" s="23"/>
      <c r="DW207" s="23"/>
      <c r="DX207" s="23"/>
      <c r="DY207" s="23"/>
      <c r="DZ207" s="23"/>
      <c r="EA207" s="23"/>
      <c r="EB207" s="23"/>
      <c r="EC207" s="23"/>
      <c r="ED207" s="23"/>
      <c r="EE207" s="23"/>
      <c r="EF207" s="23"/>
      <c r="EG207" s="23"/>
      <c r="EH207" s="23"/>
      <c r="EI207" s="23"/>
      <c r="EJ207" s="23"/>
      <c r="EK207" s="23"/>
      <c r="EL207" s="23"/>
      <c r="EM207" s="23"/>
      <c r="EN207" s="23"/>
      <c r="EO207" s="23"/>
      <c r="EP207" s="23"/>
      <c r="EQ207" s="23"/>
      <c r="ER207" s="23"/>
      <c r="ES207" s="23"/>
      <c r="ET207" s="23"/>
      <c r="EU207" s="23"/>
      <c r="EV207" s="23"/>
      <c r="EW207" s="23"/>
      <c r="EX207" s="23"/>
      <c r="EY207" s="23"/>
      <c r="EZ207" s="23"/>
      <c r="FA207" s="23"/>
      <c r="FB207" s="23"/>
      <c r="FC207" s="23"/>
      <c r="FD207" s="23"/>
      <c r="FE207" s="23"/>
      <c r="FF207" s="23"/>
      <c r="FG207" s="23"/>
      <c r="FH207" s="23"/>
      <c r="FI207" s="23"/>
      <c r="FJ207" s="23"/>
      <c r="FK207" s="23"/>
      <c r="FL207" s="23"/>
      <c r="FM207" s="23"/>
      <c r="FN207" s="23"/>
      <c r="FO207" s="23"/>
      <c r="FP207" s="23"/>
      <c r="FQ207" s="23"/>
      <c r="FR207" s="23"/>
      <c r="FS207" s="23"/>
      <c r="FT207" s="23"/>
      <c r="FU207" s="23"/>
      <c r="FV207" s="23"/>
      <c r="FW207" s="23"/>
      <c r="FX207" s="23"/>
      <c r="FY207" s="23"/>
      <c r="FZ207" s="23"/>
      <c r="GA207" s="23"/>
      <c r="GB207" s="23"/>
      <c r="GC207" s="23"/>
      <c r="GD207" s="23"/>
      <c r="GE207" s="23"/>
      <c r="GF207" s="23"/>
      <c r="GG207" s="23"/>
      <c r="GH207" s="23"/>
      <c r="GI207" s="23"/>
      <c r="GJ207" s="23"/>
      <c r="GK207" s="23"/>
      <c r="GL207" s="23"/>
      <c r="GM207" s="23"/>
      <c r="GN207" s="23"/>
      <c r="GO207" s="23"/>
      <c r="GP207" s="23"/>
      <c r="GQ207" s="23"/>
      <c r="GR207" s="23"/>
      <c r="GS207" s="23"/>
      <c r="GT207" s="23"/>
      <c r="GU207" s="23"/>
      <c r="GV207" s="23"/>
      <c r="GW207" s="23"/>
      <c r="GX207" s="23"/>
      <c r="GY207" s="23"/>
      <c r="GZ207" s="23"/>
      <c r="HA207" s="23"/>
      <c r="HB207" s="23"/>
      <c r="HC207" s="23"/>
      <c r="HD207" s="23"/>
      <c r="HE207" s="23"/>
      <c r="HF207" s="23"/>
      <c r="HG207" s="23"/>
      <c r="HH207" s="23"/>
      <c r="HI207" s="23"/>
      <c r="HJ207" s="23"/>
      <c r="HK207" s="23"/>
      <c r="HL207" s="23"/>
      <c r="HM207" s="23"/>
      <c r="HN207" s="23"/>
      <c r="HO207" s="23"/>
      <c r="HP207" s="23"/>
      <c r="HQ207" s="23"/>
      <c r="HR207" s="23"/>
      <c r="HS207" s="23"/>
    </row>
    <row r="208" spans="1:227" s="143" customFormat="1">
      <c r="A208" s="23"/>
      <c r="G208" s="120"/>
      <c r="H208" s="96"/>
      <c r="I208" s="23"/>
      <c r="P208" s="23"/>
      <c r="Q208" s="23"/>
      <c r="R208" s="23"/>
      <c r="S208" s="50"/>
      <c r="T208" s="50"/>
      <c r="U208" s="50"/>
      <c r="V208" s="50"/>
      <c r="W208" s="50"/>
      <c r="X208" s="50"/>
      <c r="Y208" s="50"/>
      <c r="Z208" s="50"/>
      <c r="AA208" s="50"/>
      <c r="AB208" s="50"/>
      <c r="AC208" s="50"/>
      <c r="AD208" s="50"/>
      <c r="AE208" s="50"/>
      <c r="AF208" s="50"/>
      <c r="AG208" s="50"/>
      <c r="AH208" s="50"/>
      <c r="AI208" s="50"/>
      <c r="AJ208" s="50"/>
      <c r="AK208" s="50"/>
      <c r="AL208" s="50"/>
      <c r="AM208" s="50"/>
      <c r="AN208" s="50"/>
      <c r="AO208" s="50"/>
      <c r="AP208" s="50"/>
      <c r="AQ208" s="50"/>
      <c r="AR208" s="50"/>
      <c r="AS208" s="50"/>
      <c r="AT208" s="23"/>
      <c r="AU208" s="23"/>
      <c r="AV208" s="23"/>
      <c r="AW208" s="23"/>
      <c r="AX208" s="23"/>
      <c r="AY208" s="23"/>
      <c r="AZ208" s="23"/>
      <c r="BA208" s="23"/>
      <c r="BB208" s="23"/>
      <c r="BC208" s="23"/>
      <c r="BD208" s="23"/>
      <c r="BE208" s="23"/>
      <c r="BF208" s="23"/>
      <c r="BG208" s="23"/>
      <c r="BH208" s="23"/>
      <c r="BI208" s="23"/>
      <c r="BJ208" s="23"/>
      <c r="BK208" s="23"/>
      <c r="BL208" s="23"/>
      <c r="BM208" s="23"/>
      <c r="BN208" s="23"/>
      <c r="BO208" s="23"/>
      <c r="BP208" s="23"/>
      <c r="BQ208" s="23"/>
      <c r="BR208" s="23"/>
      <c r="BS208" s="23"/>
      <c r="BT208" s="23"/>
      <c r="BU208" s="23"/>
      <c r="BV208" s="23"/>
      <c r="BW208" s="23"/>
      <c r="BX208" s="23"/>
      <c r="BY208" s="23"/>
      <c r="BZ208" s="23"/>
      <c r="CA208" s="23"/>
      <c r="CB208" s="23"/>
      <c r="CC208" s="23"/>
      <c r="CD208" s="23"/>
      <c r="CE208" s="23"/>
      <c r="CF208" s="23"/>
      <c r="CG208" s="23"/>
      <c r="CH208" s="23"/>
      <c r="CI208" s="23"/>
      <c r="CJ208" s="23"/>
      <c r="CK208" s="23"/>
      <c r="CL208" s="23"/>
      <c r="CM208" s="23"/>
      <c r="CN208" s="23"/>
      <c r="CO208" s="23"/>
      <c r="CP208" s="23"/>
      <c r="CQ208" s="23"/>
      <c r="CR208" s="23"/>
      <c r="CS208" s="23"/>
      <c r="CT208" s="23"/>
      <c r="CU208" s="23"/>
      <c r="CV208" s="23"/>
      <c r="CW208" s="23"/>
      <c r="CX208" s="23"/>
      <c r="CY208" s="23"/>
      <c r="CZ208" s="23"/>
      <c r="DA208" s="23"/>
      <c r="DB208" s="23"/>
      <c r="DC208" s="23"/>
      <c r="DD208" s="23"/>
      <c r="DE208" s="23"/>
      <c r="DF208" s="23"/>
      <c r="DG208" s="23"/>
      <c r="DH208" s="23"/>
      <c r="DI208" s="23"/>
      <c r="DJ208" s="23"/>
      <c r="DK208" s="23"/>
      <c r="DL208" s="23"/>
      <c r="DM208" s="23"/>
      <c r="DN208" s="23"/>
      <c r="DO208" s="23"/>
      <c r="DP208" s="23"/>
      <c r="DQ208" s="23"/>
      <c r="DR208" s="23"/>
      <c r="DS208" s="23"/>
      <c r="DT208" s="23"/>
      <c r="DU208" s="23"/>
      <c r="DV208" s="23"/>
      <c r="DW208" s="23"/>
      <c r="DX208" s="23"/>
      <c r="DY208" s="23"/>
      <c r="DZ208" s="23"/>
      <c r="EA208" s="23"/>
      <c r="EB208" s="23"/>
      <c r="EC208" s="23"/>
      <c r="ED208" s="23"/>
      <c r="EE208" s="23"/>
      <c r="EF208" s="23"/>
      <c r="EG208" s="23"/>
      <c r="EH208" s="23"/>
      <c r="EI208" s="23"/>
      <c r="EJ208" s="23"/>
      <c r="EK208" s="23"/>
      <c r="EL208" s="23"/>
      <c r="EM208" s="23"/>
      <c r="EN208" s="23"/>
      <c r="EO208" s="23"/>
      <c r="EP208" s="23"/>
      <c r="EQ208" s="23"/>
      <c r="ER208" s="23"/>
      <c r="ES208" s="23"/>
      <c r="ET208" s="23"/>
      <c r="EU208" s="23"/>
      <c r="EV208" s="23"/>
      <c r="EW208" s="23"/>
      <c r="EX208" s="23"/>
      <c r="EY208" s="23"/>
      <c r="EZ208" s="23"/>
      <c r="FA208" s="23"/>
      <c r="FB208" s="23"/>
      <c r="FC208" s="23"/>
      <c r="FD208" s="23"/>
      <c r="FE208" s="23"/>
      <c r="FF208" s="23"/>
      <c r="FG208" s="23"/>
      <c r="FH208" s="23"/>
      <c r="FI208" s="23"/>
      <c r="FJ208" s="23"/>
      <c r="FK208" s="23"/>
      <c r="FL208" s="23"/>
      <c r="FM208" s="23"/>
      <c r="FN208" s="23"/>
      <c r="FO208" s="23"/>
      <c r="FP208" s="23"/>
      <c r="FQ208" s="23"/>
      <c r="FR208" s="23"/>
      <c r="FS208" s="23"/>
      <c r="FT208" s="23"/>
      <c r="FU208" s="23"/>
      <c r="FV208" s="23"/>
      <c r="FW208" s="23"/>
      <c r="FX208" s="23"/>
      <c r="FY208" s="23"/>
      <c r="FZ208" s="23"/>
      <c r="GA208" s="23"/>
      <c r="GB208" s="23"/>
      <c r="GC208" s="23"/>
      <c r="GD208" s="23"/>
      <c r="GE208" s="23"/>
      <c r="GF208" s="23"/>
      <c r="GG208" s="23"/>
      <c r="GH208" s="23"/>
      <c r="GI208" s="23"/>
      <c r="GJ208" s="23"/>
      <c r="GK208" s="23"/>
      <c r="GL208" s="23"/>
      <c r="GM208" s="23"/>
      <c r="GN208" s="23"/>
      <c r="GO208" s="23"/>
      <c r="GP208" s="23"/>
      <c r="GQ208" s="23"/>
      <c r="GR208" s="23"/>
      <c r="GS208" s="23"/>
      <c r="GT208" s="23"/>
      <c r="GU208" s="23"/>
      <c r="GV208" s="23"/>
      <c r="GW208" s="23"/>
      <c r="GX208" s="23"/>
      <c r="GY208" s="23"/>
      <c r="GZ208" s="23"/>
      <c r="HA208" s="23"/>
      <c r="HB208" s="23"/>
      <c r="HC208" s="23"/>
      <c r="HD208" s="23"/>
      <c r="HE208" s="23"/>
      <c r="HF208" s="23"/>
      <c r="HG208" s="23"/>
      <c r="HH208" s="23"/>
      <c r="HI208" s="23"/>
      <c r="HJ208" s="23"/>
      <c r="HK208" s="23"/>
      <c r="HL208" s="23"/>
      <c r="HM208" s="23"/>
      <c r="HN208" s="23"/>
      <c r="HO208" s="23"/>
      <c r="HP208" s="23"/>
      <c r="HQ208" s="23"/>
      <c r="HR208" s="23"/>
      <c r="HS208" s="23"/>
    </row>
    <row r="209" spans="1:227" s="143" customFormat="1">
      <c r="A209" s="23"/>
      <c r="G209" s="120"/>
      <c r="H209" s="96"/>
      <c r="I209" s="23"/>
      <c r="P209" s="23"/>
      <c r="Q209" s="23"/>
      <c r="R209" s="23"/>
      <c r="S209" s="50"/>
      <c r="T209" s="50"/>
      <c r="U209" s="50"/>
      <c r="V209" s="50"/>
      <c r="W209" s="50"/>
      <c r="X209" s="50"/>
      <c r="Y209" s="50"/>
      <c r="Z209" s="50"/>
      <c r="AA209" s="50"/>
      <c r="AB209" s="50"/>
      <c r="AC209" s="50"/>
      <c r="AD209" s="50"/>
      <c r="AE209" s="50"/>
      <c r="AF209" s="50"/>
      <c r="AG209" s="50"/>
      <c r="AH209" s="50"/>
      <c r="AI209" s="50"/>
      <c r="AJ209" s="50"/>
      <c r="AK209" s="50"/>
      <c r="AL209" s="50"/>
      <c r="AM209" s="50"/>
      <c r="AN209" s="50"/>
      <c r="AO209" s="50"/>
      <c r="AP209" s="50"/>
      <c r="AQ209" s="50"/>
      <c r="AR209" s="50"/>
      <c r="AS209" s="50"/>
      <c r="AT209" s="23"/>
      <c r="AU209" s="23"/>
      <c r="AV209" s="23"/>
      <c r="AW209" s="23"/>
      <c r="AX209" s="23"/>
      <c r="AY209" s="23"/>
      <c r="AZ209" s="23"/>
      <c r="BA209" s="23"/>
      <c r="BB209" s="23"/>
      <c r="BC209" s="23"/>
      <c r="BD209" s="23"/>
      <c r="BE209" s="23"/>
      <c r="BF209" s="23"/>
      <c r="BG209" s="23"/>
      <c r="BH209" s="23"/>
      <c r="BI209" s="23"/>
      <c r="BJ209" s="23"/>
      <c r="BK209" s="23"/>
      <c r="BL209" s="23"/>
      <c r="BM209" s="23"/>
      <c r="BN209" s="23"/>
      <c r="BO209" s="23"/>
      <c r="BP209" s="23"/>
      <c r="BQ209" s="23"/>
      <c r="BR209" s="23"/>
      <c r="BS209" s="23"/>
      <c r="BT209" s="23"/>
      <c r="BU209" s="23"/>
      <c r="BV209" s="23"/>
      <c r="BW209" s="23"/>
      <c r="BX209" s="23"/>
      <c r="BY209" s="23"/>
      <c r="BZ209" s="23"/>
      <c r="CA209" s="23"/>
      <c r="CB209" s="23"/>
      <c r="CC209" s="23"/>
      <c r="CD209" s="23"/>
      <c r="CE209" s="23"/>
      <c r="CF209" s="23"/>
      <c r="CG209" s="23"/>
      <c r="CH209" s="23"/>
      <c r="CI209" s="23"/>
      <c r="CJ209" s="23"/>
      <c r="CK209" s="23"/>
      <c r="CL209" s="23"/>
      <c r="CM209" s="23"/>
      <c r="CN209" s="23"/>
      <c r="CO209" s="23"/>
      <c r="CP209" s="23"/>
      <c r="CQ209" s="23"/>
      <c r="CR209" s="23"/>
      <c r="CS209" s="23"/>
      <c r="CT209" s="23"/>
      <c r="CU209" s="23"/>
      <c r="CV209" s="23"/>
      <c r="CW209" s="23"/>
      <c r="CX209" s="23"/>
      <c r="CY209" s="23"/>
      <c r="CZ209" s="23"/>
      <c r="DA209" s="23"/>
      <c r="DB209" s="23"/>
      <c r="DC209" s="23"/>
      <c r="DD209" s="23"/>
      <c r="DE209" s="23"/>
      <c r="DF209" s="23"/>
      <c r="DG209" s="23"/>
      <c r="DH209" s="23"/>
      <c r="DI209" s="23"/>
      <c r="DJ209" s="23"/>
      <c r="DK209" s="23"/>
      <c r="DL209" s="23"/>
      <c r="DM209" s="23"/>
      <c r="DN209" s="23"/>
      <c r="DO209" s="23"/>
      <c r="DP209" s="23"/>
      <c r="DQ209" s="23"/>
      <c r="DR209" s="23"/>
      <c r="DS209" s="23"/>
      <c r="DT209" s="23"/>
      <c r="DU209" s="23"/>
      <c r="DV209" s="23"/>
      <c r="DW209" s="23"/>
      <c r="DX209" s="23"/>
      <c r="DY209" s="23"/>
      <c r="DZ209" s="23"/>
      <c r="EA209" s="23"/>
      <c r="EB209" s="23"/>
      <c r="EC209" s="23"/>
      <c r="ED209" s="23"/>
      <c r="EE209" s="23"/>
      <c r="EF209" s="23"/>
      <c r="EG209" s="23"/>
      <c r="EH209" s="23"/>
      <c r="EI209" s="23"/>
      <c r="EJ209" s="23"/>
      <c r="EK209" s="23"/>
      <c r="EL209" s="23"/>
      <c r="EM209" s="23"/>
      <c r="EN209" s="23"/>
      <c r="EO209" s="23"/>
      <c r="EP209" s="23"/>
      <c r="EQ209" s="23"/>
      <c r="ER209" s="23"/>
      <c r="ES209" s="23"/>
      <c r="ET209" s="23"/>
      <c r="EU209" s="23"/>
      <c r="EV209" s="23"/>
      <c r="EW209" s="23"/>
      <c r="EX209" s="23"/>
      <c r="EY209" s="23"/>
      <c r="EZ209" s="23"/>
      <c r="FA209" s="23"/>
      <c r="FB209" s="23"/>
      <c r="FC209" s="23"/>
      <c r="FD209" s="23"/>
      <c r="FE209" s="23"/>
      <c r="FF209" s="23"/>
      <c r="FG209" s="23"/>
      <c r="FH209" s="23"/>
      <c r="FI209" s="23"/>
      <c r="FJ209" s="23"/>
      <c r="FK209" s="23"/>
      <c r="FL209" s="23"/>
      <c r="FM209" s="23"/>
      <c r="FN209" s="23"/>
      <c r="FO209" s="23"/>
      <c r="FP209" s="23"/>
      <c r="FQ209" s="23"/>
      <c r="FR209" s="23"/>
      <c r="FS209" s="23"/>
      <c r="FT209" s="23"/>
      <c r="FU209" s="23"/>
      <c r="FV209" s="23"/>
      <c r="FW209" s="23"/>
      <c r="FX209" s="23"/>
      <c r="FY209" s="23"/>
      <c r="FZ209" s="23"/>
      <c r="GA209" s="23"/>
      <c r="GB209" s="23"/>
      <c r="GC209" s="23"/>
      <c r="GD209" s="23"/>
      <c r="GE209" s="23"/>
      <c r="GF209" s="23"/>
      <c r="GG209" s="23"/>
      <c r="GH209" s="23"/>
      <c r="GI209" s="23"/>
      <c r="GJ209" s="23"/>
      <c r="GK209" s="23"/>
      <c r="GL209" s="23"/>
      <c r="GM209" s="23"/>
      <c r="GN209" s="23"/>
      <c r="GO209" s="23"/>
      <c r="GP209" s="23"/>
      <c r="GQ209" s="23"/>
      <c r="GR209" s="23"/>
      <c r="GS209" s="23"/>
      <c r="GT209" s="23"/>
      <c r="GU209" s="23"/>
      <c r="GV209" s="23"/>
      <c r="GW209" s="23"/>
      <c r="GX209" s="23"/>
      <c r="GY209" s="23"/>
      <c r="GZ209" s="23"/>
      <c r="HA209" s="23"/>
      <c r="HB209" s="23"/>
      <c r="HC209" s="23"/>
      <c r="HD209" s="23"/>
      <c r="HE209" s="23"/>
      <c r="HF209" s="23"/>
      <c r="HG209" s="23"/>
      <c r="HH209" s="23"/>
      <c r="HI209" s="23"/>
      <c r="HJ209" s="23"/>
      <c r="HK209" s="23"/>
      <c r="HL209" s="23"/>
      <c r="HM209" s="23"/>
      <c r="HN209" s="23"/>
      <c r="HO209" s="23"/>
      <c r="HP209" s="23"/>
      <c r="HQ209" s="23"/>
      <c r="HR209" s="23"/>
      <c r="HS209" s="23"/>
    </row>
    <row r="210" spans="1:227" s="143" customFormat="1">
      <c r="A210" s="23"/>
      <c r="G210" s="120"/>
      <c r="H210" s="96"/>
      <c r="I210" s="23"/>
      <c r="P210" s="23"/>
      <c r="Q210" s="23"/>
      <c r="R210" s="23"/>
      <c r="S210" s="50"/>
      <c r="T210" s="50"/>
      <c r="U210" s="50"/>
      <c r="V210" s="50"/>
      <c r="W210" s="50"/>
      <c r="X210" s="50"/>
      <c r="Y210" s="50"/>
      <c r="Z210" s="50"/>
      <c r="AA210" s="50"/>
      <c r="AB210" s="50"/>
      <c r="AC210" s="50"/>
      <c r="AD210" s="50"/>
      <c r="AE210" s="50"/>
      <c r="AF210" s="50"/>
      <c r="AG210" s="50"/>
      <c r="AH210" s="50"/>
      <c r="AI210" s="50"/>
      <c r="AJ210" s="50"/>
      <c r="AK210" s="50"/>
      <c r="AL210" s="50"/>
      <c r="AM210" s="50"/>
      <c r="AN210" s="50"/>
      <c r="AO210" s="50"/>
      <c r="AP210" s="50"/>
      <c r="AQ210" s="50"/>
      <c r="AR210" s="50"/>
      <c r="AS210" s="50"/>
      <c r="AT210" s="23"/>
      <c r="AU210" s="23"/>
      <c r="AV210" s="23"/>
      <c r="AW210" s="23"/>
      <c r="AX210" s="23"/>
      <c r="AY210" s="23"/>
      <c r="AZ210" s="23"/>
      <c r="BA210" s="23"/>
      <c r="BB210" s="23"/>
      <c r="BC210" s="23"/>
      <c r="BD210" s="23"/>
      <c r="BE210" s="23"/>
      <c r="BF210" s="23"/>
      <c r="BG210" s="23"/>
      <c r="BH210" s="23"/>
      <c r="BI210" s="23"/>
      <c r="BJ210" s="23"/>
      <c r="BK210" s="23"/>
      <c r="BL210" s="23"/>
      <c r="BM210" s="23"/>
      <c r="BN210" s="23"/>
      <c r="BO210" s="23"/>
      <c r="BP210" s="23"/>
      <c r="BQ210" s="23"/>
      <c r="BR210" s="23"/>
      <c r="BS210" s="23"/>
      <c r="BT210" s="23"/>
      <c r="BU210" s="23"/>
      <c r="BV210" s="23"/>
      <c r="BW210" s="23"/>
      <c r="BX210" s="23"/>
      <c r="BY210" s="23"/>
      <c r="BZ210" s="23"/>
      <c r="CA210" s="23"/>
      <c r="CB210" s="23"/>
      <c r="CC210" s="23"/>
      <c r="CD210" s="23"/>
      <c r="CE210" s="23"/>
      <c r="CF210" s="23"/>
      <c r="CG210" s="23"/>
      <c r="CH210" s="23"/>
      <c r="CI210" s="23"/>
      <c r="CJ210" s="23"/>
      <c r="CK210" s="23"/>
      <c r="CL210" s="23"/>
      <c r="CM210" s="23"/>
      <c r="CN210" s="23"/>
      <c r="CO210" s="23"/>
      <c r="CP210" s="23"/>
      <c r="CQ210" s="23"/>
      <c r="CR210" s="23"/>
      <c r="CS210" s="23"/>
      <c r="CT210" s="23"/>
      <c r="CU210" s="23"/>
      <c r="CV210" s="23"/>
      <c r="CW210" s="23"/>
      <c r="CX210" s="23"/>
      <c r="CY210" s="23"/>
      <c r="CZ210" s="23"/>
      <c r="DA210" s="23"/>
      <c r="DB210" s="23"/>
      <c r="DC210" s="23"/>
      <c r="DD210" s="23"/>
      <c r="DE210" s="23"/>
      <c r="DF210" s="23"/>
      <c r="DG210" s="23"/>
      <c r="DH210" s="23"/>
      <c r="DI210" s="23"/>
      <c r="DJ210" s="23"/>
      <c r="DK210" s="23"/>
      <c r="DL210" s="23"/>
      <c r="DM210" s="23"/>
      <c r="DN210" s="23"/>
      <c r="DO210" s="23"/>
      <c r="DP210" s="23"/>
      <c r="DQ210" s="23"/>
      <c r="DR210" s="23"/>
      <c r="DS210" s="23"/>
      <c r="DT210" s="23"/>
      <c r="DU210" s="23"/>
      <c r="DV210" s="23"/>
      <c r="DW210" s="23"/>
      <c r="DX210" s="23"/>
      <c r="DY210" s="23"/>
      <c r="DZ210" s="23"/>
      <c r="EA210" s="23"/>
      <c r="EB210" s="23"/>
      <c r="EC210" s="23"/>
      <c r="ED210" s="23"/>
      <c r="EE210" s="23"/>
      <c r="EF210" s="23"/>
      <c r="EG210" s="23"/>
      <c r="EH210" s="23"/>
      <c r="EI210" s="23"/>
      <c r="EJ210" s="23"/>
      <c r="EK210" s="23"/>
      <c r="EL210" s="23"/>
      <c r="EM210" s="23"/>
      <c r="EN210" s="23"/>
      <c r="EO210" s="23"/>
      <c r="EP210" s="23"/>
      <c r="EQ210" s="23"/>
      <c r="ER210" s="23"/>
      <c r="ES210" s="23"/>
      <c r="ET210" s="23"/>
      <c r="EU210" s="23"/>
      <c r="EV210" s="23"/>
      <c r="EW210" s="23"/>
      <c r="EX210" s="23"/>
      <c r="EY210" s="23"/>
      <c r="EZ210" s="23"/>
      <c r="FA210" s="23"/>
      <c r="FB210" s="23"/>
      <c r="FC210" s="23"/>
      <c r="FD210" s="23"/>
      <c r="FE210" s="23"/>
      <c r="FF210" s="23"/>
      <c r="FG210" s="23"/>
      <c r="FH210" s="23"/>
      <c r="FI210" s="23"/>
      <c r="FJ210" s="23"/>
      <c r="FK210" s="23"/>
      <c r="FL210" s="23"/>
      <c r="FM210" s="23"/>
      <c r="FN210" s="23"/>
      <c r="FO210" s="23"/>
      <c r="FP210" s="23"/>
      <c r="FQ210" s="23"/>
      <c r="FR210" s="23"/>
      <c r="FS210" s="23"/>
      <c r="FT210" s="23"/>
      <c r="FU210" s="23"/>
      <c r="FV210" s="23"/>
      <c r="FW210" s="23"/>
      <c r="FX210" s="23"/>
      <c r="FY210" s="23"/>
      <c r="FZ210" s="23"/>
      <c r="GA210" s="23"/>
      <c r="GB210" s="23"/>
      <c r="GC210" s="23"/>
      <c r="GD210" s="23"/>
      <c r="GE210" s="23"/>
      <c r="GF210" s="23"/>
      <c r="GG210" s="23"/>
      <c r="GH210" s="23"/>
      <c r="GI210" s="23"/>
      <c r="GJ210" s="23"/>
      <c r="GK210" s="23"/>
      <c r="GL210" s="23"/>
      <c r="GM210" s="23"/>
      <c r="GN210" s="23"/>
      <c r="GO210" s="23"/>
      <c r="GP210" s="23"/>
      <c r="GQ210" s="23"/>
      <c r="GR210" s="23"/>
      <c r="GS210" s="23"/>
      <c r="GT210" s="23"/>
      <c r="GU210" s="23"/>
      <c r="GV210" s="23"/>
      <c r="GW210" s="23"/>
      <c r="GX210" s="23"/>
      <c r="GY210" s="23"/>
      <c r="GZ210" s="23"/>
      <c r="HA210" s="23"/>
      <c r="HB210" s="23"/>
      <c r="HC210" s="23"/>
      <c r="HD210" s="23"/>
      <c r="HE210" s="23"/>
      <c r="HF210" s="23"/>
      <c r="HG210" s="23"/>
      <c r="HH210" s="23"/>
      <c r="HI210" s="23"/>
      <c r="HJ210" s="23"/>
      <c r="HK210" s="23"/>
      <c r="HL210" s="23"/>
      <c r="HM210" s="23"/>
      <c r="HN210" s="23"/>
      <c r="HO210" s="23"/>
      <c r="HP210" s="23"/>
      <c r="HQ210" s="23"/>
      <c r="HR210" s="23"/>
      <c r="HS210" s="23"/>
    </row>
    <row r="211" spans="1:227" s="143" customFormat="1">
      <c r="A211" s="23"/>
      <c r="G211" s="120"/>
      <c r="H211" s="96"/>
      <c r="I211" s="23"/>
      <c r="P211" s="23"/>
      <c r="Q211" s="23"/>
      <c r="R211" s="23"/>
      <c r="S211" s="50"/>
      <c r="T211" s="50"/>
      <c r="U211" s="50"/>
      <c r="V211" s="50"/>
      <c r="W211" s="50"/>
      <c r="X211" s="50"/>
      <c r="Y211" s="50"/>
      <c r="Z211" s="50"/>
      <c r="AA211" s="50"/>
      <c r="AB211" s="50"/>
      <c r="AC211" s="50"/>
      <c r="AD211" s="50"/>
      <c r="AE211" s="50"/>
      <c r="AF211" s="50"/>
      <c r="AG211" s="50"/>
      <c r="AH211" s="50"/>
      <c r="AI211" s="50"/>
      <c r="AJ211" s="50"/>
      <c r="AK211" s="50"/>
      <c r="AL211" s="50"/>
      <c r="AM211" s="50"/>
      <c r="AN211" s="50"/>
      <c r="AO211" s="50"/>
      <c r="AP211" s="50"/>
      <c r="AQ211" s="50"/>
      <c r="AR211" s="50"/>
      <c r="AS211" s="50"/>
      <c r="AT211" s="23"/>
      <c r="AU211" s="23"/>
      <c r="AV211" s="23"/>
      <c r="AW211" s="23"/>
      <c r="AX211" s="23"/>
      <c r="AY211" s="23"/>
      <c r="AZ211" s="23"/>
      <c r="BA211" s="23"/>
      <c r="BB211" s="23"/>
      <c r="BC211" s="23"/>
      <c r="BD211" s="23"/>
      <c r="BE211" s="23"/>
      <c r="BF211" s="23"/>
      <c r="BG211" s="23"/>
      <c r="BH211" s="23"/>
      <c r="BI211" s="23"/>
      <c r="BJ211" s="23"/>
      <c r="BK211" s="23"/>
      <c r="BL211" s="23"/>
      <c r="BM211" s="23"/>
      <c r="BN211" s="23"/>
      <c r="BO211" s="23"/>
      <c r="BP211" s="23"/>
      <c r="BQ211" s="23"/>
      <c r="BR211" s="23"/>
      <c r="BS211" s="23"/>
      <c r="BT211" s="23"/>
      <c r="BU211" s="23"/>
      <c r="BV211" s="23"/>
      <c r="BW211" s="23"/>
      <c r="BX211" s="23"/>
      <c r="BY211" s="23"/>
      <c r="BZ211" s="23"/>
      <c r="CA211" s="23"/>
      <c r="CB211" s="23"/>
      <c r="CC211" s="23"/>
      <c r="CD211" s="23"/>
      <c r="CE211" s="23"/>
      <c r="CF211" s="23"/>
      <c r="CG211" s="23"/>
      <c r="CH211" s="23"/>
      <c r="CI211" s="23"/>
      <c r="CJ211" s="23"/>
      <c r="CK211" s="23"/>
      <c r="CL211" s="23"/>
      <c r="CM211" s="23"/>
      <c r="CN211" s="23"/>
      <c r="CO211" s="23"/>
      <c r="CP211" s="23"/>
      <c r="CQ211" s="23"/>
      <c r="CR211" s="23"/>
      <c r="CS211" s="23"/>
      <c r="CT211" s="23"/>
      <c r="CU211" s="23"/>
      <c r="CV211" s="23"/>
      <c r="CW211" s="23"/>
      <c r="CX211" s="23"/>
      <c r="CY211" s="23"/>
      <c r="CZ211" s="23"/>
      <c r="DA211" s="23"/>
      <c r="DB211" s="23"/>
      <c r="DC211" s="23"/>
      <c r="DD211" s="23"/>
      <c r="DE211" s="23"/>
      <c r="DF211" s="23"/>
      <c r="DG211" s="23"/>
      <c r="DH211" s="23"/>
      <c r="DI211" s="23"/>
      <c r="DJ211" s="23"/>
      <c r="DK211" s="23"/>
      <c r="DL211" s="23"/>
      <c r="DM211" s="23"/>
      <c r="DN211" s="23"/>
      <c r="DO211" s="23"/>
      <c r="DP211" s="23"/>
      <c r="DQ211" s="23"/>
      <c r="DR211" s="23"/>
      <c r="DS211" s="23"/>
      <c r="DT211" s="23"/>
      <c r="DU211" s="23"/>
      <c r="DV211" s="23"/>
      <c r="DW211" s="23"/>
      <c r="DX211" s="23"/>
      <c r="DY211" s="23"/>
      <c r="DZ211" s="23"/>
      <c r="EA211" s="23"/>
      <c r="EB211" s="23"/>
      <c r="EC211" s="23"/>
      <c r="ED211" s="23"/>
      <c r="EE211" s="23"/>
      <c r="EF211" s="23"/>
      <c r="EG211" s="23"/>
      <c r="EH211" s="23"/>
      <c r="EI211" s="23"/>
      <c r="EJ211" s="23"/>
      <c r="EK211" s="23"/>
      <c r="EL211" s="23"/>
      <c r="EM211" s="23"/>
      <c r="EN211" s="23"/>
      <c r="EO211" s="23"/>
      <c r="EP211" s="23"/>
      <c r="EQ211" s="23"/>
      <c r="ER211" s="23"/>
      <c r="ES211" s="23"/>
      <c r="ET211" s="23"/>
      <c r="EU211" s="23"/>
      <c r="EV211" s="23"/>
      <c r="EW211" s="23"/>
      <c r="EX211" s="23"/>
      <c r="EY211" s="23"/>
      <c r="EZ211" s="23"/>
      <c r="FA211" s="23"/>
      <c r="FB211" s="23"/>
      <c r="FC211" s="23"/>
      <c r="FD211" s="23"/>
      <c r="FE211" s="23"/>
      <c r="FF211" s="23"/>
      <c r="FG211" s="23"/>
      <c r="FH211" s="23"/>
      <c r="FI211" s="23"/>
      <c r="FJ211" s="23"/>
      <c r="FK211" s="23"/>
      <c r="FL211" s="23"/>
      <c r="FM211" s="23"/>
      <c r="FN211" s="23"/>
      <c r="FO211" s="23"/>
      <c r="FP211" s="23"/>
      <c r="FQ211" s="23"/>
      <c r="FR211" s="23"/>
      <c r="FS211" s="23"/>
      <c r="FT211" s="23"/>
      <c r="FU211" s="23"/>
      <c r="FV211" s="23"/>
      <c r="FW211" s="23"/>
      <c r="FX211" s="23"/>
      <c r="FY211" s="23"/>
      <c r="FZ211" s="23"/>
      <c r="GA211" s="23"/>
      <c r="GB211" s="23"/>
      <c r="GC211" s="23"/>
      <c r="GD211" s="23"/>
      <c r="GE211" s="23"/>
      <c r="GF211" s="23"/>
      <c r="GG211" s="23"/>
      <c r="GH211" s="23"/>
      <c r="GI211" s="23"/>
      <c r="GJ211" s="23"/>
      <c r="GK211" s="23"/>
      <c r="GL211" s="23"/>
      <c r="GM211" s="23"/>
      <c r="GN211" s="23"/>
      <c r="GO211" s="23"/>
      <c r="GP211" s="23"/>
      <c r="GQ211" s="23"/>
      <c r="GR211" s="23"/>
      <c r="GS211" s="23"/>
      <c r="GT211" s="23"/>
      <c r="GU211" s="23"/>
      <c r="GV211" s="23"/>
      <c r="GW211" s="23"/>
      <c r="GX211" s="23"/>
      <c r="GY211" s="23"/>
      <c r="GZ211" s="23"/>
      <c r="HA211" s="23"/>
      <c r="HB211" s="23"/>
      <c r="HC211" s="23"/>
      <c r="HD211" s="23"/>
      <c r="HE211" s="23"/>
      <c r="HF211" s="23"/>
      <c r="HG211" s="23"/>
      <c r="HH211" s="23"/>
      <c r="HI211" s="23"/>
      <c r="HJ211" s="23"/>
      <c r="HK211" s="23"/>
      <c r="HL211" s="23"/>
      <c r="HM211" s="23"/>
      <c r="HN211" s="23"/>
      <c r="HO211" s="23"/>
      <c r="HP211" s="23"/>
      <c r="HQ211" s="23"/>
      <c r="HR211" s="23"/>
      <c r="HS211" s="23"/>
    </row>
    <row r="212" spans="1:227" s="143" customFormat="1">
      <c r="A212" s="23"/>
      <c r="G212" s="120"/>
      <c r="H212" s="96"/>
      <c r="I212" s="23"/>
      <c r="P212" s="23"/>
      <c r="Q212" s="23"/>
      <c r="R212" s="23"/>
      <c r="S212" s="50"/>
      <c r="T212" s="50"/>
      <c r="U212" s="50"/>
      <c r="V212" s="50"/>
      <c r="W212" s="50"/>
      <c r="X212" s="50"/>
      <c r="Y212" s="50"/>
      <c r="Z212" s="50"/>
      <c r="AA212" s="50"/>
      <c r="AB212" s="50"/>
      <c r="AC212" s="50"/>
      <c r="AD212" s="50"/>
      <c r="AE212" s="50"/>
      <c r="AF212" s="50"/>
      <c r="AG212" s="50"/>
      <c r="AH212" s="50"/>
      <c r="AI212" s="50"/>
      <c r="AJ212" s="50"/>
      <c r="AK212" s="50"/>
      <c r="AL212" s="50"/>
      <c r="AM212" s="50"/>
      <c r="AN212" s="50"/>
      <c r="AO212" s="50"/>
      <c r="AP212" s="50"/>
      <c r="AQ212" s="50"/>
      <c r="AR212" s="50"/>
      <c r="AS212" s="50"/>
      <c r="AT212" s="23"/>
      <c r="AU212" s="23"/>
      <c r="AV212" s="23"/>
      <c r="AW212" s="23"/>
      <c r="AX212" s="23"/>
      <c r="AY212" s="23"/>
      <c r="AZ212" s="23"/>
      <c r="BA212" s="23"/>
      <c r="BB212" s="23"/>
      <c r="BC212" s="23"/>
      <c r="BD212" s="23"/>
      <c r="BE212" s="23"/>
      <c r="BF212" s="23"/>
      <c r="BG212" s="23"/>
      <c r="BH212" s="23"/>
      <c r="BI212" s="23"/>
      <c r="BJ212" s="23"/>
      <c r="BK212" s="23"/>
      <c r="BL212" s="23"/>
      <c r="BM212" s="23"/>
      <c r="BN212" s="23"/>
      <c r="BO212" s="23"/>
      <c r="BP212" s="23"/>
      <c r="BQ212" s="23"/>
      <c r="BR212" s="23"/>
      <c r="BS212" s="23"/>
      <c r="BT212" s="23"/>
      <c r="BU212" s="23"/>
      <c r="BV212" s="23"/>
      <c r="BW212" s="23"/>
      <c r="BX212" s="23"/>
      <c r="BY212" s="23"/>
      <c r="BZ212" s="23"/>
      <c r="CA212" s="23"/>
      <c r="CB212" s="23"/>
      <c r="CC212" s="23"/>
      <c r="CD212" s="23"/>
      <c r="CE212" s="23"/>
      <c r="CF212" s="23"/>
      <c r="CG212" s="23"/>
      <c r="CH212" s="23"/>
      <c r="CI212" s="23"/>
      <c r="CJ212" s="23"/>
      <c r="CK212" s="23"/>
      <c r="CL212" s="23"/>
      <c r="CM212" s="23"/>
      <c r="CN212" s="23"/>
      <c r="CO212" s="23"/>
      <c r="CP212" s="23"/>
      <c r="CQ212" s="23"/>
      <c r="CR212" s="23"/>
      <c r="CS212" s="23"/>
      <c r="CT212" s="23"/>
      <c r="CU212" s="23"/>
      <c r="CV212" s="23"/>
      <c r="CW212" s="23"/>
      <c r="CX212" s="23"/>
      <c r="CY212" s="23"/>
      <c r="CZ212" s="23"/>
      <c r="DA212" s="23"/>
      <c r="DB212" s="23"/>
      <c r="DC212" s="23"/>
      <c r="DD212" s="23"/>
      <c r="DE212" s="23"/>
      <c r="DF212" s="23"/>
      <c r="DG212" s="23"/>
      <c r="DH212" s="23"/>
      <c r="DI212" s="23"/>
      <c r="DJ212" s="23"/>
      <c r="DK212" s="23"/>
      <c r="DL212" s="23"/>
      <c r="DM212" s="23"/>
      <c r="DN212" s="23"/>
      <c r="DO212" s="23"/>
      <c r="DP212" s="23"/>
      <c r="DQ212" s="23"/>
      <c r="DR212" s="23"/>
      <c r="DS212" s="23"/>
      <c r="DT212" s="23"/>
      <c r="DU212" s="23"/>
      <c r="DV212" s="23"/>
      <c r="DW212" s="23"/>
      <c r="DX212" s="23"/>
      <c r="DY212" s="23"/>
      <c r="DZ212" s="23"/>
      <c r="EA212" s="23"/>
      <c r="EB212" s="23"/>
      <c r="EC212" s="23"/>
      <c r="ED212" s="23"/>
      <c r="EE212" s="23"/>
      <c r="EF212" s="23"/>
      <c r="EG212" s="23"/>
      <c r="EH212" s="23"/>
      <c r="EI212" s="23"/>
      <c r="EJ212" s="23"/>
      <c r="EK212" s="23"/>
      <c r="EL212" s="23"/>
      <c r="EM212" s="23"/>
      <c r="EN212" s="23"/>
      <c r="EO212" s="23"/>
      <c r="EP212" s="23"/>
      <c r="EQ212" s="23"/>
      <c r="ER212" s="23"/>
      <c r="ES212" s="23"/>
      <c r="ET212" s="23"/>
      <c r="EU212" s="23"/>
      <c r="EV212" s="23"/>
      <c r="EW212" s="23"/>
      <c r="EX212" s="23"/>
      <c r="EY212" s="23"/>
      <c r="EZ212" s="23"/>
      <c r="FA212" s="23"/>
      <c r="FB212" s="23"/>
      <c r="FC212" s="23"/>
      <c r="FD212" s="23"/>
      <c r="FE212" s="23"/>
      <c r="FF212" s="23"/>
      <c r="FG212" s="23"/>
      <c r="FH212" s="23"/>
      <c r="FI212" s="23"/>
      <c r="FJ212" s="23"/>
      <c r="FK212" s="23"/>
      <c r="FL212" s="23"/>
      <c r="FM212" s="23"/>
      <c r="FN212" s="23"/>
      <c r="FO212" s="23"/>
      <c r="FP212" s="23"/>
      <c r="FQ212" s="23"/>
      <c r="FR212" s="23"/>
      <c r="FS212" s="23"/>
      <c r="FT212" s="23"/>
      <c r="FU212" s="23"/>
      <c r="FV212" s="23"/>
      <c r="FW212" s="23"/>
      <c r="FX212" s="23"/>
      <c r="FY212" s="23"/>
      <c r="FZ212" s="23"/>
      <c r="GA212" s="23"/>
      <c r="GB212" s="23"/>
      <c r="GC212" s="23"/>
      <c r="GD212" s="23"/>
      <c r="GE212" s="23"/>
      <c r="GF212" s="23"/>
      <c r="GG212" s="23"/>
      <c r="GH212" s="23"/>
      <c r="GI212" s="23"/>
      <c r="GJ212" s="23"/>
      <c r="GK212" s="23"/>
      <c r="GL212" s="23"/>
      <c r="GM212" s="23"/>
      <c r="GN212" s="23"/>
      <c r="GO212" s="23"/>
      <c r="GP212" s="23"/>
      <c r="GQ212" s="23"/>
      <c r="GR212" s="23"/>
      <c r="GS212" s="23"/>
      <c r="GT212" s="23"/>
      <c r="GU212" s="23"/>
      <c r="GV212" s="23"/>
      <c r="GW212" s="23"/>
      <c r="GX212" s="23"/>
      <c r="GY212" s="23"/>
      <c r="GZ212" s="23"/>
      <c r="HA212" s="23"/>
      <c r="HB212" s="23"/>
      <c r="HC212" s="23"/>
      <c r="HD212" s="23"/>
      <c r="HE212" s="23"/>
      <c r="HF212" s="23"/>
      <c r="HG212" s="23"/>
      <c r="HH212" s="23"/>
      <c r="HI212" s="23"/>
      <c r="HJ212" s="23"/>
      <c r="HK212" s="23"/>
      <c r="HL212" s="23"/>
      <c r="HM212" s="23"/>
      <c r="HN212" s="23"/>
      <c r="HO212" s="23"/>
      <c r="HP212" s="23"/>
      <c r="HQ212" s="23"/>
      <c r="HR212" s="23"/>
      <c r="HS212" s="23"/>
    </row>
    <row r="213" spans="1:227" s="143" customFormat="1" ht="24" customHeight="1">
      <c r="A213" s="23"/>
      <c r="G213" s="120"/>
      <c r="H213" s="96"/>
      <c r="I213" s="23"/>
      <c r="P213" s="23"/>
      <c r="Q213" s="23"/>
      <c r="R213" s="23"/>
      <c r="S213" s="50"/>
      <c r="T213" s="50"/>
      <c r="U213" s="50"/>
      <c r="V213" s="50"/>
      <c r="W213" s="50"/>
      <c r="X213" s="50"/>
      <c r="Y213" s="50"/>
      <c r="Z213" s="50"/>
      <c r="AA213" s="50"/>
      <c r="AB213" s="50"/>
      <c r="AC213" s="50"/>
      <c r="AD213" s="50"/>
      <c r="AE213" s="50"/>
      <c r="AF213" s="50"/>
      <c r="AG213" s="50"/>
      <c r="AH213" s="50"/>
      <c r="AI213" s="50"/>
      <c r="AJ213" s="50"/>
      <c r="AK213" s="50"/>
      <c r="AL213" s="50"/>
      <c r="AM213" s="50"/>
      <c r="AN213" s="50"/>
      <c r="AO213" s="50"/>
      <c r="AP213" s="50"/>
      <c r="AQ213" s="50"/>
      <c r="AR213" s="50"/>
      <c r="AS213" s="50"/>
      <c r="AT213" s="23"/>
      <c r="AU213" s="23"/>
      <c r="AV213" s="23"/>
      <c r="AW213" s="23"/>
      <c r="AX213" s="23"/>
      <c r="AY213" s="23"/>
      <c r="AZ213" s="23"/>
      <c r="BA213" s="23"/>
      <c r="BB213" s="23"/>
      <c r="BC213" s="23"/>
      <c r="BD213" s="23"/>
      <c r="BE213" s="23"/>
      <c r="BF213" s="23"/>
      <c r="BG213" s="23"/>
      <c r="BH213" s="23"/>
      <c r="BI213" s="23"/>
      <c r="BJ213" s="23"/>
      <c r="BK213" s="23"/>
      <c r="BL213" s="23"/>
      <c r="BM213" s="23"/>
      <c r="BN213" s="23"/>
      <c r="BO213" s="23"/>
      <c r="BP213" s="23"/>
      <c r="BQ213" s="23"/>
      <c r="BR213" s="23"/>
      <c r="BS213" s="23"/>
      <c r="BT213" s="23"/>
      <c r="BU213" s="23"/>
      <c r="BV213" s="23"/>
      <c r="BW213" s="23"/>
      <c r="BX213" s="23"/>
      <c r="BY213" s="23"/>
      <c r="BZ213" s="23"/>
      <c r="CA213" s="23"/>
      <c r="CB213" s="23"/>
      <c r="CC213" s="23"/>
      <c r="CD213" s="23"/>
      <c r="CE213" s="23"/>
      <c r="CF213" s="23"/>
      <c r="CG213" s="23"/>
      <c r="CH213" s="23"/>
      <c r="CI213" s="23"/>
      <c r="CJ213" s="23"/>
      <c r="CK213" s="23"/>
      <c r="CL213" s="23"/>
      <c r="CM213" s="23"/>
      <c r="CN213" s="23"/>
      <c r="CO213" s="23"/>
      <c r="CP213" s="23"/>
      <c r="CQ213" s="23"/>
      <c r="CR213" s="23"/>
      <c r="CS213" s="23"/>
      <c r="CT213" s="23"/>
      <c r="CU213" s="23"/>
      <c r="CV213" s="23"/>
      <c r="CW213" s="23"/>
      <c r="CX213" s="23"/>
      <c r="CY213" s="23"/>
      <c r="CZ213" s="23"/>
      <c r="DA213" s="23"/>
      <c r="DB213" s="23"/>
      <c r="DC213" s="23"/>
      <c r="DD213" s="23"/>
      <c r="DE213" s="23"/>
      <c r="DF213" s="23"/>
      <c r="DG213" s="23"/>
      <c r="DH213" s="23"/>
      <c r="DI213" s="23"/>
      <c r="DJ213" s="23"/>
      <c r="DK213" s="23"/>
      <c r="DL213" s="23"/>
      <c r="DM213" s="23"/>
      <c r="DN213" s="23"/>
      <c r="DO213" s="23"/>
      <c r="DP213" s="23"/>
      <c r="DQ213" s="23"/>
      <c r="DR213" s="23"/>
      <c r="DS213" s="23"/>
      <c r="DT213" s="23"/>
      <c r="DU213" s="23"/>
      <c r="DV213" s="23"/>
      <c r="DW213" s="23"/>
      <c r="DX213" s="23"/>
      <c r="DY213" s="23"/>
      <c r="DZ213" s="23"/>
      <c r="EA213" s="23"/>
      <c r="EB213" s="23"/>
      <c r="EC213" s="23"/>
      <c r="ED213" s="23"/>
      <c r="EE213" s="23"/>
      <c r="EF213" s="23"/>
      <c r="EG213" s="23"/>
      <c r="EH213" s="23"/>
      <c r="EI213" s="23"/>
      <c r="EJ213" s="23"/>
      <c r="EK213" s="23"/>
      <c r="EL213" s="23"/>
      <c r="EM213" s="23"/>
      <c r="EN213" s="23"/>
      <c r="EO213" s="23"/>
      <c r="EP213" s="23"/>
      <c r="EQ213" s="23"/>
      <c r="ER213" s="23"/>
      <c r="ES213" s="23"/>
      <c r="ET213" s="23"/>
      <c r="EU213" s="23"/>
      <c r="EV213" s="23"/>
      <c r="EW213" s="23"/>
      <c r="EX213" s="23"/>
      <c r="EY213" s="23"/>
      <c r="EZ213" s="23"/>
      <c r="FA213" s="23"/>
      <c r="FB213" s="23"/>
      <c r="FC213" s="23"/>
      <c r="FD213" s="23"/>
      <c r="FE213" s="23"/>
      <c r="FF213" s="23"/>
      <c r="FG213" s="23"/>
      <c r="FH213" s="23"/>
      <c r="FI213" s="23"/>
      <c r="FJ213" s="23"/>
      <c r="FK213" s="23"/>
      <c r="FL213" s="23"/>
      <c r="FM213" s="23"/>
      <c r="FN213" s="23"/>
      <c r="FO213" s="23"/>
      <c r="FP213" s="23"/>
      <c r="FQ213" s="23"/>
      <c r="FR213" s="23"/>
      <c r="FS213" s="23"/>
      <c r="FT213" s="23"/>
      <c r="FU213" s="23"/>
      <c r="FV213" s="23"/>
      <c r="FW213" s="23"/>
      <c r="FX213" s="23"/>
      <c r="FY213" s="23"/>
      <c r="FZ213" s="23"/>
      <c r="GA213" s="23"/>
      <c r="GB213" s="23"/>
      <c r="GC213" s="23"/>
      <c r="GD213" s="23"/>
      <c r="GE213" s="23"/>
      <c r="GF213" s="23"/>
      <c r="GG213" s="23"/>
      <c r="GH213" s="23"/>
      <c r="GI213" s="23"/>
      <c r="GJ213" s="23"/>
      <c r="GK213" s="23"/>
      <c r="GL213" s="23"/>
      <c r="GM213" s="23"/>
      <c r="GN213" s="23"/>
      <c r="GO213" s="23"/>
      <c r="GP213" s="23"/>
      <c r="GQ213" s="23"/>
      <c r="GR213" s="23"/>
      <c r="GS213" s="23"/>
      <c r="GT213" s="23"/>
      <c r="GU213" s="23"/>
      <c r="GV213" s="23"/>
      <c r="GW213" s="23"/>
      <c r="GX213" s="23"/>
      <c r="GY213" s="23"/>
      <c r="GZ213" s="23"/>
      <c r="HA213" s="23"/>
      <c r="HB213" s="23"/>
      <c r="HC213" s="23"/>
      <c r="HD213" s="23"/>
      <c r="HE213" s="23"/>
      <c r="HF213" s="23"/>
      <c r="HG213" s="23"/>
      <c r="HH213" s="23"/>
      <c r="HI213" s="23"/>
      <c r="HJ213" s="23"/>
      <c r="HK213" s="23"/>
      <c r="HL213" s="23"/>
      <c r="HM213" s="23"/>
      <c r="HN213" s="23"/>
      <c r="HO213" s="23"/>
      <c r="HP213" s="23"/>
      <c r="HQ213" s="23"/>
      <c r="HR213" s="23"/>
      <c r="HS213" s="23"/>
    </row>
    <row r="214" spans="1:227" s="143" customFormat="1">
      <c r="A214" s="23"/>
      <c r="G214" s="120"/>
      <c r="H214" s="96"/>
      <c r="I214" s="23"/>
      <c r="P214" s="23"/>
      <c r="Q214" s="23"/>
      <c r="R214" s="23"/>
      <c r="S214" s="50"/>
      <c r="T214" s="50"/>
      <c r="U214" s="50"/>
      <c r="V214" s="50"/>
      <c r="W214" s="50"/>
      <c r="X214" s="50"/>
      <c r="Y214" s="50"/>
      <c r="Z214" s="50"/>
      <c r="AA214" s="50"/>
      <c r="AB214" s="50"/>
      <c r="AC214" s="50"/>
      <c r="AD214" s="50"/>
      <c r="AE214" s="50"/>
      <c r="AF214" s="50"/>
      <c r="AG214" s="50"/>
      <c r="AH214" s="50"/>
      <c r="AI214" s="50"/>
      <c r="AJ214" s="50"/>
      <c r="AK214" s="50"/>
      <c r="AL214" s="50"/>
      <c r="AM214" s="50"/>
      <c r="AN214" s="50"/>
      <c r="AO214" s="50"/>
      <c r="AP214" s="50"/>
      <c r="AQ214" s="50"/>
      <c r="AR214" s="50"/>
      <c r="AS214" s="50"/>
      <c r="AT214" s="23"/>
      <c r="AU214" s="23"/>
      <c r="AV214" s="23"/>
      <c r="AW214" s="23"/>
      <c r="AX214" s="23"/>
      <c r="AY214" s="23"/>
      <c r="AZ214" s="23"/>
      <c r="BA214" s="23"/>
      <c r="BB214" s="23"/>
      <c r="BC214" s="23"/>
      <c r="BD214" s="23"/>
      <c r="BE214" s="23"/>
      <c r="BF214" s="23"/>
      <c r="BG214" s="23"/>
      <c r="BH214" s="23"/>
      <c r="BI214" s="23"/>
      <c r="BJ214" s="23"/>
      <c r="BK214" s="23"/>
      <c r="BL214" s="23"/>
      <c r="BM214" s="23"/>
      <c r="BN214" s="23"/>
      <c r="BO214" s="23"/>
      <c r="BP214" s="23"/>
      <c r="BQ214" s="23"/>
      <c r="BR214" s="23"/>
      <c r="BS214" s="23"/>
      <c r="BT214" s="23"/>
      <c r="BU214" s="23"/>
      <c r="BV214" s="23"/>
      <c r="BW214" s="23"/>
      <c r="BX214" s="23"/>
      <c r="BY214" s="23"/>
      <c r="BZ214" s="23"/>
      <c r="CA214" s="23"/>
      <c r="CB214" s="23"/>
      <c r="CC214" s="23"/>
      <c r="CD214" s="23"/>
      <c r="CE214" s="23"/>
      <c r="CF214" s="23"/>
      <c r="CG214" s="23"/>
      <c r="CH214" s="23"/>
      <c r="CI214" s="23"/>
      <c r="CJ214" s="23"/>
      <c r="CK214" s="23"/>
      <c r="CL214" s="23"/>
      <c r="CM214" s="23"/>
      <c r="CN214" s="23"/>
      <c r="CO214" s="23"/>
      <c r="CP214" s="23"/>
      <c r="CQ214" s="23"/>
      <c r="CR214" s="23"/>
      <c r="CS214" s="23"/>
      <c r="CT214" s="23"/>
      <c r="CU214" s="23"/>
      <c r="CV214" s="23"/>
      <c r="CW214" s="23"/>
      <c r="CX214" s="23"/>
      <c r="CY214" s="23"/>
      <c r="CZ214" s="23"/>
      <c r="DA214" s="23"/>
      <c r="DB214" s="23"/>
      <c r="DC214" s="23"/>
      <c r="DD214" s="23"/>
      <c r="DE214" s="23"/>
      <c r="DF214" s="23"/>
      <c r="DG214" s="23"/>
      <c r="DH214" s="23"/>
      <c r="DI214" s="23"/>
      <c r="DJ214" s="23"/>
      <c r="DK214" s="23"/>
      <c r="DL214" s="23"/>
      <c r="DM214" s="23"/>
      <c r="DN214" s="23"/>
      <c r="DO214" s="23"/>
      <c r="DP214" s="23"/>
      <c r="DQ214" s="23"/>
      <c r="DR214" s="23"/>
      <c r="DS214" s="23"/>
      <c r="DT214" s="23"/>
      <c r="DU214" s="23"/>
      <c r="DV214" s="23"/>
      <c r="DW214" s="23"/>
      <c r="DX214" s="23"/>
      <c r="DY214" s="23"/>
      <c r="DZ214" s="23"/>
      <c r="EA214" s="23"/>
      <c r="EB214" s="23"/>
      <c r="EC214" s="23"/>
      <c r="ED214" s="23"/>
      <c r="EE214" s="23"/>
      <c r="EF214" s="23"/>
      <c r="EG214" s="23"/>
      <c r="EH214" s="23"/>
      <c r="EI214" s="23"/>
      <c r="EJ214" s="23"/>
      <c r="EK214" s="23"/>
      <c r="EL214" s="23"/>
      <c r="EM214" s="23"/>
      <c r="EN214" s="23"/>
      <c r="EO214" s="23"/>
      <c r="EP214" s="23"/>
      <c r="EQ214" s="23"/>
      <c r="ER214" s="23"/>
      <c r="ES214" s="23"/>
      <c r="ET214" s="23"/>
      <c r="EU214" s="23"/>
      <c r="EV214" s="23"/>
      <c r="EW214" s="23"/>
      <c r="EX214" s="23"/>
      <c r="EY214" s="23"/>
      <c r="EZ214" s="23"/>
      <c r="FA214" s="23"/>
      <c r="FB214" s="23"/>
      <c r="FC214" s="23"/>
      <c r="FD214" s="23"/>
      <c r="FE214" s="23"/>
      <c r="FF214" s="23"/>
      <c r="FG214" s="23"/>
      <c r="FH214" s="23"/>
      <c r="FI214" s="23"/>
      <c r="FJ214" s="23"/>
      <c r="FK214" s="23"/>
      <c r="FL214" s="23"/>
      <c r="FM214" s="23"/>
      <c r="FN214" s="23"/>
      <c r="FO214" s="23"/>
      <c r="FP214" s="23"/>
      <c r="FQ214" s="23"/>
      <c r="FR214" s="23"/>
      <c r="FS214" s="23"/>
      <c r="FT214" s="23"/>
      <c r="FU214" s="23"/>
      <c r="FV214" s="23"/>
      <c r="FW214" s="23"/>
      <c r="FX214" s="23"/>
      <c r="FY214" s="23"/>
      <c r="FZ214" s="23"/>
      <c r="GA214" s="23"/>
      <c r="GB214" s="23"/>
      <c r="GC214" s="23"/>
      <c r="GD214" s="23"/>
      <c r="GE214" s="23"/>
      <c r="GF214" s="23"/>
      <c r="GG214" s="23"/>
      <c r="GH214" s="23"/>
      <c r="GI214" s="23"/>
      <c r="GJ214" s="23"/>
      <c r="GK214" s="23"/>
      <c r="GL214" s="23"/>
      <c r="GM214" s="23"/>
      <c r="GN214" s="23"/>
      <c r="GO214" s="23"/>
      <c r="GP214" s="23"/>
      <c r="GQ214" s="23"/>
      <c r="GR214" s="23"/>
      <c r="GS214" s="23"/>
      <c r="GT214" s="23"/>
      <c r="GU214" s="23"/>
      <c r="GV214" s="23"/>
      <c r="GW214" s="23"/>
      <c r="GX214" s="23"/>
      <c r="GY214" s="23"/>
      <c r="GZ214" s="23"/>
      <c r="HA214" s="23"/>
      <c r="HB214" s="23"/>
      <c r="HC214" s="23"/>
      <c r="HD214" s="23"/>
      <c r="HE214" s="23"/>
      <c r="HF214" s="23"/>
      <c r="HG214" s="23"/>
      <c r="HH214" s="23"/>
      <c r="HI214" s="23"/>
      <c r="HJ214" s="23"/>
      <c r="HK214" s="23"/>
      <c r="HL214" s="23"/>
      <c r="HM214" s="23"/>
      <c r="HN214" s="23"/>
      <c r="HO214" s="23"/>
      <c r="HP214" s="23"/>
      <c r="HQ214" s="23"/>
      <c r="HR214" s="23"/>
      <c r="HS214" s="23"/>
    </row>
    <row r="215" spans="1:227" s="143" customFormat="1">
      <c r="A215" s="23"/>
      <c r="G215" s="120"/>
      <c r="H215" s="96"/>
      <c r="I215" s="23"/>
      <c r="P215" s="23"/>
      <c r="Q215" s="23"/>
      <c r="R215" s="23"/>
      <c r="S215" s="50"/>
      <c r="T215" s="50"/>
      <c r="U215" s="50"/>
      <c r="V215" s="50"/>
      <c r="W215" s="50"/>
      <c r="X215" s="50"/>
      <c r="Y215" s="50"/>
      <c r="Z215" s="50"/>
      <c r="AA215" s="50"/>
      <c r="AB215" s="50"/>
      <c r="AC215" s="50"/>
      <c r="AD215" s="50"/>
      <c r="AE215" s="50"/>
      <c r="AF215" s="50"/>
      <c r="AG215" s="50"/>
      <c r="AH215" s="50"/>
      <c r="AI215" s="50"/>
      <c r="AJ215" s="50"/>
      <c r="AK215" s="50"/>
      <c r="AL215" s="50"/>
      <c r="AM215" s="50"/>
      <c r="AN215" s="50"/>
      <c r="AO215" s="50"/>
      <c r="AP215" s="50"/>
      <c r="AQ215" s="50"/>
      <c r="AR215" s="50"/>
      <c r="AS215" s="50"/>
      <c r="AT215" s="23"/>
      <c r="AU215" s="23"/>
      <c r="AV215" s="23"/>
      <c r="AW215" s="23"/>
      <c r="AX215" s="23"/>
      <c r="AY215" s="23"/>
      <c r="AZ215" s="23"/>
      <c r="BA215" s="23"/>
      <c r="BB215" s="23"/>
      <c r="BC215" s="23"/>
      <c r="BD215" s="23"/>
      <c r="BE215" s="23"/>
      <c r="BF215" s="23"/>
      <c r="BG215" s="23"/>
      <c r="BH215" s="23"/>
      <c r="BI215" s="23"/>
      <c r="BJ215" s="23"/>
      <c r="BK215" s="23"/>
      <c r="BL215" s="23"/>
      <c r="BM215" s="23"/>
      <c r="BN215" s="23"/>
      <c r="BO215" s="23"/>
      <c r="BP215" s="23"/>
      <c r="BQ215" s="23"/>
      <c r="BR215" s="23"/>
      <c r="BS215" s="23"/>
      <c r="BT215" s="23"/>
      <c r="BU215" s="23"/>
      <c r="BV215" s="23"/>
      <c r="BW215" s="23"/>
      <c r="BX215" s="23"/>
      <c r="BY215" s="23"/>
      <c r="BZ215" s="23"/>
      <c r="CA215" s="23"/>
      <c r="CB215" s="23"/>
      <c r="CC215" s="23"/>
      <c r="CD215" s="23"/>
      <c r="CE215" s="23"/>
      <c r="CF215" s="23"/>
      <c r="CG215" s="23"/>
      <c r="CH215" s="23"/>
      <c r="CI215" s="23"/>
      <c r="CJ215" s="23"/>
      <c r="CK215" s="23"/>
      <c r="CL215" s="23"/>
      <c r="CM215" s="23"/>
      <c r="CN215" s="23"/>
      <c r="CO215" s="23"/>
      <c r="CP215" s="23"/>
      <c r="CQ215" s="23"/>
      <c r="CR215" s="23"/>
      <c r="CS215" s="23"/>
      <c r="CT215" s="23"/>
      <c r="CU215" s="23"/>
      <c r="CV215" s="23"/>
      <c r="CW215" s="23"/>
      <c r="CX215" s="23"/>
      <c r="CY215" s="23"/>
      <c r="CZ215" s="23"/>
      <c r="DA215" s="23"/>
      <c r="DB215" s="23"/>
      <c r="DC215" s="23"/>
      <c r="DD215" s="23"/>
      <c r="DE215" s="23"/>
      <c r="DF215" s="23"/>
      <c r="DG215" s="23"/>
      <c r="DH215" s="23"/>
      <c r="DI215" s="23"/>
      <c r="DJ215" s="23"/>
      <c r="DK215" s="23"/>
      <c r="DL215" s="23"/>
      <c r="DM215" s="23"/>
      <c r="DN215" s="23"/>
      <c r="DO215" s="23"/>
      <c r="DP215" s="23"/>
      <c r="DQ215" s="23"/>
      <c r="DR215" s="23"/>
      <c r="DS215" s="23"/>
      <c r="DT215" s="23"/>
      <c r="DU215" s="23"/>
      <c r="DV215" s="23"/>
      <c r="DW215" s="23"/>
      <c r="DX215" s="23"/>
      <c r="DY215" s="23"/>
      <c r="DZ215" s="23"/>
      <c r="EA215" s="23"/>
      <c r="EB215" s="23"/>
      <c r="EC215" s="23"/>
      <c r="ED215" s="23"/>
      <c r="EE215" s="23"/>
      <c r="EF215" s="23"/>
      <c r="EG215" s="23"/>
      <c r="EH215" s="23"/>
      <c r="EI215" s="23"/>
      <c r="EJ215" s="23"/>
      <c r="EK215" s="23"/>
      <c r="EL215" s="23"/>
      <c r="EM215" s="23"/>
      <c r="EN215" s="23"/>
      <c r="EO215" s="23"/>
      <c r="EP215" s="23"/>
      <c r="EQ215" s="23"/>
      <c r="ER215" s="23"/>
      <c r="ES215" s="23"/>
      <c r="ET215" s="23"/>
      <c r="EU215" s="23"/>
      <c r="EV215" s="23"/>
      <c r="EW215" s="23"/>
      <c r="EX215" s="23"/>
      <c r="EY215" s="23"/>
      <c r="EZ215" s="23"/>
      <c r="FA215" s="23"/>
      <c r="FB215" s="23"/>
      <c r="FC215" s="23"/>
      <c r="FD215" s="23"/>
      <c r="FE215" s="23"/>
      <c r="FF215" s="23"/>
      <c r="FG215" s="23"/>
      <c r="FH215" s="23"/>
      <c r="FI215" s="23"/>
      <c r="FJ215" s="23"/>
      <c r="FK215" s="23"/>
      <c r="FL215" s="23"/>
      <c r="FM215" s="23"/>
      <c r="FN215" s="23"/>
      <c r="FO215" s="23"/>
      <c r="FP215" s="23"/>
      <c r="FQ215" s="23"/>
      <c r="FR215" s="23"/>
      <c r="FS215" s="23"/>
      <c r="FT215" s="23"/>
      <c r="FU215" s="23"/>
      <c r="FV215" s="23"/>
      <c r="FW215" s="23"/>
      <c r="FX215" s="23"/>
      <c r="FY215" s="23"/>
      <c r="FZ215" s="23"/>
      <c r="GA215" s="23"/>
      <c r="GB215" s="23"/>
      <c r="GC215" s="23"/>
      <c r="GD215" s="23"/>
      <c r="GE215" s="23"/>
      <c r="GF215" s="23"/>
      <c r="GG215" s="23"/>
      <c r="GH215" s="23"/>
      <c r="GI215" s="23"/>
      <c r="GJ215" s="23"/>
      <c r="GK215" s="23"/>
      <c r="GL215" s="23"/>
      <c r="GM215" s="23"/>
      <c r="GN215" s="23"/>
      <c r="GO215" s="23"/>
      <c r="GP215" s="23"/>
      <c r="GQ215" s="23"/>
      <c r="GR215" s="23"/>
      <c r="GS215" s="23"/>
      <c r="GT215" s="23"/>
      <c r="GU215" s="23"/>
      <c r="GV215" s="23"/>
      <c r="GW215" s="23"/>
      <c r="GX215" s="23"/>
      <c r="GY215" s="23"/>
      <c r="GZ215" s="23"/>
      <c r="HA215" s="23"/>
      <c r="HB215" s="23"/>
      <c r="HC215" s="23"/>
      <c r="HD215" s="23"/>
      <c r="HE215" s="23"/>
      <c r="HF215" s="23"/>
      <c r="HG215" s="23"/>
      <c r="HH215" s="23"/>
      <c r="HI215" s="23"/>
      <c r="HJ215" s="23"/>
      <c r="HK215" s="23"/>
      <c r="HL215" s="23"/>
      <c r="HM215" s="23"/>
      <c r="HN215" s="23"/>
      <c r="HO215" s="23"/>
      <c r="HP215" s="23"/>
      <c r="HQ215" s="23"/>
      <c r="HR215" s="23"/>
      <c r="HS215" s="23"/>
    </row>
    <row r="216" spans="1:227" s="143" customFormat="1">
      <c r="A216" s="23"/>
      <c r="G216" s="120"/>
      <c r="H216" s="96"/>
      <c r="I216" s="23"/>
      <c r="P216" s="23"/>
      <c r="Q216" s="23"/>
      <c r="R216" s="23"/>
      <c r="S216" s="50"/>
      <c r="T216" s="50"/>
      <c r="U216" s="50"/>
      <c r="V216" s="50"/>
      <c r="W216" s="50"/>
      <c r="X216" s="50"/>
      <c r="Y216" s="50"/>
      <c r="Z216" s="50"/>
      <c r="AA216" s="50"/>
      <c r="AB216" s="50"/>
      <c r="AC216" s="50"/>
      <c r="AD216" s="50"/>
      <c r="AE216" s="50"/>
      <c r="AF216" s="50"/>
      <c r="AG216" s="50"/>
      <c r="AH216" s="50"/>
      <c r="AI216" s="50"/>
      <c r="AJ216" s="50"/>
      <c r="AK216" s="50"/>
      <c r="AL216" s="50"/>
      <c r="AM216" s="50"/>
      <c r="AN216" s="50"/>
      <c r="AO216" s="50"/>
      <c r="AP216" s="50"/>
      <c r="AQ216" s="50"/>
      <c r="AR216" s="50"/>
      <c r="AS216" s="50"/>
      <c r="AT216" s="23"/>
      <c r="AU216" s="23"/>
      <c r="AV216" s="23"/>
      <c r="AW216" s="23"/>
      <c r="AX216" s="23"/>
      <c r="AY216" s="23"/>
      <c r="AZ216" s="23"/>
      <c r="BA216" s="23"/>
      <c r="BB216" s="23"/>
      <c r="BC216" s="23"/>
      <c r="BD216" s="23"/>
      <c r="BE216" s="23"/>
      <c r="BF216" s="23"/>
      <c r="BG216" s="23"/>
      <c r="BH216" s="23"/>
      <c r="BI216" s="23"/>
      <c r="BJ216" s="23"/>
      <c r="BK216" s="23"/>
      <c r="BL216" s="23"/>
      <c r="BM216" s="23"/>
      <c r="BN216" s="23"/>
      <c r="BO216" s="23"/>
      <c r="BP216" s="23"/>
      <c r="BQ216" s="23"/>
      <c r="BR216" s="23"/>
      <c r="BS216" s="23"/>
      <c r="BT216" s="23"/>
      <c r="BU216" s="23"/>
      <c r="BV216" s="23"/>
      <c r="BW216" s="23"/>
      <c r="BX216" s="23"/>
      <c r="BY216" s="23"/>
      <c r="BZ216" s="23"/>
      <c r="CA216" s="23"/>
      <c r="CB216" s="23"/>
      <c r="CC216" s="23"/>
      <c r="CD216" s="23"/>
      <c r="CE216" s="23"/>
      <c r="CF216" s="23"/>
      <c r="CG216" s="23"/>
      <c r="CH216" s="23"/>
      <c r="CI216" s="23"/>
      <c r="CJ216" s="23"/>
      <c r="CK216" s="23"/>
      <c r="CL216" s="23"/>
      <c r="CM216" s="23"/>
      <c r="CN216" s="23"/>
      <c r="CO216" s="23"/>
      <c r="CP216" s="23"/>
      <c r="CQ216" s="23"/>
      <c r="CR216" s="23"/>
      <c r="CS216" s="23"/>
      <c r="CT216" s="23"/>
      <c r="CU216" s="23"/>
      <c r="CV216" s="23"/>
      <c r="CW216" s="23"/>
      <c r="CX216" s="23"/>
      <c r="CY216" s="23"/>
      <c r="CZ216" s="23"/>
      <c r="DA216" s="23"/>
      <c r="DB216" s="23"/>
      <c r="DC216" s="23"/>
      <c r="DD216" s="23"/>
      <c r="DE216" s="23"/>
      <c r="DF216" s="23"/>
      <c r="DG216" s="23"/>
      <c r="DH216" s="23"/>
      <c r="DI216" s="23"/>
      <c r="DJ216" s="23"/>
      <c r="DK216" s="23"/>
      <c r="DL216" s="23"/>
      <c r="DM216" s="23"/>
      <c r="DN216" s="23"/>
      <c r="DO216" s="23"/>
      <c r="DP216" s="23"/>
      <c r="DQ216" s="23"/>
      <c r="DR216" s="23"/>
      <c r="DS216" s="23"/>
      <c r="DT216" s="23"/>
      <c r="DU216" s="23"/>
      <c r="DV216" s="23"/>
      <c r="DW216" s="23"/>
      <c r="DX216" s="23"/>
      <c r="DY216" s="23"/>
      <c r="DZ216" s="23"/>
      <c r="EA216" s="23"/>
      <c r="EB216" s="23"/>
      <c r="EC216" s="23"/>
      <c r="ED216" s="23"/>
      <c r="EE216" s="23"/>
      <c r="EF216" s="23"/>
      <c r="EG216" s="23"/>
      <c r="EH216" s="23"/>
      <c r="EI216" s="23"/>
      <c r="EJ216" s="23"/>
      <c r="EK216" s="23"/>
      <c r="EL216" s="23"/>
      <c r="EM216" s="23"/>
      <c r="EN216" s="23"/>
      <c r="EO216" s="23"/>
      <c r="EP216" s="23"/>
      <c r="EQ216" s="23"/>
      <c r="ER216" s="23"/>
      <c r="ES216" s="23"/>
      <c r="ET216" s="23"/>
      <c r="EU216" s="23"/>
      <c r="EV216" s="23"/>
      <c r="EW216" s="23"/>
      <c r="EX216" s="23"/>
      <c r="EY216" s="23"/>
      <c r="EZ216" s="23"/>
      <c r="FA216" s="23"/>
      <c r="FB216" s="23"/>
      <c r="FC216" s="23"/>
      <c r="FD216" s="23"/>
      <c r="FE216" s="23"/>
      <c r="FF216" s="23"/>
      <c r="FG216" s="23"/>
      <c r="FH216" s="23"/>
      <c r="FI216" s="23"/>
      <c r="FJ216" s="23"/>
      <c r="FK216" s="23"/>
      <c r="FL216" s="23"/>
      <c r="FM216" s="23"/>
      <c r="FN216" s="23"/>
      <c r="FO216" s="23"/>
      <c r="FP216" s="23"/>
      <c r="FQ216" s="23"/>
      <c r="FR216" s="23"/>
      <c r="FS216" s="23"/>
      <c r="FT216" s="23"/>
      <c r="FU216" s="23"/>
      <c r="FV216" s="23"/>
      <c r="FW216" s="23"/>
      <c r="FX216" s="23"/>
      <c r="FY216" s="23"/>
      <c r="FZ216" s="23"/>
      <c r="GA216" s="23"/>
      <c r="GB216" s="23"/>
      <c r="GC216" s="23"/>
      <c r="GD216" s="23"/>
      <c r="GE216" s="23"/>
      <c r="GF216" s="23"/>
      <c r="GG216" s="23"/>
      <c r="GH216" s="23"/>
      <c r="GI216" s="23"/>
      <c r="GJ216" s="23"/>
      <c r="GK216" s="23"/>
      <c r="GL216" s="23"/>
      <c r="GM216" s="23"/>
      <c r="GN216" s="23"/>
      <c r="GO216" s="23"/>
      <c r="GP216" s="23"/>
      <c r="GQ216" s="23"/>
      <c r="GR216" s="23"/>
      <c r="GS216" s="23"/>
      <c r="GT216" s="23"/>
      <c r="GU216" s="23"/>
      <c r="GV216" s="23"/>
      <c r="GW216" s="23"/>
      <c r="GX216" s="23"/>
      <c r="GY216" s="23"/>
      <c r="GZ216" s="23"/>
      <c r="HA216" s="23"/>
      <c r="HB216" s="23"/>
      <c r="HC216" s="23"/>
      <c r="HD216" s="23"/>
      <c r="HE216" s="23"/>
      <c r="HF216" s="23"/>
      <c r="HG216" s="23"/>
      <c r="HH216" s="23"/>
      <c r="HI216" s="23"/>
      <c r="HJ216" s="23"/>
      <c r="HK216" s="23"/>
      <c r="HL216" s="23"/>
      <c r="HM216" s="23"/>
      <c r="HN216" s="23"/>
      <c r="HO216" s="23"/>
      <c r="HP216" s="23"/>
      <c r="HQ216" s="23"/>
      <c r="HR216" s="23"/>
      <c r="HS216" s="23"/>
    </row>
    <row r="217" spans="1:227" s="143" customFormat="1">
      <c r="A217" s="23"/>
      <c r="G217" s="120"/>
      <c r="H217" s="96"/>
      <c r="I217" s="23"/>
      <c r="P217" s="23"/>
      <c r="Q217" s="23"/>
      <c r="R217" s="23"/>
      <c r="S217" s="50"/>
      <c r="T217" s="50"/>
      <c r="U217" s="50"/>
      <c r="V217" s="50"/>
      <c r="W217" s="50"/>
      <c r="X217" s="50"/>
      <c r="Y217" s="50"/>
      <c r="Z217" s="50"/>
      <c r="AA217" s="50"/>
      <c r="AB217" s="50"/>
      <c r="AC217" s="50"/>
      <c r="AD217" s="50"/>
      <c r="AE217" s="50"/>
      <c r="AF217" s="50"/>
      <c r="AG217" s="50"/>
      <c r="AH217" s="50"/>
      <c r="AI217" s="50"/>
      <c r="AJ217" s="50"/>
      <c r="AK217" s="50"/>
      <c r="AL217" s="50"/>
      <c r="AM217" s="50"/>
      <c r="AN217" s="50"/>
      <c r="AO217" s="50"/>
      <c r="AP217" s="50"/>
      <c r="AQ217" s="50"/>
      <c r="AR217" s="50"/>
      <c r="AS217" s="50"/>
      <c r="AT217" s="23"/>
      <c r="AU217" s="23"/>
      <c r="AV217" s="23"/>
      <c r="AW217" s="23"/>
      <c r="AX217" s="23"/>
      <c r="AY217" s="23"/>
      <c r="AZ217" s="23"/>
      <c r="BA217" s="23"/>
      <c r="BB217" s="23"/>
      <c r="BC217" s="23"/>
      <c r="BD217" s="23"/>
      <c r="BE217" s="23"/>
      <c r="BF217" s="23"/>
      <c r="BG217" s="23"/>
      <c r="BH217" s="23"/>
      <c r="BI217" s="23"/>
      <c r="BJ217" s="23"/>
      <c r="BK217" s="23"/>
      <c r="BL217" s="23"/>
      <c r="BM217" s="23"/>
      <c r="BN217" s="23"/>
      <c r="BO217" s="23"/>
      <c r="BP217" s="23"/>
      <c r="BQ217" s="23"/>
      <c r="BR217" s="23"/>
      <c r="BS217" s="23"/>
      <c r="BT217" s="23"/>
      <c r="BU217" s="23"/>
      <c r="BV217" s="23"/>
      <c r="BW217" s="23"/>
      <c r="BX217" s="23"/>
      <c r="BY217" s="23"/>
      <c r="BZ217" s="23"/>
      <c r="CA217" s="23"/>
      <c r="CB217" s="23"/>
      <c r="CC217" s="23"/>
      <c r="CD217" s="23"/>
      <c r="CE217" s="23"/>
      <c r="CF217" s="23"/>
      <c r="CG217" s="23"/>
      <c r="CH217" s="23"/>
      <c r="CI217" s="23"/>
      <c r="CJ217" s="23"/>
      <c r="CK217" s="23"/>
      <c r="CL217" s="23"/>
      <c r="CM217" s="23"/>
      <c r="CN217" s="23"/>
      <c r="CO217" s="23"/>
      <c r="CP217" s="23"/>
      <c r="CQ217" s="23"/>
      <c r="CR217" s="23"/>
      <c r="CS217" s="23"/>
      <c r="CT217" s="23"/>
      <c r="CU217" s="23"/>
      <c r="CV217" s="23"/>
      <c r="CW217" s="23"/>
      <c r="CX217" s="23"/>
      <c r="CY217" s="23"/>
      <c r="CZ217" s="23"/>
      <c r="DA217" s="23"/>
      <c r="DB217" s="23"/>
      <c r="DC217" s="23"/>
      <c r="DD217" s="23"/>
      <c r="DE217" s="23"/>
      <c r="DF217" s="23"/>
      <c r="DG217" s="23"/>
      <c r="DH217" s="23"/>
      <c r="DI217" s="23"/>
      <c r="DJ217" s="23"/>
      <c r="DK217" s="23"/>
      <c r="DL217" s="23"/>
      <c r="DM217" s="23"/>
      <c r="DN217" s="23"/>
      <c r="DO217" s="23"/>
      <c r="DP217" s="23"/>
      <c r="DQ217" s="23"/>
      <c r="DR217" s="23"/>
      <c r="DS217" s="23"/>
      <c r="DT217" s="23"/>
      <c r="DU217" s="23"/>
      <c r="DV217" s="23"/>
      <c r="DW217" s="23"/>
      <c r="DX217" s="23"/>
      <c r="DY217" s="23"/>
      <c r="DZ217" s="23"/>
      <c r="EA217" s="23"/>
      <c r="EB217" s="23"/>
      <c r="EC217" s="23"/>
      <c r="ED217" s="23"/>
      <c r="EE217" s="23"/>
      <c r="EF217" s="23"/>
      <c r="EG217" s="23"/>
      <c r="EH217" s="23"/>
      <c r="EI217" s="23"/>
      <c r="EJ217" s="23"/>
      <c r="EK217" s="23"/>
      <c r="EL217" s="23"/>
      <c r="EM217" s="23"/>
      <c r="EN217" s="23"/>
      <c r="EO217" s="23"/>
      <c r="EP217" s="23"/>
      <c r="EQ217" s="23"/>
      <c r="ER217" s="23"/>
      <c r="ES217" s="23"/>
      <c r="ET217" s="23"/>
      <c r="EU217" s="23"/>
      <c r="EV217" s="23"/>
      <c r="EW217" s="23"/>
      <c r="EX217" s="23"/>
      <c r="EY217" s="23"/>
      <c r="EZ217" s="23"/>
      <c r="FA217" s="23"/>
      <c r="FB217" s="23"/>
      <c r="FC217" s="23"/>
      <c r="FD217" s="23"/>
      <c r="FE217" s="23"/>
      <c r="FF217" s="23"/>
      <c r="FG217" s="23"/>
      <c r="FH217" s="23"/>
      <c r="FI217" s="23"/>
      <c r="FJ217" s="23"/>
      <c r="FK217" s="23"/>
      <c r="FL217" s="23"/>
      <c r="FM217" s="23"/>
      <c r="FN217" s="23"/>
      <c r="FO217" s="23"/>
      <c r="FP217" s="23"/>
      <c r="FQ217" s="23"/>
      <c r="FR217" s="23"/>
      <c r="FS217" s="23"/>
      <c r="FT217" s="23"/>
      <c r="FU217" s="23"/>
      <c r="FV217" s="23"/>
      <c r="FW217" s="23"/>
      <c r="FX217" s="23"/>
      <c r="FY217" s="23"/>
      <c r="FZ217" s="23"/>
      <c r="GA217" s="23"/>
      <c r="GB217" s="23"/>
      <c r="GC217" s="23"/>
      <c r="GD217" s="23"/>
      <c r="GE217" s="23"/>
      <c r="GF217" s="23"/>
      <c r="GG217" s="23"/>
      <c r="GH217" s="23"/>
      <c r="GI217" s="23"/>
      <c r="GJ217" s="23"/>
      <c r="GK217" s="23"/>
      <c r="GL217" s="23"/>
      <c r="GM217" s="23"/>
      <c r="GN217" s="23"/>
      <c r="GO217" s="23"/>
      <c r="GP217" s="23"/>
      <c r="GQ217" s="23"/>
      <c r="GR217" s="23"/>
      <c r="GS217" s="23"/>
      <c r="GT217" s="23"/>
      <c r="GU217" s="23"/>
      <c r="GV217" s="23"/>
      <c r="GW217" s="23"/>
      <c r="GX217" s="23"/>
      <c r="GY217" s="23"/>
      <c r="GZ217" s="23"/>
      <c r="HA217" s="23"/>
      <c r="HB217" s="23"/>
      <c r="HC217" s="23"/>
      <c r="HD217" s="23"/>
      <c r="HE217" s="23"/>
      <c r="HF217" s="23"/>
      <c r="HG217" s="23"/>
      <c r="HH217" s="23"/>
      <c r="HI217" s="23"/>
      <c r="HJ217" s="23"/>
      <c r="HK217" s="23"/>
      <c r="HL217" s="23"/>
      <c r="HM217" s="23"/>
      <c r="HN217" s="23"/>
      <c r="HO217" s="23"/>
      <c r="HP217" s="23"/>
      <c r="HQ217" s="23"/>
      <c r="HR217" s="23"/>
      <c r="HS217" s="23"/>
    </row>
    <row r="218" spans="1:227" s="143" customFormat="1">
      <c r="A218" s="23"/>
      <c r="G218" s="120"/>
      <c r="H218" s="96"/>
      <c r="I218" s="23"/>
      <c r="P218" s="23"/>
      <c r="Q218" s="23"/>
      <c r="R218" s="23"/>
      <c r="S218" s="50"/>
      <c r="T218" s="50"/>
      <c r="U218" s="50"/>
      <c r="V218" s="50"/>
      <c r="W218" s="50"/>
      <c r="X218" s="50"/>
      <c r="Y218" s="50"/>
      <c r="Z218" s="50"/>
      <c r="AA218" s="50"/>
      <c r="AB218" s="50"/>
      <c r="AC218" s="50"/>
      <c r="AD218" s="50"/>
      <c r="AE218" s="50"/>
      <c r="AF218" s="50"/>
      <c r="AG218" s="50"/>
      <c r="AH218" s="50"/>
      <c r="AI218" s="50"/>
      <c r="AJ218" s="50"/>
      <c r="AK218" s="50"/>
      <c r="AL218" s="50"/>
      <c r="AM218" s="50"/>
      <c r="AN218" s="50"/>
      <c r="AO218" s="50"/>
      <c r="AP218" s="50"/>
      <c r="AQ218" s="50"/>
      <c r="AR218" s="50"/>
      <c r="AS218" s="50"/>
      <c r="AT218" s="23"/>
      <c r="AU218" s="23"/>
      <c r="AV218" s="23"/>
      <c r="AW218" s="23"/>
      <c r="AX218" s="23"/>
      <c r="AY218" s="23"/>
      <c r="AZ218" s="23"/>
      <c r="BA218" s="23"/>
      <c r="BB218" s="23"/>
      <c r="BC218" s="23"/>
      <c r="BD218" s="23"/>
      <c r="BE218" s="23"/>
      <c r="BF218" s="23"/>
      <c r="BG218" s="23"/>
      <c r="BH218" s="23"/>
      <c r="BI218" s="23"/>
      <c r="BJ218" s="23"/>
      <c r="BK218" s="23"/>
      <c r="BL218" s="23"/>
      <c r="BM218" s="23"/>
      <c r="BN218" s="23"/>
      <c r="BO218" s="23"/>
      <c r="BP218" s="23"/>
      <c r="BQ218" s="23"/>
      <c r="BR218" s="23"/>
      <c r="BS218" s="23"/>
      <c r="BT218" s="23"/>
      <c r="BU218" s="23"/>
      <c r="BV218" s="23"/>
      <c r="BW218" s="23"/>
      <c r="BX218" s="23"/>
      <c r="BY218" s="23"/>
      <c r="BZ218" s="23"/>
      <c r="CA218" s="23"/>
      <c r="CB218" s="23"/>
      <c r="CC218" s="23"/>
      <c r="CD218" s="23"/>
      <c r="CE218" s="23"/>
      <c r="CF218" s="23"/>
      <c r="CG218" s="23"/>
      <c r="CH218" s="23"/>
      <c r="CI218" s="23"/>
      <c r="CJ218" s="23"/>
      <c r="CK218" s="23"/>
      <c r="CL218" s="23"/>
      <c r="CM218" s="23"/>
      <c r="CN218" s="23"/>
      <c r="CO218" s="23"/>
      <c r="CP218" s="23"/>
      <c r="CQ218" s="23"/>
      <c r="CR218" s="23"/>
      <c r="CS218" s="23"/>
      <c r="CT218" s="23"/>
      <c r="CU218" s="23"/>
      <c r="CV218" s="23"/>
      <c r="CW218" s="23"/>
      <c r="CX218" s="23"/>
      <c r="CY218" s="23"/>
      <c r="CZ218" s="23"/>
      <c r="DA218" s="23"/>
      <c r="DB218" s="23"/>
      <c r="DC218" s="23"/>
      <c r="DD218" s="23"/>
      <c r="DE218" s="23"/>
      <c r="DF218" s="23"/>
      <c r="DG218" s="23"/>
      <c r="DH218" s="23"/>
      <c r="DI218" s="23"/>
      <c r="DJ218" s="23"/>
      <c r="DK218" s="23"/>
      <c r="DL218" s="23"/>
      <c r="DM218" s="23"/>
      <c r="DN218" s="23"/>
      <c r="DO218" s="23"/>
      <c r="DP218" s="23"/>
      <c r="DQ218" s="23"/>
      <c r="DR218" s="23"/>
      <c r="DS218" s="23"/>
      <c r="DT218" s="23"/>
      <c r="DU218" s="23"/>
      <c r="DV218" s="23"/>
      <c r="DW218" s="23"/>
      <c r="DX218" s="23"/>
      <c r="DY218" s="23"/>
      <c r="DZ218" s="23"/>
      <c r="EA218" s="23"/>
      <c r="EB218" s="23"/>
      <c r="EC218" s="23"/>
      <c r="ED218" s="23"/>
      <c r="EE218" s="23"/>
      <c r="EF218" s="23"/>
      <c r="EG218" s="23"/>
      <c r="EH218" s="23"/>
      <c r="EI218" s="23"/>
      <c r="EJ218" s="23"/>
      <c r="EK218" s="23"/>
      <c r="EL218" s="23"/>
      <c r="EM218" s="23"/>
      <c r="EN218" s="23"/>
      <c r="EO218" s="23"/>
      <c r="EP218" s="23"/>
      <c r="EQ218" s="23"/>
      <c r="ER218" s="23"/>
      <c r="ES218" s="23"/>
      <c r="ET218" s="23"/>
      <c r="EU218" s="23"/>
      <c r="EV218" s="23"/>
      <c r="EW218" s="23"/>
      <c r="EX218" s="23"/>
      <c r="EY218" s="23"/>
      <c r="EZ218" s="23"/>
      <c r="FA218" s="23"/>
      <c r="FB218" s="23"/>
      <c r="FC218" s="23"/>
      <c r="FD218" s="23"/>
      <c r="FE218" s="23"/>
      <c r="FF218" s="23"/>
      <c r="FG218" s="23"/>
      <c r="FH218" s="23"/>
      <c r="FI218" s="23"/>
      <c r="FJ218" s="23"/>
      <c r="FK218" s="23"/>
      <c r="FL218" s="23"/>
      <c r="FM218" s="23"/>
      <c r="FN218" s="23"/>
      <c r="FO218" s="23"/>
      <c r="FP218" s="23"/>
      <c r="FQ218" s="23"/>
      <c r="FR218" s="23"/>
      <c r="FS218" s="23"/>
      <c r="FT218" s="23"/>
      <c r="FU218" s="23"/>
      <c r="FV218" s="23"/>
      <c r="FW218" s="23"/>
      <c r="FX218" s="23"/>
      <c r="FY218" s="23"/>
      <c r="FZ218" s="23"/>
      <c r="GA218" s="23"/>
      <c r="GB218" s="23"/>
      <c r="GC218" s="23"/>
      <c r="GD218" s="23"/>
      <c r="GE218" s="23"/>
      <c r="GF218" s="23"/>
      <c r="GG218" s="23"/>
      <c r="GH218" s="23"/>
      <c r="GI218" s="23"/>
      <c r="GJ218" s="23"/>
      <c r="GK218" s="23"/>
      <c r="GL218" s="23"/>
      <c r="GM218" s="23"/>
      <c r="GN218" s="23"/>
      <c r="GO218" s="23"/>
      <c r="GP218" s="23"/>
      <c r="GQ218" s="23"/>
      <c r="GR218" s="23"/>
      <c r="GS218" s="23"/>
      <c r="GT218" s="23"/>
      <c r="GU218" s="23"/>
      <c r="GV218" s="23"/>
      <c r="GW218" s="23"/>
      <c r="GX218" s="23"/>
      <c r="GY218" s="23"/>
      <c r="GZ218" s="23"/>
      <c r="HA218" s="23"/>
      <c r="HB218" s="23"/>
      <c r="HC218" s="23"/>
      <c r="HD218" s="23"/>
      <c r="HE218" s="23"/>
      <c r="HF218" s="23"/>
      <c r="HG218" s="23"/>
      <c r="HH218" s="23"/>
      <c r="HI218" s="23"/>
      <c r="HJ218" s="23"/>
      <c r="HK218" s="23"/>
      <c r="HL218" s="23"/>
      <c r="HM218" s="23"/>
      <c r="HN218" s="23"/>
      <c r="HO218" s="23"/>
      <c r="HP218" s="23"/>
      <c r="HQ218" s="23"/>
      <c r="HR218" s="23"/>
      <c r="HS218" s="23"/>
    </row>
    <row r="219" spans="1:227" s="143" customFormat="1">
      <c r="A219" s="23"/>
      <c r="G219" s="120"/>
      <c r="H219" s="96"/>
      <c r="I219" s="23"/>
      <c r="P219" s="23"/>
      <c r="Q219" s="23"/>
      <c r="R219" s="23"/>
      <c r="S219" s="50"/>
      <c r="T219" s="50"/>
      <c r="U219" s="50"/>
      <c r="V219" s="50"/>
      <c r="W219" s="50"/>
      <c r="X219" s="50"/>
      <c r="Y219" s="50"/>
      <c r="Z219" s="50"/>
      <c r="AA219" s="50"/>
      <c r="AB219" s="50"/>
      <c r="AC219" s="50"/>
      <c r="AD219" s="50"/>
      <c r="AE219" s="50"/>
      <c r="AF219" s="50"/>
      <c r="AG219" s="50"/>
      <c r="AH219" s="50"/>
      <c r="AI219" s="50"/>
      <c r="AJ219" s="50"/>
      <c r="AK219" s="50"/>
      <c r="AL219" s="50"/>
      <c r="AM219" s="50"/>
      <c r="AN219" s="50"/>
      <c r="AO219" s="50"/>
      <c r="AP219" s="50"/>
      <c r="AQ219" s="50"/>
      <c r="AR219" s="50"/>
      <c r="AS219" s="50"/>
      <c r="AT219" s="23"/>
      <c r="AU219" s="23"/>
      <c r="AV219" s="23"/>
      <c r="AW219" s="23"/>
      <c r="AX219" s="23"/>
      <c r="AY219" s="23"/>
      <c r="AZ219" s="23"/>
      <c r="BA219" s="23"/>
      <c r="BB219" s="23"/>
      <c r="BC219" s="23"/>
      <c r="BD219" s="23"/>
      <c r="BE219" s="23"/>
      <c r="BF219" s="23"/>
      <c r="BG219" s="23"/>
      <c r="BH219" s="23"/>
      <c r="BI219" s="23"/>
      <c r="BJ219" s="23"/>
      <c r="BK219" s="23"/>
      <c r="BL219" s="23"/>
      <c r="BM219" s="23"/>
      <c r="BN219" s="23"/>
      <c r="BO219" s="23"/>
      <c r="BP219" s="23"/>
      <c r="BQ219" s="23"/>
      <c r="BR219" s="23"/>
      <c r="BS219" s="23"/>
      <c r="BT219" s="23"/>
      <c r="BU219" s="23"/>
      <c r="BV219" s="23"/>
      <c r="BW219" s="23"/>
      <c r="BX219" s="23"/>
      <c r="BY219" s="23"/>
      <c r="BZ219" s="23"/>
      <c r="CA219" s="23"/>
      <c r="CB219" s="23"/>
      <c r="CC219" s="23"/>
      <c r="CD219" s="23"/>
      <c r="CE219" s="23"/>
      <c r="CF219" s="23"/>
      <c r="CG219" s="23"/>
      <c r="CH219" s="23"/>
      <c r="CI219" s="23"/>
      <c r="CJ219" s="23"/>
      <c r="CK219" s="23"/>
      <c r="CL219" s="23"/>
      <c r="CM219" s="23"/>
      <c r="CN219" s="23"/>
      <c r="CO219" s="23"/>
      <c r="CP219" s="23"/>
      <c r="CQ219" s="23"/>
      <c r="CR219" s="23"/>
      <c r="CS219" s="23"/>
      <c r="CT219" s="23"/>
      <c r="CU219" s="23"/>
      <c r="CV219" s="23"/>
      <c r="CW219" s="23"/>
      <c r="CX219" s="23"/>
      <c r="CY219" s="23"/>
      <c r="CZ219" s="23"/>
      <c r="DA219" s="23"/>
      <c r="DB219" s="23"/>
      <c r="DC219" s="23"/>
      <c r="DD219" s="23"/>
      <c r="DE219" s="23"/>
      <c r="DF219" s="23"/>
      <c r="DG219" s="23"/>
      <c r="DH219" s="23"/>
      <c r="DI219" s="23"/>
      <c r="DJ219" s="23"/>
      <c r="DK219" s="23"/>
      <c r="DL219" s="23"/>
      <c r="DM219" s="23"/>
      <c r="DN219" s="23"/>
      <c r="DO219" s="23"/>
      <c r="DP219" s="23"/>
      <c r="DQ219" s="23"/>
      <c r="DR219" s="23"/>
      <c r="DS219" s="23"/>
      <c r="DT219" s="23"/>
      <c r="DU219" s="23"/>
      <c r="DV219" s="23"/>
      <c r="DW219" s="23"/>
      <c r="DX219" s="23"/>
      <c r="DY219" s="23"/>
      <c r="DZ219" s="23"/>
      <c r="EA219" s="23"/>
      <c r="EB219" s="23"/>
      <c r="EC219" s="23"/>
      <c r="ED219" s="23"/>
      <c r="EE219" s="23"/>
      <c r="EF219" s="23"/>
      <c r="EG219" s="23"/>
      <c r="EH219" s="23"/>
      <c r="EI219" s="23"/>
      <c r="EJ219" s="23"/>
      <c r="EK219" s="23"/>
      <c r="EL219" s="23"/>
      <c r="EM219" s="23"/>
      <c r="EN219" s="23"/>
      <c r="EO219" s="23"/>
      <c r="EP219" s="23"/>
      <c r="EQ219" s="23"/>
      <c r="ER219" s="23"/>
      <c r="ES219" s="23"/>
      <c r="ET219" s="23"/>
      <c r="EU219" s="23"/>
      <c r="EV219" s="23"/>
      <c r="EW219" s="23"/>
      <c r="EX219" s="23"/>
      <c r="EY219" s="23"/>
      <c r="EZ219" s="23"/>
      <c r="FA219" s="23"/>
      <c r="FB219" s="23"/>
      <c r="FC219" s="23"/>
      <c r="FD219" s="23"/>
      <c r="FE219" s="23"/>
      <c r="FF219" s="23"/>
      <c r="FG219" s="23"/>
      <c r="FH219" s="23"/>
      <c r="FI219" s="23"/>
      <c r="FJ219" s="23"/>
      <c r="FK219" s="23"/>
      <c r="FL219" s="23"/>
      <c r="FM219" s="23"/>
      <c r="FN219" s="23"/>
      <c r="FO219" s="23"/>
      <c r="FP219" s="23"/>
      <c r="FQ219" s="23"/>
      <c r="FR219" s="23"/>
      <c r="FS219" s="23"/>
      <c r="FT219" s="23"/>
      <c r="FU219" s="23"/>
      <c r="FV219" s="23"/>
      <c r="FW219" s="23"/>
      <c r="FX219" s="23"/>
      <c r="FY219" s="23"/>
      <c r="FZ219" s="23"/>
      <c r="GA219" s="23"/>
      <c r="GB219" s="23"/>
      <c r="GC219" s="23"/>
      <c r="GD219" s="23"/>
      <c r="GE219" s="23"/>
      <c r="GF219" s="23"/>
      <c r="GG219" s="23"/>
      <c r="GH219" s="23"/>
      <c r="GI219" s="23"/>
      <c r="GJ219" s="23"/>
      <c r="GK219" s="23"/>
      <c r="GL219" s="23"/>
      <c r="GM219" s="23"/>
      <c r="GN219" s="23"/>
      <c r="GO219" s="23"/>
      <c r="GP219" s="23"/>
      <c r="GQ219" s="23"/>
      <c r="GR219" s="23"/>
      <c r="GS219" s="23"/>
      <c r="GT219" s="23"/>
      <c r="GU219" s="23"/>
      <c r="GV219" s="23"/>
      <c r="GW219" s="23"/>
      <c r="GX219" s="23"/>
      <c r="GY219" s="23"/>
      <c r="GZ219" s="23"/>
      <c r="HA219" s="23"/>
      <c r="HB219" s="23"/>
      <c r="HC219" s="23"/>
      <c r="HD219" s="23"/>
      <c r="HE219" s="23"/>
      <c r="HF219" s="23"/>
      <c r="HG219" s="23"/>
      <c r="HH219" s="23"/>
      <c r="HI219" s="23"/>
      <c r="HJ219" s="23"/>
      <c r="HK219" s="23"/>
      <c r="HL219" s="23"/>
      <c r="HM219" s="23"/>
      <c r="HN219" s="23"/>
      <c r="HO219" s="23"/>
      <c r="HP219" s="23"/>
      <c r="HQ219" s="23"/>
      <c r="HR219" s="23"/>
      <c r="HS219" s="23"/>
    </row>
    <row r="220" spans="1:227" s="143" customFormat="1">
      <c r="A220" s="23"/>
      <c r="G220" s="120"/>
      <c r="H220" s="96"/>
      <c r="I220" s="23"/>
      <c r="P220" s="23"/>
      <c r="Q220" s="23"/>
      <c r="R220" s="23"/>
      <c r="S220" s="50"/>
      <c r="T220" s="50"/>
      <c r="U220" s="50"/>
      <c r="V220" s="50"/>
      <c r="W220" s="50"/>
      <c r="X220" s="50"/>
      <c r="Y220" s="50"/>
      <c r="Z220" s="50"/>
      <c r="AA220" s="50"/>
      <c r="AB220" s="50"/>
      <c r="AC220" s="50"/>
      <c r="AD220" s="50"/>
      <c r="AE220" s="50"/>
      <c r="AF220" s="50"/>
      <c r="AG220" s="50"/>
      <c r="AH220" s="50"/>
      <c r="AI220" s="50"/>
      <c r="AJ220" s="50"/>
      <c r="AK220" s="50"/>
      <c r="AL220" s="50"/>
      <c r="AM220" s="50"/>
      <c r="AN220" s="50"/>
      <c r="AO220" s="50"/>
      <c r="AP220" s="50"/>
      <c r="AQ220" s="50"/>
      <c r="AR220" s="50"/>
      <c r="AS220" s="50"/>
      <c r="AT220" s="23"/>
      <c r="AU220" s="23"/>
      <c r="AV220" s="23"/>
      <c r="AW220" s="23"/>
      <c r="AX220" s="23"/>
      <c r="AY220" s="23"/>
      <c r="AZ220" s="23"/>
      <c r="BA220" s="23"/>
      <c r="BB220" s="23"/>
      <c r="BC220" s="23"/>
      <c r="BD220" s="23"/>
      <c r="BE220" s="23"/>
      <c r="BF220" s="23"/>
      <c r="BG220" s="23"/>
      <c r="BH220" s="23"/>
      <c r="BI220" s="23"/>
      <c r="BJ220" s="23"/>
      <c r="BK220" s="23"/>
      <c r="BL220" s="23"/>
      <c r="BM220" s="23"/>
      <c r="BN220" s="23"/>
      <c r="BO220" s="23"/>
      <c r="BP220" s="23"/>
      <c r="BQ220" s="23"/>
      <c r="BR220" s="23"/>
      <c r="BS220" s="23"/>
      <c r="BT220" s="23"/>
      <c r="BU220" s="23"/>
      <c r="BV220" s="23"/>
      <c r="BW220" s="23"/>
      <c r="BX220" s="23"/>
      <c r="BY220" s="23"/>
      <c r="BZ220" s="23"/>
      <c r="CA220" s="23"/>
      <c r="CB220" s="23"/>
      <c r="CC220" s="23"/>
      <c r="CD220" s="23"/>
      <c r="CE220" s="23"/>
      <c r="CF220" s="23"/>
      <c r="CG220" s="23"/>
      <c r="CH220" s="23"/>
      <c r="CI220" s="23"/>
      <c r="CJ220" s="23"/>
      <c r="CK220" s="23"/>
      <c r="CL220" s="23"/>
      <c r="CM220" s="23"/>
      <c r="CN220" s="23"/>
      <c r="CO220" s="23"/>
      <c r="CP220" s="23"/>
      <c r="CQ220" s="23"/>
      <c r="CR220" s="23"/>
      <c r="CS220" s="23"/>
      <c r="CT220" s="23"/>
      <c r="CU220" s="23"/>
      <c r="CV220" s="23"/>
      <c r="CW220" s="23"/>
      <c r="CX220" s="23"/>
      <c r="CY220" s="23"/>
      <c r="CZ220" s="23"/>
      <c r="DA220" s="23"/>
      <c r="DB220" s="23"/>
      <c r="DC220" s="23"/>
      <c r="DD220" s="23"/>
      <c r="DE220" s="23"/>
      <c r="DF220" s="23"/>
      <c r="DG220" s="23"/>
      <c r="DH220" s="23"/>
      <c r="DI220" s="23"/>
      <c r="DJ220" s="23"/>
      <c r="DK220" s="23"/>
      <c r="DL220" s="23"/>
      <c r="DM220" s="23"/>
      <c r="DN220" s="23"/>
      <c r="DO220" s="23"/>
      <c r="DP220" s="23"/>
      <c r="DQ220" s="23"/>
      <c r="DR220" s="23"/>
      <c r="DS220" s="23"/>
      <c r="DT220" s="23"/>
      <c r="DU220" s="23"/>
      <c r="DV220" s="23"/>
      <c r="DW220" s="23"/>
      <c r="DX220" s="23"/>
      <c r="DY220" s="23"/>
      <c r="DZ220" s="23"/>
      <c r="EA220" s="23"/>
      <c r="EB220" s="23"/>
      <c r="EC220" s="23"/>
      <c r="ED220" s="23"/>
      <c r="EE220" s="23"/>
      <c r="EF220" s="23"/>
      <c r="EG220" s="23"/>
      <c r="EH220" s="23"/>
      <c r="EI220" s="23"/>
      <c r="EJ220" s="23"/>
      <c r="EK220" s="23"/>
      <c r="EL220" s="23"/>
      <c r="EM220" s="23"/>
      <c r="EN220" s="23"/>
      <c r="EO220" s="23"/>
      <c r="EP220" s="23"/>
      <c r="EQ220" s="23"/>
      <c r="ER220" s="23"/>
      <c r="ES220" s="23"/>
      <c r="ET220" s="23"/>
      <c r="EU220" s="23"/>
      <c r="EV220" s="23"/>
      <c r="EW220" s="23"/>
      <c r="EX220" s="23"/>
      <c r="EY220" s="23"/>
      <c r="EZ220" s="23"/>
      <c r="FA220" s="23"/>
      <c r="FB220" s="23"/>
      <c r="FC220" s="23"/>
      <c r="FD220" s="23"/>
      <c r="FE220" s="23"/>
      <c r="FF220" s="23"/>
      <c r="FG220" s="23"/>
      <c r="FH220" s="23"/>
      <c r="FI220" s="23"/>
      <c r="FJ220" s="23"/>
      <c r="FK220" s="23"/>
      <c r="FL220" s="23"/>
      <c r="FM220" s="23"/>
      <c r="FN220" s="23"/>
      <c r="FO220" s="23"/>
      <c r="FP220" s="23"/>
      <c r="FQ220" s="23"/>
      <c r="FR220" s="23"/>
      <c r="FS220" s="23"/>
      <c r="FT220" s="23"/>
      <c r="FU220" s="23"/>
      <c r="FV220" s="23"/>
      <c r="FW220" s="23"/>
      <c r="FX220" s="23"/>
      <c r="FY220" s="23"/>
      <c r="FZ220" s="23"/>
      <c r="GA220" s="23"/>
      <c r="GB220" s="23"/>
      <c r="GC220" s="23"/>
      <c r="GD220" s="23"/>
      <c r="GE220" s="23"/>
      <c r="GF220" s="23"/>
      <c r="GG220" s="23"/>
      <c r="GH220" s="23"/>
      <c r="GI220" s="23"/>
      <c r="GJ220" s="23"/>
      <c r="GK220" s="23"/>
      <c r="GL220" s="23"/>
      <c r="GM220" s="23"/>
      <c r="GN220" s="23"/>
      <c r="GO220" s="23"/>
      <c r="GP220" s="23"/>
      <c r="GQ220" s="23"/>
      <c r="GR220" s="23"/>
      <c r="GS220" s="23"/>
      <c r="GT220" s="23"/>
      <c r="GU220" s="23"/>
      <c r="GV220" s="23"/>
      <c r="GW220" s="23"/>
      <c r="GX220" s="23"/>
      <c r="GY220" s="23"/>
      <c r="GZ220" s="23"/>
      <c r="HA220" s="23"/>
      <c r="HB220" s="23"/>
      <c r="HC220" s="23"/>
      <c r="HD220" s="23"/>
      <c r="HE220" s="23"/>
      <c r="HF220" s="23"/>
      <c r="HG220" s="23"/>
      <c r="HH220" s="23"/>
      <c r="HI220" s="23"/>
      <c r="HJ220" s="23"/>
      <c r="HK220" s="23"/>
      <c r="HL220" s="23"/>
      <c r="HM220" s="23"/>
      <c r="HN220" s="23"/>
      <c r="HO220" s="23"/>
      <c r="HP220" s="23"/>
      <c r="HQ220" s="23"/>
      <c r="HR220" s="23"/>
      <c r="HS220" s="23"/>
    </row>
    <row r="221" spans="1:227" s="143" customFormat="1">
      <c r="A221" s="23"/>
      <c r="G221" s="120"/>
      <c r="H221" s="96"/>
      <c r="I221" s="23"/>
      <c r="P221" s="23"/>
      <c r="Q221" s="23"/>
      <c r="R221" s="23"/>
      <c r="S221" s="50"/>
      <c r="T221" s="50"/>
      <c r="U221" s="50"/>
      <c r="V221" s="50"/>
      <c r="W221" s="50"/>
      <c r="X221" s="50"/>
      <c r="Y221" s="50"/>
      <c r="Z221" s="50"/>
      <c r="AA221" s="50"/>
      <c r="AB221" s="50"/>
      <c r="AC221" s="50"/>
      <c r="AD221" s="50"/>
      <c r="AE221" s="50"/>
      <c r="AF221" s="50"/>
      <c r="AG221" s="50"/>
      <c r="AH221" s="50"/>
      <c r="AI221" s="50"/>
      <c r="AJ221" s="50"/>
      <c r="AK221" s="50"/>
      <c r="AL221" s="50"/>
      <c r="AM221" s="50"/>
      <c r="AN221" s="50"/>
      <c r="AO221" s="50"/>
      <c r="AP221" s="50"/>
      <c r="AQ221" s="50"/>
      <c r="AR221" s="50"/>
      <c r="AS221" s="50"/>
      <c r="AT221" s="23"/>
      <c r="AU221" s="23"/>
      <c r="AV221" s="23"/>
      <c r="AW221" s="23"/>
      <c r="AX221" s="23"/>
      <c r="AY221" s="23"/>
      <c r="AZ221" s="23"/>
      <c r="BA221" s="23"/>
      <c r="BB221" s="23"/>
      <c r="BC221" s="23"/>
      <c r="BD221" s="23"/>
      <c r="BE221" s="23"/>
      <c r="BF221" s="23"/>
      <c r="BG221" s="23"/>
      <c r="BH221" s="23"/>
      <c r="BI221" s="23"/>
      <c r="BJ221" s="23"/>
      <c r="BK221" s="23"/>
      <c r="BL221" s="23"/>
      <c r="BM221" s="23"/>
      <c r="BN221" s="23"/>
      <c r="BO221" s="23"/>
      <c r="BP221" s="23"/>
      <c r="BQ221" s="23"/>
      <c r="BR221" s="23"/>
      <c r="BS221" s="23"/>
      <c r="BT221" s="23"/>
      <c r="BU221" s="23"/>
      <c r="BV221" s="23"/>
      <c r="BW221" s="23"/>
      <c r="BX221" s="23"/>
      <c r="BY221" s="23"/>
      <c r="BZ221" s="23"/>
      <c r="CA221" s="23"/>
      <c r="CB221" s="23"/>
      <c r="CC221" s="23"/>
      <c r="CD221" s="23"/>
      <c r="CE221" s="23"/>
      <c r="CF221" s="23"/>
      <c r="CG221" s="23"/>
      <c r="CH221" s="23"/>
      <c r="CI221" s="23"/>
      <c r="CJ221" s="23"/>
      <c r="CK221" s="23"/>
      <c r="CL221" s="23"/>
      <c r="CM221" s="23"/>
      <c r="CN221" s="23"/>
      <c r="CO221" s="23"/>
      <c r="CP221" s="23"/>
      <c r="CQ221" s="23"/>
      <c r="CR221" s="23"/>
      <c r="CS221" s="23"/>
      <c r="CT221" s="23"/>
      <c r="CU221" s="23"/>
      <c r="CV221" s="23"/>
      <c r="CW221" s="23"/>
      <c r="CX221" s="23"/>
      <c r="CY221" s="23"/>
      <c r="CZ221" s="23"/>
      <c r="DA221" s="23"/>
      <c r="DB221" s="23"/>
      <c r="DC221" s="23"/>
      <c r="DD221" s="23"/>
      <c r="DE221" s="23"/>
      <c r="DF221" s="23"/>
      <c r="DG221" s="23"/>
      <c r="DH221" s="23"/>
      <c r="DI221" s="23"/>
      <c r="DJ221" s="23"/>
      <c r="DK221" s="23"/>
      <c r="DL221" s="23"/>
      <c r="DM221" s="23"/>
      <c r="DN221" s="23"/>
      <c r="DO221" s="23"/>
      <c r="DP221" s="23"/>
      <c r="DQ221" s="23"/>
      <c r="DR221" s="23"/>
      <c r="DS221" s="23"/>
      <c r="DT221" s="23"/>
      <c r="DU221" s="23"/>
      <c r="DV221" s="23"/>
      <c r="DW221" s="23"/>
      <c r="DX221" s="23"/>
      <c r="DY221" s="23"/>
      <c r="DZ221" s="23"/>
      <c r="EA221" s="23"/>
      <c r="EB221" s="23"/>
      <c r="EC221" s="23"/>
      <c r="ED221" s="23"/>
      <c r="EE221" s="23"/>
      <c r="EF221" s="23"/>
      <c r="EG221" s="23"/>
      <c r="EH221" s="23"/>
      <c r="EI221" s="23"/>
      <c r="EJ221" s="23"/>
      <c r="EK221" s="23"/>
      <c r="EL221" s="23"/>
      <c r="EM221" s="23"/>
      <c r="EN221" s="23"/>
      <c r="EO221" s="23"/>
      <c r="EP221" s="23"/>
      <c r="EQ221" s="23"/>
      <c r="ER221" s="23"/>
      <c r="ES221" s="23"/>
      <c r="ET221" s="23"/>
      <c r="EU221" s="23"/>
      <c r="EV221" s="23"/>
      <c r="EW221" s="23"/>
      <c r="EX221" s="23"/>
      <c r="EY221" s="23"/>
      <c r="EZ221" s="23"/>
      <c r="FA221" s="23"/>
      <c r="FB221" s="23"/>
      <c r="FC221" s="23"/>
      <c r="FD221" s="23"/>
      <c r="FE221" s="23"/>
      <c r="FF221" s="23"/>
      <c r="FG221" s="23"/>
      <c r="FH221" s="23"/>
      <c r="FI221" s="23"/>
      <c r="FJ221" s="23"/>
      <c r="FK221" s="23"/>
      <c r="FL221" s="23"/>
      <c r="FM221" s="23"/>
      <c r="FN221" s="23"/>
      <c r="FO221" s="23"/>
      <c r="FP221" s="23"/>
      <c r="FQ221" s="23"/>
      <c r="FR221" s="23"/>
      <c r="FS221" s="23"/>
      <c r="FT221" s="23"/>
      <c r="FU221" s="23"/>
      <c r="FV221" s="23"/>
      <c r="FW221" s="23"/>
      <c r="FX221" s="23"/>
      <c r="FY221" s="23"/>
      <c r="FZ221" s="23"/>
      <c r="GA221" s="23"/>
      <c r="GB221" s="23"/>
      <c r="GC221" s="23"/>
      <c r="GD221" s="23"/>
      <c r="GE221" s="23"/>
      <c r="GF221" s="23"/>
      <c r="GG221" s="23"/>
      <c r="GH221" s="23"/>
      <c r="GI221" s="23"/>
      <c r="GJ221" s="23"/>
      <c r="GK221" s="23"/>
      <c r="GL221" s="23"/>
      <c r="GM221" s="23"/>
      <c r="GN221" s="23"/>
      <c r="GO221" s="23"/>
      <c r="GP221" s="23"/>
      <c r="GQ221" s="23"/>
      <c r="GR221" s="23"/>
      <c r="GS221" s="23"/>
      <c r="GT221" s="23"/>
      <c r="GU221" s="23"/>
      <c r="GV221" s="23"/>
      <c r="GW221" s="23"/>
      <c r="GX221" s="23"/>
      <c r="GY221" s="23"/>
      <c r="GZ221" s="23"/>
      <c r="HA221" s="23"/>
      <c r="HB221" s="23"/>
      <c r="HC221" s="23"/>
      <c r="HD221" s="23"/>
      <c r="HE221" s="23"/>
      <c r="HF221" s="23"/>
      <c r="HG221" s="23"/>
      <c r="HH221" s="23"/>
      <c r="HI221" s="23"/>
      <c r="HJ221" s="23"/>
      <c r="HK221" s="23"/>
      <c r="HL221" s="23"/>
      <c r="HM221" s="23"/>
      <c r="HN221" s="23"/>
      <c r="HO221" s="23"/>
      <c r="HP221" s="23"/>
      <c r="HQ221" s="23"/>
      <c r="HR221" s="23"/>
      <c r="HS221" s="23"/>
    </row>
    <row r="222" spans="1:227" s="143" customFormat="1">
      <c r="A222" s="23"/>
      <c r="G222" s="120"/>
      <c r="H222" s="96"/>
      <c r="I222" s="23"/>
      <c r="P222" s="23"/>
      <c r="Q222" s="23"/>
      <c r="R222" s="23"/>
      <c r="S222" s="50"/>
      <c r="T222" s="50"/>
      <c r="U222" s="50"/>
      <c r="V222" s="50"/>
      <c r="W222" s="50"/>
      <c r="X222" s="50"/>
      <c r="Y222" s="50"/>
      <c r="Z222" s="50"/>
      <c r="AA222" s="50"/>
      <c r="AB222" s="50"/>
      <c r="AC222" s="50"/>
      <c r="AD222" s="50"/>
      <c r="AE222" s="50"/>
      <c r="AF222" s="50"/>
      <c r="AG222" s="50"/>
      <c r="AH222" s="50"/>
      <c r="AI222" s="50"/>
      <c r="AJ222" s="50"/>
      <c r="AK222" s="50"/>
      <c r="AL222" s="50"/>
      <c r="AM222" s="50"/>
      <c r="AN222" s="50"/>
      <c r="AO222" s="50"/>
      <c r="AP222" s="50"/>
      <c r="AQ222" s="50"/>
      <c r="AR222" s="50"/>
      <c r="AS222" s="50"/>
      <c r="AT222" s="23"/>
      <c r="AU222" s="23"/>
      <c r="AV222" s="23"/>
      <c r="AW222" s="23"/>
      <c r="AX222" s="23"/>
      <c r="AY222" s="23"/>
      <c r="AZ222" s="23"/>
      <c r="BA222" s="23"/>
      <c r="BB222" s="23"/>
      <c r="BC222" s="23"/>
      <c r="BD222" s="23"/>
      <c r="BE222" s="23"/>
      <c r="BF222" s="23"/>
      <c r="BG222" s="23"/>
      <c r="BH222" s="23"/>
      <c r="BI222" s="23"/>
      <c r="BJ222" s="23"/>
      <c r="BK222" s="23"/>
      <c r="BL222" s="23"/>
      <c r="BM222" s="23"/>
      <c r="BN222" s="23"/>
      <c r="BO222" s="23"/>
      <c r="BP222" s="23"/>
      <c r="BQ222" s="23"/>
      <c r="BR222" s="23"/>
      <c r="BS222" s="23"/>
      <c r="BT222" s="23"/>
      <c r="BU222" s="23"/>
      <c r="BV222" s="23"/>
      <c r="BW222" s="23"/>
      <c r="BX222" s="23"/>
      <c r="BY222" s="23"/>
      <c r="BZ222" s="23"/>
      <c r="CA222" s="23"/>
      <c r="CB222" s="23"/>
      <c r="CC222" s="23"/>
      <c r="CD222" s="23"/>
      <c r="CE222" s="23"/>
      <c r="CF222" s="23"/>
      <c r="CG222" s="23"/>
      <c r="CH222" s="23"/>
      <c r="CI222" s="23"/>
      <c r="CJ222" s="23"/>
      <c r="CK222" s="23"/>
      <c r="CL222" s="23"/>
      <c r="CM222" s="23"/>
      <c r="CN222" s="23"/>
      <c r="CO222" s="23"/>
      <c r="CP222" s="23"/>
      <c r="CQ222" s="23"/>
      <c r="CR222" s="23"/>
      <c r="CS222" s="23"/>
      <c r="CT222" s="23"/>
      <c r="CU222" s="23"/>
      <c r="CV222" s="23"/>
      <c r="CW222" s="23"/>
      <c r="CX222" s="23"/>
      <c r="CY222" s="23"/>
      <c r="CZ222" s="23"/>
      <c r="DA222" s="23"/>
      <c r="DB222" s="23"/>
      <c r="DC222" s="23"/>
      <c r="DD222" s="23"/>
      <c r="DE222" s="23"/>
      <c r="DF222" s="23"/>
      <c r="DG222" s="23"/>
      <c r="DH222" s="23"/>
      <c r="DI222" s="23"/>
      <c r="DJ222" s="23"/>
      <c r="DK222" s="23"/>
      <c r="DL222" s="23"/>
      <c r="DM222" s="23"/>
      <c r="DN222" s="23"/>
      <c r="DO222" s="23"/>
      <c r="DP222" s="23"/>
      <c r="DQ222" s="23"/>
      <c r="DR222" s="23"/>
      <c r="DS222" s="23"/>
      <c r="DT222" s="23"/>
      <c r="DU222" s="23"/>
      <c r="DV222" s="23"/>
      <c r="DW222" s="23"/>
      <c r="DX222" s="23"/>
      <c r="DY222" s="23"/>
      <c r="DZ222" s="23"/>
      <c r="EA222" s="23"/>
      <c r="EB222" s="23"/>
      <c r="EC222" s="23"/>
      <c r="ED222" s="23"/>
      <c r="EE222" s="23"/>
      <c r="EF222" s="23"/>
      <c r="EG222" s="23"/>
      <c r="EH222" s="23"/>
      <c r="EI222" s="23"/>
      <c r="EJ222" s="23"/>
      <c r="EK222" s="23"/>
      <c r="EL222" s="23"/>
      <c r="EM222" s="23"/>
      <c r="EN222" s="23"/>
      <c r="EO222" s="23"/>
      <c r="EP222" s="23"/>
      <c r="EQ222" s="23"/>
      <c r="ER222" s="23"/>
      <c r="ES222" s="23"/>
      <c r="ET222" s="23"/>
      <c r="EU222" s="23"/>
      <c r="EV222" s="23"/>
      <c r="EW222" s="23"/>
      <c r="EX222" s="23"/>
      <c r="EY222" s="23"/>
      <c r="EZ222" s="23"/>
      <c r="FA222" s="23"/>
      <c r="FB222" s="23"/>
      <c r="FC222" s="23"/>
      <c r="FD222" s="23"/>
      <c r="FE222" s="23"/>
      <c r="FF222" s="23"/>
      <c r="FG222" s="23"/>
      <c r="FH222" s="23"/>
      <c r="FI222" s="23"/>
      <c r="FJ222" s="23"/>
      <c r="FK222" s="23"/>
      <c r="FL222" s="23"/>
      <c r="FM222" s="23"/>
      <c r="FN222" s="23"/>
      <c r="FO222" s="23"/>
      <c r="FP222" s="23"/>
      <c r="FQ222" s="23"/>
      <c r="FR222" s="23"/>
      <c r="FS222" s="23"/>
      <c r="FT222" s="23"/>
      <c r="FU222" s="23"/>
      <c r="FV222" s="23"/>
      <c r="FW222" s="23"/>
      <c r="FX222" s="23"/>
      <c r="FY222" s="23"/>
      <c r="FZ222" s="23"/>
      <c r="GA222" s="23"/>
      <c r="GB222" s="23"/>
      <c r="GC222" s="23"/>
      <c r="GD222" s="23"/>
      <c r="GE222" s="23"/>
      <c r="GF222" s="23"/>
      <c r="GG222" s="23"/>
      <c r="GH222" s="23"/>
      <c r="GI222" s="23"/>
      <c r="GJ222" s="23"/>
      <c r="GK222" s="23"/>
      <c r="GL222" s="23"/>
      <c r="GM222" s="23"/>
      <c r="GN222" s="23"/>
      <c r="GO222" s="23"/>
      <c r="GP222" s="23"/>
      <c r="GQ222" s="23"/>
      <c r="GR222" s="23"/>
      <c r="GS222" s="23"/>
      <c r="GT222" s="23"/>
      <c r="GU222" s="23"/>
      <c r="GV222" s="23"/>
      <c r="GW222" s="23"/>
      <c r="GX222" s="23"/>
      <c r="GY222" s="23"/>
      <c r="GZ222" s="23"/>
      <c r="HA222" s="23"/>
      <c r="HB222" s="23"/>
      <c r="HC222" s="23"/>
      <c r="HD222" s="23"/>
      <c r="HE222" s="23"/>
      <c r="HF222" s="23"/>
      <c r="HG222" s="23"/>
      <c r="HH222" s="23"/>
      <c r="HI222" s="23"/>
      <c r="HJ222" s="23"/>
      <c r="HK222" s="23"/>
      <c r="HL222" s="23"/>
      <c r="HM222" s="23"/>
      <c r="HN222" s="23"/>
      <c r="HO222" s="23"/>
      <c r="HP222" s="23"/>
      <c r="HQ222" s="23"/>
      <c r="HR222" s="23"/>
      <c r="HS222" s="23"/>
    </row>
    <row r="223" spans="1:227" s="143" customFormat="1">
      <c r="A223" s="23"/>
      <c r="G223" s="120"/>
      <c r="H223" s="96"/>
      <c r="I223" s="23"/>
      <c r="P223" s="23"/>
      <c r="Q223" s="23"/>
      <c r="R223" s="23"/>
      <c r="S223" s="50"/>
      <c r="T223" s="50"/>
      <c r="U223" s="50"/>
      <c r="V223" s="50"/>
      <c r="W223" s="50"/>
      <c r="X223" s="50"/>
      <c r="Y223" s="50"/>
      <c r="Z223" s="50"/>
      <c r="AA223" s="50"/>
      <c r="AB223" s="50"/>
      <c r="AC223" s="50"/>
      <c r="AD223" s="50"/>
      <c r="AE223" s="50"/>
      <c r="AF223" s="50"/>
      <c r="AG223" s="50"/>
      <c r="AH223" s="50"/>
      <c r="AI223" s="50"/>
      <c r="AJ223" s="50"/>
      <c r="AK223" s="50"/>
      <c r="AL223" s="50"/>
      <c r="AM223" s="50"/>
      <c r="AN223" s="50"/>
      <c r="AO223" s="50"/>
      <c r="AP223" s="50"/>
      <c r="AQ223" s="50"/>
      <c r="AR223" s="50"/>
      <c r="AS223" s="50"/>
      <c r="AT223" s="23"/>
      <c r="AU223" s="23"/>
      <c r="AV223" s="23"/>
      <c r="AW223" s="23"/>
      <c r="AX223" s="23"/>
      <c r="AY223" s="23"/>
      <c r="AZ223" s="23"/>
      <c r="BA223" s="23"/>
      <c r="BB223" s="23"/>
      <c r="BC223" s="23"/>
      <c r="BD223" s="23"/>
      <c r="BE223" s="23"/>
      <c r="BF223" s="23"/>
      <c r="BG223" s="23"/>
      <c r="BH223" s="23"/>
      <c r="BI223" s="23"/>
      <c r="BJ223" s="23"/>
      <c r="BK223" s="23"/>
      <c r="BL223" s="23"/>
      <c r="BM223" s="23"/>
      <c r="BN223" s="23"/>
      <c r="BO223" s="23"/>
      <c r="BP223" s="23"/>
      <c r="BQ223" s="23"/>
      <c r="BR223" s="23"/>
      <c r="BS223" s="23"/>
      <c r="BT223" s="23"/>
      <c r="BU223" s="23"/>
      <c r="BV223" s="23"/>
      <c r="BW223" s="23"/>
      <c r="BX223" s="23"/>
      <c r="BY223" s="23"/>
      <c r="BZ223" s="23"/>
      <c r="CA223" s="23"/>
      <c r="CB223" s="23"/>
      <c r="CC223" s="23"/>
      <c r="CD223" s="23"/>
      <c r="CE223" s="23"/>
      <c r="CF223" s="23"/>
      <c r="CG223" s="23"/>
      <c r="CH223" s="23"/>
      <c r="CI223" s="23"/>
      <c r="CJ223" s="23"/>
      <c r="CK223" s="23"/>
      <c r="CL223" s="23"/>
      <c r="CM223" s="23"/>
      <c r="CN223" s="23"/>
      <c r="CO223" s="23"/>
      <c r="CP223" s="23"/>
      <c r="CQ223" s="23"/>
      <c r="CR223" s="23"/>
      <c r="CS223" s="23"/>
      <c r="CT223" s="23"/>
      <c r="CU223" s="23"/>
      <c r="CV223" s="23"/>
      <c r="CW223" s="23"/>
      <c r="CX223" s="23"/>
      <c r="CY223" s="23"/>
      <c r="CZ223" s="23"/>
      <c r="DA223" s="23"/>
      <c r="DB223" s="23"/>
      <c r="DC223" s="23"/>
      <c r="DD223" s="23"/>
      <c r="DE223" s="23"/>
      <c r="DF223" s="23"/>
      <c r="DG223" s="23"/>
      <c r="DH223" s="23"/>
      <c r="DI223" s="23"/>
      <c r="DJ223" s="23"/>
      <c r="DK223" s="23"/>
      <c r="DL223" s="23"/>
      <c r="DM223" s="23"/>
      <c r="DN223" s="23"/>
      <c r="DO223" s="23"/>
      <c r="DP223" s="23"/>
      <c r="DQ223" s="23"/>
      <c r="DR223" s="23"/>
      <c r="DS223" s="23"/>
      <c r="DT223" s="23"/>
      <c r="DU223" s="23"/>
      <c r="DV223" s="23"/>
      <c r="DW223" s="23"/>
      <c r="DX223" s="23"/>
      <c r="DY223" s="23"/>
      <c r="DZ223" s="23"/>
      <c r="EA223" s="23"/>
      <c r="EB223" s="23"/>
      <c r="EC223" s="23"/>
      <c r="ED223" s="23"/>
      <c r="EE223" s="23"/>
      <c r="EF223" s="23"/>
      <c r="EG223" s="23"/>
      <c r="EH223" s="23"/>
      <c r="EI223" s="23"/>
      <c r="EJ223" s="23"/>
      <c r="EK223" s="23"/>
      <c r="EL223" s="23"/>
      <c r="EM223" s="23"/>
      <c r="EN223" s="23"/>
      <c r="EO223" s="23"/>
      <c r="EP223" s="23"/>
      <c r="EQ223" s="23"/>
      <c r="ER223" s="23"/>
      <c r="ES223" s="23"/>
      <c r="ET223" s="23"/>
      <c r="EU223" s="23"/>
      <c r="EV223" s="23"/>
      <c r="EW223" s="23"/>
      <c r="EX223" s="23"/>
      <c r="EY223" s="23"/>
      <c r="EZ223" s="23"/>
      <c r="FA223" s="23"/>
      <c r="FB223" s="23"/>
      <c r="FC223" s="23"/>
      <c r="FD223" s="23"/>
      <c r="FE223" s="23"/>
      <c r="FF223" s="23"/>
      <c r="FG223" s="23"/>
      <c r="FH223" s="23"/>
      <c r="FI223" s="23"/>
      <c r="FJ223" s="23"/>
      <c r="FK223" s="23"/>
      <c r="FL223" s="23"/>
      <c r="FM223" s="23"/>
      <c r="FN223" s="23"/>
      <c r="FO223" s="23"/>
      <c r="FP223" s="23"/>
      <c r="FQ223" s="23"/>
      <c r="FR223" s="23"/>
      <c r="FS223" s="23"/>
      <c r="FT223" s="23"/>
      <c r="FU223" s="23"/>
      <c r="FV223" s="23"/>
      <c r="FW223" s="23"/>
      <c r="FX223" s="23"/>
      <c r="FY223" s="23"/>
      <c r="FZ223" s="23"/>
      <c r="GA223" s="23"/>
      <c r="GB223" s="23"/>
      <c r="GC223" s="23"/>
      <c r="GD223" s="23"/>
      <c r="GE223" s="23"/>
      <c r="GF223" s="23"/>
      <c r="GG223" s="23"/>
      <c r="GH223" s="23"/>
      <c r="GI223" s="23"/>
      <c r="GJ223" s="23"/>
      <c r="GK223" s="23"/>
      <c r="GL223" s="23"/>
      <c r="GM223" s="23"/>
      <c r="GN223" s="23"/>
      <c r="GO223" s="23"/>
      <c r="GP223" s="23"/>
      <c r="GQ223" s="23"/>
      <c r="GR223" s="23"/>
      <c r="GS223" s="23"/>
      <c r="GT223" s="23"/>
      <c r="GU223" s="23"/>
      <c r="GV223" s="23"/>
      <c r="GW223" s="23"/>
      <c r="GX223" s="23"/>
      <c r="GY223" s="23"/>
      <c r="GZ223" s="23"/>
      <c r="HA223" s="23"/>
      <c r="HB223" s="23"/>
      <c r="HC223" s="23"/>
      <c r="HD223" s="23"/>
      <c r="HE223" s="23"/>
      <c r="HF223" s="23"/>
      <c r="HG223" s="23"/>
      <c r="HH223" s="23"/>
      <c r="HI223" s="23"/>
      <c r="HJ223" s="23"/>
      <c r="HK223" s="23"/>
      <c r="HL223" s="23"/>
      <c r="HM223" s="23"/>
      <c r="HN223" s="23"/>
      <c r="HO223" s="23"/>
      <c r="HP223" s="23"/>
      <c r="HQ223" s="23"/>
      <c r="HR223" s="23"/>
      <c r="HS223" s="23"/>
    </row>
    <row r="224" spans="1:227" s="143" customFormat="1" ht="24" customHeight="1">
      <c r="A224" s="23"/>
      <c r="G224" s="120"/>
      <c r="H224" s="96"/>
      <c r="I224" s="23"/>
      <c r="P224" s="23"/>
      <c r="Q224" s="23"/>
      <c r="R224" s="23"/>
      <c r="S224" s="50"/>
      <c r="T224" s="50"/>
      <c r="U224" s="50"/>
      <c r="V224" s="50"/>
      <c r="W224" s="50"/>
      <c r="X224" s="50"/>
      <c r="Y224" s="50"/>
      <c r="Z224" s="50"/>
      <c r="AA224" s="50"/>
      <c r="AB224" s="50"/>
      <c r="AC224" s="50"/>
      <c r="AD224" s="50"/>
      <c r="AE224" s="50"/>
      <c r="AF224" s="50"/>
      <c r="AG224" s="50"/>
      <c r="AH224" s="50"/>
      <c r="AI224" s="50"/>
      <c r="AJ224" s="50"/>
      <c r="AK224" s="50"/>
      <c r="AL224" s="50"/>
      <c r="AM224" s="50"/>
      <c r="AN224" s="50"/>
      <c r="AO224" s="50"/>
      <c r="AP224" s="50"/>
      <c r="AQ224" s="50"/>
      <c r="AR224" s="50"/>
      <c r="AS224" s="50"/>
      <c r="AT224" s="23"/>
      <c r="AU224" s="23"/>
      <c r="AV224" s="23"/>
      <c r="AW224" s="23"/>
      <c r="AX224" s="23"/>
      <c r="AY224" s="23"/>
      <c r="AZ224" s="23"/>
      <c r="BA224" s="23"/>
      <c r="BB224" s="23"/>
      <c r="BC224" s="23"/>
      <c r="BD224" s="23"/>
      <c r="BE224" s="23"/>
      <c r="BF224" s="23"/>
      <c r="BG224" s="23"/>
      <c r="BH224" s="23"/>
      <c r="BI224" s="23"/>
      <c r="BJ224" s="23"/>
      <c r="BK224" s="23"/>
      <c r="BL224" s="23"/>
      <c r="BM224" s="23"/>
      <c r="BN224" s="23"/>
      <c r="BO224" s="23"/>
      <c r="BP224" s="23"/>
      <c r="BQ224" s="23"/>
      <c r="BR224" s="23"/>
      <c r="BS224" s="23"/>
      <c r="BT224" s="23"/>
      <c r="BU224" s="23"/>
      <c r="BV224" s="23"/>
      <c r="BW224" s="23"/>
      <c r="BX224" s="23"/>
      <c r="BY224" s="23"/>
      <c r="BZ224" s="23"/>
      <c r="CA224" s="23"/>
      <c r="CB224" s="23"/>
      <c r="CC224" s="23"/>
      <c r="CD224" s="23"/>
      <c r="CE224" s="23"/>
      <c r="CF224" s="23"/>
      <c r="CG224" s="23"/>
      <c r="CH224" s="23"/>
      <c r="CI224" s="23"/>
      <c r="CJ224" s="23"/>
      <c r="CK224" s="23"/>
      <c r="CL224" s="23"/>
      <c r="CM224" s="23"/>
      <c r="CN224" s="23"/>
      <c r="CO224" s="23"/>
      <c r="CP224" s="23"/>
      <c r="CQ224" s="23"/>
      <c r="CR224" s="23"/>
      <c r="CS224" s="23"/>
      <c r="CT224" s="23"/>
      <c r="CU224" s="23"/>
      <c r="CV224" s="23"/>
      <c r="CW224" s="23"/>
      <c r="CX224" s="23"/>
      <c r="CY224" s="23"/>
      <c r="CZ224" s="23"/>
      <c r="DA224" s="23"/>
      <c r="DB224" s="23"/>
      <c r="DC224" s="23"/>
      <c r="DD224" s="23"/>
      <c r="DE224" s="23"/>
      <c r="DF224" s="23"/>
      <c r="DG224" s="23"/>
      <c r="DH224" s="23"/>
      <c r="DI224" s="23"/>
      <c r="DJ224" s="23"/>
      <c r="DK224" s="23"/>
      <c r="DL224" s="23"/>
      <c r="DM224" s="23"/>
      <c r="DN224" s="23"/>
      <c r="DO224" s="23"/>
      <c r="DP224" s="23"/>
      <c r="DQ224" s="23"/>
      <c r="DR224" s="23"/>
      <c r="DS224" s="23"/>
      <c r="DT224" s="23"/>
      <c r="DU224" s="23"/>
      <c r="DV224" s="23"/>
      <c r="DW224" s="23"/>
      <c r="DX224" s="23"/>
      <c r="DY224" s="23"/>
      <c r="DZ224" s="23"/>
      <c r="EA224" s="23"/>
      <c r="EB224" s="23"/>
      <c r="EC224" s="23"/>
      <c r="ED224" s="23"/>
      <c r="EE224" s="23"/>
      <c r="EF224" s="23"/>
      <c r="EG224" s="23"/>
      <c r="EH224" s="23"/>
      <c r="EI224" s="23"/>
      <c r="EJ224" s="23"/>
      <c r="EK224" s="23"/>
      <c r="EL224" s="23"/>
      <c r="EM224" s="23"/>
      <c r="EN224" s="23"/>
      <c r="EO224" s="23"/>
      <c r="EP224" s="23"/>
      <c r="EQ224" s="23"/>
      <c r="ER224" s="23"/>
      <c r="ES224" s="23"/>
      <c r="ET224" s="23"/>
      <c r="EU224" s="23"/>
      <c r="EV224" s="23"/>
      <c r="EW224" s="23"/>
      <c r="EX224" s="23"/>
      <c r="EY224" s="23"/>
      <c r="EZ224" s="23"/>
      <c r="FA224" s="23"/>
      <c r="FB224" s="23"/>
      <c r="FC224" s="23"/>
      <c r="FD224" s="23"/>
      <c r="FE224" s="23"/>
      <c r="FF224" s="23"/>
      <c r="FG224" s="23"/>
      <c r="FH224" s="23"/>
      <c r="FI224" s="23"/>
      <c r="FJ224" s="23"/>
      <c r="FK224" s="23"/>
      <c r="FL224" s="23"/>
      <c r="FM224" s="23"/>
      <c r="FN224" s="23"/>
      <c r="FO224" s="23"/>
      <c r="FP224" s="23"/>
      <c r="FQ224" s="23"/>
      <c r="FR224" s="23"/>
      <c r="FS224" s="23"/>
      <c r="FT224" s="23"/>
      <c r="FU224" s="23"/>
      <c r="FV224" s="23"/>
      <c r="FW224" s="23"/>
      <c r="FX224" s="23"/>
      <c r="FY224" s="23"/>
      <c r="FZ224" s="23"/>
      <c r="GA224" s="23"/>
      <c r="GB224" s="23"/>
      <c r="GC224" s="23"/>
      <c r="GD224" s="23"/>
      <c r="GE224" s="23"/>
      <c r="GF224" s="23"/>
      <c r="GG224" s="23"/>
      <c r="GH224" s="23"/>
      <c r="GI224" s="23"/>
      <c r="GJ224" s="23"/>
      <c r="GK224" s="23"/>
      <c r="GL224" s="23"/>
      <c r="GM224" s="23"/>
      <c r="GN224" s="23"/>
      <c r="GO224" s="23"/>
      <c r="GP224" s="23"/>
      <c r="GQ224" s="23"/>
      <c r="GR224" s="23"/>
      <c r="GS224" s="23"/>
      <c r="GT224" s="23"/>
      <c r="GU224" s="23"/>
      <c r="GV224" s="23"/>
      <c r="GW224" s="23"/>
      <c r="GX224" s="23"/>
      <c r="GY224" s="23"/>
      <c r="GZ224" s="23"/>
      <c r="HA224" s="23"/>
      <c r="HB224" s="23"/>
      <c r="HC224" s="23"/>
      <c r="HD224" s="23"/>
      <c r="HE224" s="23"/>
      <c r="HF224" s="23"/>
      <c r="HG224" s="23"/>
      <c r="HH224" s="23"/>
      <c r="HI224" s="23"/>
      <c r="HJ224" s="23"/>
      <c r="HK224" s="23"/>
      <c r="HL224" s="23"/>
      <c r="HM224" s="23"/>
      <c r="HN224" s="23"/>
      <c r="HO224" s="23"/>
      <c r="HP224" s="23"/>
      <c r="HQ224" s="23"/>
      <c r="HR224" s="23"/>
      <c r="HS224" s="23"/>
    </row>
    <row r="225" spans="1:227" s="143" customFormat="1">
      <c r="A225" s="23"/>
      <c r="G225" s="120"/>
      <c r="H225" s="96"/>
      <c r="I225" s="23"/>
      <c r="P225" s="23"/>
      <c r="Q225" s="23"/>
      <c r="R225" s="23"/>
      <c r="S225" s="50"/>
      <c r="T225" s="50"/>
      <c r="U225" s="50"/>
      <c r="V225" s="50"/>
      <c r="W225" s="50"/>
      <c r="X225" s="50"/>
      <c r="Y225" s="50"/>
      <c r="Z225" s="50"/>
      <c r="AA225" s="50"/>
      <c r="AB225" s="50"/>
      <c r="AC225" s="50"/>
      <c r="AD225" s="50"/>
      <c r="AE225" s="50"/>
      <c r="AF225" s="50"/>
      <c r="AG225" s="50"/>
      <c r="AH225" s="50"/>
      <c r="AI225" s="50"/>
      <c r="AJ225" s="50"/>
      <c r="AK225" s="50"/>
      <c r="AL225" s="50"/>
      <c r="AM225" s="50"/>
      <c r="AN225" s="50"/>
      <c r="AO225" s="50"/>
      <c r="AP225" s="50"/>
      <c r="AQ225" s="50"/>
      <c r="AR225" s="50"/>
      <c r="AS225" s="50"/>
      <c r="AT225" s="23"/>
      <c r="AU225" s="23"/>
      <c r="AV225" s="23"/>
      <c r="AW225" s="23"/>
      <c r="AX225" s="23"/>
      <c r="AY225" s="23"/>
      <c r="AZ225" s="23"/>
      <c r="BA225" s="23"/>
      <c r="BB225" s="23"/>
      <c r="BC225" s="23"/>
      <c r="BD225" s="23"/>
      <c r="BE225" s="23"/>
      <c r="BF225" s="23"/>
      <c r="BG225" s="23"/>
      <c r="BH225" s="23"/>
      <c r="BI225" s="23"/>
      <c r="BJ225" s="23"/>
      <c r="BK225" s="23"/>
      <c r="BL225" s="23"/>
      <c r="BM225" s="23"/>
      <c r="BN225" s="23"/>
      <c r="BO225" s="23"/>
      <c r="BP225" s="23"/>
      <c r="BQ225" s="23"/>
      <c r="BR225" s="23"/>
      <c r="BS225" s="23"/>
      <c r="BT225" s="23"/>
      <c r="BU225" s="23"/>
      <c r="BV225" s="23"/>
      <c r="BW225" s="23"/>
      <c r="BX225" s="23"/>
      <c r="BY225" s="23"/>
      <c r="BZ225" s="23"/>
      <c r="CA225" s="23"/>
      <c r="CB225" s="23"/>
      <c r="CC225" s="23"/>
      <c r="CD225" s="23"/>
      <c r="CE225" s="23"/>
      <c r="CF225" s="23"/>
      <c r="CG225" s="23"/>
      <c r="CH225" s="23"/>
      <c r="CI225" s="23"/>
      <c r="CJ225" s="23"/>
      <c r="CK225" s="23"/>
      <c r="CL225" s="23"/>
      <c r="CM225" s="23"/>
      <c r="CN225" s="23"/>
      <c r="CO225" s="23"/>
      <c r="CP225" s="23"/>
      <c r="CQ225" s="23"/>
      <c r="CR225" s="23"/>
      <c r="CS225" s="23"/>
      <c r="CT225" s="23"/>
      <c r="CU225" s="23"/>
      <c r="CV225" s="23"/>
      <c r="CW225" s="23"/>
      <c r="CX225" s="23"/>
      <c r="CY225" s="23"/>
      <c r="CZ225" s="23"/>
      <c r="DA225" s="23"/>
      <c r="DB225" s="23"/>
      <c r="DC225" s="23"/>
      <c r="DD225" s="23"/>
      <c r="DE225" s="23"/>
      <c r="DF225" s="23"/>
      <c r="DG225" s="23"/>
      <c r="DH225" s="23"/>
      <c r="DI225" s="23"/>
      <c r="DJ225" s="23"/>
      <c r="DK225" s="23"/>
      <c r="DL225" s="23"/>
      <c r="DM225" s="23"/>
      <c r="DN225" s="23"/>
      <c r="DO225" s="23"/>
      <c r="DP225" s="23"/>
      <c r="DQ225" s="23"/>
      <c r="DR225" s="23"/>
      <c r="DS225" s="23"/>
      <c r="DT225" s="23"/>
      <c r="DU225" s="23"/>
      <c r="DV225" s="23"/>
      <c r="DW225" s="23"/>
      <c r="DX225" s="23"/>
      <c r="DY225" s="23"/>
      <c r="DZ225" s="23"/>
      <c r="EA225" s="23"/>
      <c r="EB225" s="23"/>
      <c r="EC225" s="23"/>
      <c r="ED225" s="23"/>
      <c r="EE225" s="23"/>
      <c r="EF225" s="23"/>
      <c r="EG225" s="23"/>
      <c r="EH225" s="23"/>
      <c r="EI225" s="23"/>
      <c r="EJ225" s="23"/>
      <c r="EK225" s="23"/>
      <c r="EL225" s="23"/>
      <c r="EM225" s="23"/>
      <c r="EN225" s="23"/>
      <c r="EO225" s="23"/>
      <c r="EP225" s="23"/>
      <c r="EQ225" s="23"/>
      <c r="ER225" s="23"/>
      <c r="ES225" s="23"/>
      <c r="ET225" s="23"/>
      <c r="EU225" s="23"/>
      <c r="EV225" s="23"/>
      <c r="EW225" s="23"/>
      <c r="EX225" s="23"/>
      <c r="EY225" s="23"/>
      <c r="EZ225" s="23"/>
      <c r="FA225" s="23"/>
      <c r="FB225" s="23"/>
      <c r="FC225" s="23"/>
      <c r="FD225" s="23"/>
      <c r="FE225" s="23"/>
      <c r="FF225" s="23"/>
      <c r="FG225" s="23"/>
      <c r="FH225" s="23"/>
      <c r="FI225" s="23"/>
      <c r="FJ225" s="23"/>
      <c r="FK225" s="23"/>
      <c r="FL225" s="23"/>
      <c r="FM225" s="23"/>
      <c r="FN225" s="23"/>
      <c r="FO225" s="23"/>
      <c r="FP225" s="23"/>
      <c r="FQ225" s="23"/>
      <c r="FR225" s="23"/>
      <c r="FS225" s="23"/>
      <c r="FT225" s="23"/>
      <c r="FU225" s="23"/>
      <c r="FV225" s="23"/>
      <c r="FW225" s="23"/>
      <c r="FX225" s="23"/>
      <c r="FY225" s="23"/>
      <c r="FZ225" s="23"/>
      <c r="GA225" s="23"/>
      <c r="GB225" s="23"/>
      <c r="GC225" s="23"/>
      <c r="GD225" s="23"/>
      <c r="GE225" s="23"/>
      <c r="GF225" s="23"/>
      <c r="GG225" s="23"/>
      <c r="GH225" s="23"/>
      <c r="GI225" s="23"/>
      <c r="GJ225" s="23"/>
      <c r="GK225" s="23"/>
      <c r="GL225" s="23"/>
      <c r="GM225" s="23"/>
      <c r="GN225" s="23"/>
      <c r="GO225" s="23"/>
      <c r="GP225" s="23"/>
      <c r="GQ225" s="23"/>
      <c r="GR225" s="23"/>
      <c r="GS225" s="23"/>
      <c r="GT225" s="23"/>
      <c r="GU225" s="23"/>
      <c r="GV225" s="23"/>
      <c r="GW225" s="23"/>
      <c r="GX225" s="23"/>
      <c r="GY225" s="23"/>
      <c r="GZ225" s="23"/>
      <c r="HA225" s="23"/>
      <c r="HB225" s="23"/>
      <c r="HC225" s="23"/>
      <c r="HD225" s="23"/>
      <c r="HE225" s="23"/>
      <c r="HF225" s="23"/>
      <c r="HG225" s="23"/>
      <c r="HH225" s="23"/>
      <c r="HI225" s="23"/>
      <c r="HJ225" s="23"/>
      <c r="HK225" s="23"/>
      <c r="HL225" s="23"/>
      <c r="HM225" s="23"/>
      <c r="HN225" s="23"/>
      <c r="HO225" s="23"/>
      <c r="HP225" s="23"/>
      <c r="HQ225" s="23"/>
      <c r="HR225" s="23"/>
      <c r="HS225" s="23"/>
    </row>
    <row r="226" spans="1:227" s="143" customFormat="1">
      <c r="A226" s="23"/>
      <c r="G226" s="120"/>
      <c r="H226" s="96"/>
      <c r="I226" s="23"/>
      <c r="P226" s="23"/>
      <c r="Q226" s="23"/>
      <c r="R226" s="23"/>
      <c r="S226" s="50"/>
      <c r="T226" s="50"/>
      <c r="U226" s="50"/>
      <c r="V226" s="50"/>
      <c r="W226" s="50"/>
      <c r="X226" s="50"/>
      <c r="Y226" s="50"/>
      <c r="Z226" s="50"/>
      <c r="AA226" s="50"/>
      <c r="AB226" s="50"/>
      <c r="AC226" s="50"/>
      <c r="AD226" s="50"/>
      <c r="AE226" s="50"/>
      <c r="AF226" s="50"/>
      <c r="AG226" s="50"/>
      <c r="AH226" s="50"/>
      <c r="AI226" s="50"/>
      <c r="AJ226" s="50"/>
      <c r="AK226" s="50"/>
      <c r="AL226" s="50"/>
      <c r="AM226" s="50"/>
      <c r="AN226" s="50"/>
      <c r="AO226" s="50"/>
      <c r="AP226" s="50"/>
      <c r="AQ226" s="50"/>
      <c r="AR226" s="50"/>
      <c r="AS226" s="50"/>
      <c r="AT226" s="23"/>
      <c r="AU226" s="23"/>
      <c r="AV226" s="23"/>
      <c r="AW226" s="23"/>
      <c r="AX226" s="23"/>
      <c r="AY226" s="23"/>
      <c r="AZ226" s="23"/>
      <c r="BA226" s="23"/>
      <c r="BB226" s="23"/>
      <c r="BC226" s="23"/>
      <c r="BD226" s="23"/>
      <c r="BE226" s="23"/>
      <c r="BF226" s="23"/>
      <c r="BG226" s="23"/>
      <c r="BH226" s="23"/>
      <c r="BI226" s="23"/>
      <c r="BJ226" s="23"/>
      <c r="BK226" s="23"/>
      <c r="BL226" s="23"/>
      <c r="BM226" s="23"/>
      <c r="BN226" s="23"/>
      <c r="BO226" s="23"/>
      <c r="BP226" s="23"/>
      <c r="BQ226" s="23"/>
      <c r="BR226" s="23"/>
      <c r="BS226" s="23"/>
      <c r="BT226" s="23"/>
      <c r="BU226" s="23"/>
      <c r="BV226" s="23"/>
      <c r="BW226" s="23"/>
      <c r="BX226" s="23"/>
      <c r="BY226" s="23"/>
      <c r="BZ226" s="23"/>
      <c r="CA226" s="23"/>
      <c r="CB226" s="23"/>
      <c r="CC226" s="23"/>
      <c r="CD226" s="23"/>
      <c r="CE226" s="23"/>
      <c r="CF226" s="23"/>
      <c r="CG226" s="23"/>
      <c r="CH226" s="23"/>
      <c r="CI226" s="23"/>
      <c r="CJ226" s="23"/>
      <c r="CK226" s="23"/>
      <c r="CL226" s="23"/>
      <c r="CM226" s="23"/>
      <c r="CN226" s="23"/>
      <c r="CO226" s="23"/>
      <c r="CP226" s="23"/>
      <c r="CQ226" s="23"/>
      <c r="CR226" s="23"/>
      <c r="CS226" s="23"/>
      <c r="CT226" s="23"/>
      <c r="CU226" s="23"/>
      <c r="CV226" s="23"/>
      <c r="CW226" s="23"/>
      <c r="CX226" s="23"/>
      <c r="CY226" s="23"/>
      <c r="CZ226" s="23"/>
      <c r="DA226" s="23"/>
      <c r="DB226" s="23"/>
      <c r="DC226" s="23"/>
      <c r="DD226" s="23"/>
      <c r="DE226" s="23"/>
      <c r="DF226" s="23"/>
      <c r="DG226" s="23"/>
      <c r="DH226" s="23"/>
      <c r="DI226" s="23"/>
      <c r="DJ226" s="23"/>
      <c r="DK226" s="23"/>
      <c r="DL226" s="23"/>
      <c r="DM226" s="23"/>
      <c r="DN226" s="23"/>
      <c r="DO226" s="23"/>
      <c r="DP226" s="23"/>
      <c r="DQ226" s="23"/>
      <c r="DR226" s="23"/>
      <c r="DS226" s="23"/>
      <c r="DT226" s="23"/>
      <c r="DU226" s="23"/>
      <c r="DV226" s="23"/>
      <c r="DW226" s="23"/>
      <c r="DX226" s="23"/>
      <c r="DY226" s="23"/>
      <c r="DZ226" s="23"/>
      <c r="EA226" s="23"/>
      <c r="EB226" s="23"/>
      <c r="EC226" s="23"/>
      <c r="ED226" s="23"/>
      <c r="EE226" s="23"/>
      <c r="EF226" s="23"/>
      <c r="EG226" s="23"/>
      <c r="EH226" s="23"/>
      <c r="EI226" s="23"/>
      <c r="EJ226" s="23"/>
      <c r="EK226" s="23"/>
      <c r="EL226" s="23"/>
      <c r="EM226" s="23"/>
      <c r="EN226" s="23"/>
      <c r="EO226" s="23"/>
      <c r="EP226" s="23"/>
      <c r="EQ226" s="23"/>
      <c r="ER226" s="23"/>
      <c r="ES226" s="23"/>
      <c r="ET226" s="23"/>
      <c r="EU226" s="23"/>
      <c r="EV226" s="23"/>
      <c r="EW226" s="23"/>
      <c r="EX226" s="23"/>
      <c r="EY226" s="23"/>
      <c r="EZ226" s="23"/>
      <c r="FA226" s="23"/>
      <c r="FB226" s="23"/>
      <c r="FC226" s="23"/>
      <c r="FD226" s="23"/>
      <c r="FE226" s="23"/>
      <c r="FF226" s="23"/>
      <c r="FG226" s="23"/>
      <c r="FH226" s="23"/>
      <c r="FI226" s="23"/>
      <c r="FJ226" s="23"/>
      <c r="FK226" s="23"/>
      <c r="FL226" s="23"/>
      <c r="FM226" s="23"/>
      <c r="FN226" s="23"/>
      <c r="FO226" s="23"/>
      <c r="FP226" s="23"/>
      <c r="FQ226" s="23"/>
      <c r="FR226" s="23"/>
      <c r="FS226" s="23"/>
      <c r="FT226" s="23"/>
      <c r="FU226" s="23"/>
      <c r="FV226" s="23"/>
      <c r="FW226" s="23"/>
      <c r="FX226" s="23"/>
      <c r="FY226" s="23"/>
      <c r="FZ226" s="23"/>
      <c r="GA226" s="23"/>
      <c r="GB226" s="23"/>
      <c r="GC226" s="23"/>
      <c r="GD226" s="23"/>
      <c r="GE226" s="23"/>
      <c r="GF226" s="23"/>
      <c r="GG226" s="23"/>
      <c r="GH226" s="23"/>
      <c r="GI226" s="23"/>
      <c r="GJ226" s="23"/>
      <c r="GK226" s="23"/>
      <c r="GL226" s="23"/>
      <c r="GM226" s="23"/>
      <c r="GN226" s="23"/>
      <c r="GO226" s="23"/>
      <c r="GP226" s="23"/>
      <c r="GQ226" s="23"/>
      <c r="GR226" s="23"/>
      <c r="GS226" s="23"/>
      <c r="GT226" s="23"/>
      <c r="GU226" s="23"/>
      <c r="GV226" s="23"/>
      <c r="GW226" s="23"/>
      <c r="GX226" s="23"/>
      <c r="GY226" s="23"/>
      <c r="GZ226" s="23"/>
      <c r="HA226" s="23"/>
      <c r="HB226" s="23"/>
      <c r="HC226" s="23"/>
      <c r="HD226" s="23"/>
      <c r="HE226" s="23"/>
      <c r="HF226" s="23"/>
      <c r="HG226" s="23"/>
      <c r="HH226" s="23"/>
      <c r="HI226" s="23"/>
      <c r="HJ226" s="23"/>
      <c r="HK226" s="23"/>
      <c r="HL226" s="23"/>
      <c r="HM226" s="23"/>
      <c r="HN226" s="23"/>
      <c r="HO226" s="23"/>
      <c r="HP226" s="23"/>
      <c r="HQ226" s="23"/>
      <c r="HR226" s="23"/>
      <c r="HS226" s="23"/>
    </row>
    <row r="227" spans="1:227" s="143" customFormat="1">
      <c r="A227" s="23"/>
      <c r="G227" s="120"/>
      <c r="H227" s="96"/>
      <c r="I227" s="23"/>
      <c r="P227" s="23"/>
      <c r="Q227" s="23"/>
      <c r="R227" s="23"/>
      <c r="S227" s="50"/>
      <c r="T227" s="50"/>
      <c r="U227" s="50"/>
      <c r="V227" s="50"/>
      <c r="W227" s="50"/>
      <c r="X227" s="50"/>
      <c r="Y227" s="50"/>
      <c r="Z227" s="50"/>
      <c r="AA227" s="50"/>
      <c r="AB227" s="50"/>
      <c r="AC227" s="50"/>
      <c r="AD227" s="50"/>
      <c r="AE227" s="50"/>
      <c r="AF227" s="50"/>
      <c r="AG227" s="50"/>
      <c r="AH227" s="50"/>
      <c r="AI227" s="50"/>
      <c r="AJ227" s="50"/>
      <c r="AK227" s="50"/>
      <c r="AL227" s="50"/>
      <c r="AM227" s="50"/>
      <c r="AN227" s="50"/>
      <c r="AO227" s="50"/>
      <c r="AP227" s="50"/>
      <c r="AQ227" s="50"/>
      <c r="AR227" s="50"/>
      <c r="AS227" s="50"/>
      <c r="AT227" s="23"/>
      <c r="AU227" s="23"/>
      <c r="AV227" s="23"/>
      <c r="AW227" s="23"/>
      <c r="AX227" s="23"/>
      <c r="AY227" s="23"/>
      <c r="AZ227" s="23"/>
      <c r="BA227" s="23"/>
      <c r="BB227" s="23"/>
      <c r="BC227" s="23"/>
      <c r="BD227" s="23"/>
      <c r="BE227" s="23"/>
      <c r="BF227" s="23"/>
      <c r="BG227" s="23"/>
      <c r="BH227" s="23"/>
      <c r="BI227" s="23"/>
      <c r="BJ227" s="23"/>
      <c r="BK227" s="23"/>
      <c r="BL227" s="23"/>
      <c r="BM227" s="23"/>
      <c r="BN227" s="23"/>
      <c r="BO227" s="23"/>
      <c r="BP227" s="23"/>
      <c r="BQ227" s="23"/>
      <c r="BR227" s="23"/>
      <c r="BS227" s="23"/>
      <c r="BT227" s="23"/>
      <c r="BU227" s="23"/>
      <c r="BV227" s="23"/>
      <c r="BW227" s="23"/>
      <c r="BX227" s="23"/>
      <c r="BY227" s="23"/>
      <c r="BZ227" s="23"/>
      <c r="CA227" s="23"/>
      <c r="CB227" s="23"/>
      <c r="CC227" s="23"/>
      <c r="CD227" s="23"/>
      <c r="CE227" s="23"/>
      <c r="CF227" s="23"/>
      <c r="CG227" s="23"/>
      <c r="CH227" s="23"/>
      <c r="CI227" s="23"/>
      <c r="CJ227" s="23"/>
      <c r="CK227" s="23"/>
      <c r="CL227" s="23"/>
      <c r="CM227" s="23"/>
      <c r="CN227" s="23"/>
      <c r="CO227" s="23"/>
      <c r="CP227" s="23"/>
      <c r="CQ227" s="23"/>
      <c r="CR227" s="23"/>
      <c r="CS227" s="23"/>
      <c r="CT227" s="23"/>
      <c r="CU227" s="23"/>
      <c r="CV227" s="23"/>
      <c r="CW227" s="23"/>
      <c r="CX227" s="23"/>
      <c r="CY227" s="23"/>
      <c r="CZ227" s="23"/>
      <c r="DA227" s="23"/>
      <c r="DB227" s="23"/>
      <c r="DC227" s="23"/>
      <c r="DD227" s="23"/>
      <c r="DE227" s="23"/>
      <c r="DF227" s="23"/>
      <c r="DG227" s="23"/>
      <c r="DH227" s="23"/>
      <c r="DI227" s="23"/>
      <c r="DJ227" s="23"/>
      <c r="DK227" s="23"/>
      <c r="DL227" s="23"/>
      <c r="DM227" s="23"/>
      <c r="DN227" s="23"/>
      <c r="DO227" s="23"/>
      <c r="DP227" s="23"/>
      <c r="DQ227" s="23"/>
      <c r="DR227" s="23"/>
      <c r="DS227" s="23"/>
      <c r="DT227" s="23"/>
      <c r="DU227" s="23"/>
      <c r="DV227" s="23"/>
      <c r="DW227" s="23"/>
      <c r="DX227" s="23"/>
      <c r="DY227" s="23"/>
      <c r="DZ227" s="23"/>
      <c r="EA227" s="23"/>
      <c r="EB227" s="23"/>
      <c r="EC227" s="23"/>
      <c r="ED227" s="23"/>
      <c r="EE227" s="23"/>
      <c r="EF227" s="23"/>
      <c r="EG227" s="23"/>
      <c r="EH227" s="23"/>
      <c r="EI227" s="23"/>
      <c r="EJ227" s="23"/>
      <c r="EK227" s="23"/>
      <c r="EL227" s="23"/>
      <c r="EM227" s="23"/>
      <c r="EN227" s="23"/>
      <c r="EO227" s="23"/>
      <c r="EP227" s="23"/>
      <c r="EQ227" s="23"/>
      <c r="ER227" s="23"/>
      <c r="ES227" s="23"/>
      <c r="ET227" s="23"/>
      <c r="EU227" s="23"/>
      <c r="EV227" s="23"/>
      <c r="EW227" s="23"/>
      <c r="EX227" s="23"/>
      <c r="EY227" s="23"/>
      <c r="EZ227" s="23"/>
      <c r="FA227" s="23"/>
      <c r="FB227" s="23"/>
      <c r="FC227" s="23"/>
      <c r="FD227" s="23"/>
      <c r="FE227" s="23"/>
      <c r="FF227" s="23"/>
      <c r="FG227" s="23"/>
      <c r="FH227" s="23"/>
      <c r="FI227" s="23"/>
      <c r="FJ227" s="23"/>
      <c r="FK227" s="23"/>
      <c r="FL227" s="23"/>
      <c r="FM227" s="23"/>
      <c r="FN227" s="23"/>
      <c r="FO227" s="23"/>
      <c r="FP227" s="23"/>
      <c r="FQ227" s="23"/>
      <c r="FR227" s="23"/>
      <c r="FS227" s="23"/>
      <c r="FT227" s="23"/>
      <c r="FU227" s="23"/>
      <c r="FV227" s="23"/>
      <c r="FW227" s="23"/>
      <c r="FX227" s="23"/>
      <c r="FY227" s="23"/>
      <c r="FZ227" s="23"/>
      <c r="GA227" s="23"/>
      <c r="GB227" s="23"/>
      <c r="GC227" s="23"/>
      <c r="GD227" s="23"/>
      <c r="GE227" s="23"/>
      <c r="GF227" s="23"/>
      <c r="GG227" s="23"/>
      <c r="GH227" s="23"/>
      <c r="GI227" s="23"/>
      <c r="GJ227" s="23"/>
      <c r="GK227" s="23"/>
      <c r="GL227" s="23"/>
      <c r="GM227" s="23"/>
      <c r="GN227" s="23"/>
      <c r="GO227" s="23"/>
      <c r="GP227" s="23"/>
      <c r="GQ227" s="23"/>
      <c r="GR227" s="23"/>
      <c r="GS227" s="23"/>
      <c r="GT227" s="23"/>
      <c r="GU227" s="23"/>
      <c r="GV227" s="23"/>
      <c r="GW227" s="23"/>
      <c r="GX227" s="23"/>
      <c r="GY227" s="23"/>
      <c r="GZ227" s="23"/>
      <c r="HA227" s="23"/>
      <c r="HB227" s="23"/>
      <c r="HC227" s="23"/>
      <c r="HD227" s="23"/>
      <c r="HE227" s="23"/>
      <c r="HF227" s="23"/>
      <c r="HG227" s="23"/>
      <c r="HH227" s="23"/>
      <c r="HI227" s="23"/>
      <c r="HJ227" s="23"/>
      <c r="HK227" s="23"/>
      <c r="HL227" s="23"/>
      <c r="HM227" s="23"/>
      <c r="HN227" s="23"/>
      <c r="HO227" s="23"/>
      <c r="HP227" s="23"/>
      <c r="HQ227" s="23"/>
      <c r="HR227" s="23"/>
      <c r="HS227" s="23"/>
    </row>
    <row r="228" spans="1:227" s="143" customFormat="1">
      <c r="A228" s="23"/>
      <c r="G228" s="120"/>
      <c r="H228" s="96"/>
      <c r="I228" s="23"/>
      <c r="P228" s="23"/>
      <c r="Q228" s="23"/>
      <c r="R228" s="23"/>
      <c r="S228" s="50"/>
      <c r="T228" s="50"/>
      <c r="U228" s="50"/>
      <c r="V228" s="50"/>
      <c r="W228" s="50"/>
      <c r="X228" s="50"/>
      <c r="Y228" s="50"/>
      <c r="Z228" s="50"/>
      <c r="AA228" s="50"/>
      <c r="AB228" s="50"/>
      <c r="AC228" s="50"/>
      <c r="AD228" s="50"/>
      <c r="AE228" s="50"/>
      <c r="AF228" s="50"/>
      <c r="AG228" s="50"/>
      <c r="AH228" s="50"/>
      <c r="AI228" s="50"/>
      <c r="AJ228" s="50"/>
      <c r="AK228" s="50"/>
      <c r="AL228" s="50"/>
      <c r="AM228" s="50"/>
      <c r="AN228" s="50"/>
      <c r="AO228" s="50"/>
      <c r="AP228" s="50"/>
      <c r="AQ228" s="50"/>
      <c r="AR228" s="50"/>
      <c r="AS228" s="50"/>
      <c r="AT228" s="23"/>
      <c r="AU228" s="23"/>
      <c r="AV228" s="23"/>
      <c r="AW228" s="23"/>
      <c r="AX228" s="23"/>
      <c r="AY228" s="23"/>
      <c r="AZ228" s="23"/>
      <c r="BA228" s="23"/>
      <c r="BB228" s="23"/>
      <c r="BC228" s="23"/>
      <c r="BD228" s="23"/>
      <c r="BE228" s="23"/>
      <c r="BF228" s="23"/>
      <c r="BG228" s="23"/>
      <c r="BH228" s="23"/>
      <c r="BI228" s="23"/>
      <c r="BJ228" s="23"/>
      <c r="BK228" s="23"/>
      <c r="BL228" s="23"/>
      <c r="BM228" s="23"/>
      <c r="BN228" s="23"/>
      <c r="BO228" s="23"/>
      <c r="BP228" s="23"/>
      <c r="BQ228" s="23"/>
      <c r="BR228" s="23"/>
      <c r="BS228" s="23"/>
      <c r="BT228" s="23"/>
      <c r="BU228" s="23"/>
      <c r="BV228" s="23"/>
      <c r="BW228" s="23"/>
      <c r="BX228" s="23"/>
      <c r="BY228" s="23"/>
      <c r="BZ228" s="23"/>
      <c r="CA228" s="23"/>
      <c r="CB228" s="23"/>
      <c r="CC228" s="23"/>
      <c r="CD228" s="23"/>
      <c r="CE228" s="23"/>
      <c r="CF228" s="23"/>
      <c r="CG228" s="23"/>
      <c r="CH228" s="23"/>
      <c r="CI228" s="23"/>
      <c r="CJ228" s="23"/>
      <c r="CK228" s="23"/>
      <c r="CL228" s="23"/>
      <c r="CM228" s="23"/>
      <c r="CN228" s="23"/>
      <c r="CO228" s="23"/>
      <c r="CP228" s="23"/>
      <c r="CQ228" s="23"/>
      <c r="CR228" s="23"/>
      <c r="CS228" s="23"/>
      <c r="CT228" s="23"/>
      <c r="CU228" s="23"/>
      <c r="CV228" s="23"/>
      <c r="CW228" s="23"/>
      <c r="CX228" s="23"/>
      <c r="CY228" s="23"/>
      <c r="CZ228" s="23"/>
      <c r="DA228" s="23"/>
      <c r="DB228" s="23"/>
      <c r="DC228" s="23"/>
      <c r="DD228" s="23"/>
      <c r="DE228" s="23"/>
      <c r="DF228" s="23"/>
      <c r="DG228" s="23"/>
      <c r="DH228" s="23"/>
      <c r="DI228" s="23"/>
      <c r="DJ228" s="23"/>
      <c r="DK228" s="23"/>
      <c r="DL228" s="23"/>
      <c r="DM228" s="23"/>
      <c r="DN228" s="23"/>
      <c r="DO228" s="23"/>
      <c r="DP228" s="23"/>
      <c r="DQ228" s="23"/>
      <c r="DR228" s="23"/>
      <c r="DS228" s="23"/>
      <c r="DT228" s="23"/>
      <c r="DU228" s="23"/>
      <c r="DV228" s="23"/>
      <c r="DW228" s="23"/>
      <c r="DX228" s="23"/>
      <c r="DY228" s="23"/>
      <c r="DZ228" s="23"/>
      <c r="EA228" s="23"/>
      <c r="EB228" s="23"/>
      <c r="EC228" s="23"/>
      <c r="ED228" s="23"/>
      <c r="EE228" s="23"/>
      <c r="EF228" s="23"/>
      <c r="EG228" s="23"/>
      <c r="EH228" s="23"/>
      <c r="EI228" s="23"/>
      <c r="EJ228" s="23"/>
      <c r="EK228" s="23"/>
      <c r="EL228" s="23"/>
      <c r="EM228" s="23"/>
      <c r="EN228" s="23"/>
      <c r="EO228" s="23"/>
      <c r="EP228" s="23"/>
      <c r="EQ228" s="23"/>
      <c r="ER228" s="23"/>
      <c r="ES228" s="23"/>
      <c r="ET228" s="23"/>
      <c r="EU228" s="23"/>
      <c r="EV228" s="23"/>
      <c r="EW228" s="23"/>
      <c r="EX228" s="23"/>
      <c r="EY228" s="23"/>
      <c r="EZ228" s="23"/>
      <c r="FA228" s="23"/>
      <c r="FB228" s="23"/>
      <c r="FC228" s="23"/>
      <c r="FD228" s="23"/>
      <c r="FE228" s="23"/>
      <c r="FF228" s="23"/>
      <c r="FG228" s="23"/>
      <c r="FH228" s="23"/>
      <c r="FI228" s="23"/>
      <c r="FJ228" s="23"/>
      <c r="FK228" s="23"/>
      <c r="FL228" s="23"/>
      <c r="FM228" s="23"/>
      <c r="FN228" s="23"/>
      <c r="FO228" s="23"/>
      <c r="FP228" s="23"/>
      <c r="FQ228" s="23"/>
      <c r="FR228" s="23"/>
      <c r="FS228" s="23"/>
      <c r="FT228" s="23"/>
      <c r="FU228" s="23"/>
      <c r="FV228" s="23"/>
      <c r="FW228" s="23"/>
      <c r="FX228" s="23"/>
      <c r="FY228" s="23"/>
      <c r="FZ228" s="23"/>
      <c r="GA228" s="23"/>
      <c r="GB228" s="23"/>
      <c r="GC228" s="23"/>
      <c r="GD228" s="23"/>
      <c r="GE228" s="23"/>
      <c r="GF228" s="23"/>
      <c r="GG228" s="23"/>
      <c r="GH228" s="23"/>
      <c r="GI228" s="23"/>
      <c r="GJ228" s="23"/>
      <c r="GK228" s="23"/>
      <c r="GL228" s="23"/>
      <c r="GM228" s="23"/>
      <c r="GN228" s="23"/>
      <c r="GO228" s="23"/>
      <c r="GP228" s="23"/>
      <c r="GQ228" s="23"/>
      <c r="GR228" s="23"/>
      <c r="GS228" s="23"/>
      <c r="GT228" s="23"/>
      <c r="GU228" s="23"/>
      <c r="GV228" s="23"/>
      <c r="GW228" s="23"/>
      <c r="GX228" s="23"/>
      <c r="GY228" s="23"/>
      <c r="GZ228" s="23"/>
      <c r="HA228" s="23"/>
      <c r="HB228" s="23"/>
      <c r="HC228" s="23"/>
      <c r="HD228" s="23"/>
      <c r="HE228" s="23"/>
      <c r="HF228" s="23"/>
      <c r="HG228" s="23"/>
      <c r="HH228" s="23"/>
      <c r="HI228" s="23"/>
      <c r="HJ228" s="23"/>
      <c r="HK228" s="23"/>
      <c r="HL228" s="23"/>
      <c r="HM228" s="23"/>
      <c r="HN228" s="23"/>
      <c r="HO228" s="23"/>
      <c r="HP228" s="23"/>
      <c r="HQ228" s="23"/>
      <c r="HR228" s="23"/>
      <c r="HS228" s="23"/>
    </row>
    <row r="229" spans="1:227" s="143" customFormat="1">
      <c r="A229" s="23"/>
      <c r="G229" s="120"/>
      <c r="H229" s="96"/>
      <c r="I229" s="23"/>
      <c r="P229" s="23"/>
      <c r="Q229" s="23"/>
      <c r="R229" s="23"/>
      <c r="S229" s="50"/>
      <c r="T229" s="50"/>
      <c r="U229" s="50"/>
      <c r="V229" s="50"/>
      <c r="W229" s="50"/>
      <c r="X229" s="50"/>
      <c r="Y229" s="50"/>
      <c r="Z229" s="50"/>
      <c r="AA229" s="50"/>
      <c r="AB229" s="50"/>
      <c r="AC229" s="50"/>
      <c r="AD229" s="50"/>
      <c r="AE229" s="50"/>
      <c r="AF229" s="50"/>
      <c r="AG229" s="50"/>
      <c r="AH229" s="50"/>
      <c r="AI229" s="50"/>
      <c r="AJ229" s="50"/>
      <c r="AK229" s="50"/>
      <c r="AL229" s="50"/>
      <c r="AM229" s="50"/>
      <c r="AN229" s="50"/>
      <c r="AO229" s="50"/>
      <c r="AP229" s="50"/>
      <c r="AQ229" s="50"/>
      <c r="AR229" s="50"/>
      <c r="AS229" s="50"/>
      <c r="AT229" s="23"/>
      <c r="AU229" s="23"/>
      <c r="AV229" s="23"/>
      <c r="AW229" s="23"/>
      <c r="AX229" s="23"/>
      <c r="AY229" s="23"/>
      <c r="AZ229" s="23"/>
      <c r="BA229" s="23"/>
      <c r="BB229" s="23"/>
      <c r="BC229" s="23"/>
      <c r="BD229" s="23"/>
      <c r="BE229" s="23"/>
      <c r="BF229" s="23"/>
      <c r="BG229" s="23"/>
      <c r="BH229" s="23"/>
      <c r="BI229" s="23"/>
      <c r="BJ229" s="23"/>
      <c r="BK229" s="23"/>
      <c r="BL229" s="23"/>
      <c r="BM229" s="23"/>
      <c r="BN229" s="23"/>
      <c r="BO229" s="23"/>
      <c r="BP229" s="23"/>
      <c r="BQ229" s="23"/>
      <c r="BR229" s="23"/>
      <c r="BS229" s="23"/>
      <c r="BT229" s="23"/>
      <c r="BU229" s="23"/>
      <c r="BV229" s="23"/>
      <c r="BW229" s="23"/>
      <c r="BX229" s="23"/>
      <c r="BY229" s="23"/>
      <c r="BZ229" s="23"/>
      <c r="CA229" s="23"/>
      <c r="CB229" s="23"/>
      <c r="CC229" s="23"/>
      <c r="CD229" s="23"/>
      <c r="CE229" s="23"/>
      <c r="CF229" s="23"/>
      <c r="CG229" s="23"/>
      <c r="CH229" s="23"/>
      <c r="CI229" s="23"/>
      <c r="CJ229" s="23"/>
      <c r="CK229" s="23"/>
      <c r="CL229" s="23"/>
      <c r="CM229" s="23"/>
      <c r="CN229" s="23"/>
      <c r="CO229" s="23"/>
      <c r="CP229" s="23"/>
      <c r="CQ229" s="23"/>
      <c r="CR229" s="23"/>
      <c r="CS229" s="23"/>
      <c r="CT229" s="23"/>
      <c r="CU229" s="23"/>
      <c r="CV229" s="23"/>
      <c r="CW229" s="23"/>
      <c r="CX229" s="23"/>
      <c r="CY229" s="23"/>
      <c r="CZ229" s="23"/>
      <c r="DA229" s="23"/>
      <c r="DB229" s="23"/>
      <c r="DC229" s="23"/>
      <c r="DD229" s="23"/>
      <c r="DE229" s="23"/>
      <c r="DF229" s="23"/>
      <c r="DG229" s="23"/>
      <c r="DH229" s="23"/>
      <c r="DI229" s="23"/>
      <c r="DJ229" s="23"/>
      <c r="DK229" s="23"/>
      <c r="DL229" s="23"/>
      <c r="DM229" s="23"/>
      <c r="DN229" s="23"/>
      <c r="DO229" s="23"/>
      <c r="DP229" s="23"/>
      <c r="DQ229" s="23"/>
      <c r="DR229" s="23"/>
      <c r="DS229" s="23"/>
      <c r="DT229" s="23"/>
      <c r="DU229" s="23"/>
      <c r="DV229" s="23"/>
      <c r="DW229" s="23"/>
      <c r="DX229" s="23"/>
      <c r="DY229" s="23"/>
      <c r="DZ229" s="23"/>
      <c r="EA229" s="23"/>
      <c r="EB229" s="23"/>
      <c r="EC229" s="23"/>
      <c r="ED229" s="23"/>
      <c r="EE229" s="23"/>
      <c r="EF229" s="23"/>
      <c r="EG229" s="23"/>
      <c r="EH229" s="23"/>
      <c r="EI229" s="23"/>
      <c r="EJ229" s="23"/>
      <c r="EK229" s="23"/>
      <c r="EL229" s="23"/>
      <c r="EM229" s="23"/>
      <c r="EN229" s="23"/>
      <c r="EO229" s="23"/>
      <c r="EP229" s="23"/>
      <c r="EQ229" s="23"/>
      <c r="ER229" s="23"/>
      <c r="ES229" s="23"/>
      <c r="ET229" s="23"/>
      <c r="EU229" s="23"/>
      <c r="EV229" s="23"/>
      <c r="EW229" s="23"/>
      <c r="EX229" s="23"/>
      <c r="EY229" s="23"/>
      <c r="EZ229" s="23"/>
      <c r="FA229" s="23"/>
      <c r="FB229" s="23"/>
      <c r="FC229" s="23"/>
      <c r="FD229" s="23"/>
      <c r="FE229" s="23"/>
      <c r="FF229" s="23"/>
      <c r="FG229" s="23"/>
      <c r="FH229" s="23"/>
      <c r="FI229" s="23"/>
      <c r="FJ229" s="23"/>
      <c r="FK229" s="23"/>
      <c r="FL229" s="23"/>
      <c r="FM229" s="23"/>
      <c r="FN229" s="23"/>
      <c r="FO229" s="23"/>
      <c r="FP229" s="23"/>
      <c r="FQ229" s="23"/>
      <c r="FR229" s="23"/>
      <c r="FS229" s="23"/>
      <c r="FT229" s="23"/>
      <c r="FU229" s="23"/>
      <c r="FV229" s="23"/>
      <c r="FW229" s="23"/>
      <c r="FX229" s="23"/>
      <c r="FY229" s="23"/>
      <c r="FZ229" s="23"/>
      <c r="GA229" s="23"/>
      <c r="GB229" s="23"/>
      <c r="GC229" s="23"/>
      <c r="GD229" s="23"/>
      <c r="GE229" s="23"/>
      <c r="GF229" s="23"/>
      <c r="GG229" s="23"/>
      <c r="GH229" s="23"/>
      <c r="GI229" s="23"/>
      <c r="GJ229" s="23"/>
      <c r="GK229" s="23"/>
      <c r="GL229" s="23"/>
      <c r="GM229" s="23"/>
      <c r="GN229" s="23"/>
      <c r="GO229" s="23"/>
      <c r="GP229" s="23"/>
      <c r="GQ229" s="23"/>
      <c r="GR229" s="23"/>
      <c r="GS229" s="23"/>
      <c r="GT229" s="23"/>
      <c r="GU229" s="23"/>
      <c r="GV229" s="23"/>
      <c r="GW229" s="23"/>
      <c r="GX229" s="23"/>
      <c r="GY229" s="23"/>
      <c r="GZ229" s="23"/>
      <c r="HA229" s="23"/>
      <c r="HB229" s="23"/>
      <c r="HC229" s="23"/>
      <c r="HD229" s="23"/>
      <c r="HE229" s="23"/>
      <c r="HF229" s="23"/>
      <c r="HG229" s="23"/>
      <c r="HH229" s="23"/>
      <c r="HI229" s="23"/>
      <c r="HJ229" s="23"/>
      <c r="HK229" s="23"/>
      <c r="HL229" s="23"/>
      <c r="HM229" s="23"/>
      <c r="HN229" s="23"/>
      <c r="HO229" s="23"/>
      <c r="HP229" s="23"/>
      <c r="HQ229" s="23"/>
      <c r="HR229" s="23"/>
      <c r="HS229" s="23"/>
    </row>
    <row r="230" spans="1:227" s="143" customFormat="1">
      <c r="A230" s="23"/>
      <c r="G230" s="120"/>
      <c r="H230" s="96"/>
      <c r="I230" s="23"/>
      <c r="P230" s="23"/>
      <c r="Q230" s="23"/>
      <c r="R230" s="23"/>
      <c r="S230" s="50"/>
      <c r="T230" s="50"/>
      <c r="U230" s="50"/>
      <c r="V230" s="50"/>
      <c r="W230" s="50"/>
      <c r="X230" s="50"/>
      <c r="Y230" s="50"/>
      <c r="Z230" s="50"/>
      <c r="AA230" s="50"/>
      <c r="AB230" s="50"/>
      <c r="AC230" s="50"/>
      <c r="AD230" s="50"/>
      <c r="AE230" s="50"/>
      <c r="AF230" s="50"/>
      <c r="AG230" s="50"/>
      <c r="AH230" s="50"/>
      <c r="AI230" s="50"/>
      <c r="AJ230" s="50"/>
      <c r="AK230" s="50"/>
      <c r="AL230" s="50"/>
      <c r="AM230" s="50"/>
      <c r="AN230" s="50"/>
      <c r="AO230" s="50"/>
      <c r="AP230" s="50"/>
      <c r="AQ230" s="50"/>
      <c r="AR230" s="50"/>
      <c r="AS230" s="50"/>
      <c r="AT230" s="23"/>
      <c r="AU230" s="23"/>
      <c r="AV230" s="23"/>
      <c r="AW230" s="23"/>
      <c r="AX230" s="23"/>
      <c r="AY230" s="23"/>
      <c r="AZ230" s="23"/>
      <c r="BA230" s="23"/>
      <c r="BB230" s="23"/>
      <c r="BC230" s="23"/>
      <c r="BD230" s="23"/>
      <c r="BE230" s="23"/>
      <c r="BF230" s="23"/>
      <c r="BG230" s="23"/>
      <c r="BH230" s="23"/>
      <c r="BI230" s="23"/>
      <c r="BJ230" s="23"/>
      <c r="BK230" s="23"/>
      <c r="BL230" s="23"/>
      <c r="BM230" s="23"/>
      <c r="BN230" s="23"/>
      <c r="BO230" s="23"/>
      <c r="BP230" s="23"/>
      <c r="BQ230" s="23"/>
      <c r="BR230" s="23"/>
      <c r="BS230" s="23"/>
      <c r="BT230" s="23"/>
      <c r="BU230" s="23"/>
      <c r="BV230" s="23"/>
      <c r="BW230" s="23"/>
      <c r="BX230" s="23"/>
      <c r="BY230" s="23"/>
      <c r="BZ230" s="23"/>
      <c r="CA230" s="23"/>
      <c r="CB230" s="23"/>
      <c r="CC230" s="23"/>
      <c r="CD230" s="23"/>
      <c r="CE230" s="23"/>
      <c r="CF230" s="23"/>
      <c r="CG230" s="23"/>
      <c r="CH230" s="23"/>
      <c r="CI230" s="23"/>
      <c r="CJ230" s="23"/>
      <c r="CK230" s="23"/>
      <c r="CL230" s="23"/>
      <c r="CM230" s="23"/>
      <c r="CN230" s="23"/>
      <c r="CO230" s="23"/>
      <c r="CP230" s="23"/>
      <c r="CQ230" s="23"/>
      <c r="CR230" s="23"/>
      <c r="CS230" s="23"/>
      <c r="CT230" s="23"/>
      <c r="CU230" s="23"/>
      <c r="CV230" s="23"/>
      <c r="CW230" s="23"/>
      <c r="CX230" s="23"/>
      <c r="CY230" s="23"/>
      <c r="CZ230" s="23"/>
      <c r="DA230" s="23"/>
      <c r="DB230" s="23"/>
      <c r="DC230" s="23"/>
      <c r="DD230" s="23"/>
      <c r="DE230" s="23"/>
      <c r="DF230" s="23"/>
      <c r="DG230" s="23"/>
      <c r="DH230" s="23"/>
      <c r="DI230" s="23"/>
      <c r="DJ230" s="23"/>
      <c r="DK230" s="23"/>
      <c r="DL230" s="23"/>
      <c r="DM230" s="23"/>
      <c r="DN230" s="23"/>
      <c r="DO230" s="23"/>
      <c r="DP230" s="23"/>
      <c r="DQ230" s="23"/>
      <c r="DR230" s="23"/>
      <c r="DS230" s="23"/>
      <c r="DT230" s="23"/>
      <c r="DU230" s="23"/>
      <c r="DV230" s="23"/>
      <c r="DW230" s="23"/>
      <c r="DX230" s="23"/>
      <c r="DY230" s="23"/>
      <c r="DZ230" s="23"/>
      <c r="EA230" s="23"/>
      <c r="EB230" s="23"/>
      <c r="EC230" s="23"/>
      <c r="ED230" s="23"/>
      <c r="EE230" s="23"/>
      <c r="EF230" s="23"/>
      <c r="EG230" s="23"/>
      <c r="EH230" s="23"/>
      <c r="EI230" s="23"/>
      <c r="EJ230" s="23"/>
      <c r="EK230" s="23"/>
      <c r="EL230" s="23"/>
      <c r="EM230" s="23"/>
      <c r="EN230" s="23"/>
      <c r="EO230" s="23"/>
      <c r="EP230" s="23"/>
      <c r="EQ230" s="23"/>
      <c r="ER230" s="23"/>
      <c r="ES230" s="23"/>
      <c r="ET230" s="23"/>
      <c r="EU230" s="23"/>
      <c r="EV230" s="23"/>
      <c r="EW230" s="23"/>
      <c r="EX230" s="23"/>
      <c r="EY230" s="23"/>
      <c r="EZ230" s="23"/>
      <c r="FA230" s="23"/>
      <c r="FB230" s="23"/>
      <c r="FC230" s="23"/>
      <c r="FD230" s="23"/>
      <c r="FE230" s="23"/>
      <c r="FF230" s="23"/>
      <c r="FG230" s="23"/>
      <c r="FH230" s="23"/>
      <c r="FI230" s="23"/>
      <c r="FJ230" s="23"/>
      <c r="FK230" s="23"/>
      <c r="FL230" s="23"/>
      <c r="FM230" s="23"/>
      <c r="FN230" s="23"/>
      <c r="FO230" s="23"/>
      <c r="FP230" s="23"/>
      <c r="FQ230" s="23"/>
      <c r="FR230" s="23"/>
      <c r="FS230" s="23"/>
      <c r="FT230" s="23"/>
      <c r="FU230" s="23"/>
      <c r="FV230" s="23"/>
      <c r="FW230" s="23"/>
      <c r="FX230" s="23"/>
      <c r="FY230" s="23"/>
      <c r="FZ230" s="23"/>
      <c r="GA230" s="23"/>
      <c r="GB230" s="23"/>
      <c r="GC230" s="23"/>
      <c r="GD230" s="23"/>
      <c r="GE230" s="23"/>
      <c r="GF230" s="23"/>
      <c r="GG230" s="23"/>
      <c r="GH230" s="23"/>
      <c r="GI230" s="23"/>
      <c r="GJ230" s="23"/>
      <c r="GK230" s="23"/>
      <c r="GL230" s="23"/>
      <c r="GM230" s="23"/>
      <c r="GN230" s="23"/>
      <c r="GO230" s="23"/>
      <c r="GP230" s="23"/>
      <c r="GQ230" s="23"/>
      <c r="GR230" s="23"/>
      <c r="GS230" s="23"/>
      <c r="GT230" s="23"/>
      <c r="GU230" s="23"/>
      <c r="GV230" s="23"/>
      <c r="GW230" s="23"/>
      <c r="GX230" s="23"/>
      <c r="GY230" s="23"/>
      <c r="GZ230" s="23"/>
      <c r="HA230" s="23"/>
      <c r="HB230" s="23"/>
      <c r="HC230" s="23"/>
      <c r="HD230" s="23"/>
      <c r="HE230" s="23"/>
      <c r="HF230" s="23"/>
      <c r="HG230" s="23"/>
      <c r="HH230" s="23"/>
      <c r="HI230" s="23"/>
      <c r="HJ230" s="23"/>
      <c r="HK230" s="23"/>
      <c r="HL230" s="23"/>
      <c r="HM230" s="23"/>
      <c r="HN230" s="23"/>
      <c r="HO230" s="23"/>
      <c r="HP230" s="23"/>
      <c r="HQ230" s="23"/>
      <c r="HR230" s="23"/>
      <c r="HS230" s="23"/>
    </row>
    <row r="231" spans="1:227" s="143" customFormat="1">
      <c r="A231" s="23"/>
      <c r="G231" s="120"/>
      <c r="H231" s="96"/>
      <c r="I231" s="23"/>
      <c r="P231" s="23"/>
      <c r="Q231" s="23"/>
      <c r="R231" s="23"/>
      <c r="S231" s="50"/>
      <c r="T231" s="50"/>
      <c r="U231" s="50"/>
      <c r="V231" s="50"/>
      <c r="W231" s="50"/>
      <c r="X231" s="50"/>
      <c r="Y231" s="50"/>
      <c r="Z231" s="50"/>
      <c r="AA231" s="50"/>
      <c r="AB231" s="50"/>
      <c r="AC231" s="50"/>
      <c r="AD231" s="50"/>
      <c r="AE231" s="50"/>
      <c r="AF231" s="50"/>
      <c r="AG231" s="50"/>
      <c r="AH231" s="50"/>
      <c r="AI231" s="50"/>
      <c r="AJ231" s="50"/>
      <c r="AK231" s="50"/>
      <c r="AL231" s="50"/>
      <c r="AM231" s="50"/>
      <c r="AN231" s="50"/>
      <c r="AO231" s="50"/>
      <c r="AP231" s="50"/>
      <c r="AQ231" s="50"/>
      <c r="AR231" s="50"/>
      <c r="AS231" s="50"/>
      <c r="AT231" s="23"/>
      <c r="AU231" s="23"/>
      <c r="AV231" s="23"/>
      <c r="AW231" s="23"/>
      <c r="AX231" s="23"/>
      <c r="AY231" s="23"/>
      <c r="AZ231" s="23"/>
      <c r="BA231" s="23"/>
      <c r="BB231" s="23"/>
      <c r="BC231" s="23"/>
      <c r="BD231" s="23"/>
      <c r="BE231" s="23"/>
      <c r="BF231" s="23"/>
      <c r="BG231" s="23"/>
      <c r="BH231" s="23"/>
      <c r="BI231" s="23"/>
      <c r="BJ231" s="23"/>
      <c r="BK231" s="23"/>
      <c r="BL231" s="23"/>
      <c r="BM231" s="23"/>
      <c r="BN231" s="23"/>
      <c r="BO231" s="23"/>
      <c r="BP231" s="23"/>
      <c r="BQ231" s="23"/>
      <c r="BR231" s="23"/>
      <c r="BS231" s="23"/>
      <c r="BT231" s="23"/>
      <c r="BU231" s="23"/>
      <c r="BV231" s="23"/>
      <c r="BW231" s="23"/>
      <c r="BX231" s="23"/>
      <c r="BY231" s="23"/>
      <c r="BZ231" s="23"/>
      <c r="CA231" s="23"/>
      <c r="CB231" s="23"/>
      <c r="CC231" s="23"/>
      <c r="CD231" s="23"/>
      <c r="CE231" s="23"/>
      <c r="CF231" s="23"/>
      <c r="CG231" s="23"/>
      <c r="CH231" s="23"/>
      <c r="CI231" s="23"/>
      <c r="CJ231" s="23"/>
      <c r="CK231" s="23"/>
      <c r="CL231" s="23"/>
      <c r="CM231" s="23"/>
      <c r="CN231" s="23"/>
      <c r="CO231" s="23"/>
      <c r="CP231" s="23"/>
      <c r="CQ231" s="23"/>
      <c r="CR231" s="23"/>
      <c r="CS231" s="23"/>
      <c r="CT231" s="23"/>
      <c r="CU231" s="23"/>
      <c r="CV231" s="23"/>
      <c r="CW231" s="23"/>
      <c r="CX231" s="23"/>
      <c r="CY231" s="23"/>
      <c r="CZ231" s="23"/>
      <c r="DA231" s="23"/>
      <c r="DB231" s="23"/>
      <c r="DC231" s="23"/>
      <c r="DD231" s="23"/>
      <c r="DE231" s="23"/>
      <c r="DF231" s="23"/>
      <c r="DG231" s="23"/>
      <c r="DH231" s="23"/>
      <c r="DI231" s="23"/>
      <c r="DJ231" s="23"/>
      <c r="DK231" s="23"/>
      <c r="DL231" s="23"/>
      <c r="DM231" s="23"/>
      <c r="DN231" s="23"/>
      <c r="DO231" s="23"/>
      <c r="DP231" s="23"/>
      <c r="DQ231" s="23"/>
      <c r="DR231" s="23"/>
      <c r="DS231" s="23"/>
      <c r="DT231" s="23"/>
      <c r="DU231" s="23"/>
      <c r="DV231" s="23"/>
      <c r="DW231" s="23"/>
      <c r="DX231" s="23"/>
      <c r="DY231" s="23"/>
      <c r="DZ231" s="23"/>
      <c r="EA231" s="23"/>
      <c r="EB231" s="23"/>
      <c r="EC231" s="23"/>
      <c r="ED231" s="23"/>
      <c r="EE231" s="23"/>
      <c r="EF231" s="23"/>
      <c r="EG231" s="23"/>
      <c r="EH231" s="23"/>
      <c r="EI231" s="23"/>
      <c r="EJ231" s="23"/>
      <c r="EK231" s="23"/>
      <c r="EL231" s="23"/>
      <c r="EM231" s="23"/>
      <c r="EN231" s="23"/>
      <c r="EO231" s="23"/>
      <c r="EP231" s="23"/>
      <c r="EQ231" s="23"/>
      <c r="ER231" s="23"/>
      <c r="ES231" s="23"/>
      <c r="ET231" s="23"/>
      <c r="EU231" s="23"/>
      <c r="EV231" s="23"/>
      <c r="EW231" s="23"/>
      <c r="EX231" s="23"/>
      <c r="EY231" s="23"/>
      <c r="EZ231" s="23"/>
      <c r="FA231" s="23"/>
      <c r="FB231" s="23"/>
      <c r="FC231" s="23"/>
      <c r="FD231" s="23"/>
      <c r="FE231" s="23"/>
      <c r="FF231" s="23"/>
      <c r="FG231" s="23"/>
      <c r="FH231" s="23"/>
      <c r="FI231" s="23"/>
      <c r="FJ231" s="23"/>
      <c r="FK231" s="23"/>
      <c r="FL231" s="23"/>
      <c r="FM231" s="23"/>
      <c r="FN231" s="23"/>
      <c r="FO231" s="23"/>
      <c r="FP231" s="23"/>
      <c r="FQ231" s="23"/>
      <c r="FR231" s="23"/>
      <c r="FS231" s="23"/>
      <c r="FT231" s="23"/>
      <c r="FU231" s="23"/>
      <c r="FV231" s="23"/>
      <c r="FW231" s="23"/>
      <c r="FX231" s="23"/>
      <c r="FY231" s="23"/>
      <c r="FZ231" s="23"/>
      <c r="GA231" s="23"/>
      <c r="GB231" s="23"/>
      <c r="GC231" s="23"/>
      <c r="GD231" s="23"/>
      <c r="GE231" s="23"/>
      <c r="GF231" s="23"/>
      <c r="GG231" s="23"/>
      <c r="GH231" s="23"/>
      <c r="GI231" s="23"/>
      <c r="GJ231" s="23"/>
      <c r="GK231" s="23"/>
      <c r="GL231" s="23"/>
      <c r="GM231" s="23"/>
      <c r="GN231" s="23"/>
      <c r="GO231" s="23"/>
      <c r="GP231" s="23"/>
      <c r="GQ231" s="23"/>
      <c r="GR231" s="23"/>
      <c r="GS231" s="23"/>
      <c r="GT231" s="23"/>
      <c r="GU231" s="23"/>
      <c r="GV231" s="23"/>
      <c r="GW231" s="23"/>
      <c r="GX231" s="23"/>
      <c r="GY231" s="23"/>
      <c r="GZ231" s="23"/>
      <c r="HA231" s="23"/>
      <c r="HB231" s="23"/>
      <c r="HC231" s="23"/>
      <c r="HD231" s="23"/>
      <c r="HE231" s="23"/>
      <c r="HF231" s="23"/>
      <c r="HG231" s="23"/>
      <c r="HH231" s="23"/>
      <c r="HI231" s="23"/>
      <c r="HJ231" s="23"/>
      <c r="HK231" s="23"/>
      <c r="HL231" s="23"/>
      <c r="HM231" s="23"/>
      <c r="HN231" s="23"/>
      <c r="HO231" s="23"/>
      <c r="HP231" s="23"/>
      <c r="HQ231" s="23"/>
      <c r="HR231" s="23"/>
      <c r="HS231" s="23"/>
    </row>
    <row r="232" spans="1:227" s="143" customFormat="1">
      <c r="A232" s="23"/>
      <c r="G232" s="120"/>
      <c r="H232" s="96"/>
      <c r="I232" s="23"/>
      <c r="P232" s="23"/>
      <c r="Q232" s="23"/>
      <c r="R232" s="23"/>
      <c r="S232" s="50"/>
      <c r="T232" s="50"/>
      <c r="U232" s="50"/>
      <c r="V232" s="50"/>
      <c r="W232" s="50"/>
      <c r="X232" s="50"/>
      <c r="Y232" s="50"/>
      <c r="Z232" s="50"/>
      <c r="AA232" s="50"/>
      <c r="AB232" s="50"/>
      <c r="AC232" s="50"/>
      <c r="AD232" s="50"/>
      <c r="AE232" s="50"/>
      <c r="AF232" s="50"/>
      <c r="AG232" s="50"/>
      <c r="AH232" s="50"/>
      <c r="AI232" s="50"/>
      <c r="AJ232" s="50"/>
      <c r="AK232" s="50"/>
      <c r="AL232" s="50"/>
      <c r="AM232" s="50"/>
      <c r="AN232" s="50"/>
      <c r="AO232" s="50"/>
      <c r="AP232" s="50"/>
      <c r="AQ232" s="50"/>
      <c r="AR232" s="50"/>
      <c r="AS232" s="50"/>
      <c r="AT232" s="23"/>
      <c r="AU232" s="23"/>
      <c r="AV232" s="23"/>
      <c r="AW232" s="23"/>
      <c r="AX232" s="23"/>
      <c r="AY232" s="23"/>
      <c r="AZ232" s="23"/>
      <c r="BA232" s="23"/>
      <c r="BB232" s="23"/>
      <c r="BC232" s="23"/>
      <c r="BD232" s="23"/>
      <c r="BE232" s="23"/>
      <c r="BF232" s="23"/>
      <c r="BG232" s="23"/>
      <c r="BH232" s="23"/>
      <c r="BI232" s="23"/>
      <c r="BJ232" s="23"/>
      <c r="BK232" s="23"/>
      <c r="BL232" s="23"/>
      <c r="BM232" s="23"/>
      <c r="BN232" s="23"/>
      <c r="BO232" s="23"/>
      <c r="BP232" s="23"/>
      <c r="BQ232" s="23"/>
      <c r="BR232" s="23"/>
      <c r="BS232" s="23"/>
      <c r="BT232" s="23"/>
      <c r="BU232" s="23"/>
      <c r="BV232" s="23"/>
      <c r="BW232" s="23"/>
      <c r="BX232" s="23"/>
      <c r="BY232" s="23"/>
      <c r="BZ232" s="23"/>
      <c r="CA232" s="23"/>
      <c r="CB232" s="23"/>
      <c r="CC232" s="23"/>
      <c r="CD232" s="23"/>
      <c r="CE232" s="23"/>
      <c r="CF232" s="23"/>
      <c r="CG232" s="23"/>
      <c r="CH232" s="23"/>
      <c r="CI232" s="23"/>
      <c r="CJ232" s="23"/>
      <c r="CK232" s="23"/>
      <c r="CL232" s="23"/>
      <c r="CM232" s="23"/>
      <c r="CN232" s="23"/>
      <c r="CO232" s="23"/>
      <c r="CP232" s="23"/>
      <c r="CQ232" s="23"/>
      <c r="CR232" s="23"/>
      <c r="CS232" s="23"/>
      <c r="CT232" s="23"/>
      <c r="CU232" s="23"/>
      <c r="CV232" s="23"/>
      <c r="CW232" s="23"/>
      <c r="CX232" s="23"/>
      <c r="CY232" s="23"/>
      <c r="CZ232" s="23"/>
      <c r="DA232" s="23"/>
      <c r="DB232" s="23"/>
      <c r="DC232" s="23"/>
      <c r="DD232" s="23"/>
      <c r="DE232" s="23"/>
      <c r="DF232" s="23"/>
      <c r="DG232" s="23"/>
      <c r="DH232" s="23"/>
      <c r="DI232" s="23"/>
      <c r="DJ232" s="23"/>
      <c r="DK232" s="23"/>
      <c r="DL232" s="23"/>
      <c r="DM232" s="23"/>
      <c r="DN232" s="23"/>
      <c r="DO232" s="23"/>
      <c r="DP232" s="23"/>
      <c r="DQ232" s="23"/>
      <c r="DR232" s="23"/>
      <c r="DS232" s="23"/>
      <c r="DT232" s="23"/>
      <c r="DU232" s="23"/>
      <c r="DV232" s="23"/>
      <c r="DW232" s="23"/>
      <c r="DX232" s="23"/>
      <c r="DY232" s="23"/>
      <c r="DZ232" s="23"/>
      <c r="EA232" s="23"/>
      <c r="EB232" s="23"/>
      <c r="EC232" s="23"/>
      <c r="ED232" s="23"/>
      <c r="EE232" s="23"/>
      <c r="EF232" s="23"/>
      <c r="EG232" s="23"/>
      <c r="EH232" s="23"/>
      <c r="EI232" s="23"/>
      <c r="EJ232" s="23"/>
      <c r="EK232" s="23"/>
      <c r="EL232" s="23"/>
      <c r="EM232" s="23"/>
      <c r="EN232" s="23"/>
      <c r="EO232" s="23"/>
      <c r="EP232" s="23"/>
      <c r="EQ232" s="23"/>
      <c r="ER232" s="23"/>
      <c r="ES232" s="23"/>
      <c r="ET232" s="23"/>
      <c r="EU232" s="23"/>
      <c r="EV232" s="23"/>
      <c r="EW232" s="23"/>
      <c r="EX232" s="23"/>
      <c r="EY232" s="23"/>
      <c r="EZ232" s="23"/>
      <c r="FA232" s="23"/>
      <c r="FB232" s="23"/>
      <c r="FC232" s="23"/>
      <c r="FD232" s="23"/>
      <c r="FE232" s="23"/>
      <c r="FF232" s="23"/>
      <c r="FG232" s="23"/>
      <c r="FH232" s="23"/>
      <c r="FI232" s="23"/>
      <c r="FJ232" s="23"/>
      <c r="FK232" s="23"/>
      <c r="FL232" s="23"/>
      <c r="FM232" s="23"/>
      <c r="FN232" s="23"/>
      <c r="FO232" s="23"/>
      <c r="FP232" s="23"/>
      <c r="FQ232" s="23"/>
      <c r="FR232" s="23"/>
      <c r="FS232" s="23"/>
      <c r="FT232" s="23"/>
      <c r="FU232" s="23"/>
      <c r="FV232" s="23"/>
      <c r="FW232" s="23"/>
      <c r="FX232" s="23"/>
      <c r="FY232" s="23"/>
      <c r="FZ232" s="23"/>
      <c r="GA232" s="23"/>
      <c r="GB232" s="23"/>
      <c r="GC232" s="23"/>
      <c r="GD232" s="23"/>
      <c r="GE232" s="23"/>
      <c r="GF232" s="23"/>
      <c r="GG232" s="23"/>
      <c r="GH232" s="23"/>
      <c r="GI232" s="23"/>
      <c r="GJ232" s="23"/>
      <c r="GK232" s="23"/>
      <c r="GL232" s="23"/>
      <c r="GM232" s="23"/>
      <c r="GN232" s="23"/>
      <c r="GO232" s="23"/>
      <c r="GP232" s="23"/>
      <c r="GQ232" s="23"/>
      <c r="GR232" s="23"/>
      <c r="GS232" s="23"/>
      <c r="GT232" s="23"/>
      <c r="GU232" s="23"/>
      <c r="GV232" s="23"/>
      <c r="GW232" s="23"/>
      <c r="GX232" s="23"/>
      <c r="GY232" s="23"/>
      <c r="GZ232" s="23"/>
      <c r="HA232" s="23"/>
      <c r="HB232" s="23"/>
      <c r="HC232" s="23"/>
      <c r="HD232" s="23"/>
      <c r="HE232" s="23"/>
      <c r="HF232" s="23"/>
      <c r="HG232" s="23"/>
      <c r="HH232" s="23"/>
      <c r="HI232" s="23"/>
      <c r="HJ232" s="23"/>
      <c r="HK232" s="23"/>
      <c r="HL232" s="23"/>
      <c r="HM232" s="23"/>
      <c r="HN232" s="23"/>
      <c r="HO232" s="23"/>
      <c r="HP232" s="23"/>
      <c r="HQ232" s="23"/>
      <c r="HR232" s="23"/>
      <c r="HS232" s="23"/>
    </row>
    <row r="233" spans="1:227" s="143" customFormat="1">
      <c r="A233" s="23"/>
      <c r="G233" s="120"/>
      <c r="H233" s="96"/>
      <c r="I233" s="23"/>
      <c r="P233" s="23"/>
      <c r="Q233" s="23"/>
      <c r="R233" s="23"/>
      <c r="S233" s="50"/>
      <c r="T233" s="50"/>
      <c r="U233" s="50"/>
      <c r="V233" s="50"/>
      <c r="W233" s="50"/>
      <c r="X233" s="50"/>
      <c r="Y233" s="50"/>
      <c r="Z233" s="50"/>
      <c r="AA233" s="50"/>
      <c r="AB233" s="50"/>
      <c r="AC233" s="50"/>
      <c r="AD233" s="50"/>
      <c r="AE233" s="50"/>
      <c r="AF233" s="50"/>
      <c r="AG233" s="50"/>
      <c r="AH233" s="50"/>
      <c r="AI233" s="50"/>
      <c r="AJ233" s="50"/>
      <c r="AK233" s="50"/>
      <c r="AL233" s="50"/>
      <c r="AM233" s="50"/>
      <c r="AN233" s="50"/>
      <c r="AO233" s="50"/>
      <c r="AP233" s="50"/>
      <c r="AQ233" s="50"/>
      <c r="AR233" s="50"/>
      <c r="AS233" s="50"/>
      <c r="AT233" s="23"/>
      <c r="AU233" s="23"/>
      <c r="AV233" s="23"/>
      <c r="AW233" s="23"/>
      <c r="AX233" s="23"/>
      <c r="AY233" s="23"/>
      <c r="AZ233" s="23"/>
      <c r="BA233" s="23"/>
      <c r="BB233" s="23"/>
      <c r="BC233" s="23"/>
      <c r="BD233" s="23"/>
      <c r="BE233" s="23"/>
      <c r="BF233" s="23"/>
      <c r="BG233" s="23"/>
      <c r="BH233" s="23"/>
      <c r="BI233" s="23"/>
      <c r="BJ233" s="23"/>
      <c r="BK233" s="23"/>
      <c r="BL233" s="23"/>
      <c r="BM233" s="23"/>
      <c r="BN233" s="23"/>
      <c r="BO233" s="23"/>
      <c r="BP233" s="23"/>
      <c r="BQ233" s="23"/>
      <c r="BR233" s="23"/>
      <c r="BS233" s="23"/>
      <c r="BT233" s="23"/>
      <c r="BU233" s="23"/>
      <c r="BV233" s="23"/>
      <c r="BW233" s="23"/>
      <c r="BX233" s="23"/>
      <c r="BY233" s="23"/>
      <c r="BZ233" s="23"/>
      <c r="CA233" s="23"/>
      <c r="CB233" s="23"/>
      <c r="CC233" s="23"/>
      <c r="CD233" s="23"/>
      <c r="CE233" s="23"/>
      <c r="CF233" s="23"/>
      <c r="CG233" s="23"/>
      <c r="CH233" s="23"/>
      <c r="CI233" s="23"/>
      <c r="CJ233" s="23"/>
      <c r="CK233" s="23"/>
      <c r="CL233" s="23"/>
      <c r="CM233" s="23"/>
      <c r="CN233" s="23"/>
      <c r="CO233" s="23"/>
      <c r="CP233" s="23"/>
      <c r="CQ233" s="23"/>
      <c r="CR233" s="23"/>
      <c r="CS233" s="23"/>
      <c r="CT233" s="23"/>
      <c r="CU233" s="23"/>
      <c r="CV233" s="23"/>
      <c r="CW233" s="23"/>
      <c r="CX233" s="23"/>
      <c r="CY233" s="23"/>
      <c r="CZ233" s="23"/>
      <c r="DA233" s="23"/>
      <c r="DB233" s="23"/>
      <c r="DC233" s="23"/>
      <c r="DD233" s="23"/>
      <c r="DE233" s="23"/>
      <c r="DF233" s="23"/>
      <c r="DG233" s="23"/>
      <c r="DH233" s="23"/>
      <c r="DI233" s="23"/>
      <c r="DJ233" s="23"/>
      <c r="DK233" s="23"/>
      <c r="DL233" s="23"/>
      <c r="DM233" s="23"/>
      <c r="DN233" s="23"/>
      <c r="DO233" s="23"/>
      <c r="DP233" s="23"/>
      <c r="DQ233" s="23"/>
      <c r="DR233" s="23"/>
      <c r="DS233" s="23"/>
      <c r="DT233" s="23"/>
      <c r="DU233" s="23"/>
      <c r="DV233" s="23"/>
      <c r="DW233" s="23"/>
      <c r="DX233" s="23"/>
      <c r="DY233" s="23"/>
      <c r="DZ233" s="23"/>
      <c r="EA233" s="23"/>
      <c r="EB233" s="23"/>
      <c r="EC233" s="23"/>
      <c r="ED233" s="23"/>
      <c r="EE233" s="23"/>
      <c r="EF233" s="23"/>
      <c r="EG233" s="23"/>
      <c r="EH233" s="23"/>
      <c r="EI233" s="23"/>
      <c r="EJ233" s="23"/>
      <c r="EK233" s="23"/>
      <c r="EL233" s="23"/>
      <c r="EM233" s="23"/>
      <c r="EN233" s="23"/>
      <c r="EO233" s="23"/>
      <c r="EP233" s="23"/>
      <c r="EQ233" s="23"/>
      <c r="ER233" s="23"/>
      <c r="ES233" s="23"/>
      <c r="ET233" s="23"/>
      <c r="EU233" s="23"/>
      <c r="EV233" s="23"/>
      <c r="EW233" s="23"/>
      <c r="EX233" s="23"/>
      <c r="EY233" s="23"/>
      <c r="EZ233" s="23"/>
      <c r="FA233" s="23"/>
      <c r="FB233" s="23"/>
      <c r="FC233" s="23"/>
      <c r="FD233" s="23"/>
      <c r="FE233" s="23"/>
      <c r="FF233" s="23"/>
      <c r="FG233" s="23"/>
      <c r="FH233" s="23"/>
      <c r="FI233" s="23"/>
      <c r="FJ233" s="23"/>
      <c r="FK233" s="23"/>
      <c r="FL233" s="23"/>
      <c r="FM233" s="23"/>
      <c r="FN233" s="23"/>
      <c r="FO233" s="23"/>
      <c r="FP233" s="23"/>
      <c r="FQ233" s="23"/>
      <c r="FR233" s="23"/>
      <c r="FS233" s="23"/>
      <c r="FT233" s="23"/>
      <c r="FU233" s="23"/>
      <c r="FV233" s="23"/>
      <c r="FW233" s="23"/>
      <c r="FX233" s="23"/>
      <c r="FY233" s="23"/>
      <c r="FZ233" s="23"/>
      <c r="GA233" s="23"/>
      <c r="GB233" s="23"/>
      <c r="GC233" s="23"/>
      <c r="GD233" s="23"/>
      <c r="GE233" s="23"/>
      <c r="GF233" s="23"/>
      <c r="GG233" s="23"/>
      <c r="GH233" s="23"/>
      <c r="GI233" s="23"/>
      <c r="GJ233" s="23"/>
      <c r="GK233" s="23"/>
      <c r="GL233" s="23"/>
      <c r="GM233" s="23"/>
      <c r="GN233" s="23"/>
      <c r="GO233" s="23"/>
      <c r="GP233" s="23"/>
      <c r="GQ233" s="23"/>
      <c r="GR233" s="23"/>
      <c r="GS233" s="23"/>
      <c r="GT233" s="23"/>
      <c r="GU233" s="23"/>
      <c r="GV233" s="23"/>
      <c r="GW233" s="23"/>
      <c r="GX233" s="23"/>
      <c r="GY233" s="23"/>
      <c r="GZ233" s="23"/>
      <c r="HA233" s="23"/>
      <c r="HB233" s="23"/>
      <c r="HC233" s="23"/>
      <c r="HD233" s="23"/>
      <c r="HE233" s="23"/>
      <c r="HF233" s="23"/>
      <c r="HG233" s="23"/>
      <c r="HH233" s="23"/>
      <c r="HI233" s="23"/>
      <c r="HJ233" s="23"/>
      <c r="HK233" s="23"/>
      <c r="HL233" s="23"/>
      <c r="HM233" s="23"/>
      <c r="HN233" s="23"/>
      <c r="HO233" s="23"/>
      <c r="HP233" s="23"/>
      <c r="HQ233" s="23"/>
      <c r="HR233" s="23"/>
      <c r="HS233" s="23"/>
    </row>
    <row r="234" spans="1:227" s="143" customFormat="1">
      <c r="A234" s="23"/>
      <c r="G234" s="120"/>
      <c r="H234" s="96"/>
      <c r="I234" s="23"/>
      <c r="P234" s="23"/>
      <c r="Q234" s="23"/>
      <c r="R234" s="23"/>
      <c r="S234" s="50"/>
      <c r="T234" s="50"/>
      <c r="U234" s="50"/>
      <c r="V234" s="50"/>
      <c r="W234" s="50"/>
      <c r="X234" s="50"/>
      <c r="Y234" s="50"/>
      <c r="Z234" s="50"/>
      <c r="AA234" s="50"/>
      <c r="AB234" s="50"/>
      <c r="AC234" s="50"/>
      <c r="AD234" s="50"/>
      <c r="AE234" s="50"/>
      <c r="AF234" s="50"/>
      <c r="AG234" s="50"/>
      <c r="AH234" s="50"/>
      <c r="AI234" s="50"/>
      <c r="AJ234" s="50"/>
      <c r="AK234" s="50"/>
      <c r="AL234" s="50"/>
      <c r="AM234" s="50"/>
      <c r="AN234" s="50"/>
      <c r="AO234" s="50"/>
      <c r="AP234" s="50"/>
      <c r="AQ234" s="50"/>
      <c r="AR234" s="50"/>
      <c r="AS234" s="50"/>
      <c r="AT234" s="23"/>
      <c r="AU234" s="23"/>
      <c r="AV234" s="23"/>
      <c r="AW234" s="23"/>
      <c r="AX234" s="23"/>
      <c r="AY234" s="23"/>
      <c r="AZ234" s="23"/>
      <c r="BA234" s="23"/>
      <c r="BB234" s="23"/>
      <c r="BC234" s="23"/>
      <c r="BD234" s="23"/>
      <c r="BE234" s="23"/>
      <c r="BF234" s="23"/>
      <c r="BG234" s="23"/>
      <c r="BH234" s="23"/>
      <c r="BI234" s="23"/>
      <c r="BJ234" s="23"/>
      <c r="BK234" s="23"/>
      <c r="BL234" s="23"/>
      <c r="BM234" s="23"/>
      <c r="BN234" s="23"/>
      <c r="BO234" s="23"/>
      <c r="BP234" s="23"/>
      <c r="BQ234" s="23"/>
      <c r="BR234" s="23"/>
      <c r="BS234" s="23"/>
      <c r="BT234" s="23"/>
      <c r="BU234" s="23"/>
      <c r="BV234" s="23"/>
      <c r="BW234" s="23"/>
      <c r="BX234" s="23"/>
      <c r="BY234" s="23"/>
      <c r="BZ234" s="23"/>
      <c r="CA234" s="23"/>
      <c r="CB234" s="23"/>
      <c r="CC234" s="23"/>
      <c r="CD234" s="23"/>
      <c r="CE234" s="23"/>
      <c r="CF234" s="23"/>
      <c r="CG234" s="23"/>
      <c r="CH234" s="23"/>
      <c r="CI234" s="23"/>
      <c r="CJ234" s="23"/>
      <c r="CK234" s="23"/>
      <c r="CL234" s="23"/>
      <c r="CM234" s="23"/>
      <c r="CN234" s="23"/>
      <c r="CO234" s="23"/>
      <c r="CP234" s="23"/>
      <c r="CQ234" s="23"/>
      <c r="CR234" s="23"/>
      <c r="CS234" s="23"/>
      <c r="CT234" s="23"/>
      <c r="CU234" s="23"/>
      <c r="CV234" s="23"/>
      <c r="CW234" s="23"/>
      <c r="CX234" s="23"/>
      <c r="CY234" s="23"/>
      <c r="CZ234" s="23"/>
      <c r="DA234" s="23"/>
      <c r="DB234" s="23"/>
      <c r="DC234" s="23"/>
      <c r="DD234" s="23"/>
      <c r="DE234" s="23"/>
      <c r="DF234" s="23"/>
      <c r="DG234" s="23"/>
      <c r="DH234" s="23"/>
      <c r="DI234" s="23"/>
      <c r="DJ234" s="23"/>
      <c r="DK234" s="23"/>
      <c r="DL234" s="23"/>
      <c r="DM234" s="23"/>
      <c r="DN234" s="23"/>
      <c r="DO234" s="23"/>
      <c r="DP234" s="23"/>
      <c r="DQ234" s="23"/>
      <c r="DR234" s="23"/>
      <c r="DS234" s="23"/>
      <c r="DT234" s="23"/>
      <c r="DU234" s="23"/>
      <c r="DV234" s="23"/>
      <c r="DW234" s="23"/>
      <c r="DX234" s="23"/>
      <c r="DY234" s="23"/>
      <c r="DZ234" s="23"/>
      <c r="EA234" s="23"/>
      <c r="EB234" s="23"/>
      <c r="EC234" s="23"/>
      <c r="ED234" s="23"/>
      <c r="EE234" s="23"/>
      <c r="EF234" s="23"/>
      <c r="EG234" s="23"/>
      <c r="EH234" s="23"/>
      <c r="EI234" s="23"/>
      <c r="EJ234" s="23"/>
      <c r="EK234" s="23"/>
      <c r="EL234" s="23"/>
      <c r="EM234" s="23"/>
      <c r="EN234" s="23"/>
      <c r="EO234" s="23"/>
      <c r="EP234" s="23"/>
      <c r="EQ234" s="23"/>
      <c r="ER234" s="23"/>
      <c r="ES234" s="23"/>
      <c r="ET234" s="23"/>
      <c r="EU234" s="23"/>
      <c r="EV234" s="23"/>
      <c r="EW234" s="23"/>
      <c r="EX234" s="23"/>
      <c r="EY234" s="23"/>
      <c r="EZ234" s="23"/>
      <c r="FA234" s="23"/>
      <c r="FB234" s="23"/>
      <c r="FC234" s="23"/>
      <c r="FD234" s="23"/>
      <c r="FE234" s="23"/>
      <c r="FF234" s="23"/>
      <c r="FG234" s="23"/>
      <c r="FH234" s="23"/>
      <c r="FI234" s="23"/>
      <c r="FJ234" s="23"/>
      <c r="FK234" s="23"/>
      <c r="FL234" s="23"/>
      <c r="FM234" s="23"/>
      <c r="FN234" s="23"/>
      <c r="FO234" s="23"/>
      <c r="FP234" s="23"/>
      <c r="FQ234" s="23"/>
      <c r="FR234" s="23"/>
      <c r="FS234" s="23"/>
      <c r="FT234" s="23"/>
      <c r="FU234" s="23"/>
      <c r="FV234" s="23"/>
      <c r="FW234" s="23"/>
      <c r="FX234" s="23"/>
      <c r="FY234" s="23"/>
      <c r="FZ234" s="23"/>
      <c r="GA234" s="23"/>
      <c r="GB234" s="23"/>
      <c r="GC234" s="23"/>
      <c r="GD234" s="23"/>
      <c r="GE234" s="23"/>
      <c r="GF234" s="23"/>
      <c r="GG234" s="23"/>
      <c r="GH234" s="23"/>
      <c r="GI234" s="23"/>
      <c r="GJ234" s="23"/>
      <c r="GK234" s="23"/>
      <c r="GL234" s="23"/>
      <c r="GM234" s="23"/>
      <c r="GN234" s="23"/>
      <c r="GO234" s="23"/>
      <c r="GP234" s="23"/>
      <c r="GQ234" s="23"/>
      <c r="GR234" s="23"/>
      <c r="GS234" s="23"/>
      <c r="GT234" s="23"/>
      <c r="GU234" s="23"/>
      <c r="GV234" s="23"/>
      <c r="GW234" s="23"/>
      <c r="GX234" s="23"/>
      <c r="GY234" s="23"/>
      <c r="GZ234" s="23"/>
      <c r="HA234" s="23"/>
      <c r="HB234" s="23"/>
      <c r="HC234" s="23"/>
      <c r="HD234" s="23"/>
      <c r="HE234" s="23"/>
      <c r="HF234" s="23"/>
      <c r="HG234" s="23"/>
      <c r="HH234" s="23"/>
      <c r="HI234" s="23"/>
      <c r="HJ234" s="23"/>
      <c r="HK234" s="23"/>
      <c r="HL234" s="23"/>
      <c r="HM234" s="23"/>
      <c r="HN234" s="23"/>
      <c r="HO234" s="23"/>
      <c r="HP234" s="23"/>
      <c r="HQ234" s="23"/>
      <c r="HR234" s="23"/>
      <c r="HS234" s="23"/>
    </row>
    <row r="235" spans="1:227" s="143" customFormat="1" ht="24" customHeight="1">
      <c r="A235" s="23"/>
      <c r="G235" s="120"/>
      <c r="H235" s="96"/>
      <c r="I235" s="23"/>
      <c r="P235" s="23"/>
      <c r="Q235" s="23"/>
      <c r="R235" s="23"/>
      <c r="S235" s="50"/>
      <c r="T235" s="50"/>
      <c r="U235" s="50"/>
      <c r="V235" s="50"/>
      <c r="W235" s="50"/>
      <c r="X235" s="50"/>
      <c r="Y235" s="50"/>
      <c r="Z235" s="50"/>
      <c r="AA235" s="50"/>
      <c r="AB235" s="50"/>
      <c r="AC235" s="50"/>
      <c r="AD235" s="50"/>
      <c r="AE235" s="50"/>
      <c r="AF235" s="50"/>
      <c r="AG235" s="50"/>
      <c r="AH235" s="50"/>
      <c r="AI235" s="50"/>
      <c r="AJ235" s="50"/>
      <c r="AK235" s="50"/>
      <c r="AL235" s="50"/>
      <c r="AM235" s="50"/>
      <c r="AN235" s="50"/>
      <c r="AO235" s="50"/>
      <c r="AP235" s="50"/>
      <c r="AQ235" s="50"/>
      <c r="AR235" s="50"/>
      <c r="AS235" s="50"/>
      <c r="AT235" s="23"/>
      <c r="AU235" s="23"/>
      <c r="AV235" s="23"/>
      <c r="AW235" s="23"/>
      <c r="AX235" s="23"/>
      <c r="AY235" s="23"/>
      <c r="AZ235" s="23"/>
      <c r="BA235" s="23"/>
      <c r="BB235" s="23"/>
      <c r="BC235" s="23"/>
      <c r="BD235" s="23"/>
      <c r="BE235" s="23"/>
      <c r="BF235" s="23"/>
      <c r="BG235" s="23"/>
      <c r="BH235" s="23"/>
      <c r="BI235" s="23"/>
      <c r="BJ235" s="23"/>
      <c r="BK235" s="23"/>
      <c r="BL235" s="23"/>
      <c r="BM235" s="23"/>
      <c r="BN235" s="23"/>
      <c r="BO235" s="23"/>
      <c r="BP235" s="23"/>
      <c r="BQ235" s="23"/>
      <c r="BR235" s="23"/>
      <c r="BS235" s="23"/>
      <c r="BT235" s="23"/>
      <c r="BU235" s="23"/>
      <c r="BV235" s="23"/>
      <c r="BW235" s="23"/>
      <c r="BX235" s="23"/>
      <c r="BY235" s="23"/>
      <c r="BZ235" s="23"/>
      <c r="CA235" s="23"/>
      <c r="CB235" s="23"/>
      <c r="CC235" s="23"/>
      <c r="CD235" s="23"/>
      <c r="CE235" s="23"/>
      <c r="CF235" s="23"/>
      <c r="CG235" s="23"/>
      <c r="CH235" s="23"/>
      <c r="CI235" s="23"/>
      <c r="CJ235" s="23"/>
      <c r="CK235" s="23"/>
      <c r="CL235" s="23"/>
      <c r="CM235" s="23"/>
      <c r="CN235" s="23"/>
      <c r="CO235" s="23"/>
      <c r="CP235" s="23"/>
      <c r="CQ235" s="23"/>
      <c r="CR235" s="23"/>
      <c r="CS235" s="23"/>
      <c r="CT235" s="23"/>
      <c r="CU235" s="23"/>
      <c r="CV235" s="23"/>
      <c r="CW235" s="23"/>
      <c r="CX235" s="23"/>
      <c r="CY235" s="23"/>
      <c r="CZ235" s="23"/>
      <c r="DA235" s="23"/>
      <c r="DB235" s="23"/>
      <c r="DC235" s="23"/>
      <c r="DD235" s="23"/>
      <c r="DE235" s="23"/>
      <c r="DF235" s="23"/>
      <c r="DG235" s="23"/>
      <c r="DH235" s="23"/>
      <c r="DI235" s="23"/>
      <c r="DJ235" s="23"/>
      <c r="DK235" s="23"/>
      <c r="DL235" s="23"/>
      <c r="DM235" s="23"/>
      <c r="DN235" s="23"/>
      <c r="DO235" s="23"/>
      <c r="DP235" s="23"/>
      <c r="DQ235" s="23"/>
      <c r="DR235" s="23"/>
      <c r="DS235" s="23"/>
      <c r="DT235" s="23"/>
      <c r="DU235" s="23"/>
      <c r="DV235" s="23"/>
      <c r="DW235" s="23"/>
      <c r="DX235" s="23"/>
      <c r="DY235" s="23"/>
      <c r="DZ235" s="23"/>
      <c r="EA235" s="23"/>
      <c r="EB235" s="23"/>
      <c r="EC235" s="23"/>
      <c r="ED235" s="23"/>
      <c r="EE235" s="23"/>
      <c r="EF235" s="23"/>
      <c r="EG235" s="23"/>
      <c r="EH235" s="23"/>
      <c r="EI235" s="23"/>
      <c r="EJ235" s="23"/>
      <c r="EK235" s="23"/>
      <c r="EL235" s="23"/>
      <c r="EM235" s="23"/>
      <c r="EN235" s="23"/>
      <c r="EO235" s="23"/>
      <c r="EP235" s="23"/>
      <c r="EQ235" s="23"/>
      <c r="ER235" s="23"/>
      <c r="ES235" s="23"/>
      <c r="ET235" s="23"/>
      <c r="EU235" s="23"/>
      <c r="EV235" s="23"/>
      <c r="EW235" s="23"/>
      <c r="EX235" s="23"/>
      <c r="EY235" s="23"/>
      <c r="EZ235" s="23"/>
      <c r="FA235" s="23"/>
      <c r="FB235" s="23"/>
      <c r="FC235" s="23"/>
      <c r="FD235" s="23"/>
      <c r="FE235" s="23"/>
      <c r="FF235" s="23"/>
      <c r="FG235" s="23"/>
      <c r="FH235" s="23"/>
      <c r="FI235" s="23"/>
      <c r="FJ235" s="23"/>
      <c r="FK235" s="23"/>
      <c r="FL235" s="23"/>
      <c r="FM235" s="23"/>
      <c r="FN235" s="23"/>
      <c r="FO235" s="23"/>
      <c r="FP235" s="23"/>
      <c r="FQ235" s="23"/>
      <c r="FR235" s="23"/>
      <c r="FS235" s="23"/>
      <c r="FT235" s="23"/>
      <c r="FU235" s="23"/>
      <c r="FV235" s="23"/>
      <c r="FW235" s="23"/>
      <c r="FX235" s="23"/>
      <c r="FY235" s="23"/>
      <c r="FZ235" s="23"/>
      <c r="GA235" s="23"/>
      <c r="GB235" s="23"/>
      <c r="GC235" s="23"/>
      <c r="GD235" s="23"/>
      <c r="GE235" s="23"/>
      <c r="GF235" s="23"/>
      <c r="GG235" s="23"/>
      <c r="GH235" s="23"/>
      <c r="GI235" s="23"/>
      <c r="GJ235" s="23"/>
      <c r="GK235" s="23"/>
      <c r="GL235" s="23"/>
      <c r="GM235" s="23"/>
      <c r="GN235" s="23"/>
      <c r="GO235" s="23"/>
      <c r="GP235" s="23"/>
      <c r="GQ235" s="23"/>
      <c r="GR235" s="23"/>
      <c r="GS235" s="23"/>
      <c r="GT235" s="23"/>
      <c r="GU235" s="23"/>
      <c r="GV235" s="23"/>
      <c r="GW235" s="23"/>
      <c r="GX235" s="23"/>
      <c r="GY235" s="23"/>
      <c r="GZ235" s="23"/>
      <c r="HA235" s="23"/>
      <c r="HB235" s="23"/>
      <c r="HC235" s="23"/>
      <c r="HD235" s="23"/>
      <c r="HE235" s="23"/>
      <c r="HF235" s="23"/>
      <c r="HG235" s="23"/>
      <c r="HH235" s="23"/>
      <c r="HI235" s="23"/>
      <c r="HJ235" s="23"/>
      <c r="HK235" s="23"/>
      <c r="HL235" s="23"/>
      <c r="HM235" s="23"/>
      <c r="HN235" s="23"/>
      <c r="HO235" s="23"/>
      <c r="HP235" s="23"/>
      <c r="HQ235" s="23"/>
      <c r="HR235" s="23"/>
      <c r="HS235" s="23"/>
    </row>
    <row r="236" spans="1:227" s="143" customFormat="1">
      <c r="A236" s="23"/>
      <c r="G236" s="120"/>
      <c r="H236" s="96"/>
      <c r="I236" s="23"/>
      <c r="P236" s="23"/>
      <c r="Q236" s="23"/>
      <c r="R236" s="23"/>
      <c r="S236" s="50"/>
      <c r="T236" s="50"/>
      <c r="U236" s="50"/>
      <c r="V236" s="50"/>
      <c r="W236" s="50"/>
      <c r="X236" s="50"/>
      <c r="Y236" s="50"/>
      <c r="Z236" s="50"/>
      <c r="AA236" s="50"/>
      <c r="AB236" s="50"/>
      <c r="AC236" s="50"/>
      <c r="AD236" s="50"/>
      <c r="AE236" s="50"/>
      <c r="AF236" s="50"/>
      <c r="AG236" s="50"/>
      <c r="AH236" s="50"/>
      <c r="AI236" s="50"/>
      <c r="AJ236" s="50"/>
      <c r="AK236" s="50"/>
      <c r="AL236" s="50"/>
      <c r="AM236" s="50"/>
      <c r="AN236" s="50"/>
      <c r="AO236" s="50"/>
      <c r="AP236" s="50"/>
      <c r="AQ236" s="50"/>
      <c r="AR236" s="50"/>
      <c r="AS236" s="50"/>
      <c r="AT236" s="23"/>
      <c r="AU236" s="23"/>
      <c r="AV236" s="23"/>
      <c r="AW236" s="23"/>
      <c r="AX236" s="23"/>
      <c r="AY236" s="23"/>
      <c r="AZ236" s="23"/>
      <c r="BA236" s="23"/>
      <c r="BB236" s="23"/>
      <c r="BC236" s="23"/>
      <c r="BD236" s="23"/>
      <c r="BE236" s="23"/>
      <c r="BF236" s="23"/>
      <c r="BG236" s="23"/>
      <c r="BH236" s="23"/>
      <c r="BI236" s="23"/>
      <c r="BJ236" s="23"/>
      <c r="BK236" s="23"/>
      <c r="BL236" s="23"/>
      <c r="BM236" s="23"/>
      <c r="BN236" s="23"/>
      <c r="BO236" s="23"/>
      <c r="BP236" s="23"/>
      <c r="BQ236" s="23"/>
      <c r="BR236" s="23"/>
      <c r="BS236" s="23"/>
      <c r="BT236" s="23"/>
      <c r="BU236" s="23"/>
      <c r="BV236" s="23"/>
      <c r="BW236" s="23"/>
      <c r="BX236" s="23"/>
      <c r="BY236" s="23"/>
      <c r="BZ236" s="23"/>
      <c r="CA236" s="23"/>
      <c r="CB236" s="23"/>
      <c r="CC236" s="23"/>
      <c r="CD236" s="23"/>
      <c r="CE236" s="23"/>
      <c r="CF236" s="23"/>
      <c r="CG236" s="23"/>
      <c r="CH236" s="23"/>
      <c r="CI236" s="23"/>
      <c r="CJ236" s="23"/>
      <c r="CK236" s="23"/>
      <c r="CL236" s="23"/>
      <c r="CM236" s="23"/>
      <c r="CN236" s="23"/>
      <c r="CO236" s="23"/>
      <c r="CP236" s="23"/>
      <c r="CQ236" s="23"/>
      <c r="CR236" s="23"/>
      <c r="CS236" s="23"/>
      <c r="CT236" s="23"/>
      <c r="CU236" s="23"/>
      <c r="CV236" s="23"/>
      <c r="CW236" s="23"/>
      <c r="CX236" s="23"/>
      <c r="CY236" s="23"/>
      <c r="CZ236" s="23"/>
      <c r="DA236" s="23"/>
      <c r="DB236" s="23"/>
      <c r="DC236" s="23"/>
      <c r="DD236" s="23"/>
      <c r="DE236" s="23"/>
      <c r="DF236" s="23"/>
      <c r="DG236" s="23"/>
      <c r="DH236" s="23"/>
      <c r="DI236" s="23"/>
      <c r="DJ236" s="23"/>
      <c r="DK236" s="23"/>
      <c r="DL236" s="23"/>
      <c r="DM236" s="23"/>
      <c r="DN236" s="23"/>
      <c r="DO236" s="23"/>
      <c r="DP236" s="23"/>
      <c r="DQ236" s="23"/>
      <c r="DR236" s="23"/>
      <c r="DS236" s="23"/>
      <c r="DT236" s="23"/>
      <c r="DU236" s="23"/>
      <c r="DV236" s="23"/>
      <c r="DW236" s="23"/>
      <c r="DX236" s="23"/>
      <c r="DY236" s="23"/>
      <c r="DZ236" s="23"/>
      <c r="EA236" s="23"/>
      <c r="EB236" s="23"/>
      <c r="EC236" s="23"/>
      <c r="ED236" s="23"/>
      <c r="EE236" s="23"/>
      <c r="EF236" s="23"/>
      <c r="EG236" s="23"/>
      <c r="EH236" s="23"/>
      <c r="EI236" s="23"/>
      <c r="EJ236" s="23"/>
      <c r="EK236" s="23"/>
      <c r="EL236" s="23"/>
      <c r="EM236" s="23"/>
      <c r="EN236" s="23"/>
      <c r="EO236" s="23"/>
      <c r="EP236" s="23"/>
      <c r="EQ236" s="23"/>
      <c r="ER236" s="23"/>
      <c r="ES236" s="23"/>
      <c r="ET236" s="23"/>
      <c r="EU236" s="23"/>
      <c r="EV236" s="23"/>
      <c r="EW236" s="23"/>
      <c r="EX236" s="23"/>
      <c r="EY236" s="23"/>
      <c r="EZ236" s="23"/>
      <c r="FA236" s="23"/>
      <c r="FB236" s="23"/>
      <c r="FC236" s="23"/>
      <c r="FD236" s="23"/>
      <c r="FE236" s="23"/>
      <c r="FF236" s="23"/>
      <c r="FG236" s="23"/>
      <c r="FH236" s="23"/>
      <c r="FI236" s="23"/>
      <c r="FJ236" s="23"/>
      <c r="FK236" s="23"/>
      <c r="FL236" s="23"/>
      <c r="FM236" s="23"/>
      <c r="FN236" s="23"/>
      <c r="FO236" s="23"/>
      <c r="FP236" s="23"/>
      <c r="FQ236" s="23"/>
      <c r="FR236" s="23"/>
      <c r="FS236" s="23"/>
      <c r="FT236" s="23"/>
      <c r="FU236" s="23"/>
      <c r="FV236" s="23"/>
      <c r="FW236" s="23"/>
      <c r="FX236" s="23"/>
      <c r="FY236" s="23"/>
      <c r="FZ236" s="23"/>
      <c r="GA236" s="23"/>
      <c r="GB236" s="23"/>
      <c r="GC236" s="23"/>
      <c r="GD236" s="23"/>
      <c r="GE236" s="23"/>
      <c r="GF236" s="23"/>
      <c r="GG236" s="23"/>
      <c r="GH236" s="23"/>
      <c r="GI236" s="23"/>
      <c r="GJ236" s="23"/>
      <c r="GK236" s="23"/>
      <c r="GL236" s="23"/>
      <c r="GM236" s="23"/>
      <c r="GN236" s="23"/>
      <c r="GO236" s="23"/>
      <c r="GP236" s="23"/>
      <c r="GQ236" s="23"/>
      <c r="GR236" s="23"/>
      <c r="GS236" s="23"/>
      <c r="GT236" s="23"/>
      <c r="GU236" s="23"/>
      <c r="GV236" s="23"/>
      <c r="GW236" s="23"/>
      <c r="GX236" s="23"/>
      <c r="GY236" s="23"/>
      <c r="GZ236" s="23"/>
      <c r="HA236" s="23"/>
      <c r="HB236" s="23"/>
      <c r="HC236" s="23"/>
      <c r="HD236" s="23"/>
      <c r="HE236" s="23"/>
      <c r="HF236" s="23"/>
      <c r="HG236" s="23"/>
      <c r="HH236" s="23"/>
      <c r="HI236" s="23"/>
      <c r="HJ236" s="23"/>
      <c r="HK236" s="23"/>
      <c r="HL236" s="23"/>
      <c r="HM236" s="23"/>
      <c r="HN236" s="23"/>
      <c r="HO236" s="23"/>
      <c r="HP236" s="23"/>
      <c r="HQ236" s="23"/>
      <c r="HR236" s="23"/>
      <c r="HS236" s="23"/>
    </row>
    <row r="237" spans="1:227" s="143" customFormat="1">
      <c r="A237" s="23"/>
      <c r="G237" s="120"/>
      <c r="H237" s="96"/>
      <c r="I237" s="23"/>
      <c r="P237" s="23"/>
      <c r="Q237" s="23"/>
      <c r="R237" s="23"/>
      <c r="S237" s="50"/>
      <c r="T237" s="50"/>
      <c r="U237" s="50"/>
      <c r="V237" s="50"/>
      <c r="W237" s="50"/>
      <c r="X237" s="50"/>
      <c r="Y237" s="50"/>
      <c r="Z237" s="50"/>
      <c r="AA237" s="50"/>
      <c r="AB237" s="50"/>
      <c r="AC237" s="50"/>
      <c r="AD237" s="50"/>
      <c r="AE237" s="50"/>
      <c r="AF237" s="50"/>
      <c r="AG237" s="50"/>
      <c r="AH237" s="50"/>
      <c r="AI237" s="50"/>
      <c r="AJ237" s="50"/>
      <c r="AK237" s="50"/>
      <c r="AL237" s="50"/>
      <c r="AM237" s="50"/>
      <c r="AN237" s="50"/>
      <c r="AO237" s="50"/>
      <c r="AP237" s="50"/>
      <c r="AQ237" s="50"/>
      <c r="AR237" s="50"/>
      <c r="AS237" s="50"/>
      <c r="AT237" s="23"/>
      <c r="AU237" s="23"/>
      <c r="AV237" s="23"/>
      <c r="AW237" s="23"/>
      <c r="AX237" s="23"/>
      <c r="AY237" s="23"/>
      <c r="AZ237" s="23"/>
      <c r="BA237" s="23"/>
      <c r="BB237" s="23"/>
      <c r="BC237" s="23"/>
      <c r="BD237" s="23"/>
      <c r="BE237" s="23"/>
      <c r="BF237" s="23"/>
      <c r="BG237" s="23"/>
      <c r="BH237" s="23"/>
      <c r="BI237" s="23"/>
      <c r="BJ237" s="23"/>
      <c r="BK237" s="23"/>
      <c r="BL237" s="23"/>
      <c r="BM237" s="23"/>
      <c r="BN237" s="23"/>
      <c r="BO237" s="23"/>
      <c r="BP237" s="23"/>
      <c r="BQ237" s="23"/>
      <c r="BR237" s="23"/>
      <c r="BS237" s="23"/>
      <c r="BT237" s="23"/>
      <c r="BU237" s="23"/>
      <c r="BV237" s="23"/>
      <c r="BW237" s="23"/>
      <c r="BX237" s="23"/>
      <c r="BY237" s="23"/>
      <c r="BZ237" s="23"/>
      <c r="CA237" s="23"/>
      <c r="CB237" s="23"/>
      <c r="CC237" s="23"/>
      <c r="CD237" s="23"/>
      <c r="CE237" s="23"/>
      <c r="CF237" s="23"/>
      <c r="CG237" s="23"/>
      <c r="CH237" s="23"/>
      <c r="CI237" s="23"/>
      <c r="CJ237" s="23"/>
      <c r="CK237" s="23"/>
      <c r="CL237" s="23"/>
      <c r="CM237" s="23"/>
      <c r="CN237" s="23"/>
      <c r="CO237" s="23"/>
      <c r="CP237" s="23"/>
      <c r="CQ237" s="23"/>
      <c r="CR237" s="23"/>
      <c r="CS237" s="23"/>
      <c r="CT237" s="23"/>
      <c r="CU237" s="23"/>
      <c r="CV237" s="23"/>
      <c r="CW237" s="23"/>
      <c r="CX237" s="23"/>
      <c r="CY237" s="23"/>
      <c r="CZ237" s="23"/>
      <c r="DA237" s="23"/>
      <c r="DB237" s="23"/>
      <c r="DC237" s="23"/>
      <c r="DD237" s="23"/>
      <c r="DE237" s="23"/>
      <c r="DF237" s="23"/>
      <c r="DG237" s="23"/>
      <c r="DH237" s="23"/>
      <c r="DI237" s="23"/>
      <c r="DJ237" s="23"/>
      <c r="DK237" s="23"/>
      <c r="DL237" s="23"/>
      <c r="DM237" s="23"/>
      <c r="DN237" s="23"/>
      <c r="DO237" s="23"/>
      <c r="DP237" s="23"/>
      <c r="DQ237" s="23"/>
      <c r="DR237" s="23"/>
      <c r="DS237" s="23"/>
      <c r="DT237" s="23"/>
      <c r="DU237" s="23"/>
      <c r="DV237" s="23"/>
      <c r="DW237" s="23"/>
      <c r="DX237" s="23"/>
      <c r="DY237" s="23"/>
      <c r="DZ237" s="23"/>
      <c r="EA237" s="23"/>
      <c r="EB237" s="23"/>
      <c r="EC237" s="23"/>
      <c r="ED237" s="23"/>
      <c r="EE237" s="23"/>
      <c r="EF237" s="23"/>
      <c r="EG237" s="23"/>
      <c r="EH237" s="23"/>
      <c r="EI237" s="23"/>
      <c r="EJ237" s="23"/>
      <c r="EK237" s="23"/>
      <c r="EL237" s="23"/>
      <c r="EM237" s="23"/>
      <c r="EN237" s="23"/>
      <c r="EO237" s="23"/>
      <c r="EP237" s="23"/>
      <c r="EQ237" s="23"/>
      <c r="ER237" s="23"/>
      <c r="ES237" s="23"/>
      <c r="ET237" s="23"/>
      <c r="EU237" s="23"/>
      <c r="EV237" s="23"/>
      <c r="EW237" s="23"/>
      <c r="EX237" s="23"/>
      <c r="EY237" s="23"/>
      <c r="EZ237" s="23"/>
      <c r="FA237" s="23"/>
      <c r="FB237" s="23"/>
      <c r="FC237" s="23"/>
      <c r="FD237" s="23"/>
      <c r="FE237" s="23"/>
      <c r="FF237" s="23"/>
      <c r="FG237" s="23"/>
      <c r="FH237" s="23"/>
      <c r="FI237" s="23"/>
      <c r="FJ237" s="23"/>
      <c r="FK237" s="23"/>
      <c r="FL237" s="23"/>
      <c r="FM237" s="23"/>
      <c r="FN237" s="23"/>
      <c r="FO237" s="23"/>
      <c r="FP237" s="23"/>
      <c r="FQ237" s="23"/>
      <c r="FR237" s="23"/>
      <c r="FS237" s="23"/>
      <c r="FT237" s="23"/>
      <c r="FU237" s="23"/>
      <c r="FV237" s="23"/>
      <c r="FW237" s="23"/>
      <c r="FX237" s="23"/>
      <c r="FY237" s="23"/>
      <c r="FZ237" s="23"/>
      <c r="GA237" s="23"/>
      <c r="GB237" s="23"/>
      <c r="GC237" s="23"/>
      <c r="GD237" s="23"/>
      <c r="GE237" s="23"/>
      <c r="GF237" s="23"/>
      <c r="GG237" s="23"/>
      <c r="GH237" s="23"/>
      <c r="GI237" s="23"/>
      <c r="GJ237" s="23"/>
      <c r="GK237" s="23"/>
      <c r="GL237" s="23"/>
      <c r="GM237" s="23"/>
      <c r="GN237" s="23"/>
      <c r="GO237" s="23"/>
      <c r="GP237" s="23"/>
      <c r="GQ237" s="23"/>
      <c r="GR237" s="23"/>
      <c r="GS237" s="23"/>
      <c r="GT237" s="23"/>
      <c r="GU237" s="23"/>
      <c r="GV237" s="23"/>
      <c r="GW237" s="23"/>
      <c r="GX237" s="23"/>
      <c r="GY237" s="23"/>
      <c r="GZ237" s="23"/>
      <c r="HA237" s="23"/>
      <c r="HB237" s="23"/>
      <c r="HC237" s="23"/>
      <c r="HD237" s="23"/>
      <c r="HE237" s="23"/>
      <c r="HF237" s="23"/>
      <c r="HG237" s="23"/>
      <c r="HH237" s="23"/>
      <c r="HI237" s="23"/>
      <c r="HJ237" s="23"/>
      <c r="HK237" s="23"/>
      <c r="HL237" s="23"/>
      <c r="HM237" s="23"/>
      <c r="HN237" s="23"/>
      <c r="HO237" s="23"/>
      <c r="HP237" s="23"/>
      <c r="HQ237" s="23"/>
      <c r="HR237" s="23"/>
      <c r="HS237" s="23"/>
    </row>
    <row r="238" spans="1:227" s="143" customFormat="1">
      <c r="A238" s="23"/>
      <c r="G238" s="120"/>
      <c r="H238" s="96"/>
      <c r="I238" s="23"/>
      <c r="P238" s="23"/>
      <c r="Q238" s="23"/>
      <c r="R238" s="23"/>
      <c r="S238" s="50"/>
      <c r="T238" s="50"/>
      <c r="U238" s="50"/>
      <c r="V238" s="50"/>
      <c r="W238" s="50"/>
      <c r="X238" s="50"/>
      <c r="Y238" s="50"/>
      <c r="Z238" s="50"/>
      <c r="AA238" s="50"/>
      <c r="AB238" s="50"/>
      <c r="AC238" s="50"/>
      <c r="AD238" s="50"/>
      <c r="AE238" s="50"/>
      <c r="AF238" s="50"/>
      <c r="AG238" s="50"/>
      <c r="AH238" s="50"/>
      <c r="AI238" s="50"/>
      <c r="AJ238" s="50"/>
      <c r="AK238" s="50"/>
      <c r="AL238" s="50"/>
      <c r="AM238" s="50"/>
      <c r="AN238" s="50"/>
      <c r="AO238" s="50"/>
      <c r="AP238" s="50"/>
      <c r="AQ238" s="50"/>
      <c r="AR238" s="50"/>
      <c r="AS238" s="50"/>
      <c r="AT238" s="23"/>
      <c r="AU238" s="23"/>
      <c r="AV238" s="23"/>
      <c r="AW238" s="23"/>
      <c r="AX238" s="23"/>
      <c r="AY238" s="23"/>
      <c r="AZ238" s="23"/>
      <c r="BA238" s="23"/>
      <c r="BB238" s="23"/>
      <c r="BC238" s="23"/>
      <c r="BD238" s="23"/>
      <c r="BE238" s="23"/>
      <c r="BF238" s="23"/>
      <c r="BG238" s="23"/>
      <c r="BH238" s="23"/>
      <c r="BI238" s="23"/>
      <c r="BJ238" s="23"/>
      <c r="BK238" s="23"/>
      <c r="BL238" s="23"/>
      <c r="BM238" s="23"/>
      <c r="BN238" s="23"/>
      <c r="BO238" s="23"/>
      <c r="BP238" s="23"/>
      <c r="BQ238" s="23"/>
      <c r="BR238" s="23"/>
      <c r="BS238" s="23"/>
      <c r="BT238" s="23"/>
      <c r="BU238" s="23"/>
      <c r="BV238" s="23"/>
      <c r="BW238" s="23"/>
      <c r="BX238" s="23"/>
      <c r="BY238" s="23"/>
      <c r="BZ238" s="23"/>
      <c r="CA238" s="23"/>
      <c r="CB238" s="23"/>
      <c r="CC238" s="23"/>
      <c r="CD238" s="23"/>
      <c r="CE238" s="23"/>
      <c r="CF238" s="23"/>
      <c r="CG238" s="23"/>
      <c r="CH238" s="23"/>
      <c r="CI238" s="23"/>
      <c r="CJ238" s="23"/>
      <c r="CK238" s="23"/>
      <c r="CL238" s="23"/>
      <c r="CM238" s="23"/>
      <c r="CN238" s="23"/>
      <c r="CO238" s="23"/>
      <c r="CP238" s="23"/>
      <c r="CQ238" s="23"/>
      <c r="CR238" s="23"/>
      <c r="CS238" s="23"/>
      <c r="CT238" s="23"/>
      <c r="CU238" s="23"/>
      <c r="CV238" s="23"/>
      <c r="CW238" s="23"/>
      <c r="CX238" s="23"/>
      <c r="CY238" s="23"/>
      <c r="CZ238" s="23"/>
      <c r="DA238" s="23"/>
      <c r="DB238" s="23"/>
      <c r="DC238" s="23"/>
      <c r="DD238" s="23"/>
      <c r="DE238" s="23"/>
      <c r="DF238" s="23"/>
      <c r="DG238" s="23"/>
      <c r="DH238" s="23"/>
      <c r="DI238" s="23"/>
      <c r="DJ238" s="23"/>
      <c r="DK238" s="23"/>
      <c r="DL238" s="23"/>
      <c r="DM238" s="23"/>
      <c r="DN238" s="23"/>
      <c r="DO238" s="23"/>
      <c r="DP238" s="23"/>
      <c r="DQ238" s="23"/>
      <c r="DR238" s="23"/>
      <c r="DS238" s="23"/>
      <c r="DT238" s="23"/>
      <c r="DU238" s="23"/>
      <c r="DV238" s="23"/>
      <c r="DW238" s="23"/>
      <c r="DX238" s="23"/>
      <c r="DY238" s="23"/>
      <c r="DZ238" s="23"/>
      <c r="EA238" s="23"/>
      <c r="EB238" s="23"/>
      <c r="EC238" s="23"/>
      <c r="ED238" s="23"/>
      <c r="EE238" s="23"/>
      <c r="EF238" s="23"/>
      <c r="EG238" s="23"/>
      <c r="EH238" s="23"/>
      <c r="EI238" s="23"/>
      <c r="EJ238" s="23"/>
      <c r="EK238" s="23"/>
      <c r="EL238" s="23"/>
      <c r="EM238" s="23"/>
      <c r="EN238" s="23"/>
      <c r="EO238" s="23"/>
      <c r="EP238" s="23"/>
      <c r="EQ238" s="23"/>
      <c r="ER238" s="23"/>
      <c r="ES238" s="23"/>
      <c r="ET238" s="23"/>
      <c r="EU238" s="23"/>
      <c r="EV238" s="23"/>
      <c r="EW238" s="23"/>
      <c r="EX238" s="23"/>
      <c r="EY238" s="23"/>
      <c r="EZ238" s="23"/>
      <c r="FA238" s="23"/>
      <c r="FB238" s="23"/>
      <c r="FC238" s="23"/>
      <c r="FD238" s="23"/>
      <c r="FE238" s="23"/>
      <c r="FF238" s="23"/>
      <c r="FG238" s="23"/>
      <c r="FH238" s="23"/>
      <c r="FI238" s="23"/>
      <c r="FJ238" s="23"/>
      <c r="FK238" s="23"/>
      <c r="FL238" s="23"/>
      <c r="FM238" s="23"/>
      <c r="FN238" s="23"/>
      <c r="FO238" s="23"/>
      <c r="FP238" s="23"/>
      <c r="FQ238" s="23"/>
      <c r="FR238" s="23"/>
      <c r="FS238" s="23"/>
      <c r="FT238" s="23"/>
      <c r="FU238" s="23"/>
      <c r="FV238" s="23"/>
      <c r="FW238" s="23"/>
      <c r="FX238" s="23"/>
      <c r="FY238" s="23"/>
      <c r="FZ238" s="23"/>
      <c r="GA238" s="23"/>
      <c r="GB238" s="23"/>
      <c r="GC238" s="23"/>
      <c r="GD238" s="23"/>
      <c r="GE238" s="23"/>
      <c r="GF238" s="23"/>
      <c r="GG238" s="23"/>
      <c r="GH238" s="23"/>
      <c r="GI238" s="23"/>
      <c r="GJ238" s="23"/>
      <c r="GK238" s="23"/>
      <c r="GL238" s="23"/>
      <c r="GM238" s="23"/>
      <c r="GN238" s="23"/>
      <c r="GO238" s="23"/>
      <c r="GP238" s="23"/>
      <c r="GQ238" s="23"/>
      <c r="GR238" s="23"/>
      <c r="GS238" s="23"/>
      <c r="GT238" s="23"/>
      <c r="GU238" s="23"/>
      <c r="GV238" s="23"/>
      <c r="GW238" s="23"/>
      <c r="GX238" s="23"/>
      <c r="GY238" s="23"/>
      <c r="GZ238" s="23"/>
      <c r="HA238" s="23"/>
      <c r="HB238" s="23"/>
      <c r="HC238" s="23"/>
      <c r="HD238" s="23"/>
      <c r="HE238" s="23"/>
      <c r="HF238" s="23"/>
      <c r="HG238" s="23"/>
      <c r="HH238" s="23"/>
      <c r="HI238" s="23"/>
      <c r="HJ238" s="23"/>
      <c r="HK238" s="23"/>
      <c r="HL238" s="23"/>
      <c r="HM238" s="23"/>
      <c r="HN238" s="23"/>
      <c r="HO238" s="23"/>
      <c r="HP238" s="23"/>
      <c r="HQ238" s="23"/>
      <c r="HR238" s="23"/>
      <c r="HS238" s="23"/>
    </row>
    <row r="239" spans="1:227" s="143" customFormat="1">
      <c r="A239" s="23"/>
      <c r="G239" s="120"/>
      <c r="H239" s="96"/>
      <c r="I239" s="23"/>
      <c r="P239" s="23"/>
      <c r="Q239" s="23"/>
      <c r="R239" s="23"/>
      <c r="S239" s="50"/>
      <c r="T239" s="50"/>
      <c r="U239" s="50"/>
      <c r="V239" s="50"/>
      <c r="W239" s="50"/>
      <c r="X239" s="50"/>
      <c r="Y239" s="50"/>
      <c r="Z239" s="50"/>
      <c r="AA239" s="50"/>
      <c r="AB239" s="50"/>
      <c r="AC239" s="50"/>
      <c r="AD239" s="50"/>
      <c r="AE239" s="50"/>
      <c r="AF239" s="50"/>
      <c r="AG239" s="50"/>
      <c r="AH239" s="50"/>
      <c r="AI239" s="50"/>
      <c r="AJ239" s="50"/>
      <c r="AK239" s="50"/>
      <c r="AL239" s="50"/>
      <c r="AM239" s="50"/>
      <c r="AN239" s="50"/>
      <c r="AO239" s="50"/>
      <c r="AP239" s="50"/>
      <c r="AQ239" s="50"/>
      <c r="AR239" s="50"/>
      <c r="AS239" s="50"/>
      <c r="AT239" s="23"/>
      <c r="AU239" s="23"/>
      <c r="AV239" s="23"/>
      <c r="AW239" s="23"/>
      <c r="AX239" s="23"/>
      <c r="AY239" s="23"/>
      <c r="AZ239" s="23"/>
      <c r="BA239" s="23"/>
      <c r="BB239" s="23"/>
      <c r="BC239" s="23"/>
      <c r="BD239" s="23"/>
      <c r="BE239" s="23"/>
      <c r="BF239" s="23"/>
      <c r="BG239" s="23"/>
      <c r="BH239" s="23"/>
      <c r="BI239" s="23"/>
      <c r="BJ239" s="23"/>
      <c r="BK239" s="23"/>
      <c r="BL239" s="23"/>
      <c r="BM239" s="23"/>
      <c r="BN239" s="23"/>
      <c r="BO239" s="23"/>
      <c r="BP239" s="23"/>
      <c r="BQ239" s="23"/>
      <c r="BR239" s="23"/>
      <c r="BS239" s="23"/>
      <c r="BT239" s="23"/>
      <c r="BU239" s="23"/>
      <c r="BV239" s="23"/>
      <c r="BW239" s="23"/>
      <c r="BX239" s="23"/>
      <c r="BY239" s="23"/>
      <c r="BZ239" s="23"/>
      <c r="CA239" s="23"/>
      <c r="CB239" s="23"/>
      <c r="CC239" s="23"/>
      <c r="CD239" s="23"/>
      <c r="CE239" s="23"/>
      <c r="CF239" s="23"/>
      <c r="CG239" s="23"/>
      <c r="CH239" s="23"/>
      <c r="CI239" s="23"/>
      <c r="CJ239" s="23"/>
      <c r="CK239" s="23"/>
      <c r="CL239" s="23"/>
      <c r="CM239" s="23"/>
      <c r="CN239" s="23"/>
      <c r="CO239" s="23"/>
      <c r="CP239" s="23"/>
      <c r="CQ239" s="23"/>
      <c r="CR239" s="23"/>
      <c r="CS239" s="23"/>
      <c r="CT239" s="23"/>
      <c r="CU239" s="23"/>
      <c r="CV239" s="23"/>
      <c r="CW239" s="23"/>
      <c r="CX239" s="23"/>
      <c r="CY239" s="23"/>
      <c r="CZ239" s="23"/>
      <c r="DA239" s="23"/>
      <c r="DB239" s="23"/>
      <c r="DC239" s="23"/>
      <c r="DD239" s="23"/>
      <c r="DE239" s="23"/>
      <c r="DF239" s="23"/>
      <c r="DG239" s="23"/>
      <c r="DH239" s="23"/>
      <c r="DI239" s="23"/>
      <c r="DJ239" s="23"/>
      <c r="DK239" s="23"/>
      <c r="DL239" s="23"/>
      <c r="DM239" s="23"/>
      <c r="DN239" s="23"/>
      <c r="DO239" s="23"/>
      <c r="DP239" s="23"/>
      <c r="DQ239" s="23"/>
      <c r="DR239" s="23"/>
      <c r="DS239" s="23"/>
      <c r="DT239" s="23"/>
      <c r="DU239" s="23"/>
      <c r="DV239" s="23"/>
      <c r="DW239" s="23"/>
      <c r="DX239" s="23"/>
      <c r="DY239" s="23"/>
      <c r="DZ239" s="23"/>
      <c r="EA239" s="23"/>
      <c r="EB239" s="23"/>
      <c r="EC239" s="23"/>
      <c r="ED239" s="23"/>
      <c r="EE239" s="23"/>
      <c r="EF239" s="23"/>
      <c r="EG239" s="23"/>
      <c r="EH239" s="23"/>
      <c r="EI239" s="23"/>
      <c r="EJ239" s="23"/>
      <c r="EK239" s="23"/>
      <c r="EL239" s="23"/>
      <c r="EM239" s="23"/>
      <c r="EN239" s="23"/>
      <c r="EO239" s="23"/>
      <c r="EP239" s="23"/>
      <c r="EQ239" s="23"/>
      <c r="ER239" s="23"/>
      <c r="ES239" s="23"/>
      <c r="ET239" s="23"/>
      <c r="EU239" s="23"/>
      <c r="EV239" s="23"/>
      <c r="EW239" s="23"/>
      <c r="EX239" s="23"/>
      <c r="EY239" s="23"/>
      <c r="EZ239" s="23"/>
      <c r="FA239" s="23"/>
      <c r="FB239" s="23"/>
      <c r="FC239" s="23"/>
      <c r="FD239" s="23"/>
      <c r="FE239" s="23"/>
      <c r="FF239" s="23"/>
      <c r="FG239" s="23"/>
      <c r="FH239" s="23"/>
      <c r="FI239" s="23"/>
      <c r="FJ239" s="23"/>
      <c r="FK239" s="23"/>
      <c r="FL239" s="23"/>
      <c r="FM239" s="23"/>
      <c r="FN239" s="23"/>
      <c r="FO239" s="23"/>
      <c r="FP239" s="23"/>
      <c r="FQ239" s="23"/>
      <c r="FR239" s="23"/>
      <c r="FS239" s="23"/>
      <c r="FT239" s="23"/>
      <c r="FU239" s="23"/>
      <c r="FV239" s="23"/>
      <c r="FW239" s="23"/>
      <c r="FX239" s="23"/>
      <c r="FY239" s="23"/>
      <c r="FZ239" s="23"/>
      <c r="GA239" s="23"/>
      <c r="GB239" s="23"/>
      <c r="GC239" s="23"/>
      <c r="GD239" s="23"/>
      <c r="GE239" s="23"/>
      <c r="GF239" s="23"/>
      <c r="GG239" s="23"/>
      <c r="GH239" s="23"/>
      <c r="GI239" s="23"/>
      <c r="GJ239" s="23"/>
      <c r="GK239" s="23"/>
      <c r="GL239" s="23"/>
      <c r="GM239" s="23"/>
      <c r="GN239" s="23"/>
      <c r="GO239" s="23"/>
      <c r="GP239" s="23"/>
      <c r="GQ239" s="23"/>
      <c r="GR239" s="23"/>
      <c r="GS239" s="23"/>
      <c r="GT239" s="23"/>
      <c r="GU239" s="23"/>
      <c r="GV239" s="23"/>
      <c r="GW239" s="23"/>
      <c r="GX239" s="23"/>
      <c r="GY239" s="23"/>
      <c r="GZ239" s="23"/>
      <c r="HA239" s="23"/>
      <c r="HB239" s="23"/>
      <c r="HC239" s="23"/>
      <c r="HD239" s="23"/>
      <c r="HE239" s="23"/>
      <c r="HF239" s="23"/>
      <c r="HG239" s="23"/>
      <c r="HH239" s="23"/>
      <c r="HI239" s="23"/>
      <c r="HJ239" s="23"/>
      <c r="HK239" s="23"/>
      <c r="HL239" s="23"/>
      <c r="HM239" s="23"/>
      <c r="HN239" s="23"/>
      <c r="HO239" s="23"/>
      <c r="HP239" s="23"/>
      <c r="HQ239" s="23"/>
      <c r="HR239" s="23"/>
      <c r="HS239" s="23"/>
    </row>
    <row r="240" spans="1:227" s="143" customFormat="1">
      <c r="A240" s="23"/>
      <c r="G240" s="120"/>
      <c r="H240" s="96"/>
      <c r="I240" s="23"/>
      <c r="P240" s="23"/>
      <c r="Q240" s="23"/>
      <c r="R240" s="23"/>
      <c r="S240" s="50"/>
      <c r="T240" s="50"/>
      <c r="U240" s="50"/>
      <c r="V240" s="50"/>
      <c r="W240" s="50"/>
      <c r="X240" s="50"/>
      <c r="Y240" s="50"/>
      <c r="Z240" s="50"/>
      <c r="AA240" s="50"/>
      <c r="AB240" s="50"/>
      <c r="AC240" s="50"/>
      <c r="AD240" s="50"/>
      <c r="AE240" s="50"/>
      <c r="AF240" s="50"/>
      <c r="AG240" s="50"/>
      <c r="AH240" s="50"/>
      <c r="AI240" s="50"/>
      <c r="AJ240" s="50"/>
      <c r="AK240" s="50"/>
      <c r="AL240" s="50"/>
      <c r="AM240" s="50"/>
      <c r="AN240" s="50"/>
      <c r="AO240" s="50"/>
      <c r="AP240" s="50"/>
      <c r="AQ240" s="50"/>
      <c r="AR240" s="50"/>
      <c r="AS240" s="50"/>
      <c r="AT240" s="23"/>
      <c r="AU240" s="23"/>
      <c r="AV240" s="23"/>
      <c r="AW240" s="23"/>
      <c r="AX240" s="23"/>
      <c r="AY240" s="23"/>
      <c r="AZ240" s="23"/>
      <c r="BA240" s="23"/>
      <c r="BB240" s="23"/>
      <c r="BC240" s="23"/>
      <c r="BD240" s="23"/>
      <c r="BE240" s="23"/>
      <c r="BF240" s="23"/>
      <c r="BG240" s="23"/>
      <c r="BH240" s="23"/>
      <c r="BI240" s="23"/>
      <c r="BJ240" s="23"/>
      <c r="BK240" s="23"/>
      <c r="BL240" s="23"/>
      <c r="BM240" s="23"/>
      <c r="BN240" s="23"/>
      <c r="BO240" s="23"/>
      <c r="BP240" s="23"/>
      <c r="BQ240" s="23"/>
      <c r="BR240" s="23"/>
      <c r="BS240" s="23"/>
      <c r="BT240" s="23"/>
      <c r="BU240" s="23"/>
      <c r="BV240" s="23"/>
      <c r="BW240" s="23"/>
      <c r="BX240" s="23"/>
      <c r="BY240" s="23"/>
      <c r="BZ240" s="23"/>
      <c r="CA240" s="23"/>
      <c r="CB240" s="23"/>
      <c r="CC240" s="23"/>
      <c r="CD240" s="23"/>
      <c r="CE240" s="23"/>
      <c r="CF240" s="23"/>
      <c r="CG240" s="23"/>
      <c r="CH240" s="23"/>
      <c r="CI240" s="23"/>
      <c r="CJ240" s="23"/>
      <c r="CK240" s="23"/>
      <c r="CL240" s="23"/>
      <c r="CM240" s="23"/>
      <c r="CN240" s="23"/>
      <c r="CO240" s="23"/>
      <c r="CP240" s="23"/>
      <c r="CQ240" s="23"/>
      <c r="CR240" s="23"/>
      <c r="CS240" s="23"/>
      <c r="CT240" s="23"/>
      <c r="CU240" s="23"/>
      <c r="CV240" s="23"/>
      <c r="CW240" s="23"/>
      <c r="CX240" s="23"/>
      <c r="CY240" s="23"/>
      <c r="CZ240" s="23"/>
      <c r="DA240" s="23"/>
      <c r="DB240" s="23"/>
      <c r="DC240" s="23"/>
      <c r="DD240" s="23"/>
      <c r="DE240" s="23"/>
      <c r="DF240" s="23"/>
      <c r="DG240" s="23"/>
      <c r="DH240" s="23"/>
      <c r="DI240" s="23"/>
      <c r="DJ240" s="23"/>
      <c r="DK240" s="23"/>
      <c r="DL240" s="23"/>
      <c r="DM240" s="23"/>
      <c r="DN240" s="23"/>
      <c r="DO240" s="23"/>
      <c r="DP240" s="23"/>
      <c r="DQ240" s="23"/>
      <c r="DR240" s="23"/>
      <c r="DS240" s="23"/>
      <c r="DT240" s="23"/>
      <c r="DU240" s="23"/>
      <c r="DV240" s="23"/>
      <c r="DW240" s="23"/>
      <c r="DX240" s="23"/>
      <c r="DY240" s="23"/>
      <c r="DZ240" s="23"/>
      <c r="EA240" s="23"/>
      <c r="EB240" s="23"/>
      <c r="EC240" s="23"/>
      <c r="ED240" s="23"/>
      <c r="EE240" s="23"/>
      <c r="EF240" s="23"/>
      <c r="EG240" s="23"/>
      <c r="EH240" s="23"/>
      <c r="EI240" s="23"/>
      <c r="EJ240" s="23"/>
      <c r="EK240" s="23"/>
      <c r="EL240" s="23"/>
      <c r="EM240" s="23"/>
      <c r="EN240" s="23"/>
      <c r="EO240" s="23"/>
      <c r="EP240" s="23"/>
      <c r="EQ240" s="23"/>
      <c r="ER240" s="23"/>
      <c r="ES240" s="23"/>
      <c r="ET240" s="23"/>
      <c r="EU240" s="23"/>
      <c r="EV240" s="23"/>
      <c r="EW240" s="23"/>
      <c r="EX240" s="23"/>
      <c r="EY240" s="23"/>
      <c r="EZ240" s="23"/>
      <c r="FA240" s="23"/>
      <c r="FB240" s="23"/>
      <c r="FC240" s="23"/>
      <c r="FD240" s="23"/>
      <c r="FE240" s="23"/>
      <c r="FF240" s="23"/>
      <c r="FG240" s="23"/>
      <c r="FH240" s="23"/>
      <c r="FI240" s="23"/>
      <c r="FJ240" s="23"/>
      <c r="FK240" s="23"/>
      <c r="FL240" s="23"/>
      <c r="FM240" s="23"/>
      <c r="FN240" s="23"/>
      <c r="FO240" s="23"/>
      <c r="FP240" s="23"/>
      <c r="FQ240" s="23"/>
      <c r="FR240" s="23"/>
      <c r="FS240" s="23"/>
      <c r="FT240" s="23"/>
      <c r="FU240" s="23"/>
      <c r="FV240" s="23"/>
      <c r="FW240" s="23"/>
      <c r="FX240" s="23"/>
      <c r="FY240" s="23"/>
      <c r="FZ240" s="23"/>
      <c r="GA240" s="23"/>
      <c r="GB240" s="23"/>
      <c r="GC240" s="23"/>
      <c r="GD240" s="23"/>
      <c r="GE240" s="23"/>
      <c r="GF240" s="23"/>
      <c r="GG240" s="23"/>
      <c r="GH240" s="23"/>
      <c r="GI240" s="23"/>
      <c r="GJ240" s="23"/>
      <c r="GK240" s="23"/>
      <c r="GL240" s="23"/>
      <c r="GM240" s="23"/>
      <c r="GN240" s="23"/>
      <c r="GO240" s="23"/>
      <c r="GP240" s="23"/>
      <c r="GQ240" s="23"/>
      <c r="GR240" s="23"/>
      <c r="GS240" s="23"/>
      <c r="GT240" s="23"/>
      <c r="GU240" s="23"/>
      <c r="GV240" s="23"/>
      <c r="GW240" s="23"/>
      <c r="GX240" s="23"/>
      <c r="GY240" s="23"/>
      <c r="GZ240" s="23"/>
      <c r="HA240" s="23"/>
      <c r="HB240" s="23"/>
      <c r="HC240" s="23"/>
      <c r="HD240" s="23"/>
      <c r="HE240" s="23"/>
      <c r="HF240" s="23"/>
      <c r="HG240" s="23"/>
      <c r="HH240" s="23"/>
      <c r="HI240" s="23"/>
      <c r="HJ240" s="23"/>
      <c r="HK240" s="23"/>
      <c r="HL240" s="23"/>
      <c r="HM240" s="23"/>
      <c r="HN240" s="23"/>
      <c r="HO240" s="23"/>
      <c r="HP240" s="23"/>
      <c r="HQ240" s="23"/>
      <c r="HR240" s="23"/>
      <c r="HS240" s="23"/>
    </row>
    <row r="241" spans="1:227" s="143" customFormat="1">
      <c r="A241" s="23"/>
      <c r="G241" s="120"/>
      <c r="H241" s="96"/>
      <c r="I241" s="23"/>
      <c r="P241" s="23"/>
      <c r="Q241" s="23"/>
      <c r="R241" s="23"/>
      <c r="S241" s="50"/>
      <c r="T241" s="50"/>
      <c r="U241" s="50"/>
      <c r="V241" s="50"/>
      <c r="W241" s="50"/>
      <c r="X241" s="50"/>
      <c r="Y241" s="50"/>
      <c r="Z241" s="50"/>
      <c r="AA241" s="50"/>
      <c r="AB241" s="50"/>
      <c r="AC241" s="50"/>
      <c r="AD241" s="50"/>
      <c r="AE241" s="50"/>
      <c r="AF241" s="50"/>
      <c r="AG241" s="50"/>
      <c r="AH241" s="50"/>
      <c r="AI241" s="50"/>
      <c r="AJ241" s="50"/>
      <c r="AK241" s="50"/>
      <c r="AL241" s="50"/>
      <c r="AM241" s="50"/>
      <c r="AN241" s="50"/>
      <c r="AO241" s="50"/>
      <c r="AP241" s="50"/>
      <c r="AQ241" s="50"/>
      <c r="AR241" s="50"/>
      <c r="AS241" s="50"/>
      <c r="AT241" s="23"/>
      <c r="AU241" s="23"/>
      <c r="AV241" s="23"/>
      <c r="AW241" s="23"/>
      <c r="AX241" s="23"/>
      <c r="AY241" s="23"/>
      <c r="AZ241" s="23"/>
      <c r="BA241" s="23"/>
      <c r="BB241" s="23"/>
      <c r="BC241" s="23"/>
      <c r="BD241" s="23"/>
      <c r="BE241" s="23"/>
      <c r="BF241" s="23"/>
      <c r="BG241" s="23"/>
      <c r="BH241" s="23"/>
      <c r="BI241" s="23"/>
      <c r="BJ241" s="23"/>
      <c r="BK241" s="23"/>
      <c r="BL241" s="23"/>
      <c r="BM241" s="23"/>
      <c r="BN241" s="23"/>
      <c r="BO241" s="23"/>
      <c r="BP241" s="23"/>
      <c r="BQ241" s="23"/>
      <c r="BR241" s="23"/>
      <c r="BS241" s="23"/>
      <c r="BT241" s="23"/>
      <c r="BU241" s="23"/>
      <c r="BV241" s="23"/>
      <c r="BW241" s="23"/>
      <c r="BX241" s="23"/>
      <c r="BY241" s="23"/>
      <c r="BZ241" s="23"/>
      <c r="CA241" s="23"/>
      <c r="CB241" s="23"/>
      <c r="CC241" s="23"/>
      <c r="CD241" s="23"/>
      <c r="CE241" s="23"/>
      <c r="CF241" s="23"/>
      <c r="CG241" s="23"/>
      <c r="CH241" s="23"/>
      <c r="CI241" s="23"/>
      <c r="CJ241" s="23"/>
      <c r="CK241" s="23"/>
      <c r="CL241" s="23"/>
      <c r="CM241" s="23"/>
      <c r="CN241" s="23"/>
      <c r="CO241" s="23"/>
      <c r="CP241" s="23"/>
      <c r="CQ241" s="23"/>
      <c r="CR241" s="23"/>
      <c r="CS241" s="23"/>
      <c r="CT241" s="23"/>
      <c r="CU241" s="23"/>
      <c r="CV241" s="23"/>
      <c r="CW241" s="23"/>
      <c r="CX241" s="23"/>
      <c r="CY241" s="23"/>
      <c r="CZ241" s="23"/>
      <c r="DA241" s="23"/>
      <c r="DB241" s="23"/>
      <c r="DC241" s="23"/>
      <c r="DD241" s="23"/>
      <c r="DE241" s="23"/>
      <c r="DF241" s="23"/>
      <c r="DG241" s="23"/>
      <c r="DH241" s="23"/>
      <c r="DI241" s="23"/>
      <c r="DJ241" s="23"/>
      <c r="DK241" s="23"/>
      <c r="DL241" s="23"/>
      <c r="DM241" s="23"/>
      <c r="DN241" s="23"/>
      <c r="DO241" s="23"/>
      <c r="DP241" s="23"/>
      <c r="DQ241" s="23"/>
      <c r="DR241" s="23"/>
      <c r="DS241" s="23"/>
      <c r="DT241" s="23"/>
      <c r="DU241" s="23"/>
      <c r="DV241" s="23"/>
      <c r="DW241" s="23"/>
      <c r="DX241" s="23"/>
      <c r="DY241" s="23"/>
      <c r="DZ241" s="23"/>
      <c r="EA241" s="23"/>
      <c r="EB241" s="23"/>
      <c r="EC241" s="23"/>
      <c r="ED241" s="23"/>
      <c r="EE241" s="23"/>
      <c r="EF241" s="23"/>
      <c r="EG241" s="23"/>
      <c r="EH241" s="23"/>
      <c r="EI241" s="23"/>
      <c r="EJ241" s="23"/>
      <c r="EK241" s="23"/>
      <c r="EL241" s="23"/>
      <c r="EM241" s="23"/>
      <c r="EN241" s="23"/>
      <c r="EO241" s="23"/>
      <c r="EP241" s="23"/>
      <c r="EQ241" s="23"/>
      <c r="ER241" s="23"/>
      <c r="ES241" s="23"/>
      <c r="ET241" s="23"/>
      <c r="EU241" s="23"/>
      <c r="EV241" s="23"/>
      <c r="EW241" s="23"/>
      <c r="EX241" s="23"/>
      <c r="EY241" s="23"/>
      <c r="EZ241" s="23"/>
      <c r="FA241" s="23"/>
      <c r="FB241" s="23"/>
      <c r="FC241" s="23"/>
      <c r="FD241" s="23"/>
      <c r="FE241" s="23"/>
      <c r="FF241" s="23"/>
      <c r="FG241" s="23"/>
      <c r="FH241" s="23"/>
      <c r="FI241" s="23"/>
      <c r="FJ241" s="23"/>
      <c r="FK241" s="23"/>
      <c r="FL241" s="23"/>
      <c r="FM241" s="23"/>
      <c r="FN241" s="23"/>
      <c r="FO241" s="23"/>
      <c r="FP241" s="23"/>
      <c r="FQ241" s="23"/>
      <c r="FR241" s="23"/>
      <c r="FS241" s="23"/>
      <c r="FT241" s="23"/>
      <c r="FU241" s="23"/>
      <c r="FV241" s="23"/>
      <c r="FW241" s="23"/>
      <c r="FX241" s="23"/>
      <c r="FY241" s="23"/>
      <c r="FZ241" s="23"/>
      <c r="GA241" s="23"/>
      <c r="GB241" s="23"/>
      <c r="GC241" s="23"/>
      <c r="GD241" s="23"/>
      <c r="GE241" s="23"/>
      <c r="GF241" s="23"/>
      <c r="GG241" s="23"/>
      <c r="GH241" s="23"/>
      <c r="GI241" s="23"/>
      <c r="GJ241" s="23"/>
      <c r="GK241" s="23"/>
      <c r="GL241" s="23"/>
      <c r="GM241" s="23"/>
      <c r="GN241" s="23"/>
      <c r="GO241" s="23"/>
      <c r="GP241" s="23"/>
      <c r="GQ241" s="23"/>
      <c r="GR241" s="23"/>
      <c r="GS241" s="23"/>
      <c r="GT241" s="23"/>
      <c r="GU241" s="23"/>
      <c r="GV241" s="23"/>
      <c r="GW241" s="23"/>
      <c r="GX241" s="23"/>
      <c r="GY241" s="23"/>
      <c r="GZ241" s="23"/>
      <c r="HA241" s="23"/>
      <c r="HB241" s="23"/>
      <c r="HC241" s="23"/>
      <c r="HD241" s="23"/>
      <c r="HE241" s="23"/>
      <c r="HF241" s="23"/>
      <c r="HG241" s="23"/>
      <c r="HH241" s="23"/>
      <c r="HI241" s="23"/>
      <c r="HJ241" s="23"/>
      <c r="HK241" s="23"/>
      <c r="HL241" s="23"/>
      <c r="HM241" s="23"/>
      <c r="HN241" s="23"/>
      <c r="HO241" s="23"/>
      <c r="HP241" s="23"/>
      <c r="HQ241" s="23"/>
      <c r="HR241" s="23"/>
      <c r="HS241" s="23"/>
    </row>
    <row r="242" spans="1:227" s="143" customFormat="1">
      <c r="A242" s="23"/>
      <c r="G242" s="120"/>
      <c r="H242" s="96"/>
      <c r="I242" s="23"/>
      <c r="P242" s="23"/>
      <c r="Q242" s="23"/>
      <c r="R242" s="23"/>
      <c r="S242" s="50"/>
      <c r="T242" s="50"/>
      <c r="U242" s="50"/>
      <c r="V242" s="50"/>
      <c r="W242" s="50"/>
      <c r="X242" s="50"/>
      <c r="Y242" s="50"/>
      <c r="Z242" s="50"/>
      <c r="AA242" s="50"/>
      <c r="AB242" s="50"/>
      <c r="AC242" s="50"/>
      <c r="AD242" s="50"/>
      <c r="AE242" s="50"/>
      <c r="AF242" s="50"/>
      <c r="AG242" s="50"/>
      <c r="AH242" s="50"/>
      <c r="AI242" s="50"/>
      <c r="AJ242" s="50"/>
      <c r="AK242" s="50"/>
      <c r="AL242" s="50"/>
      <c r="AM242" s="50"/>
      <c r="AN242" s="50"/>
      <c r="AO242" s="50"/>
      <c r="AP242" s="50"/>
      <c r="AQ242" s="50"/>
      <c r="AR242" s="50"/>
      <c r="AS242" s="50"/>
      <c r="AT242" s="23"/>
      <c r="AU242" s="23"/>
      <c r="AV242" s="23"/>
      <c r="AW242" s="23"/>
      <c r="AX242" s="23"/>
      <c r="AY242" s="23"/>
      <c r="AZ242" s="23"/>
      <c r="BA242" s="23"/>
      <c r="BB242" s="23"/>
      <c r="BC242" s="23"/>
      <c r="BD242" s="23"/>
      <c r="BE242" s="23"/>
      <c r="BF242" s="23"/>
      <c r="BG242" s="23"/>
      <c r="BH242" s="23"/>
      <c r="BI242" s="23"/>
      <c r="BJ242" s="23"/>
      <c r="BK242" s="23"/>
      <c r="BL242" s="23"/>
      <c r="BM242" s="23"/>
      <c r="BN242" s="23"/>
      <c r="BO242" s="23"/>
      <c r="BP242" s="23"/>
      <c r="BQ242" s="23"/>
      <c r="BR242" s="23"/>
      <c r="BS242" s="23"/>
      <c r="BT242" s="23"/>
      <c r="BU242" s="23"/>
      <c r="BV242" s="23"/>
      <c r="BW242" s="23"/>
      <c r="BX242" s="23"/>
      <c r="BY242" s="23"/>
      <c r="BZ242" s="23"/>
      <c r="CA242" s="23"/>
      <c r="CB242" s="23"/>
      <c r="CC242" s="23"/>
      <c r="CD242" s="23"/>
      <c r="CE242" s="23"/>
      <c r="CF242" s="23"/>
      <c r="CG242" s="23"/>
      <c r="CH242" s="23"/>
      <c r="CI242" s="23"/>
      <c r="CJ242" s="23"/>
      <c r="CK242" s="23"/>
      <c r="CL242" s="23"/>
      <c r="CM242" s="23"/>
      <c r="CN242" s="23"/>
      <c r="CO242" s="23"/>
      <c r="CP242" s="23"/>
      <c r="CQ242" s="23"/>
      <c r="CR242" s="23"/>
      <c r="CS242" s="23"/>
      <c r="CT242" s="23"/>
      <c r="CU242" s="23"/>
      <c r="CV242" s="23"/>
      <c r="CW242" s="23"/>
      <c r="CX242" s="23"/>
      <c r="CY242" s="23"/>
      <c r="CZ242" s="23"/>
      <c r="DA242" s="23"/>
      <c r="DB242" s="23"/>
      <c r="DC242" s="23"/>
      <c r="DD242" s="23"/>
      <c r="DE242" s="23"/>
      <c r="DF242" s="23"/>
      <c r="DG242" s="23"/>
      <c r="DH242" s="23"/>
      <c r="DI242" s="23"/>
      <c r="DJ242" s="23"/>
      <c r="DK242" s="23"/>
      <c r="DL242" s="23"/>
      <c r="DM242" s="23"/>
      <c r="DN242" s="23"/>
      <c r="DO242" s="23"/>
      <c r="DP242" s="23"/>
      <c r="DQ242" s="23"/>
      <c r="DR242" s="23"/>
      <c r="DS242" s="23"/>
      <c r="DT242" s="23"/>
      <c r="DU242" s="23"/>
      <c r="DV242" s="23"/>
      <c r="DW242" s="23"/>
      <c r="DX242" s="23"/>
      <c r="DY242" s="23"/>
      <c r="DZ242" s="23"/>
      <c r="EA242" s="23"/>
      <c r="EB242" s="23"/>
      <c r="EC242" s="23"/>
      <c r="ED242" s="23"/>
      <c r="EE242" s="23"/>
      <c r="EF242" s="23"/>
      <c r="EG242" s="23"/>
      <c r="EH242" s="23"/>
      <c r="EI242" s="23"/>
      <c r="EJ242" s="23"/>
      <c r="EK242" s="23"/>
      <c r="EL242" s="23"/>
      <c r="EM242" s="23"/>
      <c r="EN242" s="23"/>
      <c r="EO242" s="23"/>
      <c r="EP242" s="23"/>
      <c r="EQ242" s="23"/>
      <c r="ER242" s="23"/>
      <c r="ES242" s="23"/>
      <c r="ET242" s="23"/>
      <c r="EU242" s="23"/>
      <c r="EV242" s="23"/>
      <c r="EW242" s="23"/>
      <c r="EX242" s="23"/>
      <c r="EY242" s="23"/>
      <c r="EZ242" s="23"/>
      <c r="FA242" s="23"/>
      <c r="FB242" s="23"/>
      <c r="FC242" s="23"/>
      <c r="FD242" s="23"/>
      <c r="FE242" s="23"/>
      <c r="FF242" s="23"/>
      <c r="FG242" s="23"/>
      <c r="FH242" s="23"/>
      <c r="FI242" s="23"/>
      <c r="FJ242" s="23"/>
      <c r="FK242" s="23"/>
      <c r="FL242" s="23"/>
      <c r="FM242" s="23"/>
      <c r="FN242" s="23"/>
      <c r="FO242" s="23"/>
      <c r="FP242" s="23"/>
      <c r="FQ242" s="23"/>
      <c r="FR242" s="23"/>
      <c r="FS242" s="23"/>
      <c r="FT242" s="23"/>
      <c r="FU242" s="23"/>
      <c r="FV242" s="23"/>
      <c r="FW242" s="23"/>
      <c r="FX242" s="23"/>
      <c r="FY242" s="23"/>
      <c r="FZ242" s="23"/>
      <c r="GA242" s="23"/>
      <c r="GB242" s="23"/>
      <c r="GC242" s="23"/>
      <c r="GD242" s="23"/>
      <c r="GE242" s="23"/>
      <c r="GF242" s="23"/>
      <c r="GG242" s="23"/>
      <c r="GH242" s="23"/>
      <c r="GI242" s="23"/>
      <c r="GJ242" s="23"/>
      <c r="GK242" s="23"/>
      <c r="GL242" s="23"/>
      <c r="GM242" s="23"/>
      <c r="GN242" s="23"/>
      <c r="GO242" s="23"/>
      <c r="GP242" s="23"/>
      <c r="GQ242" s="23"/>
      <c r="GR242" s="23"/>
      <c r="GS242" s="23"/>
      <c r="GT242" s="23"/>
      <c r="GU242" s="23"/>
      <c r="GV242" s="23"/>
      <c r="GW242" s="23"/>
      <c r="GX242" s="23"/>
      <c r="GY242" s="23"/>
      <c r="GZ242" s="23"/>
      <c r="HA242" s="23"/>
      <c r="HB242" s="23"/>
      <c r="HC242" s="23"/>
      <c r="HD242" s="23"/>
      <c r="HE242" s="23"/>
      <c r="HF242" s="23"/>
      <c r="HG242" s="23"/>
      <c r="HH242" s="23"/>
      <c r="HI242" s="23"/>
      <c r="HJ242" s="23"/>
      <c r="HK242" s="23"/>
      <c r="HL242" s="23"/>
      <c r="HM242" s="23"/>
      <c r="HN242" s="23"/>
      <c r="HO242" s="23"/>
      <c r="HP242" s="23"/>
      <c r="HQ242" s="23"/>
      <c r="HR242" s="23"/>
      <c r="HS242" s="23"/>
    </row>
    <row r="243" spans="1:227" s="143" customFormat="1">
      <c r="A243" s="23"/>
      <c r="G243" s="120"/>
      <c r="H243" s="96"/>
      <c r="I243" s="23"/>
      <c r="P243" s="23"/>
      <c r="Q243" s="23"/>
      <c r="R243" s="23"/>
      <c r="S243" s="50"/>
      <c r="T243" s="50"/>
      <c r="U243" s="50"/>
      <c r="V243" s="50"/>
      <c r="W243" s="50"/>
      <c r="X243" s="50"/>
      <c r="Y243" s="50"/>
      <c r="Z243" s="50"/>
      <c r="AA243" s="50"/>
      <c r="AB243" s="50"/>
      <c r="AC243" s="50"/>
      <c r="AD243" s="50"/>
      <c r="AE243" s="50"/>
      <c r="AF243" s="50"/>
      <c r="AG243" s="50"/>
      <c r="AH243" s="50"/>
      <c r="AI243" s="50"/>
      <c r="AJ243" s="50"/>
      <c r="AK243" s="50"/>
      <c r="AL243" s="50"/>
      <c r="AM243" s="50"/>
      <c r="AN243" s="50"/>
      <c r="AO243" s="50"/>
      <c r="AP243" s="50"/>
      <c r="AQ243" s="50"/>
      <c r="AR243" s="50"/>
      <c r="AS243" s="50"/>
      <c r="AT243" s="23"/>
      <c r="AU243" s="23"/>
      <c r="AV243" s="23"/>
      <c r="AW243" s="23"/>
      <c r="AX243" s="23"/>
      <c r="AY243" s="23"/>
      <c r="AZ243" s="23"/>
      <c r="BA243" s="23"/>
      <c r="BB243" s="23"/>
      <c r="BC243" s="23"/>
      <c r="BD243" s="23"/>
      <c r="BE243" s="23"/>
      <c r="BF243" s="23"/>
      <c r="BG243" s="23"/>
      <c r="BH243" s="23"/>
      <c r="BI243" s="23"/>
      <c r="BJ243" s="23"/>
      <c r="BK243" s="23"/>
      <c r="BL243" s="23"/>
      <c r="BM243" s="23"/>
      <c r="BN243" s="23"/>
      <c r="BO243" s="23"/>
      <c r="BP243" s="23"/>
      <c r="BQ243" s="23"/>
      <c r="BR243" s="23"/>
      <c r="BS243" s="23"/>
      <c r="BT243" s="23"/>
      <c r="BU243" s="23"/>
      <c r="BV243" s="23"/>
      <c r="BW243" s="23"/>
      <c r="BX243" s="23"/>
      <c r="BY243" s="23"/>
      <c r="BZ243" s="23"/>
      <c r="CA243" s="23"/>
      <c r="CB243" s="23"/>
      <c r="CC243" s="23"/>
      <c r="CD243" s="23"/>
      <c r="CE243" s="23"/>
      <c r="CF243" s="23"/>
      <c r="CG243" s="23"/>
      <c r="CH243" s="23"/>
      <c r="CI243" s="23"/>
      <c r="CJ243" s="23"/>
      <c r="CK243" s="23"/>
      <c r="CL243" s="23"/>
      <c r="CM243" s="23"/>
      <c r="CN243" s="23"/>
      <c r="CO243" s="23"/>
      <c r="CP243" s="23"/>
      <c r="CQ243" s="23"/>
      <c r="CR243" s="23"/>
      <c r="CS243" s="23"/>
      <c r="CT243" s="23"/>
      <c r="CU243" s="23"/>
      <c r="CV243" s="23"/>
      <c r="CW243" s="23"/>
      <c r="CX243" s="23"/>
      <c r="CY243" s="23"/>
      <c r="CZ243" s="23"/>
      <c r="DA243" s="23"/>
      <c r="DB243" s="23"/>
      <c r="DC243" s="23"/>
      <c r="DD243" s="23"/>
      <c r="DE243" s="23"/>
      <c r="DF243" s="23"/>
      <c r="DG243" s="23"/>
      <c r="DH243" s="23"/>
      <c r="DI243" s="23"/>
      <c r="DJ243" s="23"/>
      <c r="DK243" s="23"/>
      <c r="DL243" s="23"/>
      <c r="DM243" s="23"/>
      <c r="DN243" s="23"/>
      <c r="DO243" s="23"/>
      <c r="DP243" s="23"/>
      <c r="DQ243" s="23"/>
      <c r="DR243" s="23"/>
      <c r="DS243" s="23"/>
      <c r="DT243" s="23"/>
      <c r="DU243" s="23"/>
      <c r="DV243" s="23"/>
      <c r="DW243" s="23"/>
      <c r="DX243" s="23"/>
      <c r="DY243" s="23"/>
      <c r="DZ243" s="23"/>
      <c r="EA243" s="23"/>
      <c r="EB243" s="23"/>
      <c r="EC243" s="23"/>
      <c r="ED243" s="23"/>
      <c r="EE243" s="23"/>
      <c r="EF243" s="23"/>
      <c r="EG243" s="23"/>
      <c r="EH243" s="23"/>
      <c r="EI243" s="23"/>
      <c r="EJ243" s="23"/>
      <c r="EK243" s="23"/>
      <c r="EL243" s="23"/>
      <c r="EM243" s="23"/>
      <c r="EN243" s="23"/>
      <c r="EO243" s="23"/>
      <c r="EP243" s="23"/>
      <c r="EQ243" s="23"/>
      <c r="ER243" s="23"/>
      <c r="ES243" s="23"/>
      <c r="ET243" s="23"/>
      <c r="EU243" s="23"/>
      <c r="EV243" s="23"/>
      <c r="EW243" s="23"/>
      <c r="EX243" s="23"/>
      <c r="EY243" s="23"/>
      <c r="EZ243" s="23"/>
      <c r="FA243" s="23"/>
      <c r="FB243" s="23"/>
      <c r="FC243" s="23"/>
      <c r="FD243" s="23"/>
      <c r="FE243" s="23"/>
      <c r="FF243" s="23"/>
      <c r="FG243" s="23"/>
      <c r="FH243" s="23"/>
      <c r="FI243" s="23"/>
      <c r="FJ243" s="23"/>
      <c r="FK243" s="23"/>
      <c r="FL243" s="23"/>
      <c r="FM243" s="23"/>
      <c r="FN243" s="23"/>
      <c r="FO243" s="23"/>
      <c r="FP243" s="23"/>
      <c r="FQ243" s="23"/>
      <c r="FR243" s="23"/>
      <c r="FS243" s="23"/>
      <c r="FT243" s="23"/>
      <c r="FU243" s="23"/>
      <c r="FV243" s="23"/>
      <c r="FW243" s="23"/>
      <c r="FX243" s="23"/>
      <c r="FY243" s="23"/>
      <c r="FZ243" s="23"/>
      <c r="GA243" s="23"/>
      <c r="GB243" s="23"/>
      <c r="GC243" s="23"/>
      <c r="GD243" s="23"/>
      <c r="GE243" s="23"/>
      <c r="GF243" s="23"/>
      <c r="GG243" s="23"/>
      <c r="GH243" s="23"/>
      <c r="GI243" s="23"/>
      <c r="GJ243" s="23"/>
      <c r="GK243" s="23"/>
      <c r="GL243" s="23"/>
      <c r="GM243" s="23"/>
      <c r="GN243" s="23"/>
      <c r="GO243" s="23"/>
      <c r="GP243" s="23"/>
      <c r="GQ243" s="23"/>
      <c r="GR243" s="23"/>
      <c r="GS243" s="23"/>
      <c r="GT243" s="23"/>
      <c r="GU243" s="23"/>
      <c r="GV243" s="23"/>
      <c r="GW243" s="23"/>
      <c r="GX243" s="23"/>
      <c r="GY243" s="23"/>
      <c r="GZ243" s="23"/>
      <c r="HA243" s="23"/>
      <c r="HB243" s="23"/>
      <c r="HC243" s="23"/>
      <c r="HD243" s="23"/>
      <c r="HE243" s="23"/>
      <c r="HF243" s="23"/>
      <c r="HG243" s="23"/>
      <c r="HH243" s="23"/>
      <c r="HI243" s="23"/>
      <c r="HJ243" s="23"/>
      <c r="HK243" s="23"/>
      <c r="HL243" s="23"/>
      <c r="HM243" s="23"/>
      <c r="HN243" s="23"/>
      <c r="HO243" s="23"/>
      <c r="HP243" s="23"/>
      <c r="HQ243" s="23"/>
      <c r="HR243" s="23"/>
      <c r="HS243" s="23"/>
    </row>
    <row r="244" spans="1:227" s="143" customFormat="1">
      <c r="A244" s="23"/>
      <c r="G244" s="120"/>
      <c r="H244" s="96"/>
      <c r="I244" s="23"/>
      <c r="P244" s="23"/>
      <c r="Q244" s="23"/>
      <c r="R244" s="23"/>
      <c r="S244" s="50"/>
      <c r="T244" s="50"/>
      <c r="U244" s="50"/>
      <c r="V244" s="50"/>
      <c r="W244" s="50"/>
      <c r="X244" s="50"/>
      <c r="Y244" s="50"/>
      <c r="Z244" s="50"/>
      <c r="AA244" s="50"/>
      <c r="AB244" s="50"/>
      <c r="AC244" s="50"/>
      <c r="AD244" s="50"/>
      <c r="AE244" s="50"/>
      <c r="AF244" s="50"/>
      <c r="AG244" s="50"/>
      <c r="AH244" s="50"/>
      <c r="AI244" s="50"/>
      <c r="AJ244" s="50"/>
      <c r="AK244" s="50"/>
      <c r="AL244" s="50"/>
      <c r="AM244" s="50"/>
      <c r="AN244" s="50"/>
      <c r="AO244" s="50"/>
      <c r="AP244" s="50"/>
      <c r="AQ244" s="50"/>
      <c r="AR244" s="50"/>
      <c r="AS244" s="50"/>
      <c r="AT244" s="23"/>
      <c r="AU244" s="23"/>
      <c r="AV244" s="23"/>
      <c r="AW244" s="23"/>
      <c r="AX244" s="23"/>
      <c r="AY244" s="23"/>
      <c r="AZ244" s="23"/>
      <c r="BA244" s="23"/>
      <c r="BB244" s="23"/>
      <c r="BC244" s="23"/>
      <c r="BD244" s="23"/>
      <c r="BE244" s="23"/>
      <c r="BF244" s="23"/>
      <c r="BG244" s="23"/>
      <c r="BH244" s="23"/>
      <c r="BI244" s="23"/>
      <c r="BJ244" s="23"/>
      <c r="BK244" s="23"/>
      <c r="BL244" s="23"/>
      <c r="BM244" s="23"/>
      <c r="BN244" s="23"/>
      <c r="BO244" s="23"/>
      <c r="BP244" s="23"/>
      <c r="BQ244" s="23"/>
      <c r="BR244" s="23"/>
      <c r="BS244" s="23"/>
      <c r="BT244" s="23"/>
      <c r="BU244" s="23"/>
      <c r="BV244" s="23"/>
      <c r="BW244" s="23"/>
      <c r="BX244" s="23"/>
      <c r="BY244" s="23"/>
      <c r="BZ244" s="23"/>
      <c r="CA244" s="23"/>
      <c r="CB244" s="23"/>
      <c r="CC244" s="23"/>
      <c r="CD244" s="23"/>
      <c r="CE244" s="23"/>
      <c r="CF244" s="23"/>
      <c r="CG244" s="23"/>
      <c r="CH244" s="23"/>
      <c r="CI244" s="23"/>
      <c r="CJ244" s="23"/>
      <c r="CK244" s="23"/>
      <c r="CL244" s="23"/>
      <c r="CM244" s="23"/>
      <c r="CN244" s="23"/>
      <c r="CO244" s="23"/>
      <c r="CP244" s="23"/>
      <c r="CQ244" s="23"/>
      <c r="CR244" s="23"/>
      <c r="CS244" s="23"/>
      <c r="CT244" s="23"/>
      <c r="CU244" s="23"/>
      <c r="CV244" s="23"/>
      <c r="CW244" s="23"/>
      <c r="CX244" s="23"/>
      <c r="CY244" s="23"/>
      <c r="CZ244" s="23"/>
      <c r="DA244" s="23"/>
      <c r="DB244" s="23"/>
      <c r="DC244" s="23"/>
      <c r="DD244" s="23"/>
      <c r="DE244" s="23"/>
      <c r="DF244" s="23"/>
      <c r="DG244" s="23"/>
      <c r="DH244" s="23"/>
      <c r="DI244" s="23"/>
      <c r="DJ244" s="23"/>
      <c r="DK244" s="23"/>
      <c r="DL244" s="23"/>
      <c r="DM244" s="23"/>
      <c r="DN244" s="23"/>
      <c r="DO244" s="23"/>
      <c r="DP244" s="23"/>
      <c r="DQ244" s="23"/>
      <c r="DR244" s="23"/>
      <c r="DS244" s="23"/>
      <c r="DT244" s="23"/>
      <c r="DU244" s="23"/>
      <c r="DV244" s="23"/>
      <c r="DW244" s="23"/>
      <c r="DX244" s="23"/>
      <c r="DY244" s="23"/>
      <c r="DZ244" s="23"/>
      <c r="EA244" s="23"/>
      <c r="EB244" s="23"/>
      <c r="EC244" s="23"/>
      <c r="ED244" s="23"/>
      <c r="EE244" s="23"/>
      <c r="EF244" s="23"/>
      <c r="EG244" s="23"/>
      <c r="EH244" s="23"/>
      <c r="EI244" s="23"/>
      <c r="EJ244" s="23"/>
      <c r="EK244" s="23"/>
      <c r="EL244" s="23"/>
      <c r="EM244" s="23"/>
      <c r="EN244" s="23"/>
      <c r="EO244" s="23"/>
      <c r="EP244" s="23"/>
      <c r="EQ244" s="23"/>
      <c r="ER244" s="23"/>
      <c r="ES244" s="23"/>
      <c r="ET244" s="23"/>
      <c r="EU244" s="23"/>
      <c r="EV244" s="23"/>
      <c r="EW244" s="23"/>
      <c r="EX244" s="23"/>
      <c r="EY244" s="23"/>
      <c r="EZ244" s="23"/>
      <c r="FA244" s="23"/>
      <c r="FB244" s="23"/>
      <c r="FC244" s="23"/>
      <c r="FD244" s="23"/>
      <c r="FE244" s="23"/>
      <c r="FF244" s="23"/>
      <c r="FG244" s="23"/>
      <c r="FH244" s="23"/>
      <c r="FI244" s="23"/>
      <c r="FJ244" s="23"/>
      <c r="FK244" s="23"/>
      <c r="FL244" s="23"/>
      <c r="FM244" s="23"/>
      <c r="FN244" s="23"/>
      <c r="FO244" s="23"/>
      <c r="FP244" s="23"/>
      <c r="FQ244" s="23"/>
      <c r="FR244" s="23"/>
      <c r="FS244" s="23"/>
      <c r="FT244" s="23"/>
      <c r="FU244" s="23"/>
      <c r="FV244" s="23"/>
      <c r="FW244" s="23"/>
      <c r="FX244" s="23"/>
      <c r="FY244" s="23"/>
      <c r="FZ244" s="23"/>
      <c r="GA244" s="23"/>
      <c r="GB244" s="23"/>
      <c r="GC244" s="23"/>
      <c r="GD244" s="23"/>
      <c r="GE244" s="23"/>
      <c r="GF244" s="23"/>
      <c r="GG244" s="23"/>
      <c r="GH244" s="23"/>
      <c r="GI244" s="23"/>
      <c r="GJ244" s="23"/>
      <c r="GK244" s="23"/>
      <c r="GL244" s="23"/>
      <c r="GM244" s="23"/>
      <c r="GN244" s="23"/>
      <c r="GO244" s="23"/>
      <c r="GP244" s="23"/>
      <c r="GQ244" s="23"/>
      <c r="GR244" s="23"/>
      <c r="GS244" s="23"/>
      <c r="GT244" s="23"/>
      <c r="GU244" s="23"/>
      <c r="GV244" s="23"/>
      <c r="GW244" s="23"/>
      <c r="GX244" s="23"/>
      <c r="GY244" s="23"/>
      <c r="GZ244" s="23"/>
      <c r="HA244" s="23"/>
      <c r="HB244" s="23"/>
      <c r="HC244" s="23"/>
      <c r="HD244" s="23"/>
      <c r="HE244" s="23"/>
      <c r="HF244" s="23"/>
      <c r="HG244" s="23"/>
      <c r="HH244" s="23"/>
      <c r="HI244" s="23"/>
      <c r="HJ244" s="23"/>
      <c r="HK244" s="23"/>
      <c r="HL244" s="23"/>
      <c r="HM244" s="23"/>
      <c r="HN244" s="23"/>
      <c r="HO244" s="23"/>
      <c r="HP244" s="23"/>
      <c r="HQ244" s="23"/>
      <c r="HR244" s="23"/>
      <c r="HS244" s="23"/>
    </row>
    <row r="245" spans="1:227" s="143" customFormat="1">
      <c r="A245" s="23"/>
      <c r="G245" s="120"/>
      <c r="H245" s="96"/>
      <c r="I245" s="23"/>
      <c r="P245" s="23"/>
      <c r="Q245" s="23"/>
      <c r="R245" s="23"/>
      <c r="S245" s="50"/>
      <c r="T245" s="50"/>
      <c r="U245" s="50"/>
      <c r="V245" s="50"/>
      <c r="W245" s="50"/>
      <c r="X245" s="50"/>
      <c r="Y245" s="50"/>
      <c r="Z245" s="50"/>
      <c r="AA245" s="50"/>
      <c r="AB245" s="50"/>
      <c r="AC245" s="50"/>
      <c r="AD245" s="50"/>
      <c r="AE245" s="50"/>
      <c r="AF245" s="50"/>
      <c r="AG245" s="50"/>
      <c r="AH245" s="50"/>
      <c r="AI245" s="50"/>
      <c r="AJ245" s="50"/>
      <c r="AK245" s="50"/>
      <c r="AL245" s="50"/>
      <c r="AM245" s="50"/>
      <c r="AN245" s="50"/>
      <c r="AO245" s="50"/>
      <c r="AP245" s="50"/>
      <c r="AQ245" s="50"/>
      <c r="AR245" s="50"/>
      <c r="AS245" s="50"/>
      <c r="AT245" s="23"/>
      <c r="AU245" s="23"/>
      <c r="AV245" s="23"/>
      <c r="AW245" s="23"/>
      <c r="AX245" s="23"/>
      <c r="AY245" s="23"/>
      <c r="AZ245" s="23"/>
      <c r="BA245" s="23"/>
      <c r="BB245" s="23"/>
      <c r="BC245" s="23"/>
      <c r="BD245" s="23"/>
      <c r="BE245" s="23"/>
      <c r="BF245" s="23"/>
      <c r="BG245" s="23"/>
      <c r="BH245" s="23"/>
      <c r="BI245" s="23"/>
      <c r="BJ245" s="23"/>
      <c r="BK245" s="23"/>
      <c r="BL245" s="23"/>
      <c r="BM245" s="23"/>
      <c r="BN245" s="23"/>
      <c r="BO245" s="23"/>
      <c r="BP245" s="23"/>
      <c r="BQ245" s="23"/>
      <c r="BR245" s="23"/>
      <c r="BS245" s="23"/>
      <c r="BT245" s="23"/>
      <c r="BU245" s="23"/>
      <c r="BV245" s="23"/>
      <c r="BW245" s="23"/>
      <c r="BX245" s="23"/>
      <c r="BY245" s="23"/>
      <c r="BZ245" s="23"/>
      <c r="CA245" s="23"/>
      <c r="CB245" s="23"/>
      <c r="CC245" s="23"/>
      <c r="CD245" s="23"/>
      <c r="CE245" s="23"/>
      <c r="CF245" s="23"/>
      <c r="CG245" s="23"/>
      <c r="CH245" s="23"/>
      <c r="CI245" s="23"/>
      <c r="CJ245" s="23"/>
      <c r="CK245" s="23"/>
      <c r="CL245" s="23"/>
      <c r="CM245" s="23"/>
      <c r="CN245" s="23"/>
      <c r="CO245" s="23"/>
      <c r="CP245" s="23"/>
      <c r="CQ245" s="23"/>
      <c r="CR245" s="23"/>
      <c r="CS245" s="23"/>
      <c r="CT245" s="23"/>
      <c r="CU245" s="23"/>
      <c r="CV245" s="23"/>
      <c r="CW245" s="23"/>
      <c r="CX245" s="23"/>
      <c r="CY245" s="23"/>
      <c r="CZ245" s="23"/>
      <c r="DA245" s="23"/>
      <c r="DB245" s="23"/>
      <c r="DC245" s="23"/>
      <c r="DD245" s="23"/>
      <c r="DE245" s="23"/>
      <c r="DF245" s="23"/>
      <c r="DG245" s="23"/>
      <c r="DH245" s="23"/>
      <c r="DI245" s="23"/>
      <c r="DJ245" s="23"/>
      <c r="DK245" s="23"/>
      <c r="DL245" s="23"/>
      <c r="DM245" s="23"/>
      <c r="DN245" s="23"/>
      <c r="DO245" s="23"/>
      <c r="DP245" s="23"/>
      <c r="DQ245" s="23"/>
      <c r="DR245" s="23"/>
      <c r="DS245" s="23"/>
      <c r="DT245" s="23"/>
      <c r="DU245" s="23"/>
      <c r="DV245" s="23"/>
      <c r="DW245" s="23"/>
      <c r="DX245" s="23"/>
      <c r="DY245" s="23"/>
      <c r="DZ245" s="23"/>
      <c r="EA245" s="23"/>
      <c r="EB245" s="23"/>
      <c r="EC245" s="23"/>
      <c r="ED245" s="23"/>
      <c r="EE245" s="23"/>
      <c r="EF245" s="23"/>
      <c r="EG245" s="23"/>
      <c r="EH245" s="23"/>
      <c r="EI245" s="23"/>
      <c r="EJ245" s="23"/>
      <c r="EK245" s="23"/>
      <c r="EL245" s="23"/>
      <c r="EM245" s="23"/>
      <c r="EN245" s="23"/>
      <c r="EO245" s="23"/>
      <c r="EP245" s="23"/>
      <c r="EQ245" s="23"/>
      <c r="ER245" s="23"/>
      <c r="ES245" s="23"/>
      <c r="ET245" s="23"/>
      <c r="EU245" s="23"/>
      <c r="EV245" s="23"/>
      <c r="EW245" s="23"/>
      <c r="EX245" s="23"/>
      <c r="EY245" s="23"/>
      <c r="EZ245" s="23"/>
      <c r="FA245" s="23"/>
      <c r="FB245" s="23"/>
      <c r="FC245" s="23"/>
      <c r="FD245" s="23"/>
      <c r="FE245" s="23"/>
      <c r="FF245" s="23"/>
      <c r="FG245" s="23"/>
      <c r="FH245" s="23"/>
      <c r="FI245" s="23"/>
      <c r="FJ245" s="23"/>
      <c r="FK245" s="23"/>
      <c r="FL245" s="23"/>
      <c r="FM245" s="23"/>
      <c r="FN245" s="23"/>
      <c r="FO245" s="23"/>
      <c r="FP245" s="23"/>
      <c r="FQ245" s="23"/>
      <c r="FR245" s="23"/>
      <c r="FS245" s="23"/>
      <c r="FT245" s="23"/>
      <c r="FU245" s="23"/>
      <c r="FV245" s="23"/>
      <c r="FW245" s="23"/>
      <c r="FX245" s="23"/>
      <c r="FY245" s="23"/>
      <c r="FZ245" s="23"/>
      <c r="GA245" s="23"/>
      <c r="GB245" s="23"/>
      <c r="GC245" s="23"/>
      <c r="GD245" s="23"/>
      <c r="GE245" s="23"/>
      <c r="GF245" s="23"/>
      <c r="GG245" s="23"/>
      <c r="GH245" s="23"/>
      <c r="GI245" s="23"/>
      <c r="GJ245" s="23"/>
      <c r="GK245" s="23"/>
      <c r="GL245" s="23"/>
      <c r="GM245" s="23"/>
      <c r="GN245" s="23"/>
      <c r="GO245" s="23"/>
      <c r="GP245" s="23"/>
      <c r="GQ245" s="23"/>
      <c r="GR245" s="23"/>
      <c r="GS245" s="23"/>
      <c r="GT245" s="23"/>
      <c r="GU245" s="23"/>
      <c r="GV245" s="23"/>
      <c r="GW245" s="23"/>
      <c r="GX245" s="23"/>
      <c r="GY245" s="23"/>
      <c r="GZ245" s="23"/>
      <c r="HA245" s="23"/>
      <c r="HB245" s="23"/>
      <c r="HC245" s="23"/>
      <c r="HD245" s="23"/>
      <c r="HE245" s="23"/>
      <c r="HF245" s="23"/>
      <c r="HG245" s="23"/>
      <c r="HH245" s="23"/>
      <c r="HI245" s="23"/>
      <c r="HJ245" s="23"/>
      <c r="HK245" s="23"/>
      <c r="HL245" s="23"/>
      <c r="HM245" s="23"/>
      <c r="HN245" s="23"/>
      <c r="HO245" s="23"/>
      <c r="HP245" s="23"/>
      <c r="HQ245" s="23"/>
      <c r="HR245" s="23"/>
      <c r="HS245" s="23"/>
    </row>
    <row r="246" spans="1:227" s="143" customFormat="1" ht="24" customHeight="1">
      <c r="A246" s="23"/>
      <c r="G246" s="120"/>
      <c r="H246" s="96"/>
      <c r="I246" s="23"/>
      <c r="P246" s="23"/>
      <c r="Q246" s="23"/>
      <c r="R246" s="23"/>
      <c r="S246" s="50"/>
      <c r="T246" s="50"/>
      <c r="U246" s="50"/>
      <c r="V246" s="50"/>
      <c r="W246" s="50"/>
      <c r="X246" s="50"/>
      <c r="Y246" s="50"/>
      <c r="Z246" s="50"/>
      <c r="AA246" s="50"/>
      <c r="AB246" s="50"/>
      <c r="AC246" s="50"/>
      <c r="AD246" s="50"/>
      <c r="AE246" s="50"/>
      <c r="AF246" s="50"/>
      <c r="AG246" s="50"/>
      <c r="AH246" s="50"/>
      <c r="AI246" s="50"/>
      <c r="AJ246" s="50"/>
      <c r="AK246" s="50"/>
      <c r="AL246" s="50"/>
      <c r="AM246" s="50"/>
      <c r="AN246" s="50"/>
      <c r="AO246" s="50"/>
      <c r="AP246" s="50"/>
      <c r="AQ246" s="50"/>
      <c r="AR246" s="50"/>
      <c r="AS246" s="50"/>
      <c r="AT246" s="23"/>
      <c r="AU246" s="23"/>
      <c r="AV246" s="23"/>
      <c r="AW246" s="23"/>
      <c r="AX246" s="23"/>
      <c r="AY246" s="23"/>
      <c r="AZ246" s="23"/>
      <c r="BA246" s="23"/>
      <c r="BB246" s="23"/>
      <c r="BC246" s="23"/>
      <c r="BD246" s="23"/>
      <c r="BE246" s="23"/>
      <c r="BF246" s="23"/>
      <c r="BG246" s="23"/>
      <c r="BH246" s="23"/>
      <c r="BI246" s="23"/>
      <c r="BJ246" s="23"/>
      <c r="BK246" s="23"/>
      <c r="BL246" s="23"/>
      <c r="BM246" s="23"/>
      <c r="BN246" s="23"/>
      <c r="BO246" s="23"/>
      <c r="BP246" s="23"/>
      <c r="BQ246" s="23"/>
      <c r="BR246" s="23"/>
      <c r="BS246" s="23"/>
      <c r="BT246" s="23"/>
      <c r="BU246" s="23"/>
      <c r="BV246" s="23"/>
      <c r="BW246" s="23"/>
      <c r="BX246" s="23"/>
      <c r="BY246" s="23"/>
      <c r="BZ246" s="23"/>
      <c r="CA246" s="23"/>
      <c r="CB246" s="23"/>
      <c r="CC246" s="23"/>
      <c r="CD246" s="23"/>
      <c r="CE246" s="23"/>
      <c r="CF246" s="23"/>
      <c r="CG246" s="23"/>
      <c r="CH246" s="23"/>
      <c r="CI246" s="23"/>
      <c r="CJ246" s="23"/>
      <c r="CK246" s="23"/>
      <c r="CL246" s="23"/>
      <c r="CM246" s="23"/>
      <c r="CN246" s="23"/>
      <c r="CO246" s="23"/>
      <c r="CP246" s="23"/>
      <c r="CQ246" s="23"/>
      <c r="CR246" s="23"/>
      <c r="CS246" s="23"/>
      <c r="CT246" s="23"/>
      <c r="CU246" s="23"/>
      <c r="CV246" s="23"/>
      <c r="CW246" s="23"/>
      <c r="CX246" s="23"/>
      <c r="CY246" s="23"/>
      <c r="CZ246" s="23"/>
      <c r="DA246" s="23"/>
      <c r="DB246" s="23"/>
      <c r="DC246" s="23"/>
      <c r="DD246" s="23"/>
      <c r="DE246" s="23"/>
      <c r="DF246" s="23"/>
      <c r="DG246" s="23"/>
      <c r="DH246" s="23"/>
      <c r="DI246" s="23"/>
      <c r="DJ246" s="23"/>
      <c r="DK246" s="23"/>
      <c r="DL246" s="23"/>
      <c r="DM246" s="23"/>
      <c r="DN246" s="23"/>
      <c r="DO246" s="23"/>
      <c r="DP246" s="23"/>
      <c r="DQ246" s="23"/>
      <c r="DR246" s="23"/>
      <c r="DS246" s="23"/>
      <c r="DT246" s="23"/>
      <c r="DU246" s="23"/>
      <c r="DV246" s="23"/>
      <c r="DW246" s="23"/>
      <c r="DX246" s="23"/>
      <c r="DY246" s="23"/>
      <c r="DZ246" s="23"/>
      <c r="EA246" s="23"/>
      <c r="EB246" s="23"/>
      <c r="EC246" s="23"/>
      <c r="ED246" s="23"/>
      <c r="EE246" s="23"/>
      <c r="EF246" s="23"/>
      <c r="EG246" s="23"/>
      <c r="EH246" s="23"/>
      <c r="EI246" s="23"/>
      <c r="EJ246" s="23"/>
      <c r="EK246" s="23"/>
      <c r="EL246" s="23"/>
      <c r="EM246" s="23"/>
      <c r="EN246" s="23"/>
      <c r="EO246" s="23"/>
      <c r="EP246" s="23"/>
      <c r="EQ246" s="23"/>
      <c r="ER246" s="23"/>
      <c r="ES246" s="23"/>
      <c r="ET246" s="23"/>
      <c r="EU246" s="23"/>
      <c r="EV246" s="23"/>
      <c r="EW246" s="23"/>
      <c r="EX246" s="23"/>
      <c r="EY246" s="23"/>
      <c r="EZ246" s="23"/>
      <c r="FA246" s="23"/>
      <c r="FB246" s="23"/>
      <c r="FC246" s="23"/>
      <c r="FD246" s="23"/>
      <c r="FE246" s="23"/>
      <c r="FF246" s="23"/>
      <c r="FG246" s="23"/>
      <c r="FH246" s="23"/>
      <c r="FI246" s="23"/>
      <c r="FJ246" s="23"/>
      <c r="FK246" s="23"/>
      <c r="FL246" s="23"/>
      <c r="FM246" s="23"/>
      <c r="FN246" s="23"/>
      <c r="FO246" s="23"/>
      <c r="FP246" s="23"/>
      <c r="FQ246" s="23"/>
      <c r="FR246" s="23"/>
      <c r="FS246" s="23"/>
      <c r="FT246" s="23"/>
      <c r="FU246" s="23"/>
      <c r="FV246" s="23"/>
      <c r="FW246" s="23"/>
      <c r="FX246" s="23"/>
      <c r="FY246" s="23"/>
      <c r="FZ246" s="23"/>
      <c r="GA246" s="23"/>
      <c r="GB246" s="23"/>
      <c r="GC246" s="23"/>
      <c r="GD246" s="23"/>
      <c r="GE246" s="23"/>
      <c r="GF246" s="23"/>
      <c r="GG246" s="23"/>
      <c r="GH246" s="23"/>
      <c r="GI246" s="23"/>
      <c r="GJ246" s="23"/>
      <c r="GK246" s="23"/>
      <c r="GL246" s="23"/>
      <c r="GM246" s="23"/>
      <c r="GN246" s="23"/>
      <c r="GO246" s="23"/>
      <c r="GP246" s="23"/>
      <c r="GQ246" s="23"/>
      <c r="GR246" s="23"/>
      <c r="GS246" s="23"/>
      <c r="GT246" s="23"/>
      <c r="GU246" s="23"/>
      <c r="GV246" s="23"/>
      <c r="GW246" s="23"/>
      <c r="GX246" s="23"/>
      <c r="GY246" s="23"/>
      <c r="GZ246" s="23"/>
      <c r="HA246" s="23"/>
      <c r="HB246" s="23"/>
      <c r="HC246" s="23"/>
      <c r="HD246" s="23"/>
      <c r="HE246" s="23"/>
      <c r="HF246" s="23"/>
      <c r="HG246" s="23"/>
      <c r="HH246" s="23"/>
      <c r="HI246" s="23"/>
      <c r="HJ246" s="23"/>
      <c r="HK246" s="23"/>
      <c r="HL246" s="23"/>
      <c r="HM246" s="23"/>
      <c r="HN246" s="23"/>
      <c r="HO246" s="23"/>
      <c r="HP246" s="23"/>
      <c r="HQ246" s="23"/>
      <c r="HR246" s="23"/>
      <c r="HS246" s="23"/>
    </row>
    <row r="247" spans="1:227" s="143" customFormat="1">
      <c r="A247" s="23"/>
      <c r="G247" s="120"/>
      <c r="H247" s="96"/>
      <c r="I247" s="23"/>
      <c r="P247" s="23"/>
      <c r="Q247" s="23"/>
      <c r="R247" s="23"/>
      <c r="S247" s="50"/>
      <c r="T247" s="50"/>
      <c r="U247" s="50"/>
      <c r="V247" s="50"/>
      <c r="W247" s="50"/>
      <c r="X247" s="50"/>
      <c r="Y247" s="50"/>
      <c r="Z247" s="50"/>
      <c r="AA247" s="50"/>
      <c r="AB247" s="50"/>
      <c r="AC247" s="50"/>
      <c r="AD247" s="50"/>
      <c r="AE247" s="50"/>
      <c r="AF247" s="50"/>
      <c r="AG247" s="50"/>
      <c r="AH247" s="50"/>
      <c r="AI247" s="50"/>
      <c r="AJ247" s="50"/>
      <c r="AK247" s="50"/>
      <c r="AL247" s="50"/>
      <c r="AM247" s="50"/>
      <c r="AN247" s="50"/>
      <c r="AO247" s="50"/>
      <c r="AP247" s="50"/>
      <c r="AQ247" s="50"/>
      <c r="AR247" s="50"/>
      <c r="AS247" s="50"/>
      <c r="AT247" s="23"/>
      <c r="AU247" s="23"/>
      <c r="AV247" s="23"/>
      <c r="AW247" s="23"/>
      <c r="AX247" s="23"/>
      <c r="AY247" s="23"/>
      <c r="AZ247" s="23"/>
      <c r="BA247" s="23"/>
      <c r="BB247" s="23"/>
      <c r="BC247" s="23"/>
      <c r="BD247" s="23"/>
      <c r="BE247" s="23"/>
      <c r="BF247" s="23"/>
      <c r="BG247" s="23"/>
      <c r="BH247" s="23"/>
      <c r="BI247" s="23"/>
      <c r="BJ247" s="23"/>
      <c r="BK247" s="23"/>
      <c r="BL247" s="23"/>
      <c r="BM247" s="23"/>
      <c r="BN247" s="23"/>
      <c r="BO247" s="23"/>
      <c r="BP247" s="23"/>
      <c r="BQ247" s="23"/>
      <c r="BR247" s="23"/>
      <c r="BS247" s="23"/>
      <c r="BT247" s="23"/>
      <c r="BU247" s="23"/>
      <c r="BV247" s="23"/>
      <c r="BW247" s="23"/>
      <c r="BX247" s="23"/>
      <c r="BY247" s="23"/>
      <c r="BZ247" s="23"/>
      <c r="CA247" s="23"/>
      <c r="CB247" s="23"/>
      <c r="CC247" s="23"/>
      <c r="CD247" s="23"/>
      <c r="CE247" s="23"/>
      <c r="CF247" s="23"/>
      <c r="CG247" s="23"/>
      <c r="CH247" s="23"/>
      <c r="CI247" s="23"/>
      <c r="CJ247" s="23"/>
      <c r="CK247" s="23"/>
      <c r="CL247" s="23"/>
      <c r="CM247" s="23"/>
      <c r="CN247" s="23"/>
      <c r="CO247" s="23"/>
      <c r="CP247" s="23"/>
      <c r="CQ247" s="23"/>
      <c r="CR247" s="23"/>
      <c r="CS247" s="23"/>
      <c r="CT247" s="23"/>
      <c r="CU247" s="23"/>
      <c r="CV247" s="23"/>
      <c r="CW247" s="23"/>
      <c r="CX247" s="23"/>
      <c r="CY247" s="23"/>
      <c r="CZ247" s="23"/>
      <c r="DA247" s="23"/>
      <c r="DB247" s="23"/>
      <c r="DC247" s="23"/>
      <c r="DD247" s="23"/>
      <c r="DE247" s="23"/>
      <c r="DF247" s="23"/>
      <c r="DG247" s="23"/>
      <c r="DH247" s="23"/>
      <c r="DI247" s="23"/>
      <c r="DJ247" s="23"/>
      <c r="DK247" s="23"/>
      <c r="DL247" s="23"/>
      <c r="DM247" s="23"/>
      <c r="DN247" s="23"/>
      <c r="DO247" s="23"/>
      <c r="DP247" s="23"/>
      <c r="DQ247" s="23"/>
      <c r="DR247" s="23"/>
      <c r="DS247" s="23"/>
      <c r="DT247" s="23"/>
      <c r="DU247" s="23"/>
      <c r="DV247" s="23"/>
      <c r="DW247" s="23"/>
      <c r="DX247" s="23"/>
      <c r="DY247" s="23"/>
      <c r="DZ247" s="23"/>
      <c r="EA247" s="23"/>
      <c r="EB247" s="23"/>
      <c r="EC247" s="23"/>
      <c r="ED247" s="23"/>
      <c r="EE247" s="23"/>
      <c r="EF247" s="23"/>
      <c r="EG247" s="23"/>
      <c r="EH247" s="23"/>
      <c r="EI247" s="23"/>
      <c r="EJ247" s="23"/>
      <c r="EK247" s="23"/>
      <c r="EL247" s="23"/>
      <c r="EM247" s="23"/>
      <c r="EN247" s="23"/>
      <c r="EO247" s="23"/>
      <c r="EP247" s="23"/>
      <c r="EQ247" s="23"/>
      <c r="ER247" s="23"/>
      <c r="ES247" s="23"/>
      <c r="ET247" s="23"/>
      <c r="EU247" s="23"/>
      <c r="EV247" s="23"/>
      <c r="EW247" s="23"/>
      <c r="EX247" s="23"/>
      <c r="EY247" s="23"/>
      <c r="EZ247" s="23"/>
      <c r="FA247" s="23"/>
      <c r="FB247" s="23"/>
      <c r="FC247" s="23"/>
      <c r="FD247" s="23"/>
      <c r="FE247" s="23"/>
      <c r="FF247" s="23"/>
      <c r="FG247" s="23"/>
      <c r="FH247" s="23"/>
      <c r="FI247" s="23"/>
      <c r="FJ247" s="23"/>
      <c r="FK247" s="23"/>
      <c r="FL247" s="23"/>
      <c r="FM247" s="23"/>
      <c r="FN247" s="23"/>
      <c r="FO247" s="23"/>
      <c r="FP247" s="23"/>
      <c r="FQ247" s="23"/>
      <c r="FR247" s="23"/>
      <c r="FS247" s="23"/>
      <c r="FT247" s="23"/>
      <c r="FU247" s="23"/>
      <c r="FV247" s="23"/>
      <c r="FW247" s="23"/>
      <c r="FX247" s="23"/>
      <c r="FY247" s="23"/>
      <c r="FZ247" s="23"/>
      <c r="GA247" s="23"/>
      <c r="GB247" s="23"/>
      <c r="GC247" s="23"/>
      <c r="GD247" s="23"/>
      <c r="GE247" s="23"/>
      <c r="GF247" s="23"/>
      <c r="GG247" s="23"/>
      <c r="GH247" s="23"/>
      <c r="GI247" s="23"/>
      <c r="GJ247" s="23"/>
      <c r="GK247" s="23"/>
      <c r="GL247" s="23"/>
      <c r="GM247" s="23"/>
      <c r="GN247" s="23"/>
      <c r="GO247" s="23"/>
      <c r="GP247" s="23"/>
      <c r="GQ247" s="23"/>
      <c r="GR247" s="23"/>
      <c r="GS247" s="23"/>
      <c r="GT247" s="23"/>
      <c r="GU247" s="23"/>
      <c r="GV247" s="23"/>
      <c r="GW247" s="23"/>
      <c r="GX247" s="23"/>
      <c r="GY247" s="23"/>
      <c r="GZ247" s="23"/>
      <c r="HA247" s="23"/>
      <c r="HB247" s="23"/>
      <c r="HC247" s="23"/>
      <c r="HD247" s="23"/>
      <c r="HE247" s="23"/>
      <c r="HF247" s="23"/>
      <c r="HG247" s="23"/>
      <c r="HH247" s="23"/>
      <c r="HI247" s="23"/>
      <c r="HJ247" s="23"/>
      <c r="HK247" s="23"/>
      <c r="HL247" s="23"/>
      <c r="HM247" s="23"/>
      <c r="HN247" s="23"/>
      <c r="HO247" s="23"/>
      <c r="HP247" s="23"/>
      <c r="HQ247" s="23"/>
      <c r="HR247" s="23"/>
      <c r="HS247" s="23"/>
    </row>
    <row r="248" spans="1:227" s="143" customFormat="1">
      <c r="A248" s="23"/>
      <c r="G248" s="120"/>
      <c r="H248" s="96"/>
      <c r="I248" s="23"/>
      <c r="P248" s="23"/>
      <c r="Q248" s="23"/>
      <c r="R248" s="23"/>
      <c r="S248" s="50"/>
      <c r="T248" s="50"/>
      <c r="U248" s="50"/>
      <c r="V248" s="50"/>
      <c r="W248" s="50"/>
      <c r="X248" s="50"/>
      <c r="Y248" s="50"/>
      <c r="Z248" s="50"/>
      <c r="AA248" s="50"/>
      <c r="AB248" s="50"/>
      <c r="AC248" s="50"/>
      <c r="AD248" s="50"/>
      <c r="AE248" s="50"/>
      <c r="AF248" s="50"/>
      <c r="AG248" s="50"/>
      <c r="AH248" s="50"/>
      <c r="AI248" s="50"/>
      <c r="AJ248" s="50"/>
      <c r="AK248" s="50"/>
      <c r="AL248" s="50"/>
      <c r="AM248" s="50"/>
      <c r="AN248" s="50"/>
      <c r="AO248" s="50"/>
      <c r="AP248" s="50"/>
      <c r="AQ248" s="50"/>
      <c r="AR248" s="50"/>
      <c r="AS248" s="50"/>
      <c r="AT248" s="23"/>
      <c r="AU248" s="23"/>
      <c r="AV248" s="23"/>
      <c r="AW248" s="23"/>
      <c r="AX248" s="23"/>
      <c r="AY248" s="23"/>
      <c r="AZ248" s="23"/>
      <c r="BA248" s="23"/>
      <c r="BB248" s="23"/>
      <c r="BC248" s="23"/>
      <c r="BD248" s="23"/>
      <c r="BE248" s="23"/>
      <c r="BF248" s="23"/>
      <c r="BG248" s="23"/>
      <c r="BH248" s="23"/>
      <c r="BI248" s="23"/>
      <c r="BJ248" s="23"/>
      <c r="BK248" s="23"/>
      <c r="BL248" s="23"/>
      <c r="BM248" s="23"/>
      <c r="BN248" s="23"/>
      <c r="BO248" s="23"/>
      <c r="BP248" s="23"/>
      <c r="BQ248" s="23"/>
      <c r="BR248" s="23"/>
      <c r="BS248" s="23"/>
      <c r="BT248" s="23"/>
      <c r="BU248" s="23"/>
      <c r="BV248" s="23"/>
      <c r="BW248" s="23"/>
      <c r="BX248" s="23"/>
      <c r="BY248" s="23"/>
      <c r="BZ248" s="23"/>
      <c r="CA248" s="23"/>
      <c r="CB248" s="23"/>
      <c r="CC248" s="23"/>
      <c r="CD248" s="23"/>
      <c r="CE248" s="23"/>
      <c r="CF248" s="23"/>
      <c r="CG248" s="23"/>
      <c r="CH248" s="23"/>
      <c r="CI248" s="23"/>
      <c r="CJ248" s="23"/>
      <c r="CK248" s="23"/>
      <c r="CL248" s="23"/>
      <c r="CM248" s="23"/>
      <c r="CN248" s="23"/>
      <c r="CO248" s="23"/>
      <c r="CP248" s="23"/>
      <c r="CQ248" s="23"/>
      <c r="CR248" s="23"/>
      <c r="CS248" s="23"/>
      <c r="CT248" s="23"/>
      <c r="CU248" s="23"/>
      <c r="CV248" s="23"/>
      <c r="CW248" s="23"/>
      <c r="CX248" s="23"/>
      <c r="CY248" s="23"/>
      <c r="CZ248" s="23"/>
      <c r="DA248" s="23"/>
      <c r="DB248" s="23"/>
      <c r="DC248" s="23"/>
      <c r="DD248" s="23"/>
      <c r="DE248" s="23"/>
      <c r="DF248" s="23"/>
      <c r="DG248" s="23"/>
      <c r="DH248" s="23"/>
      <c r="DI248" s="23"/>
      <c r="DJ248" s="23"/>
      <c r="DK248" s="23"/>
      <c r="DL248" s="23"/>
      <c r="DM248" s="23"/>
      <c r="DN248" s="23"/>
      <c r="DO248" s="23"/>
      <c r="DP248" s="23"/>
      <c r="DQ248" s="23"/>
      <c r="DR248" s="23"/>
      <c r="DS248" s="23"/>
      <c r="DT248" s="23"/>
      <c r="DU248" s="23"/>
      <c r="DV248" s="23"/>
      <c r="DW248" s="23"/>
      <c r="DX248" s="23"/>
      <c r="DY248" s="23"/>
      <c r="DZ248" s="23"/>
      <c r="EA248" s="23"/>
      <c r="EB248" s="23"/>
      <c r="EC248" s="23"/>
      <c r="ED248" s="23"/>
      <c r="EE248" s="23"/>
      <c r="EF248" s="23"/>
      <c r="EG248" s="23"/>
      <c r="EH248" s="23"/>
      <c r="EI248" s="23"/>
      <c r="EJ248" s="23"/>
      <c r="EK248" s="23"/>
      <c r="EL248" s="23"/>
      <c r="EM248" s="23"/>
      <c r="EN248" s="23"/>
      <c r="EO248" s="23"/>
      <c r="EP248" s="23"/>
      <c r="EQ248" s="23"/>
      <c r="ER248" s="23"/>
      <c r="ES248" s="23"/>
      <c r="ET248" s="23"/>
      <c r="EU248" s="23"/>
      <c r="EV248" s="23"/>
      <c r="EW248" s="23"/>
      <c r="EX248" s="23"/>
      <c r="EY248" s="23"/>
      <c r="EZ248" s="23"/>
      <c r="FA248" s="23"/>
      <c r="FB248" s="23"/>
      <c r="FC248" s="23"/>
      <c r="FD248" s="23"/>
      <c r="FE248" s="23"/>
      <c r="FF248" s="23"/>
      <c r="FG248" s="23"/>
      <c r="FH248" s="23"/>
      <c r="FI248" s="23"/>
      <c r="FJ248" s="23"/>
      <c r="FK248" s="23"/>
      <c r="FL248" s="23"/>
      <c r="FM248" s="23"/>
      <c r="FN248" s="23"/>
      <c r="FO248" s="23"/>
      <c r="FP248" s="23"/>
      <c r="FQ248" s="23"/>
      <c r="FR248" s="23"/>
      <c r="FS248" s="23"/>
      <c r="FT248" s="23"/>
      <c r="FU248" s="23"/>
      <c r="FV248" s="23"/>
      <c r="FW248" s="23"/>
      <c r="FX248" s="23"/>
      <c r="FY248" s="23"/>
      <c r="FZ248" s="23"/>
      <c r="GA248" s="23"/>
      <c r="GB248" s="23"/>
      <c r="GC248" s="23"/>
      <c r="GD248" s="23"/>
      <c r="GE248" s="23"/>
      <c r="GF248" s="23"/>
      <c r="GG248" s="23"/>
      <c r="GH248" s="23"/>
      <c r="GI248" s="23"/>
      <c r="GJ248" s="23"/>
      <c r="GK248" s="23"/>
      <c r="GL248" s="23"/>
      <c r="GM248" s="23"/>
      <c r="GN248" s="23"/>
      <c r="GO248" s="23"/>
      <c r="GP248" s="23"/>
      <c r="GQ248" s="23"/>
      <c r="GR248" s="23"/>
      <c r="GS248" s="23"/>
      <c r="GT248" s="23"/>
      <c r="GU248" s="23"/>
      <c r="GV248" s="23"/>
      <c r="GW248" s="23"/>
      <c r="GX248" s="23"/>
      <c r="GY248" s="23"/>
      <c r="GZ248" s="23"/>
      <c r="HA248" s="23"/>
      <c r="HB248" s="23"/>
      <c r="HC248" s="23"/>
      <c r="HD248" s="23"/>
      <c r="HE248" s="23"/>
      <c r="HF248" s="23"/>
      <c r="HG248" s="23"/>
      <c r="HH248" s="23"/>
      <c r="HI248" s="23"/>
      <c r="HJ248" s="23"/>
      <c r="HK248" s="23"/>
      <c r="HL248" s="23"/>
      <c r="HM248" s="23"/>
      <c r="HN248" s="23"/>
      <c r="HO248" s="23"/>
      <c r="HP248" s="23"/>
      <c r="HQ248" s="23"/>
      <c r="HR248" s="23"/>
      <c r="HS248" s="23"/>
    </row>
    <row r="249" spans="1:227" s="143" customFormat="1">
      <c r="A249" s="23"/>
      <c r="G249" s="120"/>
      <c r="H249" s="96"/>
      <c r="I249" s="23"/>
      <c r="P249" s="23"/>
      <c r="Q249" s="23"/>
      <c r="R249" s="23"/>
      <c r="S249" s="50"/>
      <c r="T249" s="50"/>
      <c r="U249" s="50"/>
      <c r="V249" s="50"/>
      <c r="W249" s="50"/>
      <c r="X249" s="50"/>
      <c r="Y249" s="50"/>
      <c r="Z249" s="50"/>
      <c r="AA249" s="50"/>
      <c r="AB249" s="50"/>
      <c r="AC249" s="50"/>
      <c r="AD249" s="50"/>
      <c r="AE249" s="50"/>
      <c r="AF249" s="50"/>
      <c r="AG249" s="50"/>
      <c r="AH249" s="50"/>
      <c r="AI249" s="50"/>
      <c r="AJ249" s="50"/>
      <c r="AK249" s="50"/>
      <c r="AL249" s="50"/>
      <c r="AM249" s="50"/>
      <c r="AN249" s="50"/>
      <c r="AO249" s="50"/>
      <c r="AP249" s="50"/>
      <c r="AQ249" s="50"/>
      <c r="AR249" s="50"/>
      <c r="AS249" s="50"/>
      <c r="AT249" s="23"/>
      <c r="AU249" s="23"/>
      <c r="AV249" s="23"/>
      <c r="AW249" s="23"/>
      <c r="AX249" s="23"/>
      <c r="AY249" s="23"/>
      <c r="AZ249" s="23"/>
      <c r="BA249" s="23"/>
      <c r="BB249" s="23"/>
      <c r="BC249" s="23"/>
      <c r="BD249" s="23"/>
      <c r="BE249" s="23"/>
      <c r="BF249" s="23"/>
      <c r="BG249" s="23"/>
      <c r="BH249" s="23"/>
      <c r="BI249" s="23"/>
      <c r="BJ249" s="23"/>
      <c r="BK249" s="23"/>
      <c r="BL249" s="23"/>
      <c r="BM249" s="23"/>
      <c r="BN249" s="23"/>
      <c r="BO249" s="23"/>
      <c r="BP249" s="23"/>
      <c r="BQ249" s="23"/>
      <c r="BR249" s="23"/>
      <c r="BS249" s="23"/>
      <c r="BT249" s="23"/>
      <c r="BU249" s="23"/>
      <c r="BV249" s="23"/>
      <c r="BW249" s="23"/>
      <c r="BX249" s="23"/>
      <c r="BY249" s="23"/>
      <c r="BZ249" s="23"/>
      <c r="CA249" s="23"/>
      <c r="CB249" s="23"/>
      <c r="CC249" s="23"/>
      <c r="CD249" s="23"/>
      <c r="CE249" s="23"/>
      <c r="CF249" s="23"/>
      <c r="CG249" s="23"/>
      <c r="CH249" s="23"/>
      <c r="CI249" s="23"/>
      <c r="CJ249" s="23"/>
      <c r="CK249" s="23"/>
      <c r="CL249" s="23"/>
      <c r="CM249" s="23"/>
      <c r="CN249" s="23"/>
      <c r="CO249" s="23"/>
      <c r="CP249" s="23"/>
      <c r="CQ249" s="23"/>
      <c r="CR249" s="23"/>
      <c r="CS249" s="23"/>
      <c r="CT249" s="23"/>
      <c r="CU249" s="23"/>
      <c r="CV249" s="23"/>
      <c r="CW249" s="23"/>
      <c r="CX249" s="23"/>
      <c r="CY249" s="23"/>
      <c r="CZ249" s="23"/>
      <c r="DA249" s="23"/>
      <c r="DB249" s="23"/>
      <c r="DC249" s="23"/>
      <c r="DD249" s="23"/>
      <c r="DE249" s="23"/>
      <c r="DF249" s="23"/>
      <c r="DG249" s="23"/>
      <c r="DH249" s="23"/>
      <c r="DI249" s="23"/>
      <c r="DJ249" s="23"/>
      <c r="DK249" s="23"/>
      <c r="DL249" s="23"/>
      <c r="DM249" s="23"/>
      <c r="DN249" s="23"/>
      <c r="DO249" s="23"/>
      <c r="DP249" s="23"/>
      <c r="DQ249" s="23"/>
      <c r="DR249" s="23"/>
      <c r="DS249" s="23"/>
      <c r="DT249" s="23"/>
      <c r="DU249" s="23"/>
      <c r="DV249" s="23"/>
      <c r="DW249" s="23"/>
      <c r="DX249" s="23"/>
      <c r="DY249" s="23"/>
      <c r="DZ249" s="23"/>
      <c r="EA249" s="23"/>
      <c r="EB249" s="23"/>
      <c r="EC249" s="23"/>
      <c r="ED249" s="23"/>
      <c r="EE249" s="23"/>
      <c r="EF249" s="23"/>
      <c r="EG249" s="23"/>
      <c r="EH249" s="23"/>
      <c r="EI249" s="23"/>
      <c r="EJ249" s="23"/>
      <c r="EK249" s="23"/>
      <c r="EL249" s="23"/>
      <c r="EM249" s="23"/>
      <c r="EN249" s="23"/>
      <c r="EO249" s="23"/>
      <c r="EP249" s="23"/>
      <c r="EQ249" s="23"/>
      <c r="ER249" s="23"/>
      <c r="ES249" s="23"/>
      <c r="ET249" s="23"/>
      <c r="EU249" s="23"/>
      <c r="EV249" s="23"/>
      <c r="EW249" s="23"/>
      <c r="EX249" s="23"/>
      <c r="EY249" s="23"/>
      <c r="EZ249" s="23"/>
      <c r="FA249" s="23"/>
      <c r="FB249" s="23"/>
      <c r="FC249" s="23"/>
      <c r="FD249" s="23"/>
      <c r="FE249" s="23"/>
      <c r="FF249" s="23"/>
      <c r="FG249" s="23"/>
      <c r="FH249" s="23"/>
      <c r="FI249" s="23"/>
      <c r="FJ249" s="23"/>
      <c r="FK249" s="23"/>
      <c r="FL249" s="23"/>
      <c r="FM249" s="23"/>
      <c r="FN249" s="23"/>
      <c r="FO249" s="23"/>
      <c r="FP249" s="23"/>
      <c r="FQ249" s="23"/>
      <c r="FR249" s="23"/>
      <c r="FS249" s="23"/>
      <c r="FT249" s="23"/>
      <c r="FU249" s="23"/>
      <c r="FV249" s="23"/>
      <c r="FW249" s="23"/>
      <c r="FX249" s="23"/>
      <c r="FY249" s="23"/>
      <c r="FZ249" s="23"/>
      <c r="GA249" s="23"/>
      <c r="GB249" s="23"/>
      <c r="GC249" s="23"/>
      <c r="GD249" s="23"/>
      <c r="GE249" s="23"/>
      <c r="GF249" s="23"/>
      <c r="GG249" s="23"/>
      <c r="GH249" s="23"/>
      <c r="GI249" s="23"/>
      <c r="GJ249" s="23"/>
      <c r="GK249" s="23"/>
      <c r="GL249" s="23"/>
      <c r="GM249" s="23"/>
      <c r="GN249" s="23"/>
      <c r="GO249" s="23"/>
      <c r="GP249" s="23"/>
      <c r="GQ249" s="23"/>
      <c r="GR249" s="23"/>
      <c r="GS249" s="23"/>
      <c r="GT249" s="23"/>
      <c r="GU249" s="23"/>
      <c r="GV249" s="23"/>
      <c r="GW249" s="23"/>
      <c r="GX249" s="23"/>
      <c r="GY249" s="23"/>
      <c r="GZ249" s="23"/>
      <c r="HA249" s="23"/>
      <c r="HB249" s="23"/>
      <c r="HC249" s="23"/>
      <c r="HD249" s="23"/>
      <c r="HE249" s="23"/>
      <c r="HF249" s="23"/>
      <c r="HG249" s="23"/>
      <c r="HH249" s="23"/>
      <c r="HI249" s="23"/>
      <c r="HJ249" s="23"/>
      <c r="HK249" s="23"/>
      <c r="HL249" s="23"/>
      <c r="HM249" s="23"/>
      <c r="HN249" s="23"/>
      <c r="HO249" s="23"/>
      <c r="HP249" s="23"/>
      <c r="HQ249" s="23"/>
      <c r="HR249" s="23"/>
      <c r="HS249" s="23"/>
    </row>
    <row r="250" spans="1:227" s="143" customFormat="1">
      <c r="A250" s="23"/>
      <c r="G250" s="120"/>
      <c r="H250" s="96"/>
      <c r="I250" s="23"/>
      <c r="P250" s="23"/>
      <c r="Q250" s="23"/>
      <c r="R250" s="23"/>
      <c r="S250" s="50"/>
      <c r="T250" s="50"/>
      <c r="U250" s="50"/>
      <c r="V250" s="50"/>
      <c r="W250" s="50"/>
      <c r="X250" s="50"/>
      <c r="Y250" s="50"/>
      <c r="Z250" s="50"/>
      <c r="AA250" s="50"/>
      <c r="AB250" s="50"/>
      <c r="AC250" s="50"/>
      <c r="AD250" s="50"/>
      <c r="AE250" s="50"/>
      <c r="AF250" s="50"/>
      <c r="AG250" s="50"/>
      <c r="AH250" s="50"/>
      <c r="AI250" s="50"/>
      <c r="AJ250" s="50"/>
      <c r="AK250" s="50"/>
      <c r="AL250" s="50"/>
      <c r="AM250" s="50"/>
      <c r="AN250" s="50"/>
      <c r="AO250" s="50"/>
      <c r="AP250" s="50"/>
      <c r="AQ250" s="50"/>
      <c r="AR250" s="50"/>
      <c r="AS250" s="50"/>
      <c r="AT250" s="23"/>
      <c r="AU250" s="23"/>
      <c r="AV250" s="23"/>
      <c r="AW250" s="23"/>
      <c r="AX250" s="23"/>
      <c r="AY250" s="23"/>
      <c r="AZ250" s="23"/>
      <c r="BA250" s="23"/>
      <c r="BB250" s="23"/>
      <c r="BC250" s="23"/>
      <c r="BD250" s="23"/>
      <c r="BE250" s="23"/>
      <c r="BF250" s="23"/>
      <c r="BG250" s="23"/>
      <c r="BH250" s="23"/>
      <c r="BI250" s="23"/>
      <c r="BJ250" s="23"/>
      <c r="BK250" s="23"/>
      <c r="BL250" s="23"/>
      <c r="BM250" s="23"/>
      <c r="BN250" s="23"/>
      <c r="BO250" s="23"/>
      <c r="BP250" s="23"/>
      <c r="BQ250" s="23"/>
      <c r="BR250" s="23"/>
      <c r="BS250" s="23"/>
      <c r="BT250" s="23"/>
      <c r="BU250" s="23"/>
      <c r="BV250" s="23"/>
      <c r="BW250" s="23"/>
      <c r="BX250" s="23"/>
      <c r="BY250" s="23"/>
      <c r="BZ250" s="23"/>
      <c r="CA250" s="23"/>
      <c r="CB250" s="23"/>
      <c r="CC250" s="23"/>
      <c r="CD250" s="23"/>
      <c r="CE250" s="23"/>
      <c r="CF250" s="23"/>
      <c r="CG250" s="23"/>
      <c r="CH250" s="23"/>
      <c r="CI250" s="23"/>
      <c r="CJ250" s="23"/>
      <c r="CK250" s="23"/>
      <c r="CL250" s="23"/>
      <c r="CM250" s="23"/>
      <c r="CN250" s="23"/>
      <c r="CO250" s="23"/>
      <c r="CP250" s="23"/>
      <c r="CQ250" s="23"/>
      <c r="CR250" s="23"/>
      <c r="CS250" s="23"/>
      <c r="CT250" s="23"/>
      <c r="CU250" s="23"/>
      <c r="CV250" s="23"/>
      <c r="CW250" s="23"/>
      <c r="CX250" s="23"/>
      <c r="CY250" s="23"/>
      <c r="CZ250" s="23"/>
      <c r="DA250" s="23"/>
      <c r="DB250" s="23"/>
      <c r="DC250" s="23"/>
      <c r="DD250" s="23"/>
      <c r="DE250" s="23"/>
      <c r="DF250" s="23"/>
      <c r="DG250" s="23"/>
      <c r="DH250" s="23"/>
      <c r="DI250" s="23"/>
      <c r="DJ250" s="23"/>
      <c r="DK250" s="23"/>
      <c r="DL250" s="23"/>
      <c r="DM250" s="23"/>
      <c r="DN250" s="23"/>
      <c r="DO250" s="23"/>
      <c r="DP250" s="23"/>
      <c r="DQ250" s="23"/>
      <c r="DR250" s="23"/>
      <c r="DS250" s="23"/>
      <c r="DT250" s="23"/>
      <c r="DU250" s="23"/>
      <c r="DV250" s="23"/>
      <c r="DW250" s="23"/>
      <c r="DX250" s="23"/>
      <c r="DY250" s="23"/>
      <c r="DZ250" s="23"/>
      <c r="EA250" s="23"/>
      <c r="EB250" s="23"/>
      <c r="EC250" s="23"/>
      <c r="ED250" s="23"/>
      <c r="EE250" s="23"/>
      <c r="EF250" s="23"/>
      <c r="EG250" s="23"/>
      <c r="EH250" s="23"/>
      <c r="EI250" s="23"/>
      <c r="EJ250" s="23"/>
      <c r="EK250" s="23"/>
      <c r="EL250" s="23"/>
      <c r="EM250" s="23"/>
      <c r="EN250" s="23"/>
      <c r="EO250" s="23"/>
      <c r="EP250" s="23"/>
      <c r="EQ250" s="23"/>
      <c r="ER250" s="23"/>
      <c r="ES250" s="23"/>
      <c r="ET250" s="23"/>
      <c r="EU250" s="23"/>
      <c r="EV250" s="23"/>
      <c r="EW250" s="23"/>
      <c r="EX250" s="23"/>
      <c r="EY250" s="23"/>
      <c r="EZ250" s="23"/>
      <c r="FA250" s="23"/>
      <c r="FB250" s="23"/>
      <c r="FC250" s="23"/>
      <c r="FD250" s="23"/>
      <c r="FE250" s="23"/>
      <c r="FF250" s="23"/>
      <c r="FG250" s="23"/>
      <c r="FH250" s="23"/>
      <c r="FI250" s="23"/>
      <c r="FJ250" s="23"/>
      <c r="FK250" s="23"/>
      <c r="FL250" s="23"/>
      <c r="FM250" s="23"/>
      <c r="FN250" s="23"/>
      <c r="FO250" s="23"/>
      <c r="FP250" s="23"/>
      <c r="FQ250" s="23"/>
      <c r="FR250" s="23"/>
      <c r="FS250" s="23"/>
      <c r="FT250" s="23"/>
      <c r="FU250" s="23"/>
      <c r="FV250" s="23"/>
      <c r="FW250" s="23"/>
      <c r="FX250" s="23"/>
      <c r="FY250" s="23"/>
      <c r="FZ250" s="23"/>
      <c r="GA250" s="23"/>
      <c r="GB250" s="23"/>
      <c r="GC250" s="23"/>
      <c r="GD250" s="23"/>
      <c r="GE250" s="23"/>
      <c r="GF250" s="23"/>
      <c r="GG250" s="23"/>
      <c r="GH250" s="23"/>
      <c r="GI250" s="23"/>
      <c r="GJ250" s="23"/>
      <c r="GK250" s="23"/>
      <c r="GL250" s="23"/>
      <c r="GM250" s="23"/>
      <c r="GN250" s="23"/>
      <c r="GO250" s="23"/>
      <c r="GP250" s="23"/>
      <c r="GQ250" s="23"/>
      <c r="GR250" s="23"/>
      <c r="GS250" s="23"/>
      <c r="GT250" s="23"/>
      <c r="GU250" s="23"/>
      <c r="GV250" s="23"/>
      <c r="GW250" s="23"/>
      <c r="GX250" s="23"/>
      <c r="GY250" s="23"/>
      <c r="GZ250" s="23"/>
      <c r="HA250" s="23"/>
      <c r="HB250" s="23"/>
      <c r="HC250" s="23"/>
      <c r="HD250" s="23"/>
      <c r="HE250" s="23"/>
      <c r="HF250" s="23"/>
      <c r="HG250" s="23"/>
      <c r="HH250" s="23"/>
      <c r="HI250" s="23"/>
      <c r="HJ250" s="23"/>
      <c r="HK250" s="23"/>
      <c r="HL250" s="23"/>
      <c r="HM250" s="23"/>
      <c r="HN250" s="23"/>
      <c r="HO250" s="23"/>
      <c r="HP250" s="23"/>
      <c r="HQ250" s="23"/>
      <c r="HR250" s="23"/>
      <c r="HS250" s="23"/>
    </row>
    <row r="251" spans="1:227" s="143" customFormat="1">
      <c r="A251" s="23"/>
      <c r="G251" s="120"/>
      <c r="H251" s="96"/>
      <c r="I251" s="23"/>
      <c r="P251" s="23"/>
      <c r="Q251" s="23"/>
      <c r="R251" s="23"/>
      <c r="S251" s="50"/>
      <c r="T251" s="50"/>
      <c r="U251" s="50"/>
      <c r="V251" s="50"/>
      <c r="W251" s="50"/>
      <c r="X251" s="50"/>
      <c r="Y251" s="50"/>
      <c r="Z251" s="50"/>
      <c r="AA251" s="50"/>
      <c r="AB251" s="50"/>
      <c r="AC251" s="50"/>
      <c r="AD251" s="50"/>
      <c r="AE251" s="50"/>
      <c r="AF251" s="50"/>
      <c r="AG251" s="50"/>
      <c r="AH251" s="50"/>
      <c r="AI251" s="50"/>
      <c r="AJ251" s="50"/>
      <c r="AK251" s="50"/>
      <c r="AL251" s="50"/>
      <c r="AM251" s="50"/>
      <c r="AN251" s="50"/>
      <c r="AO251" s="50"/>
      <c r="AP251" s="50"/>
      <c r="AQ251" s="50"/>
      <c r="AR251" s="50"/>
      <c r="AS251" s="50"/>
      <c r="AT251" s="23"/>
      <c r="AU251" s="23"/>
      <c r="AV251" s="23"/>
      <c r="AW251" s="23"/>
      <c r="AX251" s="23"/>
      <c r="AY251" s="23"/>
      <c r="AZ251" s="23"/>
      <c r="BA251" s="23"/>
      <c r="BB251" s="23"/>
      <c r="BC251" s="23"/>
      <c r="BD251" s="23"/>
      <c r="BE251" s="23"/>
      <c r="BF251" s="23"/>
      <c r="BG251" s="23"/>
      <c r="BH251" s="23"/>
      <c r="BI251" s="23"/>
      <c r="BJ251" s="23"/>
      <c r="BK251" s="23"/>
      <c r="BL251" s="23"/>
      <c r="BM251" s="23"/>
      <c r="BN251" s="23"/>
      <c r="BO251" s="23"/>
      <c r="BP251" s="23"/>
      <c r="BQ251" s="23"/>
      <c r="BR251" s="23"/>
      <c r="BS251" s="23"/>
      <c r="BT251" s="23"/>
      <c r="BU251" s="23"/>
      <c r="BV251" s="23"/>
      <c r="BW251" s="23"/>
      <c r="BX251" s="23"/>
      <c r="BY251" s="23"/>
      <c r="BZ251" s="23"/>
      <c r="CA251" s="23"/>
      <c r="CB251" s="23"/>
      <c r="CC251" s="23"/>
      <c r="CD251" s="23"/>
      <c r="CE251" s="23"/>
      <c r="CF251" s="23"/>
      <c r="CG251" s="23"/>
      <c r="CH251" s="23"/>
      <c r="CI251" s="23"/>
      <c r="CJ251" s="23"/>
      <c r="CK251" s="23"/>
      <c r="CL251" s="23"/>
      <c r="CM251" s="23"/>
      <c r="CN251" s="23"/>
      <c r="CO251" s="23"/>
      <c r="CP251" s="23"/>
      <c r="CQ251" s="23"/>
      <c r="CR251" s="23"/>
      <c r="CS251" s="23"/>
      <c r="CT251" s="23"/>
      <c r="CU251" s="23"/>
      <c r="CV251" s="23"/>
      <c r="CW251" s="23"/>
      <c r="CX251" s="23"/>
      <c r="CY251" s="23"/>
      <c r="CZ251" s="23"/>
      <c r="DA251" s="23"/>
      <c r="DB251" s="23"/>
      <c r="DC251" s="23"/>
      <c r="DD251" s="23"/>
      <c r="DE251" s="23"/>
      <c r="DF251" s="23"/>
      <c r="DG251" s="23"/>
      <c r="DH251" s="23"/>
      <c r="DI251" s="23"/>
      <c r="DJ251" s="23"/>
      <c r="DK251" s="23"/>
      <c r="DL251" s="23"/>
      <c r="DM251" s="23"/>
      <c r="DN251" s="23"/>
      <c r="DO251" s="23"/>
      <c r="DP251" s="23"/>
      <c r="DQ251" s="23"/>
      <c r="DR251" s="23"/>
      <c r="DS251" s="23"/>
      <c r="DT251" s="23"/>
      <c r="DU251" s="23"/>
      <c r="DV251" s="23"/>
      <c r="DW251" s="23"/>
      <c r="DX251" s="23"/>
      <c r="DY251" s="23"/>
      <c r="DZ251" s="23"/>
      <c r="EA251" s="23"/>
      <c r="EB251" s="23"/>
      <c r="EC251" s="23"/>
      <c r="ED251" s="23"/>
      <c r="EE251" s="23"/>
      <c r="EF251" s="23"/>
      <c r="EG251" s="23"/>
      <c r="EH251" s="23"/>
      <c r="EI251" s="23"/>
      <c r="EJ251" s="23"/>
      <c r="EK251" s="23"/>
      <c r="EL251" s="23"/>
      <c r="EM251" s="23"/>
      <c r="EN251" s="23"/>
      <c r="EO251" s="23"/>
      <c r="EP251" s="23"/>
      <c r="EQ251" s="23"/>
      <c r="ER251" s="23"/>
      <c r="ES251" s="23"/>
      <c r="ET251" s="23"/>
      <c r="EU251" s="23"/>
      <c r="EV251" s="23"/>
      <c r="EW251" s="23"/>
      <c r="EX251" s="23"/>
      <c r="EY251" s="23"/>
      <c r="EZ251" s="23"/>
      <c r="FA251" s="23"/>
      <c r="FB251" s="23"/>
      <c r="FC251" s="23"/>
      <c r="FD251" s="23"/>
      <c r="FE251" s="23"/>
      <c r="FF251" s="23"/>
      <c r="FG251" s="23"/>
      <c r="FH251" s="23"/>
      <c r="FI251" s="23"/>
      <c r="FJ251" s="23"/>
      <c r="FK251" s="23"/>
      <c r="FL251" s="23"/>
      <c r="FM251" s="23"/>
      <c r="FN251" s="23"/>
      <c r="FO251" s="23"/>
      <c r="FP251" s="23"/>
      <c r="FQ251" s="23"/>
      <c r="FR251" s="23"/>
      <c r="FS251" s="23"/>
      <c r="FT251" s="23"/>
      <c r="FU251" s="23"/>
      <c r="FV251" s="23"/>
      <c r="FW251" s="23"/>
      <c r="FX251" s="23"/>
      <c r="FY251" s="23"/>
      <c r="FZ251" s="23"/>
      <c r="GA251" s="23"/>
      <c r="GB251" s="23"/>
      <c r="GC251" s="23"/>
      <c r="GD251" s="23"/>
      <c r="GE251" s="23"/>
      <c r="GF251" s="23"/>
      <c r="GG251" s="23"/>
      <c r="GH251" s="23"/>
      <c r="GI251" s="23"/>
      <c r="GJ251" s="23"/>
      <c r="GK251" s="23"/>
      <c r="GL251" s="23"/>
      <c r="GM251" s="23"/>
      <c r="GN251" s="23"/>
      <c r="GO251" s="23"/>
      <c r="GP251" s="23"/>
      <c r="GQ251" s="23"/>
      <c r="GR251" s="23"/>
      <c r="GS251" s="23"/>
      <c r="GT251" s="23"/>
      <c r="GU251" s="23"/>
      <c r="GV251" s="23"/>
      <c r="GW251" s="23"/>
      <c r="GX251" s="23"/>
      <c r="GY251" s="23"/>
      <c r="GZ251" s="23"/>
      <c r="HA251" s="23"/>
      <c r="HB251" s="23"/>
      <c r="HC251" s="23"/>
      <c r="HD251" s="23"/>
      <c r="HE251" s="23"/>
      <c r="HF251" s="23"/>
      <c r="HG251" s="23"/>
      <c r="HH251" s="23"/>
      <c r="HI251" s="23"/>
      <c r="HJ251" s="23"/>
      <c r="HK251" s="23"/>
      <c r="HL251" s="23"/>
      <c r="HM251" s="23"/>
      <c r="HN251" s="23"/>
      <c r="HO251" s="23"/>
      <c r="HP251" s="23"/>
      <c r="HQ251" s="23"/>
      <c r="HR251" s="23"/>
      <c r="HS251" s="23"/>
    </row>
    <row r="252" spans="1:227" s="143" customFormat="1">
      <c r="A252" s="23"/>
      <c r="G252" s="120"/>
      <c r="H252" s="96"/>
      <c r="I252" s="23"/>
      <c r="P252" s="23"/>
      <c r="Q252" s="23"/>
      <c r="R252" s="23"/>
      <c r="S252" s="50"/>
      <c r="T252" s="50"/>
      <c r="U252" s="50"/>
      <c r="V252" s="50"/>
      <c r="W252" s="50"/>
      <c r="X252" s="50"/>
      <c r="Y252" s="50"/>
      <c r="Z252" s="50"/>
      <c r="AA252" s="50"/>
      <c r="AB252" s="50"/>
      <c r="AC252" s="50"/>
      <c r="AD252" s="50"/>
      <c r="AE252" s="50"/>
      <c r="AF252" s="50"/>
      <c r="AG252" s="50"/>
      <c r="AH252" s="50"/>
      <c r="AI252" s="50"/>
      <c r="AJ252" s="50"/>
      <c r="AK252" s="50"/>
      <c r="AL252" s="50"/>
      <c r="AM252" s="50"/>
      <c r="AN252" s="50"/>
      <c r="AO252" s="50"/>
      <c r="AP252" s="50"/>
      <c r="AQ252" s="50"/>
      <c r="AR252" s="50"/>
      <c r="AS252" s="50"/>
      <c r="AT252" s="23"/>
      <c r="AU252" s="23"/>
      <c r="AV252" s="23"/>
      <c r="AW252" s="23"/>
      <c r="AX252" s="23"/>
      <c r="AY252" s="23"/>
      <c r="AZ252" s="23"/>
      <c r="BA252" s="23"/>
      <c r="BB252" s="23"/>
      <c r="BC252" s="23"/>
      <c r="BD252" s="23"/>
      <c r="BE252" s="23"/>
      <c r="BF252" s="23"/>
      <c r="BG252" s="23"/>
      <c r="BH252" s="23"/>
      <c r="BI252" s="23"/>
      <c r="BJ252" s="23"/>
      <c r="BK252" s="23"/>
      <c r="BL252" s="23"/>
      <c r="BM252" s="23"/>
      <c r="BN252" s="23"/>
      <c r="BO252" s="23"/>
      <c r="BP252" s="23"/>
      <c r="BQ252" s="23"/>
      <c r="BR252" s="23"/>
      <c r="BS252" s="23"/>
      <c r="BT252" s="23"/>
      <c r="BU252" s="23"/>
      <c r="BV252" s="23"/>
      <c r="BW252" s="23"/>
      <c r="BX252" s="23"/>
      <c r="BY252" s="23"/>
      <c r="BZ252" s="23"/>
      <c r="CA252" s="23"/>
      <c r="CB252" s="23"/>
      <c r="CC252" s="23"/>
      <c r="CD252" s="23"/>
      <c r="CE252" s="23"/>
      <c r="CF252" s="23"/>
      <c r="CG252" s="23"/>
      <c r="CH252" s="23"/>
      <c r="CI252" s="23"/>
      <c r="CJ252" s="23"/>
      <c r="CK252" s="23"/>
      <c r="CL252" s="23"/>
      <c r="CM252" s="23"/>
      <c r="CN252" s="23"/>
      <c r="CO252" s="23"/>
      <c r="CP252" s="23"/>
      <c r="CQ252" s="23"/>
      <c r="CR252" s="23"/>
      <c r="CS252" s="23"/>
      <c r="CT252" s="23"/>
      <c r="CU252" s="23"/>
      <c r="CV252" s="23"/>
      <c r="CW252" s="23"/>
      <c r="CX252" s="23"/>
      <c r="CY252" s="23"/>
      <c r="CZ252" s="23"/>
      <c r="DA252" s="23"/>
      <c r="DB252" s="23"/>
      <c r="DC252" s="23"/>
      <c r="DD252" s="23"/>
      <c r="DE252" s="23"/>
      <c r="DF252" s="23"/>
      <c r="DG252" s="23"/>
      <c r="DH252" s="23"/>
      <c r="DI252" s="23"/>
      <c r="DJ252" s="23"/>
      <c r="DK252" s="23"/>
      <c r="DL252" s="23"/>
      <c r="DM252" s="23"/>
      <c r="DN252" s="23"/>
      <c r="DO252" s="23"/>
      <c r="DP252" s="23"/>
      <c r="DQ252" s="23"/>
      <c r="DR252" s="23"/>
      <c r="DS252" s="23"/>
      <c r="DT252" s="23"/>
      <c r="DU252" s="23"/>
      <c r="DV252" s="23"/>
      <c r="DW252" s="23"/>
      <c r="DX252" s="23"/>
      <c r="DY252" s="23"/>
      <c r="DZ252" s="23"/>
      <c r="EA252" s="23"/>
      <c r="EB252" s="23"/>
      <c r="EC252" s="23"/>
      <c r="ED252" s="23"/>
      <c r="EE252" s="23"/>
      <c r="EF252" s="23"/>
      <c r="EG252" s="23"/>
      <c r="EH252" s="23"/>
      <c r="EI252" s="23"/>
      <c r="EJ252" s="23"/>
      <c r="EK252" s="23"/>
      <c r="EL252" s="23"/>
      <c r="EM252" s="23"/>
      <c r="EN252" s="23"/>
      <c r="EO252" s="23"/>
      <c r="EP252" s="23"/>
      <c r="EQ252" s="23"/>
      <c r="ER252" s="23"/>
      <c r="ES252" s="23"/>
      <c r="ET252" s="23"/>
      <c r="EU252" s="23"/>
      <c r="EV252" s="23"/>
      <c r="EW252" s="23"/>
      <c r="EX252" s="23"/>
      <c r="EY252" s="23"/>
      <c r="EZ252" s="23"/>
      <c r="FA252" s="23"/>
      <c r="FB252" s="23"/>
      <c r="FC252" s="23"/>
      <c r="FD252" s="23"/>
      <c r="FE252" s="23"/>
      <c r="FF252" s="23"/>
      <c r="FG252" s="23"/>
      <c r="FH252" s="23"/>
      <c r="FI252" s="23"/>
      <c r="FJ252" s="23"/>
      <c r="FK252" s="23"/>
      <c r="FL252" s="23"/>
      <c r="FM252" s="23"/>
      <c r="FN252" s="23"/>
      <c r="FO252" s="23"/>
      <c r="FP252" s="23"/>
      <c r="FQ252" s="23"/>
      <c r="FR252" s="23"/>
      <c r="FS252" s="23"/>
      <c r="FT252" s="23"/>
      <c r="FU252" s="23"/>
      <c r="FV252" s="23"/>
      <c r="FW252" s="23"/>
      <c r="FX252" s="23"/>
      <c r="FY252" s="23"/>
      <c r="FZ252" s="23"/>
      <c r="GA252" s="23"/>
      <c r="GB252" s="23"/>
      <c r="GC252" s="23"/>
      <c r="GD252" s="23"/>
      <c r="GE252" s="23"/>
      <c r="GF252" s="23"/>
      <c r="GG252" s="23"/>
      <c r="GH252" s="23"/>
      <c r="GI252" s="23"/>
      <c r="GJ252" s="23"/>
      <c r="GK252" s="23"/>
      <c r="GL252" s="23"/>
      <c r="GM252" s="23"/>
      <c r="GN252" s="23"/>
      <c r="GO252" s="23"/>
      <c r="GP252" s="23"/>
      <c r="GQ252" s="23"/>
      <c r="GR252" s="23"/>
      <c r="GS252" s="23"/>
      <c r="GT252" s="23"/>
      <c r="GU252" s="23"/>
      <c r="GV252" s="23"/>
      <c r="GW252" s="23"/>
      <c r="GX252" s="23"/>
      <c r="GY252" s="23"/>
      <c r="GZ252" s="23"/>
      <c r="HA252" s="23"/>
      <c r="HB252" s="23"/>
      <c r="HC252" s="23"/>
      <c r="HD252" s="23"/>
      <c r="HE252" s="23"/>
      <c r="HF252" s="23"/>
      <c r="HG252" s="23"/>
      <c r="HH252" s="23"/>
      <c r="HI252" s="23"/>
      <c r="HJ252" s="23"/>
      <c r="HK252" s="23"/>
      <c r="HL252" s="23"/>
      <c r="HM252" s="23"/>
      <c r="HN252" s="23"/>
      <c r="HO252" s="23"/>
      <c r="HP252" s="23"/>
      <c r="HQ252" s="23"/>
      <c r="HR252" s="23"/>
      <c r="HS252" s="23"/>
    </row>
    <row r="253" spans="1:227" s="143" customFormat="1">
      <c r="A253" s="23"/>
      <c r="G253" s="120"/>
      <c r="H253" s="96"/>
      <c r="I253" s="23"/>
      <c r="P253" s="23"/>
      <c r="Q253" s="23"/>
      <c r="R253" s="23"/>
      <c r="S253" s="50"/>
      <c r="T253" s="50"/>
      <c r="U253" s="50"/>
      <c r="V253" s="50"/>
      <c r="W253" s="50"/>
      <c r="X253" s="50"/>
      <c r="Y253" s="50"/>
      <c r="Z253" s="50"/>
      <c r="AA253" s="50"/>
      <c r="AB253" s="50"/>
      <c r="AC253" s="50"/>
      <c r="AD253" s="50"/>
      <c r="AE253" s="50"/>
      <c r="AF253" s="50"/>
      <c r="AG253" s="50"/>
      <c r="AH253" s="50"/>
      <c r="AI253" s="50"/>
      <c r="AJ253" s="50"/>
      <c r="AK253" s="50"/>
      <c r="AL253" s="50"/>
      <c r="AM253" s="50"/>
      <c r="AN253" s="50"/>
      <c r="AO253" s="50"/>
      <c r="AP253" s="50"/>
      <c r="AQ253" s="50"/>
      <c r="AR253" s="50"/>
      <c r="AS253" s="50"/>
      <c r="AT253" s="23"/>
      <c r="AU253" s="23"/>
      <c r="AV253" s="23"/>
      <c r="AW253" s="23"/>
      <c r="AX253" s="23"/>
      <c r="AY253" s="23"/>
      <c r="AZ253" s="23"/>
      <c r="BA253" s="23"/>
      <c r="BB253" s="23"/>
      <c r="BC253" s="23"/>
      <c r="BD253" s="23"/>
      <c r="BE253" s="23"/>
      <c r="BF253" s="23"/>
      <c r="BG253" s="23"/>
      <c r="BH253" s="23"/>
      <c r="BI253" s="23"/>
      <c r="BJ253" s="23"/>
      <c r="BK253" s="23"/>
      <c r="BL253" s="23"/>
      <c r="BM253" s="23"/>
      <c r="BN253" s="23"/>
      <c r="BO253" s="23"/>
      <c r="BP253" s="23"/>
      <c r="BQ253" s="23"/>
      <c r="BR253" s="23"/>
      <c r="BS253" s="23"/>
      <c r="BT253" s="23"/>
      <c r="BU253" s="23"/>
      <c r="BV253" s="23"/>
      <c r="BW253" s="23"/>
      <c r="BX253" s="23"/>
      <c r="BY253" s="23"/>
      <c r="BZ253" s="23"/>
      <c r="CA253" s="23"/>
      <c r="CB253" s="23"/>
      <c r="CC253" s="23"/>
      <c r="CD253" s="23"/>
      <c r="CE253" s="23"/>
      <c r="CF253" s="23"/>
      <c r="CG253" s="23"/>
      <c r="CH253" s="23"/>
      <c r="CI253" s="23"/>
      <c r="CJ253" s="23"/>
      <c r="CK253" s="23"/>
      <c r="CL253" s="23"/>
      <c r="CM253" s="23"/>
      <c r="CN253" s="23"/>
      <c r="CO253" s="23"/>
      <c r="CP253" s="23"/>
      <c r="CQ253" s="23"/>
      <c r="CR253" s="23"/>
      <c r="CS253" s="23"/>
      <c r="CT253" s="23"/>
      <c r="CU253" s="23"/>
      <c r="CV253" s="23"/>
      <c r="CW253" s="23"/>
      <c r="CX253" s="23"/>
      <c r="CY253" s="23"/>
      <c r="CZ253" s="23"/>
      <c r="DA253" s="23"/>
      <c r="DB253" s="23"/>
      <c r="DC253" s="23"/>
      <c r="DD253" s="23"/>
      <c r="DE253" s="23"/>
      <c r="DF253" s="23"/>
      <c r="DG253" s="23"/>
      <c r="DH253" s="23"/>
      <c r="DI253" s="23"/>
      <c r="DJ253" s="23"/>
      <c r="DK253" s="23"/>
      <c r="DL253" s="23"/>
      <c r="DM253" s="23"/>
      <c r="DN253" s="23"/>
      <c r="DO253" s="23"/>
      <c r="DP253" s="23"/>
      <c r="DQ253" s="23"/>
      <c r="DR253" s="23"/>
      <c r="DS253" s="23"/>
      <c r="DT253" s="23"/>
      <c r="DU253" s="23"/>
      <c r="DV253" s="23"/>
      <c r="DW253" s="23"/>
      <c r="DX253" s="23"/>
      <c r="DY253" s="23"/>
      <c r="DZ253" s="23"/>
      <c r="EA253" s="23"/>
      <c r="EB253" s="23"/>
      <c r="EC253" s="23"/>
      <c r="ED253" s="23"/>
      <c r="EE253" s="23"/>
      <c r="EF253" s="23"/>
      <c r="EG253" s="23"/>
      <c r="EH253" s="23"/>
      <c r="EI253" s="23"/>
      <c r="EJ253" s="23"/>
      <c r="EK253" s="23"/>
      <c r="EL253" s="23"/>
      <c r="EM253" s="23"/>
      <c r="EN253" s="23"/>
      <c r="EO253" s="23"/>
      <c r="EP253" s="23"/>
      <c r="EQ253" s="23"/>
      <c r="ER253" s="23"/>
      <c r="ES253" s="23"/>
      <c r="ET253" s="23"/>
      <c r="EU253" s="23"/>
      <c r="EV253" s="23"/>
      <c r="EW253" s="23"/>
      <c r="EX253" s="23"/>
      <c r="EY253" s="23"/>
      <c r="EZ253" s="23"/>
      <c r="FA253" s="23"/>
      <c r="FB253" s="23"/>
      <c r="FC253" s="23"/>
      <c r="FD253" s="23"/>
      <c r="FE253" s="23"/>
      <c r="FF253" s="23"/>
      <c r="FG253" s="23"/>
      <c r="FH253" s="23"/>
      <c r="FI253" s="23"/>
      <c r="FJ253" s="23"/>
      <c r="FK253" s="23"/>
      <c r="FL253" s="23"/>
      <c r="FM253" s="23"/>
      <c r="FN253" s="23"/>
      <c r="FO253" s="23"/>
      <c r="FP253" s="23"/>
      <c r="FQ253" s="23"/>
      <c r="FR253" s="23"/>
      <c r="FS253" s="23"/>
      <c r="FT253" s="23"/>
      <c r="FU253" s="23"/>
      <c r="FV253" s="23"/>
      <c r="FW253" s="23"/>
      <c r="FX253" s="23"/>
      <c r="FY253" s="23"/>
      <c r="FZ253" s="23"/>
      <c r="GA253" s="23"/>
      <c r="GB253" s="23"/>
      <c r="GC253" s="23"/>
      <c r="GD253" s="23"/>
      <c r="GE253" s="23"/>
      <c r="GF253" s="23"/>
      <c r="GG253" s="23"/>
      <c r="GH253" s="23"/>
      <c r="GI253" s="23"/>
      <c r="GJ253" s="23"/>
      <c r="GK253" s="23"/>
      <c r="GL253" s="23"/>
      <c r="GM253" s="23"/>
      <c r="GN253" s="23"/>
      <c r="GO253" s="23"/>
      <c r="GP253" s="23"/>
      <c r="GQ253" s="23"/>
      <c r="GR253" s="23"/>
      <c r="GS253" s="23"/>
      <c r="GT253" s="23"/>
      <c r="GU253" s="23"/>
      <c r="GV253" s="23"/>
      <c r="GW253" s="23"/>
      <c r="GX253" s="23"/>
      <c r="GY253" s="23"/>
      <c r="GZ253" s="23"/>
      <c r="HA253" s="23"/>
      <c r="HB253" s="23"/>
      <c r="HC253" s="23"/>
      <c r="HD253" s="23"/>
      <c r="HE253" s="23"/>
      <c r="HF253" s="23"/>
      <c r="HG253" s="23"/>
      <c r="HH253" s="23"/>
      <c r="HI253" s="23"/>
      <c r="HJ253" s="23"/>
      <c r="HK253" s="23"/>
      <c r="HL253" s="23"/>
      <c r="HM253" s="23"/>
      <c r="HN253" s="23"/>
      <c r="HO253" s="23"/>
      <c r="HP253" s="23"/>
      <c r="HQ253" s="23"/>
      <c r="HR253" s="23"/>
      <c r="HS253" s="23"/>
    </row>
    <row r="254" spans="1:227" s="143" customFormat="1">
      <c r="A254" s="23"/>
      <c r="G254" s="120"/>
      <c r="H254" s="96"/>
      <c r="I254" s="23"/>
      <c r="P254" s="23"/>
      <c r="Q254" s="23"/>
      <c r="R254" s="23"/>
      <c r="S254" s="50"/>
      <c r="T254" s="50"/>
      <c r="U254" s="50"/>
      <c r="V254" s="50"/>
      <c r="W254" s="50"/>
      <c r="X254" s="50"/>
      <c r="Y254" s="50"/>
      <c r="Z254" s="50"/>
      <c r="AA254" s="50"/>
      <c r="AB254" s="50"/>
      <c r="AC254" s="50"/>
      <c r="AD254" s="50"/>
      <c r="AE254" s="50"/>
      <c r="AF254" s="50"/>
      <c r="AG254" s="50"/>
      <c r="AH254" s="50"/>
      <c r="AI254" s="50"/>
      <c r="AJ254" s="50"/>
      <c r="AK254" s="50"/>
      <c r="AL254" s="50"/>
      <c r="AM254" s="50"/>
      <c r="AN254" s="50"/>
      <c r="AO254" s="50"/>
      <c r="AP254" s="50"/>
      <c r="AQ254" s="50"/>
      <c r="AR254" s="50"/>
      <c r="AS254" s="50"/>
      <c r="AT254" s="23"/>
      <c r="AU254" s="23"/>
      <c r="AV254" s="23"/>
      <c r="AW254" s="23"/>
      <c r="AX254" s="23"/>
      <c r="AY254" s="23"/>
      <c r="AZ254" s="23"/>
      <c r="BA254" s="23"/>
      <c r="BB254" s="23"/>
      <c r="BC254" s="23"/>
      <c r="BD254" s="23"/>
      <c r="BE254" s="23"/>
      <c r="BF254" s="23"/>
      <c r="BG254" s="23"/>
      <c r="BH254" s="23"/>
      <c r="BI254" s="23"/>
      <c r="BJ254" s="23"/>
      <c r="BK254" s="23"/>
      <c r="BL254" s="23"/>
      <c r="BM254" s="23"/>
      <c r="BN254" s="23"/>
      <c r="BO254" s="23"/>
      <c r="BP254" s="23"/>
      <c r="BQ254" s="23"/>
      <c r="BR254" s="23"/>
      <c r="BS254" s="23"/>
      <c r="BT254" s="23"/>
      <c r="BU254" s="23"/>
      <c r="BV254" s="23"/>
      <c r="BW254" s="23"/>
      <c r="BX254" s="23"/>
      <c r="BY254" s="23"/>
      <c r="BZ254" s="23"/>
      <c r="CA254" s="23"/>
      <c r="CB254" s="23"/>
      <c r="CC254" s="23"/>
      <c r="CD254" s="23"/>
      <c r="CE254" s="23"/>
      <c r="CF254" s="23"/>
      <c r="CG254" s="23"/>
      <c r="CH254" s="23"/>
      <c r="CI254" s="23"/>
      <c r="CJ254" s="23"/>
      <c r="CK254" s="23"/>
      <c r="CL254" s="23"/>
      <c r="CM254" s="23"/>
      <c r="CN254" s="23"/>
      <c r="CO254" s="23"/>
      <c r="CP254" s="23"/>
      <c r="CQ254" s="23"/>
      <c r="CR254" s="23"/>
      <c r="CS254" s="23"/>
      <c r="CT254" s="23"/>
      <c r="CU254" s="23"/>
      <c r="CV254" s="23"/>
      <c r="CW254" s="23"/>
      <c r="CX254" s="23"/>
      <c r="CY254" s="23"/>
      <c r="CZ254" s="23"/>
      <c r="DA254" s="23"/>
      <c r="DB254" s="23"/>
      <c r="DC254" s="23"/>
      <c r="DD254" s="23"/>
      <c r="DE254" s="23"/>
      <c r="DF254" s="23"/>
      <c r="DG254" s="23"/>
      <c r="DH254" s="23"/>
      <c r="DI254" s="23"/>
      <c r="DJ254" s="23"/>
      <c r="DK254" s="23"/>
      <c r="DL254" s="23"/>
      <c r="DM254" s="23"/>
      <c r="DN254" s="23"/>
      <c r="DO254" s="23"/>
      <c r="DP254" s="23"/>
      <c r="DQ254" s="23"/>
      <c r="DR254" s="23"/>
      <c r="DS254" s="23"/>
      <c r="DT254" s="23"/>
      <c r="DU254" s="23"/>
      <c r="DV254" s="23"/>
      <c r="DW254" s="23"/>
      <c r="DX254" s="23"/>
      <c r="DY254" s="23"/>
      <c r="DZ254" s="23"/>
      <c r="EA254" s="23"/>
      <c r="EB254" s="23"/>
      <c r="EC254" s="23"/>
      <c r="ED254" s="23"/>
      <c r="EE254" s="23"/>
      <c r="EF254" s="23"/>
      <c r="EG254" s="23"/>
      <c r="EH254" s="23"/>
      <c r="EI254" s="23"/>
      <c r="EJ254" s="23"/>
      <c r="EK254" s="23"/>
      <c r="EL254" s="23"/>
      <c r="EM254" s="23"/>
      <c r="EN254" s="23"/>
      <c r="EO254" s="23"/>
      <c r="EP254" s="23"/>
      <c r="EQ254" s="23"/>
      <c r="ER254" s="23"/>
      <c r="ES254" s="23"/>
      <c r="ET254" s="23"/>
      <c r="EU254" s="23"/>
      <c r="EV254" s="23"/>
      <c r="EW254" s="23"/>
      <c r="EX254" s="23"/>
      <c r="EY254" s="23"/>
      <c r="EZ254" s="23"/>
      <c r="FA254" s="23"/>
      <c r="FB254" s="23"/>
      <c r="FC254" s="23"/>
      <c r="FD254" s="23"/>
      <c r="FE254" s="23"/>
      <c r="FF254" s="23"/>
      <c r="FG254" s="23"/>
      <c r="FH254" s="23"/>
      <c r="FI254" s="23"/>
      <c r="FJ254" s="23"/>
      <c r="FK254" s="23"/>
      <c r="FL254" s="23"/>
      <c r="FM254" s="23"/>
      <c r="FN254" s="23"/>
      <c r="FO254" s="23"/>
      <c r="FP254" s="23"/>
      <c r="FQ254" s="23"/>
      <c r="FR254" s="23"/>
      <c r="FS254" s="23"/>
      <c r="FT254" s="23"/>
      <c r="FU254" s="23"/>
      <c r="FV254" s="23"/>
      <c r="FW254" s="23"/>
      <c r="FX254" s="23"/>
      <c r="FY254" s="23"/>
      <c r="FZ254" s="23"/>
      <c r="GA254" s="23"/>
      <c r="GB254" s="23"/>
      <c r="GC254" s="23"/>
      <c r="GD254" s="23"/>
      <c r="GE254" s="23"/>
      <c r="GF254" s="23"/>
      <c r="GG254" s="23"/>
      <c r="GH254" s="23"/>
      <c r="GI254" s="23"/>
      <c r="GJ254" s="23"/>
      <c r="GK254" s="23"/>
      <c r="GL254" s="23"/>
      <c r="GM254" s="23"/>
      <c r="GN254" s="23"/>
      <c r="GO254" s="23"/>
      <c r="GP254" s="23"/>
      <c r="GQ254" s="23"/>
      <c r="GR254" s="23"/>
      <c r="GS254" s="23"/>
      <c r="GT254" s="23"/>
      <c r="GU254" s="23"/>
      <c r="GV254" s="23"/>
      <c r="GW254" s="23"/>
      <c r="GX254" s="23"/>
      <c r="GY254" s="23"/>
      <c r="GZ254" s="23"/>
      <c r="HA254" s="23"/>
      <c r="HB254" s="23"/>
      <c r="HC254" s="23"/>
      <c r="HD254" s="23"/>
      <c r="HE254" s="23"/>
      <c r="HF254" s="23"/>
      <c r="HG254" s="23"/>
      <c r="HH254" s="23"/>
      <c r="HI254" s="23"/>
      <c r="HJ254" s="23"/>
      <c r="HK254" s="23"/>
      <c r="HL254" s="23"/>
      <c r="HM254" s="23"/>
      <c r="HN254" s="23"/>
      <c r="HO254" s="23"/>
      <c r="HP254" s="23"/>
      <c r="HQ254" s="23"/>
      <c r="HR254" s="23"/>
      <c r="HS254" s="23"/>
    </row>
    <row r="255" spans="1:227" s="143" customFormat="1">
      <c r="A255" s="23"/>
      <c r="G255" s="120"/>
      <c r="H255" s="96"/>
      <c r="I255" s="23"/>
      <c r="P255" s="23"/>
      <c r="Q255" s="23"/>
      <c r="R255" s="23"/>
      <c r="S255" s="50"/>
      <c r="T255" s="50"/>
      <c r="U255" s="50"/>
      <c r="V255" s="50"/>
      <c r="W255" s="50"/>
      <c r="X255" s="50"/>
      <c r="Y255" s="50"/>
      <c r="Z255" s="50"/>
      <c r="AA255" s="50"/>
      <c r="AB255" s="50"/>
      <c r="AC255" s="50"/>
      <c r="AD255" s="50"/>
      <c r="AE255" s="50"/>
      <c r="AF255" s="50"/>
      <c r="AG255" s="50"/>
      <c r="AH255" s="50"/>
      <c r="AI255" s="50"/>
      <c r="AJ255" s="50"/>
      <c r="AK255" s="50"/>
      <c r="AL255" s="50"/>
      <c r="AM255" s="50"/>
      <c r="AN255" s="50"/>
      <c r="AO255" s="50"/>
      <c r="AP255" s="50"/>
      <c r="AQ255" s="50"/>
      <c r="AR255" s="50"/>
      <c r="AS255" s="50"/>
      <c r="AT255" s="23"/>
      <c r="AU255" s="23"/>
      <c r="AV255" s="23"/>
      <c r="AW255" s="23"/>
      <c r="AX255" s="23"/>
      <c r="AY255" s="23"/>
      <c r="AZ255" s="23"/>
      <c r="BA255" s="23"/>
      <c r="BB255" s="23"/>
      <c r="BC255" s="23"/>
      <c r="BD255" s="23"/>
      <c r="BE255" s="23"/>
      <c r="BF255" s="23"/>
      <c r="BG255" s="23"/>
      <c r="BH255" s="23"/>
      <c r="BI255" s="23"/>
      <c r="BJ255" s="23"/>
      <c r="BK255" s="23"/>
      <c r="BL255" s="23"/>
      <c r="BM255" s="23"/>
      <c r="BN255" s="23"/>
      <c r="BO255" s="23"/>
      <c r="BP255" s="23"/>
      <c r="BQ255" s="23"/>
      <c r="BR255" s="23"/>
      <c r="BS255" s="23"/>
      <c r="BT255" s="23"/>
      <c r="BU255" s="23"/>
      <c r="BV255" s="23"/>
      <c r="BW255" s="23"/>
      <c r="BX255" s="23"/>
      <c r="BY255" s="23"/>
      <c r="BZ255" s="23"/>
      <c r="CA255" s="23"/>
      <c r="CB255" s="23"/>
      <c r="CC255" s="23"/>
      <c r="CD255" s="23"/>
      <c r="CE255" s="23"/>
      <c r="CF255" s="23"/>
      <c r="CG255" s="23"/>
      <c r="CH255" s="23"/>
      <c r="CI255" s="23"/>
      <c r="CJ255" s="23"/>
      <c r="CK255" s="23"/>
      <c r="CL255" s="23"/>
      <c r="CM255" s="23"/>
      <c r="CN255" s="23"/>
      <c r="CO255" s="23"/>
      <c r="CP255" s="23"/>
      <c r="CQ255" s="23"/>
      <c r="CR255" s="23"/>
      <c r="CS255" s="23"/>
      <c r="CT255" s="23"/>
      <c r="CU255" s="23"/>
      <c r="CV255" s="23"/>
      <c r="CW255" s="23"/>
      <c r="CX255" s="23"/>
      <c r="CY255" s="23"/>
      <c r="CZ255" s="23"/>
      <c r="DA255" s="23"/>
      <c r="DB255" s="23"/>
      <c r="DC255" s="23"/>
      <c r="DD255" s="23"/>
      <c r="DE255" s="23"/>
      <c r="DF255" s="23"/>
      <c r="DG255" s="23"/>
      <c r="DH255" s="23"/>
      <c r="DI255" s="23"/>
      <c r="DJ255" s="23"/>
      <c r="DK255" s="23"/>
      <c r="DL255" s="23"/>
      <c r="DM255" s="23"/>
      <c r="DN255" s="23"/>
      <c r="DO255" s="23"/>
      <c r="DP255" s="23"/>
      <c r="DQ255" s="23"/>
      <c r="DR255" s="23"/>
      <c r="DS255" s="23"/>
      <c r="DT255" s="23"/>
      <c r="DU255" s="23"/>
      <c r="DV255" s="23"/>
      <c r="DW255" s="23"/>
      <c r="DX255" s="23"/>
      <c r="DY255" s="23"/>
      <c r="DZ255" s="23"/>
      <c r="EA255" s="23"/>
      <c r="EB255" s="23"/>
      <c r="EC255" s="23"/>
      <c r="ED255" s="23"/>
      <c r="EE255" s="23"/>
      <c r="EF255" s="23"/>
      <c r="EG255" s="23"/>
      <c r="EH255" s="23"/>
      <c r="EI255" s="23"/>
      <c r="EJ255" s="23"/>
      <c r="EK255" s="23"/>
      <c r="EL255" s="23"/>
      <c r="EM255" s="23"/>
      <c r="EN255" s="23"/>
      <c r="EO255" s="23"/>
      <c r="EP255" s="23"/>
      <c r="EQ255" s="23"/>
      <c r="ER255" s="23"/>
      <c r="ES255" s="23"/>
      <c r="ET255" s="23"/>
      <c r="EU255" s="23"/>
      <c r="EV255" s="23"/>
      <c r="EW255" s="23"/>
      <c r="EX255" s="23"/>
      <c r="EY255" s="23"/>
      <c r="EZ255" s="23"/>
      <c r="FA255" s="23"/>
      <c r="FB255" s="23"/>
      <c r="FC255" s="23"/>
      <c r="FD255" s="23"/>
      <c r="FE255" s="23"/>
      <c r="FF255" s="23"/>
      <c r="FG255" s="23"/>
      <c r="FH255" s="23"/>
      <c r="FI255" s="23"/>
      <c r="FJ255" s="23"/>
      <c r="FK255" s="23"/>
      <c r="FL255" s="23"/>
      <c r="FM255" s="23"/>
      <c r="FN255" s="23"/>
      <c r="FO255" s="23"/>
      <c r="FP255" s="23"/>
      <c r="FQ255" s="23"/>
      <c r="FR255" s="23"/>
      <c r="FS255" s="23"/>
      <c r="FT255" s="23"/>
      <c r="FU255" s="23"/>
      <c r="FV255" s="23"/>
      <c r="FW255" s="23"/>
      <c r="FX255" s="23"/>
      <c r="FY255" s="23"/>
      <c r="FZ255" s="23"/>
      <c r="GA255" s="23"/>
      <c r="GB255" s="23"/>
      <c r="GC255" s="23"/>
      <c r="GD255" s="23"/>
      <c r="GE255" s="23"/>
      <c r="GF255" s="23"/>
      <c r="GG255" s="23"/>
      <c r="GH255" s="23"/>
      <c r="GI255" s="23"/>
      <c r="GJ255" s="23"/>
      <c r="GK255" s="23"/>
      <c r="GL255" s="23"/>
      <c r="GM255" s="23"/>
      <c r="GN255" s="23"/>
      <c r="GO255" s="23"/>
      <c r="GP255" s="23"/>
      <c r="GQ255" s="23"/>
      <c r="GR255" s="23"/>
      <c r="GS255" s="23"/>
      <c r="GT255" s="23"/>
      <c r="GU255" s="23"/>
      <c r="GV255" s="23"/>
      <c r="GW255" s="23"/>
      <c r="GX255" s="23"/>
      <c r="GY255" s="23"/>
      <c r="GZ255" s="23"/>
      <c r="HA255" s="23"/>
      <c r="HB255" s="23"/>
      <c r="HC255" s="23"/>
      <c r="HD255" s="23"/>
      <c r="HE255" s="23"/>
      <c r="HF255" s="23"/>
      <c r="HG255" s="23"/>
      <c r="HH255" s="23"/>
      <c r="HI255" s="23"/>
      <c r="HJ255" s="23"/>
      <c r="HK255" s="23"/>
      <c r="HL255" s="23"/>
      <c r="HM255" s="23"/>
      <c r="HN255" s="23"/>
      <c r="HO255" s="23"/>
      <c r="HP255" s="23"/>
      <c r="HQ255" s="23"/>
      <c r="HR255" s="23"/>
      <c r="HS255" s="23"/>
    </row>
    <row r="256" spans="1:227" s="143" customFormat="1">
      <c r="A256" s="23"/>
      <c r="G256" s="120"/>
      <c r="H256" s="96"/>
      <c r="I256" s="23"/>
      <c r="P256" s="23"/>
      <c r="Q256" s="23"/>
      <c r="R256" s="23"/>
      <c r="S256" s="50"/>
      <c r="T256" s="50"/>
      <c r="U256" s="50"/>
      <c r="V256" s="50"/>
      <c r="W256" s="50"/>
      <c r="X256" s="50"/>
      <c r="Y256" s="50"/>
      <c r="Z256" s="50"/>
      <c r="AA256" s="50"/>
      <c r="AB256" s="50"/>
      <c r="AC256" s="50"/>
      <c r="AD256" s="50"/>
      <c r="AE256" s="50"/>
      <c r="AF256" s="50"/>
      <c r="AG256" s="50"/>
      <c r="AH256" s="50"/>
      <c r="AI256" s="50"/>
      <c r="AJ256" s="50"/>
      <c r="AK256" s="50"/>
      <c r="AL256" s="50"/>
      <c r="AM256" s="50"/>
      <c r="AN256" s="50"/>
      <c r="AO256" s="50"/>
      <c r="AP256" s="50"/>
      <c r="AQ256" s="50"/>
      <c r="AR256" s="50"/>
      <c r="AS256" s="50"/>
      <c r="AT256" s="23"/>
      <c r="AU256" s="23"/>
      <c r="AV256" s="23"/>
      <c r="AW256" s="23"/>
      <c r="AX256" s="23"/>
      <c r="AY256" s="23"/>
      <c r="AZ256" s="23"/>
      <c r="BA256" s="23"/>
      <c r="BB256" s="23"/>
      <c r="BC256" s="23"/>
      <c r="BD256" s="23"/>
      <c r="BE256" s="23"/>
      <c r="BF256" s="23"/>
      <c r="BG256" s="23"/>
      <c r="BH256" s="23"/>
      <c r="BI256" s="23"/>
      <c r="BJ256" s="23"/>
      <c r="BK256" s="23"/>
      <c r="BL256" s="23"/>
      <c r="BM256" s="23"/>
      <c r="BN256" s="23"/>
      <c r="BO256" s="23"/>
      <c r="BP256" s="23"/>
      <c r="BQ256" s="23"/>
      <c r="BR256" s="23"/>
      <c r="BS256" s="23"/>
      <c r="BT256" s="23"/>
      <c r="BU256" s="23"/>
      <c r="BV256" s="23"/>
      <c r="BW256" s="23"/>
      <c r="BX256" s="23"/>
      <c r="BY256" s="23"/>
      <c r="BZ256" s="23"/>
      <c r="CA256" s="23"/>
      <c r="CB256" s="23"/>
      <c r="CC256" s="23"/>
      <c r="CD256" s="23"/>
      <c r="CE256" s="23"/>
      <c r="CF256" s="23"/>
      <c r="CG256" s="23"/>
      <c r="CH256" s="23"/>
      <c r="CI256" s="23"/>
      <c r="CJ256" s="23"/>
      <c r="CK256" s="23"/>
      <c r="CL256" s="23"/>
      <c r="CM256" s="23"/>
      <c r="CN256" s="23"/>
      <c r="CO256" s="23"/>
      <c r="CP256" s="23"/>
      <c r="CQ256" s="23"/>
      <c r="CR256" s="23"/>
      <c r="CS256" s="23"/>
      <c r="CT256" s="23"/>
      <c r="CU256" s="23"/>
      <c r="CV256" s="23"/>
      <c r="CW256" s="23"/>
      <c r="CX256" s="23"/>
      <c r="CY256" s="23"/>
      <c r="CZ256" s="23"/>
      <c r="DA256" s="23"/>
      <c r="DB256" s="23"/>
      <c r="DC256" s="23"/>
      <c r="DD256" s="23"/>
      <c r="DE256" s="23"/>
      <c r="DF256" s="23"/>
      <c r="DG256" s="23"/>
      <c r="DH256" s="23"/>
      <c r="DI256" s="23"/>
      <c r="DJ256" s="23"/>
      <c r="DK256" s="23"/>
      <c r="DL256" s="23"/>
      <c r="DM256" s="23"/>
      <c r="DN256" s="23"/>
      <c r="DO256" s="23"/>
      <c r="DP256" s="23"/>
      <c r="DQ256" s="23"/>
      <c r="DR256" s="23"/>
      <c r="DS256" s="23"/>
      <c r="DT256" s="23"/>
      <c r="DU256" s="23"/>
      <c r="DV256" s="23"/>
      <c r="DW256" s="23"/>
      <c r="DX256" s="23"/>
      <c r="DY256" s="23"/>
      <c r="DZ256" s="23"/>
      <c r="EA256" s="23"/>
      <c r="EB256" s="23"/>
      <c r="EC256" s="23"/>
      <c r="ED256" s="23"/>
      <c r="EE256" s="23"/>
      <c r="EF256" s="23"/>
      <c r="EG256" s="23"/>
      <c r="EH256" s="23"/>
      <c r="EI256" s="23"/>
      <c r="EJ256" s="23"/>
      <c r="EK256" s="23"/>
      <c r="EL256" s="23"/>
      <c r="EM256" s="23"/>
      <c r="EN256" s="23"/>
      <c r="EO256" s="23"/>
      <c r="EP256" s="23"/>
      <c r="EQ256" s="23"/>
      <c r="ER256" s="23"/>
      <c r="ES256" s="23"/>
      <c r="ET256" s="23"/>
      <c r="EU256" s="23"/>
      <c r="EV256" s="23"/>
      <c r="EW256" s="23"/>
      <c r="EX256" s="23"/>
      <c r="EY256" s="23"/>
      <c r="EZ256" s="23"/>
      <c r="FA256" s="23"/>
      <c r="FB256" s="23"/>
      <c r="FC256" s="23"/>
      <c r="FD256" s="23"/>
      <c r="FE256" s="23"/>
      <c r="FF256" s="23"/>
      <c r="FG256" s="23"/>
      <c r="FH256" s="23"/>
      <c r="FI256" s="23"/>
      <c r="FJ256" s="23"/>
      <c r="FK256" s="23"/>
      <c r="FL256" s="23"/>
      <c r="FM256" s="23"/>
      <c r="FN256" s="23"/>
      <c r="FO256" s="23"/>
      <c r="FP256" s="23"/>
      <c r="FQ256" s="23"/>
      <c r="FR256" s="23"/>
      <c r="FS256" s="23"/>
      <c r="FT256" s="23"/>
      <c r="FU256" s="23"/>
      <c r="FV256" s="23"/>
      <c r="FW256" s="23"/>
      <c r="FX256" s="23"/>
      <c r="FY256" s="23"/>
      <c r="FZ256" s="23"/>
      <c r="GA256" s="23"/>
      <c r="GB256" s="23"/>
      <c r="GC256" s="23"/>
      <c r="GD256" s="23"/>
      <c r="GE256" s="23"/>
      <c r="GF256" s="23"/>
      <c r="GG256" s="23"/>
      <c r="GH256" s="23"/>
      <c r="GI256" s="23"/>
      <c r="GJ256" s="23"/>
      <c r="GK256" s="23"/>
      <c r="GL256" s="23"/>
      <c r="GM256" s="23"/>
      <c r="GN256" s="23"/>
      <c r="GO256" s="23"/>
      <c r="GP256" s="23"/>
      <c r="GQ256" s="23"/>
      <c r="GR256" s="23"/>
      <c r="GS256" s="23"/>
      <c r="GT256" s="23"/>
      <c r="GU256" s="23"/>
      <c r="GV256" s="23"/>
      <c r="GW256" s="23"/>
      <c r="GX256" s="23"/>
      <c r="GY256" s="23"/>
      <c r="GZ256" s="23"/>
      <c r="HA256" s="23"/>
      <c r="HB256" s="23"/>
      <c r="HC256" s="23"/>
      <c r="HD256" s="23"/>
      <c r="HE256" s="23"/>
      <c r="HF256" s="23"/>
      <c r="HG256" s="23"/>
      <c r="HH256" s="23"/>
      <c r="HI256" s="23"/>
      <c r="HJ256" s="23"/>
      <c r="HK256" s="23"/>
      <c r="HL256" s="23"/>
      <c r="HM256" s="23"/>
      <c r="HN256" s="23"/>
      <c r="HO256" s="23"/>
      <c r="HP256" s="23"/>
      <c r="HQ256" s="23"/>
      <c r="HR256" s="23"/>
      <c r="HS256" s="23"/>
    </row>
    <row r="257" spans="1:227" s="143" customFormat="1" ht="24" customHeight="1">
      <c r="A257" s="23"/>
      <c r="G257" s="120"/>
      <c r="H257" s="96"/>
      <c r="I257" s="23"/>
      <c r="P257" s="23"/>
      <c r="Q257" s="23"/>
      <c r="R257" s="23"/>
      <c r="S257" s="50"/>
      <c r="T257" s="50"/>
      <c r="U257" s="50"/>
      <c r="V257" s="50"/>
      <c r="W257" s="50"/>
      <c r="X257" s="50"/>
      <c r="Y257" s="50"/>
      <c r="Z257" s="50"/>
      <c r="AA257" s="50"/>
      <c r="AB257" s="50"/>
      <c r="AC257" s="50"/>
      <c r="AD257" s="50"/>
      <c r="AE257" s="50"/>
      <c r="AF257" s="50"/>
      <c r="AG257" s="50"/>
      <c r="AH257" s="50"/>
      <c r="AI257" s="50"/>
      <c r="AJ257" s="50"/>
      <c r="AK257" s="50"/>
      <c r="AL257" s="50"/>
      <c r="AM257" s="50"/>
      <c r="AN257" s="50"/>
      <c r="AO257" s="50"/>
      <c r="AP257" s="50"/>
      <c r="AQ257" s="50"/>
      <c r="AR257" s="50"/>
      <c r="AS257" s="50"/>
      <c r="AT257" s="23"/>
      <c r="AU257" s="23"/>
      <c r="AV257" s="23"/>
      <c r="AW257" s="23"/>
      <c r="AX257" s="23"/>
      <c r="AY257" s="23"/>
      <c r="AZ257" s="23"/>
      <c r="BA257" s="23"/>
      <c r="BB257" s="23"/>
      <c r="BC257" s="23"/>
      <c r="BD257" s="23"/>
      <c r="BE257" s="23"/>
      <c r="BF257" s="23"/>
      <c r="BG257" s="23"/>
      <c r="BH257" s="23"/>
      <c r="BI257" s="23"/>
      <c r="BJ257" s="23"/>
      <c r="BK257" s="23"/>
      <c r="BL257" s="23"/>
      <c r="BM257" s="23"/>
      <c r="BN257" s="23"/>
      <c r="BO257" s="23"/>
      <c r="BP257" s="23"/>
      <c r="BQ257" s="23"/>
      <c r="BR257" s="23"/>
      <c r="BS257" s="23"/>
      <c r="BT257" s="23"/>
      <c r="BU257" s="23"/>
      <c r="BV257" s="23"/>
      <c r="BW257" s="23"/>
      <c r="BX257" s="23"/>
      <c r="BY257" s="23"/>
      <c r="BZ257" s="23"/>
      <c r="CA257" s="23"/>
      <c r="CB257" s="23"/>
      <c r="CC257" s="23"/>
      <c r="CD257" s="23"/>
      <c r="CE257" s="23"/>
      <c r="CF257" s="23"/>
      <c r="CG257" s="23"/>
      <c r="CH257" s="23"/>
      <c r="CI257" s="23"/>
      <c r="CJ257" s="23"/>
      <c r="CK257" s="23"/>
      <c r="CL257" s="23"/>
      <c r="CM257" s="23"/>
      <c r="CN257" s="23"/>
      <c r="CO257" s="23"/>
      <c r="CP257" s="23"/>
      <c r="CQ257" s="23"/>
      <c r="CR257" s="23"/>
      <c r="CS257" s="23"/>
      <c r="CT257" s="23"/>
      <c r="CU257" s="23"/>
      <c r="CV257" s="23"/>
      <c r="CW257" s="23"/>
      <c r="CX257" s="23"/>
      <c r="CY257" s="23"/>
      <c r="CZ257" s="23"/>
      <c r="DA257" s="23"/>
      <c r="DB257" s="23"/>
      <c r="DC257" s="23"/>
      <c r="DD257" s="23"/>
      <c r="DE257" s="23"/>
      <c r="DF257" s="23"/>
      <c r="DG257" s="23"/>
      <c r="DH257" s="23"/>
      <c r="DI257" s="23"/>
      <c r="DJ257" s="23"/>
      <c r="DK257" s="23"/>
      <c r="DL257" s="23"/>
      <c r="DM257" s="23"/>
      <c r="DN257" s="23"/>
      <c r="DO257" s="23"/>
      <c r="DP257" s="23"/>
      <c r="DQ257" s="23"/>
      <c r="DR257" s="23"/>
      <c r="DS257" s="23"/>
      <c r="DT257" s="23"/>
      <c r="DU257" s="23"/>
      <c r="DV257" s="23"/>
      <c r="DW257" s="23"/>
      <c r="DX257" s="23"/>
      <c r="DY257" s="23"/>
      <c r="DZ257" s="23"/>
      <c r="EA257" s="23"/>
      <c r="EB257" s="23"/>
      <c r="EC257" s="23"/>
      <c r="ED257" s="23"/>
      <c r="EE257" s="23"/>
      <c r="EF257" s="23"/>
      <c r="EG257" s="23"/>
      <c r="EH257" s="23"/>
      <c r="EI257" s="23"/>
      <c r="EJ257" s="23"/>
      <c r="EK257" s="23"/>
      <c r="EL257" s="23"/>
      <c r="EM257" s="23"/>
      <c r="EN257" s="23"/>
      <c r="EO257" s="23"/>
      <c r="EP257" s="23"/>
      <c r="EQ257" s="23"/>
      <c r="ER257" s="23"/>
      <c r="ES257" s="23"/>
      <c r="ET257" s="23"/>
      <c r="EU257" s="23"/>
      <c r="EV257" s="23"/>
      <c r="EW257" s="23"/>
      <c r="EX257" s="23"/>
      <c r="EY257" s="23"/>
      <c r="EZ257" s="23"/>
      <c r="FA257" s="23"/>
      <c r="FB257" s="23"/>
      <c r="FC257" s="23"/>
      <c r="FD257" s="23"/>
      <c r="FE257" s="23"/>
      <c r="FF257" s="23"/>
      <c r="FG257" s="23"/>
      <c r="FH257" s="23"/>
      <c r="FI257" s="23"/>
      <c r="FJ257" s="23"/>
      <c r="FK257" s="23"/>
      <c r="FL257" s="23"/>
      <c r="FM257" s="23"/>
      <c r="FN257" s="23"/>
      <c r="FO257" s="23"/>
      <c r="FP257" s="23"/>
      <c r="FQ257" s="23"/>
      <c r="FR257" s="23"/>
      <c r="FS257" s="23"/>
      <c r="FT257" s="23"/>
      <c r="FU257" s="23"/>
      <c r="FV257" s="23"/>
      <c r="FW257" s="23"/>
      <c r="FX257" s="23"/>
      <c r="FY257" s="23"/>
      <c r="FZ257" s="23"/>
      <c r="GA257" s="23"/>
      <c r="GB257" s="23"/>
      <c r="GC257" s="23"/>
      <c r="GD257" s="23"/>
      <c r="GE257" s="23"/>
      <c r="GF257" s="23"/>
      <c r="GG257" s="23"/>
      <c r="GH257" s="23"/>
      <c r="GI257" s="23"/>
      <c r="GJ257" s="23"/>
      <c r="GK257" s="23"/>
      <c r="GL257" s="23"/>
      <c r="GM257" s="23"/>
      <c r="GN257" s="23"/>
      <c r="GO257" s="23"/>
      <c r="GP257" s="23"/>
      <c r="GQ257" s="23"/>
      <c r="GR257" s="23"/>
      <c r="GS257" s="23"/>
      <c r="GT257" s="23"/>
      <c r="GU257" s="23"/>
      <c r="GV257" s="23"/>
      <c r="GW257" s="23"/>
      <c r="GX257" s="23"/>
      <c r="GY257" s="23"/>
      <c r="GZ257" s="23"/>
      <c r="HA257" s="23"/>
      <c r="HB257" s="23"/>
      <c r="HC257" s="23"/>
      <c r="HD257" s="23"/>
      <c r="HE257" s="23"/>
      <c r="HF257" s="23"/>
      <c r="HG257" s="23"/>
      <c r="HH257" s="23"/>
      <c r="HI257" s="23"/>
      <c r="HJ257" s="23"/>
      <c r="HK257" s="23"/>
      <c r="HL257" s="23"/>
      <c r="HM257" s="23"/>
      <c r="HN257" s="23"/>
      <c r="HO257" s="23"/>
      <c r="HP257" s="23"/>
      <c r="HQ257" s="23"/>
      <c r="HR257" s="23"/>
      <c r="HS257" s="23"/>
    </row>
    <row r="258" spans="1:227" s="143" customFormat="1">
      <c r="A258" s="23"/>
      <c r="G258" s="120"/>
      <c r="H258" s="96"/>
      <c r="I258" s="23"/>
      <c r="P258" s="23"/>
      <c r="Q258" s="23"/>
      <c r="R258" s="23"/>
      <c r="S258" s="50"/>
      <c r="T258" s="50"/>
      <c r="U258" s="50"/>
      <c r="V258" s="50"/>
      <c r="W258" s="50"/>
      <c r="X258" s="50"/>
      <c r="Y258" s="50"/>
      <c r="Z258" s="50"/>
      <c r="AA258" s="50"/>
      <c r="AB258" s="50"/>
      <c r="AC258" s="50"/>
      <c r="AD258" s="50"/>
      <c r="AE258" s="50"/>
      <c r="AF258" s="50"/>
      <c r="AG258" s="50"/>
      <c r="AH258" s="50"/>
      <c r="AI258" s="50"/>
      <c r="AJ258" s="50"/>
      <c r="AK258" s="50"/>
      <c r="AL258" s="50"/>
      <c r="AM258" s="50"/>
      <c r="AN258" s="50"/>
      <c r="AO258" s="50"/>
      <c r="AP258" s="50"/>
      <c r="AQ258" s="50"/>
      <c r="AR258" s="50"/>
      <c r="AS258" s="50"/>
      <c r="AT258" s="23"/>
      <c r="AU258" s="23"/>
      <c r="AV258" s="23"/>
      <c r="AW258" s="23"/>
      <c r="AX258" s="23"/>
      <c r="AY258" s="23"/>
      <c r="AZ258" s="23"/>
      <c r="BA258" s="23"/>
      <c r="BB258" s="23"/>
      <c r="BC258" s="23"/>
      <c r="BD258" s="23"/>
      <c r="BE258" s="23"/>
      <c r="BF258" s="23"/>
      <c r="BG258" s="23"/>
      <c r="BH258" s="23"/>
      <c r="BI258" s="23"/>
      <c r="BJ258" s="23"/>
      <c r="BK258" s="23"/>
      <c r="BL258" s="23"/>
      <c r="BM258" s="23"/>
      <c r="BN258" s="23"/>
      <c r="BO258" s="23"/>
      <c r="BP258" s="23"/>
      <c r="BQ258" s="23"/>
      <c r="BR258" s="23"/>
      <c r="BS258" s="23"/>
      <c r="BT258" s="23"/>
      <c r="BU258" s="23"/>
      <c r="BV258" s="23"/>
      <c r="BW258" s="23"/>
      <c r="BX258" s="23"/>
      <c r="BY258" s="23"/>
      <c r="BZ258" s="23"/>
      <c r="CA258" s="23"/>
      <c r="CB258" s="23"/>
      <c r="CC258" s="23"/>
      <c r="CD258" s="23"/>
      <c r="CE258" s="23"/>
      <c r="CF258" s="23"/>
      <c r="CG258" s="23"/>
      <c r="CH258" s="23"/>
      <c r="CI258" s="23"/>
      <c r="CJ258" s="23"/>
      <c r="CK258" s="23"/>
      <c r="CL258" s="23"/>
      <c r="CM258" s="23"/>
      <c r="CN258" s="23"/>
      <c r="CO258" s="23"/>
      <c r="CP258" s="23"/>
      <c r="CQ258" s="23"/>
      <c r="CR258" s="23"/>
      <c r="CS258" s="23"/>
      <c r="CT258" s="23"/>
      <c r="CU258" s="23"/>
      <c r="CV258" s="23"/>
      <c r="CW258" s="23"/>
      <c r="CX258" s="23"/>
      <c r="CY258" s="23"/>
      <c r="CZ258" s="23"/>
      <c r="DA258" s="23"/>
      <c r="DB258" s="23"/>
      <c r="DC258" s="23"/>
      <c r="DD258" s="23"/>
      <c r="DE258" s="23"/>
      <c r="DF258" s="23"/>
      <c r="DG258" s="23"/>
      <c r="DH258" s="23"/>
      <c r="DI258" s="23"/>
      <c r="DJ258" s="23"/>
      <c r="DK258" s="23"/>
      <c r="DL258" s="23"/>
      <c r="DM258" s="23"/>
      <c r="DN258" s="23"/>
      <c r="DO258" s="23"/>
      <c r="DP258" s="23"/>
      <c r="DQ258" s="23"/>
      <c r="DR258" s="23"/>
      <c r="DS258" s="23"/>
      <c r="DT258" s="23"/>
      <c r="DU258" s="23"/>
      <c r="DV258" s="23"/>
      <c r="DW258" s="23"/>
      <c r="DX258" s="23"/>
      <c r="DY258" s="23"/>
      <c r="DZ258" s="23"/>
      <c r="EA258" s="23"/>
      <c r="EB258" s="23"/>
      <c r="EC258" s="23"/>
      <c r="ED258" s="23"/>
      <c r="EE258" s="23"/>
      <c r="EF258" s="23"/>
      <c r="EG258" s="23"/>
      <c r="EH258" s="23"/>
      <c r="EI258" s="23"/>
      <c r="EJ258" s="23"/>
      <c r="EK258" s="23"/>
      <c r="EL258" s="23"/>
      <c r="EM258" s="23"/>
      <c r="EN258" s="23"/>
      <c r="EO258" s="23"/>
      <c r="EP258" s="23"/>
      <c r="EQ258" s="23"/>
      <c r="ER258" s="23"/>
      <c r="ES258" s="23"/>
      <c r="ET258" s="23"/>
      <c r="EU258" s="23"/>
      <c r="EV258" s="23"/>
      <c r="EW258" s="23"/>
      <c r="EX258" s="23"/>
      <c r="EY258" s="23"/>
      <c r="EZ258" s="23"/>
      <c r="FA258" s="23"/>
      <c r="FB258" s="23"/>
      <c r="FC258" s="23"/>
      <c r="FD258" s="23"/>
      <c r="FE258" s="23"/>
      <c r="FF258" s="23"/>
      <c r="FG258" s="23"/>
      <c r="FH258" s="23"/>
      <c r="FI258" s="23"/>
      <c r="FJ258" s="23"/>
      <c r="FK258" s="23"/>
      <c r="FL258" s="23"/>
      <c r="FM258" s="23"/>
      <c r="FN258" s="23"/>
      <c r="FO258" s="23"/>
      <c r="FP258" s="23"/>
      <c r="FQ258" s="23"/>
      <c r="FR258" s="23"/>
      <c r="FS258" s="23"/>
      <c r="FT258" s="23"/>
      <c r="FU258" s="23"/>
      <c r="FV258" s="23"/>
      <c r="FW258" s="23"/>
      <c r="FX258" s="23"/>
      <c r="FY258" s="23"/>
      <c r="FZ258" s="23"/>
      <c r="GA258" s="23"/>
      <c r="GB258" s="23"/>
      <c r="GC258" s="23"/>
      <c r="GD258" s="23"/>
      <c r="GE258" s="23"/>
      <c r="GF258" s="23"/>
      <c r="GG258" s="23"/>
      <c r="GH258" s="23"/>
      <c r="GI258" s="23"/>
      <c r="GJ258" s="23"/>
      <c r="GK258" s="23"/>
      <c r="GL258" s="23"/>
      <c r="GM258" s="23"/>
      <c r="GN258" s="23"/>
      <c r="GO258" s="23"/>
      <c r="GP258" s="23"/>
      <c r="GQ258" s="23"/>
      <c r="GR258" s="23"/>
      <c r="GS258" s="23"/>
      <c r="GT258" s="23"/>
      <c r="GU258" s="23"/>
      <c r="GV258" s="23"/>
      <c r="GW258" s="23"/>
      <c r="GX258" s="23"/>
      <c r="GY258" s="23"/>
      <c r="GZ258" s="23"/>
      <c r="HA258" s="23"/>
      <c r="HB258" s="23"/>
      <c r="HC258" s="23"/>
      <c r="HD258" s="23"/>
      <c r="HE258" s="23"/>
      <c r="HF258" s="23"/>
      <c r="HG258" s="23"/>
      <c r="HH258" s="23"/>
      <c r="HI258" s="23"/>
      <c r="HJ258" s="23"/>
      <c r="HK258" s="23"/>
      <c r="HL258" s="23"/>
      <c r="HM258" s="23"/>
      <c r="HN258" s="23"/>
      <c r="HO258" s="23"/>
      <c r="HP258" s="23"/>
      <c r="HQ258" s="23"/>
      <c r="HR258" s="23"/>
      <c r="HS258" s="23"/>
    </row>
    <row r="259" spans="1:227" s="143" customFormat="1">
      <c r="A259" s="23"/>
      <c r="G259" s="120"/>
      <c r="H259" s="96"/>
      <c r="I259" s="23"/>
      <c r="P259" s="23"/>
      <c r="Q259" s="23"/>
      <c r="R259" s="23"/>
      <c r="S259" s="50"/>
      <c r="T259" s="50"/>
      <c r="U259" s="50"/>
      <c r="V259" s="50"/>
      <c r="W259" s="50"/>
      <c r="X259" s="50"/>
      <c r="Y259" s="50"/>
      <c r="Z259" s="50"/>
      <c r="AA259" s="50"/>
      <c r="AB259" s="50"/>
      <c r="AC259" s="50"/>
      <c r="AD259" s="50"/>
      <c r="AE259" s="50"/>
      <c r="AF259" s="50"/>
      <c r="AG259" s="50"/>
      <c r="AH259" s="50"/>
      <c r="AI259" s="50"/>
      <c r="AJ259" s="50"/>
      <c r="AK259" s="50"/>
      <c r="AL259" s="50"/>
      <c r="AM259" s="50"/>
      <c r="AN259" s="50"/>
      <c r="AO259" s="50"/>
      <c r="AP259" s="50"/>
      <c r="AQ259" s="50"/>
      <c r="AR259" s="50"/>
      <c r="AS259" s="50"/>
      <c r="AT259" s="23"/>
      <c r="AU259" s="23"/>
      <c r="AV259" s="23"/>
      <c r="AW259" s="23"/>
      <c r="AX259" s="23"/>
      <c r="AY259" s="23"/>
      <c r="AZ259" s="23"/>
      <c r="BA259" s="23"/>
      <c r="BB259" s="23"/>
      <c r="BC259" s="23"/>
      <c r="BD259" s="23"/>
      <c r="BE259" s="23"/>
      <c r="BF259" s="23"/>
      <c r="BG259" s="23"/>
      <c r="BH259" s="23"/>
      <c r="BI259" s="23"/>
      <c r="BJ259" s="23"/>
      <c r="BK259" s="23"/>
      <c r="BL259" s="23"/>
      <c r="BM259" s="23"/>
      <c r="BN259" s="23"/>
      <c r="BO259" s="23"/>
      <c r="BP259" s="23"/>
      <c r="BQ259" s="23"/>
      <c r="BR259" s="23"/>
      <c r="BS259" s="23"/>
      <c r="BT259" s="23"/>
      <c r="BU259" s="23"/>
      <c r="BV259" s="23"/>
      <c r="BW259" s="23"/>
      <c r="BX259" s="23"/>
      <c r="BY259" s="23"/>
      <c r="BZ259" s="23"/>
      <c r="CA259" s="23"/>
      <c r="CB259" s="23"/>
      <c r="CC259" s="23"/>
      <c r="CD259" s="23"/>
      <c r="CE259" s="23"/>
      <c r="CF259" s="23"/>
      <c r="CG259" s="23"/>
      <c r="CH259" s="23"/>
      <c r="CI259" s="23"/>
      <c r="CJ259" s="23"/>
      <c r="CK259" s="23"/>
      <c r="CL259" s="23"/>
      <c r="CM259" s="23"/>
      <c r="CN259" s="23"/>
      <c r="CO259" s="23"/>
      <c r="CP259" s="23"/>
      <c r="CQ259" s="23"/>
      <c r="CR259" s="23"/>
      <c r="CS259" s="23"/>
      <c r="CT259" s="23"/>
      <c r="CU259" s="23"/>
      <c r="CV259" s="23"/>
      <c r="CW259" s="23"/>
      <c r="CX259" s="23"/>
      <c r="CY259" s="23"/>
      <c r="CZ259" s="23"/>
      <c r="DA259" s="23"/>
      <c r="DB259" s="23"/>
      <c r="DC259" s="23"/>
      <c r="DD259" s="23"/>
      <c r="DE259" s="23"/>
      <c r="DF259" s="23"/>
      <c r="DG259" s="23"/>
      <c r="DH259" s="23"/>
      <c r="DI259" s="23"/>
      <c r="DJ259" s="23"/>
      <c r="DK259" s="23"/>
      <c r="DL259" s="23"/>
      <c r="DM259" s="23"/>
      <c r="DN259" s="23"/>
      <c r="DO259" s="23"/>
      <c r="DP259" s="23"/>
      <c r="DQ259" s="23"/>
      <c r="DR259" s="23"/>
      <c r="DS259" s="23"/>
      <c r="DT259" s="23"/>
      <c r="DU259" s="23"/>
      <c r="DV259" s="23"/>
      <c r="DW259" s="23"/>
      <c r="DX259" s="23"/>
      <c r="DY259" s="23"/>
      <c r="DZ259" s="23"/>
      <c r="EA259" s="23"/>
      <c r="EB259" s="23"/>
      <c r="EC259" s="23"/>
      <c r="ED259" s="23"/>
      <c r="EE259" s="23"/>
      <c r="EF259" s="23"/>
      <c r="EG259" s="23"/>
      <c r="EH259" s="23"/>
      <c r="EI259" s="23"/>
      <c r="EJ259" s="23"/>
      <c r="EK259" s="23"/>
      <c r="EL259" s="23"/>
      <c r="EM259" s="23"/>
      <c r="EN259" s="23"/>
      <c r="EO259" s="23"/>
      <c r="EP259" s="23"/>
      <c r="EQ259" s="23"/>
      <c r="ER259" s="23"/>
      <c r="ES259" s="23"/>
      <c r="ET259" s="23"/>
      <c r="EU259" s="23"/>
      <c r="EV259" s="23"/>
      <c r="EW259" s="23"/>
      <c r="EX259" s="23"/>
      <c r="EY259" s="23"/>
      <c r="EZ259" s="23"/>
      <c r="FA259" s="23"/>
      <c r="FB259" s="23"/>
      <c r="FC259" s="23"/>
      <c r="FD259" s="23"/>
      <c r="FE259" s="23"/>
      <c r="FF259" s="23"/>
      <c r="FG259" s="23"/>
      <c r="FH259" s="23"/>
      <c r="FI259" s="23"/>
      <c r="FJ259" s="23"/>
      <c r="FK259" s="23"/>
      <c r="FL259" s="23"/>
      <c r="FM259" s="23"/>
      <c r="FN259" s="23"/>
      <c r="FO259" s="23"/>
      <c r="FP259" s="23"/>
      <c r="FQ259" s="23"/>
      <c r="FR259" s="23"/>
      <c r="FS259" s="23"/>
      <c r="FT259" s="23"/>
      <c r="FU259" s="23"/>
      <c r="FV259" s="23"/>
      <c r="FW259" s="23"/>
      <c r="FX259" s="23"/>
      <c r="FY259" s="23"/>
      <c r="FZ259" s="23"/>
      <c r="GA259" s="23"/>
      <c r="GB259" s="23"/>
      <c r="GC259" s="23"/>
      <c r="GD259" s="23"/>
      <c r="GE259" s="23"/>
      <c r="GF259" s="23"/>
      <c r="GG259" s="23"/>
      <c r="GH259" s="23"/>
      <c r="GI259" s="23"/>
      <c r="GJ259" s="23"/>
      <c r="GK259" s="23"/>
      <c r="GL259" s="23"/>
      <c r="GM259" s="23"/>
      <c r="GN259" s="23"/>
      <c r="GO259" s="23"/>
      <c r="GP259" s="23"/>
      <c r="GQ259" s="23"/>
      <c r="GR259" s="23"/>
      <c r="GS259" s="23"/>
      <c r="GT259" s="23"/>
      <c r="GU259" s="23"/>
      <c r="GV259" s="23"/>
      <c r="GW259" s="23"/>
      <c r="GX259" s="23"/>
      <c r="GY259" s="23"/>
      <c r="GZ259" s="23"/>
      <c r="HA259" s="23"/>
      <c r="HB259" s="23"/>
      <c r="HC259" s="23"/>
      <c r="HD259" s="23"/>
      <c r="HE259" s="23"/>
      <c r="HF259" s="23"/>
      <c r="HG259" s="23"/>
      <c r="HH259" s="23"/>
      <c r="HI259" s="23"/>
      <c r="HJ259" s="23"/>
      <c r="HK259" s="23"/>
      <c r="HL259" s="23"/>
      <c r="HM259" s="23"/>
      <c r="HN259" s="23"/>
      <c r="HO259" s="23"/>
      <c r="HP259" s="23"/>
      <c r="HQ259" s="23"/>
      <c r="HR259" s="23"/>
      <c r="HS259" s="23"/>
    </row>
    <row r="260" spans="1:227" s="143" customFormat="1">
      <c r="A260" s="23"/>
      <c r="G260" s="120"/>
      <c r="H260" s="96"/>
      <c r="I260" s="23"/>
      <c r="P260" s="23"/>
      <c r="Q260" s="23"/>
      <c r="R260" s="23"/>
      <c r="S260" s="50"/>
      <c r="T260" s="50"/>
      <c r="U260" s="50"/>
      <c r="V260" s="50"/>
      <c r="W260" s="50"/>
      <c r="X260" s="50"/>
      <c r="Y260" s="50"/>
      <c r="Z260" s="50"/>
      <c r="AA260" s="50"/>
      <c r="AB260" s="50"/>
      <c r="AC260" s="50"/>
      <c r="AD260" s="50"/>
      <c r="AE260" s="50"/>
      <c r="AF260" s="50"/>
      <c r="AG260" s="50"/>
      <c r="AH260" s="50"/>
      <c r="AI260" s="50"/>
      <c r="AJ260" s="50"/>
      <c r="AK260" s="50"/>
      <c r="AL260" s="50"/>
      <c r="AM260" s="50"/>
      <c r="AN260" s="50"/>
      <c r="AO260" s="50"/>
      <c r="AP260" s="50"/>
      <c r="AQ260" s="50"/>
      <c r="AR260" s="50"/>
      <c r="AS260" s="50"/>
      <c r="AT260" s="23"/>
      <c r="AU260" s="23"/>
      <c r="AV260" s="23"/>
      <c r="AW260" s="23"/>
      <c r="AX260" s="23"/>
      <c r="AY260" s="23"/>
      <c r="AZ260" s="23"/>
      <c r="BA260" s="23"/>
      <c r="BB260" s="23"/>
      <c r="BC260" s="23"/>
      <c r="BD260" s="23"/>
      <c r="BE260" s="23"/>
      <c r="BF260" s="23"/>
      <c r="BG260" s="23"/>
      <c r="BH260" s="23"/>
      <c r="BI260" s="23"/>
      <c r="BJ260" s="23"/>
      <c r="BK260" s="23"/>
      <c r="BL260" s="23"/>
      <c r="BM260" s="23"/>
      <c r="BN260" s="23"/>
      <c r="BO260" s="23"/>
      <c r="BP260" s="23"/>
      <c r="BQ260" s="23"/>
      <c r="BR260" s="23"/>
      <c r="BS260" s="23"/>
      <c r="BT260" s="23"/>
      <c r="BU260" s="23"/>
      <c r="BV260" s="23"/>
      <c r="BW260" s="23"/>
      <c r="BX260" s="23"/>
      <c r="BY260" s="23"/>
      <c r="BZ260" s="23"/>
      <c r="CA260" s="23"/>
      <c r="CB260" s="23"/>
      <c r="CC260" s="23"/>
      <c r="CD260" s="23"/>
      <c r="CE260" s="23"/>
      <c r="CF260" s="23"/>
      <c r="CG260" s="23"/>
      <c r="CH260" s="23"/>
      <c r="CI260" s="23"/>
      <c r="CJ260" s="23"/>
      <c r="CK260" s="23"/>
      <c r="CL260" s="23"/>
      <c r="CM260" s="23"/>
      <c r="CN260" s="23"/>
      <c r="CO260" s="23"/>
      <c r="CP260" s="23"/>
      <c r="CQ260" s="23"/>
      <c r="CR260" s="23"/>
      <c r="CS260" s="23"/>
      <c r="CT260" s="23"/>
      <c r="CU260" s="23"/>
      <c r="CV260" s="23"/>
      <c r="CW260" s="23"/>
      <c r="CX260" s="23"/>
      <c r="CY260" s="23"/>
      <c r="CZ260" s="23"/>
      <c r="DA260" s="23"/>
      <c r="DB260" s="23"/>
      <c r="DC260" s="23"/>
      <c r="DD260" s="23"/>
      <c r="DE260" s="23"/>
      <c r="DF260" s="23"/>
      <c r="DG260" s="23"/>
      <c r="DH260" s="23"/>
      <c r="DI260" s="23"/>
      <c r="DJ260" s="23"/>
      <c r="DK260" s="23"/>
      <c r="DL260" s="23"/>
      <c r="DM260" s="23"/>
      <c r="DN260" s="23"/>
      <c r="DO260" s="23"/>
      <c r="DP260" s="23"/>
      <c r="DQ260" s="23"/>
      <c r="DR260" s="23"/>
      <c r="DS260" s="23"/>
      <c r="DT260" s="23"/>
      <c r="DU260" s="23"/>
      <c r="DV260" s="23"/>
      <c r="DW260" s="23"/>
      <c r="DX260" s="23"/>
      <c r="DY260" s="23"/>
      <c r="DZ260" s="23"/>
      <c r="EA260" s="23"/>
      <c r="EB260" s="23"/>
      <c r="EC260" s="23"/>
      <c r="ED260" s="23"/>
      <c r="EE260" s="23"/>
      <c r="EF260" s="23"/>
      <c r="EG260" s="23"/>
      <c r="EH260" s="23"/>
      <c r="EI260" s="23"/>
      <c r="EJ260" s="23"/>
      <c r="EK260" s="23"/>
      <c r="EL260" s="23"/>
      <c r="EM260" s="23"/>
      <c r="EN260" s="23"/>
      <c r="EO260" s="23"/>
      <c r="EP260" s="23"/>
      <c r="EQ260" s="23"/>
      <c r="ER260" s="23"/>
      <c r="ES260" s="23"/>
      <c r="ET260" s="23"/>
      <c r="EU260" s="23"/>
      <c r="EV260" s="23"/>
      <c r="EW260" s="23"/>
      <c r="EX260" s="23"/>
      <c r="EY260" s="23"/>
      <c r="EZ260" s="23"/>
      <c r="FA260" s="23"/>
      <c r="FB260" s="23"/>
      <c r="FC260" s="23"/>
      <c r="FD260" s="23"/>
      <c r="FE260" s="23"/>
      <c r="FF260" s="23"/>
      <c r="FG260" s="23"/>
      <c r="FH260" s="23"/>
      <c r="FI260" s="23"/>
      <c r="FJ260" s="23"/>
      <c r="FK260" s="23"/>
      <c r="FL260" s="23"/>
      <c r="FM260" s="23"/>
      <c r="FN260" s="23"/>
      <c r="FO260" s="23"/>
      <c r="FP260" s="23"/>
      <c r="FQ260" s="23"/>
      <c r="FR260" s="23"/>
      <c r="FS260" s="23"/>
      <c r="FT260" s="23"/>
      <c r="FU260" s="23"/>
      <c r="FV260" s="23"/>
      <c r="FW260" s="23"/>
      <c r="FX260" s="23"/>
      <c r="FY260" s="23"/>
      <c r="FZ260" s="23"/>
      <c r="GA260" s="23"/>
      <c r="GB260" s="23"/>
      <c r="GC260" s="23"/>
      <c r="GD260" s="23"/>
      <c r="GE260" s="23"/>
      <c r="GF260" s="23"/>
      <c r="GG260" s="23"/>
      <c r="GH260" s="23"/>
      <c r="GI260" s="23"/>
      <c r="GJ260" s="23"/>
      <c r="GK260" s="23"/>
      <c r="GL260" s="23"/>
      <c r="GM260" s="23"/>
      <c r="GN260" s="23"/>
      <c r="GO260" s="23"/>
      <c r="GP260" s="23"/>
      <c r="GQ260" s="23"/>
      <c r="GR260" s="23"/>
      <c r="GS260" s="23"/>
      <c r="GT260" s="23"/>
      <c r="GU260" s="23"/>
      <c r="GV260" s="23"/>
      <c r="GW260" s="23"/>
      <c r="GX260" s="23"/>
      <c r="GY260" s="23"/>
      <c r="GZ260" s="23"/>
      <c r="HA260" s="23"/>
      <c r="HB260" s="23"/>
      <c r="HC260" s="23"/>
      <c r="HD260" s="23"/>
      <c r="HE260" s="23"/>
      <c r="HF260" s="23"/>
      <c r="HG260" s="23"/>
      <c r="HH260" s="23"/>
      <c r="HI260" s="23"/>
      <c r="HJ260" s="23"/>
      <c r="HK260" s="23"/>
      <c r="HL260" s="23"/>
      <c r="HM260" s="23"/>
      <c r="HN260" s="23"/>
      <c r="HO260" s="23"/>
      <c r="HP260" s="23"/>
      <c r="HQ260" s="23"/>
      <c r="HR260" s="23"/>
      <c r="HS260" s="23"/>
    </row>
    <row r="261" spans="1:227" s="143" customFormat="1">
      <c r="A261" s="23"/>
      <c r="G261" s="120"/>
      <c r="H261" s="96"/>
      <c r="I261" s="23"/>
      <c r="P261" s="23"/>
      <c r="Q261" s="23"/>
      <c r="R261" s="23"/>
      <c r="S261" s="50"/>
      <c r="T261" s="50"/>
      <c r="U261" s="50"/>
      <c r="V261" s="50"/>
      <c r="W261" s="50"/>
      <c r="X261" s="50"/>
      <c r="Y261" s="50"/>
      <c r="Z261" s="50"/>
      <c r="AA261" s="50"/>
      <c r="AB261" s="50"/>
      <c r="AC261" s="50"/>
      <c r="AD261" s="50"/>
      <c r="AE261" s="50"/>
      <c r="AF261" s="50"/>
      <c r="AG261" s="50"/>
      <c r="AH261" s="50"/>
      <c r="AI261" s="50"/>
      <c r="AJ261" s="50"/>
      <c r="AK261" s="50"/>
      <c r="AL261" s="50"/>
      <c r="AM261" s="50"/>
      <c r="AN261" s="50"/>
      <c r="AO261" s="50"/>
      <c r="AP261" s="50"/>
      <c r="AQ261" s="50"/>
      <c r="AR261" s="50"/>
      <c r="AS261" s="50"/>
      <c r="AT261" s="23"/>
      <c r="AU261" s="23"/>
      <c r="AV261" s="23"/>
      <c r="AW261" s="23"/>
      <c r="AX261" s="23"/>
      <c r="AY261" s="23"/>
      <c r="AZ261" s="23"/>
      <c r="BA261" s="23"/>
      <c r="BB261" s="23"/>
      <c r="BC261" s="23"/>
      <c r="BD261" s="23"/>
      <c r="BE261" s="23"/>
      <c r="BF261" s="23"/>
      <c r="BG261" s="23"/>
      <c r="BH261" s="23"/>
      <c r="BI261" s="23"/>
      <c r="BJ261" s="23"/>
      <c r="BK261" s="23"/>
      <c r="BL261" s="23"/>
      <c r="BM261" s="23"/>
      <c r="BN261" s="23"/>
      <c r="BO261" s="23"/>
      <c r="BP261" s="23"/>
      <c r="BQ261" s="23"/>
      <c r="BR261" s="23"/>
      <c r="BS261" s="23"/>
      <c r="BT261" s="23"/>
      <c r="BU261" s="23"/>
      <c r="BV261" s="23"/>
      <c r="BW261" s="23"/>
      <c r="BX261" s="23"/>
      <c r="BY261" s="23"/>
      <c r="BZ261" s="23"/>
      <c r="CA261" s="23"/>
      <c r="CB261" s="23"/>
      <c r="CC261" s="23"/>
      <c r="CD261" s="23"/>
      <c r="CE261" s="23"/>
      <c r="CF261" s="23"/>
      <c r="CG261" s="23"/>
      <c r="CH261" s="23"/>
      <c r="CI261" s="23"/>
      <c r="CJ261" s="23"/>
      <c r="CK261" s="23"/>
      <c r="CL261" s="23"/>
      <c r="CM261" s="23"/>
      <c r="CN261" s="23"/>
      <c r="CO261" s="23"/>
      <c r="CP261" s="23"/>
      <c r="CQ261" s="23"/>
      <c r="CR261" s="23"/>
      <c r="CS261" s="23"/>
      <c r="CT261" s="23"/>
      <c r="CU261" s="23"/>
      <c r="CV261" s="23"/>
      <c r="CW261" s="23"/>
      <c r="CX261" s="23"/>
      <c r="CY261" s="23"/>
      <c r="CZ261" s="23"/>
      <c r="DA261" s="23"/>
      <c r="DB261" s="23"/>
      <c r="DC261" s="23"/>
      <c r="DD261" s="23"/>
      <c r="DE261" s="23"/>
      <c r="DF261" s="23"/>
      <c r="DG261" s="23"/>
      <c r="DH261" s="23"/>
      <c r="DI261" s="23"/>
      <c r="DJ261" s="23"/>
      <c r="DK261" s="23"/>
      <c r="DL261" s="23"/>
      <c r="DM261" s="23"/>
      <c r="DN261" s="23"/>
      <c r="DO261" s="23"/>
      <c r="DP261" s="23"/>
      <c r="DQ261" s="23"/>
      <c r="DR261" s="23"/>
      <c r="DS261" s="23"/>
      <c r="DT261" s="23"/>
      <c r="DU261" s="23"/>
      <c r="DV261" s="23"/>
      <c r="DW261" s="23"/>
      <c r="DX261" s="23"/>
      <c r="DY261" s="23"/>
      <c r="DZ261" s="23"/>
      <c r="EA261" s="23"/>
      <c r="EB261" s="23"/>
      <c r="EC261" s="23"/>
      <c r="ED261" s="23"/>
      <c r="EE261" s="23"/>
      <c r="EF261" s="23"/>
      <c r="EG261" s="23"/>
      <c r="EH261" s="23"/>
      <c r="EI261" s="23"/>
      <c r="EJ261" s="23"/>
      <c r="EK261" s="23"/>
      <c r="EL261" s="23"/>
      <c r="EM261" s="23"/>
      <c r="EN261" s="23"/>
      <c r="EO261" s="23"/>
      <c r="EP261" s="23"/>
      <c r="EQ261" s="23"/>
      <c r="ER261" s="23"/>
      <c r="ES261" s="23"/>
      <c r="ET261" s="23"/>
      <c r="EU261" s="23"/>
      <c r="EV261" s="23"/>
      <c r="EW261" s="23"/>
      <c r="EX261" s="23"/>
      <c r="EY261" s="23"/>
      <c r="EZ261" s="23"/>
      <c r="FA261" s="23"/>
      <c r="FB261" s="23"/>
      <c r="FC261" s="23"/>
      <c r="FD261" s="23"/>
      <c r="FE261" s="23"/>
      <c r="FF261" s="23"/>
      <c r="FG261" s="23"/>
      <c r="FH261" s="23"/>
      <c r="FI261" s="23"/>
      <c r="FJ261" s="23"/>
      <c r="FK261" s="23"/>
      <c r="FL261" s="23"/>
      <c r="FM261" s="23"/>
      <c r="FN261" s="23"/>
      <c r="FO261" s="23"/>
      <c r="FP261" s="23"/>
      <c r="FQ261" s="23"/>
      <c r="FR261" s="23"/>
      <c r="FS261" s="23"/>
      <c r="FT261" s="23"/>
      <c r="FU261" s="23"/>
      <c r="FV261" s="23"/>
      <c r="FW261" s="23"/>
      <c r="FX261" s="23"/>
      <c r="FY261" s="23"/>
      <c r="FZ261" s="23"/>
      <c r="GA261" s="23"/>
      <c r="GB261" s="23"/>
      <c r="GC261" s="23"/>
      <c r="GD261" s="23"/>
      <c r="GE261" s="23"/>
      <c r="GF261" s="23"/>
      <c r="GG261" s="23"/>
      <c r="GH261" s="23"/>
      <c r="GI261" s="23"/>
      <c r="GJ261" s="23"/>
      <c r="GK261" s="23"/>
      <c r="GL261" s="23"/>
      <c r="GM261" s="23"/>
      <c r="GN261" s="23"/>
      <c r="GO261" s="23"/>
      <c r="GP261" s="23"/>
      <c r="GQ261" s="23"/>
      <c r="GR261" s="23"/>
      <c r="GS261" s="23"/>
      <c r="GT261" s="23"/>
      <c r="GU261" s="23"/>
      <c r="GV261" s="23"/>
      <c r="GW261" s="23"/>
      <c r="GX261" s="23"/>
      <c r="GY261" s="23"/>
      <c r="GZ261" s="23"/>
      <c r="HA261" s="23"/>
      <c r="HB261" s="23"/>
      <c r="HC261" s="23"/>
      <c r="HD261" s="23"/>
      <c r="HE261" s="23"/>
      <c r="HF261" s="23"/>
      <c r="HG261" s="23"/>
      <c r="HH261" s="23"/>
      <c r="HI261" s="23"/>
      <c r="HJ261" s="23"/>
      <c r="HK261" s="23"/>
      <c r="HL261" s="23"/>
      <c r="HM261" s="23"/>
      <c r="HN261" s="23"/>
      <c r="HO261" s="23"/>
      <c r="HP261" s="23"/>
      <c r="HQ261" s="23"/>
      <c r="HR261" s="23"/>
      <c r="HS261" s="23"/>
    </row>
    <row r="262" spans="1:227" s="143" customFormat="1">
      <c r="A262" s="23"/>
      <c r="G262" s="120"/>
      <c r="H262" s="96"/>
      <c r="I262" s="23"/>
      <c r="P262" s="23"/>
      <c r="Q262" s="23"/>
      <c r="R262" s="23"/>
      <c r="S262" s="50"/>
      <c r="T262" s="50"/>
      <c r="U262" s="50"/>
      <c r="V262" s="50"/>
      <c r="W262" s="50"/>
      <c r="X262" s="50"/>
      <c r="Y262" s="50"/>
      <c r="Z262" s="50"/>
      <c r="AA262" s="50"/>
      <c r="AB262" s="50"/>
      <c r="AC262" s="50"/>
      <c r="AD262" s="50"/>
      <c r="AE262" s="50"/>
      <c r="AF262" s="50"/>
      <c r="AG262" s="50"/>
      <c r="AH262" s="50"/>
      <c r="AI262" s="50"/>
      <c r="AJ262" s="50"/>
      <c r="AK262" s="50"/>
      <c r="AL262" s="50"/>
      <c r="AM262" s="50"/>
      <c r="AN262" s="50"/>
      <c r="AO262" s="50"/>
      <c r="AP262" s="50"/>
      <c r="AQ262" s="50"/>
      <c r="AR262" s="50"/>
      <c r="AS262" s="50"/>
      <c r="AT262" s="23"/>
      <c r="AU262" s="23"/>
      <c r="AV262" s="23"/>
      <c r="AW262" s="23"/>
      <c r="AX262" s="23"/>
      <c r="AY262" s="23"/>
      <c r="AZ262" s="23"/>
      <c r="BA262" s="23"/>
      <c r="BB262" s="23"/>
      <c r="BC262" s="23"/>
      <c r="BD262" s="23"/>
      <c r="BE262" s="23"/>
      <c r="BF262" s="23"/>
      <c r="BG262" s="23"/>
      <c r="BH262" s="23"/>
      <c r="BI262" s="23"/>
      <c r="BJ262" s="23"/>
      <c r="BK262" s="23"/>
      <c r="BL262" s="23"/>
      <c r="BM262" s="23"/>
      <c r="BN262" s="23"/>
      <c r="BO262" s="23"/>
      <c r="BP262" s="23"/>
      <c r="BQ262" s="23"/>
      <c r="BR262" s="23"/>
      <c r="BS262" s="23"/>
      <c r="BT262" s="23"/>
      <c r="BU262" s="23"/>
      <c r="BV262" s="23"/>
      <c r="BW262" s="23"/>
      <c r="BX262" s="23"/>
      <c r="BY262" s="23"/>
      <c r="BZ262" s="23"/>
      <c r="CA262" s="23"/>
      <c r="CB262" s="23"/>
      <c r="CC262" s="23"/>
      <c r="CD262" s="23"/>
      <c r="CE262" s="23"/>
      <c r="CF262" s="23"/>
      <c r="CG262" s="23"/>
      <c r="CH262" s="23"/>
      <c r="CI262" s="23"/>
      <c r="CJ262" s="23"/>
      <c r="CK262" s="23"/>
      <c r="CL262" s="23"/>
      <c r="CM262" s="23"/>
      <c r="CN262" s="23"/>
      <c r="CO262" s="23"/>
      <c r="CP262" s="23"/>
      <c r="CQ262" s="23"/>
      <c r="CR262" s="23"/>
      <c r="CS262" s="23"/>
      <c r="CT262" s="23"/>
      <c r="CU262" s="23"/>
      <c r="CV262" s="23"/>
      <c r="CW262" s="23"/>
      <c r="CX262" s="23"/>
      <c r="CY262" s="23"/>
      <c r="CZ262" s="23"/>
      <c r="DA262" s="23"/>
      <c r="DB262" s="23"/>
      <c r="DC262" s="23"/>
      <c r="DD262" s="23"/>
      <c r="DE262" s="23"/>
      <c r="DF262" s="23"/>
      <c r="DG262" s="23"/>
      <c r="DH262" s="23"/>
      <c r="DI262" s="23"/>
      <c r="DJ262" s="23"/>
      <c r="DK262" s="23"/>
      <c r="DL262" s="23"/>
      <c r="DM262" s="23"/>
      <c r="DN262" s="23"/>
      <c r="DO262" s="23"/>
      <c r="DP262" s="23"/>
      <c r="DQ262" s="23"/>
      <c r="DR262" s="23"/>
      <c r="DS262" s="23"/>
      <c r="DT262" s="23"/>
      <c r="DU262" s="23"/>
      <c r="DV262" s="23"/>
      <c r="DW262" s="23"/>
      <c r="DX262" s="23"/>
      <c r="DY262" s="23"/>
      <c r="DZ262" s="23"/>
      <c r="EA262" s="23"/>
      <c r="EB262" s="23"/>
      <c r="EC262" s="23"/>
      <c r="ED262" s="23"/>
      <c r="EE262" s="23"/>
      <c r="EF262" s="23"/>
      <c r="EG262" s="23"/>
      <c r="EH262" s="23"/>
      <c r="EI262" s="23"/>
      <c r="EJ262" s="23"/>
      <c r="EK262" s="23"/>
      <c r="EL262" s="23"/>
      <c r="EM262" s="23"/>
      <c r="EN262" s="23"/>
      <c r="EO262" s="23"/>
      <c r="EP262" s="23"/>
      <c r="EQ262" s="23"/>
      <c r="ER262" s="23"/>
      <c r="ES262" s="23"/>
      <c r="ET262" s="23"/>
      <c r="EU262" s="23"/>
      <c r="EV262" s="23"/>
      <c r="EW262" s="23"/>
      <c r="EX262" s="23"/>
      <c r="EY262" s="23"/>
      <c r="EZ262" s="23"/>
      <c r="FA262" s="23"/>
      <c r="FB262" s="23"/>
      <c r="FC262" s="23"/>
      <c r="FD262" s="23"/>
      <c r="FE262" s="23"/>
      <c r="FF262" s="23"/>
      <c r="FG262" s="23"/>
      <c r="FH262" s="23"/>
      <c r="FI262" s="23"/>
      <c r="FJ262" s="23"/>
      <c r="FK262" s="23"/>
      <c r="FL262" s="23"/>
      <c r="FM262" s="23"/>
      <c r="FN262" s="23"/>
      <c r="FO262" s="23"/>
      <c r="FP262" s="23"/>
      <c r="FQ262" s="23"/>
      <c r="FR262" s="23"/>
      <c r="FS262" s="23"/>
      <c r="FT262" s="23"/>
      <c r="FU262" s="23"/>
      <c r="FV262" s="23"/>
      <c r="FW262" s="23"/>
      <c r="FX262" s="23"/>
      <c r="FY262" s="23"/>
      <c r="FZ262" s="23"/>
      <c r="GA262" s="23"/>
      <c r="GB262" s="23"/>
      <c r="GC262" s="23"/>
      <c r="GD262" s="23"/>
      <c r="GE262" s="23"/>
      <c r="GF262" s="23"/>
      <c r="GG262" s="23"/>
      <c r="GH262" s="23"/>
      <c r="GI262" s="23"/>
      <c r="GJ262" s="23"/>
      <c r="GK262" s="23"/>
      <c r="GL262" s="23"/>
      <c r="GM262" s="23"/>
      <c r="GN262" s="23"/>
      <c r="GO262" s="23"/>
      <c r="GP262" s="23"/>
      <c r="GQ262" s="23"/>
      <c r="GR262" s="23"/>
      <c r="GS262" s="23"/>
      <c r="GT262" s="23"/>
      <c r="GU262" s="23"/>
      <c r="GV262" s="23"/>
      <c r="GW262" s="23"/>
      <c r="GX262" s="23"/>
      <c r="GY262" s="23"/>
      <c r="GZ262" s="23"/>
      <c r="HA262" s="23"/>
      <c r="HB262" s="23"/>
      <c r="HC262" s="23"/>
      <c r="HD262" s="23"/>
      <c r="HE262" s="23"/>
      <c r="HF262" s="23"/>
      <c r="HG262" s="23"/>
      <c r="HH262" s="23"/>
      <c r="HI262" s="23"/>
      <c r="HJ262" s="23"/>
      <c r="HK262" s="23"/>
      <c r="HL262" s="23"/>
      <c r="HM262" s="23"/>
      <c r="HN262" s="23"/>
      <c r="HO262" s="23"/>
      <c r="HP262" s="23"/>
      <c r="HQ262" s="23"/>
      <c r="HR262" s="23"/>
      <c r="HS262" s="23"/>
    </row>
    <row r="263" spans="1:227" s="143" customFormat="1">
      <c r="A263" s="23"/>
      <c r="G263" s="120"/>
      <c r="H263" s="96"/>
      <c r="I263" s="23"/>
      <c r="P263" s="23"/>
      <c r="Q263" s="23"/>
      <c r="R263" s="23"/>
      <c r="S263" s="50"/>
      <c r="T263" s="50"/>
      <c r="U263" s="50"/>
      <c r="V263" s="50"/>
      <c r="W263" s="50"/>
      <c r="X263" s="50"/>
      <c r="Y263" s="50"/>
      <c r="Z263" s="50"/>
      <c r="AA263" s="50"/>
      <c r="AB263" s="50"/>
      <c r="AC263" s="50"/>
      <c r="AD263" s="50"/>
      <c r="AE263" s="50"/>
      <c r="AF263" s="50"/>
      <c r="AG263" s="50"/>
      <c r="AH263" s="50"/>
      <c r="AI263" s="50"/>
      <c r="AJ263" s="50"/>
      <c r="AK263" s="50"/>
      <c r="AL263" s="50"/>
      <c r="AM263" s="50"/>
      <c r="AN263" s="50"/>
      <c r="AO263" s="50"/>
      <c r="AP263" s="50"/>
      <c r="AQ263" s="50"/>
      <c r="AR263" s="50"/>
      <c r="AS263" s="50"/>
      <c r="AT263" s="23"/>
      <c r="AU263" s="23"/>
      <c r="AV263" s="23"/>
      <c r="AW263" s="23"/>
      <c r="AX263" s="23"/>
      <c r="AY263" s="23"/>
      <c r="AZ263" s="23"/>
      <c r="BA263" s="23"/>
      <c r="BB263" s="23"/>
      <c r="BC263" s="23"/>
      <c r="BD263" s="23"/>
      <c r="BE263" s="23"/>
      <c r="BF263" s="23"/>
      <c r="BG263" s="23"/>
      <c r="BH263" s="23"/>
      <c r="BI263" s="23"/>
      <c r="BJ263" s="23"/>
      <c r="BK263" s="23"/>
      <c r="BL263" s="23"/>
      <c r="BM263" s="23"/>
      <c r="BN263" s="23"/>
      <c r="BO263" s="23"/>
      <c r="BP263" s="23"/>
      <c r="BQ263" s="23"/>
      <c r="BR263" s="23"/>
      <c r="BS263" s="23"/>
      <c r="BT263" s="23"/>
      <c r="BU263" s="23"/>
      <c r="BV263" s="23"/>
      <c r="BW263" s="23"/>
      <c r="BX263" s="23"/>
      <c r="BY263" s="23"/>
      <c r="BZ263" s="23"/>
      <c r="CA263" s="23"/>
      <c r="CB263" s="23"/>
      <c r="CC263" s="23"/>
      <c r="CD263" s="23"/>
      <c r="CE263" s="23"/>
      <c r="CF263" s="23"/>
      <c r="CG263" s="23"/>
      <c r="CH263" s="23"/>
      <c r="CI263" s="23"/>
      <c r="CJ263" s="23"/>
      <c r="CK263" s="23"/>
      <c r="CL263" s="23"/>
      <c r="CM263" s="23"/>
      <c r="CN263" s="23"/>
      <c r="CO263" s="23"/>
      <c r="CP263" s="23"/>
      <c r="CQ263" s="23"/>
      <c r="CR263" s="23"/>
      <c r="CS263" s="23"/>
      <c r="CT263" s="23"/>
      <c r="CU263" s="23"/>
      <c r="CV263" s="23"/>
      <c r="CW263" s="23"/>
      <c r="CX263" s="23"/>
      <c r="CY263" s="23"/>
      <c r="CZ263" s="23"/>
      <c r="DA263" s="23"/>
      <c r="DB263" s="23"/>
      <c r="DC263" s="23"/>
      <c r="DD263" s="23"/>
      <c r="DE263" s="23"/>
      <c r="DF263" s="23"/>
      <c r="DG263" s="23"/>
      <c r="DH263" s="23"/>
      <c r="DI263" s="23"/>
      <c r="DJ263" s="23"/>
      <c r="DK263" s="23"/>
      <c r="DL263" s="23"/>
      <c r="DM263" s="23"/>
      <c r="DN263" s="23"/>
      <c r="DO263" s="23"/>
      <c r="DP263" s="23"/>
      <c r="DQ263" s="23"/>
      <c r="DR263" s="23"/>
      <c r="DS263" s="23"/>
      <c r="DT263" s="23"/>
      <c r="DU263" s="23"/>
      <c r="DV263" s="23"/>
      <c r="DW263" s="23"/>
      <c r="DX263" s="23"/>
      <c r="DY263" s="23"/>
      <c r="DZ263" s="23"/>
      <c r="EA263" s="23"/>
      <c r="EB263" s="23"/>
      <c r="EC263" s="23"/>
      <c r="ED263" s="23"/>
      <c r="EE263" s="23"/>
      <c r="EF263" s="23"/>
      <c r="EG263" s="23"/>
      <c r="EH263" s="23"/>
      <c r="EI263" s="23"/>
      <c r="EJ263" s="23"/>
      <c r="EK263" s="23"/>
      <c r="EL263" s="23"/>
      <c r="EM263" s="23"/>
      <c r="EN263" s="23"/>
      <c r="EO263" s="23"/>
      <c r="EP263" s="23"/>
      <c r="EQ263" s="23"/>
      <c r="ER263" s="23"/>
      <c r="ES263" s="23"/>
      <c r="ET263" s="23"/>
      <c r="EU263" s="23"/>
      <c r="EV263" s="23"/>
      <c r="EW263" s="23"/>
      <c r="EX263" s="23"/>
      <c r="EY263" s="23"/>
      <c r="EZ263" s="23"/>
      <c r="FA263" s="23"/>
      <c r="FB263" s="23"/>
      <c r="FC263" s="23"/>
      <c r="FD263" s="23"/>
      <c r="FE263" s="23"/>
      <c r="FF263" s="23"/>
      <c r="FG263" s="23"/>
      <c r="FH263" s="23"/>
      <c r="FI263" s="23"/>
      <c r="FJ263" s="23"/>
      <c r="FK263" s="23"/>
      <c r="FL263" s="23"/>
      <c r="FM263" s="23"/>
      <c r="FN263" s="23"/>
      <c r="FO263" s="23"/>
      <c r="FP263" s="23"/>
      <c r="FQ263" s="23"/>
      <c r="FR263" s="23"/>
      <c r="FS263" s="23"/>
      <c r="FT263" s="23"/>
      <c r="FU263" s="23"/>
      <c r="FV263" s="23"/>
      <c r="FW263" s="23"/>
      <c r="FX263" s="23"/>
      <c r="FY263" s="23"/>
      <c r="FZ263" s="23"/>
      <c r="GA263" s="23"/>
      <c r="GB263" s="23"/>
      <c r="GC263" s="23"/>
      <c r="GD263" s="23"/>
      <c r="GE263" s="23"/>
      <c r="GF263" s="23"/>
      <c r="GG263" s="23"/>
      <c r="GH263" s="23"/>
      <c r="GI263" s="23"/>
      <c r="GJ263" s="23"/>
      <c r="GK263" s="23"/>
      <c r="GL263" s="23"/>
      <c r="GM263" s="23"/>
      <c r="GN263" s="23"/>
      <c r="GO263" s="23"/>
      <c r="GP263" s="23"/>
      <c r="GQ263" s="23"/>
      <c r="GR263" s="23"/>
      <c r="GS263" s="23"/>
      <c r="GT263" s="23"/>
      <c r="GU263" s="23"/>
      <c r="GV263" s="23"/>
      <c r="GW263" s="23"/>
      <c r="GX263" s="23"/>
      <c r="GY263" s="23"/>
      <c r="GZ263" s="23"/>
      <c r="HA263" s="23"/>
      <c r="HB263" s="23"/>
      <c r="HC263" s="23"/>
      <c r="HD263" s="23"/>
      <c r="HE263" s="23"/>
      <c r="HF263" s="23"/>
      <c r="HG263" s="23"/>
      <c r="HH263" s="23"/>
      <c r="HI263" s="23"/>
      <c r="HJ263" s="23"/>
      <c r="HK263" s="23"/>
      <c r="HL263" s="23"/>
      <c r="HM263" s="23"/>
      <c r="HN263" s="23"/>
      <c r="HO263" s="23"/>
      <c r="HP263" s="23"/>
      <c r="HQ263" s="23"/>
      <c r="HR263" s="23"/>
      <c r="HS263" s="23"/>
    </row>
    <row r="264" spans="1:227" s="143" customFormat="1">
      <c r="A264" s="23"/>
      <c r="G264" s="120"/>
      <c r="H264" s="96"/>
      <c r="I264" s="23"/>
      <c r="P264" s="23"/>
      <c r="Q264" s="23"/>
      <c r="R264" s="23"/>
      <c r="S264" s="50"/>
      <c r="T264" s="50"/>
      <c r="U264" s="50"/>
      <c r="V264" s="50"/>
      <c r="W264" s="50"/>
      <c r="X264" s="50"/>
      <c r="Y264" s="50"/>
      <c r="Z264" s="50"/>
      <c r="AA264" s="50"/>
      <c r="AB264" s="50"/>
      <c r="AC264" s="50"/>
      <c r="AD264" s="50"/>
      <c r="AE264" s="50"/>
      <c r="AF264" s="50"/>
      <c r="AG264" s="50"/>
      <c r="AH264" s="50"/>
      <c r="AI264" s="50"/>
      <c r="AJ264" s="50"/>
      <c r="AK264" s="50"/>
      <c r="AL264" s="50"/>
      <c r="AM264" s="50"/>
      <c r="AN264" s="50"/>
      <c r="AO264" s="50"/>
      <c r="AP264" s="50"/>
      <c r="AQ264" s="50"/>
      <c r="AR264" s="50"/>
      <c r="AS264" s="50"/>
      <c r="AT264" s="23"/>
      <c r="AU264" s="23"/>
      <c r="AV264" s="23"/>
      <c r="AW264" s="23"/>
      <c r="AX264" s="23"/>
      <c r="AY264" s="23"/>
      <c r="AZ264" s="23"/>
      <c r="BA264" s="23"/>
      <c r="BB264" s="23"/>
      <c r="BC264" s="23"/>
      <c r="BD264" s="23"/>
      <c r="BE264" s="23"/>
      <c r="BF264" s="23"/>
      <c r="BG264" s="23"/>
      <c r="BH264" s="23"/>
      <c r="BI264" s="23"/>
      <c r="BJ264" s="23"/>
      <c r="BK264" s="23"/>
      <c r="BL264" s="23"/>
      <c r="BM264" s="23"/>
      <c r="BN264" s="23"/>
      <c r="BO264" s="23"/>
      <c r="BP264" s="23"/>
      <c r="BQ264" s="23"/>
      <c r="BR264" s="23"/>
      <c r="BS264" s="23"/>
      <c r="BT264" s="23"/>
      <c r="BU264" s="23"/>
      <c r="BV264" s="23"/>
      <c r="BW264" s="23"/>
      <c r="BX264" s="23"/>
      <c r="BY264" s="23"/>
      <c r="BZ264" s="23"/>
      <c r="CA264" s="23"/>
      <c r="CB264" s="23"/>
      <c r="CC264" s="23"/>
      <c r="CD264" s="23"/>
      <c r="CE264" s="23"/>
      <c r="CF264" s="23"/>
      <c r="CG264" s="23"/>
      <c r="CH264" s="23"/>
      <c r="CI264" s="23"/>
      <c r="CJ264" s="23"/>
      <c r="CK264" s="23"/>
      <c r="CL264" s="23"/>
      <c r="CM264" s="23"/>
      <c r="CN264" s="23"/>
      <c r="CO264" s="23"/>
      <c r="CP264" s="23"/>
      <c r="CQ264" s="23"/>
      <c r="CR264" s="23"/>
      <c r="CS264" s="23"/>
      <c r="CT264" s="23"/>
      <c r="CU264" s="23"/>
      <c r="CV264" s="23"/>
      <c r="CW264" s="23"/>
      <c r="CX264" s="23"/>
      <c r="CY264" s="23"/>
      <c r="CZ264" s="23"/>
      <c r="DA264" s="23"/>
      <c r="DB264" s="23"/>
      <c r="DC264" s="23"/>
      <c r="DD264" s="23"/>
      <c r="DE264" s="23"/>
      <c r="DF264" s="23"/>
      <c r="DG264" s="23"/>
      <c r="DH264" s="23"/>
      <c r="DI264" s="23"/>
      <c r="DJ264" s="23"/>
      <c r="DK264" s="23"/>
      <c r="DL264" s="23"/>
      <c r="DM264" s="23"/>
      <c r="DN264" s="23"/>
      <c r="DO264" s="23"/>
      <c r="DP264" s="23"/>
      <c r="DQ264" s="23"/>
      <c r="DR264" s="23"/>
      <c r="DS264" s="23"/>
      <c r="DT264" s="23"/>
      <c r="DU264" s="23"/>
      <c r="DV264" s="23"/>
      <c r="DW264" s="23"/>
      <c r="DX264" s="23"/>
      <c r="DY264" s="23"/>
      <c r="DZ264" s="23"/>
      <c r="EA264" s="23"/>
      <c r="EB264" s="23"/>
      <c r="EC264" s="23"/>
      <c r="ED264" s="23"/>
      <c r="EE264" s="23"/>
      <c r="EF264" s="23"/>
      <c r="EG264" s="23"/>
      <c r="EH264" s="23"/>
      <c r="EI264" s="23"/>
      <c r="EJ264" s="23"/>
      <c r="EK264" s="23"/>
      <c r="EL264" s="23"/>
      <c r="EM264" s="23"/>
      <c r="EN264" s="23"/>
      <c r="EO264" s="23"/>
      <c r="EP264" s="23"/>
      <c r="EQ264" s="23"/>
      <c r="ER264" s="23"/>
      <c r="ES264" s="23"/>
      <c r="ET264" s="23"/>
      <c r="EU264" s="23"/>
      <c r="EV264" s="23"/>
      <c r="EW264" s="23"/>
      <c r="EX264" s="23"/>
      <c r="EY264" s="23"/>
      <c r="EZ264" s="23"/>
      <c r="FA264" s="23"/>
      <c r="FB264" s="23"/>
      <c r="FC264" s="23"/>
      <c r="FD264" s="23"/>
      <c r="FE264" s="23"/>
      <c r="FF264" s="23"/>
      <c r="FG264" s="23"/>
      <c r="FH264" s="23"/>
      <c r="FI264" s="23"/>
      <c r="FJ264" s="23"/>
      <c r="FK264" s="23"/>
      <c r="FL264" s="23"/>
      <c r="FM264" s="23"/>
      <c r="FN264" s="23"/>
      <c r="FO264" s="23"/>
      <c r="FP264" s="23"/>
      <c r="FQ264" s="23"/>
      <c r="FR264" s="23"/>
      <c r="FS264" s="23"/>
      <c r="FT264" s="23"/>
      <c r="FU264" s="23"/>
      <c r="FV264" s="23"/>
      <c r="FW264" s="23"/>
      <c r="FX264" s="23"/>
      <c r="FY264" s="23"/>
      <c r="FZ264" s="23"/>
      <c r="GA264" s="23"/>
      <c r="GB264" s="23"/>
      <c r="GC264" s="23"/>
      <c r="GD264" s="23"/>
      <c r="GE264" s="23"/>
      <c r="GF264" s="23"/>
      <c r="GG264" s="23"/>
      <c r="GH264" s="23"/>
      <c r="GI264" s="23"/>
      <c r="GJ264" s="23"/>
      <c r="GK264" s="23"/>
      <c r="GL264" s="23"/>
      <c r="GM264" s="23"/>
      <c r="GN264" s="23"/>
      <c r="GO264" s="23"/>
      <c r="GP264" s="23"/>
      <c r="GQ264" s="23"/>
      <c r="GR264" s="23"/>
      <c r="GS264" s="23"/>
      <c r="GT264" s="23"/>
      <c r="GU264" s="23"/>
      <c r="GV264" s="23"/>
      <c r="GW264" s="23"/>
      <c r="GX264" s="23"/>
      <c r="GY264" s="23"/>
      <c r="GZ264" s="23"/>
      <c r="HA264" s="23"/>
      <c r="HB264" s="23"/>
      <c r="HC264" s="23"/>
      <c r="HD264" s="23"/>
      <c r="HE264" s="23"/>
      <c r="HF264" s="23"/>
      <c r="HG264" s="23"/>
      <c r="HH264" s="23"/>
      <c r="HI264" s="23"/>
      <c r="HJ264" s="23"/>
      <c r="HK264" s="23"/>
      <c r="HL264" s="23"/>
      <c r="HM264" s="23"/>
      <c r="HN264" s="23"/>
      <c r="HO264" s="23"/>
      <c r="HP264" s="23"/>
      <c r="HQ264" s="23"/>
      <c r="HR264" s="23"/>
      <c r="HS264" s="23"/>
    </row>
    <row r="265" spans="1:227" s="143" customFormat="1">
      <c r="A265" s="23"/>
      <c r="G265" s="120"/>
      <c r="H265" s="96"/>
      <c r="I265" s="23"/>
      <c r="P265" s="23"/>
      <c r="Q265" s="23"/>
      <c r="R265" s="23"/>
      <c r="S265" s="50"/>
      <c r="T265" s="50"/>
      <c r="U265" s="50"/>
      <c r="V265" s="50"/>
      <c r="W265" s="50"/>
      <c r="X265" s="50"/>
      <c r="Y265" s="50"/>
      <c r="Z265" s="50"/>
      <c r="AA265" s="50"/>
      <c r="AB265" s="50"/>
      <c r="AC265" s="50"/>
      <c r="AD265" s="50"/>
      <c r="AE265" s="50"/>
      <c r="AF265" s="50"/>
      <c r="AG265" s="50"/>
      <c r="AH265" s="50"/>
      <c r="AI265" s="50"/>
      <c r="AJ265" s="50"/>
      <c r="AK265" s="50"/>
      <c r="AL265" s="50"/>
      <c r="AM265" s="50"/>
      <c r="AN265" s="50"/>
      <c r="AO265" s="50"/>
      <c r="AP265" s="50"/>
      <c r="AQ265" s="50"/>
      <c r="AR265" s="50"/>
      <c r="AS265" s="50"/>
      <c r="AT265" s="23"/>
      <c r="AU265" s="23"/>
      <c r="AV265" s="23"/>
      <c r="AW265" s="23"/>
      <c r="AX265" s="23"/>
      <c r="AY265" s="23"/>
      <c r="AZ265" s="23"/>
      <c r="BA265" s="23"/>
      <c r="BB265" s="23"/>
      <c r="BC265" s="23"/>
      <c r="BD265" s="23"/>
      <c r="BE265" s="23"/>
      <c r="BF265" s="23"/>
      <c r="BG265" s="23"/>
      <c r="BH265" s="23"/>
      <c r="BI265" s="23"/>
      <c r="BJ265" s="23"/>
      <c r="BK265" s="23"/>
      <c r="BL265" s="23"/>
      <c r="BM265" s="23"/>
      <c r="BN265" s="23"/>
      <c r="BO265" s="23"/>
      <c r="BP265" s="23"/>
      <c r="BQ265" s="23"/>
      <c r="BR265" s="23"/>
      <c r="BS265" s="23"/>
      <c r="BT265" s="23"/>
      <c r="BU265" s="23"/>
      <c r="BV265" s="23"/>
      <c r="BW265" s="23"/>
      <c r="BX265" s="23"/>
      <c r="BY265" s="23"/>
      <c r="BZ265" s="23"/>
      <c r="CA265" s="23"/>
      <c r="CB265" s="23"/>
      <c r="CC265" s="23"/>
      <c r="CD265" s="23"/>
      <c r="CE265" s="23"/>
      <c r="CF265" s="23"/>
      <c r="CG265" s="23"/>
      <c r="CH265" s="23"/>
      <c r="CI265" s="23"/>
      <c r="CJ265" s="23"/>
      <c r="CK265" s="23"/>
      <c r="CL265" s="23"/>
      <c r="CM265" s="23"/>
      <c r="CN265" s="23"/>
      <c r="CO265" s="23"/>
      <c r="CP265" s="23"/>
      <c r="CQ265" s="23"/>
      <c r="CR265" s="23"/>
      <c r="CS265" s="23"/>
      <c r="CT265" s="23"/>
      <c r="CU265" s="23"/>
      <c r="CV265" s="23"/>
      <c r="CW265" s="23"/>
      <c r="CX265" s="23"/>
      <c r="CY265" s="23"/>
      <c r="CZ265" s="23"/>
      <c r="DA265" s="23"/>
      <c r="DB265" s="23"/>
      <c r="DC265" s="23"/>
      <c r="DD265" s="23"/>
      <c r="DE265" s="23"/>
      <c r="DF265" s="23"/>
      <c r="DG265" s="23"/>
      <c r="DH265" s="23"/>
      <c r="DI265" s="23"/>
      <c r="DJ265" s="23"/>
      <c r="DK265" s="23"/>
      <c r="DL265" s="23"/>
      <c r="DM265" s="23"/>
      <c r="DN265" s="23"/>
      <c r="DO265" s="23"/>
      <c r="DP265" s="23"/>
      <c r="DQ265" s="23"/>
      <c r="DR265" s="23"/>
      <c r="DS265" s="23"/>
      <c r="DT265" s="23"/>
      <c r="DU265" s="23"/>
      <c r="DV265" s="23"/>
      <c r="DW265" s="23"/>
      <c r="DX265" s="23"/>
      <c r="DY265" s="23"/>
      <c r="DZ265" s="23"/>
      <c r="EA265" s="23"/>
      <c r="EB265" s="23"/>
      <c r="EC265" s="23"/>
      <c r="ED265" s="23"/>
      <c r="EE265" s="23"/>
      <c r="EF265" s="23"/>
      <c r="EG265" s="23"/>
      <c r="EH265" s="23"/>
      <c r="EI265" s="23"/>
      <c r="EJ265" s="23"/>
      <c r="EK265" s="23"/>
      <c r="EL265" s="23"/>
      <c r="EM265" s="23"/>
      <c r="EN265" s="23"/>
      <c r="EO265" s="23"/>
      <c r="EP265" s="23"/>
      <c r="EQ265" s="23"/>
      <c r="ER265" s="23"/>
      <c r="ES265" s="23"/>
      <c r="ET265" s="23"/>
      <c r="EU265" s="23"/>
      <c r="EV265" s="23"/>
      <c r="EW265" s="23"/>
      <c r="EX265" s="23"/>
      <c r="EY265" s="23"/>
      <c r="EZ265" s="23"/>
      <c r="FA265" s="23"/>
      <c r="FB265" s="23"/>
      <c r="FC265" s="23"/>
      <c r="FD265" s="23"/>
      <c r="FE265" s="23"/>
      <c r="FF265" s="23"/>
      <c r="FG265" s="23"/>
      <c r="FH265" s="23"/>
      <c r="FI265" s="23"/>
      <c r="FJ265" s="23"/>
      <c r="FK265" s="23"/>
      <c r="FL265" s="23"/>
      <c r="FM265" s="23"/>
      <c r="FN265" s="23"/>
      <c r="FO265" s="23"/>
      <c r="FP265" s="23"/>
      <c r="FQ265" s="23"/>
      <c r="FR265" s="23"/>
      <c r="FS265" s="23"/>
      <c r="FT265" s="23"/>
      <c r="FU265" s="23"/>
      <c r="FV265" s="23"/>
      <c r="FW265" s="23"/>
      <c r="FX265" s="23"/>
      <c r="FY265" s="23"/>
      <c r="FZ265" s="23"/>
      <c r="GA265" s="23"/>
      <c r="GB265" s="23"/>
      <c r="GC265" s="23"/>
      <c r="GD265" s="23"/>
      <c r="GE265" s="23"/>
      <c r="GF265" s="23"/>
      <c r="GG265" s="23"/>
      <c r="GH265" s="23"/>
      <c r="GI265" s="23"/>
      <c r="GJ265" s="23"/>
      <c r="GK265" s="23"/>
      <c r="GL265" s="23"/>
      <c r="GM265" s="23"/>
      <c r="GN265" s="23"/>
      <c r="GO265" s="23"/>
      <c r="GP265" s="23"/>
      <c r="GQ265" s="23"/>
      <c r="GR265" s="23"/>
      <c r="GS265" s="23"/>
      <c r="GT265" s="23"/>
      <c r="GU265" s="23"/>
      <c r="GV265" s="23"/>
      <c r="GW265" s="23"/>
      <c r="GX265" s="23"/>
      <c r="GY265" s="23"/>
      <c r="GZ265" s="23"/>
      <c r="HA265" s="23"/>
      <c r="HB265" s="23"/>
      <c r="HC265" s="23"/>
      <c r="HD265" s="23"/>
      <c r="HE265" s="23"/>
      <c r="HF265" s="23"/>
      <c r="HG265" s="23"/>
      <c r="HH265" s="23"/>
      <c r="HI265" s="23"/>
      <c r="HJ265" s="23"/>
      <c r="HK265" s="23"/>
      <c r="HL265" s="23"/>
      <c r="HM265" s="23"/>
      <c r="HN265" s="23"/>
      <c r="HO265" s="23"/>
      <c r="HP265" s="23"/>
      <c r="HQ265" s="23"/>
      <c r="HR265" s="23"/>
      <c r="HS265" s="23"/>
    </row>
    <row r="266" spans="1:227" s="143" customFormat="1">
      <c r="A266" s="23"/>
      <c r="G266" s="120"/>
      <c r="H266" s="96"/>
      <c r="I266" s="23"/>
      <c r="P266" s="23"/>
      <c r="Q266" s="23"/>
      <c r="R266" s="23"/>
      <c r="S266" s="50"/>
      <c r="T266" s="50"/>
      <c r="U266" s="50"/>
      <c r="V266" s="50"/>
      <c r="W266" s="50"/>
      <c r="X266" s="50"/>
      <c r="Y266" s="50"/>
      <c r="Z266" s="50"/>
      <c r="AA266" s="50"/>
      <c r="AB266" s="50"/>
      <c r="AC266" s="50"/>
      <c r="AD266" s="50"/>
      <c r="AE266" s="50"/>
      <c r="AF266" s="50"/>
      <c r="AG266" s="50"/>
      <c r="AH266" s="50"/>
      <c r="AI266" s="50"/>
      <c r="AJ266" s="50"/>
      <c r="AK266" s="50"/>
      <c r="AL266" s="50"/>
      <c r="AM266" s="50"/>
      <c r="AN266" s="50"/>
      <c r="AO266" s="50"/>
      <c r="AP266" s="50"/>
      <c r="AQ266" s="50"/>
      <c r="AR266" s="50"/>
      <c r="AS266" s="50"/>
      <c r="AT266" s="23"/>
      <c r="AU266" s="23"/>
      <c r="AV266" s="23"/>
      <c r="AW266" s="23"/>
      <c r="AX266" s="23"/>
      <c r="AY266" s="23"/>
      <c r="AZ266" s="23"/>
      <c r="BA266" s="23"/>
      <c r="BB266" s="23"/>
      <c r="BC266" s="23"/>
      <c r="BD266" s="23"/>
      <c r="BE266" s="23"/>
      <c r="BF266" s="23"/>
      <c r="BG266" s="23"/>
      <c r="BH266" s="23"/>
      <c r="BI266" s="23"/>
      <c r="BJ266" s="23"/>
      <c r="BK266" s="23"/>
      <c r="BL266" s="23"/>
      <c r="BM266" s="23"/>
      <c r="BN266" s="23"/>
      <c r="BO266" s="23"/>
      <c r="BP266" s="23"/>
      <c r="BQ266" s="23"/>
      <c r="BR266" s="23"/>
      <c r="BS266" s="23"/>
      <c r="BT266" s="23"/>
      <c r="BU266" s="23"/>
      <c r="BV266" s="23"/>
      <c r="BW266" s="23"/>
      <c r="BX266" s="23"/>
      <c r="BY266" s="23"/>
      <c r="BZ266" s="23"/>
      <c r="CA266" s="23"/>
      <c r="CB266" s="23"/>
      <c r="CC266" s="23"/>
      <c r="CD266" s="23"/>
      <c r="CE266" s="23"/>
      <c r="CF266" s="23"/>
      <c r="CG266" s="23"/>
      <c r="CH266" s="23"/>
      <c r="CI266" s="23"/>
      <c r="CJ266" s="23"/>
      <c r="CK266" s="23"/>
      <c r="CL266" s="23"/>
      <c r="CM266" s="23"/>
      <c r="CN266" s="23"/>
      <c r="CO266" s="23"/>
      <c r="CP266" s="23"/>
      <c r="CQ266" s="23"/>
      <c r="CR266" s="23"/>
      <c r="CS266" s="23"/>
      <c r="CT266" s="23"/>
      <c r="CU266" s="23"/>
      <c r="CV266" s="23"/>
      <c r="CW266" s="23"/>
      <c r="CX266" s="23"/>
      <c r="CY266" s="23"/>
      <c r="CZ266" s="23"/>
      <c r="DA266" s="23"/>
      <c r="DB266" s="23"/>
      <c r="DC266" s="23"/>
      <c r="DD266" s="23"/>
      <c r="DE266" s="23"/>
      <c r="DF266" s="23"/>
      <c r="DG266" s="23"/>
      <c r="DH266" s="23"/>
      <c r="DI266" s="23"/>
      <c r="DJ266" s="23"/>
      <c r="DK266" s="23"/>
      <c r="DL266" s="23"/>
      <c r="DM266" s="23"/>
      <c r="DN266" s="23"/>
      <c r="DO266" s="23"/>
      <c r="DP266" s="23"/>
      <c r="DQ266" s="23"/>
      <c r="DR266" s="23"/>
      <c r="DS266" s="23"/>
      <c r="DT266" s="23"/>
      <c r="DU266" s="23"/>
      <c r="DV266" s="23"/>
      <c r="DW266" s="23"/>
      <c r="DX266" s="23"/>
      <c r="DY266" s="23"/>
      <c r="DZ266" s="23"/>
      <c r="EA266" s="23"/>
      <c r="EB266" s="23"/>
      <c r="EC266" s="23"/>
      <c r="ED266" s="23"/>
      <c r="EE266" s="23"/>
      <c r="EF266" s="23"/>
      <c r="EG266" s="23"/>
      <c r="EH266" s="23"/>
      <c r="EI266" s="23"/>
      <c r="EJ266" s="23"/>
      <c r="EK266" s="23"/>
      <c r="EL266" s="23"/>
      <c r="EM266" s="23"/>
      <c r="EN266" s="23"/>
      <c r="EO266" s="23"/>
      <c r="EP266" s="23"/>
      <c r="EQ266" s="23"/>
      <c r="ER266" s="23"/>
      <c r="ES266" s="23"/>
      <c r="ET266" s="23"/>
      <c r="EU266" s="23"/>
      <c r="EV266" s="23"/>
      <c r="EW266" s="23"/>
      <c r="EX266" s="23"/>
      <c r="EY266" s="23"/>
      <c r="EZ266" s="23"/>
      <c r="FA266" s="23"/>
      <c r="FB266" s="23"/>
      <c r="FC266" s="23"/>
      <c r="FD266" s="23"/>
      <c r="FE266" s="23"/>
      <c r="FF266" s="23"/>
      <c r="FG266" s="23"/>
      <c r="FH266" s="23"/>
      <c r="FI266" s="23"/>
      <c r="FJ266" s="23"/>
      <c r="FK266" s="23"/>
      <c r="FL266" s="23"/>
      <c r="FM266" s="23"/>
      <c r="FN266" s="23"/>
      <c r="FO266" s="23"/>
      <c r="FP266" s="23"/>
      <c r="FQ266" s="23"/>
      <c r="FR266" s="23"/>
      <c r="FS266" s="23"/>
      <c r="FT266" s="23"/>
      <c r="FU266" s="23"/>
      <c r="FV266" s="23"/>
      <c r="FW266" s="23"/>
      <c r="FX266" s="23"/>
      <c r="FY266" s="23"/>
      <c r="FZ266" s="23"/>
      <c r="GA266" s="23"/>
      <c r="GB266" s="23"/>
      <c r="GC266" s="23"/>
      <c r="GD266" s="23"/>
      <c r="GE266" s="23"/>
      <c r="GF266" s="23"/>
      <c r="GG266" s="23"/>
      <c r="GH266" s="23"/>
      <c r="GI266" s="23"/>
      <c r="GJ266" s="23"/>
      <c r="GK266" s="23"/>
      <c r="GL266" s="23"/>
      <c r="GM266" s="23"/>
      <c r="GN266" s="23"/>
      <c r="GO266" s="23"/>
      <c r="GP266" s="23"/>
      <c r="GQ266" s="23"/>
      <c r="GR266" s="23"/>
      <c r="GS266" s="23"/>
      <c r="GT266" s="23"/>
      <c r="GU266" s="23"/>
      <c r="GV266" s="23"/>
      <c r="GW266" s="23"/>
      <c r="GX266" s="23"/>
      <c r="GY266" s="23"/>
      <c r="GZ266" s="23"/>
      <c r="HA266" s="23"/>
      <c r="HB266" s="23"/>
      <c r="HC266" s="23"/>
      <c r="HD266" s="23"/>
      <c r="HE266" s="23"/>
      <c r="HF266" s="23"/>
      <c r="HG266" s="23"/>
      <c r="HH266" s="23"/>
      <c r="HI266" s="23"/>
      <c r="HJ266" s="23"/>
      <c r="HK266" s="23"/>
      <c r="HL266" s="23"/>
      <c r="HM266" s="23"/>
      <c r="HN266" s="23"/>
      <c r="HO266" s="23"/>
      <c r="HP266" s="23"/>
      <c r="HQ266" s="23"/>
      <c r="HR266" s="23"/>
      <c r="HS266" s="23"/>
    </row>
    <row r="267" spans="1:227" s="143" customFormat="1">
      <c r="A267" s="23"/>
      <c r="G267" s="120"/>
      <c r="H267" s="96"/>
      <c r="I267" s="23"/>
      <c r="P267" s="23"/>
      <c r="Q267" s="23"/>
      <c r="R267" s="23"/>
      <c r="S267" s="50"/>
      <c r="T267" s="50"/>
      <c r="U267" s="50"/>
      <c r="V267" s="50"/>
      <c r="W267" s="50"/>
      <c r="X267" s="50"/>
      <c r="Y267" s="50"/>
      <c r="Z267" s="50"/>
      <c r="AA267" s="50"/>
      <c r="AB267" s="50"/>
      <c r="AC267" s="50"/>
      <c r="AD267" s="50"/>
      <c r="AE267" s="50"/>
      <c r="AF267" s="50"/>
      <c r="AG267" s="50"/>
      <c r="AH267" s="50"/>
      <c r="AI267" s="50"/>
      <c r="AJ267" s="50"/>
      <c r="AK267" s="50"/>
      <c r="AL267" s="50"/>
      <c r="AM267" s="50"/>
      <c r="AN267" s="50"/>
      <c r="AO267" s="50"/>
      <c r="AP267" s="50"/>
      <c r="AQ267" s="50"/>
      <c r="AR267" s="50"/>
      <c r="AS267" s="50"/>
      <c r="AT267" s="23"/>
      <c r="AU267" s="23"/>
      <c r="AV267" s="23"/>
      <c r="AW267" s="23"/>
      <c r="AX267" s="23"/>
      <c r="AY267" s="23"/>
      <c r="AZ267" s="23"/>
      <c r="BA267" s="23"/>
      <c r="BB267" s="23"/>
      <c r="BC267" s="23"/>
      <c r="BD267" s="23"/>
      <c r="BE267" s="23"/>
      <c r="BF267" s="23"/>
      <c r="BG267" s="23"/>
      <c r="BH267" s="23"/>
      <c r="BI267" s="23"/>
      <c r="BJ267" s="23"/>
      <c r="BK267" s="23"/>
      <c r="BL267" s="23"/>
      <c r="BM267" s="23"/>
      <c r="BN267" s="23"/>
      <c r="BO267" s="23"/>
      <c r="BP267" s="23"/>
      <c r="BQ267" s="23"/>
      <c r="BR267" s="23"/>
      <c r="BS267" s="23"/>
      <c r="BT267" s="23"/>
      <c r="BU267" s="23"/>
      <c r="BV267" s="23"/>
      <c r="BW267" s="23"/>
      <c r="BX267" s="23"/>
      <c r="BY267" s="23"/>
      <c r="BZ267" s="23"/>
      <c r="CA267" s="23"/>
      <c r="CB267" s="23"/>
      <c r="CC267" s="23"/>
      <c r="CD267" s="23"/>
      <c r="CE267" s="23"/>
      <c r="CF267" s="23"/>
      <c r="CG267" s="23"/>
      <c r="CH267" s="23"/>
      <c r="CI267" s="23"/>
      <c r="CJ267" s="23"/>
      <c r="CK267" s="23"/>
      <c r="CL267" s="23"/>
      <c r="CM267" s="23"/>
      <c r="CN267" s="23"/>
      <c r="CO267" s="23"/>
      <c r="CP267" s="23"/>
      <c r="CQ267" s="23"/>
      <c r="CR267" s="23"/>
      <c r="CS267" s="23"/>
      <c r="CT267" s="23"/>
      <c r="CU267" s="23"/>
      <c r="CV267" s="23"/>
      <c r="CW267" s="23"/>
      <c r="CX267" s="23"/>
      <c r="CY267" s="23"/>
      <c r="CZ267" s="23"/>
      <c r="DA267" s="23"/>
      <c r="DB267" s="23"/>
      <c r="DC267" s="23"/>
      <c r="DD267" s="23"/>
      <c r="DE267" s="23"/>
      <c r="DF267" s="23"/>
      <c r="DG267" s="23"/>
      <c r="DH267" s="23"/>
      <c r="DI267" s="23"/>
      <c r="DJ267" s="23"/>
      <c r="DK267" s="23"/>
      <c r="DL267" s="23"/>
      <c r="DM267" s="23"/>
      <c r="DN267" s="23"/>
      <c r="DO267" s="23"/>
      <c r="DP267" s="23"/>
      <c r="DQ267" s="23"/>
      <c r="DR267" s="23"/>
      <c r="DS267" s="23"/>
      <c r="DT267" s="23"/>
      <c r="DU267" s="23"/>
      <c r="DV267" s="23"/>
      <c r="DW267" s="23"/>
      <c r="DX267" s="23"/>
      <c r="DY267" s="23"/>
      <c r="DZ267" s="23"/>
      <c r="EA267" s="23"/>
      <c r="EB267" s="23"/>
      <c r="EC267" s="23"/>
      <c r="ED267" s="23"/>
      <c r="EE267" s="23"/>
      <c r="EF267" s="23"/>
      <c r="EG267" s="23"/>
      <c r="EH267" s="23"/>
      <c r="EI267" s="23"/>
      <c r="EJ267" s="23"/>
      <c r="EK267" s="23"/>
      <c r="EL267" s="23"/>
      <c r="EM267" s="23"/>
      <c r="EN267" s="23"/>
      <c r="EO267" s="23"/>
      <c r="EP267" s="23"/>
      <c r="EQ267" s="23"/>
      <c r="ER267" s="23"/>
      <c r="ES267" s="23"/>
      <c r="ET267" s="23"/>
      <c r="EU267" s="23"/>
      <c r="EV267" s="23"/>
      <c r="EW267" s="23"/>
      <c r="EX267" s="23"/>
      <c r="EY267" s="23"/>
      <c r="EZ267" s="23"/>
      <c r="FA267" s="23"/>
      <c r="FB267" s="23"/>
      <c r="FC267" s="23"/>
      <c r="FD267" s="23"/>
      <c r="FE267" s="23"/>
      <c r="FF267" s="23"/>
      <c r="FG267" s="23"/>
      <c r="FH267" s="23"/>
      <c r="FI267" s="23"/>
      <c r="FJ267" s="23"/>
      <c r="FK267" s="23"/>
      <c r="FL267" s="23"/>
      <c r="FM267" s="23"/>
      <c r="FN267" s="23"/>
      <c r="FO267" s="23"/>
      <c r="FP267" s="23"/>
      <c r="FQ267" s="23"/>
      <c r="FR267" s="23"/>
      <c r="FS267" s="23"/>
      <c r="FT267" s="23"/>
      <c r="FU267" s="23"/>
      <c r="FV267" s="23"/>
      <c r="FW267" s="23"/>
      <c r="FX267" s="23"/>
      <c r="FY267" s="23"/>
      <c r="FZ267" s="23"/>
      <c r="GA267" s="23"/>
      <c r="GB267" s="23"/>
      <c r="GC267" s="23"/>
      <c r="GD267" s="23"/>
      <c r="GE267" s="23"/>
      <c r="GF267" s="23"/>
      <c r="GG267" s="23"/>
      <c r="GH267" s="23"/>
      <c r="GI267" s="23"/>
      <c r="GJ267" s="23"/>
      <c r="GK267" s="23"/>
      <c r="GL267" s="23"/>
      <c r="GM267" s="23"/>
      <c r="GN267" s="23"/>
      <c r="GO267" s="23"/>
      <c r="GP267" s="23"/>
      <c r="GQ267" s="23"/>
      <c r="GR267" s="23"/>
      <c r="GS267" s="23"/>
      <c r="GT267" s="23"/>
      <c r="GU267" s="23"/>
      <c r="GV267" s="23"/>
      <c r="GW267" s="23"/>
      <c r="GX267" s="23"/>
      <c r="GY267" s="23"/>
      <c r="GZ267" s="23"/>
      <c r="HA267" s="23"/>
      <c r="HB267" s="23"/>
      <c r="HC267" s="23"/>
      <c r="HD267" s="23"/>
      <c r="HE267" s="23"/>
      <c r="HF267" s="23"/>
      <c r="HG267" s="23"/>
      <c r="HH267" s="23"/>
      <c r="HI267" s="23"/>
      <c r="HJ267" s="23"/>
      <c r="HK267" s="23"/>
      <c r="HL267" s="23"/>
      <c r="HM267" s="23"/>
      <c r="HN267" s="23"/>
      <c r="HO267" s="23"/>
      <c r="HP267" s="23"/>
      <c r="HQ267" s="23"/>
      <c r="HR267" s="23"/>
      <c r="HS267" s="23"/>
    </row>
    <row r="268" spans="1:227" s="143" customFormat="1" ht="24" customHeight="1">
      <c r="A268" s="23"/>
      <c r="G268" s="120"/>
      <c r="H268" s="96"/>
      <c r="I268" s="23"/>
      <c r="P268" s="23"/>
      <c r="Q268" s="23"/>
      <c r="R268" s="23"/>
      <c r="S268" s="50"/>
      <c r="T268" s="50"/>
      <c r="U268" s="50"/>
      <c r="V268" s="50"/>
      <c r="W268" s="50"/>
      <c r="X268" s="50"/>
      <c r="Y268" s="50"/>
      <c r="Z268" s="50"/>
      <c r="AA268" s="50"/>
      <c r="AB268" s="50"/>
      <c r="AC268" s="50"/>
      <c r="AD268" s="50"/>
      <c r="AE268" s="50"/>
      <c r="AF268" s="50"/>
      <c r="AG268" s="50"/>
      <c r="AH268" s="50"/>
      <c r="AI268" s="50"/>
      <c r="AJ268" s="50"/>
      <c r="AK268" s="50"/>
      <c r="AL268" s="50"/>
      <c r="AM268" s="50"/>
      <c r="AN268" s="50"/>
      <c r="AO268" s="50"/>
      <c r="AP268" s="50"/>
      <c r="AQ268" s="50"/>
      <c r="AR268" s="50"/>
      <c r="AS268" s="50"/>
      <c r="AT268" s="23"/>
      <c r="AU268" s="23"/>
      <c r="AV268" s="23"/>
      <c r="AW268" s="23"/>
      <c r="AX268" s="23"/>
      <c r="AY268" s="23"/>
      <c r="AZ268" s="23"/>
      <c r="BA268" s="23"/>
      <c r="BB268" s="23"/>
      <c r="BC268" s="23"/>
      <c r="BD268" s="23"/>
      <c r="BE268" s="23"/>
      <c r="BF268" s="23"/>
      <c r="BG268" s="23"/>
      <c r="BH268" s="23"/>
      <c r="BI268" s="23"/>
      <c r="BJ268" s="23"/>
      <c r="BK268" s="23"/>
      <c r="BL268" s="23"/>
      <c r="BM268" s="23"/>
      <c r="BN268" s="23"/>
      <c r="BO268" s="23"/>
      <c r="BP268" s="23"/>
      <c r="BQ268" s="23"/>
      <c r="BR268" s="23"/>
      <c r="BS268" s="23"/>
      <c r="BT268" s="23"/>
      <c r="BU268" s="23"/>
      <c r="BV268" s="23"/>
      <c r="BW268" s="23"/>
      <c r="BX268" s="23"/>
      <c r="BY268" s="23"/>
      <c r="BZ268" s="23"/>
      <c r="CA268" s="23"/>
      <c r="CB268" s="23"/>
      <c r="CC268" s="23"/>
      <c r="CD268" s="23"/>
      <c r="CE268" s="23"/>
      <c r="CF268" s="23"/>
      <c r="CG268" s="23"/>
      <c r="CH268" s="23"/>
      <c r="CI268" s="23"/>
      <c r="CJ268" s="23"/>
      <c r="CK268" s="23"/>
      <c r="CL268" s="23"/>
      <c r="CM268" s="23"/>
      <c r="CN268" s="23"/>
      <c r="CO268" s="23"/>
      <c r="CP268" s="23"/>
      <c r="CQ268" s="23"/>
      <c r="CR268" s="23"/>
      <c r="CS268" s="23"/>
      <c r="CT268" s="23"/>
      <c r="CU268" s="23"/>
      <c r="CV268" s="23"/>
      <c r="CW268" s="23"/>
      <c r="CX268" s="23"/>
      <c r="CY268" s="23"/>
      <c r="CZ268" s="23"/>
      <c r="DA268" s="23"/>
      <c r="DB268" s="23"/>
      <c r="DC268" s="23"/>
      <c r="DD268" s="23"/>
      <c r="DE268" s="23"/>
      <c r="DF268" s="23"/>
      <c r="DG268" s="23"/>
      <c r="DH268" s="23"/>
      <c r="DI268" s="23"/>
      <c r="DJ268" s="23"/>
      <c r="DK268" s="23"/>
      <c r="DL268" s="23"/>
      <c r="DM268" s="23"/>
      <c r="DN268" s="23"/>
      <c r="DO268" s="23"/>
      <c r="DP268" s="23"/>
      <c r="DQ268" s="23"/>
      <c r="DR268" s="23"/>
      <c r="DS268" s="23"/>
      <c r="DT268" s="23"/>
      <c r="DU268" s="23"/>
      <c r="DV268" s="23"/>
      <c r="DW268" s="23"/>
      <c r="DX268" s="23"/>
      <c r="DY268" s="23"/>
      <c r="DZ268" s="23"/>
      <c r="EA268" s="23"/>
      <c r="EB268" s="23"/>
      <c r="EC268" s="23"/>
      <c r="ED268" s="23"/>
      <c r="EE268" s="23"/>
      <c r="EF268" s="23"/>
      <c r="EG268" s="23"/>
      <c r="EH268" s="23"/>
      <c r="EI268" s="23"/>
      <c r="EJ268" s="23"/>
      <c r="EK268" s="23"/>
      <c r="EL268" s="23"/>
      <c r="EM268" s="23"/>
      <c r="EN268" s="23"/>
      <c r="EO268" s="23"/>
      <c r="EP268" s="23"/>
      <c r="EQ268" s="23"/>
      <c r="ER268" s="23"/>
      <c r="ES268" s="23"/>
      <c r="ET268" s="23"/>
      <c r="EU268" s="23"/>
      <c r="EV268" s="23"/>
      <c r="EW268" s="23"/>
      <c r="EX268" s="23"/>
      <c r="EY268" s="23"/>
      <c r="EZ268" s="23"/>
      <c r="FA268" s="23"/>
      <c r="FB268" s="23"/>
      <c r="FC268" s="23"/>
      <c r="FD268" s="23"/>
      <c r="FE268" s="23"/>
      <c r="FF268" s="23"/>
      <c r="FG268" s="23"/>
      <c r="FH268" s="23"/>
      <c r="FI268" s="23"/>
      <c r="FJ268" s="23"/>
      <c r="FK268" s="23"/>
      <c r="FL268" s="23"/>
      <c r="FM268" s="23"/>
      <c r="FN268" s="23"/>
      <c r="FO268" s="23"/>
      <c r="FP268" s="23"/>
      <c r="FQ268" s="23"/>
      <c r="FR268" s="23"/>
      <c r="FS268" s="23"/>
      <c r="FT268" s="23"/>
      <c r="FU268" s="23"/>
      <c r="FV268" s="23"/>
      <c r="FW268" s="23"/>
      <c r="FX268" s="23"/>
      <c r="FY268" s="23"/>
      <c r="FZ268" s="23"/>
      <c r="GA268" s="23"/>
      <c r="GB268" s="23"/>
      <c r="GC268" s="23"/>
      <c r="GD268" s="23"/>
      <c r="GE268" s="23"/>
      <c r="GF268" s="23"/>
      <c r="GG268" s="23"/>
      <c r="GH268" s="23"/>
      <c r="GI268" s="23"/>
      <c r="GJ268" s="23"/>
      <c r="GK268" s="23"/>
      <c r="GL268" s="23"/>
      <c r="GM268" s="23"/>
      <c r="GN268" s="23"/>
      <c r="GO268" s="23"/>
      <c r="GP268" s="23"/>
      <c r="GQ268" s="23"/>
      <c r="GR268" s="23"/>
      <c r="GS268" s="23"/>
      <c r="GT268" s="23"/>
      <c r="GU268" s="23"/>
      <c r="GV268" s="23"/>
      <c r="GW268" s="23"/>
      <c r="GX268" s="23"/>
      <c r="GY268" s="23"/>
      <c r="GZ268" s="23"/>
      <c r="HA268" s="23"/>
      <c r="HB268" s="23"/>
      <c r="HC268" s="23"/>
      <c r="HD268" s="23"/>
      <c r="HE268" s="23"/>
      <c r="HF268" s="23"/>
      <c r="HG268" s="23"/>
      <c r="HH268" s="23"/>
      <c r="HI268" s="23"/>
      <c r="HJ268" s="23"/>
      <c r="HK268" s="23"/>
      <c r="HL268" s="23"/>
      <c r="HM268" s="23"/>
      <c r="HN268" s="23"/>
      <c r="HO268" s="23"/>
      <c r="HP268" s="23"/>
      <c r="HQ268" s="23"/>
      <c r="HR268" s="23"/>
      <c r="HS268" s="23"/>
    </row>
    <row r="269" spans="1:227" s="143" customFormat="1">
      <c r="A269" s="23"/>
      <c r="G269" s="120"/>
      <c r="H269" s="96"/>
      <c r="I269" s="23"/>
      <c r="P269" s="23"/>
      <c r="Q269" s="23"/>
      <c r="R269" s="23"/>
      <c r="S269" s="50"/>
      <c r="T269" s="50"/>
      <c r="U269" s="50"/>
      <c r="V269" s="50"/>
      <c r="W269" s="50"/>
      <c r="X269" s="50"/>
      <c r="Y269" s="50"/>
      <c r="Z269" s="50"/>
      <c r="AA269" s="50"/>
      <c r="AB269" s="50"/>
      <c r="AC269" s="50"/>
      <c r="AD269" s="50"/>
      <c r="AE269" s="50"/>
      <c r="AF269" s="50"/>
      <c r="AG269" s="50"/>
      <c r="AH269" s="50"/>
      <c r="AI269" s="50"/>
      <c r="AJ269" s="50"/>
      <c r="AK269" s="50"/>
      <c r="AL269" s="50"/>
      <c r="AM269" s="50"/>
      <c r="AN269" s="50"/>
      <c r="AO269" s="50"/>
      <c r="AP269" s="50"/>
      <c r="AQ269" s="50"/>
      <c r="AR269" s="50"/>
      <c r="AS269" s="50"/>
      <c r="AT269" s="23"/>
      <c r="AU269" s="23"/>
      <c r="AV269" s="23"/>
      <c r="AW269" s="23"/>
      <c r="AX269" s="23"/>
      <c r="AY269" s="23"/>
      <c r="AZ269" s="23"/>
      <c r="BA269" s="23"/>
      <c r="BB269" s="23"/>
      <c r="BC269" s="23"/>
      <c r="BD269" s="23"/>
      <c r="BE269" s="23"/>
      <c r="BF269" s="23"/>
      <c r="BG269" s="23"/>
      <c r="BH269" s="23"/>
      <c r="BI269" s="23"/>
      <c r="BJ269" s="23"/>
      <c r="BK269" s="23"/>
      <c r="BL269" s="23"/>
      <c r="BM269" s="23"/>
      <c r="BN269" s="23"/>
      <c r="BO269" s="23"/>
      <c r="BP269" s="23"/>
      <c r="BQ269" s="23"/>
      <c r="BR269" s="23"/>
      <c r="BS269" s="23"/>
      <c r="BT269" s="23"/>
      <c r="BU269" s="23"/>
      <c r="BV269" s="23"/>
      <c r="BW269" s="23"/>
      <c r="BX269" s="23"/>
      <c r="BY269" s="23"/>
      <c r="BZ269" s="23"/>
      <c r="CA269" s="23"/>
      <c r="CB269" s="23"/>
      <c r="CC269" s="23"/>
      <c r="CD269" s="23"/>
      <c r="CE269" s="23"/>
      <c r="CF269" s="23"/>
      <c r="CG269" s="23"/>
      <c r="CH269" s="23"/>
      <c r="CI269" s="23"/>
      <c r="CJ269" s="23"/>
      <c r="CK269" s="23"/>
      <c r="CL269" s="23"/>
      <c r="CM269" s="23"/>
      <c r="CN269" s="23"/>
      <c r="CO269" s="23"/>
      <c r="CP269" s="23"/>
      <c r="CQ269" s="23"/>
      <c r="CR269" s="23"/>
      <c r="CS269" s="23"/>
      <c r="CT269" s="23"/>
      <c r="CU269" s="23"/>
      <c r="CV269" s="23"/>
      <c r="CW269" s="23"/>
      <c r="CX269" s="23"/>
      <c r="CY269" s="23"/>
      <c r="CZ269" s="23"/>
      <c r="DA269" s="23"/>
      <c r="DB269" s="23"/>
      <c r="DC269" s="23"/>
      <c r="DD269" s="23"/>
      <c r="DE269" s="23"/>
      <c r="DF269" s="23"/>
      <c r="DG269" s="23"/>
      <c r="DH269" s="23"/>
      <c r="DI269" s="23"/>
      <c r="DJ269" s="23"/>
      <c r="DK269" s="23"/>
      <c r="DL269" s="23"/>
      <c r="DM269" s="23"/>
      <c r="DN269" s="23"/>
      <c r="DO269" s="23"/>
      <c r="DP269" s="23"/>
      <c r="DQ269" s="23"/>
      <c r="DR269" s="23"/>
      <c r="DS269" s="23"/>
      <c r="DT269" s="23"/>
      <c r="DU269" s="23"/>
      <c r="DV269" s="23"/>
      <c r="DW269" s="23"/>
      <c r="DX269" s="23"/>
      <c r="DY269" s="23"/>
      <c r="DZ269" s="23"/>
      <c r="EA269" s="23"/>
      <c r="EB269" s="23"/>
      <c r="EC269" s="23"/>
      <c r="ED269" s="23"/>
      <c r="EE269" s="23"/>
      <c r="EF269" s="23"/>
      <c r="EG269" s="23"/>
      <c r="EH269" s="23"/>
      <c r="EI269" s="23"/>
      <c r="EJ269" s="23"/>
      <c r="EK269" s="23"/>
      <c r="EL269" s="23"/>
      <c r="EM269" s="23"/>
      <c r="EN269" s="23"/>
      <c r="EO269" s="23"/>
      <c r="EP269" s="23"/>
      <c r="EQ269" s="23"/>
      <c r="ER269" s="23"/>
      <c r="ES269" s="23"/>
      <c r="ET269" s="23"/>
      <c r="EU269" s="23"/>
      <c r="EV269" s="23"/>
      <c r="EW269" s="23"/>
      <c r="EX269" s="23"/>
      <c r="EY269" s="23"/>
      <c r="EZ269" s="23"/>
      <c r="FA269" s="23"/>
      <c r="FB269" s="23"/>
      <c r="FC269" s="23"/>
      <c r="FD269" s="23"/>
      <c r="FE269" s="23"/>
      <c r="FF269" s="23"/>
      <c r="FG269" s="23"/>
      <c r="FH269" s="23"/>
      <c r="FI269" s="23"/>
      <c r="FJ269" s="23"/>
      <c r="FK269" s="23"/>
      <c r="FL269" s="23"/>
      <c r="FM269" s="23"/>
      <c r="FN269" s="23"/>
      <c r="FO269" s="23"/>
      <c r="FP269" s="23"/>
      <c r="FQ269" s="23"/>
      <c r="FR269" s="23"/>
      <c r="FS269" s="23"/>
      <c r="FT269" s="23"/>
      <c r="FU269" s="23"/>
      <c r="FV269" s="23"/>
      <c r="FW269" s="23"/>
      <c r="FX269" s="23"/>
      <c r="FY269" s="23"/>
      <c r="FZ269" s="23"/>
      <c r="GA269" s="23"/>
      <c r="GB269" s="23"/>
      <c r="GC269" s="23"/>
      <c r="GD269" s="23"/>
      <c r="GE269" s="23"/>
      <c r="GF269" s="23"/>
      <c r="GG269" s="23"/>
      <c r="GH269" s="23"/>
      <c r="GI269" s="23"/>
      <c r="GJ269" s="23"/>
      <c r="GK269" s="23"/>
      <c r="GL269" s="23"/>
      <c r="GM269" s="23"/>
      <c r="GN269" s="23"/>
      <c r="GO269" s="23"/>
      <c r="GP269" s="23"/>
      <c r="GQ269" s="23"/>
      <c r="GR269" s="23"/>
      <c r="GS269" s="23"/>
      <c r="GT269" s="23"/>
      <c r="GU269" s="23"/>
      <c r="GV269" s="23"/>
      <c r="GW269" s="23"/>
      <c r="GX269" s="23"/>
      <c r="GY269" s="23"/>
      <c r="GZ269" s="23"/>
      <c r="HA269" s="23"/>
      <c r="HB269" s="23"/>
      <c r="HC269" s="23"/>
      <c r="HD269" s="23"/>
      <c r="HE269" s="23"/>
      <c r="HF269" s="23"/>
      <c r="HG269" s="23"/>
      <c r="HH269" s="23"/>
      <c r="HI269" s="23"/>
      <c r="HJ269" s="23"/>
      <c r="HK269" s="23"/>
      <c r="HL269" s="23"/>
      <c r="HM269" s="23"/>
      <c r="HN269" s="23"/>
      <c r="HO269" s="23"/>
      <c r="HP269" s="23"/>
      <c r="HQ269" s="23"/>
      <c r="HR269" s="23"/>
      <c r="HS269" s="23"/>
    </row>
    <row r="270" spans="1:227" s="143" customFormat="1">
      <c r="A270" s="23"/>
      <c r="G270" s="120"/>
      <c r="H270" s="96"/>
      <c r="I270" s="23"/>
      <c r="P270" s="23"/>
      <c r="Q270" s="23"/>
      <c r="R270" s="23"/>
      <c r="S270" s="50"/>
      <c r="T270" s="50"/>
      <c r="U270" s="50"/>
      <c r="V270" s="50"/>
      <c r="W270" s="50"/>
      <c r="X270" s="50"/>
      <c r="Y270" s="50"/>
      <c r="Z270" s="50"/>
      <c r="AA270" s="50"/>
      <c r="AB270" s="50"/>
      <c r="AC270" s="50"/>
      <c r="AD270" s="50"/>
      <c r="AE270" s="50"/>
      <c r="AF270" s="50"/>
      <c r="AG270" s="50"/>
      <c r="AH270" s="50"/>
      <c r="AI270" s="50"/>
      <c r="AJ270" s="50"/>
      <c r="AK270" s="50"/>
      <c r="AL270" s="50"/>
      <c r="AM270" s="50"/>
      <c r="AN270" s="50"/>
      <c r="AO270" s="50"/>
      <c r="AP270" s="50"/>
      <c r="AQ270" s="50"/>
      <c r="AR270" s="50"/>
      <c r="AS270" s="50"/>
      <c r="AT270" s="23"/>
      <c r="AU270" s="23"/>
      <c r="AV270" s="23"/>
      <c r="AW270" s="23"/>
      <c r="AX270" s="23"/>
      <c r="AY270" s="23"/>
      <c r="AZ270" s="23"/>
      <c r="BA270" s="23"/>
      <c r="BB270" s="23"/>
      <c r="BC270" s="23"/>
      <c r="BD270" s="23"/>
      <c r="BE270" s="23"/>
      <c r="BF270" s="23"/>
      <c r="BG270" s="23"/>
      <c r="BH270" s="23"/>
      <c r="BI270" s="23"/>
      <c r="BJ270" s="23"/>
      <c r="BK270" s="23"/>
      <c r="BL270" s="23"/>
      <c r="BM270" s="23"/>
      <c r="BN270" s="23"/>
      <c r="BO270" s="23"/>
      <c r="BP270" s="23"/>
      <c r="BQ270" s="23"/>
      <c r="BR270" s="23"/>
      <c r="BS270" s="23"/>
      <c r="BT270" s="23"/>
      <c r="BU270" s="23"/>
      <c r="BV270" s="23"/>
      <c r="BW270" s="23"/>
      <c r="BX270" s="23"/>
      <c r="BY270" s="23"/>
      <c r="BZ270" s="23"/>
      <c r="CA270" s="23"/>
      <c r="CB270" s="23"/>
      <c r="CC270" s="23"/>
      <c r="CD270" s="23"/>
      <c r="CE270" s="23"/>
      <c r="CF270" s="23"/>
      <c r="CG270" s="23"/>
      <c r="CH270" s="23"/>
      <c r="CI270" s="23"/>
      <c r="CJ270" s="23"/>
      <c r="CK270" s="23"/>
      <c r="CL270" s="23"/>
      <c r="CM270" s="23"/>
      <c r="CN270" s="23"/>
      <c r="CO270" s="23"/>
      <c r="CP270" s="23"/>
      <c r="CQ270" s="23"/>
      <c r="CR270" s="23"/>
      <c r="CS270" s="23"/>
      <c r="CT270" s="23"/>
      <c r="CU270" s="23"/>
      <c r="CV270" s="23"/>
      <c r="CW270" s="23"/>
      <c r="CX270" s="23"/>
      <c r="CY270" s="23"/>
      <c r="CZ270" s="23"/>
      <c r="DA270" s="23"/>
      <c r="DB270" s="23"/>
      <c r="DC270" s="23"/>
      <c r="DD270" s="23"/>
      <c r="DE270" s="23"/>
      <c r="DF270" s="23"/>
      <c r="DG270" s="23"/>
      <c r="DH270" s="23"/>
      <c r="DI270" s="23"/>
      <c r="DJ270" s="23"/>
      <c r="DK270" s="23"/>
      <c r="DL270" s="23"/>
      <c r="DM270" s="23"/>
      <c r="DN270" s="23"/>
      <c r="DO270" s="23"/>
      <c r="DP270" s="23"/>
      <c r="DQ270" s="23"/>
      <c r="DR270" s="23"/>
      <c r="DS270" s="23"/>
      <c r="DT270" s="23"/>
      <c r="DU270" s="23"/>
      <c r="DV270" s="23"/>
      <c r="DW270" s="23"/>
      <c r="DX270" s="23"/>
      <c r="DY270" s="23"/>
      <c r="DZ270" s="23"/>
      <c r="EA270" s="23"/>
      <c r="EB270" s="23"/>
      <c r="EC270" s="23"/>
      <c r="ED270" s="23"/>
      <c r="EE270" s="23"/>
      <c r="EF270" s="23"/>
      <c r="EG270" s="23"/>
      <c r="EH270" s="23"/>
      <c r="EI270" s="23"/>
      <c r="EJ270" s="23"/>
      <c r="EK270" s="23"/>
      <c r="EL270" s="23"/>
      <c r="EM270" s="23"/>
      <c r="EN270" s="23"/>
      <c r="EO270" s="23"/>
      <c r="EP270" s="23"/>
      <c r="EQ270" s="23"/>
      <c r="ER270" s="23"/>
      <c r="ES270" s="23"/>
      <c r="ET270" s="23"/>
      <c r="EU270" s="23"/>
      <c r="EV270" s="23"/>
      <c r="EW270" s="23"/>
      <c r="EX270" s="23"/>
      <c r="EY270" s="23"/>
      <c r="EZ270" s="23"/>
      <c r="FA270" s="23"/>
      <c r="FB270" s="23"/>
      <c r="FC270" s="23"/>
      <c r="FD270" s="23"/>
      <c r="FE270" s="23"/>
      <c r="FF270" s="23"/>
      <c r="FG270" s="23"/>
      <c r="FH270" s="23"/>
      <c r="FI270" s="23"/>
      <c r="FJ270" s="23"/>
      <c r="FK270" s="23"/>
      <c r="FL270" s="23"/>
      <c r="FM270" s="23"/>
      <c r="FN270" s="23"/>
      <c r="FO270" s="23"/>
      <c r="FP270" s="23"/>
      <c r="FQ270" s="23"/>
      <c r="FR270" s="23"/>
      <c r="FS270" s="23"/>
      <c r="FT270" s="23"/>
      <c r="FU270" s="23"/>
      <c r="FV270" s="23"/>
      <c r="FW270" s="23"/>
      <c r="FX270" s="23"/>
      <c r="FY270" s="23"/>
      <c r="FZ270" s="23"/>
      <c r="GA270" s="23"/>
      <c r="GB270" s="23"/>
      <c r="GC270" s="23"/>
      <c r="GD270" s="23"/>
      <c r="GE270" s="23"/>
      <c r="GF270" s="23"/>
      <c r="GG270" s="23"/>
      <c r="GH270" s="23"/>
      <c r="GI270" s="23"/>
      <c r="GJ270" s="23"/>
      <c r="GK270" s="23"/>
      <c r="GL270" s="23"/>
      <c r="GM270" s="23"/>
      <c r="GN270" s="23"/>
      <c r="GO270" s="23"/>
      <c r="GP270" s="23"/>
      <c r="GQ270" s="23"/>
      <c r="GR270" s="23"/>
      <c r="GS270" s="23"/>
      <c r="GT270" s="23"/>
      <c r="GU270" s="23"/>
      <c r="GV270" s="23"/>
      <c r="GW270" s="23"/>
      <c r="GX270" s="23"/>
      <c r="GY270" s="23"/>
      <c r="GZ270" s="23"/>
      <c r="HA270" s="23"/>
      <c r="HB270" s="23"/>
      <c r="HC270" s="23"/>
      <c r="HD270" s="23"/>
      <c r="HE270" s="23"/>
      <c r="HF270" s="23"/>
      <c r="HG270" s="23"/>
      <c r="HH270" s="23"/>
      <c r="HI270" s="23"/>
      <c r="HJ270" s="23"/>
      <c r="HK270" s="23"/>
      <c r="HL270" s="23"/>
      <c r="HM270" s="23"/>
      <c r="HN270" s="23"/>
      <c r="HO270" s="23"/>
      <c r="HP270" s="23"/>
      <c r="HQ270" s="23"/>
      <c r="HR270" s="23"/>
      <c r="HS270" s="23"/>
    </row>
    <row r="271" spans="1:227" s="143" customFormat="1">
      <c r="A271" s="23"/>
      <c r="G271" s="120"/>
      <c r="H271" s="96"/>
      <c r="I271" s="23"/>
      <c r="P271" s="23"/>
      <c r="Q271" s="23"/>
      <c r="R271" s="23"/>
      <c r="S271" s="50"/>
      <c r="T271" s="50"/>
      <c r="U271" s="50"/>
      <c r="V271" s="50"/>
      <c r="W271" s="50"/>
      <c r="X271" s="50"/>
      <c r="Y271" s="50"/>
      <c r="Z271" s="50"/>
      <c r="AA271" s="50"/>
      <c r="AB271" s="50"/>
      <c r="AC271" s="50"/>
      <c r="AD271" s="50"/>
      <c r="AE271" s="50"/>
      <c r="AF271" s="50"/>
      <c r="AG271" s="50"/>
      <c r="AH271" s="50"/>
      <c r="AI271" s="50"/>
      <c r="AJ271" s="50"/>
      <c r="AK271" s="50"/>
      <c r="AL271" s="50"/>
      <c r="AM271" s="50"/>
      <c r="AN271" s="50"/>
      <c r="AO271" s="50"/>
      <c r="AP271" s="50"/>
      <c r="AQ271" s="50"/>
      <c r="AR271" s="50"/>
      <c r="AS271" s="50"/>
      <c r="AT271" s="23"/>
      <c r="AU271" s="23"/>
      <c r="AV271" s="23"/>
      <c r="AW271" s="23"/>
      <c r="AX271" s="23"/>
      <c r="AY271" s="23"/>
      <c r="AZ271" s="23"/>
      <c r="BA271" s="23"/>
      <c r="BB271" s="23"/>
      <c r="BC271" s="23"/>
      <c r="BD271" s="23"/>
      <c r="BE271" s="23"/>
      <c r="BF271" s="23"/>
      <c r="BG271" s="23"/>
      <c r="BH271" s="23"/>
      <c r="BI271" s="23"/>
      <c r="BJ271" s="23"/>
      <c r="BK271" s="23"/>
      <c r="BL271" s="23"/>
      <c r="BM271" s="23"/>
      <c r="BN271" s="23"/>
      <c r="BO271" s="23"/>
      <c r="BP271" s="23"/>
      <c r="BQ271" s="23"/>
      <c r="BR271" s="23"/>
      <c r="BS271" s="23"/>
      <c r="BT271" s="23"/>
      <c r="BU271" s="23"/>
      <c r="BV271" s="23"/>
      <c r="BW271" s="23"/>
      <c r="BX271" s="23"/>
      <c r="BY271" s="23"/>
      <c r="BZ271" s="23"/>
      <c r="CA271" s="23"/>
      <c r="CB271" s="23"/>
      <c r="CC271" s="23"/>
      <c r="CD271" s="23"/>
      <c r="CE271" s="23"/>
      <c r="CF271" s="23"/>
      <c r="CG271" s="23"/>
      <c r="CH271" s="23"/>
      <c r="CI271" s="23"/>
      <c r="CJ271" s="23"/>
      <c r="CK271" s="23"/>
      <c r="CL271" s="23"/>
      <c r="CM271" s="23"/>
      <c r="CN271" s="23"/>
      <c r="CO271" s="23"/>
      <c r="CP271" s="23"/>
      <c r="CQ271" s="23"/>
      <c r="CR271" s="23"/>
      <c r="CS271" s="23"/>
      <c r="CT271" s="23"/>
      <c r="CU271" s="23"/>
      <c r="CV271" s="23"/>
      <c r="CW271" s="23"/>
      <c r="CX271" s="23"/>
      <c r="CY271" s="23"/>
      <c r="CZ271" s="23"/>
      <c r="DA271" s="23"/>
      <c r="DB271" s="23"/>
      <c r="DC271" s="23"/>
      <c r="DD271" s="23"/>
      <c r="DE271" s="23"/>
      <c r="DF271" s="23"/>
      <c r="DG271" s="23"/>
      <c r="DH271" s="23"/>
      <c r="DI271" s="23"/>
      <c r="DJ271" s="23"/>
      <c r="DK271" s="23"/>
      <c r="DL271" s="23"/>
      <c r="DM271" s="23"/>
      <c r="DN271" s="23"/>
      <c r="DO271" s="23"/>
      <c r="DP271" s="23"/>
      <c r="DQ271" s="23"/>
      <c r="DR271" s="23"/>
      <c r="DS271" s="23"/>
      <c r="DT271" s="23"/>
      <c r="DU271" s="23"/>
      <c r="DV271" s="23"/>
      <c r="DW271" s="23"/>
      <c r="DX271" s="23"/>
      <c r="DY271" s="23"/>
      <c r="DZ271" s="23"/>
      <c r="EA271" s="23"/>
      <c r="EB271" s="23"/>
      <c r="EC271" s="23"/>
      <c r="ED271" s="23"/>
      <c r="EE271" s="23"/>
      <c r="EF271" s="23"/>
      <c r="EG271" s="23"/>
      <c r="EH271" s="23"/>
      <c r="EI271" s="23"/>
      <c r="EJ271" s="23"/>
      <c r="EK271" s="23"/>
      <c r="EL271" s="23"/>
      <c r="EM271" s="23"/>
      <c r="EN271" s="23"/>
      <c r="EO271" s="23"/>
      <c r="EP271" s="23"/>
      <c r="EQ271" s="23"/>
      <c r="ER271" s="23"/>
      <c r="ES271" s="23"/>
      <c r="ET271" s="23"/>
      <c r="EU271" s="23"/>
      <c r="EV271" s="23"/>
      <c r="EW271" s="23"/>
      <c r="EX271" s="23"/>
      <c r="EY271" s="23"/>
      <c r="EZ271" s="23"/>
      <c r="FA271" s="23"/>
      <c r="FB271" s="23"/>
      <c r="FC271" s="23"/>
      <c r="FD271" s="23"/>
      <c r="FE271" s="23"/>
      <c r="FF271" s="23"/>
      <c r="FG271" s="23"/>
      <c r="FH271" s="23"/>
      <c r="FI271" s="23"/>
      <c r="FJ271" s="23"/>
      <c r="FK271" s="23"/>
      <c r="FL271" s="23"/>
      <c r="FM271" s="23"/>
      <c r="FN271" s="23"/>
      <c r="FO271" s="23"/>
      <c r="FP271" s="23"/>
      <c r="FQ271" s="23"/>
      <c r="FR271" s="23"/>
      <c r="FS271" s="23"/>
      <c r="FT271" s="23"/>
      <c r="FU271" s="23"/>
      <c r="FV271" s="23"/>
      <c r="FW271" s="23"/>
      <c r="FX271" s="23"/>
      <c r="FY271" s="23"/>
      <c r="FZ271" s="23"/>
      <c r="GA271" s="23"/>
      <c r="GB271" s="23"/>
      <c r="GC271" s="23"/>
      <c r="GD271" s="23"/>
      <c r="GE271" s="23"/>
      <c r="GF271" s="23"/>
      <c r="GG271" s="23"/>
      <c r="GH271" s="23"/>
      <c r="GI271" s="23"/>
      <c r="GJ271" s="23"/>
      <c r="GK271" s="23"/>
      <c r="GL271" s="23"/>
      <c r="GM271" s="23"/>
      <c r="GN271" s="23"/>
      <c r="GO271" s="23"/>
      <c r="GP271" s="23"/>
      <c r="GQ271" s="23"/>
      <c r="GR271" s="23"/>
      <c r="GS271" s="23"/>
      <c r="GT271" s="23"/>
      <c r="GU271" s="23"/>
      <c r="GV271" s="23"/>
      <c r="GW271" s="23"/>
      <c r="GX271" s="23"/>
      <c r="GY271" s="23"/>
      <c r="GZ271" s="23"/>
      <c r="HA271" s="23"/>
      <c r="HB271" s="23"/>
      <c r="HC271" s="23"/>
      <c r="HD271" s="23"/>
      <c r="HE271" s="23"/>
      <c r="HF271" s="23"/>
      <c r="HG271" s="23"/>
      <c r="HH271" s="23"/>
      <c r="HI271" s="23"/>
      <c r="HJ271" s="23"/>
      <c r="HK271" s="23"/>
      <c r="HL271" s="23"/>
      <c r="HM271" s="23"/>
      <c r="HN271" s="23"/>
      <c r="HO271" s="23"/>
      <c r="HP271" s="23"/>
      <c r="HQ271" s="23"/>
      <c r="HR271" s="23"/>
      <c r="HS271" s="23"/>
    </row>
    <row r="272" spans="1:227" s="143" customFormat="1">
      <c r="A272" s="23"/>
      <c r="G272" s="120"/>
      <c r="H272" s="96"/>
      <c r="I272" s="23"/>
      <c r="P272" s="23"/>
      <c r="Q272" s="23"/>
      <c r="R272" s="23"/>
      <c r="S272" s="50"/>
      <c r="T272" s="50"/>
      <c r="U272" s="50"/>
      <c r="V272" s="50"/>
      <c r="W272" s="50"/>
      <c r="X272" s="50"/>
      <c r="Y272" s="50"/>
      <c r="Z272" s="50"/>
      <c r="AA272" s="50"/>
      <c r="AB272" s="50"/>
      <c r="AC272" s="50"/>
      <c r="AD272" s="50"/>
      <c r="AE272" s="50"/>
      <c r="AF272" s="50"/>
      <c r="AG272" s="50"/>
      <c r="AH272" s="50"/>
      <c r="AI272" s="50"/>
      <c r="AJ272" s="50"/>
      <c r="AK272" s="50"/>
      <c r="AL272" s="50"/>
      <c r="AM272" s="50"/>
      <c r="AN272" s="50"/>
      <c r="AO272" s="50"/>
      <c r="AP272" s="50"/>
      <c r="AQ272" s="50"/>
      <c r="AR272" s="50"/>
      <c r="AS272" s="50"/>
      <c r="AT272" s="23"/>
      <c r="AU272" s="23"/>
      <c r="AV272" s="23"/>
      <c r="AW272" s="23"/>
      <c r="AX272" s="23"/>
      <c r="AY272" s="23"/>
      <c r="AZ272" s="23"/>
      <c r="BA272" s="23"/>
      <c r="BB272" s="23"/>
      <c r="BC272" s="23"/>
      <c r="BD272" s="23"/>
      <c r="BE272" s="23"/>
      <c r="BF272" s="23"/>
      <c r="BG272" s="23"/>
      <c r="BH272" s="23"/>
      <c r="BI272" s="23"/>
      <c r="BJ272" s="23"/>
      <c r="BK272" s="23"/>
      <c r="BL272" s="23"/>
      <c r="BM272" s="23"/>
      <c r="BN272" s="23"/>
      <c r="BO272" s="23"/>
      <c r="BP272" s="23"/>
      <c r="BQ272" s="23"/>
      <c r="BR272" s="23"/>
      <c r="BS272" s="23"/>
      <c r="BT272" s="23"/>
      <c r="BU272" s="23"/>
      <c r="BV272" s="23"/>
      <c r="BW272" s="23"/>
      <c r="BX272" s="23"/>
      <c r="BY272" s="23"/>
      <c r="BZ272" s="23"/>
      <c r="CA272" s="23"/>
      <c r="CB272" s="23"/>
      <c r="CC272" s="23"/>
      <c r="CD272" s="23"/>
      <c r="CE272" s="23"/>
      <c r="CF272" s="23"/>
      <c r="CG272" s="23"/>
      <c r="CH272" s="23"/>
      <c r="CI272" s="23"/>
      <c r="CJ272" s="23"/>
      <c r="CK272" s="23"/>
      <c r="CL272" s="23"/>
      <c r="CM272" s="23"/>
      <c r="CN272" s="23"/>
      <c r="CO272" s="23"/>
      <c r="CP272" s="23"/>
      <c r="CQ272" s="23"/>
      <c r="CR272" s="23"/>
      <c r="CS272" s="23"/>
      <c r="CT272" s="23"/>
      <c r="CU272" s="23"/>
      <c r="CV272" s="23"/>
      <c r="CW272" s="23"/>
      <c r="CX272" s="23"/>
      <c r="CY272" s="23"/>
      <c r="CZ272" s="23"/>
      <c r="DA272" s="23"/>
      <c r="DB272" s="23"/>
      <c r="DC272" s="23"/>
      <c r="DD272" s="23"/>
      <c r="DE272" s="23"/>
      <c r="DF272" s="23"/>
      <c r="DG272" s="23"/>
      <c r="DH272" s="23"/>
      <c r="DI272" s="23"/>
      <c r="DJ272" s="23"/>
      <c r="DK272" s="23"/>
      <c r="DL272" s="23"/>
      <c r="DM272" s="23"/>
      <c r="DN272" s="23"/>
      <c r="DO272" s="23"/>
      <c r="DP272" s="23"/>
      <c r="DQ272" s="23"/>
      <c r="DR272" s="23"/>
      <c r="DS272" s="23"/>
      <c r="DT272" s="23"/>
      <c r="DU272" s="23"/>
      <c r="DV272" s="23"/>
      <c r="DW272" s="23"/>
      <c r="DX272" s="23"/>
      <c r="DY272" s="23"/>
      <c r="DZ272" s="23"/>
      <c r="EA272" s="23"/>
      <c r="EB272" s="23"/>
      <c r="EC272" s="23"/>
      <c r="ED272" s="23"/>
      <c r="EE272" s="23"/>
      <c r="EF272" s="23"/>
      <c r="EG272" s="23"/>
      <c r="EH272" s="23"/>
      <c r="EI272" s="23"/>
      <c r="EJ272" s="23"/>
      <c r="EK272" s="23"/>
      <c r="EL272" s="23"/>
      <c r="EM272" s="23"/>
      <c r="EN272" s="23"/>
      <c r="EO272" s="23"/>
      <c r="EP272" s="23"/>
      <c r="EQ272" s="23"/>
      <c r="ER272" s="23"/>
      <c r="ES272" s="23"/>
      <c r="ET272" s="23"/>
      <c r="EU272" s="23"/>
      <c r="EV272" s="23"/>
      <c r="EW272" s="23"/>
      <c r="EX272" s="23"/>
      <c r="EY272" s="23"/>
      <c r="EZ272" s="23"/>
      <c r="FA272" s="23"/>
      <c r="FB272" s="23"/>
      <c r="FC272" s="23"/>
      <c r="FD272" s="23"/>
      <c r="FE272" s="23"/>
      <c r="FF272" s="23"/>
      <c r="FG272" s="23"/>
      <c r="FH272" s="23"/>
      <c r="FI272" s="23"/>
      <c r="FJ272" s="23"/>
      <c r="FK272" s="23"/>
      <c r="FL272" s="23"/>
      <c r="FM272" s="23"/>
      <c r="FN272" s="23"/>
      <c r="FO272" s="23"/>
      <c r="FP272" s="23"/>
      <c r="FQ272" s="23"/>
      <c r="FR272" s="23"/>
      <c r="FS272" s="23"/>
      <c r="FT272" s="23"/>
      <c r="FU272" s="23"/>
      <c r="FV272" s="23"/>
      <c r="FW272" s="23"/>
      <c r="FX272" s="23"/>
      <c r="FY272" s="23"/>
      <c r="FZ272" s="23"/>
      <c r="GA272" s="23"/>
      <c r="GB272" s="23"/>
      <c r="GC272" s="23"/>
      <c r="GD272" s="23"/>
      <c r="GE272" s="23"/>
      <c r="GF272" s="23"/>
      <c r="GG272" s="23"/>
      <c r="GH272" s="23"/>
      <c r="GI272" s="23"/>
      <c r="GJ272" s="23"/>
      <c r="GK272" s="23"/>
      <c r="GL272" s="23"/>
      <c r="GM272" s="23"/>
      <c r="GN272" s="23"/>
      <c r="GO272" s="23"/>
      <c r="GP272" s="23"/>
      <c r="GQ272" s="23"/>
      <c r="GR272" s="23"/>
      <c r="GS272" s="23"/>
      <c r="GT272" s="23"/>
      <c r="GU272" s="23"/>
      <c r="GV272" s="23"/>
      <c r="GW272" s="23"/>
      <c r="GX272" s="23"/>
      <c r="GY272" s="23"/>
      <c r="GZ272" s="23"/>
      <c r="HA272" s="23"/>
      <c r="HB272" s="23"/>
      <c r="HC272" s="23"/>
      <c r="HD272" s="23"/>
      <c r="HE272" s="23"/>
      <c r="HF272" s="23"/>
      <c r="HG272" s="23"/>
      <c r="HH272" s="23"/>
      <c r="HI272" s="23"/>
      <c r="HJ272" s="23"/>
      <c r="HK272" s="23"/>
      <c r="HL272" s="23"/>
      <c r="HM272" s="23"/>
      <c r="HN272" s="23"/>
      <c r="HO272" s="23"/>
      <c r="HP272" s="23"/>
      <c r="HQ272" s="23"/>
      <c r="HR272" s="23"/>
      <c r="HS272" s="23"/>
    </row>
    <row r="273" spans="1:227" s="143" customFormat="1">
      <c r="A273" s="23"/>
      <c r="G273" s="120"/>
      <c r="H273" s="96"/>
      <c r="I273" s="23"/>
      <c r="P273" s="23"/>
      <c r="Q273" s="23"/>
      <c r="R273" s="23"/>
      <c r="S273" s="50"/>
      <c r="T273" s="50"/>
      <c r="U273" s="50"/>
      <c r="V273" s="50"/>
      <c r="W273" s="50"/>
      <c r="X273" s="50"/>
      <c r="Y273" s="50"/>
      <c r="Z273" s="50"/>
      <c r="AA273" s="50"/>
      <c r="AB273" s="50"/>
      <c r="AC273" s="50"/>
      <c r="AD273" s="50"/>
      <c r="AE273" s="50"/>
      <c r="AF273" s="50"/>
      <c r="AG273" s="50"/>
      <c r="AH273" s="50"/>
      <c r="AI273" s="50"/>
      <c r="AJ273" s="50"/>
      <c r="AK273" s="50"/>
      <c r="AL273" s="50"/>
      <c r="AM273" s="50"/>
      <c r="AN273" s="50"/>
      <c r="AO273" s="50"/>
      <c r="AP273" s="50"/>
      <c r="AQ273" s="50"/>
      <c r="AR273" s="50"/>
      <c r="AS273" s="50"/>
      <c r="AT273" s="23"/>
      <c r="AU273" s="23"/>
      <c r="AV273" s="23"/>
      <c r="AW273" s="23"/>
      <c r="AX273" s="23"/>
      <c r="AY273" s="23"/>
      <c r="AZ273" s="23"/>
      <c r="BA273" s="23"/>
      <c r="BB273" s="23"/>
      <c r="BC273" s="23"/>
      <c r="BD273" s="23"/>
      <c r="BE273" s="23"/>
      <c r="BF273" s="23"/>
      <c r="BG273" s="23"/>
      <c r="BH273" s="23"/>
      <c r="BI273" s="23"/>
      <c r="BJ273" s="23"/>
      <c r="BK273" s="23"/>
      <c r="BL273" s="23"/>
      <c r="BM273" s="23"/>
      <c r="BN273" s="23"/>
      <c r="BO273" s="23"/>
      <c r="BP273" s="23"/>
      <c r="BQ273" s="23"/>
      <c r="BR273" s="23"/>
      <c r="BS273" s="23"/>
      <c r="BT273" s="23"/>
      <c r="BU273" s="23"/>
      <c r="BV273" s="23"/>
      <c r="BW273" s="23"/>
      <c r="BX273" s="23"/>
      <c r="BY273" s="23"/>
      <c r="BZ273" s="23"/>
      <c r="CA273" s="23"/>
      <c r="CB273" s="23"/>
      <c r="CC273" s="23"/>
      <c r="CD273" s="23"/>
      <c r="CE273" s="23"/>
      <c r="CF273" s="23"/>
      <c r="CG273" s="23"/>
      <c r="CH273" s="23"/>
      <c r="CI273" s="23"/>
      <c r="CJ273" s="23"/>
      <c r="CK273" s="23"/>
      <c r="CL273" s="23"/>
      <c r="CM273" s="23"/>
      <c r="CN273" s="23"/>
      <c r="CO273" s="23"/>
      <c r="CP273" s="23"/>
      <c r="CQ273" s="23"/>
      <c r="CR273" s="23"/>
      <c r="CS273" s="23"/>
      <c r="CT273" s="23"/>
      <c r="CU273" s="23"/>
      <c r="CV273" s="23"/>
      <c r="CW273" s="23"/>
      <c r="CX273" s="23"/>
      <c r="CY273" s="23"/>
      <c r="CZ273" s="23"/>
      <c r="DA273" s="23"/>
      <c r="DB273" s="23"/>
      <c r="DC273" s="23"/>
      <c r="DD273" s="23"/>
      <c r="DE273" s="23"/>
      <c r="DF273" s="23"/>
      <c r="DG273" s="23"/>
      <c r="DH273" s="23"/>
      <c r="DI273" s="23"/>
      <c r="DJ273" s="23"/>
      <c r="DK273" s="23"/>
      <c r="DL273" s="23"/>
      <c r="DM273" s="23"/>
      <c r="DN273" s="23"/>
      <c r="DO273" s="23"/>
      <c r="DP273" s="23"/>
      <c r="DQ273" s="23"/>
      <c r="DR273" s="23"/>
      <c r="DS273" s="23"/>
      <c r="DT273" s="23"/>
      <c r="DU273" s="23"/>
      <c r="DV273" s="23"/>
      <c r="DW273" s="23"/>
      <c r="DX273" s="23"/>
      <c r="DY273" s="23"/>
      <c r="DZ273" s="23"/>
      <c r="EA273" s="23"/>
      <c r="EB273" s="23"/>
      <c r="EC273" s="23"/>
      <c r="ED273" s="23"/>
      <c r="EE273" s="23"/>
      <c r="EF273" s="23"/>
      <c r="EG273" s="23"/>
      <c r="EH273" s="23"/>
      <c r="EI273" s="23"/>
      <c r="EJ273" s="23"/>
      <c r="EK273" s="23"/>
      <c r="EL273" s="23"/>
      <c r="EM273" s="23"/>
      <c r="EN273" s="23"/>
      <c r="EO273" s="23"/>
      <c r="EP273" s="23"/>
      <c r="EQ273" s="23"/>
      <c r="ER273" s="23"/>
      <c r="ES273" s="23"/>
      <c r="ET273" s="23"/>
      <c r="EU273" s="23"/>
      <c r="EV273" s="23"/>
      <c r="EW273" s="23"/>
      <c r="EX273" s="23"/>
      <c r="EY273" s="23"/>
      <c r="EZ273" s="23"/>
      <c r="FA273" s="23"/>
      <c r="FB273" s="23"/>
      <c r="FC273" s="23"/>
      <c r="FD273" s="23"/>
      <c r="FE273" s="23"/>
      <c r="FF273" s="23"/>
      <c r="FG273" s="23"/>
      <c r="FH273" s="23"/>
      <c r="FI273" s="23"/>
      <c r="FJ273" s="23"/>
      <c r="FK273" s="23"/>
      <c r="FL273" s="23"/>
      <c r="FM273" s="23"/>
      <c r="FN273" s="23"/>
      <c r="FO273" s="23"/>
      <c r="FP273" s="23"/>
      <c r="FQ273" s="23"/>
      <c r="FR273" s="23"/>
      <c r="FS273" s="23"/>
      <c r="FT273" s="23"/>
      <c r="FU273" s="23"/>
      <c r="FV273" s="23"/>
      <c r="FW273" s="23"/>
      <c r="FX273" s="23"/>
      <c r="FY273" s="23"/>
      <c r="FZ273" s="23"/>
      <c r="GA273" s="23"/>
      <c r="GB273" s="23"/>
      <c r="GC273" s="23"/>
      <c r="GD273" s="23"/>
      <c r="GE273" s="23"/>
      <c r="GF273" s="23"/>
      <c r="GG273" s="23"/>
      <c r="GH273" s="23"/>
      <c r="GI273" s="23"/>
      <c r="GJ273" s="23"/>
      <c r="GK273" s="23"/>
      <c r="GL273" s="23"/>
      <c r="GM273" s="23"/>
      <c r="GN273" s="23"/>
      <c r="GO273" s="23"/>
      <c r="GP273" s="23"/>
      <c r="GQ273" s="23"/>
      <c r="GR273" s="23"/>
      <c r="GS273" s="23"/>
      <c r="GT273" s="23"/>
      <c r="GU273" s="23"/>
      <c r="GV273" s="23"/>
      <c r="GW273" s="23"/>
      <c r="GX273" s="23"/>
      <c r="GY273" s="23"/>
      <c r="GZ273" s="23"/>
      <c r="HA273" s="23"/>
      <c r="HB273" s="23"/>
      <c r="HC273" s="23"/>
      <c r="HD273" s="23"/>
      <c r="HE273" s="23"/>
      <c r="HF273" s="23"/>
      <c r="HG273" s="23"/>
      <c r="HH273" s="23"/>
      <c r="HI273" s="23"/>
      <c r="HJ273" s="23"/>
      <c r="HK273" s="23"/>
      <c r="HL273" s="23"/>
      <c r="HM273" s="23"/>
      <c r="HN273" s="23"/>
      <c r="HO273" s="23"/>
      <c r="HP273" s="23"/>
      <c r="HQ273" s="23"/>
      <c r="HR273" s="23"/>
      <c r="HS273" s="23"/>
    </row>
    <row r="274" spans="1:227" s="143" customFormat="1">
      <c r="A274" s="23"/>
      <c r="G274" s="120"/>
      <c r="H274" s="96"/>
      <c r="I274" s="23"/>
      <c r="P274" s="23"/>
      <c r="Q274" s="23"/>
      <c r="R274" s="23"/>
      <c r="S274" s="50"/>
      <c r="T274" s="50"/>
      <c r="U274" s="50"/>
      <c r="V274" s="50"/>
      <c r="W274" s="50"/>
      <c r="X274" s="50"/>
      <c r="Y274" s="50"/>
      <c r="Z274" s="50"/>
      <c r="AA274" s="50"/>
      <c r="AB274" s="50"/>
      <c r="AC274" s="50"/>
      <c r="AD274" s="50"/>
      <c r="AE274" s="50"/>
      <c r="AF274" s="50"/>
      <c r="AG274" s="50"/>
      <c r="AH274" s="50"/>
      <c r="AI274" s="50"/>
      <c r="AJ274" s="50"/>
      <c r="AK274" s="50"/>
      <c r="AL274" s="50"/>
      <c r="AM274" s="50"/>
      <c r="AN274" s="50"/>
      <c r="AO274" s="50"/>
      <c r="AP274" s="50"/>
      <c r="AQ274" s="50"/>
      <c r="AR274" s="50"/>
      <c r="AS274" s="50"/>
      <c r="AT274" s="23"/>
      <c r="AU274" s="23"/>
      <c r="AV274" s="23"/>
      <c r="AW274" s="23"/>
      <c r="AX274" s="23"/>
      <c r="AY274" s="23"/>
      <c r="AZ274" s="23"/>
      <c r="BA274" s="23"/>
      <c r="BB274" s="23"/>
      <c r="BC274" s="23"/>
      <c r="BD274" s="23"/>
      <c r="BE274" s="23"/>
      <c r="BF274" s="23"/>
      <c r="BG274" s="23"/>
      <c r="BH274" s="23"/>
      <c r="BI274" s="23"/>
      <c r="BJ274" s="23"/>
      <c r="BK274" s="23"/>
      <c r="BL274" s="23"/>
      <c r="BM274" s="23"/>
      <c r="BN274" s="23"/>
      <c r="BO274" s="23"/>
      <c r="BP274" s="23"/>
      <c r="BQ274" s="23"/>
      <c r="BR274" s="23"/>
      <c r="BS274" s="23"/>
      <c r="BT274" s="23"/>
      <c r="BU274" s="23"/>
      <c r="BV274" s="23"/>
      <c r="BW274" s="23"/>
      <c r="BX274" s="23"/>
      <c r="BY274" s="23"/>
      <c r="BZ274" s="23"/>
      <c r="CA274" s="23"/>
      <c r="CB274" s="23"/>
      <c r="CC274" s="23"/>
      <c r="CD274" s="23"/>
      <c r="CE274" s="23"/>
      <c r="CF274" s="23"/>
      <c r="CG274" s="23"/>
      <c r="CH274" s="23"/>
      <c r="CI274" s="23"/>
      <c r="CJ274" s="23"/>
      <c r="CK274" s="23"/>
      <c r="CL274" s="23"/>
      <c r="CM274" s="23"/>
      <c r="CN274" s="23"/>
      <c r="CO274" s="23"/>
      <c r="CP274" s="23"/>
      <c r="CQ274" s="23"/>
      <c r="CR274" s="23"/>
      <c r="CS274" s="23"/>
      <c r="CT274" s="23"/>
      <c r="CU274" s="23"/>
      <c r="CV274" s="23"/>
      <c r="CW274" s="23"/>
      <c r="CX274" s="23"/>
      <c r="CY274" s="23"/>
      <c r="CZ274" s="23"/>
      <c r="DA274" s="23"/>
      <c r="DB274" s="23"/>
      <c r="DC274" s="23"/>
      <c r="DD274" s="23"/>
      <c r="DE274" s="23"/>
      <c r="DF274" s="23"/>
      <c r="DG274" s="23"/>
      <c r="DH274" s="23"/>
      <c r="DI274" s="23"/>
      <c r="DJ274" s="23"/>
      <c r="DK274" s="23"/>
      <c r="DL274" s="23"/>
      <c r="DM274" s="23"/>
      <c r="DN274" s="23"/>
      <c r="DO274" s="23"/>
      <c r="DP274" s="23"/>
      <c r="DQ274" s="23"/>
      <c r="DR274" s="23"/>
      <c r="DS274" s="23"/>
      <c r="DT274" s="23"/>
      <c r="DU274" s="23"/>
      <c r="DV274" s="23"/>
      <c r="DW274" s="23"/>
      <c r="DX274" s="23"/>
      <c r="DY274" s="23"/>
      <c r="DZ274" s="23"/>
      <c r="EA274" s="23"/>
      <c r="EB274" s="23"/>
      <c r="EC274" s="23"/>
      <c r="ED274" s="23"/>
      <c r="EE274" s="23"/>
      <c r="EF274" s="23"/>
      <c r="EG274" s="23"/>
      <c r="EH274" s="23"/>
      <c r="EI274" s="23"/>
      <c r="EJ274" s="23"/>
      <c r="EK274" s="23"/>
      <c r="EL274" s="23"/>
      <c r="EM274" s="23"/>
      <c r="EN274" s="23"/>
      <c r="EO274" s="23"/>
      <c r="EP274" s="23"/>
      <c r="EQ274" s="23"/>
      <c r="ER274" s="23"/>
      <c r="ES274" s="23"/>
      <c r="ET274" s="23"/>
      <c r="EU274" s="23"/>
      <c r="EV274" s="23"/>
      <c r="EW274" s="23"/>
      <c r="EX274" s="23"/>
      <c r="EY274" s="23"/>
      <c r="EZ274" s="23"/>
      <c r="FA274" s="23"/>
      <c r="FB274" s="23"/>
      <c r="FC274" s="23"/>
      <c r="FD274" s="23"/>
      <c r="FE274" s="23"/>
      <c r="FF274" s="23"/>
      <c r="FG274" s="23"/>
      <c r="FH274" s="23"/>
      <c r="FI274" s="23"/>
      <c r="FJ274" s="23"/>
      <c r="FK274" s="23"/>
      <c r="FL274" s="23"/>
      <c r="FM274" s="23"/>
      <c r="FN274" s="23"/>
      <c r="FO274" s="23"/>
      <c r="FP274" s="23"/>
      <c r="FQ274" s="23"/>
      <c r="FR274" s="23"/>
      <c r="FS274" s="23"/>
      <c r="FT274" s="23"/>
      <c r="FU274" s="23"/>
      <c r="FV274" s="23"/>
      <c r="FW274" s="23"/>
      <c r="FX274" s="23"/>
      <c r="FY274" s="23"/>
      <c r="FZ274" s="23"/>
      <c r="GA274" s="23"/>
      <c r="GB274" s="23"/>
      <c r="GC274" s="23"/>
      <c r="GD274" s="23"/>
      <c r="GE274" s="23"/>
      <c r="GF274" s="23"/>
      <c r="GG274" s="23"/>
      <c r="GH274" s="23"/>
      <c r="GI274" s="23"/>
      <c r="GJ274" s="23"/>
      <c r="GK274" s="23"/>
      <c r="GL274" s="23"/>
      <c r="GM274" s="23"/>
      <c r="GN274" s="23"/>
      <c r="GO274" s="23"/>
      <c r="GP274" s="23"/>
      <c r="GQ274" s="23"/>
      <c r="GR274" s="23"/>
      <c r="GS274" s="23"/>
      <c r="GT274" s="23"/>
      <c r="GU274" s="23"/>
      <c r="GV274" s="23"/>
      <c r="GW274" s="23"/>
      <c r="GX274" s="23"/>
      <c r="GY274" s="23"/>
      <c r="GZ274" s="23"/>
      <c r="HA274" s="23"/>
      <c r="HB274" s="23"/>
      <c r="HC274" s="23"/>
      <c r="HD274" s="23"/>
      <c r="HE274" s="23"/>
      <c r="HF274" s="23"/>
      <c r="HG274" s="23"/>
      <c r="HH274" s="23"/>
      <c r="HI274" s="23"/>
      <c r="HJ274" s="23"/>
      <c r="HK274" s="23"/>
      <c r="HL274" s="23"/>
      <c r="HM274" s="23"/>
      <c r="HN274" s="23"/>
      <c r="HO274" s="23"/>
      <c r="HP274" s="23"/>
      <c r="HQ274" s="23"/>
      <c r="HR274" s="23"/>
      <c r="HS274" s="23"/>
    </row>
    <row r="275" spans="1:227" s="143" customFormat="1">
      <c r="A275" s="23"/>
      <c r="G275" s="120"/>
      <c r="H275" s="96"/>
      <c r="I275" s="23"/>
      <c r="P275" s="23"/>
      <c r="Q275" s="23"/>
      <c r="R275" s="23"/>
      <c r="S275" s="50"/>
      <c r="T275" s="50"/>
      <c r="U275" s="50"/>
      <c r="V275" s="50"/>
      <c r="W275" s="50"/>
      <c r="X275" s="50"/>
      <c r="Y275" s="50"/>
      <c r="Z275" s="50"/>
      <c r="AA275" s="50"/>
      <c r="AB275" s="50"/>
      <c r="AC275" s="50"/>
      <c r="AD275" s="50"/>
      <c r="AE275" s="50"/>
      <c r="AF275" s="50"/>
      <c r="AG275" s="50"/>
      <c r="AH275" s="50"/>
      <c r="AI275" s="50"/>
      <c r="AJ275" s="50"/>
      <c r="AK275" s="50"/>
      <c r="AL275" s="50"/>
      <c r="AM275" s="50"/>
      <c r="AN275" s="50"/>
      <c r="AO275" s="50"/>
      <c r="AP275" s="50"/>
      <c r="AQ275" s="50"/>
      <c r="AR275" s="50"/>
      <c r="AS275" s="50"/>
      <c r="AT275" s="23"/>
      <c r="AU275" s="23"/>
      <c r="AV275" s="23"/>
      <c r="AW275" s="23"/>
      <c r="AX275" s="23"/>
      <c r="AY275" s="23"/>
      <c r="AZ275" s="23"/>
      <c r="BA275" s="23"/>
      <c r="BB275" s="23"/>
      <c r="BC275" s="23"/>
      <c r="BD275" s="23"/>
      <c r="BE275" s="23"/>
      <c r="BF275" s="23"/>
      <c r="BG275" s="23"/>
      <c r="BH275" s="23"/>
      <c r="BI275" s="23"/>
      <c r="BJ275" s="23"/>
      <c r="BK275" s="23"/>
      <c r="BL275" s="23"/>
      <c r="BM275" s="23"/>
      <c r="BN275" s="23"/>
      <c r="BO275" s="23"/>
      <c r="BP275" s="23"/>
      <c r="BQ275" s="23"/>
      <c r="BR275" s="23"/>
      <c r="BS275" s="23"/>
      <c r="BT275" s="23"/>
      <c r="BU275" s="23"/>
      <c r="BV275" s="23"/>
      <c r="BW275" s="23"/>
      <c r="BX275" s="23"/>
      <c r="BY275" s="23"/>
      <c r="BZ275" s="23"/>
      <c r="CA275" s="23"/>
      <c r="CB275" s="23"/>
      <c r="CC275" s="23"/>
      <c r="CD275" s="23"/>
      <c r="CE275" s="23"/>
      <c r="CF275" s="23"/>
      <c r="CG275" s="23"/>
      <c r="CH275" s="23"/>
      <c r="CI275" s="23"/>
      <c r="CJ275" s="23"/>
      <c r="CK275" s="23"/>
      <c r="CL275" s="23"/>
      <c r="CM275" s="23"/>
      <c r="CN275" s="23"/>
      <c r="CO275" s="23"/>
      <c r="CP275" s="23"/>
      <c r="CQ275" s="23"/>
      <c r="CR275" s="23"/>
      <c r="CS275" s="23"/>
      <c r="CT275" s="23"/>
      <c r="CU275" s="23"/>
      <c r="CV275" s="23"/>
      <c r="CW275" s="23"/>
      <c r="CX275" s="23"/>
      <c r="CY275" s="23"/>
      <c r="CZ275" s="23"/>
      <c r="DA275" s="23"/>
      <c r="DB275" s="23"/>
      <c r="DC275" s="23"/>
      <c r="DD275" s="23"/>
      <c r="DE275" s="23"/>
      <c r="DF275" s="23"/>
      <c r="DG275" s="23"/>
      <c r="DH275" s="23"/>
      <c r="DI275" s="23"/>
      <c r="DJ275" s="23"/>
      <c r="DK275" s="23"/>
      <c r="DL275" s="23"/>
      <c r="DM275" s="23"/>
      <c r="DN275" s="23"/>
      <c r="DO275" s="23"/>
      <c r="DP275" s="23"/>
      <c r="DQ275" s="23"/>
      <c r="DR275" s="23"/>
      <c r="DS275" s="23"/>
      <c r="DT275" s="23"/>
      <c r="DU275" s="23"/>
      <c r="DV275" s="23"/>
      <c r="DW275" s="23"/>
      <c r="DX275" s="23"/>
      <c r="DY275" s="23"/>
      <c r="DZ275" s="23"/>
      <c r="EA275" s="23"/>
      <c r="EB275" s="23"/>
      <c r="EC275" s="23"/>
      <c r="ED275" s="23"/>
      <c r="EE275" s="23"/>
      <c r="EF275" s="23"/>
      <c r="EG275" s="23"/>
      <c r="EH275" s="23"/>
      <c r="EI275" s="23"/>
      <c r="EJ275" s="23"/>
      <c r="EK275" s="23"/>
      <c r="EL275" s="23"/>
      <c r="EM275" s="23"/>
      <c r="EN275" s="23"/>
      <c r="EO275" s="23"/>
      <c r="EP275" s="23"/>
      <c r="EQ275" s="23"/>
      <c r="ER275" s="23"/>
      <c r="ES275" s="23"/>
      <c r="ET275" s="23"/>
      <c r="EU275" s="23"/>
      <c r="EV275" s="23"/>
      <c r="EW275" s="23"/>
      <c r="EX275" s="23"/>
      <c r="EY275" s="23"/>
      <c r="EZ275" s="23"/>
      <c r="FA275" s="23"/>
      <c r="FB275" s="23"/>
      <c r="FC275" s="23"/>
      <c r="FD275" s="23"/>
      <c r="FE275" s="23"/>
      <c r="FF275" s="23"/>
      <c r="FG275" s="23"/>
      <c r="FH275" s="23"/>
      <c r="FI275" s="23"/>
      <c r="FJ275" s="23"/>
      <c r="FK275" s="23"/>
      <c r="FL275" s="23"/>
      <c r="FM275" s="23"/>
      <c r="FN275" s="23"/>
      <c r="FO275" s="23"/>
      <c r="FP275" s="23"/>
      <c r="FQ275" s="23"/>
      <c r="FR275" s="23"/>
      <c r="FS275" s="23"/>
      <c r="FT275" s="23"/>
      <c r="FU275" s="23"/>
      <c r="FV275" s="23"/>
      <c r="FW275" s="23"/>
      <c r="FX275" s="23"/>
      <c r="FY275" s="23"/>
      <c r="FZ275" s="23"/>
      <c r="GA275" s="23"/>
      <c r="GB275" s="23"/>
      <c r="GC275" s="23"/>
      <c r="GD275" s="23"/>
      <c r="GE275" s="23"/>
      <c r="GF275" s="23"/>
      <c r="GG275" s="23"/>
      <c r="GH275" s="23"/>
      <c r="GI275" s="23"/>
      <c r="GJ275" s="23"/>
      <c r="GK275" s="23"/>
      <c r="GL275" s="23"/>
      <c r="GM275" s="23"/>
      <c r="GN275" s="23"/>
      <c r="GO275" s="23"/>
      <c r="GP275" s="23"/>
      <c r="GQ275" s="23"/>
      <c r="GR275" s="23"/>
      <c r="GS275" s="23"/>
      <c r="GT275" s="23"/>
      <c r="GU275" s="23"/>
      <c r="GV275" s="23"/>
      <c r="GW275" s="23"/>
      <c r="GX275" s="23"/>
      <c r="GY275" s="23"/>
      <c r="GZ275" s="23"/>
      <c r="HA275" s="23"/>
      <c r="HB275" s="23"/>
      <c r="HC275" s="23"/>
      <c r="HD275" s="23"/>
      <c r="HE275" s="23"/>
      <c r="HF275" s="23"/>
      <c r="HG275" s="23"/>
      <c r="HH275" s="23"/>
      <c r="HI275" s="23"/>
      <c r="HJ275" s="23"/>
      <c r="HK275" s="23"/>
      <c r="HL275" s="23"/>
      <c r="HM275" s="23"/>
      <c r="HN275" s="23"/>
      <c r="HO275" s="23"/>
      <c r="HP275" s="23"/>
      <c r="HQ275" s="23"/>
      <c r="HR275" s="23"/>
      <c r="HS275" s="23"/>
    </row>
    <row r="276" spans="1:227" s="143" customFormat="1">
      <c r="A276" s="23"/>
      <c r="G276" s="120"/>
      <c r="H276" s="96"/>
      <c r="I276" s="23"/>
      <c r="P276" s="23"/>
      <c r="Q276" s="23"/>
      <c r="R276" s="23"/>
      <c r="S276" s="50"/>
      <c r="T276" s="50"/>
      <c r="U276" s="50"/>
      <c r="V276" s="50"/>
      <c r="W276" s="50"/>
      <c r="X276" s="50"/>
      <c r="Y276" s="50"/>
      <c r="Z276" s="50"/>
      <c r="AA276" s="50"/>
      <c r="AB276" s="50"/>
      <c r="AC276" s="50"/>
      <c r="AD276" s="50"/>
      <c r="AE276" s="50"/>
      <c r="AF276" s="50"/>
      <c r="AG276" s="50"/>
      <c r="AH276" s="50"/>
      <c r="AI276" s="50"/>
      <c r="AJ276" s="50"/>
      <c r="AK276" s="50"/>
      <c r="AL276" s="50"/>
      <c r="AM276" s="50"/>
      <c r="AN276" s="50"/>
      <c r="AO276" s="50"/>
      <c r="AP276" s="50"/>
      <c r="AQ276" s="50"/>
      <c r="AR276" s="50"/>
      <c r="AS276" s="50"/>
      <c r="AT276" s="23"/>
      <c r="AU276" s="23"/>
      <c r="AV276" s="23"/>
      <c r="AW276" s="23"/>
      <c r="AX276" s="23"/>
      <c r="AY276" s="23"/>
      <c r="AZ276" s="23"/>
      <c r="BA276" s="23"/>
      <c r="BB276" s="23"/>
      <c r="BC276" s="23"/>
      <c r="BD276" s="23"/>
      <c r="BE276" s="23"/>
      <c r="BF276" s="23"/>
      <c r="BG276" s="23"/>
      <c r="BH276" s="23"/>
      <c r="BI276" s="23"/>
      <c r="BJ276" s="23"/>
      <c r="BK276" s="23"/>
      <c r="BL276" s="23"/>
      <c r="BM276" s="23"/>
      <c r="BN276" s="23"/>
      <c r="BO276" s="23"/>
      <c r="BP276" s="23"/>
      <c r="BQ276" s="23"/>
      <c r="BR276" s="23"/>
      <c r="BS276" s="23"/>
      <c r="BT276" s="23"/>
      <c r="BU276" s="23"/>
      <c r="BV276" s="23"/>
      <c r="BW276" s="23"/>
      <c r="BX276" s="23"/>
      <c r="BY276" s="23"/>
      <c r="BZ276" s="23"/>
      <c r="CA276" s="23"/>
      <c r="CB276" s="23"/>
      <c r="CC276" s="23"/>
      <c r="CD276" s="23"/>
      <c r="CE276" s="23"/>
      <c r="CF276" s="23"/>
      <c r="CG276" s="23"/>
      <c r="CH276" s="23"/>
      <c r="CI276" s="23"/>
      <c r="CJ276" s="23"/>
      <c r="CK276" s="23"/>
      <c r="CL276" s="23"/>
      <c r="CM276" s="23"/>
      <c r="CN276" s="23"/>
      <c r="CO276" s="23"/>
      <c r="CP276" s="23"/>
      <c r="CQ276" s="23"/>
      <c r="CR276" s="23"/>
      <c r="CS276" s="23"/>
      <c r="CT276" s="23"/>
      <c r="CU276" s="23"/>
      <c r="CV276" s="23"/>
      <c r="CW276" s="23"/>
      <c r="CX276" s="23"/>
      <c r="CY276" s="23"/>
      <c r="CZ276" s="23"/>
      <c r="DA276" s="23"/>
      <c r="DB276" s="23"/>
      <c r="DC276" s="23"/>
      <c r="DD276" s="23"/>
      <c r="DE276" s="23"/>
      <c r="DF276" s="23"/>
      <c r="DG276" s="23"/>
      <c r="DH276" s="23"/>
      <c r="DI276" s="23"/>
      <c r="DJ276" s="23"/>
      <c r="DK276" s="23"/>
      <c r="DL276" s="23"/>
      <c r="DM276" s="23"/>
      <c r="DN276" s="23"/>
      <c r="DO276" s="23"/>
      <c r="DP276" s="23"/>
      <c r="DQ276" s="23"/>
      <c r="DR276" s="23"/>
      <c r="DS276" s="23"/>
      <c r="DT276" s="23"/>
      <c r="DU276" s="23"/>
      <c r="DV276" s="23"/>
      <c r="DW276" s="23"/>
      <c r="DX276" s="23"/>
      <c r="DY276" s="23"/>
      <c r="DZ276" s="23"/>
      <c r="EA276" s="23"/>
      <c r="EB276" s="23"/>
      <c r="EC276" s="23"/>
      <c r="ED276" s="23"/>
      <c r="EE276" s="23"/>
      <c r="EF276" s="23"/>
      <c r="EG276" s="23"/>
      <c r="EH276" s="23"/>
      <c r="EI276" s="23"/>
      <c r="EJ276" s="23"/>
      <c r="EK276" s="23"/>
      <c r="EL276" s="23"/>
      <c r="EM276" s="23"/>
      <c r="EN276" s="23"/>
      <c r="EO276" s="23"/>
      <c r="EP276" s="23"/>
      <c r="EQ276" s="23"/>
      <c r="ER276" s="23"/>
      <c r="ES276" s="23"/>
      <c r="ET276" s="23"/>
      <c r="EU276" s="23"/>
      <c r="EV276" s="23"/>
      <c r="EW276" s="23"/>
      <c r="EX276" s="23"/>
      <c r="EY276" s="23"/>
      <c r="EZ276" s="23"/>
      <c r="FA276" s="23"/>
      <c r="FB276" s="23"/>
      <c r="FC276" s="23"/>
      <c r="FD276" s="23"/>
      <c r="FE276" s="23"/>
      <c r="FF276" s="23"/>
      <c r="FG276" s="23"/>
      <c r="FH276" s="23"/>
      <c r="FI276" s="23"/>
      <c r="FJ276" s="23"/>
      <c r="FK276" s="23"/>
      <c r="FL276" s="23"/>
      <c r="FM276" s="23"/>
      <c r="FN276" s="23"/>
      <c r="FO276" s="23"/>
      <c r="FP276" s="23"/>
      <c r="FQ276" s="23"/>
      <c r="FR276" s="23"/>
      <c r="FS276" s="23"/>
      <c r="FT276" s="23"/>
      <c r="FU276" s="23"/>
      <c r="FV276" s="23"/>
      <c r="FW276" s="23"/>
      <c r="FX276" s="23"/>
      <c r="FY276" s="23"/>
      <c r="FZ276" s="23"/>
      <c r="GA276" s="23"/>
      <c r="GB276" s="23"/>
      <c r="GC276" s="23"/>
      <c r="GD276" s="23"/>
      <c r="GE276" s="23"/>
      <c r="GF276" s="23"/>
      <c r="GG276" s="23"/>
      <c r="GH276" s="23"/>
      <c r="GI276" s="23"/>
      <c r="GJ276" s="23"/>
      <c r="GK276" s="23"/>
      <c r="GL276" s="23"/>
      <c r="GM276" s="23"/>
      <c r="GN276" s="23"/>
      <c r="GO276" s="23"/>
      <c r="GP276" s="23"/>
      <c r="GQ276" s="23"/>
      <c r="GR276" s="23"/>
      <c r="GS276" s="23"/>
      <c r="GT276" s="23"/>
      <c r="GU276" s="23"/>
      <c r="GV276" s="23"/>
      <c r="GW276" s="23"/>
      <c r="GX276" s="23"/>
      <c r="GY276" s="23"/>
      <c r="GZ276" s="23"/>
      <c r="HA276" s="23"/>
      <c r="HB276" s="23"/>
      <c r="HC276" s="23"/>
      <c r="HD276" s="23"/>
      <c r="HE276" s="23"/>
      <c r="HF276" s="23"/>
      <c r="HG276" s="23"/>
      <c r="HH276" s="23"/>
      <c r="HI276" s="23"/>
      <c r="HJ276" s="23"/>
      <c r="HK276" s="23"/>
      <c r="HL276" s="23"/>
      <c r="HM276" s="23"/>
      <c r="HN276" s="23"/>
      <c r="HO276" s="23"/>
      <c r="HP276" s="23"/>
      <c r="HQ276" s="23"/>
      <c r="HR276" s="23"/>
      <c r="HS276" s="23"/>
    </row>
    <row r="277" spans="1:227" s="143" customFormat="1">
      <c r="A277" s="23"/>
      <c r="G277" s="120"/>
      <c r="H277" s="96"/>
      <c r="I277" s="23"/>
      <c r="P277" s="23"/>
      <c r="Q277" s="23"/>
      <c r="R277" s="23"/>
      <c r="S277" s="50"/>
      <c r="T277" s="50"/>
      <c r="U277" s="50"/>
      <c r="V277" s="50"/>
      <c r="W277" s="50"/>
      <c r="X277" s="50"/>
      <c r="Y277" s="50"/>
      <c r="Z277" s="50"/>
      <c r="AA277" s="50"/>
      <c r="AB277" s="50"/>
      <c r="AC277" s="50"/>
      <c r="AD277" s="50"/>
      <c r="AE277" s="50"/>
      <c r="AF277" s="50"/>
      <c r="AG277" s="50"/>
      <c r="AH277" s="50"/>
      <c r="AI277" s="50"/>
      <c r="AJ277" s="50"/>
      <c r="AK277" s="50"/>
      <c r="AL277" s="50"/>
      <c r="AM277" s="50"/>
      <c r="AN277" s="50"/>
      <c r="AO277" s="50"/>
      <c r="AP277" s="50"/>
      <c r="AQ277" s="50"/>
      <c r="AR277" s="50"/>
      <c r="AS277" s="50"/>
      <c r="AT277" s="23"/>
      <c r="AU277" s="23"/>
      <c r="AV277" s="23"/>
      <c r="AW277" s="23"/>
      <c r="AX277" s="23"/>
      <c r="AY277" s="23"/>
      <c r="AZ277" s="23"/>
      <c r="BA277" s="23"/>
      <c r="BB277" s="23"/>
      <c r="BC277" s="23"/>
      <c r="BD277" s="23"/>
      <c r="BE277" s="23"/>
      <c r="BF277" s="23"/>
      <c r="BG277" s="23"/>
      <c r="BH277" s="23"/>
      <c r="BI277" s="23"/>
      <c r="BJ277" s="23"/>
      <c r="BK277" s="23"/>
      <c r="BL277" s="23"/>
      <c r="BM277" s="23"/>
      <c r="BN277" s="23"/>
      <c r="BO277" s="23"/>
      <c r="BP277" s="23"/>
      <c r="BQ277" s="23"/>
      <c r="BR277" s="23"/>
      <c r="BS277" s="23"/>
      <c r="BT277" s="23"/>
      <c r="BU277" s="23"/>
      <c r="BV277" s="23"/>
      <c r="BW277" s="23"/>
      <c r="BX277" s="23"/>
      <c r="BY277" s="23"/>
      <c r="BZ277" s="23"/>
      <c r="CA277" s="23"/>
      <c r="CB277" s="23"/>
      <c r="CC277" s="23"/>
      <c r="CD277" s="23"/>
      <c r="CE277" s="23"/>
      <c r="CF277" s="23"/>
      <c r="CG277" s="23"/>
      <c r="CH277" s="23"/>
      <c r="CI277" s="23"/>
      <c r="CJ277" s="23"/>
      <c r="CK277" s="23"/>
      <c r="CL277" s="23"/>
      <c r="CM277" s="23"/>
      <c r="CN277" s="23"/>
      <c r="CO277" s="23"/>
      <c r="CP277" s="23"/>
      <c r="CQ277" s="23"/>
      <c r="CR277" s="23"/>
      <c r="CS277" s="23"/>
      <c r="CT277" s="23"/>
      <c r="CU277" s="23"/>
      <c r="CV277" s="23"/>
      <c r="CW277" s="23"/>
      <c r="CX277" s="23"/>
      <c r="CY277" s="23"/>
      <c r="CZ277" s="23"/>
      <c r="DA277" s="23"/>
      <c r="DB277" s="23"/>
      <c r="DC277" s="23"/>
      <c r="DD277" s="23"/>
      <c r="DE277" s="23"/>
      <c r="DF277" s="23"/>
      <c r="DG277" s="23"/>
      <c r="DH277" s="23"/>
      <c r="DI277" s="23"/>
      <c r="DJ277" s="23"/>
      <c r="DK277" s="23"/>
      <c r="DL277" s="23"/>
      <c r="DM277" s="23"/>
      <c r="DN277" s="23"/>
      <c r="DO277" s="23"/>
      <c r="DP277" s="23"/>
      <c r="DQ277" s="23"/>
      <c r="DR277" s="23"/>
      <c r="DS277" s="23"/>
      <c r="DT277" s="23"/>
      <c r="DU277" s="23"/>
      <c r="DV277" s="23"/>
      <c r="DW277" s="23"/>
      <c r="DX277" s="23"/>
      <c r="DY277" s="23"/>
      <c r="DZ277" s="23"/>
      <c r="EA277" s="23"/>
      <c r="EB277" s="23"/>
      <c r="EC277" s="23"/>
      <c r="ED277" s="23"/>
      <c r="EE277" s="23"/>
      <c r="EF277" s="23"/>
      <c r="EG277" s="23"/>
      <c r="EH277" s="23"/>
      <c r="EI277" s="23"/>
      <c r="EJ277" s="23"/>
      <c r="EK277" s="23"/>
      <c r="EL277" s="23"/>
      <c r="EM277" s="23"/>
      <c r="EN277" s="23"/>
      <c r="EO277" s="23"/>
      <c r="EP277" s="23"/>
      <c r="EQ277" s="23"/>
      <c r="ER277" s="23"/>
      <c r="ES277" s="23"/>
      <c r="ET277" s="23"/>
      <c r="EU277" s="23"/>
      <c r="EV277" s="23"/>
      <c r="EW277" s="23"/>
      <c r="EX277" s="23"/>
      <c r="EY277" s="23"/>
      <c r="EZ277" s="23"/>
      <c r="FA277" s="23"/>
      <c r="FB277" s="23"/>
      <c r="FC277" s="23"/>
      <c r="FD277" s="23"/>
      <c r="FE277" s="23"/>
      <c r="FF277" s="23"/>
      <c r="FG277" s="23"/>
      <c r="FH277" s="23"/>
      <c r="FI277" s="23"/>
      <c r="FJ277" s="23"/>
      <c r="FK277" s="23"/>
      <c r="FL277" s="23"/>
      <c r="FM277" s="23"/>
      <c r="FN277" s="23"/>
      <c r="FO277" s="23"/>
      <c r="FP277" s="23"/>
      <c r="FQ277" s="23"/>
      <c r="FR277" s="23"/>
      <c r="FS277" s="23"/>
      <c r="FT277" s="23"/>
      <c r="FU277" s="23"/>
      <c r="FV277" s="23"/>
      <c r="FW277" s="23"/>
      <c r="FX277" s="23"/>
      <c r="FY277" s="23"/>
      <c r="FZ277" s="23"/>
      <c r="GA277" s="23"/>
      <c r="GB277" s="23"/>
      <c r="GC277" s="23"/>
      <c r="GD277" s="23"/>
      <c r="GE277" s="23"/>
      <c r="GF277" s="23"/>
      <c r="GG277" s="23"/>
      <c r="GH277" s="23"/>
      <c r="GI277" s="23"/>
      <c r="GJ277" s="23"/>
      <c r="GK277" s="23"/>
      <c r="GL277" s="23"/>
      <c r="GM277" s="23"/>
      <c r="GN277" s="23"/>
      <c r="GO277" s="23"/>
      <c r="GP277" s="23"/>
      <c r="GQ277" s="23"/>
      <c r="GR277" s="23"/>
      <c r="GS277" s="23"/>
      <c r="GT277" s="23"/>
      <c r="GU277" s="23"/>
      <c r="GV277" s="23"/>
      <c r="GW277" s="23"/>
      <c r="GX277" s="23"/>
      <c r="GY277" s="23"/>
      <c r="GZ277" s="23"/>
      <c r="HA277" s="23"/>
      <c r="HB277" s="23"/>
      <c r="HC277" s="23"/>
      <c r="HD277" s="23"/>
      <c r="HE277" s="23"/>
      <c r="HF277" s="23"/>
      <c r="HG277" s="23"/>
      <c r="HH277" s="23"/>
      <c r="HI277" s="23"/>
      <c r="HJ277" s="23"/>
      <c r="HK277" s="23"/>
      <c r="HL277" s="23"/>
      <c r="HM277" s="23"/>
      <c r="HN277" s="23"/>
      <c r="HO277" s="23"/>
      <c r="HP277" s="23"/>
      <c r="HQ277" s="23"/>
      <c r="HR277" s="23"/>
      <c r="HS277" s="23"/>
    </row>
    <row r="278" spans="1:227" s="143" customFormat="1">
      <c r="A278" s="23"/>
      <c r="G278" s="120"/>
      <c r="H278" s="96"/>
      <c r="I278" s="23"/>
      <c r="P278" s="23"/>
      <c r="Q278" s="23"/>
      <c r="R278" s="23"/>
      <c r="S278" s="50"/>
      <c r="T278" s="50"/>
      <c r="U278" s="50"/>
      <c r="V278" s="50"/>
      <c r="W278" s="50"/>
      <c r="X278" s="50"/>
      <c r="Y278" s="50"/>
      <c r="Z278" s="50"/>
      <c r="AA278" s="50"/>
      <c r="AB278" s="50"/>
      <c r="AC278" s="50"/>
      <c r="AD278" s="50"/>
      <c r="AE278" s="50"/>
      <c r="AF278" s="50"/>
      <c r="AG278" s="50"/>
      <c r="AH278" s="50"/>
      <c r="AI278" s="50"/>
      <c r="AJ278" s="50"/>
      <c r="AK278" s="50"/>
      <c r="AL278" s="50"/>
      <c r="AM278" s="50"/>
      <c r="AN278" s="50"/>
      <c r="AO278" s="50"/>
      <c r="AP278" s="50"/>
      <c r="AQ278" s="50"/>
      <c r="AR278" s="50"/>
      <c r="AS278" s="50"/>
      <c r="AT278" s="23"/>
      <c r="AU278" s="23"/>
      <c r="AV278" s="23"/>
      <c r="AW278" s="23"/>
      <c r="AX278" s="23"/>
      <c r="AY278" s="23"/>
      <c r="AZ278" s="23"/>
      <c r="BA278" s="23"/>
      <c r="BB278" s="23"/>
      <c r="BC278" s="23"/>
      <c r="BD278" s="23"/>
      <c r="BE278" s="23"/>
      <c r="BF278" s="23"/>
      <c r="BG278" s="23"/>
      <c r="BH278" s="23"/>
      <c r="BI278" s="23"/>
      <c r="BJ278" s="23"/>
      <c r="BK278" s="23"/>
      <c r="BL278" s="23"/>
      <c r="BM278" s="23"/>
      <c r="BN278" s="23"/>
      <c r="BO278" s="23"/>
      <c r="BP278" s="23"/>
      <c r="BQ278" s="23"/>
      <c r="BR278" s="23"/>
      <c r="BS278" s="23"/>
      <c r="BT278" s="23"/>
      <c r="BU278" s="23"/>
      <c r="BV278" s="23"/>
      <c r="BW278" s="23"/>
      <c r="BX278" s="23"/>
      <c r="BY278" s="23"/>
      <c r="BZ278" s="23"/>
      <c r="CA278" s="23"/>
      <c r="CB278" s="23"/>
      <c r="CC278" s="23"/>
      <c r="CD278" s="23"/>
      <c r="CE278" s="23"/>
      <c r="CF278" s="23"/>
      <c r="CG278" s="23"/>
      <c r="CH278" s="23"/>
      <c r="CI278" s="23"/>
      <c r="CJ278" s="23"/>
      <c r="CK278" s="23"/>
      <c r="CL278" s="23"/>
      <c r="CM278" s="23"/>
      <c r="CN278" s="23"/>
      <c r="CO278" s="23"/>
      <c r="CP278" s="23"/>
      <c r="CQ278" s="23"/>
      <c r="CR278" s="23"/>
      <c r="CS278" s="23"/>
      <c r="CT278" s="23"/>
      <c r="CU278" s="23"/>
      <c r="CV278" s="23"/>
      <c r="CW278" s="23"/>
      <c r="CX278" s="23"/>
      <c r="CY278" s="23"/>
      <c r="CZ278" s="23"/>
      <c r="DA278" s="23"/>
      <c r="DB278" s="23"/>
      <c r="DC278" s="23"/>
      <c r="DD278" s="23"/>
      <c r="DE278" s="23"/>
      <c r="DF278" s="23"/>
      <c r="DG278" s="23"/>
      <c r="DH278" s="23"/>
      <c r="DI278" s="23"/>
      <c r="DJ278" s="23"/>
      <c r="DK278" s="23"/>
      <c r="DL278" s="23"/>
      <c r="DM278" s="23"/>
      <c r="DN278" s="23"/>
      <c r="DO278" s="23"/>
      <c r="DP278" s="23"/>
      <c r="DQ278" s="23"/>
      <c r="DR278" s="23"/>
      <c r="DS278" s="23"/>
      <c r="DT278" s="23"/>
      <c r="DU278" s="23"/>
      <c r="DV278" s="23"/>
      <c r="DW278" s="23"/>
      <c r="DX278" s="23"/>
      <c r="DY278" s="23"/>
      <c r="DZ278" s="23"/>
      <c r="EA278" s="23"/>
      <c r="EB278" s="23"/>
      <c r="EC278" s="23"/>
      <c r="ED278" s="23"/>
      <c r="EE278" s="23"/>
      <c r="EF278" s="23"/>
      <c r="EG278" s="23"/>
      <c r="EH278" s="23"/>
      <c r="EI278" s="23"/>
      <c r="EJ278" s="23"/>
      <c r="EK278" s="23"/>
      <c r="EL278" s="23"/>
      <c r="EM278" s="23"/>
      <c r="EN278" s="23"/>
      <c r="EO278" s="23"/>
      <c r="EP278" s="23"/>
      <c r="EQ278" s="23"/>
      <c r="ER278" s="23"/>
      <c r="ES278" s="23"/>
      <c r="ET278" s="23"/>
      <c r="EU278" s="23"/>
      <c r="EV278" s="23"/>
      <c r="EW278" s="23"/>
      <c r="EX278" s="23"/>
      <c r="EY278" s="23"/>
      <c r="EZ278" s="23"/>
      <c r="FA278" s="23"/>
      <c r="FB278" s="23"/>
      <c r="FC278" s="23"/>
      <c r="FD278" s="23"/>
      <c r="FE278" s="23"/>
      <c r="FF278" s="23"/>
      <c r="FG278" s="23"/>
      <c r="FH278" s="23"/>
      <c r="FI278" s="23"/>
      <c r="FJ278" s="23"/>
      <c r="FK278" s="23"/>
      <c r="FL278" s="23"/>
      <c r="FM278" s="23"/>
      <c r="FN278" s="23"/>
      <c r="FO278" s="23"/>
      <c r="FP278" s="23"/>
      <c r="FQ278" s="23"/>
      <c r="FR278" s="23"/>
      <c r="FS278" s="23"/>
      <c r="FT278" s="23"/>
      <c r="FU278" s="23"/>
      <c r="FV278" s="23"/>
      <c r="FW278" s="23"/>
      <c r="FX278" s="23"/>
      <c r="FY278" s="23"/>
      <c r="FZ278" s="23"/>
      <c r="GA278" s="23"/>
      <c r="GB278" s="23"/>
      <c r="GC278" s="23"/>
      <c r="GD278" s="23"/>
      <c r="GE278" s="23"/>
      <c r="GF278" s="23"/>
      <c r="GG278" s="23"/>
      <c r="GH278" s="23"/>
      <c r="GI278" s="23"/>
      <c r="GJ278" s="23"/>
      <c r="GK278" s="23"/>
      <c r="GL278" s="23"/>
      <c r="GM278" s="23"/>
      <c r="GN278" s="23"/>
      <c r="GO278" s="23"/>
      <c r="GP278" s="23"/>
      <c r="GQ278" s="23"/>
      <c r="GR278" s="23"/>
      <c r="GS278" s="23"/>
      <c r="GT278" s="23"/>
      <c r="GU278" s="23"/>
      <c r="GV278" s="23"/>
      <c r="GW278" s="23"/>
      <c r="GX278" s="23"/>
      <c r="GY278" s="23"/>
      <c r="GZ278" s="23"/>
      <c r="HA278" s="23"/>
      <c r="HB278" s="23"/>
      <c r="HC278" s="23"/>
      <c r="HD278" s="23"/>
      <c r="HE278" s="23"/>
      <c r="HF278" s="23"/>
      <c r="HG278" s="23"/>
      <c r="HH278" s="23"/>
      <c r="HI278" s="23"/>
      <c r="HJ278" s="23"/>
      <c r="HK278" s="23"/>
      <c r="HL278" s="23"/>
      <c r="HM278" s="23"/>
      <c r="HN278" s="23"/>
      <c r="HO278" s="23"/>
      <c r="HP278" s="23"/>
      <c r="HQ278" s="23"/>
      <c r="HR278" s="23"/>
      <c r="HS278" s="23"/>
    </row>
    <row r="279" spans="1:227" s="143" customFormat="1" ht="24" customHeight="1">
      <c r="A279" s="23"/>
      <c r="G279" s="120"/>
      <c r="H279" s="96"/>
      <c r="I279" s="23"/>
      <c r="P279" s="23"/>
      <c r="Q279" s="23"/>
      <c r="R279" s="23"/>
      <c r="S279" s="50"/>
      <c r="T279" s="50"/>
      <c r="U279" s="50"/>
      <c r="V279" s="50"/>
      <c r="W279" s="50"/>
      <c r="X279" s="50"/>
      <c r="Y279" s="50"/>
      <c r="Z279" s="50"/>
      <c r="AA279" s="50"/>
      <c r="AB279" s="50"/>
      <c r="AC279" s="50"/>
      <c r="AD279" s="50"/>
      <c r="AE279" s="50"/>
      <c r="AF279" s="50"/>
      <c r="AG279" s="50"/>
      <c r="AH279" s="50"/>
      <c r="AI279" s="50"/>
      <c r="AJ279" s="50"/>
      <c r="AK279" s="50"/>
      <c r="AL279" s="50"/>
      <c r="AM279" s="50"/>
      <c r="AN279" s="50"/>
      <c r="AO279" s="50"/>
      <c r="AP279" s="50"/>
      <c r="AQ279" s="50"/>
      <c r="AR279" s="50"/>
      <c r="AS279" s="50"/>
      <c r="AT279" s="23"/>
      <c r="AU279" s="23"/>
      <c r="AV279" s="23"/>
      <c r="AW279" s="23"/>
      <c r="AX279" s="23"/>
      <c r="AY279" s="23"/>
      <c r="AZ279" s="23"/>
      <c r="BA279" s="23"/>
      <c r="BB279" s="23"/>
      <c r="BC279" s="23"/>
      <c r="BD279" s="23"/>
      <c r="BE279" s="23"/>
      <c r="BF279" s="23"/>
      <c r="BG279" s="23"/>
      <c r="BH279" s="23"/>
      <c r="BI279" s="23"/>
      <c r="BJ279" s="23"/>
      <c r="BK279" s="23"/>
      <c r="BL279" s="23"/>
      <c r="BM279" s="23"/>
      <c r="BN279" s="23"/>
      <c r="BO279" s="23"/>
      <c r="BP279" s="23"/>
      <c r="BQ279" s="23"/>
      <c r="BR279" s="23"/>
      <c r="BS279" s="23"/>
      <c r="BT279" s="23"/>
      <c r="BU279" s="23"/>
      <c r="BV279" s="23"/>
      <c r="BW279" s="23"/>
      <c r="BX279" s="23"/>
      <c r="BY279" s="23"/>
      <c r="BZ279" s="23"/>
      <c r="CA279" s="23"/>
      <c r="CB279" s="23"/>
      <c r="CC279" s="23"/>
      <c r="CD279" s="23"/>
      <c r="CE279" s="23"/>
      <c r="CF279" s="23"/>
      <c r="CG279" s="23"/>
      <c r="CH279" s="23"/>
      <c r="CI279" s="23"/>
      <c r="CJ279" s="23"/>
      <c r="CK279" s="23"/>
      <c r="CL279" s="23"/>
      <c r="CM279" s="23"/>
      <c r="CN279" s="23"/>
      <c r="CO279" s="23"/>
      <c r="CP279" s="23"/>
      <c r="CQ279" s="23"/>
      <c r="CR279" s="23"/>
      <c r="CS279" s="23"/>
      <c r="CT279" s="23"/>
      <c r="CU279" s="23"/>
      <c r="CV279" s="23"/>
      <c r="CW279" s="23"/>
      <c r="CX279" s="23"/>
      <c r="CY279" s="23"/>
      <c r="CZ279" s="23"/>
      <c r="DA279" s="23"/>
      <c r="DB279" s="23"/>
      <c r="DC279" s="23"/>
      <c r="DD279" s="23"/>
      <c r="DE279" s="23"/>
      <c r="DF279" s="23"/>
      <c r="DG279" s="23"/>
      <c r="DH279" s="23"/>
      <c r="DI279" s="23"/>
      <c r="DJ279" s="23"/>
      <c r="DK279" s="23"/>
      <c r="DL279" s="23"/>
      <c r="DM279" s="23"/>
      <c r="DN279" s="23"/>
      <c r="DO279" s="23"/>
      <c r="DP279" s="23"/>
      <c r="DQ279" s="23"/>
      <c r="DR279" s="23"/>
      <c r="DS279" s="23"/>
      <c r="DT279" s="23"/>
      <c r="DU279" s="23"/>
      <c r="DV279" s="23"/>
      <c r="DW279" s="23"/>
      <c r="DX279" s="23"/>
      <c r="DY279" s="23"/>
      <c r="DZ279" s="23"/>
      <c r="EA279" s="23"/>
      <c r="EB279" s="23"/>
      <c r="EC279" s="23"/>
      <c r="ED279" s="23"/>
      <c r="EE279" s="23"/>
      <c r="EF279" s="23"/>
      <c r="EG279" s="23"/>
      <c r="EH279" s="23"/>
      <c r="EI279" s="23"/>
      <c r="EJ279" s="23"/>
      <c r="EK279" s="23"/>
      <c r="EL279" s="23"/>
      <c r="EM279" s="23"/>
      <c r="EN279" s="23"/>
      <c r="EO279" s="23"/>
      <c r="EP279" s="23"/>
      <c r="EQ279" s="23"/>
      <c r="ER279" s="23"/>
      <c r="ES279" s="23"/>
      <c r="ET279" s="23"/>
      <c r="EU279" s="23"/>
      <c r="EV279" s="23"/>
      <c r="EW279" s="23"/>
      <c r="EX279" s="23"/>
      <c r="EY279" s="23"/>
      <c r="EZ279" s="23"/>
      <c r="FA279" s="23"/>
      <c r="FB279" s="23"/>
      <c r="FC279" s="23"/>
      <c r="FD279" s="23"/>
      <c r="FE279" s="23"/>
      <c r="FF279" s="23"/>
      <c r="FG279" s="23"/>
      <c r="FH279" s="23"/>
      <c r="FI279" s="23"/>
      <c r="FJ279" s="23"/>
      <c r="FK279" s="23"/>
      <c r="FL279" s="23"/>
      <c r="FM279" s="23"/>
      <c r="FN279" s="23"/>
      <c r="FO279" s="23"/>
      <c r="FP279" s="23"/>
      <c r="FQ279" s="23"/>
      <c r="FR279" s="23"/>
      <c r="FS279" s="23"/>
      <c r="FT279" s="23"/>
      <c r="FU279" s="23"/>
      <c r="FV279" s="23"/>
      <c r="FW279" s="23"/>
      <c r="FX279" s="23"/>
      <c r="FY279" s="23"/>
      <c r="FZ279" s="23"/>
      <c r="GA279" s="23"/>
      <c r="GB279" s="23"/>
      <c r="GC279" s="23"/>
      <c r="GD279" s="23"/>
      <c r="GE279" s="23"/>
      <c r="GF279" s="23"/>
      <c r="GG279" s="23"/>
      <c r="GH279" s="23"/>
      <c r="GI279" s="23"/>
      <c r="GJ279" s="23"/>
      <c r="GK279" s="23"/>
      <c r="GL279" s="23"/>
      <c r="GM279" s="23"/>
      <c r="GN279" s="23"/>
      <c r="GO279" s="23"/>
      <c r="GP279" s="23"/>
      <c r="GQ279" s="23"/>
      <c r="GR279" s="23"/>
      <c r="GS279" s="23"/>
      <c r="GT279" s="23"/>
      <c r="GU279" s="23"/>
      <c r="GV279" s="23"/>
      <c r="GW279" s="23"/>
      <c r="GX279" s="23"/>
      <c r="GY279" s="23"/>
      <c r="GZ279" s="23"/>
      <c r="HA279" s="23"/>
      <c r="HB279" s="23"/>
      <c r="HC279" s="23"/>
      <c r="HD279" s="23"/>
      <c r="HE279" s="23"/>
      <c r="HF279" s="23"/>
      <c r="HG279" s="23"/>
      <c r="HH279" s="23"/>
      <c r="HI279" s="23"/>
      <c r="HJ279" s="23"/>
      <c r="HK279" s="23"/>
      <c r="HL279" s="23"/>
      <c r="HM279" s="23"/>
      <c r="HN279" s="23"/>
      <c r="HO279" s="23"/>
      <c r="HP279" s="23"/>
      <c r="HQ279" s="23"/>
      <c r="HR279" s="23"/>
      <c r="HS279" s="23"/>
    </row>
    <row r="280" spans="1:227" s="143" customFormat="1">
      <c r="A280" s="23"/>
      <c r="G280" s="120"/>
      <c r="H280" s="96"/>
      <c r="I280" s="23"/>
      <c r="P280" s="23"/>
      <c r="Q280" s="23"/>
      <c r="R280" s="23"/>
      <c r="S280" s="50"/>
      <c r="T280" s="50"/>
      <c r="U280" s="50"/>
      <c r="V280" s="50"/>
      <c r="W280" s="50"/>
      <c r="X280" s="50"/>
      <c r="Y280" s="50"/>
      <c r="Z280" s="50"/>
      <c r="AA280" s="50"/>
      <c r="AB280" s="50"/>
      <c r="AC280" s="50"/>
      <c r="AD280" s="50"/>
      <c r="AE280" s="50"/>
      <c r="AF280" s="50"/>
      <c r="AG280" s="50"/>
      <c r="AH280" s="50"/>
      <c r="AI280" s="50"/>
      <c r="AJ280" s="50"/>
      <c r="AK280" s="50"/>
      <c r="AL280" s="50"/>
      <c r="AM280" s="50"/>
      <c r="AN280" s="50"/>
      <c r="AO280" s="50"/>
      <c r="AP280" s="50"/>
      <c r="AQ280" s="50"/>
      <c r="AR280" s="50"/>
      <c r="AS280" s="50"/>
      <c r="AT280" s="23"/>
      <c r="AU280" s="23"/>
      <c r="AV280" s="23"/>
      <c r="AW280" s="23"/>
      <c r="AX280" s="23"/>
      <c r="AY280" s="23"/>
      <c r="AZ280" s="23"/>
      <c r="BA280" s="23"/>
      <c r="BB280" s="23"/>
      <c r="BC280" s="23"/>
      <c r="BD280" s="23"/>
      <c r="BE280" s="23"/>
      <c r="BF280" s="23"/>
      <c r="BG280" s="23"/>
      <c r="BH280" s="23"/>
      <c r="BI280" s="23"/>
      <c r="BJ280" s="23"/>
      <c r="BK280" s="23"/>
      <c r="BL280" s="23"/>
      <c r="BM280" s="23"/>
      <c r="BN280" s="23"/>
      <c r="BO280" s="23"/>
      <c r="BP280" s="23"/>
      <c r="BQ280" s="23"/>
      <c r="BR280" s="23"/>
      <c r="BS280" s="23"/>
      <c r="BT280" s="23"/>
      <c r="BU280" s="23"/>
      <c r="BV280" s="23"/>
      <c r="BW280" s="23"/>
      <c r="BX280" s="23"/>
      <c r="BY280" s="23"/>
      <c r="BZ280" s="23"/>
      <c r="CA280" s="23"/>
      <c r="CB280" s="23"/>
      <c r="CC280" s="23"/>
      <c r="CD280" s="23"/>
      <c r="CE280" s="23"/>
      <c r="CF280" s="23"/>
      <c r="CG280" s="23"/>
      <c r="CH280" s="23"/>
      <c r="CI280" s="23"/>
      <c r="CJ280" s="23"/>
      <c r="CK280" s="23"/>
      <c r="CL280" s="23"/>
      <c r="CM280" s="23"/>
      <c r="CN280" s="23"/>
      <c r="CO280" s="23"/>
      <c r="CP280" s="23"/>
      <c r="CQ280" s="23"/>
      <c r="CR280" s="23"/>
      <c r="CS280" s="23"/>
      <c r="CT280" s="23"/>
      <c r="CU280" s="23"/>
      <c r="CV280" s="23"/>
      <c r="CW280" s="23"/>
      <c r="CX280" s="23"/>
      <c r="CY280" s="23"/>
      <c r="CZ280" s="23"/>
      <c r="DA280" s="23"/>
      <c r="DB280" s="23"/>
      <c r="DC280" s="23"/>
      <c r="DD280" s="23"/>
      <c r="DE280" s="23"/>
      <c r="DF280" s="23"/>
      <c r="DG280" s="23"/>
      <c r="DH280" s="23"/>
      <c r="DI280" s="23"/>
      <c r="DJ280" s="23"/>
      <c r="DK280" s="23"/>
      <c r="DL280" s="23"/>
      <c r="DM280" s="23"/>
      <c r="DN280" s="23"/>
      <c r="DO280" s="23"/>
      <c r="DP280" s="23"/>
      <c r="DQ280" s="23"/>
      <c r="DR280" s="23"/>
      <c r="DS280" s="23"/>
      <c r="DT280" s="23"/>
      <c r="DU280" s="23"/>
      <c r="DV280" s="23"/>
      <c r="DW280" s="23"/>
      <c r="DX280" s="23"/>
      <c r="DY280" s="23"/>
      <c r="DZ280" s="23"/>
      <c r="EA280" s="23"/>
      <c r="EB280" s="23"/>
      <c r="EC280" s="23"/>
      <c r="ED280" s="23"/>
      <c r="EE280" s="23"/>
      <c r="EF280" s="23"/>
      <c r="EG280" s="23"/>
      <c r="EH280" s="23"/>
      <c r="EI280" s="23"/>
      <c r="EJ280" s="23"/>
      <c r="EK280" s="23"/>
      <c r="EL280" s="23"/>
      <c r="EM280" s="23"/>
      <c r="EN280" s="23"/>
      <c r="EO280" s="23"/>
      <c r="EP280" s="23"/>
      <c r="EQ280" s="23"/>
      <c r="ER280" s="23"/>
      <c r="ES280" s="23"/>
      <c r="ET280" s="23"/>
      <c r="EU280" s="23"/>
      <c r="EV280" s="23"/>
      <c r="EW280" s="23"/>
      <c r="EX280" s="23"/>
      <c r="EY280" s="23"/>
      <c r="EZ280" s="23"/>
      <c r="FA280" s="23"/>
      <c r="FB280" s="23"/>
      <c r="FC280" s="23"/>
      <c r="FD280" s="23"/>
      <c r="FE280" s="23"/>
      <c r="FF280" s="23"/>
      <c r="FG280" s="23"/>
      <c r="FH280" s="23"/>
      <c r="FI280" s="23"/>
      <c r="FJ280" s="23"/>
      <c r="FK280" s="23"/>
      <c r="FL280" s="23"/>
      <c r="FM280" s="23"/>
      <c r="FN280" s="23"/>
      <c r="FO280" s="23"/>
      <c r="FP280" s="23"/>
      <c r="FQ280" s="23"/>
      <c r="FR280" s="23"/>
      <c r="FS280" s="23"/>
      <c r="FT280" s="23"/>
      <c r="FU280" s="23"/>
      <c r="FV280" s="23"/>
      <c r="FW280" s="23"/>
      <c r="FX280" s="23"/>
      <c r="FY280" s="23"/>
      <c r="FZ280" s="23"/>
      <c r="GA280" s="23"/>
      <c r="GB280" s="23"/>
      <c r="GC280" s="23"/>
      <c r="GD280" s="23"/>
      <c r="GE280" s="23"/>
      <c r="GF280" s="23"/>
      <c r="GG280" s="23"/>
      <c r="GH280" s="23"/>
      <c r="GI280" s="23"/>
      <c r="GJ280" s="23"/>
      <c r="GK280" s="23"/>
      <c r="GL280" s="23"/>
      <c r="GM280" s="23"/>
      <c r="GN280" s="23"/>
      <c r="GO280" s="23"/>
      <c r="GP280" s="23"/>
      <c r="GQ280" s="23"/>
      <c r="GR280" s="23"/>
      <c r="GS280" s="23"/>
      <c r="GT280" s="23"/>
      <c r="GU280" s="23"/>
      <c r="GV280" s="23"/>
      <c r="GW280" s="23"/>
      <c r="GX280" s="23"/>
      <c r="GY280" s="23"/>
      <c r="GZ280" s="23"/>
      <c r="HA280" s="23"/>
      <c r="HB280" s="23"/>
      <c r="HC280" s="23"/>
      <c r="HD280" s="23"/>
      <c r="HE280" s="23"/>
      <c r="HF280" s="23"/>
      <c r="HG280" s="23"/>
      <c r="HH280" s="23"/>
      <c r="HI280" s="23"/>
      <c r="HJ280" s="23"/>
      <c r="HK280" s="23"/>
      <c r="HL280" s="23"/>
      <c r="HM280" s="23"/>
      <c r="HN280" s="23"/>
      <c r="HO280" s="23"/>
      <c r="HP280" s="23"/>
      <c r="HQ280" s="23"/>
      <c r="HR280" s="23"/>
      <c r="HS280" s="23"/>
    </row>
    <row r="281" spans="1:227" s="143" customFormat="1">
      <c r="A281" s="23"/>
      <c r="G281" s="120"/>
      <c r="H281" s="96"/>
      <c r="I281" s="23"/>
      <c r="P281" s="23"/>
      <c r="Q281" s="23"/>
      <c r="R281" s="23"/>
      <c r="S281" s="50"/>
      <c r="T281" s="50"/>
      <c r="U281" s="50"/>
      <c r="V281" s="50"/>
      <c r="W281" s="50"/>
      <c r="X281" s="50"/>
      <c r="Y281" s="50"/>
      <c r="Z281" s="50"/>
      <c r="AA281" s="50"/>
      <c r="AB281" s="50"/>
      <c r="AC281" s="50"/>
      <c r="AD281" s="50"/>
      <c r="AE281" s="50"/>
      <c r="AF281" s="50"/>
      <c r="AG281" s="50"/>
      <c r="AH281" s="50"/>
      <c r="AI281" s="50"/>
      <c r="AJ281" s="50"/>
      <c r="AK281" s="50"/>
      <c r="AL281" s="50"/>
      <c r="AM281" s="50"/>
      <c r="AN281" s="50"/>
      <c r="AO281" s="50"/>
      <c r="AP281" s="50"/>
      <c r="AQ281" s="50"/>
      <c r="AR281" s="50"/>
      <c r="AS281" s="50"/>
      <c r="AT281" s="23"/>
      <c r="AU281" s="23"/>
      <c r="AV281" s="23"/>
      <c r="AW281" s="23"/>
      <c r="AX281" s="23"/>
      <c r="AY281" s="23"/>
      <c r="AZ281" s="23"/>
      <c r="BA281" s="23"/>
      <c r="BB281" s="23"/>
      <c r="BC281" s="23"/>
      <c r="BD281" s="23"/>
      <c r="BE281" s="23"/>
      <c r="BF281" s="23"/>
      <c r="BG281" s="23"/>
      <c r="BH281" s="23"/>
      <c r="BI281" s="23"/>
      <c r="BJ281" s="23"/>
      <c r="BK281" s="23"/>
      <c r="BL281" s="23"/>
      <c r="BM281" s="23"/>
      <c r="BN281" s="23"/>
      <c r="BO281" s="23"/>
      <c r="BP281" s="23"/>
      <c r="BQ281" s="23"/>
      <c r="BR281" s="23"/>
      <c r="BS281" s="23"/>
      <c r="BT281" s="23"/>
      <c r="BU281" s="23"/>
      <c r="BV281" s="23"/>
      <c r="BW281" s="23"/>
      <c r="BX281" s="23"/>
      <c r="BY281" s="23"/>
      <c r="BZ281" s="23"/>
      <c r="CA281" s="23"/>
      <c r="CB281" s="23"/>
      <c r="CC281" s="23"/>
      <c r="CD281" s="23"/>
      <c r="CE281" s="23"/>
      <c r="CF281" s="23"/>
      <c r="CG281" s="23"/>
      <c r="CH281" s="23"/>
      <c r="CI281" s="23"/>
      <c r="CJ281" s="23"/>
      <c r="CK281" s="23"/>
      <c r="CL281" s="23"/>
      <c r="CM281" s="23"/>
      <c r="CN281" s="23"/>
      <c r="CO281" s="23"/>
      <c r="CP281" s="23"/>
      <c r="CQ281" s="23"/>
      <c r="CR281" s="23"/>
      <c r="CS281" s="23"/>
      <c r="CT281" s="23"/>
      <c r="CU281" s="23"/>
      <c r="CV281" s="23"/>
      <c r="CW281" s="23"/>
      <c r="CX281" s="23"/>
      <c r="CY281" s="23"/>
      <c r="CZ281" s="23"/>
      <c r="DA281" s="23"/>
      <c r="DB281" s="23"/>
      <c r="DC281" s="23"/>
      <c r="DD281" s="23"/>
      <c r="DE281" s="23"/>
      <c r="DF281" s="23"/>
      <c r="DG281" s="23"/>
      <c r="DH281" s="23"/>
      <c r="DI281" s="23"/>
      <c r="DJ281" s="23"/>
      <c r="DK281" s="23"/>
      <c r="DL281" s="23"/>
      <c r="DM281" s="23"/>
      <c r="DN281" s="23"/>
      <c r="DO281" s="23"/>
      <c r="DP281" s="23"/>
      <c r="DQ281" s="23"/>
      <c r="DR281" s="23"/>
      <c r="DS281" s="23"/>
      <c r="DT281" s="23"/>
      <c r="DU281" s="23"/>
      <c r="DV281" s="23"/>
      <c r="DW281" s="23"/>
      <c r="DX281" s="23"/>
      <c r="DY281" s="23"/>
      <c r="DZ281" s="23"/>
      <c r="EA281" s="23"/>
      <c r="EB281" s="23"/>
      <c r="EC281" s="23"/>
      <c r="ED281" s="23"/>
      <c r="EE281" s="23"/>
      <c r="EF281" s="23"/>
      <c r="EG281" s="23"/>
      <c r="EH281" s="23"/>
      <c r="EI281" s="23"/>
      <c r="EJ281" s="23"/>
      <c r="EK281" s="23"/>
      <c r="EL281" s="23"/>
      <c r="EM281" s="23"/>
      <c r="EN281" s="23"/>
      <c r="EO281" s="23"/>
      <c r="EP281" s="23"/>
      <c r="EQ281" s="23"/>
      <c r="ER281" s="23"/>
      <c r="ES281" s="23"/>
      <c r="ET281" s="23"/>
      <c r="EU281" s="23"/>
      <c r="EV281" s="23"/>
      <c r="EW281" s="23"/>
      <c r="EX281" s="23"/>
      <c r="EY281" s="23"/>
      <c r="EZ281" s="23"/>
      <c r="FA281" s="23"/>
      <c r="FB281" s="23"/>
      <c r="FC281" s="23"/>
      <c r="FD281" s="23"/>
      <c r="FE281" s="23"/>
      <c r="FF281" s="23"/>
      <c r="FG281" s="23"/>
      <c r="FH281" s="23"/>
      <c r="FI281" s="23"/>
      <c r="FJ281" s="23"/>
      <c r="FK281" s="23"/>
      <c r="FL281" s="23"/>
      <c r="FM281" s="23"/>
      <c r="FN281" s="23"/>
      <c r="FO281" s="23"/>
      <c r="FP281" s="23"/>
      <c r="FQ281" s="23"/>
      <c r="FR281" s="23"/>
      <c r="FS281" s="23"/>
      <c r="FT281" s="23"/>
      <c r="FU281" s="23"/>
      <c r="FV281" s="23"/>
      <c r="FW281" s="23"/>
      <c r="FX281" s="23"/>
      <c r="FY281" s="23"/>
      <c r="FZ281" s="23"/>
      <c r="GA281" s="23"/>
      <c r="GB281" s="23"/>
      <c r="GC281" s="23"/>
      <c r="GD281" s="23"/>
      <c r="GE281" s="23"/>
      <c r="GF281" s="23"/>
      <c r="GG281" s="23"/>
      <c r="GH281" s="23"/>
      <c r="GI281" s="23"/>
      <c r="GJ281" s="23"/>
      <c r="GK281" s="23"/>
      <c r="GL281" s="23"/>
      <c r="GM281" s="23"/>
      <c r="GN281" s="23"/>
      <c r="GO281" s="23"/>
      <c r="GP281" s="23"/>
      <c r="GQ281" s="23"/>
      <c r="GR281" s="23"/>
      <c r="GS281" s="23"/>
      <c r="GT281" s="23"/>
      <c r="GU281" s="23"/>
      <c r="GV281" s="23"/>
      <c r="GW281" s="23"/>
      <c r="GX281" s="23"/>
      <c r="GY281" s="23"/>
      <c r="GZ281" s="23"/>
      <c r="HA281" s="23"/>
      <c r="HB281" s="23"/>
      <c r="HC281" s="23"/>
      <c r="HD281" s="23"/>
      <c r="HE281" s="23"/>
      <c r="HF281" s="23"/>
      <c r="HG281" s="23"/>
      <c r="HH281" s="23"/>
      <c r="HI281" s="23"/>
      <c r="HJ281" s="23"/>
      <c r="HK281" s="23"/>
      <c r="HL281" s="23"/>
      <c r="HM281" s="23"/>
      <c r="HN281" s="23"/>
      <c r="HO281" s="23"/>
      <c r="HP281" s="23"/>
      <c r="HQ281" s="23"/>
      <c r="HR281" s="23"/>
      <c r="HS281" s="23"/>
    </row>
    <row r="282" spans="1:227" s="143" customFormat="1">
      <c r="A282" s="23"/>
      <c r="G282" s="120"/>
      <c r="H282" s="96"/>
      <c r="I282" s="23"/>
      <c r="P282" s="23"/>
      <c r="Q282" s="23"/>
      <c r="R282" s="23"/>
      <c r="S282" s="50"/>
      <c r="T282" s="50"/>
      <c r="U282" s="50"/>
      <c r="V282" s="50"/>
      <c r="W282" s="50"/>
      <c r="X282" s="50"/>
      <c r="Y282" s="50"/>
      <c r="Z282" s="50"/>
      <c r="AA282" s="50"/>
      <c r="AB282" s="50"/>
      <c r="AC282" s="50"/>
      <c r="AD282" s="50"/>
      <c r="AE282" s="50"/>
      <c r="AF282" s="50"/>
      <c r="AG282" s="50"/>
      <c r="AH282" s="50"/>
      <c r="AI282" s="50"/>
      <c r="AJ282" s="50"/>
      <c r="AK282" s="50"/>
      <c r="AL282" s="50"/>
      <c r="AM282" s="50"/>
      <c r="AN282" s="50"/>
      <c r="AO282" s="50"/>
      <c r="AP282" s="50"/>
      <c r="AQ282" s="50"/>
      <c r="AR282" s="50"/>
      <c r="AS282" s="50"/>
      <c r="AT282" s="23"/>
      <c r="AU282" s="23"/>
      <c r="AV282" s="23"/>
      <c r="AW282" s="23"/>
      <c r="AX282" s="23"/>
      <c r="AY282" s="23"/>
      <c r="AZ282" s="23"/>
      <c r="BA282" s="23"/>
      <c r="BB282" s="23"/>
      <c r="BC282" s="23"/>
      <c r="BD282" s="23"/>
      <c r="BE282" s="23"/>
      <c r="BF282" s="23"/>
      <c r="BG282" s="23"/>
      <c r="BH282" s="23"/>
      <c r="BI282" s="23"/>
      <c r="BJ282" s="23"/>
      <c r="BK282" s="23"/>
      <c r="BL282" s="23"/>
      <c r="BM282" s="23"/>
      <c r="BN282" s="23"/>
      <c r="BO282" s="23"/>
      <c r="BP282" s="23"/>
      <c r="BQ282" s="23"/>
      <c r="BR282" s="23"/>
      <c r="BS282" s="23"/>
      <c r="BT282" s="23"/>
      <c r="BU282" s="23"/>
      <c r="BV282" s="23"/>
      <c r="BW282" s="23"/>
      <c r="BX282" s="23"/>
      <c r="BY282" s="23"/>
      <c r="BZ282" s="23"/>
      <c r="CA282" s="23"/>
      <c r="CB282" s="23"/>
      <c r="CC282" s="23"/>
      <c r="CD282" s="23"/>
      <c r="CE282" s="23"/>
      <c r="CF282" s="23"/>
      <c r="CG282" s="23"/>
      <c r="CH282" s="23"/>
      <c r="CI282" s="23"/>
      <c r="CJ282" s="23"/>
      <c r="CK282" s="23"/>
      <c r="CL282" s="23"/>
      <c r="CM282" s="23"/>
      <c r="CN282" s="23"/>
      <c r="CO282" s="23"/>
      <c r="CP282" s="23"/>
      <c r="CQ282" s="23"/>
      <c r="CR282" s="23"/>
      <c r="CS282" s="23"/>
      <c r="CT282" s="23"/>
      <c r="CU282" s="23"/>
      <c r="CV282" s="23"/>
      <c r="CW282" s="23"/>
      <c r="CX282" s="23"/>
      <c r="CY282" s="23"/>
      <c r="CZ282" s="23"/>
      <c r="DA282" s="23"/>
      <c r="DB282" s="23"/>
      <c r="DC282" s="23"/>
      <c r="DD282" s="23"/>
      <c r="DE282" s="23"/>
      <c r="DF282" s="23"/>
      <c r="DG282" s="23"/>
      <c r="DH282" s="23"/>
      <c r="DI282" s="23"/>
      <c r="DJ282" s="23"/>
      <c r="DK282" s="23"/>
      <c r="DL282" s="23"/>
      <c r="DM282" s="23"/>
      <c r="DN282" s="23"/>
      <c r="DO282" s="23"/>
      <c r="DP282" s="23"/>
      <c r="DQ282" s="23"/>
      <c r="DR282" s="23"/>
      <c r="DS282" s="23"/>
      <c r="DT282" s="23"/>
      <c r="DU282" s="23"/>
      <c r="DV282" s="23"/>
      <c r="DW282" s="23"/>
      <c r="DX282" s="23"/>
      <c r="DY282" s="23"/>
      <c r="DZ282" s="23"/>
      <c r="EA282" s="23"/>
      <c r="EB282" s="23"/>
      <c r="EC282" s="23"/>
      <c r="ED282" s="23"/>
      <c r="EE282" s="23"/>
      <c r="EF282" s="23"/>
      <c r="EG282" s="23"/>
      <c r="EH282" s="23"/>
      <c r="EI282" s="23"/>
      <c r="EJ282" s="23"/>
      <c r="EK282" s="23"/>
      <c r="EL282" s="23"/>
      <c r="EM282" s="23"/>
      <c r="EN282" s="23"/>
      <c r="EO282" s="23"/>
      <c r="EP282" s="23"/>
      <c r="EQ282" s="23"/>
      <c r="ER282" s="23"/>
      <c r="ES282" s="23"/>
      <c r="ET282" s="23"/>
      <c r="EU282" s="23"/>
      <c r="EV282" s="23"/>
      <c r="EW282" s="23"/>
      <c r="EX282" s="23"/>
      <c r="EY282" s="23"/>
      <c r="EZ282" s="23"/>
      <c r="FA282" s="23"/>
      <c r="FB282" s="23"/>
      <c r="FC282" s="23"/>
      <c r="FD282" s="23"/>
      <c r="FE282" s="23"/>
      <c r="FF282" s="23"/>
      <c r="FG282" s="23"/>
      <c r="FH282" s="23"/>
      <c r="FI282" s="23"/>
      <c r="FJ282" s="23"/>
      <c r="FK282" s="23"/>
      <c r="FL282" s="23"/>
      <c r="FM282" s="23"/>
      <c r="FN282" s="23"/>
      <c r="FO282" s="23"/>
      <c r="FP282" s="23"/>
      <c r="FQ282" s="23"/>
      <c r="FR282" s="23"/>
      <c r="FS282" s="23"/>
      <c r="FT282" s="23"/>
      <c r="FU282" s="23"/>
      <c r="FV282" s="23"/>
      <c r="FW282" s="23"/>
      <c r="FX282" s="23"/>
      <c r="FY282" s="23"/>
      <c r="FZ282" s="23"/>
      <c r="GA282" s="23"/>
      <c r="GB282" s="23"/>
      <c r="GC282" s="23"/>
      <c r="GD282" s="23"/>
      <c r="GE282" s="23"/>
      <c r="GF282" s="23"/>
      <c r="GG282" s="23"/>
      <c r="GH282" s="23"/>
      <c r="GI282" s="23"/>
      <c r="GJ282" s="23"/>
      <c r="GK282" s="23"/>
      <c r="GL282" s="23"/>
      <c r="GM282" s="23"/>
      <c r="GN282" s="23"/>
      <c r="GO282" s="23"/>
      <c r="GP282" s="23"/>
      <c r="GQ282" s="23"/>
      <c r="GR282" s="23"/>
      <c r="GS282" s="23"/>
      <c r="GT282" s="23"/>
      <c r="GU282" s="23"/>
      <c r="GV282" s="23"/>
      <c r="GW282" s="23"/>
      <c r="GX282" s="23"/>
      <c r="GY282" s="23"/>
      <c r="GZ282" s="23"/>
      <c r="HA282" s="23"/>
      <c r="HB282" s="23"/>
      <c r="HC282" s="23"/>
      <c r="HD282" s="23"/>
      <c r="HE282" s="23"/>
      <c r="HF282" s="23"/>
      <c r="HG282" s="23"/>
      <c r="HH282" s="23"/>
      <c r="HI282" s="23"/>
      <c r="HJ282" s="23"/>
      <c r="HK282" s="23"/>
      <c r="HL282" s="23"/>
      <c r="HM282" s="23"/>
      <c r="HN282" s="23"/>
      <c r="HO282" s="23"/>
      <c r="HP282" s="23"/>
      <c r="HQ282" s="23"/>
      <c r="HR282" s="23"/>
      <c r="HS282" s="23"/>
    </row>
    <row r="283" spans="1:227" s="143" customFormat="1">
      <c r="A283" s="23"/>
      <c r="G283" s="120"/>
      <c r="H283" s="96"/>
      <c r="I283" s="23"/>
      <c r="P283" s="23"/>
      <c r="Q283" s="23"/>
      <c r="R283" s="23"/>
      <c r="S283" s="50"/>
      <c r="T283" s="50"/>
      <c r="U283" s="50"/>
      <c r="V283" s="50"/>
      <c r="W283" s="50"/>
      <c r="X283" s="50"/>
      <c r="Y283" s="50"/>
      <c r="Z283" s="50"/>
      <c r="AA283" s="50"/>
      <c r="AB283" s="50"/>
      <c r="AC283" s="50"/>
      <c r="AD283" s="50"/>
      <c r="AE283" s="50"/>
      <c r="AF283" s="50"/>
      <c r="AG283" s="50"/>
      <c r="AH283" s="50"/>
      <c r="AI283" s="50"/>
      <c r="AJ283" s="50"/>
      <c r="AK283" s="50"/>
      <c r="AL283" s="50"/>
      <c r="AM283" s="50"/>
      <c r="AN283" s="50"/>
      <c r="AO283" s="50"/>
      <c r="AP283" s="50"/>
      <c r="AQ283" s="50"/>
      <c r="AR283" s="50"/>
      <c r="AS283" s="50"/>
      <c r="AT283" s="23"/>
      <c r="AU283" s="23"/>
      <c r="AV283" s="23"/>
      <c r="AW283" s="23"/>
      <c r="AX283" s="23"/>
      <c r="AY283" s="23"/>
      <c r="AZ283" s="23"/>
      <c r="BA283" s="23"/>
      <c r="BB283" s="23"/>
      <c r="BC283" s="23"/>
      <c r="BD283" s="23"/>
      <c r="BE283" s="23"/>
      <c r="BF283" s="23"/>
      <c r="BG283" s="23"/>
      <c r="BH283" s="23"/>
      <c r="BI283" s="23"/>
      <c r="BJ283" s="23"/>
      <c r="BK283" s="23"/>
      <c r="BL283" s="23"/>
      <c r="BM283" s="23"/>
      <c r="BN283" s="23"/>
      <c r="BO283" s="23"/>
      <c r="BP283" s="23"/>
      <c r="BQ283" s="23"/>
      <c r="BR283" s="23"/>
      <c r="BS283" s="23"/>
      <c r="BT283" s="23"/>
      <c r="BU283" s="23"/>
      <c r="BV283" s="23"/>
      <c r="BW283" s="23"/>
      <c r="BX283" s="23"/>
      <c r="BY283" s="23"/>
      <c r="BZ283" s="23"/>
      <c r="CA283" s="23"/>
      <c r="CB283" s="23"/>
      <c r="CC283" s="23"/>
      <c r="CD283" s="23"/>
      <c r="CE283" s="23"/>
      <c r="CF283" s="23"/>
      <c r="CG283" s="23"/>
      <c r="CH283" s="23"/>
      <c r="CI283" s="23"/>
      <c r="CJ283" s="23"/>
      <c r="CK283" s="23"/>
      <c r="CL283" s="23"/>
      <c r="CM283" s="23"/>
      <c r="CN283" s="23"/>
      <c r="CO283" s="23"/>
      <c r="CP283" s="23"/>
      <c r="CQ283" s="23"/>
      <c r="CR283" s="23"/>
      <c r="CS283" s="23"/>
      <c r="CT283" s="23"/>
      <c r="CU283" s="23"/>
      <c r="CV283" s="23"/>
      <c r="CW283" s="23"/>
      <c r="CX283" s="23"/>
      <c r="CY283" s="23"/>
      <c r="CZ283" s="23"/>
      <c r="DA283" s="23"/>
      <c r="DB283" s="23"/>
      <c r="DC283" s="23"/>
      <c r="DD283" s="23"/>
      <c r="DE283" s="23"/>
      <c r="DF283" s="23"/>
      <c r="DG283" s="23"/>
      <c r="DH283" s="23"/>
      <c r="DI283" s="23"/>
      <c r="DJ283" s="23"/>
      <c r="DK283" s="23"/>
      <c r="DL283" s="23"/>
      <c r="DM283" s="23"/>
      <c r="DN283" s="23"/>
      <c r="DO283" s="23"/>
      <c r="DP283" s="23"/>
      <c r="DQ283" s="23"/>
      <c r="DR283" s="23"/>
      <c r="DS283" s="23"/>
      <c r="DT283" s="23"/>
      <c r="DU283" s="23"/>
      <c r="DV283" s="23"/>
      <c r="DW283" s="23"/>
      <c r="DX283" s="23"/>
      <c r="DY283" s="23"/>
      <c r="DZ283" s="23"/>
      <c r="EA283" s="23"/>
      <c r="EB283" s="23"/>
      <c r="EC283" s="23"/>
      <c r="ED283" s="23"/>
      <c r="EE283" s="23"/>
      <c r="EF283" s="23"/>
      <c r="EG283" s="23"/>
      <c r="EH283" s="23"/>
      <c r="EI283" s="23"/>
      <c r="EJ283" s="23"/>
      <c r="EK283" s="23"/>
      <c r="EL283" s="23"/>
      <c r="EM283" s="23"/>
      <c r="EN283" s="23"/>
      <c r="EO283" s="23"/>
      <c r="EP283" s="23"/>
      <c r="EQ283" s="23"/>
      <c r="ER283" s="23"/>
      <c r="ES283" s="23"/>
      <c r="ET283" s="23"/>
      <c r="EU283" s="23"/>
      <c r="EV283" s="23"/>
      <c r="EW283" s="23"/>
      <c r="EX283" s="23"/>
      <c r="EY283" s="23"/>
      <c r="EZ283" s="23"/>
      <c r="FA283" s="23"/>
      <c r="FB283" s="23"/>
      <c r="FC283" s="23"/>
      <c r="FD283" s="23"/>
      <c r="FE283" s="23"/>
      <c r="FF283" s="23"/>
      <c r="FG283" s="23"/>
      <c r="FH283" s="23"/>
      <c r="FI283" s="23"/>
      <c r="FJ283" s="23"/>
      <c r="FK283" s="23"/>
      <c r="FL283" s="23"/>
      <c r="FM283" s="23"/>
      <c r="FN283" s="23"/>
      <c r="FO283" s="23"/>
      <c r="FP283" s="23"/>
      <c r="FQ283" s="23"/>
      <c r="FR283" s="23"/>
      <c r="FS283" s="23"/>
      <c r="FT283" s="23"/>
      <c r="FU283" s="23"/>
      <c r="FV283" s="23"/>
      <c r="FW283" s="23"/>
      <c r="FX283" s="23"/>
      <c r="FY283" s="23"/>
      <c r="FZ283" s="23"/>
      <c r="GA283" s="23"/>
      <c r="GB283" s="23"/>
      <c r="GC283" s="23"/>
      <c r="GD283" s="23"/>
      <c r="GE283" s="23"/>
      <c r="GF283" s="23"/>
      <c r="GG283" s="23"/>
      <c r="GH283" s="23"/>
      <c r="GI283" s="23"/>
      <c r="GJ283" s="23"/>
      <c r="GK283" s="23"/>
      <c r="GL283" s="23"/>
      <c r="GM283" s="23"/>
      <c r="GN283" s="23"/>
      <c r="GO283" s="23"/>
      <c r="GP283" s="23"/>
      <c r="GQ283" s="23"/>
      <c r="GR283" s="23"/>
      <c r="GS283" s="23"/>
      <c r="GT283" s="23"/>
      <c r="GU283" s="23"/>
      <c r="GV283" s="23"/>
      <c r="GW283" s="23"/>
      <c r="GX283" s="23"/>
      <c r="GY283" s="23"/>
      <c r="GZ283" s="23"/>
      <c r="HA283" s="23"/>
      <c r="HB283" s="23"/>
      <c r="HC283" s="23"/>
      <c r="HD283" s="23"/>
      <c r="HE283" s="23"/>
      <c r="HF283" s="23"/>
      <c r="HG283" s="23"/>
      <c r="HH283" s="23"/>
      <c r="HI283" s="23"/>
      <c r="HJ283" s="23"/>
      <c r="HK283" s="23"/>
      <c r="HL283" s="23"/>
      <c r="HM283" s="23"/>
      <c r="HN283" s="23"/>
      <c r="HO283" s="23"/>
      <c r="HP283" s="23"/>
      <c r="HQ283" s="23"/>
      <c r="HR283" s="23"/>
      <c r="HS283" s="23"/>
    </row>
    <row r="284" spans="1:227" s="143" customFormat="1">
      <c r="A284" s="23"/>
      <c r="G284" s="120"/>
      <c r="H284" s="96"/>
      <c r="I284" s="23"/>
      <c r="P284" s="23"/>
      <c r="Q284" s="23"/>
      <c r="R284" s="23"/>
      <c r="S284" s="50"/>
      <c r="T284" s="50"/>
      <c r="U284" s="50"/>
      <c r="V284" s="50"/>
      <c r="W284" s="50"/>
      <c r="X284" s="50"/>
      <c r="Y284" s="50"/>
      <c r="Z284" s="50"/>
      <c r="AA284" s="50"/>
      <c r="AB284" s="50"/>
      <c r="AC284" s="50"/>
      <c r="AD284" s="50"/>
      <c r="AE284" s="50"/>
      <c r="AF284" s="50"/>
      <c r="AG284" s="50"/>
      <c r="AH284" s="50"/>
      <c r="AI284" s="50"/>
      <c r="AJ284" s="50"/>
      <c r="AK284" s="50"/>
      <c r="AL284" s="50"/>
      <c r="AM284" s="50"/>
      <c r="AN284" s="50"/>
      <c r="AO284" s="50"/>
      <c r="AP284" s="50"/>
      <c r="AQ284" s="50"/>
      <c r="AR284" s="50"/>
      <c r="AS284" s="50"/>
      <c r="AT284" s="23"/>
      <c r="AU284" s="23"/>
      <c r="AV284" s="23"/>
      <c r="AW284" s="23"/>
      <c r="AX284" s="23"/>
      <c r="AY284" s="23"/>
      <c r="AZ284" s="23"/>
      <c r="BA284" s="23"/>
      <c r="BB284" s="23"/>
      <c r="BC284" s="23"/>
      <c r="BD284" s="23"/>
      <c r="BE284" s="23"/>
      <c r="BF284" s="23"/>
      <c r="BG284" s="23"/>
      <c r="BH284" s="23"/>
      <c r="BI284" s="23"/>
      <c r="BJ284" s="23"/>
      <c r="BK284" s="23"/>
      <c r="BL284" s="23"/>
      <c r="BM284" s="23"/>
      <c r="BN284" s="23"/>
      <c r="BO284" s="23"/>
      <c r="BP284" s="23"/>
      <c r="BQ284" s="23"/>
      <c r="BR284" s="23"/>
      <c r="BS284" s="23"/>
      <c r="BT284" s="23"/>
      <c r="BU284" s="23"/>
      <c r="BV284" s="23"/>
      <c r="BW284" s="23"/>
      <c r="BX284" s="23"/>
      <c r="BY284" s="23"/>
      <c r="BZ284" s="23"/>
      <c r="CA284" s="23"/>
      <c r="CB284" s="23"/>
      <c r="CC284" s="23"/>
      <c r="CD284" s="23"/>
      <c r="CE284" s="23"/>
      <c r="CF284" s="23"/>
      <c r="CG284" s="23"/>
      <c r="CH284" s="23"/>
      <c r="CI284" s="23"/>
      <c r="CJ284" s="23"/>
      <c r="CK284" s="23"/>
      <c r="CL284" s="23"/>
      <c r="CM284" s="23"/>
      <c r="CN284" s="23"/>
      <c r="CO284" s="23"/>
      <c r="CP284" s="23"/>
      <c r="CQ284" s="23"/>
      <c r="CR284" s="23"/>
      <c r="CS284" s="23"/>
      <c r="CT284" s="23"/>
      <c r="CU284" s="23"/>
      <c r="CV284" s="23"/>
      <c r="CW284" s="23"/>
      <c r="CX284" s="23"/>
      <c r="CY284" s="23"/>
      <c r="CZ284" s="23"/>
      <c r="DA284" s="23"/>
      <c r="DB284" s="23"/>
      <c r="DC284" s="23"/>
      <c r="DD284" s="23"/>
      <c r="DE284" s="23"/>
      <c r="DF284" s="23"/>
      <c r="DG284" s="23"/>
      <c r="DH284" s="23"/>
      <c r="DI284" s="23"/>
      <c r="DJ284" s="23"/>
      <c r="DK284" s="23"/>
      <c r="DL284" s="23"/>
      <c r="DM284" s="23"/>
      <c r="DN284" s="23"/>
      <c r="DO284" s="23"/>
      <c r="DP284" s="23"/>
      <c r="DQ284" s="23"/>
      <c r="DR284" s="23"/>
      <c r="DS284" s="23"/>
      <c r="DT284" s="23"/>
      <c r="DU284" s="23"/>
      <c r="DV284" s="23"/>
      <c r="DW284" s="23"/>
      <c r="DX284" s="23"/>
      <c r="DY284" s="23"/>
      <c r="DZ284" s="23"/>
      <c r="EA284" s="23"/>
      <c r="EB284" s="23"/>
      <c r="EC284" s="23"/>
      <c r="ED284" s="23"/>
      <c r="EE284" s="23"/>
      <c r="EF284" s="23"/>
      <c r="EG284" s="23"/>
      <c r="EH284" s="23"/>
      <c r="EI284" s="23"/>
      <c r="EJ284" s="23"/>
      <c r="EK284" s="23"/>
      <c r="EL284" s="23"/>
      <c r="EM284" s="23"/>
      <c r="EN284" s="23"/>
      <c r="EO284" s="23"/>
      <c r="EP284" s="23"/>
      <c r="EQ284" s="23"/>
      <c r="ER284" s="23"/>
      <c r="ES284" s="23"/>
      <c r="ET284" s="23"/>
      <c r="EU284" s="23"/>
      <c r="EV284" s="23"/>
      <c r="EW284" s="23"/>
      <c r="EX284" s="23"/>
      <c r="EY284" s="23"/>
      <c r="EZ284" s="23"/>
      <c r="FA284" s="23"/>
      <c r="FB284" s="23"/>
      <c r="FC284" s="23"/>
      <c r="FD284" s="23"/>
      <c r="FE284" s="23"/>
      <c r="FF284" s="23"/>
      <c r="FG284" s="23"/>
      <c r="FH284" s="23"/>
      <c r="FI284" s="23"/>
      <c r="FJ284" s="23"/>
      <c r="FK284" s="23"/>
      <c r="FL284" s="23"/>
      <c r="FM284" s="23"/>
      <c r="FN284" s="23"/>
      <c r="FO284" s="23"/>
      <c r="FP284" s="23"/>
      <c r="FQ284" s="23"/>
      <c r="FR284" s="23"/>
      <c r="FS284" s="23"/>
      <c r="FT284" s="23"/>
      <c r="FU284" s="23"/>
      <c r="FV284" s="23"/>
      <c r="FW284" s="23"/>
      <c r="FX284" s="23"/>
      <c r="FY284" s="23"/>
      <c r="FZ284" s="23"/>
      <c r="GA284" s="23"/>
      <c r="GB284" s="23"/>
      <c r="GC284" s="23"/>
      <c r="GD284" s="23"/>
      <c r="GE284" s="23"/>
      <c r="GF284" s="23"/>
      <c r="GG284" s="23"/>
      <c r="GH284" s="23"/>
      <c r="GI284" s="23"/>
      <c r="GJ284" s="23"/>
      <c r="GK284" s="23"/>
      <c r="GL284" s="23"/>
      <c r="GM284" s="23"/>
      <c r="GN284" s="23"/>
      <c r="GO284" s="23"/>
      <c r="GP284" s="23"/>
      <c r="GQ284" s="23"/>
      <c r="GR284" s="23"/>
      <c r="GS284" s="23"/>
      <c r="GT284" s="23"/>
      <c r="GU284" s="23"/>
      <c r="GV284" s="23"/>
      <c r="GW284" s="23"/>
      <c r="GX284" s="23"/>
      <c r="GY284" s="23"/>
      <c r="GZ284" s="23"/>
      <c r="HA284" s="23"/>
      <c r="HB284" s="23"/>
      <c r="HC284" s="23"/>
      <c r="HD284" s="23"/>
      <c r="HE284" s="23"/>
      <c r="HF284" s="23"/>
      <c r="HG284" s="23"/>
      <c r="HH284" s="23"/>
      <c r="HI284" s="23"/>
      <c r="HJ284" s="23"/>
      <c r="HK284" s="23"/>
      <c r="HL284" s="23"/>
      <c r="HM284" s="23"/>
      <c r="HN284" s="23"/>
      <c r="HO284" s="23"/>
      <c r="HP284" s="23"/>
      <c r="HQ284" s="23"/>
      <c r="HR284" s="23"/>
      <c r="HS284" s="23"/>
    </row>
    <row r="285" spans="1:227" s="143" customFormat="1">
      <c r="A285" s="23"/>
      <c r="G285" s="120"/>
      <c r="H285" s="96"/>
      <c r="I285" s="23"/>
      <c r="P285" s="23"/>
      <c r="Q285" s="23"/>
      <c r="R285" s="23"/>
      <c r="S285" s="50"/>
      <c r="T285" s="50"/>
      <c r="U285" s="50"/>
      <c r="V285" s="50"/>
      <c r="W285" s="50"/>
      <c r="X285" s="50"/>
      <c r="Y285" s="50"/>
      <c r="Z285" s="50"/>
      <c r="AA285" s="50"/>
      <c r="AB285" s="50"/>
      <c r="AC285" s="50"/>
      <c r="AD285" s="50"/>
      <c r="AE285" s="50"/>
      <c r="AF285" s="50"/>
      <c r="AG285" s="50"/>
      <c r="AH285" s="50"/>
      <c r="AI285" s="50"/>
      <c r="AJ285" s="50"/>
      <c r="AK285" s="50"/>
      <c r="AL285" s="50"/>
      <c r="AM285" s="50"/>
      <c r="AN285" s="50"/>
      <c r="AO285" s="50"/>
      <c r="AP285" s="50"/>
      <c r="AQ285" s="50"/>
      <c r="AR285" s="50"/>
      <c r="AS285" s="50"/>
      <c r="AT285" s="23"/>
      <c r="AU285" s="23"/>
      <c r="AV285" s="23"/>
      <c r="AW285" s="23"/>
      <c r="AX285" s="23"/>
      <c r="AY285" s="23"/>
      <c r="AZ285" s="23"/>
      <c r="BA285" s="23"/>
      <c r="BB285" s="23"/>
      <c r="BC285" s="23"/>
      <c r="BD285" s="23"/>
      <c r="BE285" s="23"/>
      <c r="BF285" s="23"/>
      <c r="BG285" s="23"/>
      <c r="BH285" s="23"/>
      <c r="BI285" s="23"/>
      <c r="BJ285" s="23"/>
      <c r="BK285" s="23"/>
      <c r="BL285" s="23"/>
      <c r="BM285" s="23"/>
      <c r="BN285" s="23"/>
      <c r="BO285" s="23"/>
      <c r="BP285" s="23"/>
      <c r="BQ285" s="23"/>
      <c r="BR285" s="23"/>
      <c r="BS285" s="23"/>
      <c r="BT285" s="23"/>
      <c r="BU285" s="23"/>
      <c r="BV285" s="23"/>
      <c r="BW285" s="23"/>
      <c r="BX285" s="23"/>
      <c r="BY285" s="23"/>
      <c r="BZ285" s="23"/>
      <c r="CA285" s="23"/>
      <c r="CB285" s="23"/>
      <c r="CC285" s="23"/>
      <c r="CD285" s="23"/>
      <c r="CE285" s="23"/>
      <c r="CF285" s="23"/>
      <c r="CG285" s="23"/>
      <c r="CH285" s="23"/>
      <c r="CI285" s="23"/>
      <c r="CJ285" s="23"/>
      <c r="CK285" s="23"/>
      <c r="CL285" s="23"/>
      <c r="CM285" s="23"/>
      <c r="CN285" s="23"/>
      <c r="CO285" s="23"/>
      <c r="CP285" s="23"/>
      <c r="CQ285" s="23"/>
      <c r="CR285" s="23"/>
      <c r="CS285" s="23"/>
      <c r="CT285" s="23"/>
      <c r="CU285" s="23"/>
      <c r="CV285" s="23"/>
      <c r="CW285" s="23"/>
      <c r="CX285" s="23"/>
      <c r="CY285" s="23"/>
      <c r="CZ285" s="23"/>
      <c r="DA285" s="23"/>
      <c r="DB285" s="23"/>
      <c r="DC285" s="23"/>
      <c r="DD285" s="23"/>
      <c r="DE285" s="23"/>
      <c r="DF285" s="23"/>
      <c r="DG285" s="23"/>
      <c r="DH285" s="23"/>
      <c r="DI285" s="23"/>
      <c r="DJ285" s="23"/>
      <c r="DK285" s="23"/>
      <c r="DL285" s="23"/>
      <c r="DM285" s="23"/>
      <c r="DN285" s="23"/>
      <c r="DO285" s="23"/>
      <c r="DP285" s="23"/>
      <c r="DQ285" s="23"/>
      <c r="DR285" s="23"/>
      <c r="DS285" s="23"/>
      <c r="DT285" s="23"/>
      <c r="DU285" s="23"/>
      <c r="DV285" s="23"/>
      <c r="DW285" s="23"/>
      <c r="DX285" s="23"/>
      <c r="DY285" s="23"/>
      <c r="DZ285" s="23"/>
      <c r="EA285" s="23"/>
      <c r="EB285" s="23"/>
      <c r="EC285" s="23"/>
      <c r="ED285" s="23"/>
      <c r="EE285" s="23"/>
      <c r="EF285" s="23"/>
      <c r="EG285" s="23"/>
      <c r="EH285" s="23"/>
      <c r="EI285" s="23"/>
      <c r="EJ285" s="23"/>
      <c r="EK285" s="23"/>
      <c r="EL285" s="23"/>
      <c r="EM285" s="23"/>
      <c r="EN285" s="23"/>
      <c r="EO285" s="23"/>
      <c r="EP285" s="23"/>
      <c r="EQ285" s="23"/>
      <c r="ER285" s="23"/>
      <c r="ES285" s="23"/>
      <c r="ET285" s="23"/>
      <c r="EU285" s="23"/>
      <c r="EV285" s="23"/>
      <c r="EW285" s="23"/>
      <c r="EX285" s="23"/>
      <c r="EY285" s="23"/>
      <c r="EZ285" s="23"/>
      <c r="FA285" s="23"/>
      <c r="FB285" s="23"/>
      <c r="FC285" s="23"/>
      <c r="FD285" s="23"/>
      <c r="FE285" s="23"/>
      <c r="FF285" s="23"/>
      <c r="FG285" s="23"/>
      <c r="FH285" s="23"/>
      <c r="FI285" s="23"/>
      <c r="FJ285" s="23"/>
      <c r="FK285" s="23"/>
      <c r="FL285" s="23"/>
      <c r="FM285" s="23"/>
      <c r="FN285" s="23"/>
      <c r="FO285" s="23"/>
      <c r="FP285" s="23"/>
      <c r="FQ285" s="23"/>
      <c r="FR285" s="23"/>
      <c r="FS285" s="23"/>
      <c r="FT285" s="23"/>
      <c r="FU285" s="23"/>
      <c r="FV285" s="23"/>
      <c r="FW285" s="23"/>
      <c r="FX285" s="23"/>
      <c r="FY285" s="23"/>
      <c r="FZ285" s="23"/>
      <c r="GA285" s="23"/>
      <c r="GB285" s="23"/>
      <c r="GC285" s="23"/>
      <c r="GD285" s="23"/>
      <c r="GE285" s="23"/>
      <c r="GF285" s="23"/>
      <c r="GG285" s="23"/>
      <c r="GH285" s="23"/>
      <c r="GI285" s="23"/>
      <c r="GJ285" s="23"/>
      <c r="GK285" s="23"/>
      <c r="GL285" s="23"/>
      <c r="GM285" s="23"/>
      <c r="GN285" s="23"/>
      <c r="GO285" s="23"/>
      <c r="GP285" s="23"/>
      <c r="GQ285" s="23"/>
      <c r="GR285" s="23"/>
      <c r="GS285" s="23"/>
      <c r="GT285" s="23"/>
      <c r="GU285" s="23"/>
      <c r="GV285" s="23"/>
      <c r="GW285" s="23"/>
      <c r="GX285" s="23"/>
      <c r="GY285" s="23"/>
      <c r="GZ285" s="23"/>
      <c r="HA285" s="23"/>
      <c r="HB285" s="23"/>
      <c r="HC285" s="23"/>
      <c r="HD285" s="23"/>
      <c r="HE285" s="23"/>
      <c r="HF285" s="23"/>
      <c r="HG285" s="23"/>
      <c r="HH285" s="23"/>
      <c r="HI285" s="23"/>
      <c r="HJ285" s="23"/>
      <c r="HK285" s="23"/>
      <c r="HL285" s="23"/>
      <c r="HM285" s="23"/>
      <c r="HN285" s="23"/>
      <c r="HO285" s="23"/>
      <c r="HP285" s="23"/>
      <c r="HQ285" s="23"/>
      <c r="HR285" s="23"/>
      <c r="HS285" s="23"/>
    </row>
    <row r="286" spans="1:227" s="143" customFormat="1">
      <c r="A286" s="23"/>
      <c r="G286" s="120"/>
      <c r="H286" s="96"/>
      <c r="I286" s="23"/>
      <c r="P286" s="23"/>
      <c r="Q286" s="23"/>
      <c r="R286" s="23"/>
      <c r="S286" s="50"/>
      <c r="T286" s="50"/>
      <c r="U286" s="50"/>
      <c r="V286" s="50"/>
      <c r="W286" s="50"/>
      <c r="X286" s="50"/>
      <c r="Y286" s="50"/>
      <c r="Z286" s="50"/>
      <c r="AA286" s="50"/>
      <c r="AB286" s="50"/>
      <c r="AC286" s="50"/>
      <c r="AD286" s="50"/>
      <c r="AE286" s="50"/>
      <c r="AF286" s="50"/>
      <c r="AG286" s="50"/>
      <c r="AH286" s="50"/>
      <c r="AI286" s="50"/>
      <c r="AJ286" s="50"/>
      <c r="AK286" s="50"/>
      <c r="AL286" s="50"/>
      <c r="AM286" s="50"/>
      <c r="AN286" s="50"/>
      <c r="AO286" s="50"/>
      <c r="AP286" s="50"/>
      <c r="AQ286" s="50"/>
      <c r="AR286" s="50"/>
      <c r="AS286" s="50"/>
      <c r="AT286" s="23"/>
      <c r="AU286" s="23"/>
      <c r="AV286" s="23"/>
      <c r="AW286" s="23"/>
      <c r="AX286" s="23"/>
      <c r="AY286" s="23"/>
      <c r="AZ286" s="23"/>
      <c r="BA286" s="23"/>
      <c r="BB286" s="23"/>
      <c r="BC286" s="23"/>
      <c r="BD286" s="23"/>
      <c r="BE286" s="23"/>
      <c r="BF286" s="23"/>
      <c r="BG286" s="23"/>
      <c r="BH286" s="23"/>
      <c r="BI286" s="23"/>
      <c r="BJ286" s="23"/>
      <c r="BK286" s="23"/>
      <c r="BL286" s="23"/>
      <c r="BM286" s="23"/>
      <c r="BN286" s="23"/>
      <c r="BO286" s="23"/>
      <c r="BP286" s="23"/>
      <c r="BQ286" s="23"/>
      <c r="BR286" s="23"/>
      <c r="BS286" s="23"/>
      <c r="BT286" s="23"/>
      <c r="BU286" s="23"/>
      <c r="BV286" s="23"/>
      <c r="BW286" s="23"/>
      <c r="BX286" s="23"/>
      <c r="BY286" s="23"/>
      <c r="BZ286" s="23"/>
      <c r="CA286" s="23"/>
      <c r="CB286" s="23"/>
      <c r="CC286" s="23"/>
      <c r="CD286" s="23"/>
      <c r="CE286" s="23"/>
      <c r="CF286" s="23"/>
      <c r="CG286" s="23"/>
      <c r="CH286" s="23"/>
      <c r="CI286" s="23"/>
      <c r="CJ286" s="23"/>
      <c r="CK286" s="23"/>
      <c r="CL286" s="23"/>
      <c r="CM286" s="23"/>
      <c r="CN286" s="23"/>
      <c r="CO286" s="23"/>
      <c r="CP286" s="23"/>
      <c r="CQ286" s="23"/>
      <c r="CR286" s="23"/>
      <c r="CS286" s="23"/>
      <c r="CT286" s="23"/>
      <c r="CU286" s="23"/>
      <c r="CV286" s="23"/>
      <c r="CW286" s="23"/>
      <c r="CX286" s="23"/>
      <c r="CY286" s="23"/>
      <c r="CZ286" s="23"/>
      <c r="DA286" s="23"/>
      <c r="DB286" s="23"/>
      <c r="DC286" s="23"/>
      <c r="DD286" s="23"/>
      <c r="DE286" s="23"/>
      <c r="DF286" s="23"/>
      <c r="DG286" s="23"/>
      <c r="DH286" s="23"/>
      <c r="DI286" s="23"/>
      <c r="DJ286" s="23"/>
      <c r="DK286" s="23"/>
      <c r="DL286" s="23"/>
      <c r="DM286" s="23"/>
      <c r="DN286" s="23"/>
      <c r="DO286" s="23"/>
      <c r="DP286" s="23"/>
      <c r="DQ286" s="23"/>
      <c r="DR286" s="23"/>
      <c r="DS286" s="23"/>
      <c r="DT286" s="23"/>
      <c r="DU286" s="23"/>
      <c r="DV286" s="23"/>
      <c r="DW286" s="23"/>
      <c r="DX286" s="23"/>
      <c r="DY286" s="23"/>
      <c r="DZ286" s="23"/>
      <c r="EA286" s="23"/>
      <c r="EB286" s="23"/>
      <c r="EC286" s="23"/>
      <c r="ED286" s="23"/>
      <c r="EE286" s="23"/>
      <c r="EF286" s="23"/>
      <c r="EG286" s="23"/>
      <c r="EH286" s="23"/>
      <c r="EI286" s="23"/>
      <c r="EJ286" s="23"/>
      <c r="EK286" s="23"/>
      <c r="EL286" s="23"/>
      <c r="EM286" s="23"/>
      <c r="EN286" s="23"/>
      <c r="EO286" s="23"/>
      <c r="EP286" s="23"/>
      <c r="EQ286" s="23"/>
      <c r="ER286" s="23"/>
      <c r="ES286" s="23"/>
      <c r="ET286" s="23"/>
      <c r="EU286" s="23"/>
      <c r="EV286" s="23"/>
      <c r="EW286" s="23"/>
      <c r="EX286" s="23"/>
      <c r="EY286" s="23"/>
      <c r="EZ286" s="23"/>
      <c r="FA286" s="23"/>
      <c r="FB286" s="23"/>
      <c r="FC286" s="23"/>
      <c r="FD286" s="23"/>
      <c r="FE286" s="23"/>
      <c r="FF286" s="23"/>
      <c r="FG286" s="23"/>
      <c r="FH286" s="23"/>
      <c r="FI286" s="23"/>
      <c r="FJ286" s="23"/>
      <c r="FK286" s="23"/>
      <c r="FL286" s="23"/>
      <c r="FM286" s="23"/>
      <c r="FN286" s="23"/>
      <c r="FO286" s="23"/>
      <c r="FP286" s="23"/>
      <c r="FQ286" s="23"/>
      <c r="FR286" s="23"/>
      <c r="FS286" s="23"/>
      <c r="FT286" s="23"/>
      <c r="FU286" s="23"/>
      <c r="FV286" s="23"/>
      <c r="FW286" s="23"/>
      <c r="FX286" s="23"/>
      <c r="FY286" s="23"/>
      <c r="FZ286" s="23"/>
      <c r="GA286" s="23"/>
      <c r="GB286" s="23"/>
      <c r="GC286" s="23"/>
      <c r="GD286" s="23"/>
      <c r="GE286" s="23"/>
      <c r="GF286" s="23"/>
      <c r="GG286" s="23"/>
      <c r="GH286" s="23"/>
      <c r="GI286" s="23"/>
      <c r="GJ286" s="23"/>
      <c r="GK286" s="23"/>
      <c r="GL286" s="23"/>
      <c r="GM286" s="23"/>
      <c r="GN286" s="23"/>
      <c r="GO286" s="23"/>
      <c r="GP286" s="23"/>
      <c r="GQ286" s="23"/>
      <c r="GR286" s="23"/>
      <c r="GS286" s="23"/>
      <c r="GT286" s="23"/>
      <c r="GU286" s="23"/>
      <c r="GV286" s="23"/>
      <c r="GW286" s="23"/>
      <c r="GX286" s="23"/>
      <c r="GY286" s="23"/>
      <c r="GZ286" s="23"/>
      <c r="HA286" s="23"/>
      <c r="HB286" s="23"/>
      <c r="HC286" s="23"/>
      <c r="HD286" s="23"/>
      <c r="HE286" s="23"/>
      <c r="HF286" s="23"/>
      <c r="HG286" s="23"/>
      <c r="HH286" s="23"/>
      <c r="HI286" s="23"/>
      <c r="HJ286" s="23"/>
      <c r="HK286" s="23"/>
      <c r="HL286" s="23"/>
      <c r="HM286" s="23"/>
      <c r="HN286" s="23"/>
      <c r="HO286" s="23"/>
      <c r="HP286" s="23"/>
      <c r="HQ286" s="23"/>
      <c r="HR286" s="23"/>
      <c r="HS286" s="23"/>
    </row>
    <row r="287" spans="1:227" s="143" customFormat="1">
      <c r="A287" s="23"/>
      <c r="G287" s="120"/>
      <c r="H287" s="96"/>
      <c r="I287" s="23"/>
      <c r="P287" s="23"/>
      <c r="Q287" s="23"/>
      <c r="R287" s="23"/>
      <c r="S287" s="50"/>
      <c r="T287" s="50"/>
      <c r="U287" s="50"/>
      <c r="V287" s="50"/>
      <c r="W287" s="50"/>
      <c r="X287" s="50"/>
      <c r="Y287" s="50"/>
      <c r="Z287" s="50"/>
      <c r="AA287" s="50"/>
      <c r="AB287" s="50"/>
      <c r="AC287" s="50"/>
      <c r="AD287" s="50"/>
      <c r="AE287" s="50"/>
      <c r="AF287" s="50"/>
      <c r="AG287" s="50"/>
      <c r="AH287" s="50"/>
      <c r="AI287" s="50"/>
      <c r="AJ287" s="50"/>
      <c r="AK287" s="50"/>
      <c r="AL287" s="50"/>
      <c r="AM287" s="50"/>
      <c r="AN287" s="50"/>
      <c r="AO287" s="50"/>
      <c r="AP287" s="50"/>
      <c r="AQ287" s="50"/>
      <c r="AR287" s="50"/>
      <c r="AS287" s="50"/>
      <c r="AT287" s="23"/>
      <c r="AU287" s="23"/>
      <c r="AV287" s="23"/>
      <c r="AW287" s="23"/>
      <c r="AX287" s="23"/>
      <c r="AY287" s="23"/>
      <c r="AZ287" s="23"/>
      <c r="BA287" s="23"/>
      <c r="BB287" s="23"/>
      <c r="BC287" s="23"/>
      <c r="BD287" s="23"/>
      <c r="BE287" s="23"/>
      <c r="BF287" s="23"/>
      <c r="BG287" s="23"/>
      <c r="BH287" s="23"/>
      <c r="BI287" s="23"/>
      <c r="BJ287" s="23"/>
      <c r="BK287" s="23"/>
      <c r="BL287" s="23"/>
      <c r="BM287" s="23"/>
      <c r="BN287" s="23"/>
      <c r="BO287" s="23"/>
      <c r="BP287" s="23"/>
      <c r="BQ287" s="23"/>
      <c r="BR287" s="23"/>
      <c r="BS287" s="23"/>
      <c r="BT287" s="23"/>
      <c r="BU287" s="23"/>
      <c r="BV287" s="23"/>
      <c r="BW287" s="23"/>
      <c r="BX287" s="23"/>
      <c r="BY287" s="23"/>
      <c r="BZ287" s="23"/>
      <c r="CA287" s="23"/>
      <c r="CB287" s="23"/>
      <c r="CC287" s="23"/>
      <c r="CD287" s="23"/>
      <c r="CE287" s="23"/>
      <c r="CF287" s="23"/>
      <c r="CG287" s="23"/>
      <c r="CH287" s="23"/>
      <c r="CI287" s="23"/>
      <c r="CJ287" s="23"/>
      <c r="CK287" s="23"/>
      <c r="CL287" s="23"/>
      <c r="CM287" s="23"/>
      <c r="CN287" s="23"/>
      <c r="CO287" s="23"/>
      <c r="CP287" s="23"/>
      <c r="CQ287" s="23"/>
      <c r="CR287" s="23"/>
      <c r="CS287" s="23"/>
      <c r="CT287" s="23"/>
      <c r="CU287" s="23"/>
      <c r="CV287" s="23"/>
      <c r="CW287" s="23"/>
      <c r="CX287" s="23"/>
      <c r="CY287" s="23"/>
      <c r="CZ287" s="23"/>
      <c r="DA287" s="23"/>
      <c r="DB287" s="23"/>
      <c r="DC287" s="23"/>
      <c r="DD287" s="23"/>
      <c r="DE287" s="23"/>
      <c r="DF287" s="23"/>
      <c r="DG287" s="23"/>
      <c r="DH287" s="23"/>
      <c r="DI287" s="23"/>
      <c r="DJ287" s="23"/>
      <c r="DK287" s="23"/>
      <c r="DL287" s="23"/>
      <c r="DM287" s="23"/>
      <c r="DN287" s="23"/>
      <c r="DO287" s="23"/>
      <c r="DP287" s="23"/>
      <c r="DQ287" s="23"/>
      <c r="DR287" s="23"/>
      <c r="DS287" s="23"/>
      <c r="DT287" s="23"/>
      <c r="DU287" s="23"/>
      <c r="DV287" s="23"/>
      <c r="DW287" s="23"/>
      <c r="DX287" s="23"/>
      <c r="DY287" s="23"/>
      <c r="DZ287" s="23"/>
      <c r="EA287" s="23"/>
      <c r="EB287" s="23"/>
      <c r="EC287" s="23"/>
      <c r="ED287" s="23"/>
      <c r="EE287" s="23"/>
      <c r="EF287" s="23"/>
      <c r="EG287" s="23"/>
      <c r="EH287" s="23"/>
      <c r="EI287" s="23"/>
      <c r="EJ287" s="23"/>
      <c r="EK287" s="23"/>
      <c r="EL287" s="23"/>
      <c r="EM287" s="23"/>
      <c r="EN287" s="23"/>
      <c r="EO287" s="23"/>
      <c r="EP287" s="23"/>
      <c r="EQ287" s="23"/>
      <c r="ER287" s="23"/>
      <c r="ES287" s="23"/>
      <c r="ET287" s="23"/>
      <c r="EU287" s="23"/>
      <c r="EV287" s="23"/>
      <c r="EW287" s="23"/>
      <c r="EX287" s="23"/>
      <c r="EY287" s="23"/>
      <c r="EZ287" s="23"/>
      <c r="FA287" s="23"/>
      <c r="FB287" s="23"/>
      <c r="FC287" s="23"/>
      <c r="FD287" s="23"/>
      <c r="FE287" s="23"/>
      <c r="FF287" s="23"/>
      <c r="FG287" s="23"/>
      <c r="FH287" s="23"/>
      <c r="FI287" s="23"/>
      <c r="FJ287" s="23"/>
      <c r="FK287" s="23"/>
      <c r="FL287" s="23"/>
      <c r="FM287" s="23"/>
      <c r="FN287" s="23"/>
      <c r="FO287" s="23"/>
      <c r="FP287" s="23"/>
      <c r="FQ287" s="23"/>
      <c r="FR287" s="23"/>
      <c r="FS287" s="23"/>
      <c r="FT287" s="23"/>
      <c r="FU287" s="23"/>
      <c r="FV287" s="23"/>
      <c r="FW287" s="23"/>
      <c r="FX287" s="23"/>
      <c r="FY287" s="23"/>
      <c r="FZ287" s="23"/>
      <c r="GA287" s="23"/>
      <c r="GB287" s="23"/>
      <c r="GC287" s="23"/>
      <c r="GD287" s="23"/>
      <c r="GE287" s="23"/>
      <c r="GF287" s="23"/>
      <c r="GG287" s="23"/>
      <c r="GH287" s="23"/>
      <c r="GI287" s="23"/>
      <c r="GJ287" s="23"/>
      <c r="GK287" s="23"/>
      <c r="GL287" s="23"/>
      <c r="GM287" s="23"/>
      <c r="GN287" s="23"/>
      <c r="GO287" s="23"/>
      <c r="GP287" s="23"/>
      <c r="GQ287" s="23"/>
      <c r="GR287" s="23"/>
      <c r="GS287" s="23"/>
      <c r="GT287" s="23"/>
      <c r="GU287" s="23"/>
      <c r="GV287" s="23"/>
      <c r="GW287" s="23"/>
      <c r="GX287" s="23"/>
      <c r="GY287" s="23"/>
      <c r="GZ287" s="23"/>
      <c r="HA287" s="23"/>
      <c r="HB287" s="23"/>
      <c r="HC287" s="23"/>
      <c r="HD287" s="23"/>
      <c r="HE287" s="23"/>
      <c r="HF287" s="23"/>
      <c r="HG287" s="23"/>
      <c r="HH287" s="23"/>
      <c r="HI287" s="23"/>
      <c r="HJ287" s="23"/>
      <c r="HK287" s="23"/>
      <c r="HL287" s="23"/>
      <c r="HM287" s="23"/>
      <c r="HN287" s="23"/>
      <c r="HO287" s="23"/>
      <c r="HP287" s="23"/>
      <c r="HQ287" s="23"/>
      <c r="HR287" s="23"/>
      <c r="HS287" s="23"/>
    </row>
    <row r="288" spans="1:227" s="143" customFormat="1">
      <c r="A288" s="23"/>
      <c r="G288" s="120"/>
      <c r="H288" s="96"/>
      <c r="I288" s="23"/>
      <c r="P288" s="23"/>
      <c r="Q288" s="23"/>
      <c r="R288" s="23"/>
      <c r="S288" s="50"/>
      <c r="T288" s="50"/>
      <c r="U288" s="50"/>
      <c r="V288" s="50"/>
      <c r="W288" s="50"/>
      <c r="X288" s="50"/>
      <c r="Y288" s="50"/>
      <c r="Z288" s="50"/>
      <c r="AA288" s="50"/>
      <c r="AB288" s="50"/>
      <c r="AC288" s="50"/>
      <c r="AD288" s="50"/>
      <c r="AE288" s="50"/>
      <c r="AF288" s="50"/>
      <c r="AG288" s="50"/>
      <c r="AH288" s="50"/>
      <c r="AI288" s="50"/>
      <c r="AJ288" s="50"/>
      <c r="AK288" s="50"/>
      <c r="AL288" s="50"/>
      <c r="AM288" s="50"/>
      <c r="AN288" s="50"/>
      <c r="AO288" s="50"/>
      <c r="AP288" s="50"/>
      <c r="AQ288" s="50"/>
      <c r="AR288" s="50"/>
      <c r="AS288" s="50"/>
      <c r="AT288" s="23"/>
      <c r="AU288" s="23"/>
      <c r="AV288" s="23"/>
      <c r="AW288" s="23"/>
      <c r="AX288" s="23"/>
      <c r="AY288" s="23"/>
      <c r="AZ288" s="23"/>
      <c r="BA288" s="23"/>
      <c r="BB288" s="23"/>
      <c r="BC288" s="23"/>
      <c r="BD288" s="23"/>
      <c r="BE288" s="23"/>
      <c r="BF288" s="23"/>
      <c r="BG288" s="23"/>
      <c r="BH288" s="23"/>
      <c r="BI288" s="23"/>
      <c r="BJ288" s="23"/>
      <c r="BK288" s="23"/>
      <c r="BL288" s="23"/>
      <c r="BM288" s="23"/>
      <c r="BN288" s="23"/>
      <c r="BO288" s="23"/>
      <c r="BP288" s="23"/>
      <c r="BQ288" s="23"/>
      <c r="BR288" s="23"/>
      <c r="BS288" s="23"/>
      <c r="BT288" s="23"/>
      <c r="BU288" s="23"/>
      <c r="BV288" s="23"/>
      <c r="BW288" s="23"/>
      <c r="BX288" s="23"/>
      <c r="BY288" s="23"/>
      <c r="BZ288" s="23"/>
      <c r="CA288" s="23"/>
      <c r="CB288" s="23"/>
      <c r="CC288" s="23"/>
      <c r="CD288" s="23"/>
      <c r="CE288" s="23"/>
      <c r="CF288" s="23"/>
      <c r="CG288" s="23"/>
      <c r="CH288" s="23"/>
      <c r="CI288" s="23"/>
      <c r="CJ288" s="23"/>
      <c r="CK288" s="23"/>
      <c r="CL288" s="23"/>
      <c r="CM288" s="23"/>
      <c r="CN288" s="23"/>
      <c r="CO288" s="23"/>
      <c r="CP288" s="23"/>
      <c r="CQ288" s="23"/>
      <c r="CR288" s="23"/>
      <c r="CS288" s="23"/>
      <c r="CT288" s="23"/>
      <c r="CU288" s="23"/>
      <c r="CV288" s="23"/>
      <c r="CW288" s="23"/>
      <c r="CX288" s="23"/>
      <c r="CY288" s="23"/>
      <c r="CZ288" s="23"/>
      <c r="DA288" s="23"/>
      <c r="DB288" s="23"/>
      <c r="DC288" s="23"/>
      <c r="DD288" s="23"/>
      <c r="DE288" s="23"/>
      <c r="DF288" s="23"/>
      <c r="DG288" s="23"/>
      <c r="DH288" s="23"/>
      <c r="DI288" s="23"/>
      <c r="DJ288" s="23"/>
      <c r="DK288" s="23"/>
      <c r="DL288" s="23"/>
      <c r="DM288" s="23"/>
      <c r="DN288" s="23"/>
      <c r="DO288" s="23"/>
      <c r="DP288" s="23"/>
      <c r="DQ288" s="23"/>
      <c r="DR288" s="23"/>
      <c r="DS288" s="23"/>
      <c r="DT288" s="23"/>
      <c r="DU288" s="23"/>
      <c r="DV288" s="23"/>
      <c r="DW288" s="23"/>
      <c r="DX288" s="23"/>
      <c r="DY288" s="23"/>
      <c r="DZ288" s="23"/>
      <c r="EA288" s="23"/>
      <c r="EB288" s="23"/>
      <c r="EC288" s="23"/>
      <c r="ED288" s="23"/>
      <c r="EE288" s="23"/>
      <c r="EF288" s="23"/>
      <c r="EG288" s="23"/>
      <c r="EH288" s="23"/>
      <c r="EI288" s="23"/>
      <c r="EJ288" s="23"/>
      <c r="EK288" s="23"/>
      <c r="EL288" s="23"/>
      <c r="EM288" s="23"/>
      <c r="EN288" s="23"/>
      <c r="EO288" s="23"/>
      <c r="EP288" s="23"/>
      <c r="EQ288" s="23"/>
      <c r="ER288" s="23"/>
      <c r="ES288" s="23"/>
      <c r="ET288" s="23"/>
      <c r="EU288" s="23"/>
      <c r="EV288" s="23"/>
      <c r="EW288" s="23"/>
      <c r="EX288" s="23"/>
      <c r="EY288" s="23"/>
      <c r="EZ288" s="23"/>
      <c r="FA288" s="23"/>
      <c r="FB288" s="23"/>
      <c r="FC288" s="23"/>
      <c r="FD288" s="23"/>
      <c r="FE288" s="23"/>
      <c r="FF288" s="23"/>
      <c r="FG288" s="23"/>
      <c r="FH288" s="23"/>
      <c r="FI288" s="23"/>
      <c r="FJ288" s="23"/>
      <c r="FK288" s="23"/>
      <c r="FL288" s="23"/>
      <c r="FM288" s="23"/>
      <c r="FN288" s="23"/>
      <c r="FO288" s="23"/>
      <c r="FP288" s="23"/>
      <c r="FQ288" s="23"/>
      <c r="FR288" s="23"/>
      <c r="FS288" s="23"/>
      <c r="FT288" s="23"/>
      <c r="FU288" s="23"/>
      <c r="FV288" s="23"/>
      <c r="FW288" s="23"/>
      <c r="FX288" s="23"/>
      <c r="FY288" s="23"/>
      <c r="FZ288" s="23"/>
      <c r="GA288" s="23"/>
      <c r="GB288" s="23"/>
      <c r="GC288" s="23"/>
      <c r="GD288" s="23"/>
      <c r="GE288" s="23"/>
      <c r="GF288" s="23"/>
      <c r="GG288" s="23"/>
      <c r="GH288" s="23"/>
      <c r="GI288" s="23"/>
      <c r="GJ288" s="23"/>
      <c r="GK288" s="23"/>
      <c r="GL288" s="23"/>
      <c r="GM288" s="23"/>
      <c r="GN288" s="23"/>
      <c r="GO288" s="23"/>
      <c r="GP288" s="23"/>
      <c r="GQ288" s="23"/>
      <c r="GR288" s="23"/>
      <c r="GS288" s="23"/>
      <c r="GT288" s="23"/>
      <c r="GU288" s="23"/>
      <c r="GV288" s="23"/>
      <c r="GW288" s="23"/>
      <c r="GX288" s="23"/>
      <c r="GY288" s="23"/>
      <c r="GZ288" s="23"/>
      <c r="HA288" s="23"/>
      <c r="HB288" s="23"/>
      <c r="HC288" s="23"/>
      <c r="HD288" s="23"/>
      <c r="HE288" s="23"/>
      <c r="HF288" s="23"/>
      <c r="HG288" s="23"/>
      <c r="HH288" s="23"/>
      <c r="HI288" s="23"/>
      <c r="HJ288" s="23"/>
      <c r="HK288" s="23"/>
      <c r="HL288" s="23"/>
      <c r="HM288" s="23"/>
      <c r="HN288" s="23"/>
      <c r="HO288" s="23"/>
      <c r="HP288" s="23"/>
      <c r="HQ288" s="23"/>
      <c r="HR288" s="23"/>
      <c r="HS288" s="23"/>
    </row>
    <row r="289" spans="1:227" s="143" customFormat="1">
      <c r="A289" s="23"/>
      <c r="G289" s="120"/>
      <c r="H289" s="96"/>
      <c r="I289" s="23"/>
      <c r="P289" s="23"/>
      <c r="Q289" s="23"/>
      <c r="R289" s="23"/>
      <c r="S289" s="50"/>
      <c r="T289" s="50"/>
      <c r="U289" s="50"/>
      <c r="V289" s="50"/>
      <c r="W289" s="50"/>
      <c r="X289" s="50"/>
      <c r="Y289" s="50"/>
      <c r="Z289" s="50"/>
      <c r="AA289" s="50"/>
      <c r="AB289" s="50"/>
      <c r="AC289" s="50"/>
      <c r="AD289" s="50"/>
      <c r="AE289" s="50"/>
      <c r="AF289" s="50"/>
      <c r="AG289" s="50"/>
      <c r="AH289" s="50"/>
      <c r="AI289" s="50"/>
      <c r="AJ289" s="50"/>
      <c r="AK289" s="50"/>
      <c r="AL289" s="50"/>
      <c r="AM289" s="50"/>
      <c r="AN289" s="50"/>
      <c r="AO289" s="50"/>
      <c r="AP289" s="50"/>
      <c r="AQ289" s="50"/>
      <c r="AR289" s="50"/>
      <c r="AS289" s="50"/>
      <c r="AT289" s="23"/>
      <c r="AU289" s="23"/>
      <c r="AV289" s="23"/>
      <c r="AW289" s="23"/>
      <c r="AX289" s="23"/>
      <c r="AY289" s="23"/>
      <c r="AZ289" s="23"/>
      <c r="BA289" s="23"/>
      <c r="BB289" s="23"/>
      <c r="BC289" s="23"/>
      <c r="BD289" s="23"/>
      <c r="BE289" s="23"/>
      <c r="BF289" s="23"/>
      <c r="BG289" s="23"/>
      <c r="BH289" s="23"/>
      <c r="BI289" s="23"/>
      <c r="BJ289" s="23"/>
      <c r="BK289" s="23"/>
      <c r="BL289" s="23"/>
      <c r="BM289" s="23"/>
      <c r="BN289" s="23"/>
      <c r="BO289" s="23"/>
      <c r="BP289" s="23"/>
      <c r="BQ289" s="23"/>
      <c r="BR289" s="23"/>
      <c r="BS289" s="23"/>
      <c r="BT289" s="23"/>
      <c r="BU289" s="23"/>
      <c r="BV289" s="23"/>
      <c r="BW289" s="23"/>
      <c r="BX289" s="23"/>
      <c r="BY289" s="23"/>
      <c r="BZ289" s="23"/>
      <c r="CA289" s="23"/>
      <c r="CB289" s="23"/>
      <c r="CC289" s="23"/>
      <c r="CD289" s="23"/>
      <c r="CE289" s="23"/>
      <c r="CF289" s="23"/>
      <c r="CG289" s="23"/>
      <c r="CH289" s="23"/>
      <c r="CI289" s="23"/>
      <c r="CJ289" s="23"/>
      <c r="CK289" s="23"/>
      <c r="CL289" s="23"/>
      <c r="CM289" s="23"/>
      <c r="CN289" s="23"/>
      <c r="CO289" s="23"/>
      <c r="CP289" s="23"/>
      <c r="CQ289" s="23"/>
      <c r="CR289" s="23"/>
      <c r="CS289" s="23"/>
      <c r="CT289" s="23"/>
      <c r="CU289" s="23"/>
      <c r="CV289" s="23"/>
      <c r="CW289" s="23"/>
      <c r="CX289" s="23"/>
      <c r="CY289" s="23"/>
      <c r="CZ289" s="23"/>
      <c r="DA289" s="23"/>
      <c r="DB289" s="23"/>
      <c r="DC289" s="23"/>
      <c r="DD289" s="23"/>
      <c r="DE289" s="23"/>
      <c r="DF289" s="23"/>
      <c r="DG289" s="23"/>
      <c r="DH289" s="23"/>
      <c r="DI289" s="23"/>
      <c r="DJ289" s="23"/>
      <c r="DK289" s="23"/>
      <c r="DL289" s="23"/>
      <c r="DM289" s="23"/>
      <c r="DN289" s="23"/>
      <c r="DO289" s="23"/>
      <c r="DP289" s="23"/>
      <c r="DQ289" s="23"/>
      <c r="DR289" s="23"/>
      <c r="DS289" s="23"/>
      <c r="DT289" s="23"/>
      <c r="DU289" s="23"/>
      <c r="DV289" s="23"/>
      <c r="DW289" s="23"/>
      <c r="DX289" s="23"/>
      <c r="DY289" s="23"/>
      <c r="DZ289" s="23"/>
      <c r="EA289" s="23"/>
      <c r="EB289" s="23"/>
      <c r="EC289" s="23"/>
      <c r="ED289" s="23"/>
      <c r="EE289" s="23"/>
      <c r="EF289" s="23"/>
      <c r="EG289" s="23"/>
      <c r="EH289" s="23"/>
      <c r="EI289" s="23"/>
      <c r="EJ289" s="23"/>
      <c r="EK289" s="23"/>
      <c r="EL289" s="23"/>
      <c r="EM289" s="23"/>
      <c r="EN289" s="23"/>
      <c r="EO289" s="23"/>
      <c r="EP289" s="23"/>
      <c r="EQ289" s="23"/>
      <c r="ER289" s="23"/>
      <c r="ES289" s="23"/>
      <c r="ET289" s="23"/>
      <c r="EU289" s="23"/>
      <c r="EV289" s="23"/>
      <c r="EW289" s="23"/>
      <c r="EX289" s="23"/>
      <c r="EY289" s="23"/>
      <c r="EZ289" s="23"/>
      <c r="FA289" s="23"/>
      <c r="FB289" s="23"/>
      <c r="FC289" s="23"/>
      <c r="FD289" s="23"/>
      <c r="FE289" s="23"/>
      <c r="FF289" s="23"/>
      <c r="FG289" s="23"/>
      <c r="FH289" s="23"/>
      <c r="FI289" s="23"/>
      <c r="FJ289" s="23"/>
      <c r="FK289" s="23"/>
      <c r="FL289" s="23"/>
      <c r="FM289" s="23"/>
      <c r="FN289" s="23"/>
      <c r="FO289" s="23"/>
      <c r="FP289" s="23"/>
      <c r="FQ289" s="23"/>
      <c r="FR289" s="23"/>
      <c r="FS289" s="23"/>
      <c r="FT289" s="23"/>
      <c r="FU289" s="23"/>
      <c r="FV289" s="23"/>
      <c r="FW289" s="23"/>
      <c r="FX289" s="23"/>
      <c r="FY289" s="23"/>
      <c r="FZ289" s="23"/>
      <c r="GA289" s="23"/>
      <c r="GB289" s="23"/>
      <c r="GC289" s="23"/>
      <c r="GD289" s="23"/>
      <c r="GE289" s="23"/>
      <c r="GF289" s="23"/>
      <c r="GG289" s="23"/>
      <c r="GH289" s="23"/>
      <c r="GI289" s="23"/>
      <c r="GJ289" s="23"/>
      <c r="GK289" s="23"/>
      <c r="GL289" s="23"/>
      <c r="GM289" s="23"/>
      <c r="GN289" s="23"/>
      <c r="GO289" s="23"/>
      <c r="GP289" s="23"/>
      <c r="GQ289" s="23"/>
      <c r="GR289" s="23"/>
      <c r="GS289" s="23"/>
      <c r="GT289" s="23"/>
      <c r="GU289" s="23"/>
      <c r="GV289" s="23"/>
      <c r="GW289" s="23"/>
      <c r="GX289" s="23"/>
      <c r="GY289" s="23"/>
      <c r="GZ289" s="23"/>
      <c r="HA289" s="23"/>
      <c r="HB289" s="23"/>
      <c r="HC289" s="23"/>
      <c r="HD289" s="23"/>
      <c r="HE289" s="23"/>
      <c r="HF289" s="23"/>
      <c r="HG289" s="23"/>
      <c r="HH289" s="23"/>
      <c r="HI289" s="23"/>
      <c r="HJ289" s="23"/>
      <c r="HK289" s="23"/>
      <c r="HL289" s="23"/>
      <c r="HM289" s="23"/>
      <c r="HN289" s="23"/>
      <c r="HO289" s="23"/>
      <c r="HP289" s="23"/>
      <c r="HQ289" s="23"/>
      <c r="HR289" s="23"/>
      <c r="HS289" s="23"/>
    </row>
    <row r="290" spans="1:227" s="143" customFormat="1" ht="24" customHeight="1">
      <c r="A290" s="23"/>
      <c r="G290" s="120"/>
      <c r="H290" s="96"/>
      <c r="I290" s="23"/>
      <c r="P290" s="23"/>
      <c r="Q290" s="23"/>
      <c r="R290" s="23"/>
      <c r="S290" s="50"/>
      <c r="T290" s="50"/>
      <c r="U290" s="50"/>
      <c r="V290" s="50"/>
      <c r="W290" s="50"/>
      <c r="X290" s="50"/>
      <c r="Y290" s="50"/>
      <c r="Z290" s="50"/>
      <c r="AA290" s="50"/>
      <c r="AB290" s="50"/>
      <c r="AC290" s="50"/>
      <c r="AD290" s="50"/>
      <c r="AE290" s="50"/>
      <c r="AF290" s="50"/>
      <c r="AG290" s="50"/>
      <c r="AH290" s="50"/>
      <c r="AI290" s="50"/>
      <c r="AJ290" s="50"/>
      <c r="AK290" s="50"/>
      <c r="AL290" s="50"/>
      <c r="AM290" s="50"/>
      <c r="AN290" s="50"/>
      <c r="AO290" s="50"/>
      <c r="AP290" s="50"/>
      <c r="AQ290" s="50"/>
      <c r="AR290" s="50"/>
      <c r="AS290" s="50"/>
      <c r="AT290" s="23"/>
      <c r="AU290" s="23"/>
      <c r="AV290" s="23"/>
      <c r="AW290" s="23"/>
      <c r="AX290" s="23"/>
      <c r="AY290" s="23"/>
      <c r="AZ290" s="23"/>
      <c r="BA290" s="23"/>
      <c r="BB290" s="23"/>
      <c r="BC290" s="23"/>
      <c r="BD290" s="23"/>
      <c r="BE290" s="23"/>
      <c r="BF290" s="23"/>
      <c r="BG290" s="23"/>
      <c r="BH290" s="23"/>
      <c r="BI290" s="23"/>
      <c r="BJ290" s="23"/>
      <c r="BK290" s="23"/>
      <c r="BL290" s="23"/>
      <c r="BM290" s="23"/>
      <c r="BN290" s="23"/>
      <c r="BO290" s="23"/>
      <c r="BP290" s="23"/>
      <c r="BQ290" s="23"/>
      <c r="BR290" s="23"/>
      <c r="BS290" s="23"/>
      <c r="BT290" s="23"/>
      <c r="BU290" s="23"/>
      <c r="BV290" s="23"/>
      <c r="BW290" s="23"/>
      <c r="BX290" s="23"/>
      <c r="BY290" s="23"/>
      <c r="BZ290" s="23"/>
      <c r="CA290" s="23"/>
      <c r="CB290" s="23"/>
      <c r="CC290" s="23"/>
      <c r="CD290" s="23"/>
      <c r="CE290" s="23"/>
      <c r="CF290" s="23"/>
      <c r="CG290" s="23"/>
      <c r="CH290" s="23"/>
      <c r="CI290" s="23"/>
      <c r="CJ290" s="23"/>
      <c r="CK290" s="23"/>
      <c r="CL290" s="23"/>
      <c r="CM290" s="23"/>
      <c r="CN290" s="23"/>
      <c r="CO290" s="23"/>
      <c r="CP290" s="23"/>
      <c r="CQ290" s="23"/>
      <c r="CR290" s="23"/>
      <c r="CS290" s="23"/>
      <c r="CT290" s="23"/>
      <c r="CU290" s="23"/>
      <c r="CV290" s="23"/>
      <c r="CW290" s="23"/>
      <c r="CX290" s="23"/>
      <c r="CY290" s="23"/>
      <c r="CZ290" s="23"/>
      <c r="DA290" s="23"/>
      <c r="DB290" s="23"/>
      <c r="DC290" s="23"/>
      <c r="DD290" s="23"/>
      <c r="DE290" s="23"/>
      <c r="DF290" s="23"/>
      <c r="DG290" s="23"/>
      <c r="DH290" s="23"/>
      <c r="DI290" s="23"/>
      <c r="DJ290" s="23"/>
      <c r="DK290" s="23"/>
      <c r="DL290" s="23"/>
      <c r="DM290" s="23"/>
      <c r="DN290" s="23"/>
      <c r="DO290" s="23"/>
      <c r="DP290" s="23"/>
      <c r="DQ290" s="23"/>
      <c r="DR290" s="23"/>
      <c r="DS290" s="23"/>
      <c r="DT290" s="23"/>
      <c r="DU290" s="23"/>
      <c r="DV290" s="23"/>
      <c r="DW290" s="23"/>
      <c r="DX290" s="23"/>
      <c r="DY290" s="23"/>
      <c r="DZ290" s="23"/>
      <c r="EA290" s="23"/>
      <c r="EB290" s="23"/>
      <c r="EC290" s="23"/>
      <c r="ED290" s="23"/>
      <c r="EE290" s="23"/>
      <c r="EF290" s="23"/>
      <c r="EG290" s="23"/>
      <c r="EH290" s="23"/>
      <c r="EI290" s="23"/>
      <c r="EJ290" s="23"/>
      <c r="EK290" s="23"/>
      <c r="EL290" s="23"/>
      <c r="EM290" s="23"/>
      <c r="EN290" s="23"/>
      <c r="EO290" s="23"/>
      <c r="EP290" s="23"/>
      <c r="EQ290" s="23"/>
      <c r="ER290" s="23"/>
      <c r="ES290" s="23"/>
      <c r="ET290" s="23"/>
      <c r="EU290" s="23"/>
      <c r="EV290" s="23"/>
      <c r="EW290" s="23"/>
      <c r="EX290" s="23"/>
      <c r="EY290" s="23"/>
      <c r="EZ290" s="23"/>
      <c r="FA290" s="23"/>
      <c r="FB290" s="23"/>
      <c r="FC290" s="23"/>
      <c r="FD290" s="23"/>
      <c r="FE290" s="23"/>
      <c r="FF290" s="23"/>
      <c r="FG290" s="23"/>
      <c r="FH290" s="23"/>
      <c r="FI290" s="23"/>
      <c r="FJ290" s="23"/>
      <c r="FK290" s="23"/>
      <c r="FL290" s="23"/>
      <c r="FM290" s="23"/>
      <c r="FN290" s="23"/>
      <c r="FO290" s="23"/>
      <c r="FP290" s="23"/>
      <c r="FQ290" s="23"/>
      <c r="FR290" s="23"/>
      <c r="FS290" s="23"/>
      <c r="FT290" s="23"/>
      <c r="FU290" s="23"/>
      <c r="FV290" s="23"/>
      <c r="FW290" s="23"/>
      <c r="FX290" s="23"/>
      <c r="FY290" s="23"/>
      <c r="FZ290" s="23"/>
      <c r="GA290" s="23"/>
      <c r="GB290" s="23"/>
      <c r="GC290" s="23"/>
      <c r="GD290" s="23"/>
      <c r="GE290" s="23"/>
      <c r="GF290" s="23"/>
      <c r="GG290" s="23"/>
      <c r="GH290" s="23"/>
      <c r="GI290" s="23"/>
      <c r="GJ290" s="23"/>
      <c r="GK290" s="23"/>
      <c r="GL290" s="23"/>
      <c r="GM290" s="23"/>
      <c r="GN290" s="23"/>
      <c r="GO290" s="23"/>
      <c r="GP290" s="23"/>
      <c r="GQ290" s="23"/>
      <c r="GR290" s="23"/>
      <c r="GS290" s="23"/>
      <c r="GT290" s="23"/>
      <c r="GU290" s="23"/>
      <c r="GV290" s="23"/>
      <c r="GW290" s="23"/>
      <c r="GX290" s="23"/>
      <c r="GY290" s="23"/>
      <c r="GZ290" s="23"/>
      <c r="HA290" s="23"/>
      <c r="HB290" s="23"/>
      <c r="HC290" s="23"/>
      <c r="HD290" s="23"/>
      <c r="HE290" s="23"/>
      <c r="HF290" s="23"/>
      <c r="HG290" s="23"/>
      <c r="HH290" s="23"/>
      <c r="HI290" s="23"/>
      <c r="HJ290" s="23"/>
      <c r="HK290" s="23"/>
      <c r="HL290" s="23"/>
      <c r="HM290" s="23"/>
      <c r="HN290" s="23"/>
      <c r="HO290" s="23"/>
      <c r="HP290" s="23"/>
      <c r="HQ290" s="23"/>
      <c r="HR290" s="23"/>
      <c r="HS290" s="23"/>
    </row>
    <row r="291" spans="1:227" s="143" customFormat="1">
      <c r="A291" s="23"/>
      <c r="G291" s="120"/>
      <c r="H291" s="96"/>
      <c r="I291" s="23"/>
      <c r="P291" s="23"/>
      <c r="Q291" s="23"/>
      <c r="R291" s="23"/>
      <c r="S291" s="50"/>
      <c r="T291" s="50"/>
      <c r="U291" s="50"/>
      <c r="V291" s="50"/>
      <c r="W291" s="50"/>
      <c r="X291" s="50"/>
      <c r="Y291" s="50"/>
      <c r="Z291" s="50"/>
      <c r="AA291" s="50"/>
      <c r="AB291" s="50"/>
      <c r="AC291" s="50"/>
      <c r="AD291" s="50"/>
      <c r="AE291" s="50"/>
      <c r="AF291" s="50"/>
      <c r="AG291" s="50"/>
      <c r="AH291" s="50"/>
      <c r="AI291" s="50"/>
      <c r="AJ291" s="50"/>
      <c r="AK291" s="50"/>
      <c r="AL291" s="50"/>
      <c r="AM291" s="50"/>
      <c r="AN291" s="50"/>
      <c r="AO291" s="50"/>
      <c r="AP291" s="50"/>
      <c r="AQ291" s="50"/>
      <c r="AR291" s="50"/>
      <c r="AS291" s="50"/>
      <c r="AT291" s="23"/>
      <c r="AU291" s="23"/>
      <c r="AV291" s="23"/>
      <c r="AW291" s="23"/>
      <c r="AX291" s="23"/>
      <c r="AY291" s="23"/>
      <c r="AZ291" s="23"/>
      <c r="BA291" s="23"/>
      <c r="BB291" s="23"/>
      <c r="BC291" s="23"/>
      <c r="BD291" s="23"/>
      <c r="BE291" s="23"/>
      <c r="BF291" s="23"/>
      <c r="BG291" s="23"/>
      <c r="BH291" s="23"/>
      <c r="BI291" s="23"/>
      <c r="BJ291" s="23"/>
      <c r="BK291" s="23"/>
      <c r="BL291" s="23"/>
      <c r="BM291" s="23"/>
      <c r="BN291" s="23"/>
      <c r="BO291" s="23"/>
      <c r="BP291" s="23"/>
      <c r="BQ291" s="23"/>
      <c r="BR291" s="23"/>
      <c r="BS291" s="23"/>
      <c r="BT291" s="23"/>
      <c r="BU291" s="23"/>
      <c r="BV291" s="23"/>
      <c r="BW291" s="23"/>
      <c r="BX291" s="23"/>
      <c r="BY291" s="23"/>
      <c r="BZ291" s="23"/>
      <c r="CA291" s="23"/>
      <c r="CB291" s="23"/>
      <c r="CC291" s="23"/>
      <c r="CD291" s="23"/>
      <c r="CE291" s="23"/>
      <c r="CF291" s="23"/>
      <c r="CG291" s="23"/>
      <c r="CH291" s="23"/>
      <c r="CI291" s="23"/>
      <c r="CJ291" s="23"/>
      <c r="CK291" s="23"/>
      <c r="CL291" s="23"/>
      <c r="CM291" s="23"/>
      <c r="CN291" s="23"/>
      <c r="CO291" s="23"/>
      <c r="CP291" s="23"/>
      <c r="CQ291" s="23"/>
      <c r="CR291" s="23"/>
      <c r="CS291" s="23"/>
      <c r="CT291" s="23"/>
      <c r="CU291" s="23"/>
      <c r="CV291" s="23"/>
      <c r="CW291" s="23"/>
      <c r="CX291" s="23"/>
      <c r="CY291" s="23"/>
      <c r="CZ291" s="23"/>
      <c r="DA291" s="23"/>
      <c r="DB291" s="23"/>
      <c r="DC291" s="23"/>
      <c r="DD291" s="23"/>
      <c r="DE291" s="23"/>
      <c r="DF291" s="23"/>
      <c r="DG291" s="23"/>
      <c r="DH291" s="23"/>
      <c r="DI291" s="23"/>
      <c r="DJ291" s="23"/>
      <c r="DK291" s="23"/>
      <c r="DL291" s="23"/>
      <c r="DM291" s="23"/>
      <c r="DN291" s="23"/>
      <c r="DO291" s="23"/>
      <c r="DP291" s="23"/>
      <c r="DQ291" s="23"/>
      <c r="DR291" s="23"/>
      <c r="DS291" s="23"/>
      <c r="DT291" s="23"/>
      <c r="DU291" s="23"/>
      <c r="DV291" s="23"/>
      <c r="DW291" s="23"/>
      <c r="DX291" s="23"/>
      <c r="DY291" s="23"/>
      <c r="DZ291" s="23"/>
      <c r="EA291" s="23"/>
      <c r="EB291" s="23"/>
      <c r="EC291" s="23"/>
      <c r="ED291" s="23"/>
      <c r="EE291" s="23"/>
      <c r="EF291" s="23"/>
      <c r="EG291" s="23"/>
      <c r="EH291" s="23"/>
      <c r="EI291" s="23"/>
      <c r="EJ291" s="23"/>
      <c r="EK291" s="23"/>
      <c r="EL291" s="23"/>
      <c r="EM291" s="23"/>
      <c r="EN291" s="23"/>
      <c r="EO291" s="23"/>
      <c r="EP291" s="23"/>
      <c r="EQ291" s="23"/>
      <c r="ER291" s="23"/>
      <c r="ES291" s="23"/>
      <c r="ET291" s="23"/>
      <c r="EU291" s="23"/>
      <c r="EV291" s="23"/>
      <c r="EW291" s="23"/>
      <c r="EX291" s="23"/>
      <c r="EY291" s="23"/>
      <c r="EZ291" s="23"/>
      <c r="FA291" s="23"/>
      <c r="FB291" s="23"/>
      <c r="FC291" s="23"/>
      <c r="FD291" s="23"/>
      <c r="FE291" s="23"/>
      <c r="FF291" s="23"/>
      <c r="FG291" s="23"/>
      <c r="FH291" s="23"/>
      <c r="FI291" s="23"/>
      <c r="FJ291" s="23"/>
      <c r="FK291" s="23"/>
      <c r="FL291" s="23"/>
      <c r="FM291" s="23"/>
      <c r="FN291" s="23"/>
      <c r="FO291" s="23"/>
      <c r="FP291" s="23"/>
      <c r="FQ291" s="23"/>
      <c r="FR291" s="23"/>
      <c r="FS291" s="23"/>
      <c r="FT291" s="23"/>
      <c r="FU291" s="23"/>
      <c r="FV291" s="23"/>
      <c r="FW291" s="23"/>
      <c r="FX291" s="23"/>
      <c r="FY291" s="23"/>
      <c r="FZ291" s="23"/>
      <c r="GA291" s="23"/>
      <c r="GB291" s="23"/>
      <c r="GC291" s="23"/>
      <c r="GD291" s="23"/>
      <c r="GE291" s="23"/>
      <c r="GF291" s="23"/>
      <c r="GG291" s="23"/>
      <c r="GH291" s="23"/>
      <c r="GI291" s="23"/>
      <c r="GJ291" s="23"/>
      <c r="GK291" s="23"/>
      <c r="GL291" s="23"/>
      <c r="GM291" s="23"/>
      <c r="GN291" s="23"/>
      <c r="GO291" s="23"/>
      <c r="GP291" s="23"/>
      <c r="GQ291" s="23"/>
      <c r="GR291" s="23"/>
      <c r="GS291" s="23"/>
      <c r="GT291" s="23"/>
      <c r="GU291" s="23"/>
      <c r="GV291" s="23"/>
      <c r="GW291" s="23"/>
      <c r="GX291" s="23"/>
      <c r="GY291" s="23"/>
      <c r="GZ291" s="23"/>
      <c r="HA291" s="23"/>
      <c r="HB291" s="23"/>
      <c r="HC291" s="23"/>
      <c r="HD291" s="23"/>
      <c r="HE291" s="23"/>
      <c r="HF291" s="23"/>
      <c r="HG291" s="23"/>
      <c r="HH291" s="23"/>
      <c r="HI291" s="23"/>
      <c r="HJ291" s="23"/>
      <c r="HK291" s="23"/>
      <c r="HL291" s="23"/>
      <c r="HM291" s="23"/>
      <c r="HN291" s="23"/>
      <c r="HO291" s="23"/>
      <c r="HP291" s="23"/>
      <c r="HQ291" s="23"/>
      <c r="HR291" s="23"/>
      <c r="HS291" s="23"/>
    </row>
    <row r="292" spans="1:227" s="143" customFormat="1">
      <c r="A292" s="23"/>
      <c r="G292" s="120"/>
      <c r="H292" s="96"/>
      <c r="I292" s="23"/>
      <c r="P292" s="23"/>
      <c r="Q292" s="23"/>
      <c r="R292" s="23"/>
      <c r="S292" s="50"/>
      <c r="T292" s="50"/>
      <c r="U292" s="50"/>
      <c r="V292" s="50"/>
      <c r="W292" s="50"/>
      <c r="X292" s="50"/>
      <c r="Y292" s="50"/>
      <c r="Z292" s="50"/>
      <c r="AA292" s="50"/>
      <c r="AB292" s="50"/>
      <c r="AC292" s="50"/>
      <c r="AD292" s="50"/>
      <c r="AE292" s="50"/>
      <c r="AF292" s="50"/>
      <c r="AG292" s="50"/>
      <c r="AH292" s="50"/>
      <c r="AI292" s="50"/>
      <c r="AJ292" s="50"/>
      <c r="AK292" s="50"/>
      <c r="AL292" s="50"/>
      <c r="AM292" s="50"/>
      <c r="AN292" s="50"/>
      <c r="AO292" s="50"/>
      <c r="AP292" s="50"/>
      <c r="AQ292" s="50"/>
      <c r="AR292" s="50"/>
      <c r="AS292" s="50"/>
      <c r="AT292" s="23"/>
      <c r="AU292" s="23"/>
      <c r="AV292" s="23"/>
      <c r="AW292" s="23"/>
      <c r="AX292" s="23"/>
      <c r="AY292" s="23"/>
      <c r="AZ292" s="23"/>
      <c r="BA292" s="23"/>
      <c r="BB292" s="23"/>
      <c r="BC292" s="23"/>
      <c r="BD292" s="23"/>
      <c r="BE292" s="23"/>
      <c r="BF292" s="23"/>
      <c r="BG292" s="23"/>
      <c r="BH292" s="23"/>
      <c r="BI292" s="23"/>
      <c r="BJ292" s="23"/>
      <c r="BK292" s="23"/>
      <c r="BL292" s="23"/>
      <c r="BM292" s="23"/>
      <c r="BN292" s="23"/>
      <c r="BO292" s="23"/>
      <c r="BP292" s="23"/>
      <c r="BQ292" s="23"/>
      <c r="BR292" s="23"/>
      <c r="BS292" s="23"/>
      <c r="BT292" s="23"/>
      <c r="BU292" s="23"/>
      <c r="BV292" s="23"/>
      <c r="BW292" s="23"/>
      <c r="BX292" s="23"/>
      <c r="BY292" s="23"/>
      <c r="BZ292" s="23"/>
      <c r="CA292" s="23"/>
      <c r="CB292" s="23"/>
      <c r="CC292" s="23"/>
      <c r="CD292" s="23"/>
      <c r="CE292" s="23"/>
      <c r="CF292" s="23"/>
      <c r="CG292" s="23"/>
      <c r="CH292" s="23"/>
      <c r="CI292" s="23"/>
      <c r="CJ292" s="23"/>
      <c r="CK292" s="23"/>
      <c r="CL292" s="23"/>
      <c r="CM292" s="23"/>
      <c r="CN292" s="23"/>
      <c r="CO292" s="23"/>
      <c r="CP292" s="23"/>
      <c r="CQ292" s="23"/>
      <c r="CR292" s="23"/>
      <c r="CS292" s="23"/>
      <c r="CT292" s="23"/>
      <c r="CU292" s="23"/>
      <c r="CV292" s="23"/>
      <c r="CW292" s="23"/>
      <c r="CX292" s="23"/>
      <c r="CY292" s="23"/>
      <c r="CZ292" s="23"/>
      <c r="DA292" s="23"/>
      <c r="DB292" s="23"/>
      <c r="DC292" s="23"/>
      <c r="DD292" s="23"/>
      <c r="DE292" s="23"/>
      <c r="DF292" s="23"/>
      <c r="DG292" s="23"/>
      <c r="DH292" s="23"/>
      <c r="DI292" s="23"/>
      <c r="DJ292" s="23"/>
      <c r="DK292" s="23"/>
      <c r="DL292" s="23"/>
      <c r="DM292" s="23"/>
      <c r="DN292" s="23"/>
      <c r="DO292" s="23"/>
      <c r="DP292" s="23"/>
      <c r="DQ292" s="23"/>
      <c r="DR292" s="23"/>
      <c r="DS292" s="23"/>
      <c r="DT292" s="23"/>
      <c r="DU292" s="23"/>
      <c r="DV292" s="23"/>
      <c r="DW292" s="23"/>
      <c r="DX292" s="23"/>
      <c r="DY292" s="23"/>
      <c r="DZ292" s="23"/>
      <c r="EA292" s="23"/>
      <c r="EB292" s="23"/>
      <c r="EC292" s="23"/>
      <c r="ED292" s="23"/>
      <c r="EE292" s="23"/>
      <c r="EF292" s="23"/>
      <c r="EG292" s="23"/>
      <c r="EH292" s="23"/>
      <c r="EI292" s="23"/>
      <c r="EJ292" s="23"/>
      <c r="EK292" s="23"/>
      <c r="EL292" s="23"/>
      <c r="EM292" s="23"/>
      <c r="EN292" s="23"/>
      <c r="EO292" s="23"/>
      <c r="EP292" s="23"/>
      <c r="EQ292" s="23"/>
      <c r="ER292" s="23"/>
      <c r="ES292" s="23"/>
      <c r="ET292" s="23"/>
      <c r="EU292" s="23"/>
      <c r="EV292" s="23"/>
      <c r="EW292" s="23"/>
      <c r="EX292" s="23"/>
      <c r="EY292" s="23"/>
      <c r="EZ292" s="23"/>
      <c r="FA292" s="23"/>
      <c r="FB292" s="23"/>
      <c r="FC292" s="23"/>
      <c r="FD292" s="23"/>
      <c r="FE292" s="23"/>
      <c r="FF292" s="23"/>
      <c r="FG292" s="23"/>
      <c r="FH292" s="23"/>
      <c r="FI292" s="23"/>
      <c r="FJ292" s="23"/>
      <c r="FK292" s="23"/>
      <c r="FL292" s="23"/>
      <c r="FM292" s="23"/>
      <c r="FN292" s="23"/>
      <c r="FO292" s="23"/>
      <c r="FP292" s="23"/>
      <c r="FQ292" s="23"/>
      <c r="FR292" s="23"/>
      <c r="FS292" s="23"/>
      <c r="FT292" s="23"/>
      <c r="FU292" s="23"/>
      <c r="FV292" s="23"/>
      <c r="FW292" s="23"/>
      <c r="FX292" s="23"/>
      <c r="FY292" s="23"/>
      <c r="FZ292" s="23"/>
      <c r="GA292" s="23"/>
      <c r="GB292" s="23"/>
      <c r="GC292" s="23"/>
      <c r="GD292" s="23"/>
      <c r="GE292" s="23"/>
      <c r="GF292" s="23"/>
      <c r="GG292" s="23"/>
      <c r="GH292" s="23"/>
      <c r="GI292" s="23"/>
      <c r="GJ292" s="23"/>
      <c r="GK292" s="23"/>
      <c r="GL292" s="23"/>
      <c r="GM292" s="23"/>
      <c r="GN292" s="23"/>
      <c r="GO292" s="23"/>
      <c r="GP292" s="23"/>
      <c r="GQ292" s="23"/>
      <c r="GR292" s="23"/>
      <c r="GS292" s="23"/>
      <c r="GT292" s="23"/>
      <c r="GU292" s="23"/>
      <c r="GV292" s="23"/>
      <c r="GW292" s="23"/>
      <c r="GX292" s="23"/>
      <c r="GY292" s="23"/>
      <c r="GZ292" s="23"/>
      <c r="HA292" s="23"/>
      <c r="HB292" s="23"/>
      <c r="HC292" s="23"/>
      <c r="HD292" s="23"/>
      <c r="HE292" s="23"/>
      <c r="HF292" s="23"/>
      <c r="HG292" s="23"/>
      <c r="HH292" s="23"/>
      <c r="HI292" s="23"/>
      <c r="HJ292" s="23"/>
      <c r="HK292" s="23"/>
      <c r="HL292" s="23"/>
      <c r="HM292" s="23"/>
      <c r="HN292" s="23"/>
      <c r="HO292" s="23"/>
      <c r="HP292" s="23"/>
      <c r="HQ292" s="23"/>
      <c r="HR292" s="23"/>
      <c r="HS292" s="23"/>
    </row>
    <row r="293" spans="1:227" s="143" customFormat="1">
      <c r="A293" s="23"/>
      <c r="G293" s="120"/>
      <c r="H293" s="96"/>
      <c r="I293" s="23"/>
      <c r="P293" s="23"/>
      <c r="Q293" s="23"/>
      <c r="R293" s="23"/>
      <c r="S293" s="50"/>
      <c r="T293" s="50"/>
      <c r="U293" s="50"/>
      <c r="V293" s="50"/>
      <c r="W293" s="50"/>
      <c r="X293" s="50"/>
      <c r="Y293" s="50"/>
      <c r="Z293" s="50"/>
      <c r="AA293" s="50"/>
      <c r="AB293" s="50"/>
      <c r="AC293" s="50"/>
      <c r="AD293" s="50"/>
      <c r="AE293" s="50"/>
      <c r="AF293" s="50"/>
      <c r="AG293" s="50"/>
      <c r="AH293" s="50"/>
      <c r="AI293" s="50"/>
      <c r="AJ293" s="50"/>
      <c r="AK293" s="50"/>
      <c r="AL293" s="50"/>
      <c r="AM293" s="50"/>
      <c r="AN293" s="50"/>
      <c r="AO293" s="50"/>
      <c r="AP293" s="50"/>
      <c r="AQ293" s="50"/>
      <c r="AR293" s="50"/>
      <c r="AS293" s="50"/>
      <c r="AT293" s="23"/>
      <c r="AU293" s="23"/>
      <c r="AV293" s="23"/>
      <c r="AW293" s="23"/>
      <c r="AX293" s="23"/>
      <c r="AY293" s="23"/>
      <c r="AZ293" s="23"/>
      <c r="BA293" s="23"/>
      <c r="BB293" s="23"/>
      <c r="BC293" s="23"/>
      <c r="BD293" s="23"/>
      <c r="BE293" s="23"/>
      <c r="BF293" s="23"/>
      <c r="BG293" s="23"/>
      <c r="BH293" s="23"/>
      <c r="BI293" s="23"/>
      <c r="BJ293" s="23"/>
      <c r="BK293" s="23"/>
      <c r="BL293" s="23"/>
      <c r="BM293" s="23"/>
      <c r="BN293" s="23"/>
      <c r="BO293" s="23"/>
      <c r="BP293" s="23"/>
      <c r="BQ293" s="23"/>
      <c r="BR293" s="23"/>
      <c r="BS293" s="23"/>
      <c r="BT293" s="23"/>
      <c r="BU293" s="23"/>
      <c r="BV293" s="23"/>
      <c r="BW293" s="23"/>
      <c r="BX293" s="23"/>
      <c r="BY293" s="23"/>
      <c r="BZ293" s="23"/>
      <c r="CA293" s="23"/>
      <c r="CB293" s="23"/>
      <c r="CC293" s="23"/>
      <c r="CD293" s="23"/>
      <c r="CE293" s="23"/>
      <c r="CF293" s="23"/>
      <c r="CG293" s="23"/>
      <c r="CH293" s="23"/>
      <c r="CI293" s="23"/>
      <c r="CJ293" s="23"/>
      <c r="CK293" s="23"/>
      <c r="CL293" s="23"/>
      <c r="CM293" s="23"/>
      <c r="CN293" s="23"/>
      <c r="CO293" s="23"/>
      <c r="CP293" s="23"/>
      <c r="CQ293" s="23"/>
      <c r="CR293" s="23"/>
      <c r="CS293" s="23"/>
      <c r="CT293" s="23"/>
      <c r="CU293" s="23"/>
      <c r="CV293" s="23"/>
      <c r="CW293" s="23"/>
      <c r="CX293" s="23"/>
      <c r="CY293" s="23"/>
      <c r="CZ293" s="23"/>
      <c r="DA293" s="23"/>
      <c r="DB293" s="23"/>
      <c r="DC293" s="23"/>
      <c r="DD293" s="23"/>
      <c r="DE293" s="23"/>
      <c r="DF293" s="23"/>
      <c r="DG293" s="23"/>
      <c r="DH293" s="23"/>
      <c r="DI293" s="23"/>
      <c r="DJ293" s="23"/>
      <c r="DK293" s="23"/>
      <c r="DL293" s="23"/>
      <c r="DM293" s="23"/>
      <c r="DN293" s="23"/>
      <c r="DO293" s="23"/>
      <c r="DP293" s="23"/>
      <c r="DQ293" s="23"/>
      <c r="DR293" s="23"/>
      <c r="DS293" s="23"/>
      <c r="DT293" s="23"/>
      <c r="DU293" s="23"/>
      <c r="DV293" s="23"/>
      <c r="DW293" s="23"/>
      <c r="DX293" s="23"/>
      <c r="DY293" s="23"/>
      <c r="DZ293" s="23"/>
      <c r="EA293" s="23"/>
      <c r="EB293" s="23"/>
      <c r="EC293" s="23"/>
      <c r="ED293" s="23"/>
      <c r="EE293" s="23"/>
      <c r="EF293" s="23"/>
      <c r="EG293" s="23"/>
      <c r="EH293" s="23"/>
      <c r="EI293" s="23"/>
      <c r="EJ293" s="23"/>
      <c r="EK293" s="23"/>
      <c r="EL293" s="23"/>
      <c r="EM293" s="23"/>
      <c r="EN293" s="23"/>
      <c r="EO293" s="23"/>
      <c r="EP293" s="23"/>
      <c r="EQ293" s="23"/>
      <c r="ER293" s="23"/>
      <c r="ES293" s="23"/>
      <c r="ET293" s="23"/>
      <c r="EU293" s="23"/>
      <c r="EV293" s="23"/>
      <c r="EW293" s="23"/>
      <c r="EX293" s="23"/>
      <c r="EY293" s="23"/>
      <c r="EZ293" s="23"/>
      <c r="FA293" s="23"/>
      <c r="FB293" s="23"/>
      <c r="FC293" s="23"/>
      <c r="FD293" s="23"/>
      <c r="FE293" s="23"/>
      <c r="FF293" s="23"/>
      <c r="FG293" s="23"/>
      <c r="FH293" s="23"/>
      <c r="FI293" s="23"/>
      <c r="FJ293" s="23"/>
      <c r="FK293" s="23"/>
      <c r="FL293" s="23"/>
      <c r="FM293" s="23"/>
      <c r="FN293" s="23"/>
      <c r="FO293" s="23"/>
      <c r="FP293" s="23"/>
      <c r="FQ293" s="23"/>
      <c r="FR293" s="23"/>
      <c r="FS293" s="23"/>
      <c r="FT293" s="23"/>
      <c r="FU293" s="23"/>
      <c r="FV293" s="23"/>
      <c r="FW293" s="23"/>
      <c r="FX293" s="23"/>
      <c r="FY293" s="23"/>
      <c r="FZ293" s="23"/>
      <c r="GA293" s="23"/>
      <c r="GB293" s="23"/>
      <c r="GC293" s="23"/>
      <c r="GD293" s="23"/>
      <c r="GE293" s="23"/>
      <c r="GF293" s="23"/>
      <c r="GG293" s="23"/>
      <c r="GH293" s="23"/>
      <c r="GI293" s="23"/>
      <c r="GJ293" s="23"/>
      <c r="GK293" s="23"/>
      <c r="GL293" s="23"/>
      <c r="GM293" s="23"/>
      <c r="GN293" s="23"/>
      <c r="GO293" s="23"/>
      <c r="GP293" s="23"/>
      <c r="GQ293" s="23"/>
      <c r="GR293" s="23"/>
      <c r="GS293" s="23"/>
      <c r="GT293" s="23"/>
      <c r="GU293" s="23"/>
      <c r="GV293" s="23"/>
      <c r="GW293" s="23"/>
      <c r="GX293" s="23"/>
      <c r="GY293" s="23"/>
      <c r="GZ293" s="23"/>
      <c r="HA293" s="23"/>
      <c r="HB293" s="23"/>
      <c r="HC293" s="23"/>
      <c r="HD293" s="23"/>
      <c r="HE293" s="23"/>
      <c r="HF293" s="23"/>
      <c r="HG293" s="23"/>
      <c r="HH293" s="23"/>
      <c r="HI293" s="23"/>
      <c r="HJ293" s="23"/>
      <c r="HK293" s="23"/>
      <c r="HL293" s="23"/>
      <c r="HM293" s="23"/>
      <c r="HN293" s="23"/>
      <c r="HO293" s="23"/>
      <c r="HP293" s="23"/>
      <c r="HQ293" s="23"/>
      <c r="HR293" s="23"/>
      <c r="HS293" s="23"/>
    </row>
    <row r="294" spans="1:227" s="143" customFormat="1">
      <c r="A294" s="23"/>
      <c r="G294" s="120"/>
      <c r="H294" s="96"/>
      <c r="I294" s="23"/>
      <c r="P294" s="23"/>
      <c r="Q294" s="23"/>
      <c r="R294" s="23"/>
      <c r="S294" s="50"/>
      <c r="T294" s="50"/>
      <c r="U294" s="50"/>
      <c r="V294" s="50"/>
      <c r="W294" s="50"/>
      <c r="X294" s="50"/>
      <c r="Y294" s="50"/>
      <c r="Z294" s="50"/>
      <c r="AA294" s="50"/>
      <c r="AB294" s="50"/>
      <c r="AC294" s="50"/>
      <c r="AD294" s="50"/>
      <c r="AE294" s="50"/>
      <c r="AF294" s="50"/>
      <c r="AG294" s="50"/>
      <c r="AH294" s="50"/>
      <c r="AI294" s="50"/>
      <c r="AJ294" s="50"/>
      <c r="AK294" s="50"/>
      <c r="AL294" s="50"/>
      <c r="AM294" s="50"/>
      <c r="AN294" s="50"/>
      <c r="AO294" s="50"/>
      <c r="AP294" s="50"/>
      <c r="AQ294" s="50"/>
      <c r="AR294" s="50"/>
      <c r="AS294" s="50"/>
      <c r="AT294" s="23"/>
      <c r="AU294" s="23"/>
      <c r="AV294" s="23"/>
      <c r="AW294" s="23"/>
      <c r="AX294" s="23"/>
      <c r="AY294" s="23"/>
      <c r="AZ294" s="23"/>
      <c r="BA294" s="23"/>
      <c r="BB294" s="23"/>
      <c r="BC294" s="23"/>
      <c r="BD294" s="23"/>
      <c r="BE294" s="23"/>
      <c r="BF294" s="23"/>
      <c r="BG294" s="23"/>
      <c r="BH294" s="23"/>
      <c r="BI294" s="23"/>
      <c r="BJ294" s="23"/>
      <c r="BK294" s="23"/>
      <c r="BL294" s="23"/>
      <c r="BM294" s="23"/>
      <c r="BN294" s="23"/>
      <c r="BO294" s="23"/>
      <c r="BP294" s="23"/>
      <c r="BQ294" s="23"/>
      <c r="BR294" s="23"/>
      <c r="BS294" s="23"/>
      <c r="BT294" s="23"/>
      <c r="BU294" s="23"/>
      <c r="BV294" s="23"/>
      <c r="BW294" s="23"/>
      <c r="BX294" s="23"/>
      <c r="BY294" s="23"/>
      <c r="BZ294" s="23"/>
      <c r="CA294" s="23"/>
      <c r="CB294" s="23"/>
      <c r="CC294" s="23"/>
      <c r="CD294" s="23"/>
      <c r="CE294" s="23"/>
      <c r="CF294" s="23"/>
      <c r="CG294" s="23"/>
      <c r="CH294" s="23"/>
      <c r="CI294" s="23"/>
      <c r="CJ294" s="23"/>
      <c r="CK294" s="23"/>
      <c r="CL294" s="23"/>
      <c r="CM294" s="23"/>
      <c r="CN294" s="23"/>
      <c r="CO294" s="23"/>
      <c r="CP294" s="23"/>
      <c r="CQ294" s="23"/>
      <c r="CR294" s="23"/>
      <c r="CS294" s="23"/>
      <c r="CT294" s="23"/>
      <c r="CU294" s="23"/>
      <c r="CV294" s="23"/>
      <c r="CW294" s="23"/>
      <c r="CX294" s="23"/>
      <c r="CY294" s="23"/>
      <c r="CZ294" s="23"/>
      <c r="DA294" s="23"/>
      <c r="DB294" s="23"/>
      <c r="DC294" s="23"/>
      <c r="DD294" s="23"/>
      <c r="DE294" s="23"/>
      <c r="DF294" s="23"/>
      <c r="DG294" s="23"/>
      <c r="DH294" s="23"/>
      <c r="DI294" s="23"/>
      <c r="DJ294" s="23"/>
      <c r="DK294" s="23"/>
      <c r="DL294" s="23"/>
      <c r="DM294" s="23"/>
      <c r="DN294" s="23"/>
      <c r="DO294" s="23"/>
      <c r="DP294" s="23"/>
      <c r="DQ294" s="23"/>
      <c r="DR294" s="23"/>
      <c r="DS294" s="23"/>
      <c r="DT294" s="23"/>
      <c r="DU294" s="23"/>
      <c r="DV294" s="23"/>
      <c r="DW294" s="23"/>
      <c r="DX294" s="23"/>
      <c r="DY294" s="23"/>
      <c r="DZ294" s="23"/>
      <c r="EA294" s="23"/>
      <c r="EB294" s="23"/>
      <c r="EC294" s="23"/>
      <c r="ED294" s="23"/>
      <c r="EE294" s="23"/>
      <c r="EF294" s="23"/>
      <c r="EG294" s="23"/>
      <c r="EH294" s="23"/>
      <c r="EI294" s="23"/>
      <c r="EJ294" s="23"/>
      <c r="EK294" s="23"/>
      <c r="EL294" s="23"/>
      <c r="EM294" s="23"/>
      <c r="EN294" s="23"/>
      <c r="EO294" s="23"/>
      <c r="EP294" s="23"/>
      <c r="EQ294" s="23"/>
      <c r="ER294" s="23"/>
      <c r="ES294" s="23"/>
      <c r="ET294" s="23"/>
      <c r="EU294" s="23"/>
      <c r="EV294" s="23"/>
      <c r="EW294" s="23"/>
      <c r="EX294" s="23"/>
      <c r="EY294" s="23"/>
      <c r="EZ294" s="23"/>
      <c r="FA294" s="23"/>
      <c r="FB294" s="23"/>
      <c r="FC294" s="23"/>
      <c r="FD294" s="23"/>
      <c r="FE294" s="23"/>
      <c r="FF294" s="23"/>
      <c r="FG294" s="23"/>
      <c r="FH294" s="23"/>
      <c r="FI294" s="23"/>
      <c r="FJ294" s="23"/>
      <c r="FK294" s="23"/>
      <c r="FL294" s="23"/>
      <c r="FM294" s="23"/>
      <c r="FN294" s="23"/>
      <c r="FO294" s="23"/>
      <c r="FP294" s="23"/>
      <c r="FQ294" s="23"/>
      <c r="FR294" s="23"/>
      <c r="FS294" s="23"/>
      <c r="FT294" s="23"/>
      <c r="FU294" s="23"/>
      <c r="FV294" s="23"/>
      <c r="FW294" s="23"/>
      <c r="FX294" s="23"/>
      <c r="FY294" s="23"/>
      <c r="FZ294" s="23"/>
      <c r="GA294" s="23"/>
      <c r="GB294" s="23"/>
      <c r="GC294" s="23"/>
      <c r="GD294" s="23"/>
      <c r="GE294" s="23"/>
      <c r="GF294" s="23"/>
      <c r="GG294" s="23"/>
      <c r="GH294" s="23"/>
      <c r="GI294" s="23"/>
      <c r="GJ294" s="23"/>
      <c r="GK294" s="23"/>
      <c r="GL294" s="23"/>
      <c r="GM294" s="23"/>
      <c r="GN294" s="23"/>
      <c r="GO294" s="23"/>
      <c r="GP294" s="23"/>
      <c r="GQ294" s="23"/>
      <c r="GR294" s="23"/>
      <c r="GS294" s="23"/>
      <c r="GT294" s="23"/>
      <c r="GU294" s="23"/>
      <c r="GV294" s="23"/>
      <c r="GW294" s="23"/>
      <c r="GX294" s="23"/>
      <c r="GY294" s="23"/>
      <c r="GZ294" s="23"/>
      <c r="HA294" s="23"/>
      <c r="HB294" s="23"/>
      <c r="HC294" s="23"/>
      <c r="HD294" s="23"/>
      <c r="HE294" s="23"/>
      <c r="HF294" s="23"/>
      <c r="HG294" s="23"/>
      <c r="HH294" s="23"/>
      <c r="HI294" s="23"/>
      <c r="HJ294" s="23"/>
      <c r="HK294" s="23"/>
      <c r="HL294" s="23"/>
      <c r="HM294" s="23"/>
      <c r="HN294" s="23"/>
      <c r="HO294" s="23"/>
      <c r="HP294" s="23"/>
      <c r="HQ294" s="23"/>
      <c r="HR294" s="23"/>
      <c r="HS294" s="23"/>
    </row>
    <row r="295" spans="1:227" s="143" customFormat="1">
      <c r="A295" s="23"/>
      <c r="G295" s="120"/>
      <c r="H295" s="96"/>
      <c r="I295" s="23"/>
      <c r="P295" s="23"/>
      <c r="Q295" s="23"/>
      <c r="R295" s="23"/>
      <c r="S295" s="50"/>
      <c r="T295" s="50"/>
      <c r="U295" s="50"/>
      <c r="V295" s="50"/>
      <c r="W295" s="50"/>
      <c r="X295" s="50"/>
      <c r="Y295" s="50"/>
      <c r="Z295" s="50"/>
      <c r="AA295" s="50"/>
      <c r="AB295" s="50"/>
      <c r="AC295" s="50"/>
      <c r="AD295" s="50"/>
      <c r="AE295" s="50"/>
      <c r="AF295" s="50"/>
      <c r="AG295" s="50"/>
      <c r="AH295" s="50"/>
      <c r="AI295" s="50"/>
      <c r="AJ295" s="50"/>
      <c r="AK295" s="50"/>
      <c r="AL295" s="50"/>
      <c r="AM295" s="50"/>
      <c r="AN295" s="50"/>
      <c r="AO295" s="50"/>
      <c r="AP295" s="50"/>
      <c r="AQ295" s="50"/>
      <c r="AR295" s="50"/>
      <c r="AS295" s="50"/>
      <c r="AT295" s="23"/>
      <c r="AU295" s="23"/>
      <c r="AV295" s="23"/>
      <c r="AW295" s="23"/>
      <c r="AX295" s="23"/>
      <c r="AY295" s="23"/>
      <c r="AZ295" s="23"/>
      <c r="BA295" s="23"/>
      <c r="BB295" s="23"/>
      <c r="BC295" s="23"/>
      <c r="BD295" s="23"/>
      <c r="BE295" s="23"/>
      <c r="BF295" s="23"/>
      <c r="BG295" s="23"/>
      <c r="BH295" s="23"/>
      <c r="BI295" s="23"/>
      <c r="BJ295" s="23"/>
      <c r="BK295" s="23"/>
      <c r="BL295" s="23"/>
      <c r="BM295" s="23"/>
      <c r="BN295" s="23"/>
      <c r="BO295" s="23"/>
      <c r="BP295" s="23"/>
      <c r="BQ295" s="23"/>
      <c r="BR295" s="23"/>
      <c r="BS295" s="23"/>
      <c r="BT295" s="23"/>
      <c r="BU295" s="23"/>
      <c r="BV295" s="23"/>
      <c r="BW295" s="23"/>
      <c r="BX295" s="23"/>
      <c r="BY295" s="23"/>
      <c r="BZ295" s="23"/>
      <c r="CA295" s="23"/>
      <c r="CB295" s="23"/>
      <c r="CC295" s="23"/>
      <c r="CD295" s="23"/>
      <c r="CE295" s="23"/>
      <c r="CF295" s="23"/>
      <c r="CG295" s="23"/>
      <c r="CH295" s="23"/>
      <c r="CI295" s="23"/>
      <c r="CJ295" s="23"/>
      <c r="CK295" s="23"/>
      <c r="CL295" s="23"/>
      <c r="CM295" s="23"/>
      <c r="CN295" s="23"/>
      <c r="CO295" s="23"/>
      <c r="CP295" s="23"/>
      <c r="CQ295" s="23"/>
      <c r="CR295" s="23"/>
      <c r="CS295" s="23"/>
      <c r="CT295" s="23"/>
      <c r="CU295" s="23"/>
      <c r="CV295" s="23"/>
      <c r="CW295" s="23"/>
      <c r="CX295" s="23"/>
      <c r="CY295" s="23"/>
      <c r="CZ295" s="23"/>
      <c r="DA295" s="23"/>
      <c r="DB295" s="23"/>
      <c r="DC295" s="23"/>
      <c r="DD295" s="23"/>
      <c r="DE295" s="23"/>
      <c r="DF295" s="23"/>
      <c r="DG295" s="23"/>
      <c r="DH295" s="23"/>
      <c r="DI295" s="23"/>
      <c r="DJ295" s="23"/>
      <c r="DK295" s="23"/>
      <c r="DL295" s="23"/>
      <c r="DM295" s="23"/>
      <c r="DN295" s="23"/>
      <c r="DO295" s="23"/>
      <c r="DP295" s="23"/>
      <c r="DQ295" s="23"/>
      <c r="DR295" s="23"/>
      <c r="DS295" s="23"/>
      <c r="DT295" s="23"/>
      <c r="DU295" s="23"/>
      <c r="DV295" s="23"/>
      <c r="DW295" s="23"/>
      <c r="DX295" s="23"/>
      <c r="DY295" s="23"/>
      <c r="DZ295" s="23"/>
      <c r="EA295" s="23"/>
      <c r="EB295" s="23"/>
      <c r="EC295" s="23"/>
      <c r="ED295" s="23"/>
      <c r="EE295" s="23"/>
      <c r="EF295" s="23"/>
      <c r="EG295" s="23"/>
      <c r="EH295" s="23"/>
      <c r="EI295" s="23"/>
      <c r="EJ295" s="23"/>
      <c r="EK295" s="23"/>
      <c r="EL295" s="23"/>
      <c r="EM295" s="23"/>
      <c r="EN295" s="23"/>
      <c r="EO295" s="23"/>
      <c r="EP295" s="23"/>
      <c r="EQ295" s="23"/>
      <c r="ER295" s="23"/>
      <c r="ES295" s="23"/>
      <c r="ET295" s="23"/>
      <c r="EU295" s="23"/>
      <c r="EV295" s="23"/>
      <c r="EW295" s="23"/>
      <c r="EX295" s="23"/>
      <c r="EY295" s="23"/>
      <c r="EZ295" s="23"/>
      <c r="FA295" s="23"/>
      <c r="FB295" s="23"/>
      <c r="FC295" s="23"/>
      <c r="FD295" s="23"/>
      <c r="FE295" s="23"/>
      <c r="FF295" s="23"/>
      <c r="FG295" s="23"/>
      <c r="FH295" s="23"/>
      <c r="FI295" s="23"/>
      <c r="FJ295" s="23"/>
      <c r="FK295" s="23"/>
      <c r="FL295" s="23"/>
      <c r="FM295" s="23"/>
      <c r="FN295" s="23"/>
      <c r="FO295" s="23"/>
      <c r="FP295" s="23"/>
      <c r="FQ295" s="23"/>
      <c r="FR295" s="23"/>
      <c r="FS295" s="23"/>
      <c r="FT295" s="23"/>
      <c r="FU295" s="23"/>
      <c r="FV295" s="23"/>
      <c r="FW295" s="23"/>
      <c r="FX295" s="23"/>
      <c r="FY295" s="23"/>
      <c r="FZ295" s="23"/>
      <c r="GA295" s="23"/>
      <c r="GB295" s="23"/>
      <c r="GC295" s="23"/>
      <c r="GD295" s="23"/>
      <c r="GE295" s="23"/>
      <c r="GF295" s="23"/>
      <c r="GG295" s="23"/>
      <c r="GH295" s="23"/>
      <c r="GI295" s="23"/>
      <c r="GJ295" s="23"/>
      <c r="GK295" s="23"/>
      <c r="GL295" s="23"/>
      <c r="GM295" s="23"/>
      <c r="GN295" s="23"/>
      <c r="GO295" s="23"/>
      <c r="GP295" s="23"/>
      <c r="GQ295" s="23"/>
      <c r="GR295" s="23"/>
      <c r="GS295" s="23"/>
      <c r="GT295" s="23"/>
      <c r="GU295" s="23"/>
      <c r="GV295" s="23"/>
      <c r="GW295" s="23"/>
      <c r="GX295" s="23"/>
      <c r="GY295" s="23"/>
      <c r="GZ295" s="23"/>
      <c r="HA295" s="23"/>
      <c r="HB295" s="23"/>
      <c r="HC295" s="23"/>
      <c r="HD295" s="23"/>
      <c r="HE295" s="23"/>
      <c r="HF295" s="23"/>
      <c r="HG295" s="23"/>
      <c r="HH295" s="23"/>
      <c r="HI295" s="23"/>
      <c r="HJ295" s="23"/>
      <c r="HK295" s="23"/>
      <c r="HL295" s="23"/>
      <c r="HM295" s="23"/>
      <c r="HN295" s="23"/>
      <c r="HO295" s="23"/>
      <c r="HP295" s="23"/>
      <c r="HQ295" s="23"/>
      <c r="HR295" s="23"/>
      <c r="HS295" s="23"/>
    </row>
    <row r="296" spans="1:227" s="143" customFormat="1">
      <c r="A296" s="23"/>
      <c r="G296" s="120"/>
      <c r="H296" s="96"/>
      <c r="I296" s="23"/>
      <c r="P296" s="23"/>
      <c r="Q296" s="23"/>
      <c r="R296" s="23"/>
      <c r="S296" s="50"/>
      <c r="T296" s="50"/>
      <c r="U296" s="50"/>
      <c r="V296" s="50"/>
      <c r="W296" s="50"/>
      <c r="X296" s="50"/>
      <c r="Y296" s="50"/>
      <c r="Z296" s="50"/>
      <c r="AA296" s="50"/>
      <c r="AB296" s="50"/>
      <c r="AC296" s="50"/>
      <c r="AD296" s="50"/>
      <c r="AE296" s="50"/>
      <c r="AF296" s="50"/>
      <c r="AG296" s="50"/>
      <c r="AH296" s="50"/>
      <c r="AI296" s="50"/>
      <c r="AJ296" s="50"/>
      <c r="AK296" s="50"/>
      <c r="AL296" s="50"/>
      <c r="AM296" s="50"/>
      <c r="AN296" s="50"/>
      <c r="AO296" s="50"/>
      <c r="AP296" s="50"/>
      <c r="AQ296" s="50"/>
      <c r="AR296" s="50"/>
      <c r="AS296" s="50"/>
      <c r="AT296" s="23"/>
      <c r="AU296" s="23"/>
      <c r="AV296" s="23"/>
      <c r="AW296" s="23"/>
      <c r="AX296" s="23"/>
      <c r="AY296" s="23"/>
      <c r="AZ296" s="23"/>
      <c r="BA296" s="23"/>
      <c r="BB296" s="23"/>
      <c r="BC296" s="23"/>
      <c r="BD296" s="23"/>
      <c r="BE296" s="23"/>
      <c r="BF296" s="23"/>
      <c r="BG296" s="23"/>
      <c r="BH296" s="23"/>
      <c r="BI296" s="23"/>
      <c r="BJ296" s="23"/>
      <c r="BK296" s="23"/>
      <c r="BL296" s="23"/>
      <c r="BM296" s="23"/>
      <c r="BN296" s="23"/>
      <c r="BO296" s="23"/>
      <c r="BP296" s="23"/>
      <c r="BQ296" s="23"/>
      <c r="BR296" s="23"/>
      <c r="BS296" s="23"/>
      <c r="BT296" s="23"/>
      <c r="BU296" s="23"/>
      <c r="BV296" s="23"/>
      <c r="BW296" s="23"/>
      <c r="BX296" s="23"/>
      <c r="BY296" s="23"/>
      <c r="BZ296" s="23"/>
      <c r="CA296" s="23"/>
      <c r="CB296" s="23"/>
      <c r="CC296" s="23"/>
      <c r="CD296" s="23"/>
      <c r="CE296" s="23"/>
      <c r="CF296" s="23"/>
      <c r="CG296" s="23"/>
      <c r="CH296" s="23"/>
      <c r="CI296" s="23"/>
      <c r="CJ296" s="23"/>
      <c r="CK296" s="23"/>
      <c r="CL296" s="23"/>
      <c r="CM296" s="23"/>
      <c r="CN296" s="23"/>
      <c r="CO296" s="23"/>
      <c r="CP296" s="23"/>
      <c r="CQ296" s="23"/>
      <c r="CR296" s="23"/>
      <c r="CS296" s="23"/>
      <c r="CT296" s="23"/>
      <c r="CU296" s="23"/>
      <c r="CV296" s="23"/>
      <c r="CW296" s="23"/>
      <c r="CX296" s="23"/>
      <c r="CY296" s="23"/>
      <c r="CZ296" s="23"/>
      <c r="DA296" s="23"/>
      <c r="DB296" s="23"/>
      <c r="DC296" s="23"/>
      <c r="DD296" s="23"/>
      <c r="DE296" s="23"/>
      <c r="DF296" s="23"/>
      <c r="DG296" s="23"/>
      <c r="DH296" s="23"/>
      <c r="DI296" s="23"/>
      <c r="DJ296" s="23"/>
      <c r="DK296" s="23"/>
      <c r="DL296" s="23"/>
      <c r="DM296" s="23"/>
      <c r="DN296" s="23"/>
      <c r="DO296" s="23"/>
      <c r="DP296" s="23"/>
      <c r="DQ296" s="23"/>
      <c r="DR296" s="23"/>
      <c r="DS296" s="23"/>
      <c r="DT296" s="23"/>
      <c r="DU296" s="23"/>
      <c r="DV296" s="23"/>
      <c r="DW296" s="23"/>
      <c r="DX296" s="23"/>
      <c r="DY296" s="23"/>
      <c r="DZ296" s="23"/>
      <c r="EA296" s="23"/>
      <c r="EB296" s="23"/>
      <c r="EC296" s="23"/>
      <c r="ED296" s="23"/>
      <c r="EE296" s="23"/>
      <c r="EF296" s="23"/>
      <c r="EG296" s="23"/>
      <c r="EH296" s="23"/>
      <c r="EI296" s="23"/>
      <c r="EJ296" s="23"/>
      <c r="EK296" s="23"/>
      <c r="EL296" s="23"/>
      <c r="EM296" s="23"/>
      <c r="EN296" s="23"/>
      <c r="EO296" s="23"/>
      <c r="EP296" s="23"/>
      <c r="EQ296" s="23"/>
      <c r="ER296" s="23"/>
      <c r="ES296" s="23"/>
      <c r="ET296" s="23"/>
      <c r="EU296" s="23"/>
      <c r="EV296" s="23"/>
      <c r="EW296" s="23"/>
      <c r="EX296" s="23"/>
      <c r="EY296" s="23"/>
      <c r="EZ296" s="23"/>
      <c r="FA296" s="23"/>
      <c r="FB296" s="23"/>
      <c r="FC296" s="23"/>
      <c r="FD296" s="23"/>
      <c r="FE296" s="23"/>
      <c r="FF296" s="23"/>
      <c r="FG296" s="23"/>
      <c r="FH296" s="23"/>
      <c r="FI296" s="23"/>
      <c r="FJ296" s="23"/>
      <c r="FK296" s="23"/>
      <c r="FL296" s="23"/>
      <c r="FM296" s="23"/>
      <c r="FN296" s="23"/>
      <c r="FO296" s="23"/>
      <c r="FP296" s="23"/>
      <c r="FQ296" s="23"/>
      <c r="FR296" s="23"/>
      <c r="FS296" s="23"/>
      <c r="FT296" s="23"/>
      <c r="FU296" s="23"/>
      <c r="FV296" s="23"/>
      <c r="FW296" s="23"/>
      <c r="FX296" s="23"/>
      <c r="FY296" s="23"/>
      <c r="FZ296" s="23"/>
      <c r="GA296" s="23"/>
      <c r="GB296" s="23"/>
      <c r="GC296" s="23"/>
      <c r="GD296" s="23"/>
      <c r="GE296" s="23"/>
      <c r="GF296" s="23"/>
      <c r="GG296" s="23"/>
      <c r="GH296" s="23"/>
      <c r="GI296" s="23"/>
      <c r="GJ296" s="23"/>
      <c r="GK296" s="23"/>
      <c r="GL296" s="23"/>
      <c r="GM296" s="23"/>
      <c r="GN296" s="23"/>
      <c r="GO296" s="23"/>
      <c r="GP296" s="23"/>
      <c r="GQ296" s="23"/>
      <c r="GR296" s="23"/>
      <c r="GS296" s="23"/>
      <c r="GT296" s="23"/>
      <c r="GU296" s="23"/>
      <c r="GV296" s="23"/>
      <c r="GW296" s="23"/>
      <c r="GX296" s="23"/>
      <c r="GY296" s="23"/>
      <c r="GZ296" s="23"/>
      <c r="HA296" s="23"/>
      <c r="HB296" s="23"/>
      <c r="HC296" s="23"/>
      <c r="HD296" s="23"/>
      <c r="HE296" s="23"/>
      <c r="HF296" s="23"/>
      <c r="HG296" s="23"/>
      <c r="HH296" s="23"/>
      <c r="HI296" s="23"/>
      <c r="HJ296" s="23"/>
      <c r="HK296" s="23"/>
      <c r="HL296" s="23"/>
      <c r="HM296" s="23"/>
      <c r="HN296" s="23"/>
      <c r="HO296" s="23"/>
      <c r="HP296" s="23"/>
      <c r="HQ296" s="23"/>
      <c r="HR296" s="23"/>
      <c r="HS296" s="23"/>
    </row>
    <row r="297" spans="1:227" s="143" customFormat="1">
      <c r="A297" s="23"/>
      <c r="G297" s="120"/>
      <c r="H297" s="96"/>
      <c r="I297" s="23"/>
      <c r="P297" s="23"/>
      <c r="Q297" s="23"/>
      <c r="R297" s="23"/>
      <c r="S297" s="50"/>
      <c r="T297" s="50"/>
      <c r="U297" s="50"/>
      <c r="V297" s="50"/>
      <c r="W297" s="50"/>
      <c r="X297" s="50"/>
      <c r="Y297" s="50"/>
      <c r="Z297" s="50"/>
      <c r="AA297" s="50"/>
      <c r="AB297" s="50"/>
      <c r="AC297" s="50"/>
      <c r="AD297" s="50"/>
      <c r="AE297" s="50"/>
      <c r="AF297" s="50"/>
      <c r="AG297" s="50"/>
      <c r="AH297" s="50"/>
      <c r="AI297" s="50"/>
      <c r="AJ297" s="50"/>
      <c r="AK297" s="50"/>
      <c r="AL297" s="50"/>
      <c r="AM297" s="50"/>
      <c r="AN297" s="50"/>
      <c r="AO297" s="50"/>
      <c r="AP297" s="50"/>
      <c r="AQ297" s="50"/>
      <c r="AR297" s="50"/>
      <c r="AS297" s="50"/>
      <c r="AT297" s="23"/>
      <c r="AU297" s="23"/>
      <c r="AV297" s="23"/>
      <c r="AW297" s="23"/>
      <c r="AX297" s="23"/>
      <c r="AY297" s="23"/>
      <c r="AZ297" s="23"/>
      <c r="BA297" s="23"/>
      <c r="BB297" s="23"/>
      <c r="BC297" s="23"/>
      <c r="BD297" s="23"/>
      <c r="BE297" s="23"/>
      <c r="BF297" s="23"/>
      <c r="BG297" s="23"/>
      <c r="BH297" s="23"/>
      <c r="BI297" s="23"/>
      <c r="BJ297" s="23"/>
      <c r="BK297" s="23"/>
      <c r="BL297" s="23"/>
      <c r="BM297" s="23"/>
      <c r="BN297" s="23"/>
      <c r="BO297" s="23"/>
      <c r="BP297" s="23"/>
      <c r="BQ297" s="23"/>
      <c r="BR297" s="23"/>
      <c r="BS297" s="23"/>
      <c r="BT297" s="23"/>
      <c r="BU297" s="23"/>
      <c r="BV297" s="23"/>
      <c r="BW297" s="23"/>
      <c r="BX297" s="23"/>
      <c r="BY297" s="23"/>
      <c r="BZ297" s="23"/>
      <c r="CA297" s="23"/>
      <c r="CB297" s="23"/>
      <c r="CC297" s="23"/>
      <c r="CD297" s="23"/>
      <c r="CE297" s="23"/>
      <c r="CF297" s="23"/>
      <c r="CG297" s="23"/>
      <c r="CH297" s="23"/>
      <c r="CI297" s="23"/>
      <c r="CJ297" s="23"/>
      <c r="CK297" s="23"/>
      <c r="CL297" s="23"/>
      <c r="CM297" s="23"/>
      <c r="CN297" s="23"/>
      <c r="CO297" s="23"/>
      <c r="CP297" s="23"/>
      <c r="CQ297" s="23"/>
      <c r="CR297" s="23"/>
      <c r="CS297" s="23"/>
      <c r="CT297" s="23"/>
      <c r="CU297" s="23"/>
      <c r="CV297" s="23"/>
      <c r="CW297" s="23"/>
      <c r="CX297" s="23"/>
      <c r="CY297" s="23"/>
      <c r="CZ297" s="23"/>
      <c r="DA297" s="23"/>
      <c r="DB297" s="23"/>
      <c r="DC297" s="23"/>
      <c r="DD297" s="23"/>
      <c r="DE297" s="23"/>
      <c r="DF297" s="23"/>
      <c r="DG297" s="23"/>
      <c r="DH297" s="23"/>
      <c r="DI297" s="23"/>
      <c r="DJ297" s="23"/>
      <c r="DK297" s="23"/>
      <c r="DL297" s="23"/>
      <c r="DM297" s="23"/>
      <c r="DN297" s="23"/>
      <c r="DO297" s="23"/>
      <c r="DP297" s="23"/>
      <c r="DQ297" s="23"/>
      <c r="DR297" s="23"/>
      <c r="DS297" s="23"/>
      <c r="DT297" s="23"/>
      <c r="DU297" s="23"/>
      <c r="DV297" s="23"/>
      <c r="DW297" s="23"/>
      <c r="DX297" s="23"/>
      <c r="DY297" s="23"/>
      <c r="DZ297" s="23"/>
      <c r="EA297" s="23"/>
      <c r="EB297" s="23"/>
      <c r="EC297" s="23"/>
      <c r="ED297" s="23"/>
      <c r="EE297" s="23"/>
      <c r="EF297" s="23"/>
      <c r="EG297" s="23"/>
      <c r="EH297" s="23"/>
      <c r="EI297" s="23"/>
      <c r="EJ297" s="23"/>
      <c r="EK297" s="23"/>
      <c r="EL297" s="23"/>
      <c r="EM297" s="23"/>
      <c r="EN297" s="23"/>
      <c r="EO297" s="23"/>
      <c r="EP297" s="23"/>
      <c r="EQ297" s="23"/>
      <c r="ER297" s="23"/>
      <c r="ES297" s="23"/>
      <c r="ET297" s="23"/>
      <c r="EU297" s="23"/>
      <c r="EV297" s="23"/>
      <c r="EW297" s="23"/>
      <c r="EX297" s="23"/>
      <c r="EY297" s="23"/>
      <c r="EZ297" s="23"/>
      <c r="FA297" s="23"/>
      <c r="FB297" s="23"/>
      <c r="FC297" s="23"/>
      <c r="FD297" s="23"/>
      <c r="FE297" s="23"/>
      <c r="FF297" s="23"/>
      <c r="FG297" s="23"/>
      <c r="FH297" s="23"/>
      <c r="FI297" s="23"/>
      <c r="FJ297" s="23"/>
      <c r="FK297" s="23"/>
      <c r="FL297" s="23"/>
      <c r="FM297" s="23"/>
      <c r="FN297" s="23"/>
      <c r="FO297" s="23"/>
      <c r="FP297" s="23"/>
      <c r="FQ297" s="23"/>
      <c r="FR297" s="23"/>
      <c r="FS297" s="23"/>
      <c r="FT297" s="23"/>
      <c r="FU297" s="23"/>
      <c r="FV297" s="23"/>
      <c r="FW297" s="23"/>
      <c r="FX297" s="23"/>
      <c r="FY297" s="23"/>
      <c r="FZ297" s="23"/>
      <c r="GA297" s="23"/>
      <c r="GB297" s="23"/>
      <c r="GC297" s="23"/>
      <c r="GD297" s="23"/>
      <c r="GE297" s="23"/>
      <c r="GF297" s="23"/>
      <c r="GG297" s="23"/>
      <c r="GH297" s="23"/>
      <c r="GI297" s="23"/>
      <c r="GJ297" s="23"/>
      <c r="GK297" s="23"/>
      <c r="GL297" s="23"/>
      <c r="GM297" s="23"/>
      <c r="GN297" s="23"/>
      <c r="GO297" s="23"/>
      <c r="GP297" s="23"/>
      <c r="GQ297" s="23"/>
      <c r="GR297" s="23"/>
      <c r="GS297" s="23"/>
      <c r="GT297" s="23"/>
      <c r="GU297" s="23"/>
      <c r="GV297" s="23"/>
      <c r="GW297" s="23"/>
      <c r="GX297" s="23"/>
      <c r="GY297" s="23"/>
      <c r="GZ297" s="23"/>
      <c r="HA297" s="23"/>
      <c r="HB297" s="23"/>
      <c r="HC297" s="23"/>
      <c r="HD297" s="23"/>
      <c r="HE297" s="23"/>
      <c r="HF297" s="23"/>
      <c r="HG297" s="23"/>
      <c r="HH297" s="23"/>
      <c r="HI297" s="23"/>
      <c r="HJ297" s="23"/>
      <c r="HK297" s="23"/>
      <c r="HL297" s="23"/>
      <c r="HM297" s="23"/>
      <c r="HN297" s="23"/>
      <c r="HO297" s="23"/>
      <c r="HP297" s="23"/>
      <c r="HQ297" s="23"/>
      <c r="HR297" s="23"/>
      <c r="HS297" s="23"/>
    </row>
    <row r="298" spans="1:227" s="143" customFormat="1">
      <c r="A298" s="23"/>
      <c r="G298" s="120"/>
      <c r="H298" s="96"/>
      <c r="I298" s="23"/>
      <c r="P298" s="23"/>
      <c r="Q298" s="23"/>
      <c r="R298" s="23"/>
      <c r="S298" s="50"/>
      <c r="T298" s="50"/>
      <c r="U298" s="50"/>
      <c r="V298" s="50"/>
      <c r="W298" s="50"/>
      <c r="X298" s="50"/>
      <c r="Y298" s="50"/>
      <c r="Z298" s="50"/>
      <c r="AA298" s="50"/>
      <c r="AB298" s="50"/>
      <c r="AC298" s="50"/>
      <c r="AD298" s="50"/>
      <c r="AE298" s="50"/>
      <c r="AF298" s="50"/>
      <c r="AG298" s="50"/>
      <c r="AH298" s="50"/>
      <c r="AI298" s="50"/>
      <c r="AJ298" s="50"/>
      <c r="AK298" s="50"/>
      <c r="AL298" s="50"/>
      <c r="AM298" s="50"/>
      <c r="AN298" s="50"/>
      <c r="AO298" s="50"/>
      <c r="AP298" s="50"/>
      <c r="AQ298" s="50"/>
      <c r="AR298" s="50"/>
      <c r="AS298" s="50"/>
      <c r="AT298" s="23"/>
      <c r="AU298" s="23"/>
      <c r="AV298" s="23"/>
      <c r="AW298" s="23"/>
      <c r="AX298" s="23"/>
      <c r="AY298" s="23"/>
      <c r="AZ298" s="23"/>
      <c r="BA298" s="23"/>
      <c r="BB298" s="23"/>
      <c r="BC298" s="23"/>
      <c r="BD298" s="23"/>
      <c r="BE298" s="23"/>
      <c r="BF298" s="23"/>
      <c r="BG298" s="23"/>
      <c r="BH298" s="23"/>
      <c r="BI298" s="23"/>
      <c r="BJ298" s="23"/>
      <c r="BK298" s="23"/>
      <c r="BL298" s="23"/>
      <c r="BM298" s="23"/>
      <c r="BN298" s="23"/>
      <c r="BO298" s="23"/>
      <c r="BP298" s="23"/>
      <c r="BQ298" s="23"/>
      <c r="BR298" s="23"/>
      <c r="BS298" s="23"/>
      <c r="BT298" s="23"/>
      <c r="BU298" s="23"/>
      <c r="BV298" s="23"/>
      <c r="BW298" s="23"/>
      <c r="BX298" s="23"/>
      <c r="BY298" s="23"/>
      <c r="BZ298" s="23"/>
      <c r="CA298" s="23"/>
      <c r="CB298" s="23"/>
      <c r="CC298" s="23"/>
      <c r="CD298" s="23"/>
      <c r="CE298" s="23"/>
      <c r="CF298" s="23"/>
      <c r="CG298" s="23"/>
      <c r="CH298" s="23"/>
      <c r="CI298" s="23"/>
      <c r="CJ298" s="23"/>
      <c r="CK298" s="23"/>
      <c r="CL298" s="23"/>
      <c r="CM298" s="23"/>
      <c r="CN298" s="23"/>
      <c r="CO298" s="23"/>
      <c r="CP298" s="23"/>
      <c r="CQ298" s="23"/>
      <c r="CR298" s="23"/>
      <c r="CS298" s="23"/>
      <c r="CT298" s="23"/>
      <c r="CU298" s="23"/>
      <c r="CV298" s="23"/>
      <c r="CW298" s="23"/>
      <c r="CX298" s="23"/>
      <c r="CY298" s="23"/>
      <c r="CZ298" s="23"/>
      <c r="DA298" s="23"/>
      <c r="DB298" s="23"/>
      <c r="DC298" s="23"/>
      <c r="DD298" s="23"/>
      <c r="DE298" s="23"/>
      <c r="DF298" s="23"/>
      <c r="DG298" s="23"/>
      <c r="DH298" s="23"/>
      <c r="DI298" s="23"/>
      <c r="DJ298" s="23"/>
      <c r="DK298" s="23"/>
      <c r="DL298" s="23"/>
      <c r="DM298" s="23"/>
      <c r="DN298" s="23"/>
      <c r="DO298" s="23"/>
      <c r="DP298" s="23"/>
      <c r="DQ298" s="23"/>
      <c r="DR298" s="23"/>
      <c r="DS298" s="23"/>
      <c r="DT298" s="23"/>
      <c r="DU298" s="23"/>
      <c r="DV298" s="23"/>
      <c r="DW298" s="23"/>
      <c r="DX298" s="23"/>
      <c r="DY298" s="23"/>
      <c r="DZ298" s="23"/>
      <c r="EA298" s="23"/>
      <c r="EB298" s="23"/>
      <c r="EC298" s="23"/>
      <c r="ED298" s="23"/>
      <c r="EE298" s="23"/>
      <c r="EF298" s="23"/>
      <c r="EG298" s="23"/>
      <c r="EH298" s="23"/>
      <c r="EI298" s="23"/>
      <c r="EJ298" s="23"/>
      <c r="EK298" s="23"/>
      <c r="EL298" s="23"/>
      <c r="EM298" s="23"/>
      <c r="EN298" s="23"/>
      <c r="EO298" s="23"/>
      <c r="EP298" s="23"/>
      <c r="EQ298" s="23"/>
      <c r="ER298" s="23"/>
      <c r="ES298" s="23"/>
      <c r="ET298" s="23"/>
      <c r="EU298" s="23"/>
      <c r="EV298" s="23"/>
      <c r="EW298" s="23"/>
      <c r="EX298" s="23"/>
      <c r="EY298" s="23"/>
      <c r="EZ298" s="23"/>
      <c r="FA298" s="23"/>
      <c r="FB298" s="23"/>
      <c r="FC298" s="23"/>
      <c r="FD298" s="23"/>
      <c r="FE298" s="23"/>
      <c r="FF298" s="23"/>
      <c r="FG298" s="23"/>
      <c r="FH298" s="23"/>
      <c r="FI298" s="23"/>
      <c r="FJ298" s="23"/>
      <c r="FK298" s="23"/>
      <c r="FL298" s="23"/>
      <c r="FM298" s="23"/>
      <c r="FN298" s="23"/>
      <c r="FO298" s="23"/>
      <c r="FP298" s="23"/>
      <c r="FQ298" s="23"/>
      <c r="FR298" s="23"/>
      <c r="FS298" s="23"/>
      <c r="FT298" s="23"/>
      <c r="FU298" s="23"/>
      <c r="FV298" s="23"/>
      <c r="FW298" s="23"/>
      <c r="FX298" s="23"/>
      <c r="FY298" s="23"/>
      <c r="FZ298" s="23"/>
      <c r="GA298" s="23"/>
      <c r="GB298" s="23"/>
      <c r="GC298" s="23"/>
      <c r="GD298" s="23"/>
      <c r="GE298" s="23"/>
      <c r="GF298" s="23"/>
      <c r="GG298" s="23"/>
      <c r="GH298" s="23"/>
      <c r="GI298" s="23"/>
      <c r="GJ298" s="23"/>
      <c r="GK298" s="23"/>
      <c r="GL298" s="23"/>
      <c r="GM298" s="23"/>
      <c r="GN298" s="23"/>
      <c r="GO298" s="23"/>
      <c r="GP298" s="23"/>
      <c r="GQ298" s="23"/>
      <c r="GR298" s="23"/>
      <c r="GS298" s="23"/>
      <c r="GT298" s="23"/>
      <c r="GU298" s="23"/>
      <c r="GV298" s="23"/>
      <c r="GW298" s="23"/>
      <c r="GX298" s="23"/>
      <c r="GY298" s="23"/>
      <c r="GZ298" s="23"/>
      <c r="HA298" s="23"/>
      <c r="HB298" s="23"/>
      <c r="HC298" s="23"/>
      <c r="HD298" s="23"/>
      <c r="HE298" s="23"/>
      <c r="HF298" s="23"/>
      <c r="HG298" s="23"/>
      <c r="HH298" s="23"/>
      <c r="HI298" s="23"/>
      <c r="HJ298" s="23"/>
      <c r="HK298" s="23"/>
      <c r="HL298" s="23"/>
      <c r="HM298" s="23"/>
      <c r="HN298" s="23"/>
      <c r="HO298" s="23"/>
      <c r="HP298" s="23"/>
      <c r="HQ298" s="23"/>
      <c r="HR298" s="23"/>
      <c r="HS298" s="23"/>
    </row>
    <row r="299" spans="1:227" s="143" customFormat="1">
      <c r="A299" s="23"/>
      <c r="G299" s="120"/>
      <c r="H299" s="96"/>
      <c r="I299" s="23"/>
      <c r="P299" s="23"/>
      <c r="Q299" s="23"/>
      <c r="R299" s="23"/>
      <c r="S299" s="50"/>
      <c r="T299" s="50"/>
      <c r="U299" s="50"/>
      <c r="V299" s="50"/>
      <c r="W299" s="50"/>
      <c r="X299" s="50"/>
      <c r="Y299" s="50"/>
      <c r="Z299" s="50"/>
      <c r="AA299" s="50"/>
      <c r="AB299" s="50"/>
      <c r="AC299" s="50"/>
      <c r="AD299" s="50"/>
      <c r="AE299" s="50"/>
      <c r="AF299" s="50"/>
      <c r="AG299" s="50"/>
      <c r="AH299" s="50"/>
      <c r="AI299" s="50"/>
      <c r="AJ299" s="50"/>
      <c r="AK299" s="50"/>
      <c r="AL299" s="50"/>
      <c r="AM299" s="50"/>
      <c r="AN299" s="50"/>
      <c r="AO299" s="50"/>
      <c r="AP299" s="50"/>
      <c r="AQ299" s="50"/>
      <c r="AR299" s="50"/>
      <c r="AS299" s="50"/>
      <c r="AT299" s="23"/>
      <c r="AU299" s="23"/>
      <c r="AV299" s="23"/>
      <c r="AW299" s="23"/>
      <c r="AX299" s="23"/>
      <c r="AY299" s="23"/>
      <c r="AZ299" s="23"/>
      <c r="BA299" s="23"/>
      <c r="BB299" s="23"/>
      <c r="BC299" s="23"/>
      <c r="BD299" s="23"/>
      <c r="BE299" s="23"/>
      <c r="BF299" s="23"/>
      <c r="BG299" s="23"/>
      <c r="BH299" s="23"/>
      <c r="BI299" s="23"/>
      <c r="BJ299" s="23"/>
      <c r="BK299" s="23"/>
      <c r="BL299" s="23"/>
      <c r="BM299" s="23"/>
      <c r="BN299" s="23"/>
      <c r="BO299" s="23"/>
      <c r="BP299" s="23"/>
      <c r="BQ299" s="23"/>
      <c r="BR299" s="23"/>
      <c r="BS299" s="23"/>
      <c r="BT299" s="23"/>
      <c r="BU299" s="23"/>
      <c r="BV299" s="23"/>
      <c r="BW299" s="23"/>
      <c r="BX299" s="23"/>
      <c r="BY299" s="23"/>
      <c r="BZ299" s="23"/>
      <c r="CA299" s="23"/>
      <c r="CB299" s="23"/>
      <c r="CC299" s="23"/>
      <c r="CD299" s="23"/>
      <c r="CE299" s="23"/>
      <c r="CF299" s="23"/>
      <c r="CG299" s="23"/>
      <c r="CH299" s="23"/>
      <c r="CI299" s="23"/>
      <c r="CJ299" s="23"/>
      <c r="CK299" s="23"/>
      <c r="CL299" s="23"/>
      <c r="CM299" s="23"/>
      <c r="CN299" s="23"/>
      <c r="CO299" s="23"/>
      <c r="CP299" s="23"/>
      <c r="CQ299" s="23"/>
      <c r="CR299" s="23"/>
      <c r="CS299" s="23"/>
      <c r="CT299" s="23"/>
      <c r="CU299" s="23"/>
      <c r="CV299" s="23"/>
      <c r="CW299" s="23"/>
      <c r="CX299" s="23"/>
      <c r="CY299" s="23"/>
      <c r="CZ299" s="23"/>
      <c r="DA299" s="23"/>
      <c r="DB299" s="23"/>
      <c r="DC299" s="23"/>
      <c r="DD299" s="23"/>
      <c r="DE299" s="23"/>
      <c r="DF299" s="23"/>
      <c r="DG299" s="23"/>
      <c r="DH299" s="23"/>
      <c r="DI299" s="23"/>
      <c r="DJ299" s="23"/>
      <c r="DK299" s="23"/>
      <c r="DL299" s="23"/>
      <c r="DM299" s="23"/>
      <c r="DN299" s="23"/>
      <c r="DO299" s="23"/>
      <c r="DP299" s="23"/>
      <c r="DQ299" s="23"/>
      <c r="DR299" s="23"/>
      <c r="DS299" s="23"/>
      <c r="DT299" s="23"/>
      <c r="DU299" s="23"/>
      <c r="DV299" s="23"/>
      <c r="DW299" s="23"/>
      <c r="DX299" s="23"/>
      <c r="DY299" s="23"/>
      <c r="DZ299" s="23"/>
      <c r="EA299" s="23"/>
      <c r="EB299" s="23"/>
      <c r="EC299" s="23"/>
      <c r="ED299" s="23"/>
      <c r="EE299" s="23"/>
      <c r="EF299" s="23"/>
      <c r="EG299" s="23"/>
      <c r="EH299" s="23"/>
      <c r="EI299" s="23"/>
      <c r="EJ299" s="23"/>
      <c r="EK299" s="23"/>
      <c r="EL299" s="23"/>
      <c r="EM299" s="23"/>
      <c r="EN299" s="23"/>
      <c r="EO299" s="23"/>
      <c r="EP299" s="23"/>
      <c r="EQ299" s="23"/>
      <c r="ER299" s="23"/>
      <c r="ES299" s="23"/>
      <c r="ET299" s="23"/>
      <c r="EU299" s="23"/>
      <c r="EV299" s="23"/>
      <c r="EW299" s="23"/>
      <c r="EX299" s="23"/>
      <c r="EY299" s="23"/>
      <c r="EZ299" s="23"/>
      <c r="FA299" s="23"/>
      <c r="FB299" s="23"/>
      <c r="FC299" s="23"/>
      <c r="FD299" s="23"/>
      <c r="FE299" s="23"/>
      <c r="FF299" s="23"/>
      <c r="FG299" s="23"/>
      <c r="FH299" s="23"/>
      <c r="FI299" s="23"/>
      <c r="FJ299" s="23"/>
      <c r="FK299" s="23"/>
      <c r="FL299" s="23"/>
      <c r="FM299" s="23"/>
      <c r="FN299" s="23"/>
      <c r="FO299" s="23"/>
      <c r="FP299" s="23"/>
      <c r="FQ299" s="23"/>
      <c r="FR299" s="23"/>
      <c r="FS299" s="23"/>
      <c r="FT299" s="23"/>
      <c r="FU299" s="23"/>
      <c r="FV299" s="23"/>
      <c r="FW299" s="23"/>
      <c r="FX299" s="23"/>
      <c r="FY299" s="23"/>
      <c r="FZ299" s="23"/>
      <c r="GA299" s="23"/>
      <c r="GB299" s="23"/>
      <c r="GC299" s="23"/>
      <c r="GD299" s="23"/>
      <c r="GE299" s="23"/>
      <c r="GF299" s="23"/>
      <c r="GG299" s="23"/>
      <c r="GH299" s="23"/>
      <c r="GI299" s="23"/>
      <c r="GJ299" s="23"/>
      <c r="GK299" s="23"/>
      <c r="GL299" s="23"/>
      <c r="GM299" s="23"/>
      <c r="GN299" s="23"/>
      <c r="GO299" s="23"/>
      <c r="GP299" s="23"/>
      <c r="GQ299" s="23"/>
      <c r="GR299" s="23"/>
      <c r="GS299" s="23"/>
      <c r="GT299" s="23"/>
      <c r="GU299" s="23"/>
      <c r="GV299" s="23"/>
      <c r="GW299" s="23"/>
      <c r="GX299" s="23"/>
      <c r="GY299" s="23"/>
      <c r="GZ299" s="23"/>
      <c r="HA299" s="23"/>
      <c r="HB299" s="23"/>
      <c r="HC299" s="23"/>
      <c r="HD299" s="23"/>
      <c r="HE299" s="23"/>
      <c r="HF299" s="23"/>
      <c r="HG299" s="23"/>
      <c r="HH299" s="23"/>
      <c r="HI299" s="23"/>
      <c r="HJ299" s="23"/>
      <c r="HK299" s="23"/>
      <c r="HL299" s="23"/>
      <c r="HM299" s="23"/>
      <c r="HN299" s="23"/>
      <c r="HO299" s="23"/>
      <c r="HP299" s="23"/>
      <c r="HQ299" s="23"/>
      <c r="HR299" s="23"/>
      <c r="HS299" s="23"/>
    </row>
    <row r="300" spans="1:227" s="143" customFormat="1">
      <c r="A300" s="23"/>
      <c r="G300" s="120"/>
      <c r="H300" s="96"/>
      <c r="I300" s="23"/>
      <c r="P300" s="23"/>
      <c r="Q300" s="23"/>
      <c r="R300" s="23"/>
      <c r="S300" s="50"/>
      <c r="T300" s="50"/>
      <c r="U300" s="50"/>
      <c r="V300" s="50"/>
      <c r="W300" s="50"/>
      <c r="X300" s="50"/>
      <c r="Y300" s="50"/>
      <c r="Z300" s="50"/>
      <c r="AA300" s="50"/>
      <c r="AB300" s="50"/>
      <c r="AC300" s="50"/>
      <c r="AD300" s="50"/>
      <c r="AE300" s="50"/>
      <c r="AF300" s="50"/>
      <c r="AG300" s="50"/>
      <c r="AH300" s="50"/>
      <c r="AI300" s="50"/>
      <c r="AJ300" s="50"/>
      <c r="AK300" s="50"/>
      <c r="AL300" s="50"/>
      <c r="AM300" s="50"/>
      <c r="AN300" s="50"/>
      <c r="AO300" s="50"/>
      <c r="AP300" s="50"/>
      <c r="AQ300" s="50"/>
      <c r="AR300" s="50"/>
      <c r="AS300" s="50"/>
      <c r="AT300" s="23"/>
      <c r="AU300" s="23"/>
      <c r="AV300" s="23"/>
      <c r="AW300" s="23"/>
      <c r="AX300" s="23"/>
      <c r="AY300" s="23"/>
      <c r="AZ300" s="23"/>
      <c r="BA300" s="23"/>
      <c r="BB300" s="23"/>
      <c r="BC300" s="23"/>
      <c r="BD300" s="23"/>
      <c r="BE300" s="23"/>
      <c r="BF300" s="23"/>
      <c r="BG300" s="23"/>
      <c r="BH300" s="23"/>
      <c r="BI300" s="23"/>
      <c r="BJ300" s="23"/>
      <c r="BK300" s="23"/>
      <c r="BL300" s="23"/>
      <c r="BM300" s="23"/>
      <c r="BN300" s="23"/>
      <c r="BO300" s="23"/>
      <c r="BP300" s="23"/>
      <c r="BQ300" s="23"/>
      <c r="BR300" s="23"/>
      <c r="BS300" s="23"/>
      <c r="BT300" s="23"/>
      <c r="BU300" s="23"/>
      <c r="BV300" s="23"/>
      <c r="BW300" s="23"/>
      <c r="BX300" s="23"/>
      <c r="BY300" s="23"/>
      <c r="BZ300" s="23"/>
      <c r="CA300" s="23"/>
      <c r="CB300" s="23"/>
      <c r="CC300" s="23"/>
      <c r="CD300" s="23"/>
      <c r="CE300" s="23"/>
      <c r="CF300" s="23"/>
      <c r="CG300" s="23"/>
      <c r="CH300" s="23"/>
      <c r="CI300" s="23"/>
      <c r="CJ300" s="23"/>
      <c r="CK300" s="23"/>
      <c r="CL300" s="23"/>
      <c r="CM300" s="23"/>
      <c r="CN300" s="23"/>
      <c r="CO300" s="23"/>
      <c r="CP300" s="23"/>
      <c r="CQ300" s="23"/>
      <c r="CR300" s="23"/>
      <c r="CS300" s="23"/>
      <c r="CT300" s="23"/>
      <c r="CU300" s="23"/>
      <c r="CV300" s="23"/>
      <c r="CW300" s="23"/>
      <c r="CX300" s="23"/>
      <c r="CY300" s="23"/>
      <c r="CZ300" s="23"/>
      <c r="DA300" s="23"/>
      <c r="DB300" s="23"/>
      <c r="DC300" s="23"/>
      <c r="DD300" s="23"/>
      <c r="DE300" s="23"/>
      <c r="DF300" s="23"/>
      <c r="DG300" s="23"/>
      <c r="DH300" s="23"/>
      <c r="DI300" s="23"/>
      <c r="DJ300" s="23"/>
      <c r="DK300" s="23"/>
      <c r="DL300" s="23"/>
      <c r="DM300" s="23"/>
      <c r="DN300" s="23"/>
      <c r="DO300" s="23"/>
      <c r="DP300" s="23"/>
      <c r="DQ300" s="23"/>
      <c r="DR300" s="23"/>
      <c r="DS300" s="23"/>
      <c r="DT300" s="23"/>
      <c r="DU300" s="23"/>
      <c r="DV300" s="23"/>
      <c r="DW300" s="23"/>
      <c r="DX300" s="23"/>
      <c r="DY300" s="23"/>
      <c r="DZ300" s="23"/>
      <c r="EA300" s="23"/>
      <c r="EB300" s="23"/>
      <c r="EC300" s="23"/>
      <c r="ED300" s="23"/>
      <c r="EE300" s="23"/>
      <c r="EF300" s="23"/>
      <c r="EG300" s="23"/>
      <c r="EH300" s="23"/>
      <c r="EI300" s="23"/>
      <c r="EJ300" s="23"/>
      <c r="EK300" s="23"/>
      <c r="EL300" s="23"/>
      <c r="EM300" s="23"/>
      <c r="EN300" s="23"/>
      <c r="EO300" s="23"/>
      <c r="EP300" s="23"/>
      <c r="EQ300" s="23"/>
      <c r="ER300" s="23"/>
      <c r="ES300" s="23"/>
      <c r="ET300" s="23"/>
      <c r="EU300" s="23"/>
      <c r="EV300" s="23"/>
      <c r="EW300" s="23"/>
      <c r="EX300" s="23"/>
      <c r="EY300" s="23"/>
      <c r="EZ300" s="23"/>
      <c r="FA300" s="23"/>
      <c r="FB300" s="23"/>
      <c r="FC300" s="23"/>
      <c r="FD300" s="23"/>
      <c r="FE300" s="23"/>
      <c r="FF300" s="23"/>
      <c r="FG300" s="23"/>
      <c r="FH300" s="23"/>
      <c r="FI300" s="23"/>
      <c r="FJ300" s="23"/>
      <c r="FK300" s="23"/>
      <c r="FL300" s="23"/>
      <c r="FM300" s="23"/>
      <c r="FN300" s="23"/>
      <c r="FO300" s="23"/>
      <c r="FP300" s="23"/>
      <c r="FQ300" s="23"/>
      <c r="FR300" s="23"/>
      <c r="FS300" s="23"/>
      <c r="FT300" s="23"/>
      <c r="FU300" s="23"/>
      <c r="FV300" s="23"/>
      <c r="FW300" s="23"/>
      <c r="FX300" s="23"/>
      <c r="FY300" s="23"/>
      <c r="FZ300" s="23"/>
      <c r="GA300" s="23"/>
      <c r="GB300" s="23"/>
      <c r="GC300" s="23"/>
      <c r="GD300" s="23"/>
      <c r="GE300" s="23"/>
      <c r="GF300" s="23"/>
      <c r="GG300" s="23"/>
      <c r="GH300" s="23"/>
      <c r="GI300" s="23"/>
      <c r="GJ300" s="23"/>
      <c r="GK300" s="23"/>
      <c r="GL300" s="23"/>
      <c r="GM300" s="23"/>
      <c r="GN300" s="23"/>
      <c r="GO300" s="23"/>
      <c r="GP300" s="23"/>
      <c r="GQ300" s="23"/>
      <c r="GR300" s="23"/>
      <c r="GS300" s="23"/>
      <c r="GT300" s="23"/>
      <c r="GU300" s="23"/>
      <c r="GV300" s="23"/>
      <c r="GW300" s="23"/>
      <c r="GX300" s="23"/>
      <c r="GY300" s="23"/>
      <c r="GZ300" s="23"/>
      <c r="HA300" s="23"/>
      <c r="HB300" s="23"/>
      <c r="HC300" s="23"/>
      <c r="HD300" s="23"/>
      <c r="HE300" s="23"/>
      <c r="HF300" s="23"/>
      <c r="HG300" s="23"/>
      <c r="HH300" s="23"/>
      <c r="HI300" s="23"/>
      <c r="HJ300" s="23"/>
      <c r="HK300" s="23"/>
      <c r="HL300" s="23"/>
      <c r="HM300" s="23"/>
      <c r="HN300" s="23"/>
      <c r="HO300" s="23"/>
      <c r="HP300" s="23"/>
      <c r="HQ300" s="23"/>
      <c r="HR300" s="23"/>
      <c r="HS300" s="23"/>
    </row>
    <row r="301" spans="1:227" s="143" customFormat="1" ht="24" customHeight="1">
      <c r="A301" s="23"/>
      <c r="G301" s="120"/>
      <c r="H301" s="96"/>
      <c r="I301" s="23"/>
      <c r="P301" s="23"/>
      <c r="Q301" s="23"/>
      <c r="R301" s="23"/>
      <c r="S301" s="50"/>
      <c r="T301" s="50"/>
      <c r="U301" s="50"/>
      <c r="V301" s="50"/>
      <c r="W301" s="50"/>
      <c r="X301" s="50"/>
      <c r="Y301" s="50"/>
      <c r="Z301" s="50"/>
      <c r="AA301" s="50"/>
      <c r="AB301" s="50"/>
      <c r="AC301" s="50"/>
      <c r="AD301" s="50"/>
      <c r="AE301" s="50"/>
      <c r="AF301" s="50"/>
      <c r="AG301" s="50"/>
      <c r="AH301" s="50"/>
      <c r="AI301" s="50"/>
      <c r="AJ301" s="50"/>
      <c r="AK301" s="50"/>
      <c r="AL301" s="50"/>
      <c r="AM301" s="50"/>
      <c r="AN301" s="50"/>
      <c r="AO301" s="50"/>
      <c r="AP301" s="50"/>
      <c r="AQ301" s="50"/>
      <c r="AR301" s="50"/>
      <c r="AS301" s="50"/>
      <c r="AT301" s="23"/>
      <c r="AU301" s="23"/>
      <c r="AV301" s="23"/>
      <c r="AW301" s="23"/>
      <c r="AX301" s="23"/>
      <c r="AY301" s="23"/>
      <c r="AZ301" s="23"/>
      <c r="BA301" s="23"/>
      <c r="BB301" s="23"/>
      <c r="BC301" s="23"/>
      <c r="BD301" s="23"/>
      <c r="BE301" s="23"/>
      <c r="BF301" s="23"/>
      <c r="BG301" s="23"/>
      <c r="BH301" s="23"/>
      <c r="BI301" s="23"/>
      <c r="BJ301" s="23"/>
      <c r="BK301" s="23"/>
      <c r="BL301" s="23"/>
      <c r="BM301" s="23"/>
      <c r="BN301" s="23"/>
      <c r="BO301" s="23"/>
      <c r="BP301" s="23"/>
      <c r="BQ301" s="23"/>
      <c r="BR301" s="23"/>
      <c r="BS301" s="23"/>
      <c r="BT301" s="23"/>
      <c r="BU301" s="23"/>
      <c r="BV301" s="23"/>
      <c r="BW301" s="23"/>
      <c r="BX301" s="23"/>
      <c r="BY301" s="23"/>
      <c r="BZ301" s="23"/>
      <c r="CA301" s="23"/>
      <c r="CB301" s="23"/>
      <c r="CC301" s="23"/>
      <c r="CD301" s="23"/>
      <c r="CE301" s="23"/>
      <c r="CF301" s="23"/>
      <c r="CG301" s="23"/>
      <c r="CH301" s="23"/>
      <c r="CI301" s="23"/>
      <c r="CJ301" s="23"/>
      <c r="CK301" s="23"/>
      <c r="CL301" s="23"/>
      <c r="CM301" s="23"/>
      <c r="CN301" s="23"/>
      <c r="CO301" s="23"/>
      <c r="CP301" s="23"/>
      <c r="CQ301" s="23"/>
      <c r="CR301" s="23"/>
      <c r="CS301" s="23"/>
      <c r="CT301" s="23"/>
      <c r="CU301" s="23"/>
      <c r="CV301" s="23"/>
      <c r="CW301" s="23"/>
      <c r="CX301" s="23"/>
      <c r="CY301" s="23"/>
      <c r="CZ301" s="23"/>
      <c r="DA301" s="23"/>
      <c r="DB301" s="23"/>
      <c r="DC301" s="23"/>
      <c r="DD301" s="23"/>
      <c r="DE301" s="23"/>
      <c r="DF301" s="23"/>
      <c r="DG301" s="23"/>
      <c r="DH301" s="23"/>
      <c r="DI301" s="23"/>
      <c r="DJ301" s="23"/>
      <c r="DK301" s="23"/>
      <c r="DL301" s="23"/>
      <c r="DM301" s="23"/>
      <c r="DN301" s="23"/>
      <c r="DO301" s="23"/>
      <c r="DP301" s="23"/>
      <c r="DQ301" s="23"/>
      <c r="DR301" s="23"/>
      <c r="DS301" s="23"/>
      <c r="DT301" s="23"/>
      <c r="DU301" s="23"/>
      <c r="DV301" s="23"/>
      <c r="DW301" s="23"/>
      <c r="DX301" s="23"/>
      <c r="DY301" s="23"/>
      <c r="DZ301" s="23"/>
      <c r="EA301" s="23"/>
      <c r="EB301" s="23"/>
      <c r="EC301" s="23"/>
      <c r="ED301" s="23"/>
      <c r="EE301" s="23"/>
      <c r="EF301" s="23"/>
      <c r="EG301" s="23"/>
      <c r="EH301" s="23"/>
      <c r="EI301" s="23"/>
      <c r="EJ301" s="23"/>
      <c r="EK301" s="23"/>
      <c r="EL301" s="23"/>
      <c r="EM301" s="23"/>
      <c r="EN301" s="23"/>
      <c r="EO301" s="23"/>
      <c r="EP301" s="23"/>
      <c r="EQ301" s="23"/>
      <c r="ER301" s="23"/>
      <c r="ES301" s="23"/>
      <c r="ET301" s="23"/>
      <c r="EU301" s="23"/>
      <c r="EV301" s="23"/>
      <c r="EW301" s="23"/>
      <c r="EX301" s="23"/>
      <c r="EY301" s="23"/>
      <c r="EZ301" s="23"/>
      <c r="FA301" s="23"/>
      <c r="FB301" s="23"/>
      <c r="FC301" s="23"/>
      <c r="FD301" s="23"/>
      <c r="FE301" s="23"/>
      <c r="FF301" s="23"/>
      <c r="FG301" s="23"/>
      <c r="FH301" s="23"/>
      <c r="FI301" s="23"/>
      <c r="FJ301" s="23"/>
      <c r="FK301" s="23"/>
      <c r="FL301" s="23"/>
      <c r="FM301" s="23"/>
      <c r="FN301" s="23"/>
      <c r="FO301" s="23"/>
      <c r="FP301" s="23"/>
      <c r="FQ301" s="23"/>
      <c r="FR301" s="23"/>
      <c r="FS301" s="23"/>
      <c r="FT301" s="23"/>
      <c r="FU301" s="23"/>
      <c r="FV301" s="23"/>
      <c r="FW301" s="23"/>
      <c r="FX301" s="23"/>
      <c r="FY301" s="23"/>
      <c r="FZ301" s="23"/>
      <c r="GA301" s="23"/>
      <c r="GB301" s="23"/>
      <c r="GC301" s="23"/>
      <c r="GD301" s="23"/>
      <c r="GE301" s="23"/>
      <c r="GF301" s="23"/>
      <c r="GG301" s="23"/>
      <c r="GH301" s="23"/>
      <c r="GI301" s="23"/>
      <c r="GJ301" s="23"/>
      <c r="GK301" s="23"/>
      <c r="GL301" s="23"/>
      <c r="GM301" s="23"/>
      <c r="GN301" s="23"/>
      <c r="GO301" s="23"/>
      <c r="GP301" s="23"/>
      <c r="GQ301" s="23"/>
      <c r="GR301" s="23"/>
      <c r="GS301" s="23"/>
      <c r="GT301" s="23"/>
      <c r="GU301" s="23"/>
      <c r="GV301" s="23"/>
      <c r="GW301" s="23"/>
      <c r="GX301" s="23"/>
      <c r="GY301" s="23"/>
      <c r="GZ301" s="23"/>
      <c r="HA301" s="23"/>
      <c r="HB301" s="23"/>
      <c r="HC301" s="23"/>
      <c r="HD301" s="23"/>
      <c r="HE301" s="23"/>
      <c r="HF301" s="23"/>
      <c r="HG301" s="23"/>
      <c r="HH301" s="23"/>
      <c r="HI301" s="23"/>
      <c r="HJ301" s="23"/>
      <c r="HK301" s="23"/>
      <c r="HL301" s="23"/>
      <c r="HM301" s="23"/>
      <c r="HN301" s="23"/>
      <c r="HO301" s="23"/>
      <c r="HP301" s="23"/>
      <c r="HQ301" s="23"/>
      <c r="HR301" s="23"/>
      <c r="HS301" s="23"/>
    </row>
    <row r="302" spans="1:227" s="143" customFormat="1">
      <c r="A302" s="23"/>
      <c r="G302" s="120"/>
      <c r="H302" s="96"/>
      <c r="I302" s="23"/>
      <c r="P302" s="23"/>
      <c r="Q302" s="23"/>
      <c r="R302" s="23"/>
      <c r="S302" s="50"/>
      <c r="T302" s="50"/>
      <c r="U302" s="50"/>
      <c r="V302" s="50"/>
      <c r="W302" s="50"/>
      <c r="X302" s="50"/>
      <c r="Y302" s="50"/>
      <c r="Z302" s="50"/>
      <c r="AA302" s="50"/>
      <c r="AB302" s="50"/>
      <c r="AC302" s="50"/>
      <c r="AD302" s="50"/>
      <c r="AE302" s="50"/>
      <c r="AF302" s="50"/>
      <c r="AG302" s="50"/>
      <c r="AH302" s="50"/>
      <c r="AI302" s="50"/>
      <c r="AJ302" s="50"/>
      <c r="AK302" s="50"/>
      <c r="AL302" s="50"/>
      <c r="AM302" s="50"/>
      <c r="AN302" s="50"/>
      <c r="AO302" s="50"/>
      <c r="AP302" s="50"/>
      <c r="AQ302" s="50"/>
      <c r="AR302" s="50"/>
      <c r="AS302" s="50"/>
      <c r="AT302" s="23"/>
      <c r="AU302" s="23"/>
      <c r="AV302" s="23"/>
      <c r="AW302" s="23"/>
      <c r="AX302" s="23"/>
      <c r="AY302" s="23"/>
      <c r="AZ302" s="23"/>
      <c r="BA302" s="23"/>
      <c r="BB302" s="23"/>
      <c r="BC302" s="23"/>
      <c r="BD302" s="23"/>
      <c r="BE302" s="23"/>
      <c r="BF302" s="23"/>
      <c r="BG302" s="23"/>
      <c r="BH302" s="23"/>
      <c r="BI302" s="23"/>
      <c r="BJ302" s="23"/>
      <c r="BK302" s="23"/>
      <c r="BL302" s="23"/>
      <c r="BM302" s="23"/>
      <c r="BN302" s="23"/>
      <c r="BO302" s="23"/>
      <c r="BP302" s="23"/>
      <c r="BQ302" s="23"/>
      <c r="BR302" s="23"/>
      <c r="BS302" s="23"/>
      <c r="BT302" s="23"/>
      <c r="BU302" s="23"/>
      <c r="BV302" s="23"/>
      <c r="BW302" s="23"/>
      <c r="BX302" s="23"/>
      <c r="BY302" s="23"/>
      <c r="BZ302" s="23"/>
      <c r="CA302" s="23"/>
      <c r="CB302" s="23"/>
      <c r="CC302" s="23"/>
      <c r="CD302" s="23"/>
      <c r="CE302" s="23"/>
      <c r="CF302" s="23"/>
      <c r="CG302" s="23"/>
      <c r="CH302" s="23"/>
      <c r="CI302" s="23"/>
      <c r="CJ302" s="23"/>
      <c r="CK302" s="23"/>
      <c r="CL302" s="23"/>
      <c r="CM302" s="23"/>
      <c r="CN302" s="23"/>
      <c r="CO302" s="23"/>
      <c r="CP302" s="23"/>
      <c r="CQ302" s="23"/>
      <c r="CR302" s="23"/>
      <c r="CS302" s="23"/>
      <c r="CT302" s="23"/>
      <c r="CU302" s="23"/>
      <c r="CV302" s="23"/>
      <c r="CW302" s="23"/>
      <c r="CX302" s="23"/>
      <c r="CY302" s="23"/>
      <c r="CZ302" s="23"/>
      <c r="DA302" s="23"/>
      <c r="DB302" s="23"/>
      <c r="DC302" s="23"/>
      <c r="DD302" s="23"/>
      <c r="DE302" s="23"/>
      <c r="DF302" s="23"/>
      <c r="DG302" s="23"/>
      <c r="DH302" s="23"/>
      <c r="DI302" s="23"/>
      <c r="DJ302" s="23"/>
      <c r="DK302" s="23"/>
      <c r="DL302" s="23"/>
      <c r="DM302" s="23"/>
      <c r="DN302" s="23"/>
      <c r="DO302" s="23"/>
      <c r="DP302" s="23"/>
      <c r="DQ302" s="23"/>
      <c r="DR302" s="23"/>
      <c r="DS302" s="23"/>
      <c r="DT302" s="23"/>
      <c r="DU302" s="23"/>
      <c r="DV302" s="23"/>
      <c r="DW302" s="23"/>
      <c r="DX302" s="23"/>
      <c r="DY302" s="23"/>
      <c r="DZ302" s="23"/>
      <c r="EA302" s="23"/>
      <c r="EB302" s="23"/>
      <c r="EC302" s="23"/>
      <c r="ED302" s="23"/>
      <c r="EE302" s="23"/>
      <c r="EF302" s="23"/>
      <c r="EG302" s="23"/>
      <c r="EH302" s="23"/>
      <c r="EI302" s="23"/>
      <c r="EJ302" s="23"/>
      <c r="EK302" s="23"/>
      <c r="EL302" s="23"/>
      <c r="EM302" s="23"/>
      <c r="EN302" s="23"/>
      <c r="EO302" s="23"/>
      <c r="EP302" s="23"/>
      <c r="EQ302" s="23"/>
      <c r="ER302" s="23"/>
      <c r="ES302" s="23"/>
      <c r="ET302" s="23"/>
      <c r="EU302" s="23"/>
      <c r="EV302" s="23"/>
      <c r="EW302" s="23"/>
      <c r="EX302" s="23"/>
      <c r="EY302" s="23"/>
      <c r="EZ302" s="23"/>
      <c r="FA302" s="23"/>
      <c r="FB302" s="23"/>
      <c r="FC302" s="23"/>
      <c r="FD302" s="23"/>
      <c r="FE302" s="23"/>
      <c r="FF302" s="23"/>
      <c r="FG302" s="23"/>
      <c r="FH302" s="23"/>
      <c r="FI302" s="23"/>
      <c r="FJ302" s="23"/>
      <c r="FK302" s="23"/>
      <c r="FL302" s="23"/>
      <c r="FM302" s="23"/>
      <c r="FN302" s="23"/>
      <c r="FO302" s="23"/>
      <c r="FP302" s="23"/>
      <c r="FQ302" s="23"/>
      <c r="FR302" s="23"/>
      <c r="FS302" s="23"/>
      <c r="FT302" s="23"/>
      <c r="FU302" s="23"/>
      <c r="FV302" s="23"/>
      <c r="FW302" s="23"/>
      <c r="FX302" s="23"/>
      <c r="FY302" s="23"/>
      <c r="FZ302" s="23"/>
      <c r="GA302" s="23"/>
      <c r="GB302" s="23"/>
      <c r="GC302" s="23"/>
      <c r="GD302" s="23"/>
      <c r="GE302" s="23"/>
      <c r="GF302" s="23"/>
      <c r="GG302" s="23"/>
      <c r="GH302" s="23"/>
      <c r="GI302" s="23"/>
      <c r="GJ302" s="23"/>
      <c r="GK302" s="23"/>
      <c r="GL302" s="23"/>
      <c r="GM302" s="23"/>
      <c r="GN302" s="23"/>
      <c r="GO302" s="23"/>
      <c r="GP302" s="23"/>
      <c r="GQ302" s="23"/>
      <c r="GR302" s="23"/>
      <c r="GS302" s="23"/>
      <c r="GT302" s="23"/>
      <c r="GU302" s="23"/>
      <c r="GV302" s="23"/>
      <c r="GW302" s="23"/>
      <c r="GX302" s="23"/>
      <c r="GY302" s="23"/>
      <c r="GZ302" s="23"/>
      <c r="HA302" s="23"/>
      <c r="HB302" s="23"/>
      <c r="HC302" s="23"/>
      <c r="HD302" s="23"/>
      <c r="HE302" s="23"/>
      <c r="HF302" s="23"/>
      <c r="HG302" s="23"/>
      <c r="HH302" s="23"/>
      <c r="HI302" s="23"/>
      <c r="HJ302" s="23"/>
      <c r="HK302" s="23"/>
      <c r="HL302" s="23"/>
      <c r="HM302" s="23"/>
      <c r="HN302" s="23"/>
      <c r="HO302" s="23"/>
      <c r="HP302" s="23"/>
      <c r="HQ302" s="23"/>
      <c r="HR302" s="23"/>
      <c r="HS302" s="23"/>
    </row>
    <row r="303" spans="1:227" s="143" customFormat="1">
      <c r="A303" s="23"/>
      <c r="G303" s="120"/>
      <c r="H303" s="96"/>
      <c r="I303" s="23"/>
      <c r="P303" s="23"/>
      <c r="Q303" s="23"/>
      <c r="R303" s="23"/>
      <c r="S303" s="50"/>
      <c r="T303" s="50"/>
      <c r="U303" s="50"/>
      <c r="V303" s="50"/>
      <c r="W303" s="50"/>
      <c r="X303" s="50"/>
      <c r="Y303" s="50"/>
      <c r="Z303" s="50"/>
      <c r="AA303" s="50"/>
      <c r="AB303" s="50"/>
      <c r="AC303" s="50"/>
      <c r="AD303" s="50"/>
      <c r="AE303" s="50"/>
      <c r="AF303" s="50"/>
      <c r="AG303" s="50"/>
      <c r="AH303" s="50"/>
      <c r="AI303" s="50"/>
      <c r="AJ303" s="50"/>
      <c r="AK303" s="50"/>
      <c r="AL303" s="50"/>
      <c r="AM303" s="50"/>
      <c r="AN303" s="50"/>
      <c r="AO303" s="50"/>
      <c r="AP303" s="50"/>
      <c r="AQ303" s="50"/>
      <c r="AR303" s="50"/>
      <c r="AS303" s="50"/>
      <c r="AT303" s="23"/>
      <c r="AU303" s="23"/>
      <c r="AV303" s="23"/>
      <c r="AW303" s="23"/>
      <c r="AX303" s="23"/>
      <c r="AY303" s="23"/>
      <c r="AZ303" s="23"/>
      <c r="BA303" s="23"/>
      <c r="BB303" s="23"/>
      <c r="BC303" s="23"/>
      <c r="BD303" s="23"/>
      <c r="BE303" s="23"/>
      <c r="BF303" s="23"/>
      <c r="BG303" s="23"/>
      <c r="BH303" s="23"/>
      <c r="BI303" s="23"/>
      <c r="BJ303" s="23"/>
      <c r="BK303" s="23"/>
      <c r="BL303" s="23"/>
      <c r="BM303" s="23"/>
      <c r="BN303" s="23"/>
      <c r="BO303" s="23"/>
      <c r="BP303" s="23"/>
      <c r="BQ303" s="23"/>
      <c r="BR303" s="23"/>
      <c r="BS303" s="23"/>
      <c r="BT303" s="23"/>
      <c r="BU303" s="23"/>
      <c r="BV303" s="23"/>
      <c r="BW303" s="23"/>
      <c r="BX303" s="23"/>
      <c r="BY303" s="23"/>
      <c r="BZ303" s="23"/>
      <c r="CA303" s="23"/>
      <c r="CB303" s="23"/>
      <c r="CC303" s="23"/>
      <c r="CD303" s="23"/>
      <c r="CE303" s="23"/>
      <c r="CF303" s="23"/>
      <c r="CG303" s="23"/>
      <c r="CH303" s="23"/>
      <c r="CI303" s="23"/>
      <c r="CJ303" s="23"/>
      <c r="CK303" s="23"/>
      <c r="CL303" s="23"/>
      <c r="CM303" s="23"/>
      <c r="CN303" s="23"/>
      <c r="CO303" s="23"/>
      <c r="CP303" s="23"/>
      <c r="CQ303" s="23"/>
      <c r="CR303" s="23"/>
      <c r="CS303" s="23"/>
      <c r="CT303" s="23"/>
      <c r="CU303" s="23"/>
      <c r="CV303" s="23"/>
      <c r="CW303" s="23"/>
      <c r="CX303" s="23"/>
      <c r="CY303" s="23"/>
      <c r="CZ303" s="23"/>
      <c r="DA303" s="23"/>
      <c r="DB303" s="23"/>
      <c r="DC303" s="23"/>
      <c r="DD303" s="23"/>
      <c r="DE303" s="23"/>
      <c r="DF303" s="23"/>
      <c r="DG303" s="23"/>
      <c r="DH303" s="23"/>
      <c r="DI303" s="23"/>
      <c r="DJ303" s="23"/>
      <c r="DK303" s="23"/>
      <c r="DL303" s="23"/>
      <c r="DM303" s="23"/>
      <c r="DN303" s="23"/>
      <c r="DO303" s="23"/>
      <c r="DP303" s="23"/>
      <c r="DQ303" s="23"/>
      <c r="DR303" s="23"/>
      <c r="DS303" s="23"/>
      <c r="DT303" s="23"/>
      <c r="DU303" s="23"/>
      <c r="DV303" s="23"/>
      <c r="DW303" s="23"/>
      <c r="DX303" s="23"/>
      <c r="DY303" s="23"/>
      <c r="DZ303" s="23"/>
      <c r="EA303" s="23"/>
      <c r="EB303" s="23"/>
      <c r="EC303" s="23"/>
      <c r="ED303" s="23"/>
      <c r="EE303" s="23"/>
      <c r="EF303" s="23"/>
      <c r="EG303" s="23"/>
      <c r="EH303" s="23"/>
      <c r="EI303" s="23"/>
      <c r="EJ303" s="23"/>
      <c r="EK303" s="23"/>
      <c r="EL303" s="23"/>
      <c r="EM303" s="23"/>
      <c r="EN303" s="23"/>
      <c r="EO303" s="23"/>
      <c r="EP303" s="23"/>
      <c r="EQ303" s="23"/>
      <c r="ER303" s="23"/>
      <c r="ES303" s="23"/>
      <c r="ET303" s="23"/>
      <c r="EU303" s="23"/>
      <c r="EV303" s="23"/>
      <c r="EW303" s="23"/>
      <c r="EX303" s="23"/>
      <c r="EY303" s="23"/>
      <c r="EZ303" s="23"/>
      <c r="FA303" s="23"/>
      <c r="FB303" s="23"/>
      <c r="FC303" s="23"/>
      <c r="FD303" s="23"/>
      <c r="FE303" s="23"/>
      <c r="FF303" s="23"/>
      <c r="FG303" s="23"/>
      <c r="FH303" s="23"/>
      <c r="FI303" s="23"/>
      <c r="FJ303" s="23"/>
      <c r="FK303" s="23"/>
      <c r="FL303" s="23"/>
      <c r="FM303" s="23"/>
      <c r="FN303" s="23"/>
      <c r="FO303" s="23"/>
      <c r="FP303" s="23"/>
      <c r="FQ303" s="23"/>
      <c r="FR303" s="23"/>
      <c r="FS303" s="23"/>
      <c r="FT303" s="23"/>
      <c r="FU303" s="23"/>
      <c r="FV303" s="23"/>
      <c r="FW303" s="23"/>
      <c r="FX303" s="23"/>
      <c r="FY303" s="23"/>
      <c r="FZ303" s="23"/>
      <c r="GA303" s="23"/>
      <c r="GB303" s="23"/>
      <c r="GC303" s="23"/>
      <c r="GD303" s="23"/>
      <c r="GE303" s="23"/>
      <c r="GF303" s="23"/>
      <c r="GG303" s="23"/>
      <c r="GH303" s="23"/>
      <c r="GI303" s="23"/>
      <c r="GJ303" s="23"/>
      <c r="GK303" s="23"/>
      <c r="GL303" s="23"/>
      <c r="GM303" s="23"/>
      <c r="GN303" s="23"/>
      <c r="GO303" s="23"/>
      <c r="GP303" s="23"/>
      <c r="GQ303" s="23"/>
      <c r="GR303" s="23"/>
      <c r="GS303" s="23"/>
      <c r="GT303" s="23"/>
      <c r="GU303" s="23"/>
      <c r="GV303" s="23"/>
      <c r="GW303" s="23"/>
      <c r="GX303" s="23"/>
      <c r="GY303" s="23"/>
      <c r="GZ303" s="23"/>
      <c r="HA303" s="23"/>
      <c r="HB303" s="23"/>
      <c r="HC303" s="23"/>
      <c r="HD303" s="23"/>
      <c r="HE303" s="23"/>
      <c r="HF303" s="23"/>
      <c r="HG303" s="23"/>
      <c r="HH303" s="23"/>
      <c r="HI303" s="23"/>
      <c r="HJ303" s="23"/>
      <c r="HK303" s="23"/>
      <c r="HL303" s="23"/>
      <c r="HM303" s="23"/>
      <c r="HN303" s="23"/>
      <c r="HO303" s="23"/>
      <c r="HP303" s="23"/>
      <c r="HQ303" s="23"/>
      <c r="HR303" s="23"/>
      <c r="HS303" s="23"/>
    </row>
    <row r="304" spans="1:227" s="143" customFormat="1">
      <c r="A304" s="23"/>
      <c r="G304" s="120"/>
      <c r="H304" s="96"/>
      <c r="I304" s="23"/>
      <c r="P304" s="23"/>
      <c r="Q304" s="23"/>
      <c r="R304" s="23"/>
      <c r="S304" s="50"/>
      <c r="T304" s="50"/>
      <c r="U304" s="50"/>
      <c r="V304" s="50"/>
      <c r="W304" s="50"/>
      <c r="X304" s="50"/>
      <c r="Y304" s="50"/>
      <c r="Z304" s="50"/>
      <c r="AA304" s="50"/>
      <c r="AB304" s="50"/>
      <c r="AC304" s="50"/>
      <c r="AD304" s="50"/>
      <c r="AE304" s="50"/>
      <c r="AF304" s="50"/>
      <c r="AG304" s="50"/>
      <c r="AH304" s="50"/>
      <c r="AI304" s="50"/>
      <c r="AJ304" s="50"/>
      <c r="AK304" s="50"/>
      <c r="AL304" s="50"/>
      <c r="AM304" s="50"/>
      <c r="AN304" s="50"/>
      <c r="AO304" s="50"/>
      <c r="AP304" s="50"/>
      <c r="AQ304" s="50"/>
      <c r="AR304" s="50"/>
      <c r="AS304" s="50"/>
      <c r="AT304" s="23"/>
      <c r="AU304" s="23"/>
      <c r="AV304" s="23"/>
      <c r="AW304" s="23"/>
      <c r="AX304" s="23"/>
      <c r="AY304" s="23"/>
      <c r="AZ304" s="23"/>
      <c r="BA304" s="23"/>
      <c r="BB304" s="23"/>
      <c r="BC304" s="23"/>
      <c r="BD304" s="23"/>
      <c r="BE304" s="23"/>
      <c r="BF304" s="23"/>
      <c r="BG304" s="23"/>
      <c r="BH304" s="23"/>
      <c r="BI304" s="23"/>
      <c r="BJ304" s="23"/>
      <c r="BK304" s="23"/>
      <c r="BL304" s="23"/>
      <c r="BM304" s="23"/>
      <c r="BN304" s="23"/>
      <c r="BO304" s="23"/>
      <c r="BP304" s="23"/>
      <c r="BQ304" s="23"/>
      <c r="BR304" s="23"/>
      <c r="BS304" s="23"/>
      <c r="BT304" s="23"/>
      <c r="BU304" s="23"/>
      <c r="BV304" s="23"/>
      <c r="BW304" s="23"/>
      <c r="BX304" s="23"/>
      <c r="BY304" s="23"/>
      <c r="BZ304" s="23"/>
      <c r="CA304" s="23"/>
      <c r="CB304" s="23"/>
      <c r="CC304" s="23"/>
      <c r="CD304" s="23"/>
      <c r="CE304" s="23"/>
      <c r="CF304" s="23"/>
      <c r="CG304" s="23"/>
      <c r="CH304" s="23"/>
      <c r="CI304" s="23"/>
      <c r="CJ304" s="23"/>
      <c r="CK304" s="23"/>
      <c r="CL304" s="23"/>
      <c r="CM304" s="23"/>
      <c r="CN304" s="23"/>
      <c r="CO304" s="23"/>
      <c r="CP304" s="23"/>
      <c r="CQ304" s="23"/>
      <c r="CR304" s="23"/>
      <c r="CS304" s="23"/>
      <c r="CT304" s="23"/>
      <c r="CU304" s="23"/>
      <c r="CV304" s="23"/>
      <c r="CW304" s="23"/>
      <c r="CX304" s="23"/>
      <c r="CY304" s="23"/>
      <c r="CZ304" s="23"/>
      <c r="DA304" s="23"/>
      <c r="DB304" s="23"/>
      <c r="DC304" s="23"/>
      <c r="DD304" s="23"/>
      <c r="DE304" s="23"/>
      <c r="DF304" s="23"/>
      <c r="DG304" s="23"/>
      <c r="DH304" s="23"/>
      <c r="DI304" s="23"/>
      <c r="DJ304" s="23"/>
      <c r="DK304" s="23"/>
      <c r="DL304" s="23"/>
      <c r="DM304" s="23"/>
      <c r="DN304" s="23"/>
      <c r="DO304" s="23"/>
      <c r="DP304" s="23"/>
      <c r="DQ304" s="23"/>
      <c r="DR304" s="23"/>
      <c r="DS304" s="23"/>
      <c r="DT304" s="23"/>
      <c r="DU304" s="23"/>
      <c r="DV304" s="23"/>
      <c r="DW304" s="23"/>
      <c r="DX304" s="23"/>
      <c r="DY304" s="23"/>
      <c r="DZ304" s="23"/>
      <c r="EA304" s="23"/>
      <c r="EB304" s="23"/>
      <c r="EC304" s="23"/>
      <c r="ED304" s="23"/>
      <c r="EE304" s="23"/>
      <c r="EF304" s="23"/>
      <c r="EG304" s="23"/>
      <c r="EH304" s="23"/>
      <c r="EI304" s="23"/>
      <c r="EJ304" s="23"/>
      <c r="EK304" s="23"/>
      <c r="EL304" s="23"/>
      <c r="EM304" s="23"/>
      <c r="EN304" s="23"/>
      <c r="EO304" s="23"/>
      <c r="EP304" s="23"/>
      <c r="EQ304" s="23"/>
      <c r="ER304" s="23"/>
      <c r="ES304" s="23"/>
      <c r="ET304" s="23"/>
      <c r="EU304" s="23"/>
      <c r="EV304" s="23"/>
      <c r="EW304" s="23"/>
      <c r="EX304" s="23"/>
      <c r="EY304" s="23"/>
      <c r="EZ304" s="23"/>
      <c r="FA304" s="23"/>
      <c r="FB304" s="23"/>
      <c r="FC304" s="23"/>
      <c r="FD304" s="23"/>
      <c r="FE304" s="23"/>
      <c r="FF304" s="23"/>
      <c r="FG304" s="23"/>
      <c r="FH304" s="23"/>
      <c r="FI304" s="23"/>
      <c r="FJ304" s="23"/>
      <c r="FK304" s="23"/>
      <c r="FL304" s="23"/>
      <c r="FM304" s="23"/>
      <c r="FN304" s="23"/>
      <c r="FO304" s="23"/>
      <c r="FP304" s="23"/>
      <c r="FQ304" s="23"/>
      <c r="FR304" s="23"/>
      <c r="FS304" s="23"/>
      <c r="FT304" s="23"/>
      <c r="FU304" s="23"/>
      <c r="FV304" s="23"/>
      <c r="FW304" s="23"/>
      <c r="FX304" s="23"/>
      <c r="FY304" s="23"/>
      <c r="FZ304" s="23"/>
      <c r="GA304" s="23"/>
      <c r="GB304" s="23"/>
      <c r="GC304" s="23"/>
      <c r="GD304" s="23"/>
      <c r="GE304" s="23"/>
      <c r="GF304" s="23"/>
      <c r="GG304" s="23"/>
      <c r="GH304" s="23"/>
      <c r="GI304" s="23"/>
      <c r="GJ304" s="23"/>
      <c r="GK304" s="23"/>
      <c r="GL304" s="23"/>
      <c r="GM304" s="23"/>
      <c r="GN304" s="23"/>
      <c r="GO304" s="23"/>
      <c r="GP304" s="23"/>
      <c r="GQ304" s="23"/>
      <c r="GR304" s="23"/>
      <c r="GS304" s="23"/>
      <c r="GT304" s="23"/>
      <c r="GU304" s="23"/>
      <c r="GV304" s="23"/>
      <c r="GW304" s="23"/>
      <c r="GX304" s="23"/>
      <c r="GY304" s="23"/>
      <c r="GZ304" s="23"/>
      <c r="HA304" s="23"/>
      <c r="HB304" s="23"/>
      <c r="HC304" s="23"/>
      <c r="HD304" s="23"/>
      <c r="HE304" s="23"/>
      <c r="HF304" s="23"/>
      <c r="HG304" s="23"/>
      <c r="HH304" s="23"/>
      <c r="HI304" s="23"/>
      <c r="HJ304" s="23"/>
      <c r="HK304" s="23"/>
      <c r="HL304" s="23"/>
      <c r="HM304" s="23"/>
      <c r="HN304" s="23"/>
      <c r="HO304" s="23"/>
      <c r="HP304" s="23"/>
      <c r="HQ304" s="23"/>
      <c r="HR304" s="23"/>
      <c r="HS304" s="23"/>
    </row>
    <row r="305" spans="1:227" s="143" customFormat="1">
      <c r="A305" s="23"/>
      <c r="G305" s="120"/>
      <c r="H305" s="96"/>
      <c r="I305" s="23"/>
      <c r="P305" s="23"/>
      <c r="Q305" s="23"/>
      <c r="R305" s="23"/>
      <c r="S305" s="50"/>
      <c r="T305" s="50"/>
      <c r="U305" s="50"/>
      <c r="V305" s="50"/>
      <c r="W305" s="50"/>
      <c r="X305" s="50"/>
      <c r="Y305" s="50"/>
      <c r="Z305" s="50"/>
      <c r="AA305" s="50"/>
      <c r="AB305" s="50"/>
      <c r="AC305" s="50"/>
      <c r="AD305" s="50"/>
      <c r="AE305" s="50"/>
      <c r="AF305" s="50"/>
      <c r="AG305" s="50"/>
      <c r="AH305" s="50"/>
      <c r="AI305" s="50"/>
      <c r="AJ305" s="50"/>
      <c r="AK305" s="50"/>
      <c r="AL305" s="50"/>
      <c r="AM305" s="50"/>
      <c r="AN305" s="50"/>
      <c r="AO305" s="50"/>
      <c r="AP305" s="50"/>
      <c r="AQ305" s="50"/>
      <c r="AR305" s="50"/>
      <c r="AS305" s="50"/>
      <c r="AT305" s="23"/>
      <c r="AU305" s="23"/>
      <c r="AV305" s="23"/>
      <c r="AW305" s="23"/>
      <c r="AX305" s="23"/>
      <c r="AY305" s="23"/>
      <c r="AZ305" s="23"/>
      <c r="BA305" s="23"/>
      <c r="BB305" s="23"/>
      <c r="BC305" s="23"/>
      <c r="BD305" s="23"/>
      <c r="BE305" s="23"/>
      <c r="BF305" s="23"/>
      <c r="BG305" s="23"/>
      <c r="BH305" s="23"/>
      <c r="BI305" s="23"/>
      <c r="BJ305" s="23"/>
      <c r="BK305" s="23"/>
      <c r="BL305" s="23"/>
      <c r="BM305" s="23"/>
      <c r="BN305" s="23"/>
      <c r="BO305" s="23"/>
      <c r="BP305" s="23"/>
      <c r="BQ305" s="23"/>
      <c r="BR305" s="23"/>
      <c r="BS305" s="23"/>
      <c r="BT305" s="23"/>
      <c r="BU305" s="23"/>
      <c r="BV305" s="23"/>
      <c r="BW305" s="23"/>
      <c r="BX305" s="23"/>
      <c r="BY305" s="23"/>
      <c r="BZ305" s="23"/>
      <c r="CA305" s="23"/>
      <c r="CB305" s="23"/>
      <c r="CC305" s="23"/>
      <c r="CD305" s="23"/>
      <c r="CE305" s="23"/>
      <c r="CF305" s="23"/>
      <c r="CG305" s="23"/>
      <c r="CH305" s="23"/>
      <c r="CI305" s="23"/>
      <c r="CJ305" s="23"/>
      <c r="CK305" s="23"/>
      <c r="CL305" s="23"/>
      <c r="CM305" s="23"/>
      <c r="CN305" s="23"/>
      <c r="CO305" s="23"/>
      <c r="CP305" s="23"/>
      <c r="CQ305" s="23"/>
      <c r="CR305" s="23"/>
      <c r="CS305" s="23"/>
      <c r="CT305" s="23"/>
      <c r="CU305" s="23"/>
      <c r="CV305" s="23"/>
      <c r="CW305" s="23"/>
      <c r="CX305" s="23"/>
      <c r="CY305" s="23"/>
      <c r="CZ305" s="23"/>
      <c r="DA305" s="23"/>
      <c r="DB305" s="23"/>
      <c r="DC305" s="23"/>
      <c r="DD305" s="23"/>
      <c r="DE305" s="23"/>
      <c r="DF305" s="23"/>
      <c r="DG305" s="23"/>
      <c r="DH305" s="23"/>
      <c r="DI305" s="23"/>
      <c r="DJ305" s="23"/>
      <c r="DK305" s="23"/>
      <c r="DL305" s="23"/>
      <c r="DM305" s="23"/>
      <c r="DN305" s="23"/>
      <c r="DO305" s="23"/>
      <c r="DP305" s="23"/>
      <c r="DQ305" s="23"/>
      <c r="DR305" s="23"/>
      <c r="DS305" s="23"/>
      <c r="DT305" s="23"/>
      <c r="DU305" s="23"/>
      <c r="DV305" s="23"/>
      <c r="DW305" s="23"/>
      <c r="DX305" s="23"/>
      <c r="DY305" s="23"/>
      <c r="DZ305" s="23"/>
      <c r="EA305" s="23"/>
      <c r="EB305" s="23"/>
      <c r="EC305" s="23"/>
      <c r="ED305" s="23"/>
      <c r="EE305" s="23"/>
      <c r="EF305" s="23"/>
      <c r="EG305" s="23"/>
      <c r="EH305" s="23"/>
      <c r="EI305" s="23"/>
      <c r="EJ305" s="23"/>
      <c r="EK305" s="23"/>
      <c r="EL305" s="23"/>
      <c r="EM305" s="23"/>
      <c r="EN305" s="23"/>
      <c r="EO305" s="23"/>
      <c r="EP305" s="23"/>
      <c r="EQ305" s="23"/>
      <c r="ER305" s="23"/>
      <c r="ES305" s="23"/>
      <c r="ET305" s="23"/>
      <c r="EU305" s="23"/>
      <c r="EV305" s="23"/>
      <c r="EW305" s="23"/>
      <c r="EX305" s="23"/>
      <c r="EY305" s="23"/>
      <c r="EZ305" s="23"/>
      <c r="FA305" s="23"/>
      <c r="FB305" s="23"/>
      <c r="FC305" s="23"/>
      <c r="FD305" s="23"/>
      <c r="FE305" s="23"/>
      <c r="FF305" s="23"/>
      <c r="FG305" s="23"/>
      <c r="FH305" s="23"/>
      <c r="FI305" s="23"/>
      <c r="FJ305" s="23"/>
      <c r="FK305" s="23"/>
      <c r="FL305" s="23"/>
      <c r="FM305" s="23"/>
      <c r="FN305" s="23"/>
      <c r="FO305" s="23"/>
      <c r="FP305" s="23"/>
      <c r="FQ305" s="23"/>
      <c r="FR305" s="23"/>
      <c r="FS305" s="23"/>
      <c r="FT305" s="23"/>
      <c r="FU305" s="23"/>
      <c r="FV305" s="23"/>
      <c r="FW305" s="23"/>
      <c r="FX305" s="23"/>
      <c r="FY305" s="23"/>
      <c r="FZ305" s="23"/>
      <c r="GA305" s="23"/>
      <c r="GB305" s="23"/>
      <c r="GC305" s="23"/>
      <c r="GD305" s="23"/>
      <c r="GE305" s="23"/>
      <c r="GF305" s="23"/>
      <c r="GG305" s="23"/>
      <c r="GH305" s="23"/>
      <c r="GI305" s="23"/>
      <c r="GJ305" s="23"/>
      <c r="GK305" s="23"/>
      <c r="GL305" s="23"/>
      <c r="GM305" s="23"/>
      <c r="GN305" s="23"/>
      <c r="GO305" s="23"/>
      <c r="GP305" s="23"/>
      <c r="GQ305" s="23"/>
      <c r="GR305" s="23"/>
      <c r="GS305" s="23"/>
      <c r="GT305" s="23"/>
      <c r="GU305" s="23"/>
      <c r="GV305" s="23"/>
      <c r="GW305" s="23"/>
      <c r="GX305" s="23"/>
      <c r="GY305" s="23"/>
      <c r="GZ305" s="23"/>
      <c r="HA305" s="23"/>
      <c r="HB305" s="23"/>
      <c r="HC305" s="23"/>
      <c r="HD305" s="23"/>
      <c r="HE305" s="23"/>
      <c r="HF305" s="23"/>
      <c r="HG305" s="23"/>
      <c r="HH305" s="23"/>
      <c r="HI305" s="23"/>
      <c r="HJ305" s="23"/>
      <c r="HK305" s="23"/>
      <c r="HL305" s="23"/>
      <c r="HM305" s="23"/>
      <c r="HN305" s="23"/>
      <c r="HO305" s="23"/>
      <c r="HP305" s="23"/>
      <c r="HQ305" s="23"/>
      <c r="HR305" s="23"/>
      <c r="HS305" s="23"/>
    </row>
    <row r="306" spans="1:227" s="143" customFormat="1">
      <c r="A306" s="23"/>
      <c r="G306" s="120"/>
      <c r="H306" s="96"/>
      <c r="I306" s="23"/>
      <c r="P306" s="23"/>
      <c r="Q306" s="23"/>
      <c r="R306" s="23"/>
      <c r="S306" s="50"/>
      <c r="T306" s="50"/>
      <c r="U306" s="50"/>
      <c r="V306" s="50"/>
      <c r="W306" s="50"/>
      <c r="X306" s="50"/>
      <c r="Y306" s="50"/>
      <c r="Z306" s="50"/>
      <c r="AA306" s="50"/>
      <c r="AB306" s="50"/>
      <c r="AC306" s="50"/>
      <c r="AD306" s="50"/>
      <c r="AE306" s="50"/>
      <c r="AF306" s="50"/>
      <c r="AG306" s="50"/>
      <c r="AH306" s="50"/>
      <c r="AI306" s="50"/>
      <c r="AJ306" s="50"/>
      <c r="AK306" s="50"/>
      <c r="AL306" s="50"/>
      <c r="AM306" s="50"/>
      <c r="AN306" s="50"/>
      <c r="AO306" s="50"/>
      <c r="AP306" s="50"/>
      <c r="AQ306" s="50"/>
      <c r="AR306" s="50"/>
      <c r="AS306" s="50"/>
      <c r="AT306" s="23"/>
      <c r="AU306" s="23"/>
      <c r="AV306" s="23"/>
      <c r="AW306" s="23"/>
      <c r="AX306" s="23"/>
      <c r="AY306" s="23"/>
      <c r="AZ306" s="23"/>
      <c r="BA306" s="23"/>
      <c r="BB306" s="23"/>
      <c r="BC306" s="23"/>
      <c r="BD306" s="23"/>
      <c r="BE306" s="23"/>
      <c r="BF306" s="23"/>
      <c r="BG306" s="23"/>
      <c r="BH306" s="23"/>
      <c r="BI306" s="23"/>
      <c r="BJ306" s="23"/>
      <c r="BK306" s="23"/>
      <c r="BL306" s="23"/>
      <c r="BM306" s="23"/>
      <c r="BN306" s="23"/>
      <c r="BO306" s="23"/>
      <c r="BP306" s="23"/>
      <c r="BQ306" s="23"/>
      <c r="BR306" s="23"/>
      <c r="BS306" s="23"/>
      <c r="BT306" s="23"/>
      <c r="BU306" s="23"/>
      <c r="BV306" s="23"/>
      <c r="BW306" s="23"/>
      <c r="BX306" s="23"/>
      <c r="BY306" s="23"/>
      <c r="BZ306" s="23"/>
      <c r="CA306" s="23"/>
      <c r="CB306" s="23"/>
      <c r="CC306" s="23"/>
      <c r="CD306" s="23"/>
      <c r="CE306" s="23"/>
      <c r="CF306" s="23"/>
      <c r="CG306" s="23"/>
      <c r="CH306" s="23"/>
      <c r="CI306" s="23"/>
      <c r="CJ306" s="23"/>
      <c r="CK306" s="23"/>
      <c r="CL306" s="23"/>
      <c r="CM306" s="23"/>
      <c r="CN306" s="23"/>
      <c r="CO306" s="23"/>
      <c r="CP306" s="23"/>
      <c r="CQ306" s="23"/>
      <c r="CR306" s="23"/>
      <c r="CS306" s="23"/>
      <c r="CT306" s="23"/>
      <c r="CU306" s="23"/>
      <c r="CV306" s="23"/>
      <c r="CW306" s="23"/>
      <c r="CX306" s="23"/>
      <c r="CY306" s="23"/>
      <c r="CZ306" s="23"/>
      <c r="DA306" s="23"/>
      <c r="DB306" s="23"/>
      <c r="DC306" s="23"/>
      <c r="DD306" s="23"/>
      <c r="DE306" s="23"/>
      <c r="DF306" s="23"/>
      <c r="DG306" s="23"/>
      <c r="DH306" s="23"/>
      <c r="DI306" s="23"/>
      <c r="DJ306" s="23"/>
      <c r="DK306" s="23"/>
      <c r="DL306" s="23"/>
      <c r="DM306" s="23"/>
      <c r="DN306" s="23"/>
      <c r="DO306" s="23"/>
      <c r="DP306" s="23"/>
      <c r="DQ306" s="23"/>
      <c r="DR306" s="23"/>
      <c r="DS306" s="23"/>
      <c r="DT306" s="23"/>
      <c r="DU306" s="23"/>
      <c r="DV306" s="23"/>
      <c r="DW306" s="23"/>
      <c r="DX306" s="23"/>
      <c r="DY306" s="23"/>
      <c r="DZ306" s="23"/>
      <c r="EA306" s="23"/>
      <c r="EB306" s="23"/>
      <c r="EC306" s="23"/>
      <c r="ED306" s="23"/>
      <c r="EE306" s="23"/>
      <c r="EF306" s="23"/>
      <c r="EG306" s="23"/>
      <c r="EH306" s="23"/>
      <c r="EI306" s="23"/>
      <c r="EJ306" s="23"/>
      <c r="EK306" s="23"/>
      <c r="EL306" s="23"/>
      <c r="EM306" s="23"/>
      <c r="EN306" s="23"/>
      <c r="EO306" s="23"/>
      <c r="EP306" s="23"/>
      <c r="EQ306" s="23"/>
      <c r="ER306" s="23"/>
      <c r="ES306" s="23"/>
      <c r="ET306" s="23"/>
      <c r="EU306" s="23"/>
      <c r="EV306" s="23"/>
      <c r="EW306" s="23"/>
      <c r="EX306" s="23"/>
      <c r="EY306" s="23"/>
      <c r="EZ306" s="23"/>
      <c r="FA306" s="23"/>
      <c r="FB306" s="23"/>
      <c r="FC306" s="23"/>
      <c r="FD306" s="23"/>
      <c r="FE306" s="23"/>
      <c r="FF306" s="23"/>
      <c r="FG306" s="23"/>
      <c r="FH306" s="23"/>
      <c r="FI306" s="23"/>
      <c r="FJ306" s="23"/>
      <c r="FK306" s="23"/>
      <c r="FL306" s="23"/>
      <c r="FM306" s="23"/>
      <c r="FN306" s="23"/>
      <c r="FO306" s="23"/>
      <c r="FP306" s="23"/>
      <c r="FQ306" s="23"/>
      <c r="FR306" s="23"/>
      <c r="FS306" s="23"/>
      <c r="FT306" s="23"/>
      <c r="FU306" s="23"/>
      <c r="FV306" s="23"/>
      <c r="FW306" s="23"/>
      <c r="FX306" s="23"/>
      <c r="FY306" s="23"/>
      <c r="FZ306" s="23"/>
      <c r="GA306" s="23"/>
      <c r="GB306" s="23"/>
      <c r="GC306" s="23"/>
      <c r="GD306" s="23"/>
      <c r="GE306" s="23"/>
      <c r="GF306" s="23"/>
      <c r="GG306" s="23"/>
      <c r="GH306" s="23"/>
      <c r="GI306" s="23"/>
      <c r="GJ306" s="23"/>
      <c r="GK306" s="23"/>
      <c r="GL306" s="23"/>
      <c r="GM306" s="23"/>
      <c r="GN306" s="23"/>
      <c r="GO306" s="23"/>
      <c r="GP306" s="23"/>
      <c r="GQ306" s="23"/>
      <c r="GR306" s="23"/>
      <c r="GS306" s="23"/>
      <c r="GT306" s="23"/>
      <c r="GU306" s="23"/>
      <c r="GV306" s="23"/>
      <c r="GW306" s="23"/>
      <c r="GX306" s="23"/>
      <c r="GY306" s="23"/>
      <c r="GZ306" s="23"/>
      <c r="HA306" s="23"/>
      <c r="HB306" s="23"/>
      <c r="HC306" s="23"/>
      <c r="HD306" s="23"/>
      <c r="HE306" s="23"/>
      <c r="HF306" s="23"/>
      <c r="HG306" s="23"/>
      <c r="HH306" s="23"/>
      <c r="HI306" s="23"/>
      <c r="HJ306" s="23"/>
      <c r="HK306" s="23"/>
      <c r="HL306" s="23"/>
      <c r="HM306" s="23"/>
      <c r="HN306" s="23"/>
      <c r="HO306" s="23"/>
      <c r="HP306" s="23"/>
      <c r="HQ306" s="23"/>
      <c r="HR306" s="23"/>
      <c r="HS306" s="23"/>
    </row>
    <row r="307" spans="1:227" s="143" customFormat="1">
      <c r="A307" s="23"/>
      <c r="G307" s="120"/>
      <c r="H307" s="96"/>
      <c r="I307" s="23"/>
      <c r="P307" s="23"/>
      <c r="Q307" s="23"/>
      <c r="R307" s="23"/>
      <c r="S307" s="50"/>
      <c r="T307" s="50"/>
      <c r="U307" s="50"/>
      <c r="V307" s="50"/>
      <c r="W307" s="50"/>
      <c r="X307" s="50"/>
      <c r="Y307" s="50"/>
      <c r="Z307" s="50"/>
      <c r="AA307" s="50"/>
      <c r="AB307" s="50"/>
      <c r="AC307" s="50"/>
      <c r="AD307" s="50"/>
      <c r="AE307" s="50"/>
      <c r="AF307" s="50"/>
      <c r="AG307" s="50"/>
      <c r="AH307" s="50"/>
      <c r="AI307" s="50"/>
      <c r="AJ307" s="50"/>
      <c r="AK307" s="50"/>
      <c r="AL307" s="50"/>
      <c r="AM307" s="50"/>
      <c r="AN307" s="50"/>
      <c r="AO307" s="50"/>
      <c r="AP307" s="50"/>
      <c r="AQ307" s="50"/>
      <c r="AR307" s="50"/>
      <c r="AS307" s="50"/>
      <c r="AT307" s="23"/>
      <c r="AU307" s="23"/>
      <c r="AV307" s="23"/>
      <c r="AW307" s="23"/>
      <c r="AX307" s="23"/>
      <c r="AY307" s="23"/>
      <c r="AZ307" s="23"/>
      <c r="BA307" s="23"/>
      <c r="BB307" s="23"/>
      <c r="BC307" s="23"/>
      <c r="BD307" s="23"/>
      <c r="BE307" s="23"/>
      <c r="BF307" s="23"/>
      <c r="BG307" s="23"/>
      <c r="BH307" s="23"/>
      <c r="BI307" s="23"/>
      <c r="BJ307" s="23"/>
      <c r="BK307" s="23"/>
      <c r="BL307" s="23"/>
      <c r="BM307" s="23"/>
      <c r="BN307" s="23"/>
      <c r="BO307" s="23"/>
      <c r="BP307" s="23"/>
      <c r="BQ307" s="23"/>
      <c r="BR307" s="23"/>
      <c r="BS307" s="23"/>
      <c r="BT307" s="23"/>
      <c r="BU307" s="23"/>
      <c r="BV307" s="23"/>
      <c r="BW307" s="23"/>
      <c r="BX307" s="23"/>
      <c r="BY307" s="23"/>
      <c r="BZ307" s="23"/>
      <c r="CA307" s="23"/>
      <c r="CB307" s="23"/>
      <c r="CC307" s="23"/>
      <c r="CD307" s="23"/>
      <c r="CE307" s="23"/>
      <c r="CF307" s="23"/>
      <c r="CG307" s="23"/>
      <c r="CH307" s="23"/>
      <c r="CI307" s="23"/>
      <c r="CJ307" s="23"/>
      <c r="CK307" s="23"/>
      <c r="CL307" s="23"/>
      <c r="CM307" s="23"/>
      <c r="CN307" s="23"/>
      <c r="CO307" s="23"/>
      <c r="CP307" s="23"/>
      <c r="CQ307" s="23"/>
      <c r="CR307" s="23"/>
      <c r="CS307" s="23"/>
      <c r="CT307" s="23"/>
      <c r="CU307" s="23"/>
      <c r="CV307" s="23"/>
      <c r="CW307" s="23"/>
      <c r="CX307" s="23"/>
      <c r="CY307" s="23"/>
      <c r="CZ307" s="23"/>
      <c r="DA307" s="23"/>
      <c r="DB307" s="23"/>
      <c r="DC307" s="23"/>
      <c r="DD307" s="23"/>
      <c r="DE307" s="23"/>
      <c r="DF307" s="23"/>
      <c r="DG307" s="23"/>
      <c r="DH307" s="23"/>
      <c r="DI307" s="23"/>
      <c r="DJ307" s="23"/>
      <c r="DK307" s="23"/>
      <c r="DL307" s="23"/>
      <c r="DM307" s="23"/>
      <c r="DN307" s="23"/>
      <c r="DO307" s="23"/>
      <c r="DP307" s="23"/>
      <c r="DQ307" s="23"/>
      <c r="DR307" s="23"/>
      <c r="DS307" s="23"/>
      <c r="DT307" s="23"/>
      <c r="DU307" s="23"/>
      <c r="DV307" s="23"/>
      <c r="DW307" s="23"/>
      <c r="DX307" s="23"/>
      <c r="DY307" s="23"/>
      <c r="DZ307" s="23"/>
      <c r="EA307" s="23"/>
      <c r="EB307" s="23"/>
      <c r="EC307" s="23"/>
      <c r="ED307" s="23"/>
      <c r="EE307" s="23"/>
      <c r="EF307" s="23"/>
      <c r="EG307" s="23"/>
      <c r="EH307" s="23"/>
      <c r="EI307" s="23"/>
      <c r="EJ307" s="23"/>
      <c r="EK307" s="23"/>
      <c r="EL307" s="23"/>
      <c r="EM307" s="23"/>
      <c r="EN307" s="23"/>
      <c r="EO307" s="23"/>
      <c r="EP307" s="23"/>
      <c r="EQ307" s="23"/>
      <c r="ER307" s="23"/>
      <c r="ES307" s="23"/>
      <c r="ET307" s="23"/>
      <c r="EU307" s="23"/>
      <c r="EV307" s="23"/>
      <c r="EW307" s="23"/>
      <c r="EX307" s="23"/>
      <c r="EY307" s="23"/>
      <c r="EZ307" s="23"/>
      <c r="FA307" s="23"/>
      <c r="FB307" s="23"/>
      <c r="FC307" s="23"/>
      <c r="FD307" s="23"/>
      <c r="FE307" s="23"/>
      <c r="FF307" s="23"/>
      <c r="FG307" s="23"/>
      <c r="FH307" s="23"/>
      <c r="FI307" s="23"/>
      <c r="FJ307" s="23"/>
      <c r="FK307" s="23"/>
      <c r="FL307" s="23"/>
      <c r="FM307" s="23"/>
      <c r="FN307" s="23"/>
      <c r="FO307" s="23"/>
      <c r="FP307" s="23"/>
      <c r="FQ307" s="23"/>
      <c r="FR307" s="23"/>
      <c r="FS307" s="23"/>
      <c r="FT307" s="23"/>
      <c r="FU307" s="23"/>
      <c r="FV307" s="23"/>
      <c r="FW307" s="23"/>
      <c r="FX307" s="23"/>
      <c r="FY307" s="23"/>
      <c r="FZ307" s="23"/>
      <c r="GA307" s="23"/>
      <c r="GB307" s="23"/>
      <c r="GC307" s="23"/>
      <c r="GD307" s="23"/>
      <c r="GE307" s="23"/>
      <c r="GF307" s="23"/>
      <c r="GG307" s="23"/>
      <c r="GH307" s="23"/>
      <c r="GI307" s="23"/>
      <c r="GJ307" s="23"/>
      <c r="GK307" s="23"/>
      <c r="GL307" s="23"/>
      <c r="GM307" s="23"/>
      <c r="GN307" s="23"/>
      <c r="GO307" s="23"/>
      <c r="GP307" s="23"/>
      <c r="GQ307" s="23"/>
      <c r="GR307" s="23"/>
      <c r="GS307" s="23"/>
      <c r="GT307" s="23"/>
      <c r="GU307" s="23"/>
      <c r="GV307" s="23"/>
      <c r="GW307" s="23"/>
      <c r="GX307" s="23"/>
      <c r="GY307" s="23"/>
      <c r="GZ307" s="23"/>
      <c r="HA307" s="23"/>
      <c r="HB307" s="23"/>
      <c r="HC307" s="23"/>
      <c r="HD307" s="23"/>
      <c r="HE307" s="23"/>
      <c r="HF307" s="23"/>
      <c r="HG307" s="23"/>
      <c r="HH307" s="23"/>
      <c r="HI307" s="23"/>
      <c r="HJ307" s="23"/>
      <c r="HK307" s="23"/>
      <c r="HL307" s="23"/>
      <c r="HM307" s="23"/>
      <c r="HN307" s="23"/>
      <c r="HO307" s="23"/>
      <c r="HP307" s="23"/>
      <c r="HQ307" s="23"/>
      <c r="HR307" s="23"/>
      <c r="HS307" s="23"/>
    </row>
    <row r="308" spans="1:227" s="143" customFormat="1">
      <c r="A308" s="23"/>
      <c r="G308" s="120"/>
      <c r="H308" s="96"/>
      <c r="I308" s="23"/>
      <c r="P308" s="23"/>
      <c r="Q308" s="23"/>
      <c r="R308" s="23"/>
      <c r="S308" s="50"/>
      <c r="T308" s="50"/>
      <c r="U308" s="50"/>
      <c r="V308" s="50"/>
      <c r="W308" s="50"/>
      <c r="X308" s="50"/>
      <c r="Y308" s="50"/>
      <c r="Z308" s="50"/>
      <c r="AA308" s="50"/>
      <c r="AB308" s="50"/>
      <c r="AC308" s="50"/>
      <c r="AD308" s="50"/>
      <c r="AE308" s="50"/>
      <c r="AF308" s="50"/>
      <c r="AG308" s="50"/>
      <c r="AH308" s="50"/>
      <c r="AI308" s="50"/>
      <c r="AJ308" s="50"/>
      <c r="AK308" s="50"/>
      <c r="AL308" s="50"/>
      <c r="AM308" s="50"/>
      <c r="AN308" s="50"/>
      <c r="AO308" s="50"/>
      <c r="AP308" s="50"/>
      <c r="AQ308" s="50"/>
      <c r="AR308" s="50"/>
      <c r="AS308" s="50"/>
      <c r="AT308" s="23"/>
      <c r="AU308" s="23"/>
      <c r="AV308" s="23"/>
      <c r="AW308" s="23"/>
      <c r="AX308" s="23"/>
      <c r="AY308" s="23"/>
      <c r="AZ308" s="23"/>
      <c r="BA308" s="23"/>
      <c r="BB308" s="23"/>
      <c r="BC308" s="23"/>
      <c r="BD308" s="23"/>
      <c r="BE308" s="23"/>
      <c r="BF308" s="23"/>
      <c r="BG308" s="23"/>
      <c r="BH308" s="23"/>
      <c r="BI308" s="23"/>
      <c r="BJ308" s="23"/>
      <c r="BK308" s="23"/>
      <c r="BL308" s="23"/>
      <c r="BM308" s="23"/>
      <c r="BN308" s="23"/>
      <c r="BO308" s="23"/>
      <c r="BP308" s="23"/>
      <c r="BQ308" s="23"/>
      <c r="BR308" s="23"/>
      <c r="BS308" s="23"/>
      <c r="BT308" s="23"/>
      <c r="BU308" s="23"/>
      <c r="BV308" s="23"/>
      <c r="BW308" s="23"/>
      <c r="BX308" s="23"/>
      <c r="BY308" s="23"/>
      <c r="BZ308" s="23"/>
      <c r="CA308" s="23"/>
      <c r="CB308" s="23"/>
      <c r="CC308" s="23"/>
      <c r="CD308" s="23"/>
      <c r="CE308" s="23"/>
      <c r="CF308" s="23"/>
      <c r="CG308" s="23"/>
      <c r="CH308" s="23"/>
      <c r="CI308" s="23"/>
      <c r="CJ308" s="23"/>
      <c r="CK308" s="23"/>
      <c r="CL308" s="23"/>
      <c r="CM308" s="23"/>
      <c r="CN308" s="23"/>
      <c r="CO308" s="23"/>
      <c r="CP308" s="23"/>
      <c r="CQ308" s="23"/>
      <c r="CR308" s="23"/>
      <c r="CS308" s="23"/>
      <c r="CT308" s="23"/>
      <c r="CU308" s="23"/>
      <c r="CV308" s="23"/>
      <c r="CW308" s="23"/>
      <c r="CX308" s="23"/>
      <c r="CY308" s="23"/>
      <c r="CZ308" s="23"/>
      <c r="DA308" s="23"/>
      <c r="DB308" s="23"/>
      <c r="DC308" s="23"/>
      <c r="DD308" s="23"/>
      <c r="DE308" s="23"/>
      <c r="DF308" s="23"/>
      <c r="DG308" s="23"/>
      <c r="DH308" s="23"/>
      <c r="DI308" s="23"/>
      <c r="DJ308" s="23"/>
      <c r="DK308" s="23"/>
      <c r="DL308" s="23"/>
      <c r="DM308" s="23"/>
      <c r="DN308" s="23"/>
      <c r="DO308" s="23"/>
      <c r="DP308" s="23"/>
      <c r="DQ308" s="23"/>
      <c r="DR308" s="23"/>
      <c r="DS308" s="23"/>
      <c r="DT308" s="23"/>
      <c r="DU308" s="23"/>
      <c r="DV308" s="23"/>
      <c r="DW308" s="23"/>
      <c r="DX308" s="23"/>
      <c r="DY308" s="23"/>
      <c r="DZ308" s="23"/>
      <c r="EA308" s="23"/>
      <c r="EB308" s="23"/>
      <c r="EC308" s="23"/>
      <c r="ED308" s="23"/>
      <c r="EE308" s="23"/>
      <c r="EF308" s="23"/>
      <c r="EG308" s="23"/>
      <c r="EH308" s="23"/>
      <c r="EI308" s="23"/>
      <c r="EJ308" s="23"/>
      <c r="EK308" s="23"/>
      <c r="EL308" s="23"/>
      <c r="EM308" s="23"/>
      <c r="EN308" s="23"/>
      <c r="EO308" s="23"/>
      <c r="EP308" s="23"/>
      <c r="EQ308" s="23"/>
      <c r="ER308" s="23"/>
      <c r="ES308" s="23"/>
      <c r="ET308" s="23"/>
      <c r="EU308" s="23"/>
      <c r="EV308" s="23"/>
      <c r="EW308" s="23"/>
      <c r="EX308" s="23"/>
      <c r="EY308" s="23"/>
      <c r="EZ308" s="23"/>
      <c r="FA308" s="23"/>
      <c r="FB308" s="23"/>
      <c r="FC308" s="23"/>
      <c r="FD308" s="23"/>
      <c r="FE308" s="23"/>
      <c r="FF308" s="23"/>
      <c r="FG308" s="23"/>
      <c r="FH308" s="23"/>
      <c r="FI308" s="23"/>
      <c r="FJ308" s="23"/>
      <c r="FK308" s="23"/>
      <c r="FL308" s="23"/>
      <c r="FM308" s="23"/>
      <c r="FN308" s="23"/>
      <c r="FO308" s="23"/>
      <c r="FP308" s="23"/>
      <c r="FQ308" s="23"/>
      <c r="FR308" s="23"/>
      <c r="FS308" s="23"/>
      <c r="FT308" s="23"/>
      <c r="FU308" s="23"/>
      <c r="FV308" s="23"/>
      <c r="FW308" s="23"/>
      <c r="FX308" s="23"/>
      <c r="FY308" s="23"/>
      <c r="FZ308" s="23"/>
      <c r="GA308" s="23"/>
      <c r="GB308" s="23"/>
      <c r="GC308" s="23"/>
      <c r="GD308" s="23"/>
      <c r="GE308" s="23"/>
      <c r="GF308" s="23"/>
      <c r="GG308" s="23"/>
      <c r="GH308" s="23"/>
      <c r="GI308" s="23"/>
      <c r="GJ308" s="23"/>
      <c r="GK308" s="23"/>
      <c r="GL308" s="23"/>
      <c r="GM308" s="23"/>
      <c r="GN308" s="23"/>
      <c r="GO308" s="23"/>
      <c r="GP308" s="23"/>
      <c r="GQ308" s="23"/>
      <c r="GR308" s="23"/>
      <c r="GS308" s="23"/>
      <c r="GT308" s="23"/>
      <c r="GU308" s="23"/>
      <c r="GV308" s="23"/>
      <c r="GW308" s="23"/>
      <c r="GX308" s="23"/>
      <c r="GY308" s="23"/>
      <c r="GZ308" s="23"/>
      <c r="HA308" s="23"/>
      <c r="HB308" s="23"/>
      <c r="HC308" s="23"/>
      <c r="HD308" s="23"/>
      <c r="HE308" s="23"/>
      <c r="HF308" s="23"/>
      <c r="HG308" s="23"/>
      <c r="HH308" s="23"/>
      <c r="HI308" s="23"/>
      <c r="HJ308" s="23"/>
      <c r="HK308" s="23"/>
      <c r="HL308" s="23"/>
      <c r="HM308" s="23"/>
      <c r="HN308" s="23"/>
      <c r="HO308" s="23"/>
      <c r="HP308" s="23"/>
      <c r="HQ308" s="23"/>
      <c r="HR308" s="23"/>
      <c r="HS308" s="23"/>
    </row>
    <row r="309" spans="1:227" s="143" customFormat="1">
      <c r="A309" s="23"/>
      <c r="G309" s="120"/>
      <c r="H309" s="96"/>
      <c r="I309" s="23"/>
      <c r="P309" s="23"/>
      <c r="Q309" s="23"/>
      <c r="R309" s="23"/>
      <c r="S309" s="50"/>
      <c r="T309" s="50"/>
      <c r="U309" s="50"/>
      <c r="V309" s="50"/>
      <c r="W309" s="50"/>
      <c r="X309" s="50"/>
      <c r="Y309" s="50"/>
      <c r="Z309" s="50"/>
      <c r="AA309" s="50"/>
      <c r="AB309" s="50"/>
      <c r="AC309" s="50"/>
      <c r="AD309" s="50"/>
      <c r="AE309" s="50"/>
      <c r="AF309" s="50"/>
      <c r="AG309" s="50"/>
      <c r="AH309" s="50"/>
      <c r="AI309" s="50"/>
      <c r="AJ309" s="50"/>
      <c r="AK309" s="50"/>
      <c r="AL309" s="50"/>
      <c r="AM309" s="50"/>
      <c r="AN309" s="50"/>
      <c r="AO309" s="50"/>
      <c r="AP309" s="50"/>
      <c r="AQ309" s="50"/>
      <c r="AR309" s="50"/>
      <c r="AS309" s="50"/>
      <c r="AT309" s="23"/>
      <c r="AU309" s="23"/>
      <c r="AV309" s="23"/>
      <c r="AW309" s="23"/>
      <c r="AX309" s="23"/>
      <c r="AY309" s="23"/>
      <c r="AZ309" s="23"/>
      <c r="BA309" s="23"/>
      <c r="BB309" s="23"/>
      <c r="BC309" s="23"/>
      <c r="BD309" s="23"/>
      <c r="BE309" s="23"/>
      <c r="BF309" s="23"/>
      <c r="BG309" s="23"/>
      <c r="BH309" s="23"/>
      <c r="BI309" s="23"/>
      <c r="BJ309" s="23"/>
      <c r="BK309" s="23"/>
      <c r="BL309" s="23"/>
      <c r="BM309" s="23"/>
      <c r="BN309" s="23"/>
      <c r="BO309" s="23"/>
      <c r="BP309" s="23"/>
      <c r="BQ309" s="23"/>
      <c r="BR309" s="23"/>
      <c r="BS309" s="23"/>
      <c r="BT309" s="23"/>
      <c r="BU309" s="23"/>
      <c r="BV309" s="23"/>
      <c r="BW309" s="23"/>
      <c r="BX309" s="23"/>
      <c r="BY309" s="23"/>
      <c r="BZ309" s="23"/>
      <c r="CA309" s="23"/>
      <c r="CB309" s="23"/>
      <c r="CC309" s="23"/>
      <c r="CD309" s="23"/>
      <c r="CE309" s="23"/>
      <c r="CF309" s="23"/>
      <c r="CG309" s="23"/>
      <c r="CH309" s="23"/>
      <c r="CI309" s="23"/>
      <c r="CJ309" s="23"/>
      <c r="CK309" s="23"/>
      <c r="CL309" s="23"/>
      <c r="CM309" s="23"/>
      <c r="CN309" s="23"/>
      <c r="CO309" s="23"/>
      <c r="CP309" s="23"/>
      <c r="CQ309" s="23"/>
      <c r="CR309" s="23"/>
      <c r="CS309" s="23"/>
      <c r="CT309" s="23"/>
      <c r="CU309" s="23"/>
      <c r="CV309" s="23"/>
      <c r="CW309" s="23"/>
      <c r="CX309" s="23"/>
      <c r="CY309" s="23"/>
      <c r="CZ309" s="23"/>
      <c r="DA309" s="23"/>
      <c r="DB309" s="23"/>
      <c r="DC309" s="23"/>
      <c r="DD309" s="23"/>
      <c r="DE309" s="23"/>
      <c r="DF309" s="23"/>
      <c r="DG309" s="23"/>
      <c r="DH309" s="23"/>
      <c r="DI309" s="23"/>
      <c r="DJ309" s="23"/>
      <c r="DK309" s="23"/>
      <c r="DL309" s="23"/>
      <c r="DM309" s="23"/>
      <c r="DN309" s="23"/>
      <c r="DO309" s="23"/>
      <c r="DP309" s="23"/>
      <c r="DQ309" s="23"/>
      <c r="DR309" s="23"/>
      <c r="DS309" s="23"/>
      <c r="DT309" s="23"/>
      <c r="DU309" s="23"/>
      <c r="DV309" s="23"/>
      <c r="DW309" s="23"/>
      <c r="DX309" s="23"/>
      <c r="DY309" s="23"/>
      <c r="DZ309" s="23"/>
      <c r="EA309" s="23"/>
      <c r="EB309" s="23"/>
      <c r="EC309" s="23"/>
      <c r="ED309" s="23"/>
      <c r="EE309" s="23"/>
      <c r="EF309" s="23"/>
      <c r="EG309" s="23"/>
      <c r="EH309" s="23"/>
      <c r="EI309" s="23"/>
      <c r="EJ309" s="23"/>
      <c r="EK309" s="23"/>
      <c r="EL309" s="23"/>
      <c r="EM309" s="23"/>
      <c r="EN309" s="23"/>
      <c r="EO309" s="23"/>
      <c r="EP309" s="23"/>
      <c r="EQ309" s="23"/>
      <c r="ER309" s="23"/>
      <c r="ES309" s="23"/>
      <c r="ET309" s="23"/>
      <c r="EU309" s="23"/>
      <c r="EV309" s="23"/>
      <c r="EW309" s="23"/>
      <c r="EX309" s="23"/>
      <c r="EY309" s="23"/>
      <c r="EZ309" s="23"/>
      <c r="FA309" s="23"/>
      <c r="FB309" s="23"/>
      <c r="FC309" s="23"/>
      <c r="FD309" s="23"/>
      <c r="FE309" s="23"/>
      <c r="FF309" s="23"/>
      <c r="FG309" s="23"/>
      <c r="FH309" s="23"/>
      <c r="FI309" s="23"/>
      <c r="FJ309" s="23"/>
      <c r="FK309" s="23"/>
      <c r="FL309" s="23"/>
      <c r="FM309" s="23"/>
      <c r="FN309" s="23"/>
      <c r="FO309" s="23"/>
      <c r="FP309" s="23"/>
      <c r="FQ309" s="23"/>
      <c r="FR309" s="23"/>
      <c r="FS309" s="23"/>
      <c r="FT309" s="23"/>
      <c r="FU309" s="23"/>
      <c r="FV309" s="23"/>
      <c r="FW309" s="23"/>
      <c r="FX309" s="23"/>
      <c r="FY309" s="23"/>
      <c r="FZ309" s="23"/>
      <c r="GA309" s="23"/>
      <c r="GB309" s="23"/>
      <c r="GC309" s="23"/>
      <c r="GD309" s="23"/>
      <c r="GE309" s="23"/>
      <c r="GF309" s="23"/>
      <c r="GG309" s="23"/>
      <c r="GH309" s="23"/>
      <c r="GI309" s="23"/>
      <c r="GJ309" s="23"/>
      <c r="GK309" s="23"/>
      <c r="GL309" s="23"/>
      <c r="GM309" s="23"/>
      <c r="GN309" s="23"/>
      <c r="GO309" s="23"/>
      <c r="GP309" s="23"/>
      <c r="GQ309" s="23"/>
      <c r="GR309" s="23"/>
      <c r="GS309" s="23"/>
      <c r="GT309" s="23"/>
      <c r="GU309" s="23"/>
      <c r="GV309" s="23"/>
      <c r="GW309" s="23"/>
      <c r="GX309" s="23"/>
      <c r="GY309" s="23"/>
      <c r="GZ309" s="23"/>
      <c r="HA309" s="23"/>
      <c r="HB309" s="23"/>
      <c r="HC309" s="23"/>
      <c r="HD309" s="23"/>
      <c r="HE309" s="23"/>
      <c r="HF309" s="23"/>
      <c r="HG309" s="23"/>
      <c r="HH309" s="23"/>
      <c r="HI309" s="23"/>
      <c r="HJ309" s="23"/>
      <c r="HK309" s="23"/>
      <c r="HL309" s="23"/>
      <c r="HM309" s="23"/>
      <c r="HN309" s="23"/>
      <c r="HO309" s="23"/>
      <c r="HP309" s="23"/>
      <c r="HQ309" s="23"/>
      <c r="HR309" s="23"/>
      <c r="HS309" s="23"/>
    </row>
    <row r="310" spans="1:227" s="143" customFormat="1">
      <c r="A310" s="23"/>
      <c r="G310" s="120"/>
      <c r="H310" s="96"/>
      <c r="I310" s="23"/>
      <c r="P310" s="23"/>
      <c r="Q310" s="23"/>
      <c r="R310" s="23"/>
      <c r="S310" s="50"/>
      <c r="T310" s="50"/>
      <c r="U310" s="50"/>
      <c r="V310" s="50"/>
      <c r="W310" s="50"/>
      <c r="X310" s="50"/>
      <c r="Y310" s="50"/>
      <c r="Z310" s="50"/>
      <c r="AA310" s="50"/>
      <c r="AB310" s="50"/>
      <c r="AC310" s="50"/>
      <c r="AD310" s="50"/>
      <c r="AE310" s="50"/>
      <c r="AF310" s="50"/>
      <c r="AG310" s="50"/>
      <c r="AH310" s="50"/>
      <c r="AI310" s="50"/>
      <c r="AJ310" s="50"/>
      <c r="AK310" s="50"/>
      <c r="AL310" s="50"/>
      <c r="AM310" s="50"/>
      <c r="AN310" s="50"/>
      <c r="AO310" s="50"/>
      <c r="AP310" s="50"/>
      <c r="AQ310" s="50"/>
      <c r="AR310" s="50"/>
      <c r="AS310" s="50"/>
      <c r="AT310" s="23"/>
      <c r="AU310" s="23"/>
      <c r="AV310" s="23"/>
      <c r="AW310" s="23"/>
      <c r="AX310" s="23"/>
      <c r="AY310" s="23"/>
      <c r="AZ310" s="23"/>
      <c r="BA310" s="23"/>
      <c r="BB310" s="23"/>
      <c r="BC310" s="23"/>
      <c r="BD310" s="23"/>
      <c r="BE310" s="23"/>
      <c r="BF310" s="23"/>
      <c r="BG310" s="23"/>
      <c r="BH310" s="23"/>
      <c r="BI310" s="23"/>
      <c r="BJ310" s="23"/>
      <c r="BK310" s="23"/>
      <c r="BL310" s="23"/>
      <c r="BM310" s="23"/>
      <c r="BN310" s="23"/>
      <c r="BO310" s="23"/>
      <c r="BP310" s="23"/>
      <c r="BQ310" s="23"/>
      <c r="BR310" s="23"/>
      <c r="BS310" s="23"/>
      <c r="BT310" s="23"/>
      <c r="BU310" s="23"/>
      <c r="BV310" s="23"/>
      <c r="BW310" s="23"/>
      <c r="BX310" s="23"/>
      <c r="BY310" s="23"/>
      <c r="BZ310" s="23"/>
      <c r="CA310" s="23"/>
      <c r="CB310" s="23"/>
      <c r="CC310" s="23"/>
      <c r="CD310" s="23"/>
      <c r="CE310" s="23"/>
      <c r="CF310" s="23"/>
      <c r="CG310" s="23"/>
      <c r="CH310" s="23"/>
      <c r="CI310" s="23"/>
      <c r="CJ310" s="23"/>
      <c r="CK310" s="23"/>
      <c r="CL310" s="23"/>
      <c r="CM310" s="23"/>
      <c r="CN310" s="23"/>
      <c r="CO310" s="23"/>
      <c r="CP310" s="23"/>
      <c r="CQ310" s="23"/>
      <c r="CR310" s="23"/>
      <c r="CS310" s="23"/>
      <c r="CT310" s="23"/>
      <c r="CU310" s="23"/>
      <c r="CV310" s="23"/>
      <c r="CW310" s="23"/>
      <c r="CX310" s="23"/>
      <c r="CY310" s="23"/>
      <c r="CZ310" s="23"/>
      <c r="DA310" s="23"/>
      <c r="DB310" s="23"/>
      <c r="DC310" s="23"/>
      <c r="DD310" s="23"/>
      <c r="DE310" s="23"/>
      <c r="DF310" s="23"/>
      <c r="DG310" s="23"/>
      <c r="DH310" s="23"/>
      <c r="DI310" s="23"/>
      <c r="DJ310" s="23"/>
      <c r="DK310" s="23"/>
      <c r="DL310" s="23"/>
      <c r="DM310" s="23"/>
      <c r="DN310" s="23"/>
      <c r="DO310" s="23"/>
      <c r="DP310" s="23"/>
      <c r="DQ310" s="23"/>
      <c r="DR310" s="23"/>
      <c r="DS310" s="23"/>
      <c r="DT310" s="23"/>
      <c r="DU310" s="23"/>
      <c r="DV310" s="23"/>
      <c r="DW310" s="23"/>
      <c r="DX310" s="23"/>
      <c r="DY310" s="23"/>
      <c r="DZ310" s="23"/>
      <c r="EA310" s="23"/>
      <c r="EB310" s="23"/>
      <c r="EC310" s="23"/>
      <c r="ED310" s="23"/>
      <c r="EE310" s="23"/>
      <c r="EF310" s="23"/>
      <c r="EG310" s="23"/>
      <c r="EH310" s="23"/>
      <c r="EI310" s="23"/>
      <c r="EJ310" s="23"/>
      <c r="EK310" s="23"/>
      <c r="EL310" s="23"/>
      <c r="EM310" s="23"/>
      <c r="EN310" s="23"/>
      <c r="EO310" s="23"/>
      <c r="EP310" s="23"/>
      <c r="EQ310" s="23"/>
      <c r="ER310" s="23"/>
      <c r="ES310" s="23"/>
      <c r="ET310" s="23"/>
      <c r="EU310" s="23"/>
      <c r="EV310" s="23"/>
      <c r="EW310" s="23"/>
      <c r="EX310" s="23"/>
      <c r="EY310" s="23"/>
      <c r="EZ310" s="23"/>
      <c r="FA310" s="23"/>
      <c r="FB310" s="23"/>
      <c r="FC310" s="23"/>
      <c r="FD310" s="23"/>
      <c r="FE310" s="23"/>
      <c r="FF310" s="23"/>
      <c r="FG310" s="23"/>
      <c r="FH310" s="23"/>
      <c r="FI310" s="23"/>
      <c r="FJ310" s="23"/>
      <c r="FK310" s="23"/>
      <c r="FL310" s="23"/>
      <c r="FM310" s="23"/>
      <c r="FN310" s="23"/>
      <c r="FO310" s="23"/>
      <c r="FP310" s="23"/>
      <c r="FQ310" s="23"/>
      <c r="FR310" s="23"/>
      <c r="FS310" s="23"/>
      <c r="FT310" s="23"/>
      <c r="FU310" s="23"/>
      <c r="FV310" s="23"/>
      <c r="FW310" s="23"/>
      <c r="FX310" s="23"/>
      <c r="FY310" s="23"/>
      <c r="FZ310" s="23"/>
      <c r="GA310" s="23"/>
      <c r="GB310" s="23"/>
      <c r="GC310" s="23"/>
      <c r="GD310" s="23"/>
      <c r="GE310" s="23"/>
      <c r="GF310" s="23"/>
      <c r="GG310" s="23"/>
      <c r="GH310" s="23"/>
      <c r="GI310" s="23"/>
      <c r="GJ310" s="23"/>
      <c r="GK310" s="23"/>
      <c r="GL310" s="23"/>
      <c r="GM310" s="23"/>
      <c r="GN310" s="23"/>
      <c r="GO310" s="23"/>
      <c r="GP310" s="23"/>
      <c r="GQ310" s="23"/>
      <c r="GR310" s="23"/>
      <c r="GS310" s="23"/>
      <c r="GT310" s="23"/>
      <c r="GU310" s="23"/>
      <c r="GV310" s="23"/>
      <c r="GW310" s="23"/>
      <c r="GX310" s="23"/>
      <c r="GY310" s="23"/>
      <c r="GZ310" s="23"/>
      <c r="HA310" s="23"/>
      <c r="HB310" s="23"/>
      <c r="HC310" s="23"/>
      <c r="HD310" s="23"/>
      <c r="HE310" s="23"/>
      <c r="HF310" s="23"/>
      <c r="HG310" s="23"/>
      <c r="HH310" s="23"/>
      <c r="HI310" s="23"/>
      <c r="HJ310" s="23"/>
      <c r="HK310" s="23"/>
      <c r="HL310" s="23"/>
      <c r="HM310" s="23"/>
      <c r="HN310" s="23"/>
      <c r="HO310" s="23"/>
      <c r="HP310" s="23"/>
      <c r="HQ310" s="23"/>
      <c r="HR310" s="23"/>
      <c r="HS310" s="23"/>
    </row>
    <row r="311" spans="1:227" s="143" customFormat="1">
      <c r="A311" s="23"/>
      <c r="G311" s="120"/>
      <c r="H311" s="96"/>
      <c r="I311" s="23"/>
      <c r="P311" s="23"/>
      <c r="Q311" s="23"/>
      <c r="R311" s="23"/>
      <c r="S311" s="50"/>
      <c r="T311" s="50"/>
      <c r="U311" s="50"/>
      <c r="V311" s="50"/>
      <c r="W311" s="50"/>
      <c r="X311" s="50"/>
      <c r="Y311" s="50"/>
      <c r="Z311" s="50"/>
      <c r="AA311" s="50"/>
      <c r="AB311" s="50"/>
      <c r="AC311" s="50"/>
      <c r="AD311" s="50"/>
      <c r="AE311" s="50"/>
      <c r="AF311" s="50"/>
      <c r="AG311" s="50"/>
      <c r="AH311" s="50"/>
      <c r="AI311" s="50"/>
      <c r="AJ311" s="50"/>
      <c r="AK311" s="50"/>
      <c r="AL311" s="50"/>
      <c r="AM311" s="50"/>
      <c r="AN311" s="50"/>
      <c r="AO311" s="50"/>
      <c r="AP311" s="50"/>
      <c r="AQ311" s="50"/>
      <c r="AR311" s="50"/>
      <c r="AS311" s="50"/>
      <c r="AT311" s="23"/>
      <c r="AU311" s="23"/>
      <c r="AV311" s="23"/>
      <c r="AW311" s="23"/>
      <c r="AX311" s="23"/>
      <c r="AY311" s="23"/>
      <c r="AZ311" s="23"/>
      <c r="BA311" s="23"/>
      <c r="BB311" s="23"/>
      <c r="BC311" s="23"/>
      <c r="BD311" s="23"/>
      <c r="BE311" s="23"/>
      <c r="BF311" s="23"/>
      <c r="BG311" s="23"/>
      <c r="BH311" s="23"/>
      <c r="BI311" s="23"/>
      <c r="BJ311" s="23"/>
      <c r="BK311" s="23"/>
      <c r="BL311" s="23"/>
      <c r="BM311" s="23"/>
      <c r="BN311" s="23"/>
      <c r="BO311" s="23"/>
      <c r="BP311" s="23"/>
      <c r="BQ311" s="23"/>
      <c r="BR311" s="23"/>
      <c r="BS311" s="23"/>
      <c r="BT311" s="23"/>
      <c r="BU311" s="23"/>
      <c r="BV311" s="23"/>
      <c r="BW311" s="23"/>
      <c r="BX311" s="23"/>
      <c r="BY311" s="23"/>
      <c r="BZ311" s="23"/>
      <c r="CA311" s="23"/>
      <c r="CB311" s="23"/>
      <c r="CC311" s="23"/>
      <c r="CD311" s="23"/>
      <c r="CE311" s="23"/>
      <c r="CF311" s="23"/>
      <c r="CG311" s="23"/>
      <c r="CH311" s="23"/>
      <c r="CI311" s="23"/>
      <c r="CJ311" s="23"/>
      <c r="CK311" s="23"/>
      <c r="CL311" s="23"/>
      <c r="CM311" s="23"/>
      <c r="CN311" s="23"/>
      <c r="CO311" s="23"/>
      <c r="CP311" s="23"/>
      <c r="CQ311" s="23"/>
      <c r="CR311" s="23"/>
      <c r="CS311" s="23"/>
      <c r="CT311" s="23"/>
      <c r="CU311" s="23"/>
      <c r="CV311" s="23"/>
      <c r="CW311" s="23"/>
      <c r="CX311" s="23"/>
      <c r="CY311" s="23"/>
      <c r="CZ311" s="23"/>
      <c r="DA311" s="23"/>
      <c r="DB311" s="23"/>
      <c r="DC311" s="23"/>
      <c r="DD311" s="23"/>
      <c r="DE311" s="23"/>
      <c r="DF311" s="23"/>
      <c r="DG311" s="23"/>
      <c r="DH311" s="23"/>
      <c r="DI311" s="23"/>
      <c r="DJ311" s="23"/>
      <c r="DK311" s="23"/>
      <c r="DL311" s="23"/>
      <c r="DM311" s="23"/>
      <c r="DN311" s="23"/>
      <c r="DO311" s="23"/>
      <c r="DP311" s="23"/>
      <c r="DQ311" s="23"/>
      <c r="DR311" s="23"/>
      <c r="DS311" s="23"/>
      <c r="DT311" s="23"/>
      <c r="DU311" s="23"/>
      <c r="DV311" s="23"/>
      <c r="DW311" s="23"/>
      <c r="DX311" s="23"/>
      <c r="DY311" s="23"/>
      <c r="DZ311" s="23"/>
      <c r="EA311" s="23"/>
      <c r="EB311" s="23"/>
      <c r="EC311" s="23"/>
      <c r="ED311" s="23"/>
      <c r="EE311" s="23"/>
      <c r="EF311" s="23"/>
      <c r="EG311" s="23"/>
      <c r="EH311" s="23"/>
      <c r="EI311" s="23"/>
      <c r="EJ311" s="23"/>
      <c r="EK311" s="23"/>
      <c r="EL311" s="23"/>
      <c r="EM311" s="23"/>
      <c r="EN311" s="23"/>
      <c r="EO311" s="23"/>
      <c r="EP311" s="23"/>
      <c r="EQ311" s="23"/>
      <c r="ER311" s="23"/>
      <c r="ES311" s="23"/>
      <c r="ET311" s="23"/>
      <c r="EU311" s="23"/>
      <c r="EV311" s="23"/>
      <c r="EW311" s="23"/>
      <c r="EX311" s="23"/>
      <c r="EY311" s="23"/>
      <c r="EZ311" s="23"/>
      <c r="FA311" s="23"/>
      <c r="FB311" s="23"/>
      <c r="FC311" s="23"/>
      <c r="FD311" s="23"/>
      <c r="FE311" s="23"/>
      <c r="FF311" s="23"/>
      <c r="FG311" s="23"/>
      <c r="FH311" s="23"/>
      <c r="FI311" s="23"/>
      <c r="FJ311" s="23"/>
      <c r="FK311" s="23"/>
      <c r="FL311" s="23"/>
      <c r="FM311" s="23"/>
      <c r="FN311" s="23"/>
      <c r="FO311" s="23"/>
      <c r="FP311" s="23"/>
      <c r="FQ311" s="23"/>
      <c r="FR311" s="23"/>
      <c r="FS311" s="23"/>
      <c r="FT311" s="23"/>
      <c r="FU311" s="23"/>
      <c r="FV311" s="23"/>
      <c r="FW311" s="23"/>
      <c r="FX311" s="23"/>
      <c r="FY311" s="23"/>
      <c r="FZ311" s="23"/>
      <c r="GA311" s="23"/>
      <c r="GB311" s="23"/>
      <c r="GC311" s="23"/>
      <c r="GD311" s="23"/>
      <c r="GE311" s="23"/>
      <c r="GF311" s="23"/>
      <c r="GG311" s="23"/>
      <c r="GH311" s="23"/>
      <c r="GI311" s="23"/>
      <c r="GJ311" s="23"/>
      <c r="GK311" s="23"/>
      <c r="GL311" s="23"/>
      <c r="GM311" s="23"/>
      <c r="GN311" s="23"/>
      <c r="GO311" s="23"/>
      <c r="GP311" s="23"/>
      <c r="GQ311" s="23"/>
      <c r="GR311" s="23"/>
      <c r="GS311" s="23"/>
      <c r="GT311" s="23"/>
      <c r="GU311" s="23"/>
      <c r="GV311" s="23"/>
      <c r="GW311" s="23"/>
      <c r="GX311" s="23"/>
      <c r="GY311" s="23"/>
      <c r="GZ311" s="23"/>
      <c r="HA311" s="23"/>
      <c r="HB311" s="23"/>
      <c r="HC311" s="23"/>
      <c r="HD311" s="23"/>
      <c r="HE311" s="23"/>
      <c r="HF311" s="23"/>
      <c r="HG311" s="23"/>
      <c r="HH311" s="23"/>
      <c r="HI311" s="23"/>
      <c r="HJ311" s="23"/>
      <c r="HK311" s="23"/>
      <c r="HL311" s="23"/>
      <c r="HM311" s="23"/>
      <c r="HN311" s="23"/>
      <c r="HO311" s="23"/>
      <c r="HP311" s="23"/>
      <c r="HQ311" s="23"/>
      <c r="HR311" s="23"/>
      <c r="HS311" s="23"/>
    </row>
    <row r="312" spans="1:227" s="143" customFormat="1" ht="24" customHeight="1">
      <c r="A312" s="23"/>
      <c r="G312" s="120"/>
      <c r="H312" s="96"/>
      <c r="I312" s="23"/>
      <c r="P312" s="23"/>
      <c r="Q312" s="23"/>
      <c r="R312" s="23"/>
      <c r="S312" s="50"/>
      <c r="T312" s="50"/>
      <c r="U312" s="50"/>
      <c r="V312" s="50"/>
      <c r="W312" s="50"/>
      <c r="X312" s="50"/>
      <c r="Y312" s="50"/>
      <c r="Z312" s="50"/>
      <c r="AA312" s="50"/>
      <c r="AB312" s="50"/>
      <c r="AC312" s="50"/>
      <c r="AD312" s="50"/>
      <c r="AE312" s="50"/>
      <c r="AF312" s="50"/>
      <c r="AG312" s="50"/>
      <c r="AH312" s="50"/>
      <c r="AI312" s="50"/>
      <c r="AJ312" s="50"/>
      <c r="AK312" s="50"/>
      <c r="AL312" s="50"/>
      <c r="AM312" s="50"/>
      <c r="AN312" s="50"/>
      <c r="AO312" s="50"/>
      <c r="AP312" s="50"/>
      <c r="AQ312" s="50"/>
      <c r="AR312" s="50"/>
      <c r="AS312" s="50"/>
      <c r="AT312" s="23"/>
      <c r="AU312" s="23"/>
      <c r="AV312" s="23"/>
      <c r="AW312" s="23"/>
      <c r="AX312" s="23"/>
      <c r="AY312" s="23"/>
      <c r="AZ312" s="23"/>
      <c r="BA312" s="23"/>
      <c r="BB312" s="23"/>
      <c r="BC312" s="23"/>
      <c r="BD312" s="23"/>
      <c r="BE312" s="23"/>
      <c r="BF312" s="23"/>
      <c r="BG312" s="23"/>
      <c r="BH312" s="23"/>
      <c r="BI312" s="23"/>
      <c r="BJ312" s="23"/>
      <c r="BK312" s="23"/>
      <c r="BL312" s="23"/>
      <c r="BM312" s="23"/>
      <c r="BN312" s="23"/>
      <c r="BO312" s="23"/>
      <c r="BP312" s="23"/>
      <c r="BQ312" s="23"/>
      <c r="BR312" s="23"/>
      <c r="BS312" s="23"/>
      <c r="BT312" s="23"/>
      <c r="BU312" s="23"/>
      <c r="BV312" s="23"/>
      <c r="BW312" s="23"/>
      <c r="BX312" s="23"/>
      <c r="BY312" s="23"/>
      <c r="BZ312" s="23"/>
      <c r="CA312" s="23"/>
      <c r="CB312" s="23"/>
      <c r="CC312" s="23"/>
      <c r="CD312" s="23"/>
      <c r="CE312" s="23"/>
      <c r="CF312" s="23"/>
      <c r="CG312" s="23"/>
      <c r="CH312" s="23"/>
      <c r="CI312" s="23"/>
      <c r="CJ312" s="23"/>
      <c r="CK312" s="23"/>
      <c r="CL312" s="23"/>
      <c r="CM312" s="23"/>
      <c r="CN312" s="23"/>
      <c r="CO312" s="23"/>
      <c r="CP312" s="23"/>
      <c r="CQ312" s="23"/>
      <c r="CR312" s="23"/>
      <c r="CS312" s="23"/>
      <c r="CT312" s="23"/>
      <c r="CU312" s="23"/>
      <c r="CV312" s="23"/>
      <c r="CW312" s="23"/>
      <c r="CX312" s="23"/>
      <c r="CY312" s="23"/>
      <c r="CZ312" s="23"/>
      <c r="DA312" s="23"/>
      <c r="DB312" s="23"/>
      <c r="DC312" s="23"/>
      <c r="DD312" s="23"/>
      <c r="DE312" s="23"/>
      <c r="DF312" s="23"/>
      <c r="DG312" s="23"/>
      <c r="DH312" s="23"/>
      <c r="DI312" s="23"/>
      <c r="DJ312" s="23"/>
      <c r="DK312" s="23"/>
      <c r="DL312" s="23"/>
      <c r="DM312" s="23"/>
      <c r="DN312" s="23"/>
      <c r="DO312" s="23"/>
      <c r="DP312" s="23"/>
      <c r="DQ312" s="23"/>
      <c r="DR312" s="23"/>
      <c r="DS312" s="23"/>
      <c r="DT312" s="23"/>
      <c r="DU312" s="23"/>
      <c r="DV312" s="23"/>
      <c r="DW312" s="23"/>
      <c r="DX312" s="23"/>
      <c r="DY312" s="23"/>
      <c r="DZ312" s="23"/>
      <c r="EA312" s="23"/>
      <c r="EB312" s="23"/>
      <c r="EC312" s="23"/>
      <c r="ED312" s="23"/>
      <c r="EE312" s="23"/>
      <c r="EF312" s="23"/>
      <c r="EG312" s="23"/>
      <c r="EH312" s="23"/>
      <c r="EI312" s="23"/>
      <c r="EJ312" s="23"/>
      <c r="EK312" s="23"/>
      <c r="EL312" s="23"/>
      <c r="EM312" s="23"/>
      <c r="EN312" s="23"/>
      <c r="EO312" s="23"/>
      <c r="EP312" s="23"/>
      <c r="EQ312" s="23"/>
      <c r="ER312" s="23"/>
      <c r="ES312" s="23"/>
      <c r="ET312" s="23"/>
      <c r="EU312" s="23"/>
      <c r="EV312" s="23"/>
      <c r="EW312" s="23"/>
      <c r="EX312" s="23"/>
      <c r="EY312" s="23"/>
      <c r="EZ312" s="23"/>
      <c r="FA312" s="23"/>
      <c r="FB312" s="23"/>
      <c r="FC312" s="23"/>
      <c r="FD312" s="23"/>
      <c r="FE312" s="23"/>
      <c r="FF312" s="23"/>
      <c r="FG312" s="23"/>
      <c r="FH312" s="23"/>
      <c r="FI312" s="23"/>
      <c r="FJ312" s="23"/>
      <c r="FK312" s="23"/>
      <c r="FL312" s="23"/>
      <c r="FM312" s="23"/>
      <c r="FN312" s="23"/>
      <c r="FO312" s="23"/>
      <c r="FP312" s="23"/>
      <c r="FQ312" s="23"/>
      <c r="FR312" s="23"/>
      <c r="FS312" s="23"/>
      <c r="FT312" s="23"/>
      <c r="FU312" s="23"/>
      <c r="FV312" s="23"/>
      <c r="FW312" s="23"/>
      <c r="FX312" s="23"/>
      <c r="FY312" s="23"/>
      <c r="FZ312" s="23"/>
      <c r="GA312" s="23"/>
      <c r="GB312" s="23"/>
      <c r="GC312" s="23"/>
      <c r="GD312" s="23"/>
      <c r="GE312" s="23"/>
      <c r="GF312" s="23"/>
      <c r="GG312" s="23"/>
      <c r="GH312" s="23"/>
      <c r="GI312" s="23"/>
      <c r="GJ312" s="23"/>
      <c r="GK312" s="23"/>
      <c r="GL312" s="23"/>
      <c r="GM312" s="23"/>
      <c r="GN312" s="23"/>
      <c r="GO312" s="23"/>
      <c r="GP312" s="23"/>
      <c r="GQ312" s="23"/>
      <c r="GR312" s="23"/>
      <c r="GS312" s="23"/>
      <c r="GT312" s="23"/>
      <c r="GU312" s="23"/>
      <c r="GV312" s="23"/>
      <c r="GW312" s="23"/>
      <c r="GX312" s="23"/>
      <c r="GY312" s="23"/>
      <c r="GZ312" s="23"/>
      <c r="HA312" s="23"/>
      <c r="HB312" s="23"/>
      <c r="HC312" s="23"/>
      <c r="HD312" s="23"/>
      <c r="HE312" s="23"/>
      <c r="HF312" s="23"/>
      <c r="HG312" s="23"/>
      <c r="HH312" s="23"/>
      <c r="HI312" s="23"/>
      <c r="HJ312" s="23"/>
      <c r="HK312" s="23"/>
      <c r="HL312" s="23"/>
      <c r="HM312" s="23"/>
      <c r="HN312" s="23"/>
      <c r="HO312" s="23"/>
      <c r="HP312" s="23"/>
      <c r="HQ312" s="23"/>
      <c r="HR312" s="23"/>
      <c r="HS312" s="23"/>
    </row>
    <row r="313" spans="1:227" s="143" customFormat="1">
      <c r="A313" s="23"/>
      <c r="G313" s="120"/>
      <c r="H313" s="96"/>
      <c r="I313" s="23"/>
      <c r="P313" s="23"/>
      <c r="Q313" s="23"/>
      <c r="R313" s="23"/>
      <c r="S313" s="50"/>
      <c r="T313" s="50"/>
      <c r="U313" s="50"/>
      <c r="V313" s="50"/>
      <c r="W313" s="50"/>
      <c r="X313" s="50"/>
      <c r="Y313" s="50"/>
      <c r="Z313" s="50"/>
      <c r="AA313" s="50"/>
      <c r="AB313" s="50"/>
      <c r="AC313" s="50"/>
      <c r="AD313" s="50"/>
      <c r="AE313" s="50"/>
      <c r="AF313" s="50"/>
      <c r="AG313" s="50"/>
      <c r="AH313" s="50"/>
      <c r="AI313" s="50"/>
      <c r="AJ313" s="50"/>
      <c r="AK313" s="50"/>
      <c r="AL313" s="50"/>
      <c r="AM313" s="50"/>
      <c r="AN313" s="50"/>
      <c r="AO313" s="50"/>
      <c r="AP313" s="50"/>
      <c r="AQ313" s="50"/>
      <c r="AR313" s="50"/>
      <c r="AS313" s="50"/>
      <c r="AT313" s="23"/>
      <c r="AU313" s="23"/>
      <c r="AV313" s="23"/>
      <c r="AW313" s="23"/>
      <c r="AX313" s="23"/>
      <c r="AY313" s="23"/>
      <c r="AZ313" s="23"/>
      <c r="BA313" s="23"/>
      <c r="BB313" s="23"/>
      <c r="BC313" s="23"/>
      <c r="BD313" s="23"/>
      <c r="BE313" s="23"/>
      <c r="BF313" s="23"/>
      <c r="BG313" s="23"/>
      <c r="BH313" s="23"/>
      <c r="BI313" s="23"/>
      <c r="BJ313" s="23"/>
      <c r="BK313" s="23"/>
      <c r="BL313" s="23"/>
      <c r="BM313" s="23"/>
      <c r="BN313" s="23"/>
      <c r="BO313" s="23"/>
      <c r="BP313" s="23"/>
      <c r="BQ313" s="23"/>
      <c r="BR313" s="23"/>
      <c r="BS313" s="23"/>
      <c r="BT313" s="23"/>
      <c r="BU313" s="23"/>
      <c r="BV313" s="23"/>
      <c r="BW313" s="23"/>
      <c r="BX313" s="23"/>
      <c r="BY313" s="23"/>
      <c r="BZ313" s="23"/>
      <c r="CA313" s="23"/>
      <c r="CB313" s="23"/>
      <c r="CC313" s="23"/>
      <c r="CD313" s="23"/>
      <c r="CE313" s="23"/>
      <c r="CF313" s="23"/>
      <c r="CG313" s="23"/>
      <c r="CH313" s="23"/>
      <c r="CI313" s="23"/>
      <c r="CJ313" s="23"/>
      <c r="CK313" s="23"/>
      <c r="CL313" s="23"/>
      <c r="CM313" s="23"/>
      <c r="CN313" s="23"/>
      <c r="CO313" s="23"/>
      <c r="CP313" s="23"/>
      <c r="CQ313" s="23"/>
      <c r="CR313" s="23"/>
      <c r="CS313" s="23"/>
      <c r="CT313" s="23"/>
      <c r="CU313" s="23"/>
      <c r="CV313" s="23"/>
      <c r="CW313" s="23"/>
      <c r="CX313" s="23"/>
      <c r="CY313" s="23"/>
      <c r="CZ313" s="23"/>
      <c r="DA313" s="23"/>
      <c r="DB313" s="23"/>
      <c r="DC313" s="23"/>
      <c r="DD313" s="23"/>
      <c r="DE313" s="23"/>
      <c r="DF313" s="23"/>
      <c r="DG313" s="23"/>
      <c r="DH313" s="23"/>
      <c r="DI313" s="23"/>
      <c r="DJ313" s="23"/>
      <c r="DK313" s="23"/>
      <c r="DL313" s="23"/>
      <c r="DM313" s="23"/>
      <c r="DN313" s="23"/>
      <c r="DO313" s="23"/>
      <c r="DP313" s="23"/>
      <c r="DQ313" s="23"/>
      <c r="DR313" s="23"/>
      <c r="DS313" s="23"/>
      <c r="DT313" s="23"/>
      <c r="DU313" s="23"/>
      <c r="DV313" s="23"/>
      <c r="DW313" s="23"/>
      <c r="DX313" s="23"/>
      <c r="DY313" s="23"/>
      <c r="DZ313" s="23"/>
      <c r="EA313" s="23"/>
      <c r="EB313" s="23"/>
      <c r="EC313" s="23"/>
      <c r="ED313" s="23"/>
      <c r="EE313" s="23"/>
      <c r="EF313" s="23"/>
      <c r="EG313" s="23"/>
      <c r="EH313" s="23"/>
      <c r="EI313" s="23"/>
      <c r="EJ313" s="23"/>
      <c r="EK313" s="23"/>
      <c r="EL313" s="23"/>
      <c r="EM313" s="23"/>
      <c r="EN313" s="23"/>
      <c r="EO313" s="23"/>
      <c r="EP313" s="23"/>
      <c r="EQ313" s="23"/>
      <c r="ER313" s="23"/>
      <c r="ES313" s="23"/>
      <c r="ET313" s="23"/>
      <c r="EU313" s="23"/>
      <c r="EV313" s="23"/>
      <c r="EW313" s="23"/>
      <c r="EX313" s="23"/>
      <c r="EY313" s="23"/>
      <c r="EZ313" s="23"/>
      <c r="FA313" s="23"/>
      <c r="FB313" s="23"/>
      <c r="FC313" s="23"/>
      <c r="FD313" s="23"/>
      <c r="FE313" s="23"/>
      <c r="FF313" s="23"/>
      <c r="FG313" s="23"/>
      <c r="FH313" s="23"/>
      <c r="FI313" s="23"/>
      <c r="FJ313" s="23"/>
      <c r="FK313" s="23"/>
      <c r="FL313" s="23"/>
      <c r="FM313" s="23"/>
      <c r="FN313" s="23"/>
      <c r="FO313" s="23"/>
      <c r="FP313" s="23"/>
      <c r="FQ313" s="23"/>
      <c r="FR313" s="23"/>
      <c r="FS313" s="23"/>
      <c r="FT313" s="23"/>
      <c r="FU313" s="23"/>
      <c r="FV313" s="23"/>
      <c r="FW313" s="23"/>
      <c r="FX313" s="23"/>
      <c r="FY313" s="23"/>
      <c r="FZ313" s="23"/>
      <c r="GA313" s="23"/>
      <c r="GB313" s="23"/>
      <c r="GC313" s="23"/>
      <c r="GD313" s="23"/>
      <c r="GE313" s="23"/>
      <c r="GF313" s="23"/>
      <c r="GG313" s="23"/>
      <c r="GH313" s="23"/>
      <c r="GI313" s="23"/>
      <c r="GJ313" s="23"/>
      <c r="GK313" s="23"/>
      <c r="GL313" s="23"/>
      <c r="GM313" s="23"/>
      <c r="GN313" s="23"/>
      <c r="GO313" s="23"/>
      <c r="GP313" s="23"/>
      <c r="GQ313" s="23"/>
      <c r="GR313" s="23"/>
      <c r="GS313" s="23"/>
      <c r="GT313" s="23"/>
      <c r="GU313" s="23"/>
      <c r="GV313" s="23"/>
      <c r="GW313" s="23"/>
      <c r="GX313" s="23"/>
      <c r="GY313" s="23"/>
      <c r="GZ313" s="23"/>
      <c r="HA313" s="23"/>
      <c r="HB313" s="23"/>
      <c r="HC313" s="23"/>
      <c r="HD313" s="23"/>
      <c r="HE313" s="23"/>
      <c r="HF313" s="23"/>
      <c r="HG313" s="23"/>
      <c r="HH313" s="23"/>
      <c r="HI313" s="23"/>
      <c r="HJ313" s="23"/>
      <c r="HK313" s="23"/>
      <c r="HL313" s="23"/>
      <c r="HM313" s="23"/>
      <c r="HN313" s="23"/>
      <c r="HO313" s="23"/>
      <c r="HP313" s="23"/>
      <c r="HQ313" s="23"/>
      <c r="HR313" s="23"/>
      <c r="HS313" s="23"/>
    </row>
    <row r="314" spans="1:227" s="143" customFormat="1">
      <c r="A314" s="23"/>
      <c r="G314" s="120"/>
      <c r="H314" s="96"/>
      <c r="I314" s="23"/>
      <c r="P314" s="23"/>
      <c r="Q314" s="23"/>
      <c r="R314" s="23"/>
      <c r="S314" s="50"/>
      <c r="T314" s="50"/>
      <c r="U314" s="50"/>
      <c r="V314" s="50"/>
      <c r="W314" s="50"/>
      <c r="X314" s="50"/>
      <c r="Y314" s="50"/>
      <c r="Z314" s="50"/>
      <c r="AA314" s="50"/>
      <c r="AB314" s="50"/>
      <c r="AC314" s="50"/>
      <c r="AD314" s="50"/>
      <c r="AE314" s="50"/>
      <c r="AF314" s="50"/>
      <c r="AG314" s="50"/>
      <c r="AH314" s="50"/>
      <c r="AI314" s="50"/>
      <c r="AJ314" s="50"/>
      <c r="AK314" s="50"/>
      <c r="AL314" s="50"/>
      <c r="AM314" s="50"/>
      <c r="AN314" s="50"/>
      <c r="AO314" s="50"/>
      <c r="AP314" s="50"/>
      <c r="AQ314" s="50"/>
      <c r="AR314" s="50"/>
      <c r="AS314" s="50"/>
      <c r="AT314" s="23"/>
      <c r="AU314" s="23"/>
      <c r="AV314" s="23"/>
      <c r="AW314" s="23"/>
      <c r="AX314" s="23"/>
      <c r="AY314" s="23"/>
      <c r="AZ314" s="23"/>
      <c r="BA314" s="23"/>
      <c r="BB314" s="23"/>
      <c r="BC314" s="23"/>
      <c r="BD314" s="23"/>
      <c r="BE314" s="23"/>
      <c r="BF314" s="23"/>
      <c r="BG314" s="23"/>
      <c r="BH314" s="23"/>
      <c r="BI314" s="23"/>
      <c r="BJ314" s="23"/>
      <c r="BK314" s="23"/>
      <c r="BL314" s="23"/>
      <c r="BM314" s="23"/>
      <c r="BN314" s="23"/>
      <c r="BO314" s="23"/>
      <c r="BP314" s="23"/>
      <c r="BQ314" s="23"/>
      <c r="BR314" s="23"/>
      <c r="BS314" s="23"/>
      <c r="BT314" s="23"/>
      <c r="BU314" s="23"/>
      <c r="BV314" s="23"/>
      <c r="BW314" s="23"/>
      <c r="BX314" s="23"/>
      <c r="BY314" s="23"/>
      <c r="BZ314" s="23"/>
      <c r="CA314" s="23"/>
      <c r="CB314" s="23"/>
      <c r="CC314" s="23"/>
      <c r="CD314" s="23"/>
      <c r="CE314" s="23"/>
      <c r="CF314" s="23"/>
      <c r="CG314" s="23"/>
      <c r="CH314" s="23"/>
      <c r="CI314" s="23"/>
      <c r="CJ314" s="23"/>
      <c r="CK314" s="23"/>
      <c r="CL314" s="23"/>
      <c r="CM314" s="23"/>
      <c r="CN314" s="23"/>
      <c r="CO314" s="23"/>
      <c r="CP314" s="23"/>
      <c r="CQ314" s="23"/>
      <c r="CR314" s="23"/>
      <c r="CS314" s="23"/>
      <c r="CT314" s="23"/>
      <c r="CU314" s="23"/>
      <c r="CV314" s="23"/>
      <c r="CW314" s="23"/>
      <c r="CX314" s="23"/>
      <c r="CY314" s="23"/>
      <c r="CZ314" s="23"/>
      <c r="DA314" s="23"/>
      <c r="DB314" s="23"/>
      <c r="DC314" s="23"/>
      <c r="DD314" s="23"/>
      <c r="DE314" s="23"/>
      <c r="DF314" s="23"/>
      <c r="DG314" s="23"/>
      <c r="DH314" s="23"/>
      <c r="DI314" s="23"/>
      <c r="DJ314" s="23"/>
      <c r="DK314" s="23"/>
      <c r="DL314" s="23"/>
      <c r="DM314" s="23"/>
      <c r="DN314" s="23"/>
      <c r="DO314" s="23"/>
      <c r="DP314" s="23"/>
      <c r="DQ314" s="23"/>
      <c r="DR314" s="23"/>
      <c r="DS314" s="23"/>
      <c r="DT314" s="23"/>
      <c r="DU314" s="23"/>
      <c r="DV314" s="23"/>
      <c r="DW314" s="23"/>
      <c r="DX314" s="23"/>
      <c r="DY314" s="23"/>
      <c r="DZ314" s="23"/>
      <c r="EA314" s="23"/>
      <c r="EB314" s="23"/>
      <c r="EC314" s="23"/>
      <c r="ED314" s="23"/>
      <c r="EE314" s="23"/>
      <c r="EF314" s="23"/>
      <c r="EG314" s="23"/>
      <c r="EH314" s="23"/>
      <c r="EI314" s="23"/>
      <c r="EJ314" s="23"/>
      <c r="EK314" s="23"/>
      <c r="EL314" s="23"/>
      <c r="EM314" s="23"/>
      <c r="EN314" s="23"/>
      <c r="EO314" s="23"/>
      <c r="EP314" s="23"/>
      <c r="EQ314" s="23"/>
      <c r="ER314" s="23"/>
      <c r="ES314" s="23"/>
      <c r="ET314" s="23"/>
      <c r="EU314" s="23"/>
      <c r="EV314" s="23"/>
      <c r="EW314" s="23"/>
      <c r="EX314" s="23"/>
      <c r="EY314" s="23"/>
      <c r="EZ314" s="23"/>
      <c r="FA314" s="23"/>
      <c r="FB314" s="23"/>
      <c r="FC314" s="23"/>
      <c r="FD314" s="23"/>
      <c r="FE314" s="23"/>
      <c r="FF314" s="23"/>
      <c r="FG314" s="23"/>
      <c r="FH314" s="23"/>
      <c r="FI314" s="23"/>
      <c r="FJ314" s="23"/>
      <c r="FK314" s="23"/>
      <c r="FL314" s="23"/>
      <c r="FM314" s="23"/>
      <c r="FN314" s="23"/>
      <c r="FO314" s="23"/>
      <c r="FP314" s="23"/>
      <c r="FQ314" s="23"/>
      <c r="FR314" s="23"/>
      <c r="FS314" s="23"/>
      <c r="FT314" s="23"/>
      <c r="FU314" s="23"/>
      <c r="FV314" s="23"/>
      <c r="FW314" s="23"/>
      <c r="FX314" s="23"/>
      <c r="FY314" s="23"/>
      <c r="FZ314" s="23"/>
      <c r="GA314" s="23"/>
      <c r="GB314" s="23"/>
      <c r="GC314" s="23"/>
      <c r="GD314" s="23"/>
      <c r="GE314" s="23"/>
      <c r="GF314" s="23"/>
      <c r="GG314" s="23"/>
      <c r="GH314" s="23"/>
      <c r="GI314" s="23"/>
      <c r="GJ314" s="23"/>
      <c r="GK314" s="23"/>
      <c r="GL314" s="23"/>
      <c r="GM314" s="23"/>
      <c r="GN314" s="23"/>
      <c r="GO314" s="23"/>
      <c r="GP314" s="23"/>
      <c r="GQ314" s="23"/>
      <c r="GR314" s="23"/>
      <c r="GS314" s="23"/>
      <c r="GT314" s="23"/>
      <c r="GU314" s="23"/>
      <c r="GV314" s="23"/>
      <c r="GW314" s="23"/>
      <c r="GX314" s="23"/>
      <c r="GY314" s="23"/>
      <c r="GZ314" s="23"/>
      <c r="HA314" s="23"/>
      <c r="HB314" s="23"/>
      <c r="HC314" s="23"/>
      <c r="HD314" s="23"/>
      <c r="HE314" s="23"/>
      <c r="HF314" s="23"/>
      <c r="HG314" s="23"/>
      <c r="HH314" s="23"/>
      <c r="HI314" s="23"/>
      <c r="HJ314" s="23"/>
      <c r="HK314" s="23"/>
      <c r="HL314" s="23"/>
      <c r="HM314" s="23"/>
      <c r="HN314" s="23"/>
      <c r="HO314" s="23"/>
      <c r="HP314" s="23"/>
      <c r="HQ314" s="23"/>
      <c r="HR314" s="23"/>
      <c r="HS314" s="23"/>
    </row>
    <row r="315" spans="1:227" s="143" customFormat="1">
      <c r="A315" s="23"/>
      <c r="G315" s="120"/>
      <c r="H315" s="96"/>
      <c r="I315" s="23"/>
      <c r="P315" s="23"/>
      <c r="Q315" s="23"/>
      <c r="R315" s="23"/>
      <c r="S315" s="50"/>
      <c r="T315" s="50"/>
      <c r="U315" s="50"/>
      <c r="V315" s="50"/>
      <c r="W315" s="50"/>
      <c r="X315" s="50"/>
      <c r="Y315" s="50"/>
      <c r="Z315" s="50"/>
      <c r="AA315" s="50"/>
      <c r="AB315" s="50"/>
      <c r="AC315" s="50"/>
      <c r="AD315" s="50"/>
      <c r="AE315" s="50"/>
      <c r="AF315" s="50"/>
      <c r="AG315" s="50"/>
      <c r="AH315" s="50"/>
      <c r="AI315" s="50"/>
      <c r="AJ315" s="50"/>
      <c r="AK315" s="50"/>
      <c r="AL315" s="50"/>
      <c r="AM315" s="50"/>
      <c r="AN315" s="50"/>
      <c r="AO315" s="50"/>
      <c r="AP315" s="50"/>
      <c r="AQ315" s="50"/>
      <c r="AR315" s="50"/>
      <c r="AS315" s="50"/>
      <c r="AT315" s="23"/>
      <c r="AU315" s="23"/>
      <c r="AV315" s="23"/>
      <c r="AW315" s="23"/>
      <c r="AX315" s="23"/>
      <c r="AY315" s="23"/>
      <c r="AZ315" s="23"/>
      <c r="BA315" s="23"/>
      <c r="BB315" s="23"/>
      <c r="BC315" s="23"/>
      <c r="BD315" s="23"/>
      <c r="BE315" s="23"/>
      <c r="BF315" s="23"/>
      <c r="BG315" s="23"/>
      <c r="BH315" s="23"/>
      <c r="BI315" s="23"/>
      <c r="BJ315" s="23"/>
      <c r="BK315" s="23"/>
      <c r="BL315" s="23"/>
      <c r="BM315" s="23"/>
      <c r="BN315" s="23"/>
      <c r="BO315" s="23"/>
      <c r="BP315" s="23"/>
      <c r="BQ315" s="23"/>
      <c r="BR315" s="23"/>
      <c r="BS315" s="23"/>
      <c r="BT315" s="23"/>
      <c r="BU315" s="23"/>
      <c r="BV315" s="23"/>
      <c r="BW315" s="23"/>
      <c r="BX315" s="23"/>
      <c r="BY315" s="23"/>
      <c r="BZ315" s="23"/>
      <c r="CA315" s="23"/>
      <c r="CB315" s="23"/>
      <c r="CC315" s="23"/>
      <c r="CD315" s="23"/>
      <c r="CE315" s="23"/>
      <c r="CF315" s="23"/>
      <c r="CG315" s="23"/>
      <c r="CH315" s="23"/>
      <c r="CI315" s="23"/>
      <c r="CJ315" s="23"/>
      <c r="CK315" s="23"/>
      <c r="CL315" s="23"/>
      <c r="CM315" s="23"/>
      <c r="CN315" s="23"/>
      <c r="CO315" s="23"/>
      <c r="CP315" s="23"/>
      <c r="CQ315" s="23"/>
      <c r="CR315" s="23"/>
      <c r="CS315" s="23"/>
      <c r="CT315" s="23"/>
      <c r="CU315" s="23"/>
      <c r="CV315" s="23"/>
      <c r="CW315" s="23"/>
      <c r="CX315" s="23"/>
      <c r="CY315" s="23"/>
      <c r="CZ315" s="23"/>
      <c r="DA315" s="23"/>
      <c r="DB315" s="23"/>
      <c r="DC315" s="23"/>
      <c r="DD315" s="23"/>
      <c r="DE315" s="23"/>
      <c r="DF315" s="23"/>
      <c r="DG315" s="23"/>
      <c r="DH315" s="23"/>
      <c r="DI315" s="23"/>
      <c r="DJ315" s="23"/>
      <c r="DK315" s="23"/>
      <c r="DL315" s="23"/>
      <c r="DM315" s="23"/>
      <c r="DN315" s="23"/>
      <c r="DO315" s="23"/>
      <c r="DP315" s="23"/>
      <c r="DQ315" s="23"/>
      <c r="DR315" s="23"/>
      <c r="DS315" s="23"/>
      <c r="DT315" s="23"/>
      <c r="DU315" s="23"/>
      <c r="DV315" s="23"/>
      <c r="DW315" s="23"/>
      <c r="DX315" s="23"/>
      <c r="DY315" s="23"/>
      <c r="DZ315" s="23"/>
      <c r="EA315" s="23"/>
      <c r="EB315" s="23"/>
      <c r="EC315" s="23"/>
      <c r="ED315" s="23"/>
      <c r="EE315" s="23"/>
      <c r="EF315" s="23"/>
      <c r="EG315" s="23"/>
      <c r="EH315" s="23"/>
      <c r="EI315" s="23"/>
      <c r="EJ315" s="23"/>
      <c r="EK315" s="23"/>
      <c r="EL315" s="23"/>
      <c r="EM315" s="23"/>
      <c r="EN315" s="23"/>
      <c r="EO315" s="23"/>
      <c r="EP315" s="23"/>
      <c r="EQ315" s="23"/>
      <c r="ER315" s="23"/>
      <c r="ES315" s="23"/>
      <c r="ET315" s="23"/>
      <c r="EU315" s="23"/>
      <c r="EV315" s="23"/>
      <c r="EW315" s="23"/>
      <c r="EX315" s="23"/>
      <c r="EY315" s="23"/>
      <c r="EZ315" s="23"/>
      <c r="FA315" s="23"/>
      <c r="FB315" s="23"/>
      <c r="FC315" s="23"/>
      <c r="FD315" s="23"/>
      <c r="FE315" s="23"/>
      <c r="FF315" s="23"/>
      <c r="FG315" s="23"/>
      <c r="FH315" s="23"/>
      <c r="FI315" s="23"/>
      <c r="FJ315" s="23"/>
      <c r="FK315" s="23"/>
      <c r="FL315" s="23"/>
      <c r="FM315" s="23"/>
      <c r="FN315" s="23"/>
      <c r="FO315" s="23"/>
      <c r="FP315" s="23"/>
      <c r="FQ315" s="23"/>
      <c r="FR315" s="23"/>
      <c r="FS315" s="23"/>
      <c r="FT315" s="23"/>
      <c r="FU315" s="23"/>
      <c r="FV315" s="23"/>
      <c r="FW315" s="23"/>
      <c r="FX315" s="23"/>
      <c r="FY315" s="23"/>
      <c r="FZ315" s="23"/>
      <c r="GA315" s="23"/>
      <c r="GB315" s="23"/>
      <c r="GC315" s="23"/>
      <c r="GD315" s="23"/>
      <c r="GE315" s="23"/>
      <c r="GF315" s="23"/>
      <c r="GG315" s="23"/>
      <c r="GH315" s="23"/>
      <c r="GI315" s="23"/>
      <c r="GJ315" s="23"/>
      <c r="GK315" s="23"/>
      <c r="GL315" s="23"/>
      <c r="GM315" s="23"/>
      <c r="GN315" s="23"/>
      <c r="GO315" s="23"/>
      <c r="GP315" s="23"/>
      <c r="GQ315" s="23"/>
      <c r="GR315" s="23"/>
      <c r="GS315" s="23"/>
      <c r="GT315" s="23"/>
      <c r="GU315" s="23"/>
      <c r="GV315" s="23"/>
      <c r="GW315" s="23"/>
      <c r="GX315" s="23"/>
      <c r="GY315" s="23"/>
      <c r="GZ315" s="23"/>
      <c r="HA315" s="23"/>
      <c r="HB315" s="23"/>
      <c r="HC315" s="23"/>
      <c r="HD315" s="23"/>
      <c r="HE315" s="23"/>
      <c r="HF315" s="23"/>
      <c r="HG315" s="23"/>
      <c r="HH315" s="23"/>
      <c r="HI315" s="23"/>
      <c r="HJ315" s="23"/>
      <c r="HK315" s="23"/>
      <c r="HL315" s="23"/>
      <c r="HM315" s="23"/>
      <c r="HN315" s="23"/>
      <c r="HO315" s="23"/>
      <c r="HP315" s="23"/>
      <c r="HQ315" s="23"/>
      <c r="HR315" s="23"/>
      <c r="HS315" s="23"/>
    </row>
    <row r="316" spans="1:227" s="143" customFormat="1">
      <c r="A316" s="23"/>
      <c r="G316" s="120"/>
      <c r="H316" s="96"/>
      <c r="I316" s="23"/>
      <c r="P316" s="23"/>
      <c r="Q316" s="23"/>
      <c r="R316" s="23"/>
      <c r="S316" s="50"/>
      <c r="T316" s="50"/>
      <c r="U316" s="50"/>
      <c r="V316" s="50"/>
      <c r="W316" s="50"/>
      <c r="X316" s="50"/>
      <c r="Y316" s="50"/>
      <c r="Z316" s="50"/>
      <c r="AA316" s="50"/>
      <c r="AB316" s="50"/>
      <c r="AC316" s="50"/>
      <c r="AD316" s="50"/>
      <c r="AE316" s="50"/>
      <c r="AF316" s="50"/>
      <c r="AG316" s="50"/>
      <c r="AH316" s="50"/>
      <c r="AI316" s="50"/>
      <c r="AJ316" s="50"/>
      <c r="AK316" s="50"/>
      <c r="AL316" s="50"/>
      <c r="AM316" s="50"/>
      <c r="AN316" s="50"/>
      <c r="AO316" s="50"/>
      <c r="AP316" s="50"/>
      <c r="AQ316" s="50"/>
      <c r="AR316" s="50"/>
      <c r="AS316" s="50"/>
      <c r="AT316" s="23"/>
      <c r="AU316" s="23"/>
      <c r="AV316" s="23"/>
      <c r="AW316" s="23"/>
      <c r="AX316" s="23"/>
      <c r="AY316" s="23"/>
      <c r="AZ316" s="23"/>
      <c r="BA316" s="23"/>
      <c r="BB316" s="23"/>
      <c r="BC316" s="23"/>
      <c r="BD316" s="23"/>
      <c r="BE316" s="23"/>
      <c r="BF316" s="23"/>
      <c r="BG316" s="23"/>
      <c r="BH316" s="23"/>
      <c r="BI316" s="23"/>
      <c r="BJ316" s="23"/>
      <c r="BK316" s="23"/>
      <c r="BL316" s="23"/>
      <c r="BM316" s="23"/>
      <c r="BN316" s="23"/>
      <c r="BO316" s="23"/>
      <c r="BP316" s="23"/>
      <c r="BQ316" s="23"/>
      <c r="BR316" s="23"/>
      <c r="BS316" s="23"/>
      <c r="BT316" s="23"/>
      <c r="BU316" s="23"/>
      <c r="BV316" s="23"/>
      <c r="BW316" s="23"/>
      <c r="BX316" s="23"/>
      <c r="BY316" s="23"/>
      <c r="BZ316" s="23"/>
      <c r="CA316" s="23"/>
      <c r="CB316" s="23"/>
      <c r="CC316" s="23"/>
      <c r="CD316" s="23"/>
      <c r="CE316" s="23"/>
      <c r="CF316" s="23"/>
      <c r="CG316" s="23"/>
      <c r="CH316" s="23"/>
      <c r="CI316" s="23"/>
      <c r="CJ316" s="23"/>
      <c r="CK316" s="23"/>
      <c r="CL316" s="23"/>
      <c r="CM316" s="23"/>
      <c r="CN316" s="23"/>
      <c r="CO316" s="23"/>
      <c r="CP316" s="23"/>
      <c r="CQ316" s="23"/>
      <c r="CR316" s="23"/>
      <c r="CS316" s="23"/>
      <c r="CT316" s="23"/>
      <c r="CU316" s="23"/>
      <c r="CV316" s="23"/>
      <c r="CW316" s="23"/>
      <c r="CX316" s="23"/>
      <c r="CY316" s="23"/>
      <c r="CZ316" s="23"/>
      <c r="DA316" s="23"/>
      <c r="DB316" s="23"/>
      <c r="DC316" s="23"/>
      <c r="DD316" s="23"/>
      <c r="DE316" s="23"/>
      <c r="DF316" s="23"/>
      <c r="DG316" s="23"/>
      <c r="DH316" s="23"/>
      <c r="DI316" s="23"/>
      <c r="DJ316" s="23"/>
      <c r="DK316" s="23"/>
      <c r="DL316" s="23"/>
      <c r="DM316" s="23"/>
      <c r="DN316" s="23"/>
      <c r="DO316" s="23"/>
      <c r="DP316" s="23"/>
      <c r="DQ316" s="23"/>
      <c r="DR316" s="23"/>
      <c r="DS316" s="23"/>
      <c r="DT316" s="23"/>
      <c r="DU316" s="23"/>
      <c r="DV316" s="23"/>
      <c r="DW316" s="23"/>
      <c r="DX316" s="23"/>
      <c r="DY316" s="23"/>
      <c r="DZ316" s="23"/>
      <c r="EA316" s="23"/>
      <c r="EB316" s="23"/>
      <c r="EC316" s="23"/>
      <c r="ED316" s="23"/>
      <c r="EE316" s="23"/>
      <c r="EF316" s="23"/>
      <c r="EG316" s="23"/>
      <c r="EH316" s="23"/>
      <c r="EI316" s="23"/>
      <c r="EJ316" s="23"/>
      <c r="EK316" s="23"/>
      <c r="EL316" s="23"/>
      <c r="EM316" s="23"/>
      <c r="EN316" s="23"/>
      <c r="EO316" s="23"/>
      <c r="EP316" s="23"/>
      <c r="EQ316" s="23"/>
      <c r="ER316" s="23"/>
      <c r="ES316" s="23"/>
      <c r="ET316" s="23"/>
      <c r="EU316" s="23"/>
      <c r="EV316" s="23"/>
      <c r="EW316" s="23"/>
      <c r="EX316" s="23"/>
      <c r="EY316" s="23"/>
      <c r="EZ316" s="23"/>
      <c r="FA316" s="23"/>
      <c r="FB316" s="23"/>
      <c r="FC316" s="23"/>
      <c r="FD316" s="23"/>
      <c r="FE316" s="23"/>
      <c r="FF316" s="23"/>
      <c r="FG316" s="23"/>
      <c r="FH316" s="23"/>
      <c r="FI316" s="23"/>
      <c r="FJ316" s="23"/>
      <c r="FK316" s="23"/>
      <c r="FL316" s="23"/>
      <c r="FM316" s="23"/>
      <c r="FN316" s="23"/>
      <c r="FO316" s="23"/>
      <c r="FP316" s="23"/>
      <c r="FQ316" s="23"/>
      <c r="FR316" s="23"/>
      <c r="FS316" s="23"/>
      <c r="FT316" s="23"/>
      <c r="FU316" s="23"/>
      <c r="FV316" s="23"/>
      <c r="FW316" s="23"/>
      <c r="FX316" s="23"/>
      <c r="FY316" s="23"/>
      <c r="FZ316" s="23"/>
      <c r="GA316" s="23"/>
      <c r="GB316" s="23"/>
      <c r="GC316" s="23"/>
      <c r="GD316" s="23"/>
      <c r="GE316" s="23"/>
      <c r="GF316" s="23"/>
      <c r="GG316" s="23"/>
      <c r="GH316" s="23"/>
      <c r="GI316" s="23"/>
      <c r="GJ316" s="23"/>
      <c r="GK316" s="23"/>
      <c r="GL316" s="23"/>
      <c r="GM316" s="23"/>
      <c r="GN316" s="23"/>
      <c r="GO316" s="23"/>
      <c r="GP316" s="23"/>
      <c r="GQ316" s="23"/>
      <c r="GR316" s="23"/>
      <c r="GS316" s="23"/>
      <c r="GT316" s="23"/>
      <c r="GU316" s="23"/>
      <c r="GV316" s="23"/>
      <c r="GW316" s="23"/>
      <c r="GX316" s="23"/>
      <c r="GY316" s="23"/>
      <c r="GZ316" s="23"/>
      <c r="HA316" s="23"/>
      <c r="HB316" s="23"/>
      <c r="HC316" s="23"/>
      <c r="HD316" s="23"/>
      <c r="HE316" s="23"/>
      <c r="HF316" s="23"/>
      <c r="HG316" s="23"/>
      <c r="HH316" s="23"/>
      <c r="HI316" s="23"/>
      <c r="HJ316" s="23"/>
      <c r="HK316" s="23"/>
      <c r="HL316" s="23"/>
      <c r="HM316" s="23"/>
      <c r="HN316" s="23"/>
      <c r="HO316" s="23"/>
      <c r="HP316" s="23"/>
      <c r="HQ316" s="23"/>
      <c r="HR316" s="23"/>
      <c r="HS316" s="23"/>
    </row>
    <row r="317" spans="1:227" s="143" customFormat="1">
      <c r="A317" s="23"/>
      <c r="G317" s="120"/>
      <c r="H317" s="96"/>
      <c r="I317" s="23"/>
      <c r="P317" s="23"/>
      <c r="Q317" s="23"/>
      <c r="R317" s="23"/>
      <c r="S317" s="50"/>
      <c r="T317" s="50"/>
      <c r="U317" s="50"/>
      <c r="V317" s="50"/>
      <c r="W317" s="50"/>
      <c r="X317" s="50"/>
      <c r="Y317" s="50"/>
      <c r="Z317" s="50"/>
      <c r="AA317" s="50"/>
      <c r="AB317" s="50"/>
      <c r="AC317" s="50"/>
      <c r="AD317" s="50"/>
      <c r="AE317" s="50"/>
      <c r="AF317" s="50"/>
      <c r="AG317" s="50"/>
      <c r="AH317" s="50"/>
      <c r="AI317" s="50"/>
      <c r="AJ317" s="50"/>
      <c r="AK317" s="50"/>
      <c r="AL317" s="50"/>
      <c r="AM317" s="50"/>
      <c r="AN317" s="50"/>
      <c r="AO317" s="50"/>
      <c r="AP317" s="50"/>
      <c r="AQ317" s="50"/>
      <c r="AR317" s="50"/>
      <c r="AS317" s="50"/>
      <c r="AT317" s="23"/>
      <c r="AU317" s="23"/>
      <c r="AV317" s="23"/>
      <c r="AW317" s="23"/>
      <c r="AX317" s="23"/>
      <c r="AY317" s="23"/>
      <c r="AZ317" s="23"/>
      <c r="BA317" s="23"/>
      <c r="BB317" s="23"/>
      <c r="BC317" s="23"/>
      <c r="BD317" s="23"/>
      <c r="BE317" s="23"/>
      <c r="BF317" s="23"/>
      <c r="BG317" s="23"/>
      <c r="BH317" s="23"/>
      <c r="BI317" s="23"/>
      <c r="BJ317" s="23"/>
      <c r="BK317" s="23"/>
      <c r="BL317" s="23"/>
      <c r="BM317" s="23"/>
      <c r="BN317" s="23"/>
      <c r="BO317" s="23"/>
      <c r="BP317" s="23"/>
      <c r="BQ317" s="23"/>
      <c r="BR317" s="23"/>
      <c r="BS317" s="23"/>
      <c r="BT317" s="23"/>
      <c r="BU317" s="23"/>
      <c r="BV317" s="23"/>
      <c r="BW317" s="23"/>
      <c r="BX317" s="23"/>
      <c r="BY317" s="23"/>
      <c r="BZ317" s="23"/>
      <c r="CA317" s="23"/>
      <c r="CB317" s="23"/>
      <c r="CC317" s="23"/>
      <c r="CD317" s="23"/>
      <c r="CE317" s="23"/>
      <c r="CF317" s="23"/>
      <c r="CG317" s="23"/>
      <c r="CH317" s="23"/>
      <c r="CI317" s="23"/>
      <c r="CJ317" s="23"/>
      <c r="CK317" s="23"/>
      <c r="CL317" s="23"/>
      <c r="CM317" s="23"/>
      <c r="CN317" s="23"/>
      <c r="CO317" s="23"/>
      <c r="CP317" s="23"/>
      <c r="CQ317" s="23"/>
      <c r="CR317" s="23"/>
      <c r="CS317" s="23"/>
      <c r="CT317" s="23"/>
      <c r="CU317" s="23"/>
      <c r="CV317" s="23"/>
      <c r="CW317" s="23"/>
      <c r="CX317" s="23"/>
      <c r="CY317" s="23"/>
      <c r="CZ317" s="23"/>
      <c r="DA317" s="23"/>
      <c r="DB317" s="23"/>
      <c r="DC317" s="23"/>
      <c r="DD317" s="23"/>
      <c r="DE317" s="23"/>
      <c r="DF317" s="23"/>
      <c r="DG317" s="23"/>
      <c r="DH317" s="23"/>
      <c r="DI317" s="23"/>
      <c r="DJ317" s="23"/>
      <c r="DK317" s="23"/>
      <c r="DL317" s="23"/>
      <c r="DM317" s="23"/>
      <c r="DN317" s="23"/>
      <c r="DO317" s="23"/>
      <c r="DP317" s="23"/>
      <c r="DQ317" s="23"/>
      <c r="DR317" s="23"/>
      <c r="DS317" s="23"/>
      <c r="DT317" s="23"/>
      <c r="DU317" s="23"/>
      <c r="DV317" s="23"/>
      <c r="DW317" s="23"/>
      <c r="DX317" s="23"/>
      <c r="DY317" s="23"/>
      <c r="DZ317" s="23"/>
      <c r="EA317" s="23"/>
      <c r="EB317" s="23"/>
      <c r="EC317" s="23"/>
      <c r="ED317" s="23"/>
      <c r="EE317" s="23"/>
      <c r="EF317" s="23"/>
      <c r="EG317" s="23"/>
      <c r="EH317" s="23"/>
      <c r="EI317" s="23"/>
      <c r="EJ317" s="23"/>
      <c r="EK317" s="23"/>
      <c r="EL317" s="23"/>
      <c r="EM317" s="23"/>
      <c r="EN317" s="23"/>
      <c r="EO317" s="23"/>
      <c r="EP317" s="23"/>
      <c r="EQ317" s="23"/>
      <c r="ER317" s="23"/>
      <c r="ES317" s="23"/>
      <c r="ET317" s="23"/>
      <c r="EU317" s="23"/>
      <c r="EV317" s="23"/>
      <c r="EW317" s="23"/>
      <c r="EX317" s="23"/>
      <c r="EY317" s="23"/>
      <c r="EZ317" s="23"/>
      <c r="FA317" s="23"/>
      <c r="FB317" s="23"/>
      <c r="FC317" s="23"/>
      <c r="FD317" s="23"/>
      <c r="FE317" s="23"/>
      <c r="FF317" s="23"/>
      <c r="FG317" s="23"/>
      <c r="FH317" s="23"/>
      <c r="FI317" s="23"/>
      <c r="FJ317" s="23"/>
      <c r="FK317" s="23"/>
      <c r="FL317" s="23"/>
      <c r="FM317" s="23"/>
      <c r="FN317" s="23"/>
      <c r="FO317" s="23"/>
      <c r="FP317" s="23"/>
      <c r="FQ317" s="23"/>
      <c r="FR317" s="23"/>
      <c r="FS317" s="23"/>
      <c r="FT317" s="23"/>
      <c r="FU317" s="23"/>
      <c r="FV317" s="23"/>
      <c r="FW317" s="23"/>
      <c r="FX317" s="23"/>
      <c r="FY317" s="23"/>
      <c r="FZ317" s="23"/>
      <c r="GA317" s="23"/>
      <c r="GB317" s="23"/>
      <c r="GC317" s="23"/>
      <c r="GD317" s="23"/>
      <c r="GE317" s="23"/>
      <c r="GF317" s="23"/>
      <c r="GG317" s="23"/>
      <c r="GH317" s="23"/>
      <c r="GI317" s="23"/>
      <c r="GJ317" s="23"/>
      <c r="GK317" s="23"/>
      <c r="GL317" s="23"/>
      <c r="GM317" s="23"/>
      <c r="GN317" s="23"/>
      <c r="GO317" s="23"/>
      <c r="GP317" s="23"/>
      <c r="GQ317" s="23"/>
      <c r="GR317" s="23"/>
      <c r="GS317" s="23"/>
      <c r="GT317" s="23"/>
      <c r="GU317" s="23"/>
      <c r="GV317" s="23"/>
      <c r="GW317" s="23"/>
      <c r="GX317" s="23"/>
      <c r="GY317" s="23"/>
      <c r="GZ317" s="23"/>
      <c r="HA317" s="23"/>
      <c r="HB317" s="23"/>
      <c r="HC317" s="23"/>
      <c r="HD317" s="23"/>
      <c r="HE317" s="23"/>
      <c r="HF317" s="23"/>
      <c r="HG317" s="23"/>
      <c r="HH317" s="23"/>
      <c r="HI317" s="23"/>
      <c r="HJ317" s="23"/>
      <c r="HK317" s="23"/>
      <c r="HL317" s="23"/>
      <c r="HM317" s="23"/>
      <c r="HN317" s="23"/>
      <c r="HO317" s="23"/>
      <c r="HP317" s="23"/>
      <c r="HQ317" s="23"/>
      <c r="HR317" s="23"/>
      <c r="HS317" s="23"/>
    </row>
    <row r="318" spans="1:227" s="143" customFormat="1">
      <c r="A318" s="23"/>
      <c r="G318" s="120"/>
      <c r="H318" s="96"/>
      <c r="I318" s="23"/>
      <c r="P318" s="23"/>
      <c r="Q318" s="23"/>
      <c r="R318" s="23"/>
      <c r="S318" s="50"/>
      <c r="T318" s="50"/>
      <c r="U318" s="50"/>
      <c r="V318" s="50"/>
      <c r="W318" s="50"/>
      <c r="X318" s="50"/>
      <c r="Y318" s="50"/>
      <c r="Z318" s="50"/>
      <c r="AA318" s="50"/>
      <c r="AB318" s="50"/>
      <c r="AC318" s="50"/>
      <c r="AD318" s="50"/>
      <c r="AE318" s="50"/>
      <c r="AF318" s="50"/>
      <c r="AG318" s="50"/>
      <c r="AH318" s="50"/>
      <c r="AI318" s="50"/>
      <c r="AJ318" s="50"/>
      <c r="AK318" s="50"/>
      <c r="AL318" s="50"/>
      <c r="AM318" s="50"/>
      <c r="AN318" s="50"/>
      <c r="AO318" s="50"/>
      <c r="AP318" s="50"/>
      <c r="AQ318" s="50"/>
      <c r="AR318" s="50"/>
      <c r="AS318" s="50"/>
      <c r="AT318" s="23"/>
      <c r="AU318" s="23"/>
      <c r="AV318" s="23"/>
      <c r="AW318" s="23"/>
      <c r="AX318" s="23"/>
      <c r="AY318" s="23"/>
      <c r="AZ318" s="23"/>
      <c r="BA318" s="23"/>
      <c r="BB318" s="23"/>
      <c r="BC318" s="23"/>
      <c r="BD318" s="23"/>
      <c r="BE318" s="23"/>
      <c r="BF318" s="23"/>
      <c r="BG318" s="23"/>
      <c r="BH318" s="23"/>
      <c r="BI318" s="23"/>
      <c r="BJ318" s="23"/>
      <c r="BK318" s="23"/>
      <c r="BL318" s="23"/>
      <c r="BM318" s="23"/>
      <c r="BN318" s="23"/>
      <c r="BO318" s="23"/>
      <c r="BP318" s="23"/>
      <c r="BQ318" s="23"/>
      <c r="BR318" s="23"/>
      <c r="BS318" s="23"/>
      <c r="BT318" s="23"/>
      <c r="BU318" s="23"/>
      <c r="BV318" s="23"/>
      <c r="BW318" s="23"/>
      <c r="BX318" s="23"/>
      <c r="BY318" s="23"/>
      <c r="BZ318" s="23"/>
      <c r="CA318" s="23"/>
      <c r="CB318" s="23"/>
      <c r="CC318" s="23"/>
      <c r="CD318" s="23"/>
      <c r="CE318" s="23"/>
      <c r="CF318" s="23"/>
      <c r="CG318" s="23"/>
      <c r="CH318" s="23"/>
      <c r="CI318" s="23"/>
      <c r="CJ318" s="23"/>
      <c r="CK318" s="23"/>
      <c r="CL318" s="23"/>
      <c r="CM318" s="23"/>
      <c r="CN318" s="23"/>
      <c r="CO318" s="23"/>
      <c r="CP318" s="23"/>
      <c r="CQ318" s="23"/>
      <c r="CR318" s="23"/>
      <c r="CS318" s="23"/>
      <c r="CT318" s="23"/>
      <c r="CU318" s="23"/>
      <c r="CV318" s="23"/>
      <c r="CW318" s="23"/>
      <c r="CX318" s="23"/>
      <c r="CY318" s="23"/>
      <c r="CZ318" s="23"/>
      <c r="DA318" s="23"/>
      <c r="DB318" s="23"/>
      <c r="DC318" s="23"/>
      <c r="DD318" s="23"/>
      <c r="DE318" s="23"/>
      <c r="DF318" s="23"/>
      <c r="DG318" s="23"/>
      <c r="DH318" s="23"/>
      <c r="DI318" s="23"/>
      <c r="DJ318" s="23"/>
      <c r="DK318" s="23"/>
      <c r="DL318" s="23"/>
      <c r="DM318" s="23"/>
      <c r="DN318" s="23"/>
      <c r="DO318" s="23"/>
      <c r="DP318" s="23"/>
      <c r="DQ318" s="23"/>
      <c r="DR318" s="23"/>
      <c r="DS318" s="23"/>
      <c r="DT318" s="23"/>
      <c r="DU318" s="23"/>
      <c r="DV318" s="23"/>
      <c r="DW318" s="23"/>
      <c r="DX318" s="23"/>
      <c r="DY318" s="23"/>
      <c r="DZ318" s="23"/>
      <c r="EA318" s="23"/>
      <c r="EB318" s="23"/>
      <c r="EC318" s="23"/>
      <c r="ED318" s="23"/>
      <c r="EE318" s="23"/>
      <c r="EF318" s="23"/>
      <c r="EG318" s="23"/>
      <c r="EH318" s="23"/>
      <c r="EI318" s="23"/>
      <c r="EJ318" s="23"/>
      <c r="EK318" s="23"/>
      <c r="EL318" s="23"/>
      <c r="EM318" s="23"/>
      <c r="EN318" s="23"/>
      <c r="EO318" s="23"/>
      <c r="EP318" s="23"/>
      <c r="EQ318" s="23"/>
      <c r="ER318" s="23"/>
      <c r="ES318" s="23"/>
      <c r="ET318" s="23"/>
      <c r="EU318" s="23"/>
      <c r="EV318" s="23"/>
      <c r="EW318" s="23"/>
      <c r="EX318" s="23"/>
      <c r="EY318" s="23"/>
      <c r="EZ318" s="23"/>
      <c r="FA318" s="23"/>
      <c r="FB318" s="23"/>
      <c r="FC318" s="23"/>
      <c r="FD318" s="23"/>
      <c r="FE318" s="23"/>
      <c r="FF318" s="23"/>
      <c r="FG318" s="23"/>
      <c r="FH318" s="23"/>
      <c r="FI318" s="23"/>
      <c r="FJ318" s="23"/>
      <c r="FK318" s="23"/>
      <c r="FL318" s="23"/>
      <c r="FM318" s="23"/>
      <c r="FN318" s="23"/>
      <c r="FO318" s="23"/>
      <c r="FP318" s="23"/>
      <c r="FQ318" s="23"/>
      <c r="FR318" s="23"/>
      <c r="FS318" s="23"/>
      <c r="FT318" s="23"/>
      <c r="FU318" s="23"/>
      <c r="FV318" s="23"/>
      <c r="FW318" s="23"/>
      <c r="FX318" s="23"/>
      <c r="FY318" s="23"/>
      <c r="FZ318" s="23"/>
      <c r="GA318" s="23"/>
      <c r="GB318" s="23"/>
      <c r="GC318" s="23"/>
      <c r="GD318" s="23"/>
      <c r="GE318" s="23"/>
      <c r="GF318" s="23"/>
      <c r="GG318" s="23"/>
      <c r="GH318" s="23"/>
      <c r="GI318" s="23"/>
      <c r="GJ318" s="23"/>
      <c r="GK318" s="23"/>
      <c r="GL318" s="23"/>
      <c r="GM318" s="23"/>
      <c r="GN318" s="23"/>
      <c r="GO318" s="23"/>
      <c r="GP318" s="23"/>
      <c r="GQ318" s="23"/>
      <c r="GR318" s="23"/>
      <c r="GS318" s="23"/>
      <c r="GT318" s="23"/>
      <c r="GU318" s="23"/>
      <c r="GV318" s="23"/>
      <c r="GW318" s="23"/>
      <c r="GX318" s="23"/>
      <c r="GY318" s="23"/>
      <c r="GZ318" s="23"/>
      <c r="HA318" s="23"/>
      <c r="HB318" s="23"/>
      <c r="HC318" s="23"/>
      <c r="HD318" s="23"/>
      <c r="HE318" s="23"/>
      <c r="HF318" s="23"/>
      <c r="HG318" s="23"/>
      <c r="HH318" s="23"/>
      <c r="HI318" s="23"/>
      <c r="HJ318" s="23"/>
      <c r="HK318" s="23"/>
      <c r="HL318" s="23"/>
      <c r="HM318" s="23"/>
      <c r="HN318" s="23"/>
      <c r="HO318" s="23"/>
      <c r="HP318" s="23"/>
      <c r="HQ318" s="23"/>
      <c r="HR318" s="23"/>
      <c r="HS318" s="23"/>
    </row>
    <row r="319" spans="1:227" s="143" customFormat="1">
      <c r="A319" s="23"/>
      <c r="G319" s="120"/>
      <c r="H319" s="96"/>
      <c r="I319" s="23"/>
      <c r="P319" s="23"/>
      <c r="Q319" s="23"/>
      <c r="R319" s="23"/>
      <c r="S319" s="50"/>
      <c r="T319" s="50"/>
      <c r="U319" s="50"/>
      <c r="V319" s="50"/>
      <c r="W319" s="50"/>
      <c r="X319" s="50"/>
      <c r="Y319" s="50"/>
      <c r="Z319" s="50"/>
      <c r="AA319" s="50"/>
      <c r="AB319" s="50"/>
      <c r="AC319" s="50"/>
      <c r="AD319" s="50"/>
      <c r="AE319" s="50"/>
      <c r="AF319" s="50"/>
      <c r="AG319" s="50"/>
      <c r="AH319" s="50"/>
      <c r="AI319" s="50"/>
      <c r="AJ319" s="50"/>
      <c r="AK319" s="50"/>
      <c r="AL319" s="50"/>
      <c r="AM319" s="50"/>
      <c r="AN319" s="50"/>
      <c r="AO319" s="50"/>
      <c r="AP319" s="50"/>
      <c r="AQ319" s="50"/>
      <c r="AR319" s="50"/>
      <c r="AS319" s="50"/>
      <c r="AT319" s="23"/>
      <c r="AU319" s="23"/>
      <c r="AV319" s="23"/>
      <c r="AW319" s="23"/>
      <c r="AX319" s="23"/>
      <c r="AY319" s="23"/>
      <c r="AZ319" s="23"/>
      <c r="BA319" s="23"/>
      <c r="BB319" s="23"/>
      <c r="BC319" s="23"/>
      <c r="BD319" s="23"/>
      <c r="BE319" s="23"/>
      <c r="BF319" s="23"/>
      <c r="BG319" s="23"/>
      <c r="BH319" s="23"/>
      <c r="BI319" s="23"/>
      <c r="BJ319" s="23"/>
      <c r="BK319" s="23"/>
      <c r="BL319" s="23"/>
      <c r="BM319" s="23"/>
      <c r="BN319" s="23"/>
      <c r="BO319" s="23"/>
      <c r="BP319" s="23"/>
      <c r="BQ319" s="23"/>
      <c r="BR319" s="23"/>
      <c r="BS319" s="23"/>
      <c r="BT319" s="23"/>
      <c r="BU319" s="23"/>
      <c r="BV319" s="23"/>
      <c r="BW319" s="23"/>
      <c r="BX319" s="23"/>
      <c r="BY319" s="23"/>
      <c r="BZ319" s="23"/>
      <c r="CA319" s="23"/>
      <c r="CB319" s="23"/>
      <c r="CC319" s="23"/>
      <c r="CD319" s="23"/>
      <c r="CE319" s="23"/>
      <c r="CF319" s="23"/>
      <c r="CG319" s="23"/>
      <c r="CH319" s="23"/>
      <c r="CI319" s="23"/>
      <c r="CJ319" s="23"/>
      <c r="CK319" s="23"/>
      <c r="CL319" s="23"/>
      <c r="CM319" s="23"/>
      <c r="CN319" s="23"/>
      <c r="CO319" s="23"/>
      <c r="CP319" s="23"/>
      <c r="CQ319" s="23"/>
      <c r="CR319" s="23"/>
      <c r="CS319" s="23"/>
      <c r="CT319" s="23"/>
      <c r="CU319" s="23"/>
      <c r="CV319" s="23"/>
      <c r="CW319" s="23"/>
      <c r="CX319" s="23"/>
      <c r="CY319" s="23"/>
      <c r="CZ319" s="23"/>
      <c r="DA319" s="23"/>
      <c r="DB319" s="23"/>
      <c r="DC319" s="23"/>
      <c r="DD319" s="23"/>
      <c r="DE319" s="23"/>
      <c r="DF319" s="23"/>
      <c r="DG319" s="23"/>
      <c r="DH319" s="23"/>
      <c r="DI319" s="23"/>
      <c r="DJ319" s="23"/>
      <c r="DK319" s="23"/>
      <c r="DL319" s="23"/>
      <c r="DM319" s="23"/>
      <c r="DN319" s="23"/>
      <c r="DO319" s="23"/>
      <c r="DP319" s="23"/>
      <c r="DQ319" s="23"/>
      <c r="DR319" s="23"/>
      <c r="DS319" s="23"/>
      <c r="DT319" s="23"/>
      <c r="DU319" s="23"/>
      <c r="DV319" s="23"/>
      <c r="DW319" s="23"/>
      <c r="DX319" s="23"/>
      <c r="DY319" s="23"/>
      <c r="DZ319" s="23"/>
      <c r="EA319" s="23"/>
      <c r="EB319" s="23"/>
      <c r="EC319" s="23"/>
      <c r="ED319" s="23"/>
      <c r="EE319" s="23"/>
      <c r="EF319" s="23"/>
      <c r="EG319" s="23"/>
      <c r="EH319" s="23"/>
      <c r="EI319" s="23"/>
      <c r="EJ319" s="23"/>
      <c r="EK319" s="23"/>
      <c r="EL319" s="23"/>
      <c r="EM319" s="23"/>
      <c r="EN319" s="23"/>
      <c r="EO319" s="23"/>
      <c r="EP319" s="23"/>
      <c r="EQ319" s="23"/>
      <c r="ER319" s="23"/>
      <c r="ES319" s="23"/>
      <c r="ET319" s="23"/>
      <c r="EU319" s="23"/>
      <c r="EV319" s="23"/>
      <c r="EW319" s="23"/>
      <c r="EX319" s="23"/>
      <c r="EY319" s="23"/>
      <c r="EZ319" s="23"/>
      <c r="FA319" s="23"/>
      <c r="FB319" s="23"/>
      <c r="FC319" s="23"/>
      <c r="FD319" s="23"/>
      <c r="FE319" s="23"/>
      <c r="FF319" s="23"/>
      <c r="FG319" s="23"/>
      <c r="FH319" s="23"/>
      <c r="FI319" s="23"/>
      <c r="FJ319" s="23"/>
      <c r="FK319" s="23"/>
      <c r="FL319" s="23"/>
      <c r="FM319" s="23"/>
      <c r="FN319" s="23"/>
      <c r="FO319" s="23"/>
      <c r="FP319" s="23"/>
      <c r="FQ319" s="23"/>
      <c r="FR319" s="23"/>
      <c r="FS319" s="23"/>
      <c r="FT319" s="23"/>
      <c r="FU319" s="23"/>
      <c r="FV319" s="23"/>
      <c r="FW319" s="23"/>
      <c r="FX319" s="23"/>
      <c r="FY319" s="23"/>
      <c r="FZ319" s="23"/>
      <c r="GA319" s="23"/>
      <c r="GB319" s="23"/>
      <c r="GC319" s="23"/>
      <c r="GD319" s="23"/>
      <c r="GE319" s="23"/>
      <c r="GF319" s="23"/>
      <c r="GG319" s="23"/>
      <c r="GH319" s="23"/>
      <c r="GI319" s="23"/>
      <c r="GJ319" s="23"/>
      <c r="GK319" s="23"/>
      <c r="GL319" s="23"/>
      <c r="GM319" s="23"/>
      <c r="GN319" s="23"/>
      <c r="GO319" s="23"/>
      <c r="GP319" s="23"/>
      <c r="GQ319" s="23"/>
      <c r="GR319" s="23"/>
      <c r="GS319" s="23"/>
      <c r="GT319" s="23"/>
      <c r="GU319" s="23"/>
      <c r="GV319" s="23"/>
      <c r="GW319" s="23"/>
      <c r="GX319" s="23"/>
      <c r="GY319" s="23"/>
      <c r="GZ319" s="23"/>
      <c r="HA319" s="23"/>
      <c r="HB319" s="23"/>
      <c r="HC319" s="23"/>
      <c r="HD319" s="23"/>
      <c r="HE319" s="23"/>
      <c r="HF319" s="23"/>
      <c r="HG319" s="23"/>
      <c r="HH319" s="23"/>
      <c r="HI319" s="23"/>
      <c r="HJ319" s="23"/>
      <c r="HK319" s="23"/>
      <c r="HL319" s="23"/>
      <c r="HM319" s="23"/>
      <c r="HN319" s="23"/>
      <c r="HO319" s="23"/>
      <c r="HP319" s="23"/>
      <c r="HQ319" s="23"/>
      <c r="HR319" s="23"/>
      <c r="HS319" s="23"/>
    </row>
    <row r="320" spans="1:227" s="143" customFormat="1">
      <c r="A320" s="23"/>
      <c r="G320" s="120"/>
      <c r="H320" s="96"/>
      <c r="I320" s="23"/>
      <c r="P320" s="23"/>
      <c r="Q320" s="23"/>
      <c r="R320" s="23"/>
      <c r="S320" s="50"/>
      <c r="T320" s="50"/>
      <c r="U320" s="50"/>
      <c r="V320" s="50"/>
      <c r="W320" s="50"/>
      <c r="X320" s="50"/>
      <c r="Y320" s="50"/>
      <c r="Z320" s="50"/>
      <c r="AA320" s="50"/>
      <c r="AB320" s="50"/>
      <c r="AC320" s="50"/>
      <c r="AD320" s="50"/>
      <c r="AE320" s="50"/>
      <c r="AF320" s="50"/>
      <c r="AG320" s="50"/>
      <c r="AH320" s="50"/>
      <c r="AI320" s="50"/>
      <c r="AJ320" s="50"/>
      <c r="AK320" s="50"/>
      <c r="AL320" s="50"/>
      <c r="AM320" s="50"/>
      <c r="AN320" s="50"/>
      <c r="AO320" s="50"/>
      <c r="AP320" s="50"/>
      <c r="AQ320" s="50"/>
      <c r="AR320" s="50"/>
      <c r="AS320" s="50"/>
      <c r="AT320" s="23"/>
      <c r="AU320" s="23"/>
      <c r="AV320" s="23"/>
      <c r="AW320" s="23"/>
      <c r="AX320" s="23"/>
      <c r="AY320" s="23"/>
      <c r="AZ320" s="23"/>
      <c r="BA320" s="23"/>
      <c r="BB320" s="23"/>
      <c r="BC320" s="23"/>
      <c r="BD320" s="23"/>
      <c r="BE320" s="23"/>
      <c r="BF320" s="23"/>
      <c r="BG320" s="23"/>
      <c r="BH320" s="23"/>
      <c r="BI320" s="23"/>
      <c r="BJ320" s="23"/>
      <c r="BK320" s="23"/>
      <c r="BL320" s="23"/>
      <c r="BM320" s="23"/>
      <c r="BN320" s="23"/>
      <c r="BO320" s="23"/>
      <c r="BP320" s="23"/>
      <c r="BQ320" s="23"/>
      <c r="BR320" s="23"/>
      <c r="BS320" s="23"/>
      <c r="BT320" s="23"/>
      <c r="BU320" s="23"/>
      <c r="BV320" s="23"/>
      <c r="BW320" s="23"/>
      <c r="BX320" s="23"/>
      <c r="BY320" s="23"/>
      <c r="BZ320" s="23"/>
      <c r="CA320" s="23"/>
      <c r="CB320" s="23"/>
      <c r="CC320" s="23"/>
      <c r="CD320" s="23"/>
      <c r="CE320" s="23"/>
      <c r="CF320" s="23"/>
      <c r="CG320" s="23"/>
      <c r="CH320" s="23"/>
      <c r="CI320" s="23"/>
      <c r="CJ320" s="23"/>
      <c r="CK320" s="23"/>
      <c r="CL320" s="23"/>
      <c r="CM320" s="23"/>
      <c r="CN320" s="23"/>
      <c r="CO320" s="23"/>
      <c r="CP320" s="23"/>
      <c r="CQ320" s="23"/>
      <c r="CR320" s="23"/>
      <c r="CS320" s="23"/>
      <c r="CT320" s="23"/>
      <c r="CU320" s="23"/>
      <c r="CV320" s="23"/>
      <c r="CW320" s="23"/>
      <c r="CX320" s="23"/>
      <c r="CY320" s="23"/>
      <c r="CZ320" s="23"/>
      <c r="DA320" s="23"/>
      <c r="DB320" s="23"/>
      <c r="DC320" s="23"/>
      <c r="DD320" s="23"/>
      <c r="DE320" s="23"/>
      <c r="DF320" s="23"/>
      <c r="DG320" s="23"/>
      <c r="DH320" s="23"/>
      <c r="DI320" s="23"/>
      <c r="DJ320" s="23"/>
      <c r="DK320" s="23"/>
      <c r="DL320" s="23"/>
      <c r="DM320" s="23"/>
      <c r="DN320" s="23"/>
      <c r="DO320" s="23"/>
      <c r="DP320" s="23"/>
      <c r="DQ320" s="23"/>
      <c r="DR320" s="23"/>
      <c r="DS320" s="23"/>
      <c r="DT320" s="23"/>
      <c r="DU320" s="23"/>
      <c r="DV320" s="23"/>
      <c r="DW320" s="23"/>
      <c r="DX320" s="23"/>
      <c r="DY320" s="23"/>
      <c r="DZ320" s="23"/>
      <c r="EA320" s="23"/>
      <c r="EB320" s="23"/>
      <c r="EC320" s="23"/>
      <c r="ED320" s="23"/>
      <c r="EE320" s="23"/>
      <c r="EF320" s="23"/>
      <c r="EG320" s="23"/>
      <c r="EH320" s="23"/>
      <c r="EI320" s="23"/>
      <c r="EJ320" s="23"/>
      <c r="EK320" s="23"/>
      <c r="EL320" s="23"/>
      <c r="EM320" s="23"/>
      <c r="EN320" s="23"/>
      <c r="EO320" s="23"/>
      <c r="EP320" s="23"/>
      <c r="EQ320" s="23"/>
      <c r="ER320" s="23"/>
      <c r="ES320" s="23"/>
      <c r="ET320" s="23"/>
      <c r="EU320" s="23"/>
      <c r="EV320" s="23"/>
      <c r="EW320" s="23"/>
      <c r="EX320" s="23"/>
      <c r="EY320" s="23"/>
      <c r="EZ320" s="23"/>
      <c r="FA320" s="23"/>
      <c r="FB320" s="23"/>
      <c r="FC320" s="23"/>
      <c r="FD320" s="23"/>
      <c r="FE320" s="23"/>
      <c r="FF320" s="23"/>
      <c r="FG320" s="23"/>
      <c r="FH320" s="23"/>
      <c r="FI320" s="23"/>
      <c r="FJ320" s="23"/>
      <c r="FK320" s="23"/>
      <c r="FL320" s="23"/>
      <c r="FM320" s="23"/>
      <c r="FN320" s="23"/>
      <c r="FO320" s="23"/>
      <c r="FP320" s="23"/>
      <c r="FQ320" s="23"/>
      <c r="FR320" s="23"/>
      <c r="FS320" s="23"/>
      <c r="FT320" s="23"/>
      <c r="FU320" s="23"/>
      <c r="FV320" s="23"/>
      <c r="FW320" s="23"/>
      <c r="FX320" s="23"/>
      <c r="FY320" s="23"/>
      <c r="FZ320" s="23"/>
      <c r="GA320" s="23"/>
      <c r="GB320" s="23"/>
      <c r="GC320" s="23"/>
      <c r="GD320" s="23"/>
      <c r="GE320" s="23"/>
      <c r="GF320" s="23"/>
      <c r="GG320" s="23"/>
      <c r="GH320" s="23"/>
      <c r="GI320" s="23"/>
      <c r="GJ320" s="23"/>
      <c r="GK320" s="23"/>
      <c r="GL320" s="23"/>
      <c r="GM320" s="23"/>
      <c r="GN320" s="23"/>
      <c r="GO320" s="23"/>
      <c r="GP320" s="23"/>
      <c r="GQ320" s="23"/>
      <c r="GR320" s="23"/>
      <c r="GS320" s="23"/>
      <c r="GT320" s="23"/>
      <c r="GU320" s="23"/>
      <c r="GV320" s="23"/>
      <c r="GW320" s="23"/>
      <c r="GX320" s="23"/>
      <c r="GY320" s="23"/>
      <c r="GZ320" s="23"/>
      <c r="HA320" s="23"/>
      <c r="HB320" s="23"/>
      <c r="HC320" s="23"/>
      <c r="HD320" s="23"/>
      <c r="HE320" s="23"/>
      <c r="HF320" s="23"/>
      <c r="HG320" s="23"/>
      <c r="HH320" s="23"/>
      <c r="HI320" s="23"/>
      <c r="HJ320" s="23"/>
      <c r="HK320" s="23"/>
      <c r="HL320" s="23"/>
      <c r="HM320" s="23"/>
      <c r="HN320" s="23"/>
      <c r="HO320" s="23"/>
      <c r="HP320" s="23"/>
      <c r="HQ320" s="23"/>
      <c r="HR320" s="23"/>
      <c r="HS320" s="23"/>
    </row>
    <row r="321" spans="1:227" s="143" customFormat="1">
      <c r="A321" s="23"/>
      <c r="G321" s="120"/>
      <c r="H321" s="96"/>
      <c r="I321" s="23"/>
      <c r="P321" s="23"/>
      <c r="Q321" s="23"/>
      <c r="R321" s="23"/>
      <c r="S321" s="50"/>
      <c r="T321" s="50"/>
      <c r="U321" s="50"/>
      <c r="V321" s="50"/>
      <c r="W321" s="50"/>
      <c r="X321" s="50"/>
      <c r="Y321" s="50"/>
      <c r="Z321" s="50"/>
      <c r="AA321" s="50"/>
      <c r="AB321" s="50"/>
      <c r="AC321" s="50"/>
      <c r="AD321" s="50"/>
      <c r="AE321" s="50"/>
      <c r="AF321" s="50"/>
      <c r="AG321" s="50"/>
      <c r="AH321" s="50"/>
      <c r="AI321" s="50"/>
      <c r="AJ321" s="50"/>
      <c r="AK321" s="50"/>
      <c r="AL321" s="50"/>
      <c r="AM321" s="50"/>
      <c r="AN321" s="50"/>
      <c r="AO321" s="50"/>
      <c r="AP321" s="50"/>
      <c r="AQ321" s="50"/>
      <c r="AR321" s="50"/>
      <c r="AS321" s="50"/>
      <c r="AT321" s="23"/>
      <c r="AU321" s="23"/>
      <c r="AV321" s="23"/>
      <c r="AW321" s="23"/>
      <c r="AX321" s="23"/>
      <c r="AY321" s="23"/>
      <c r="AZ321" s="23"/>
      <c r="BA321" s="23"/>
      <c r="BB321" s="23"/>
      <c r="BC321" s="23"/>
      <c r="BD321" s="23"/>
      <c r="BE321" s="23"/>
      <c r="BF321" s="23"/>
      <c r="BG321" s="23"/>
      <c r="BH321" s="23"/>
      <c r="BI321" s="23"/>
      <c r="BJ321" s="23"/>
      <c r="BK321" s="23"/>
      <c r="BL321" s="23"/>
      <c r="BM321" s="23"/>
      <c r="BN321" s="23"/>
      <c r="BO321" s="23"/>
      <c r="BP321" s="23"/>
      <c r="BQ321" s="23"/>
      <c r="BR321" s="23"/>
      <c r="BS321" s="23"/>
      <c r="BT321" s="23"/>
      <c r="BU321" s="23"/>
      <c r="BV321" s="23"/>
      <c r="BW321" s="23"/>
      <c r="BX321" s="23"/>
      <c r="BY321" s="23"/>
      <c r="BZ321" s="23"/>
      <c r="CA321" s="23"/>
      <c r="CB321" s="23"/>
      <c r="CC321" s="23"/>
      <c r="CD321" s="23"/>
      <c r="CE321" s="23"/>
      <c r="CF321" s="23"/>
      <c r="CG321" s="23"/>
      <c r="CH321" s="23"/>
      <c r="CI321" s="23"/>
      <c r="CJ321" s="23"/>
      <c r="CK321" s="23"/>
      <c r="CL321" s="23"/>
      <c r="CM321" s="23"/>
      <c r="CN321" s="23"/>
      <c r="CO321" s="23"/>
      <c r="CP321" s="23"/>
      <c r="CQ321" s="23"/>
      <c r="CR321" s="23"/>
      <c r="CS321" s="23"/>
      <c r="CT321" s="23"/>
      <c r="CU321" s="23"/>
      <c r="CV321" s="23"/>
      <c r="CW321" s="23"/>
      <c r="CX321" s="23"/>
      <c r="CY321" s="23"/>
      <c r="CZ321" s="23"/>
      <c r="DA321" s="23"/>
      <c r="DB321" s="23"/>
      <c r="DC321" s="23"/>
      <c r="DD321" s="23"/>
      <c r="DE321" s="23"/>
      <c r="DF321" s="23"/>
      <c r="DG321" s="23"/>
      <c r="DH321" s="23"/>
      <c r="DI321" s="23"/>
      <c r="DJ321" s="23"/>
      <c r="DK321" s="23"/>
      <c r="DL321" s="23"/>
      <c r="DM321" s="23"/>
      <c r="DN321" s="23"/>
      <c r="DO321" s="23"/>
      <c r="DP321" s="23"/>
      <c r="DQ321" s="23"/>
      <c r="DR321" s="23"/>
      <c r="DS321" s="23"/>
      <c r="DT321" s="23"/>
      <c r="DU321" s="23"/>
      <c r="DV321" s="23"/>
      <c r="DW321" s="23"/>
      <c r="DX321" s="23"/>
      <c r="DY321" s="23"/>
      <c r="DZ321" s="23"/>
      <c r="EA321" s="23"/>
      <c r="EB321" s="23"/>
      <c r="EC321" s="23"/>
      <c r="ED321" s="23"/>
      <c r="EE321" s="23"/>
      <c r="EF321" s="23"/>
      <c r="EG321" s="23"/>
      <c r="EH321" s="23"/>
      <c r="EI321" s="23"/>
      <c r="EJ321" s="23"/>
      <c r="EK321" s="23"/>
      <c r="EL321" s="23"/>
      <c r="EM321" s="23"/>
      <c r="EN321" s="23"/>
      <c r="EO321" s="23"/>
      <c r="EP321" s="23"/>
      <c r="EQ321" s="23"/>
      <c r="ER321" s="23"/>
      <c r="ES321" s="23"/>
      <c r="ET321" s="23"/>
      <c r="EU321" s="23"/>
      <c r="EV321" s="23"/>
      <c r="EW321" s="23"/>
      <c r="EX321" s="23"/>
      <c r="EY321" s="23"/>
      <c r="EZ321" s="23"/>
      <c r="FA321" s="23"/>
      <c r="FB321" s="23"/>
      <c r="FC321" s="23"/>
      <c r="FD321" s="23"/>
      <c r="FE321" s="23"/>
      <c r="FF321" s="23"/>
      <c r="FG321" s="23"/>
      <c r="FH321" s="23"/>
      <c r="FI321" s="23"/>
      <c r="FJ321" s="23"/>
      <c r="FK321" s="23"/>
      <c r="FL321" s="23"/>
      <c r="FM321" s="23"/>
      <c r="FN321" s="23"/>
      <c r="FO321" s="23"/>
      <c r="FP321" s="23"/>
      <c r="FQ321" s="23"/>
      <c r="FR321" s="23"/>
      <c r="FS321" s="23"/>
      <c r="FT321" s="23"/>
      <c r="FU321" s="23"/>
      <c r="FV321" s="23"/>
      <c r="FW321" s="23"/>
      <c r="FX321" s="23"/>
      <c r="FY321" s="23"/>
      <c r="FZ321" s="23"/>
      <c r="GA321" s="23"/>
      <c r="GB321" s="23"/>
      <c r="GC321" s="23"/>
      <c r="GD321" s="23"/>
      <c r="GE321" s="23"/>
      <c r="GF321" s="23"/>
      <c r="GG321" s="23"/>
      <c r="GH321" s="23"/>
      <c r="GI321" s="23"/>
      <c r="GJ321" s="23"/>
      <c r="GK321" s="23"/>
      <c r="GL321" s="23"/>
      <c r="GM321" s="23"/>
      <c r="GN321" s="23"/>
      <c r="GO321" s="23"/>
      <c r="GP321" s="23"/>
      <c r="GQ321" s="23"/>
      <c r="GR321" s="23"/>
      <c r="GS321" s="23"/>
      <c r="GT321" s="23"/>
      <c r="GU321" s="23"/>
      <c r="GV321" s="23"/>
      <c r="GW321" s="23"/>
      <c r="GX321" s="23"/>
      <c r="GY321" s="23"/>
      <c r="GZ321" s="23"/>
      <c r="HA321" s="23"/>
      <c r="HB321" s="23"/>
      <c r="HC321" s="23"/>
      <c r="HD321" s="23"/>
      <c r="HE321" s="23"/>
      <c r="HF321" s="23"/>
      <c r="HG321" s="23"/>
      <c r="HH321" s="23"/>
      <c r="HI321" s="23"/>
      <c r="HJ321" s="23"/>
      <c r="HK321" s="23"/>
      <c r="HL321" s="23"/>
      <c r="HM321" s="23"/>
      <c r="HN321" s="23"/>
      <c r="HO321" s="23"/>
      <c r="HP321" s="23"/>
      <c r="HQ321" s="23"/>
      <c r="HR321" s="23"/>
      <c r="HS321" s="23"/>
    </row>
    <row r="322" spans="1:227">
      <c r="S322" s="50"/>
      <c r="T322" s="50"/>
      <c r="U322" s="50"/>
      <c r="V322" s="50"/>
      <c r="W322" s="50"/>
      <c r="X322" s="50"/>
      <c r="Y322" s="50"/>
      <c r="Z322" s="50"/>
      <c r="AA322" s="50"/>
      <c r="AB322" s="50"/>
      <c r="AC322" s="50"/>
    </row>
    <row r="323" spans="1:227">
      <c r="S323" s="50"/>
      <c r="T323" s="50"/>
      <c r="U323" s="50"/>
      <c r="V323" s="50"/>
      <c r="W323" s="50"/>
      <c r="X323" s="50"/>
      <c r="Y323" s="50"/>
      <c r="Z323" s="50"/>
      <c r="AA323" s="50"/>
      <c r="AB323" s="50"/>
      <c r="AC323" s="50"/>
    </row>
    <row r="324" spans="1:227">
      <c r="S324" s="50"/>
      <c r="T324" s="50"/>
      <c r="U324" s="50"/>
      <c r="V324" s="50"/>
      <c r="W324" s="50"/>
      <c r="X324" s="50"/>
      <c r="Y324" s="50"/>
      <c r="Z324" s="50"/>
      <c r="AA324" s="50"/>
      <c r="AB324" s="50"/>
      <c r="AC324" s="50"/>
    </row>
    <row r="325" spans="1:227">
      <c r="S325" s="50"/>
      <c r="T325" s="50"/>
      <c r="U325" s="50"/>
      <c r="V325" s="50"/>
      <c r="W325" s="50"/>
      <c r="X325" s="50"/>
      <c r="Y325" s="50"/>
      <c r="Z325" s="50"/>
      <c r="AA325" s="50"/>
      <c r="AB325" s="50"/>
      <c r="AC325" s="50"/>
    </row>
  </sheetData>
  <sheetProtection insertColumns="0" insertRows="0"/>
  <customSheetViews>
    <customSheetView guid="{9B4B0DAB-FAB9-4E24-9A0E-9A6ECAA72FED}" topLeftCell="L1">
      <selection activeCell="P72" sqref="P72"/>
      <pageMargins left="0.75" right="0.75" top="1" bottom="1" header="0.5" footer="0.5"/>
      <pageSetup paperSize="3" scale="50" pageOrder="overThenDown" orientation="landscape" r:id="rId1"/>
      <headerFooter alignWithMargins="0">
        <oddHeader>&amp;R&amp;D</oddHeader>
      </headerFooter>
    </customSheetView>
    <customSheetView guid="{F8CBED13-6556-4784-BBB1-9BE8F83E1036}" showPageBreaks="1">
      <pane xSplit="2" ySplit="3" topLeftCell="C4" activePane="bottomRight" state="frozen"/>
      <selection pane="bottomRight" activeCell="B5" sqref="B5"/>
      <pageMargins left="0.75" right="0.75" top="1" bottom="1" header="0.5" footer="0.5"/>
      <pageSetup paperSize="3" scale="50" pageOrder="overThenDown" orientation="landscape" r:id="rId2"/>
      <headerFooter alignWithMargins="0">
        <oddHeader>&amp;R&amp;D</oddHeader>
      </headerFooter>
    </customSheetView>
  </customSheetViews>
  <mergeCells count="3">
    <mergeCell ref="J1:L1"/>
    <mergeCell ref="F1:I1"/>
    <mergeCell ref="A5:A6"/>
  </mergeCells>
  <phoneticPr fontId="21" type="noConversion"/>
  <hyperlinks>
    <hyperlink ref="B5" location="'Gas CE'!Print_Area" display="Go to Gas Summary page"/>
    <hyperlink ref="A5:A6" location="Summary!A1" display="Go to Summary page"/>
    <hyperlink ref="V3" location="ElecACWithoutCC" display="go to electric avoided cost page"/>
  </hyperlinks>
  <pageMargins left="0.75" right="0.28999999999999998" top="1" bottom="1" header="0.5" footer="0.5"/>
  <pageSetup paperSize="17" scale="50" pageOrder="overThenDown" orientation="landscape" r:id="rId3"/>
  <headerFooter alignWithMargins="0">
    <oddHeader>&amp;R&amp;D</oddHeader>
  </headerFooter>
  <ignoredErrors>
    <ignoredError sqref="T13:U13 P42" formula="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AKF74"/>
  <sheetViews>
    <sheetView zoomScaleNormal="100" workbookViewId="0">
      <pane xSplit="4" ySplit="4" topLeftCell="P5" activePane="bottomRight" state="frozen"/>
      <selection pane="topRight" activeCell="E1" sqref="E1"/>
      <selection pane="bottomLeft" activeCell="A5" sqref="A5"/>
      <selection pane="bottomRight" activeCell="B5" sqref="B5"/>
    </sheetView>
  </sheetViews>
  <sheetFormatPr defaultColWidth="9.140625" defaultRowHeight="12.75"/>
  <cols>
    <col min="1" max="1" width="12.28515625" style="23" customWidth="1"/>
    <col min="2" max="2" width="34.28515625" style="141" customWidth="1"/>
    <col min="3" max="3" width="39" style="141" customWidth="1"/>
    <col min="4" max="4" width="14.42578125" style="141" hidden="1" customWidth="1"/>
    <col min="5" max="5" width="13.7109375" style="141" customWidth="1"/>
    <col min="6" max="6" width="20.140625" style="141" hidden="1" customWidth="1"/>
    <col min="7" max="7" width="16.28515625" style="141" customWidth="1"/>
    <col min="8" max="8" width="13.7109375" style="141" customWidth="1"/>
    <col min="9" max="9" width="15.42578125" style="141" customWidth="1"/>
    <col min="10" max="10" width="14.5703125" style="141" customWidth="1"/>
    <col min="11" max="11" width="16.28515625" style="141" customWidth="1"/>
    <col min="12" max="12" width="15" style="141" hidden="1" customWidth="1"/>
    <col min="13" max="13" width="16.5703125" style="141" customWidth="1"/>
    <col min="14" max="14" width="16.28515625" style="141" customWidth="1"/>
    <col min="15" max="15" width="17.140625" style="141" hidden="1" customWidth="1"/>
    <col min="16" max="16" width="20" style="141" customWidth="1"/>
    <col min="17" max="17" width="20.7109375" style="141" customWidth="1"/>
    <col min="18" max="18" width="17.28515625" style="141" customWidth="1"/>
    <col min="19" max="19" width="19.5703125" style="269" customWidth="1"/>
    <col min="20" max="20" width="16.140625" style="141" customWidth="1"/>
    <col min="21" max="21" width="23.42578125" style="141" customWidth="1"/>
    <col min="22" max="22" width="16" style="23" customWidth="1"/>
    <col min="23" max="968" width="9.140625" style="50"/>
    <col min="969" max="16384" width="9.140625" style="141"/>
  </cols>
  <sheetData>
    <row r="1" spans="1:968" s="1" customFormat="1" ht="15">
      <c r="A1" s="50"/>
      <c r="B1" s="122" t="s">
        <v>587</v>
      </c>
      <c r="C1" s="50"/>
      <c r="D1" s="50"/>
      <c r="E1" s="65"/>
      <c r="F1" s="65"/>
      <c r="G1" s="65"/>
      <c r="H1" s="166"/>
      <c r="I1" s="142"/>
      <c r="J1" s="142"/>
      <c r="K1" s="142"/>
      <c r="L1" s="142"/>
      <c r="M1" s="167"/>
      <c r="N1" s="142"/>
      <c r="O1" s="168"/>
      <c r="P1" s="169"/>
      <c r="Q1" s="166"/>
      <c r="R1" s="166"/>
      <c r="S1" s="262"/>
      <c r="T1" s="170"/>
      <c r="U1" s="170"/>
      <c r="V1" s="50"/>
      <c r="W1" s="50"/>
      <c r="X1" s="50"/>
      <c r="Y1" s="50"/>
      <c r="Z1" s="50"/>
      <c r="AA1" s="50"/>
      <c r="AB1" s="50"/>
      <c r="AC1" s="50"/>
      <c r="AD1" s="50"/>
      <c r="AE1" s="50"/>
      <c r="AF1" s="50"/>
      <c r="AG1" s="50"/>
      <c r="AH1" s="50"/>
      <c r="AI1" s="50"/>
      <c r="AJ1" s="50"/>
      <c r="AK1" s="50"/>
      <c r="AL1" s="50"/>
      <c r="AM1" s="50"/>
      <c r="AN1" s="50"/>
      <c r="AO1" s="50"/>
      <c r="AP1" s="50"/>
      <c r="AQ1" s="50"/>
      <c r="AR1" s="50"/>
      <c r="AS1" s="50"/>
      <c r="AT1" s="50"/>
      <c r="AU1" s="50"/>
      <c r="AV1" s="50"/>
      <c r="AW1" s="50"/>
      <c r="AX1" s="50"/>
      <c r="AY1" s="50"/>
      <c r="AZ1" s="50"/>
      <c r="BA1" s="50"/>
      <c r="BB1" s="50"/>
      <c r="BC1" s="50"/>
      <c r="BD1" s="50"/>
      <c r="BE1" s="50"/>
      <c r="BF1" s="50"/>
      <c r="BG1" s="50"/>
      <c r="BH1" s="50"/>
      <c r="BI1" s="50"/>
      <c r="BJ1" s="50"/>
      <c r="BK1" s="50"/>
      <c r="BL1" s="50"/>
      <c r="BM1" s="50"/>
      <c r="BN1" s="50"/>
      <c r="BO1" s="50"/>
      <c r="BP1" s="50"/>
      <c r="BQ1" s="50"/>
      <c r="BR1" s="50"/>
      <c r="BS1" s="50"/>
      <c r="BT1" s="50"/>
      <c r="BU1" s="50"/>
      <c r="BV1" s="50"/>
      <c r="BW1" s="50"/>
      <c r="BX1" s="50"/>
      <c r="BY1" s="50"/>
      <c r="BZ1" s="50"/>
      <c r="CA1" s="50"/>
      <c r="CB1" s="50"/>
      <c r="CC1" s="50"/>
      <c r="CD1" s="50"/>
      <c r="CE1" s="50"/>
      <c r="CF1" s="50"/>
      <c r="CG1" s="50"/>
      <c r="CH1" s="50"/>
      <c r="CI1" s="50"/>
      <c r="CJ1" s="50"/>
      <c r="CK1" s="50"/>
      <c r="CL1" s="50"/>
      <c r="CM1" s="50"/>
      <c r="CN1" s="50"/>
      <c r="CO1" s="50"/>
      <c r="CP1" s="50"/>
      <c r="CQ1" s="50"/>
      <c r="CR1" s="50"/>
      <c r="CS1" s="50"/>
      <c r="CT1" s="50"/>
      <c r="CU1" s="50"/>
      <c r="CV1" s="50"/>
      <c r="CW1" s="50"/>
      <c r="CX1" s="50"/>
      <c r="CY1" s="50"/>
      <c r="CZ1" s="50"/>
      <c r="DA1" s="50"/>
      <c r="DB1" s="50"/>
      <c r="DC1" s="50"/>
      <c r="DD1" s="50"/>
      <c r="DE1" s="50"/>
      <c r="DF1" s="50"/>
      <c r="DG1" s="50"/>
      <c r="DH1" s="50"/>
      <c r="DI1" s="50"/>
      <c r="DJ1" s="50"/>
      <c r="DK1" s="50"/>
      <c r="DL1" s="50"/>
      <c r="DM1" s="50"/>
      <c r="DN1" s="50"/>
      <c r="DO1" s="50"/>
      <c r="DP1" s="50"/>
      <c r="DQ1" s="50"/>
      <c r="DR1" s="50"/>
      <c r="DS1" s="50"/>
      <c r="DT1" s="50"/>
      <c r="DU1" s="50"/>
      <c r="DV1" s="50"/>
      <c r="DW1" s="50"/>
      <c r="DX1" s="50"/>
      <c r="DY1" s="50"/>
      <c r="DZ1" s="50"/>
      <c r="EA1" s="50"/>
      <c r="EB1" s="50"/>
      <c r="EC1" s="50"/>
      <c r="ED1" s="50"/>
      <c r="EE1" s="50"/>
      <c r="EF1" s="50"/>
      <c r="EG1" s="50"/>
      <c r="EH1" s="50"/>
      <c r="EI1" s="50"/>
      <c r="EJ1" s="50"/>
      <c r="EK1" s="50"/>
      <c r="EL1" s="50"/>
      <c r="EM1" s="50"/>
      <c r="EN1" s="50"/>
      <c r="EO1" s="50"/>
      <c r="EP1" s="50"/>
      <c r="EQ1" s="50"/>
      <c r="ER1" s="50"/>
      <c r="ES1" s="50"/>
      <c r="ET1" s="50"/>
      <c r="EU1" s="50"/>
      <c r="EV1" s="50"/>
      <c r="EW1" s="50"/>
      <c r="EX1" s="50"/>
      <c r="EY1" s="50"/>
      <c r="EZ1" s="50"/>
      <c r="FA1" s="50"/>
      <c r="FB1" s="50"/>
      <c r="FC1" s="50"/>
      <c r="FD1" s="50"/>
      <c r="FE1" s="50"/>
      <c r="FF1" s="50"/>
      <c r="FG1" s="50"/>
      <c r="FH1" s="50"/>
      <c r="FI1" s="50"/>
      <c r="FJ1" s="50"/>
      <c r="FK1" s="50"/>
      <c r="FL1" s="50"/>
      <c r="FM1" s="50"/>
      <c r="FN1" s="50"/>
      <c r="FO1" s="50"/>
      <c r="FP1" s="50"/>
      <c r="FQ1" s="50"/>
      <c r="FR1" s="50"/>
      <c r="FS1" s="50"/>
      <c r="FT1" s="50"/>
      <c r="FU1" s="50"/>
      <c r="FV1" s="50"/>
      <c r="FW1" s="50"/>
      <c r="FX1" s="50"/>
      <c r="FY1" s="50"/>
      <c r="FZ1" s="50"/>
      <c r="GA1" s="50"/>
      <c r="GB1" s="50"/>
      <c r="GC1" s="50"/>
      <c r="GD1" s="50"/>
      <c r="GE1" s="50"/>
      <c r="GF1" s="50"/>
      <c r="GG1" s="50"/>
      <c r="GH1" s="50"/>
      <c r="GI1" s="50"/>
      <c r="GJ1" s="50"/>
      <c r="GK1" s="50"/>
      <c r="GL1" s="50"/>
      <c r="GM1" s="50"/>
      <c r="GN1" s="50"/>
      <c r="GO1" s="50"/>
      <c r="GP1" s="50"/>
      <c r="GQ1" s="50"/>
      <c r="GR1" s="50"/>
      <c r="GS1" s="50"/>
      <c r="GT1" s="50"/>
      <c r="GU1" s="50"/>
      <c r="GV1" s="50"/>
      <c r="GW1" s="50"/>
      <c r="GX1" s="50"/>
      <c r="GY1" s="50"/>
      <c r="GZ1" s="50"/>
      <c r="HA1" s="50"/>
      <c r="HB1" s="50"/>
      <c r="HC1" s="50"/>
      <c r="HD1" s="50"/>
      <c r="HE1" s="50"/>
      <c r="HF1" s="50"/>
      <c r="HG1" s="50"/>
      <c r="HH1" s="50"/>
      <c r="HI1" s="50"/>
      <c r="HJ1" s="50"/>
      <c r="HK1" s="50"/>
      <c r="HL1" s="50"/>
      <c r="HM1" s="50"/>
      <c r="HN1" s="50"/>
      <c r="HO1" s="50"/>
      <c r="HP1" s="50"/>
      <c r="HQ1" s="50"/>
      <c r="HR1" s="50"/>
      <c r="HS1" s="50"/>
      <c r="HT1" s="50"/>
      <c r="HU1" s="50"/>
      <c r="HV1" s="50"/>
      <c r="HW1" s="50"/>
      <c r="HX1" s="50"/>
      <c r="HY1" s="50"/>
      <c r="HZ1" s="50"/>
      <c r="IA1" s="50"/>
      <c r="IB1" s="50"/>
      <c r="IC1" s="50"/>
      <c r="ID1" s="50"/>
      <c r="IE1" s="50"/>
      <c r="IF1" s="50"/>
      <c r="IG1" s="50"/>
      <c r="IH1" s="50"/>
      <c r="II1" s="50"/>
      <c r="IJ1" s="50"/>
      <c r="IK1" s="50"/>
      <c r="IL1" s="50"/>
      <c r="IM1" s="50"/>
      <c r="IN1" s="50"/>
      <c r="IO1" s="50"/>
      <c r="IP1" s="50"/>
      <c r="IQ1" s="50"/>
      <c r="IR1" s="50"/>
      <c r="IS1" s="50"/>
      <c r="IT1" s="50"/>
      <c r="IU1" s="50"/>
      <c r="IV1" s="50"/>
      <c r="IW1" s="50"/>
      <c r="IX1" s="50"/>
      <c r="IY1" s="50"/>
      <c r="IZ1" s="50"/>
      <c r="JA1" s="50"/>
      <c r="JB1" s="50"/>
      <c r="JC1" s="50"/>
      <c r="JD1" s="50"/>
      <c r="JE1" s="50"/>
      <c r="JF1" s="50"/>
      <c r="JG1" s="50"/>
      <c r="JH1" s="50"/>
      <c r="JI1" s="50"/>
      <c r="JJ1" s="50"/>
      <c r="JK1" s="50"/>
      <c r="JL1" s="50"/>
      <c r="JM1" s="50"/>
      <c r="JN1" s="50"/>
      <c r="JO1" s="50"/>
      <c r="JP1" s="50"/>
      <c r="JQ1" s="50"/>
      <c r="JR1" s="50"/>
      <c r="JS1" s="50"/>
      <c r="JT1" s="50"/>
      <c r="JU1" s="50"/>
      <c r="JV1" s="50"/>
      <c r="JW1" s="50"/>
      <c r="JX1" s="50"/>
      <c r="JY1" s="50"/>
      <c r="JZ1" s="50"/>
      <c r="KA1" s="50"/>
      <c r="KB1" s="50"/>
      <c r="KC1" s="50"/>
      <c r="KD1" s="50"/>
      <c r="KE1" s="50"/>
      <c r="KF1" s="50"/>
      <c r="KG1" s="50"/>
      <c r="KH1" s="50"/>
      <c r="KI1" s="50"/>
      <c r="KJ1" s="50"/>
      <c r="KK1" s="50"/>
      <c r="KL1" s="50"/>
      <c r="KM1" s="50"/>
      <c r="KN1" s="50"/>
      <c r="KO1" s="50"/>
      <c r="KP1" s="50"/>
      <c r="KQ1" s="50"/>
      <c r="KR1" s="50"/>
      <c r="KS1" s="50"/>
      <c r="KT1" s="50"/>
      <c r="KU1" s="50"/>
      <c r="KV1" s="50"/>
      <c r="KW1" s="50"/>
      <c r="KX1" s="50"/>
      <c r="KY1" s="50"/>
      <c r="KZ1" s="50"/>
      <c r="LA1" s="50"/>
      <c r="LB1" s="50"/>
      <c r="LC1" s="50"/>
      <c r="LD1" s="50"/>
      <c r="LE1" s="50"/>
      <c r="LF1" s="50"/>
      <c r="LG1" s="50"/>
      <c r="LH1" s="50"/>
      <c r="LI1" s="50"/>
      <c r="LJ1" s="50"/>
      <c r="LK1" s="50"/>
      <c r="LL1" s="50"/>
      <c r="LM1" s="50"/>
      <c r="LN1" s="50"/>
      <c r="LO1" s="50"/>
      <c r="LP1" s="50"/>
      <c r="LQ1" s="50"/>
      <c r="LR1" s="50"/>
      <c r="LS1" s="50"/>
      <c r="LT1" s="50"/>
      <c r="LU1" s="50"/>
      <c r="LV1" s="50"/>
      <c r="LW1" s="50"/>
      <c r="LX1" s="50"/>
      <c r="LY1" s="50"/>
      <c r="LZ1" s="50"/>
      <c r="MA1" s="50"/>
      <c r="MB1" s="50"/>
      <c r="MC1" s="50"/>
      <c r="MD1" s="50"/>
      <c r="ME1" s="50"/>
      <c r="MF1" s="50"/>
      <c r="MG1" s="50"/>
      <c r="MH1" s="50"/>
      <c r="MI1" s="50"/>
      <c r="MJ1" s="50"/>
      <c r="MK1" s="50"/>
      <c r="ML1" s="50"/>
      <c r="MM1" s="50"/>
      <c r="MN1" s="50"/>
      <c r="MO1" s="50"/>
      <c r="MP1" s="50"/>
      <c r="MQ1" s="50"/>
      <c r="MR1" s="50"/>
      <c r="MS1" s="50"/>
      <c r="MT1" s="50"/>
      <c r="MU1" s="50"/>
      <c r="MV1" s="50"/>
      <c r="MW1" s="50"/>
      <c r="MX1" s="50"/>
      <c r="MY1" s="50"/>
      <c r="MZ1" s="50"/>
      <c r="NA1" s="50"/>
      <c r="NB1" s="50"/>
      <c r="NC1" s="50"/>
      <c r="ND1" s="50"/>
      <c r="NE1" s="50"/>
      <c r="NF1" s="50"/>
      <c r="NG1" s="50"/>
      <c r="NH1" s="50"/>
      <c r="NI1" s="50"/>
      <c r="NJ1" s="50"/>
      <c r="NK1" s="50"/>
      <c r="NL1" s="50"/>
      <c r="NM1" s="50"/>
      <c r="NN1" s="50"/>
      <c r="NO1" s="50"/>
      <c r="NP1" s="50"/>
      <c r="NQ1" s="50"/>
      <c r="NR1" s="50"/>
      <c r="NS1" s="50"/>
      <c r="NT1" s="50"/>
      <c r="NU1" s="50"/>
      <c r="NV1" s="50"/>
      <c r="NW1" s="50"/>
      <c r="NX1" s="50"/>
      <c r="NY1" s="50"/>
      <c r="NZ1" s="50"/>
      <c r="OA1" s="50"/>
      <c r="OB1" s="50"/>
      <c r="OC1" s="50"/>
      <c r="OD1" s="50"/>
      <c r="OE1" s="50"/>
      <c r="OF1" s="50"/>
      <c r="OG1" s="50"/>
      <c r="OH1" s="50"/>
      <c r="OI1" s="50"/>
      <c r="OJ1" s="50"/>
      <c r="OK1" s="50"/>
      <c r="OL1" s="50"/>
      <c r="OM1" s="50"/>
      <c r="ON1" s="50"/>
      <c r="OO1" s="50"/>
      <c r="OP1" s="50"/>
      <c r="OQ1" s="50"/>
      <c r="OR1" s="50"/>
      <c r="OS1" s="50"/>
      <c r="OT1" s="50"/>
      <c r="OU1" s="50"/>
      <c r="OV1" s="50"/>
      <c r="OW1" s="50"/>
      <c r="OX1" s="50"/>
      <c r="OY1" s="50"/>
      <c r="OZ1" s="50"/>
      <c r="PA1" s="50"/>
      <c r="PB1" s="50"/>
      <c r="PC1" s="50"/>
      <c r="PD1" s="50"/>
      <c r="PE1" s="50"/>
      <c r="PF1" s="50"/>
      <c r="PG1" s="50"/>
      <c r="PH1" s="50"/>
      <c r="PI1" s="50"/>
      <c r="PJ1" s="50"/>
      <c r="PK1" s="50"/>
      <c r="PL1" s="50"/>
      <c r="PM1" s="50"/>
      <c r="PN1" s="50"/>
      <c r="PO1" s="50"/>
      <c r="PP1" s="50"/>
      <c r="PQ1" s="50"/>
      <c r="PR1" s="50"/>
      <c r="PS1" s="50"/>
      <c r="PT1" s="50"/>
      <c r="PU1" s="50"/>
      <c r="PV1" s="50"/>
      <c r="PW1" s="50"/>
      <c r="PX1" s="50"/>
      <c r="PY1" s="50"/>
      <c r="PZ1" s="50"/>
      <c r="QA1" s="50"/>
      <c r="QB1" s="50"/>
      <c r="QC1" s="50"/>
      <c r="QD1" s="50"/>
      <c r="QE1" s="50"/>
      <c r="QF1" s="50"/>
      <c r="QG1" s="50"/>
      <c r="QH1" s="50"/>
      <c r="QI1" s="50"/>
      <c r="QJ1" s="50"/>
      <c r="QK1" s="50"/>
      <c r="QL1" s="50"/>
      <c r="QM1" s="50"/>
      <c r="QN1" s="50"/>
      <c r="QO1" s="50"/>
      <c r="QP1" s="50"/>
      <c r="QQ1" s="50"/>
      <c r="QR1" s="50"/>
      <c r="QS1" s="50"/>
      <c r="QT1" s="50"/>
      <c r="QU1" s="50"/>
      <c r="QV1" s="50"/>
      <c r="QW1" s="50"/>
      <c r="QX1" s="50"/>
      <c r="QY1" s="50"/>
      <c r="QZ1" s="50"/>
      <c r="RA1" s="50"/>
      <c r="RB1" s="50"/>
      <c r="RC1" s="50"/>
      <c r="RD1" s="50"/>
      <c r="RE1" s="50"/>
      <c r="RF1" s="50"/>
      <c r="RG1" s="50"/>
      <c r="RH1" s="50"/>
      <c r="RI1" s="50"/>
      <c r="RJ1" s="50"/>
      <c r="RK1" s="50"/>
      <c r="RL1" s="50"/>
      <c r="RM1" s="50"/>
      <c r="RN1" s="50"/>
      <c r="RO1" s="50"/>
      <c r="RP1" s="50"/>
      <c r="RQ1" s="50"/>
      <c r="RR1" s="50"/>
      <c r="RS1" s="50"/>
      <c r="RT1" s="50"/>
      <c r="RU1" s="50"/>
      <c r="RV1" s="50"/>
      <c r="RW1" s="50"/>
      <c r="RX1" s="50"/>
      <c r="RY1" s="50"/>
      <c r="RZ1" s="50"/>
      <c r="SA1" s="50"/>
      <c r="SB1" s="50"/>
      <c r="SC1" s="50"/>
      <c r="SD1" s="50"/>
      <c r="SE1" s="50"/>
      <c r="SF1" s="50"/>
      <c r="SG1" s="50"/>
      <c r="SH1" s="50"/>
      <c r="SI1" s="50"/>
      <c r="SJ1" s="50"/>
      <c r="SK1" s="50"/>
      <c r="SL1" s="50"/>
      <c r="SM1" s="50"/>
      <c r="SN1" s="50"/>
      <c r="SO1" s="50"/>
      <c r="SP1" s="50"/>
      <c r="SQ1" s="50"/>
      <c r="SR1" s="50"/>
      <c r="SS1" s="50"/>
      <c r="ST1" s="50"/>
      <c r="SU1" s="50"/>
      <c r="SV1" s="50"/>
      <c r="SW1" s="50"/>
      <c r="SX1" s="50"/>
      <c r="SY1" s="50"/>
      <c r="SZ1" s="50"/>
      <c r="TA1" s="50"/>
      <c r="TB1" s="50"/>
      <c r="TC1" s="50"/>
      <c r="TD1" s="50"/>
      <c r="TE1" s="50"/>
      <c r="TF1" s="50"/>
      <c r="TG1" s="50"/>
      <c r="TH1" s="50"/>
      <c r="TI1" s="50"/>
      <c r="TJ1" s="50"/>
      <c r="TK1" s="50"/>
      <c r="TL1" s="50"/>
      <c r="TM1" s="50"/>
      <c r="TN1" s="50"/>
      <c r="TO1" s="50"/>
      <c r="TP1" s="50"/>
      <c r="TQ1" s="50"/>
      <c r="TR1" s="50"/>
      <c r="TS1" s="50"/>
      <c r="TT1" s="50"/>
      <c r="TU1" s="50"/>
      <c r="TV1" s="50"/>
      <c r="TW1" s="50"/>
      <c r="TX1" s="50"/>
      <c r="TY1" s="50"/>
      <c r="TZ1" s="50"/>
      <c r="UA1" s="50"/>
      <c r="UB1" s="50"/>
      <c r="UC1" s="50"/>
      <c r="UD1" s="50"/>
      <c r="UE1" s="50"/>
      <c r="UF1" s="50"/>
      <c r="UG1" s="50"/>
      <c r="UH1" s="50"/>
      <c r="UI1" s="50"/>
      <c r="UJ1" s="50"/>
      <c r="UK1" s="50"/>
      <c r="UL1" s="50"/>
      <c r="UM1" s="50"/>
      <c r="UN1" s="50"/>
      <c r="UO1" s="50"/>
      <c r="UP1" s="50"/>
      <c r="UQ1" s="50"/>
      <c r="UR1" s="50"/>
      <c r="US1" s="50"/>
      <c r="UT1" s="50"/>
      <c r="UU1" s="50"/>
      <c r="UV1" s="50"/>
      <c r="UW1" s="50"/>
      <c r="UX1" s="50"/>
      <c r="UY1" s="50"/>
      <c r="UZ1" s="50"/>
      <c r="VA1" s="50"/>
      <c r="VB1" s="50"/>
      <c r="VC1" s="50"/>
      <c r="VD1" s="50"/>
      <c r="VE1" s="50"/>
      <c r="VF1" s="50"/>
      <c r="VG1" s="50"/>
      <c r="VH1" s="50"/>
      <c r="VI1" s="50"/>
      <c r="VJ1" s="50"/>
      <c r="VK1" s="50"/>
      <c r="VL1" s="50"/>
      <c r="VM1" s="50"/>
      <c r="VN1" s="50"/>
      <c r="VO1" s="50"/>
      <c r="VP1" s="50"/>
      <c r="VQ1" s="50"/>
      <c r="VR1" s="50"/>
      <c r="VS1" s="50"/>
      <c r="VT1" s="50"/>
      <c r="VU1" s="50"/>
      <c r="VV1" s="50"/>
      <c r="VW1" s="50"/>
      <c r="VX1" s="50"/>
      <c r="VY1" s="50"/>
      <c r="VZ1" s="50"/>
      <c r="WA1" s="50"/>
      <c r="WB1" s="50"/>
      <c r="WC1" s="50"/>
      <c r="WD1" s="50"/>
      <c r="WE1" s="50"/>
      <c r="WF1" s="50"/>
      <c r="WG1" s="50"/>
      <c r="WH1" s="50"/>
      <c r="WI1" s="50"/>
      <c r="WJ1" s="50"/>
      <c r="WK1" s="50"/>
      <c r="WL1" s="50"/>
      <c r="WM1" s="50"/>
      <c r="WN1" s="50"/>
      <c r="WO1" s="50"/>
      <c r="WP1" s="50"/>
      <c r="WQ1" s="50"/>
      <c r="WR1" s="50"/>
      <c r="WS1" s="50"/>
      <c r="WT1" s="50"/>
      <c r="WU1" s="50"/>
      <c r="WV1" s="50"/>
      <c r="WW1" s="50"/>
      <c r="WX1" s="50"/>
      <c r="WY1" s="50"/>
      <c r="WZ1" s="50"/>
      <c r="XA1" s="50"/>
      <c r="XB1" s="50"/>
      <c r="XC1" s="50"/>
      <c r="XD1" s="50"/>
      <c r="XE1" s="50"/>
      <c r="XF1" s="50"/>
      <c r="XG1" s="50"/>
      <c r="XH1" s="50"/>
      <c r="XI1" s="50"/>
      <c r="XJ1" s="50"/>
      <c r="XK1" s="50"/>
      <c r="XL1" s="50"/>
      <c r="XM1" s="50"/>
      <c r="XN1" s="50"/>
      <c r="XO1" s="50"/>
      <c r="XP1" s="50"/>
      <c r="XQ1" s="50"/>
      <c r="XR1" s="50"/>
      <c r="XS1" s="50"/>
      <c r="XT1" s="50"/>
      <c r="XU1" s="50"/>
      <c r="XV1" s="50"/>
      <c r="XW1" s="50"/>
      <c r="XX1" s="50"/>
      <c r="XY1" s="50"/>
      <c r="XZ1" s="50"/>
      <c r="YA1" s="50"/>
      <c r="YB1" s="50"/>
      <c r="YC1" s="50"/>
      <c r="YD1" s="50"/>
      <c r="YE1" s="50"/>
      <c r="YF1" s="50"/>
      <c r="YG1" s="50"/>
      <c r="YH1" s="50"/>
      <c r="YI1" s="50"/>
      <c r="YJ1" s="50"/>
      <c r="YK1" s="50"/>
      <c r="YL1" s="50"/>
      <c r="YM1" s="50"/>
      <c r="YN1" s="50"/>
      <c r="YO1" s="50"/>
      <c r="YP1" s="50"/>
      <c r="YQ1" s="50"/>
      <c r="YR1" s="50"/>
      <c r="YS1" s="50"/>
      <c r="YT1" s="50"/>
      <c r="YU1" s="50"/>
      <c r="YV1" s="50"/>
      <c r="YW1" s="50"/>
      <c r="YX1" s="50"/>
      <c r="YY1" s="50"/>
      <c r="YZ1" s="50"/>
      <c r="ZA1" s="50"/>
      <c r="ZB1" s="50"/>
      <c r="ZC1" s="50"/>
      <c r="ZD1" s="50"/>
      <c r="ZE1" s="50"/>
      <c r="ZF1" s="50"/>
      <c r="ZG1" s="50"/>
      <c r="ZH1" s="50"/>
      <c r="ZI1" s="50"/>
      <c r="ZJ1" s="50"/>
      <c r="ZK1" s="50"/>
      <c r="ZL1" s="50"/>
      <c r="ZM1" s="50"/>
      <c r="ZN1" s="50"/>
      <c r="ZO1" s="50"/>
      <c r="ZP1" s="50"/>
      <c r="ZQ1" s="50"/>
      <c r="ZR1" s="50"/>
      <c r="ZS1" s="50"/>
      <c r="ZT1" s="50"/>
      <c r="ZU1" s="50"/>
      <c r="ZV1" s="50"/>
      <c r="ZW1" s="50"/>
      <c r="ZX1" s="50"/>
      <c r="ZY1" s="50"/>
      <c r="ZZ1" s="50"/>
      <c r="AAA1" s="50"/>
      <c r="AAB1" s="50"/>
      <c r="AAC1" s="50"/>
      <c r="AAD1" s="50"/>
      <c r="AAE1" s="50"/>
      <c r="AAF1" s="50"/>
      <c r="AAG1" s="50"/>
      <c r="AAH1" s="50"/>
      <c r="AAI1" s="50"/>
      <c r="AAJ1" s="50"/>
      <c r="AAK1" s="50"/>
      <c r="AAL1" s="50"/>
      <c r="AAM1" s="50"/>
      <c r="AAN1" s="50"/>
      <c r="AAO1" s="50"/>
      <c r="AAP1" s="50"/>
      <c r="AAQ1" s="50"/>
      <c r="AAR1" s="50"/>
      <c r="AAS1" s="50"/>
      <c r="AAT1" s="50"/>
      <c r="AAU1" s="50"/>
      <c r="AAV1" s="50"/>
      <c r="AAW1" s="50"/>
      <c r="AAX1" s="50"/>
      <c r="AAY1" s="50"/>
      <c r="AAZ1" s="50"/>
      <c r="ABA1" s="50"/>
      <c r="ABB1" s="50"/>
      <c r="ABC1" s="50"/>
      <c r="ABD1" s="50"/>
      <c r="ABE1" s="50"/>
      <c r="ABF1" s="50"/>
      <c r="ABG1" s="50"/>
      <c r="ABH1" s="50"/>
      <c r="ABI1" s="50"/>
      <c r="ABJ1" s="50"/>
      <c r="ABK1" s="50"/>
      <c r="ABL1" s="50"/>
      <c r="ABM1" s="50"/>
      <c r="ABN1" s="50"/>
      <c r="ABO1" s="50"/>
      <c r="ABP1" s="50"/>
      <c r="ABQ1" s="50"/>
      <c r="ABR1" s="50"/>
      <c r="ABS1" s="50"/>
      <c r="ABT1" s="50"/>
      <c r="ABU1" s="50"/>
      <c r="ABV1" s="50"/>
      <c r="ABW1" s="50"/>
      <c r="ABX1" s="50"/>
      <c r="ABY1" s="50"/>
      <c r="ABZ1" s="50"/>
      <c r="ACA1" s="50"/>
      <c r="ACB1" s="50"/>
      <c r="ACC1" s="50"/>
      <c r="ACD1" s="50"/>
      <c r="ACE1" s="50"/>
      <c r="ACF1" s="50"/>
      <c r="ACG1" s="50"/>
      <c r="ACH1" s="50"/>
      <c r="ACI1" s="50"/>
      <c r="ACJ1" s="50"/>
      <c r="ACK1" s="50"/>
      <c r="ACL1" s="50"/>
      <c r="ACM1" s="50"/>
      <c r="ACN1" s="50"/>
      <c r="ACO1" s="50"/>
      <c r="ACP1" s="50"/>
      <c r="ACQ1" s="50"/>
      <c r="ACR1" s="50"/>
      <c r="ACS1" s="50"/>
      <c r="ACT1" s="50"/>
      <c r="ACU1" s="50"/>
      <c r="ACV1" s="50"/>
      <c r="ACW1" s="50"/>
      <c r="ACX1" s="50"/>
      <c r="ACY1" s="50"/>
      <c r="ACZ1" s="50"/>
      <c r="ADA1" s="50"/>
      <c r="ADB1" s="50"/>
      <c r="ADC1" s="50"/>
      <c r="ADD1" s="50"/>
      <c r="ADE1" s="50"/>
      <c r="ADF1" s="50"/>
      <c r="ADG1" s="50"/>
      <c r="ADH1" s="50"/>
      <c r="ADI1" s="50"/>
      <c r="ADJ1" s="50"/>
      <c r="ADK1" s="50"/>
      <c r="ADL1" s="50"/>
      <c r="ADM1" s="50"/>
      <c r="ADN1" s="50"/>
      <c r="ADO1" s="50"/>
      <c r="ADP1" s="50"/>
      <c r="ADQ1" s="50"/>
      <c r="ADR1" s="50"/>
      <c r="ADS1" s="50"/>
      <c r="ADT1" s="50"/>
      <c r="ADU1" s="50"/>
      <c r="ADV1" s="50"/>
      <c r="ADW1" s="50"/>
      <c r="ADX1" s="50"/>
      <c r="ADY1" s="50"/>
      <c r="ADZ1" s="50"/>
      <c r="AEA1" s="50"/>
      <c r="AEB1" s="50"/>
      <c r="AEC1" s="50"/>
      <c r="AED1" s="50"/>
      <c r="AEE1" s="50"/>
      <c r="AEF1" s="50"/>
      <c r="AEG1" s="50"/>
      <c r="AEH1" s="50"/>
      <c r="AEI1" s="50"/>
      <c r="AEJ1" s="50"/>
      <c r="AEK1" s="50"/>
      <c r="AEL1" s="50"/>
      <c r="AEM1" s="50"/>
      <c r="AEN1" s="50"/>
      <c r="AEO1" s="50"/>
      <c r="AEP1" s="50"/>
      <c r="AEQ1" s="50"/>
      <c r="AER1" s="50"/>
      <c r="AES1" s="50"/>
      <c r="AET1" s="50"/>
      <c r="AEU1" s="50"/>
      <c r="AEV1" s="50"/>
      <c r="AEW1" s="50"/>
      <c r="AEX1" s="50"/>
      <c r="AEY1" s="50"/>
      <c r="AEZ1" s="50"/>
      <c r="AFA1" s="50"/>
      <c r="AFB1" s="50"/>
      <c r="AFC1" s="50"/>
      <c r="AFD1" s="50"/>
      <c r="AFE1" s="50"/>
      <c r="AFF1" s="50"/>
      <c r="AFG1" s="50"/>
      <c r="AFH1" s="50"/>
      <c r="AFI1" s="50"/>
      <c r="AFJ1" s="50"/>
      <c r="AFK1" s="50"/>
      <c r="AFL1" s="50"/>
      <c r="AFM1" s="50"/>
      <c r="AFN1" s="50"/>
      <c r="AFO1" s="50"/>
      <c r="AFP1" s="50"/>
      <c r="AFQ1" s="50"/>
      <c r="AFR1" s="50"/>
      <c r="AFS1" s="50"/>
      <c r="AFT1" s="50"/>
      <c r="AFU1" s="50"/>
      <c r="AFV1" s="50"/>
      <c r="AFW1" s="50"/>
      <c r="AFX1" s="50"/>
      <c r="AFY1" s="50"/>
      <c r="AFZ1" s="50"/>
      <c r="AGA1" s="50"/>
      <c r="AGB1" s="50"/>
      <c r="AGC1" s="50"/>
      <c r="AGD1" s="50"/>
      <c r="AGE1" s="50"/>
      <c r="AGF1" s="50"/>
      <c r="AGG1" s="50"/>
      <c r="AGH1" s="50"/>
      <c r="AGI1" s="50"/>
      <c r="AGJ1" s="50"/>
      <c r="AGK1" s="50"/>
      <c r="AGL1" s="50"/>
      <c r="AGM1" s="50"/>
      <c r="AGN1" s="50"/>
      <c r="AGO1" s="50"/>
      <c r="AGP1" s="50"/>
      <c r="AGQ1" s="50"/>
      <c r="AGR1" s="50"/>
      <c r="AGS1" s="50"/>
      <c r="AGT1" s="50"/>
      <c r="AGU1" s="50"/>
      <c r="AGV1" s="50"/>
      <c r="AGW1" s="50"/>
      <c r="AGX1" s="50"/>
      <c r="AGY1" s="50"/>
      <c r="AGZ1" s="50"/>
      <c r="AHA1" s="50"/>
      <c r="AHB1" s="50"/>
      <c r="AHC1" s="50"/>
      <c r="AHD1" s="50"/>
      <c r="AHE1" s="50"/>
      <c r="AHF1" s="50"/>
      <c r="AHG1" s="50"/>
      <c r="AHH1" s="50"/>
      <c r="AHI1" s="50"/>
      <c r="AHJ1" s="50"/>
      <c r="AHK1" s="50"/>
      <c r="AHL1" s="50"/>
      <c r="AHM1" s="50"/>
      <c r="AHN1" s="50"/>
      <c r="AHO1" s="50"/>
      <c r="AHP1" s="50"/>
      <c r="AHQ1" s="50"/>
      <c r="AHR1" s="50"/>
      <c r="AHS1" s="50"/>
      <c r="AHT1" s="50"/>
      <c r="AHU1" s="50"/>
      <c r="AHV1" s="50"/>
      <c r="AHW1" s="50"/>
      <c r="AHX1" s="50"/>
      <c r="AHY1" s="50"/>
      <c r="AHZ1" s="50"/>
      <c r="AIA1" s="50"/>
      <c r="AIB1" s="50"/>
      <c r="AIC1" s="50"/>
      <c r="AID1" s="50"/>
      <c r="AIE1" s="50"/>
      <c r="AIF1" s="50"/>
      <c r="AIG1" s="50"/>
      <c r="AIH1" s="50"/>
      <c r="AII1" s="50"/>
      <c r="AIJ1" s="50"/>
      <c r="AIK1" s="50"/>
      <c r="AIL1" s="50"/>
      <c r="AIM1" s="50"/>
      <c r="AIN1" s="50"/>
      <c r="AIO1" s="50"/>
      <c r="AIP1" s="50"/>
      <c r="AIQ1" s="50"/>
      <c r="AIR1" s="50"/>
      <c r="AIS1" s="50"/>
      <c r="AIT1" s="50"/>
      <c r="AIU1" s="50"/>
      <c r="AIV1" s="50"/>
      <c r="AIW1" s="50"/>
      <c r="AIX1" s="50"/>
      <c r="AIY1" s="50"/>
      <c r="AIZ1" s="50"/>
      <c r="AJA1" s="50"/>
      <c r="AJB1" s="50"/>
      <c r="AJC1" s="50"/>
      <c r="AJD1" s="50"/>
      <c r="AJE1" s="50"/>
      <c r="AJF1" s="50"/>
      <c r="AJG1" s="50"/>
      <c r="AJH1" s="50"/>
      <c r="AJI1" s="50"/>
      <c r="AJJ1" s="50"/>
      <c r="AJK1" s="50"/>
      <c r="AJL1" s="50"/>
      <c r="AJM1" s="50"/>
      <c r="AJN1" s="50"/>
      <c r="AJO1" s="50"/>
      <c r="AJP1" s="50"/>
      <c r="AJQ1" s="50"/>
      <c r="AJR1" s="50"/>
      <c r="AJS1" s="50"/>
      <c r="AJT1" s="50"/>
      <c r="AJU1" s="50"/>
      <c r="AJV1" s="50"/>
      <c r="AJW1" s="50"/>
      <c r="AJX1" s="50"/>
      <c r="AJY1" s="50"/>
      <c r="AJZ1" s="50"/>
      <c r="AKA1" s="50"/>
      <c r="AKB1" s="50"/>
      <c r="AKC1" s="50"/>
      <c r="AKD1" s="50"/>
      <c r="AKE1" s="50"/>
      <c r="AKF1" s="50"/>
    </row>
    <row r="2" spans="1:968" s="49" customFormat="1" ht="15">
      <c r="A2" s="48"/>
      <c r="B2" s="164" t="s">
        <v>154</v>
      </c>
      <c r="C2" s="165">
        <v>7.8E-2</v>
      </c>
      <c r="D2" s="114"/>
      <c r="E2" s="574" t="s">
        <v>523</v>
      </c>
      <c r="F2" s="573" t="s">
        <v>524</v>
      </c>
      <c r="G2" s="573" t="s">
        <v>523</v>
      </c>
      <c r="H2" s="573" t="s">
        <v>523</v>
      </c>
      <c r="I2" s="573" t="s">
        <v>523</v>
      </c>
      <c r="J2" s="573" t="s">
        <v>523</v>
      </c>
      <c r="K2" s="573" t="s">
        <v>523</v>
      </c>
      <c r="L2" s="573" t="s">
        <v>523</v>
      </c>
      <c r="M2" s="573" t="s">
        <v>523</v>
      </c>
      <c r="N2" s="573" t="s">
        <v>523</v>
      </c>
      <c r="O2" s="861" t="s">
        <v>523</v>
      </c>
      <c r="P2" s="862" t="s">
        <v>439</v>
      </c>
      <c r="Q2" s="862" t="s">
        <v>439</v>
      </c>
      <c r="R2" s="573" t="s">
        <v>523</v>
      </c>
      <c r="S2" s="573" t="s">
        <v>525</v>
      </c>
      <c r="T2" s="862" t="s">
        <v>439</v>
      </c>
      <c r="U2" s="862" t="s">
        <v>439</v>
      </c>
      <c r="V2" s="570"/>
      <c r="W2" s="62"/>
      <c r="X2" s="62"/>
      <c r="Y2" s="62"/>
      <c r="Z2" s="62"/>
      <c r="AA2" s="62"/>
      <c r="AB2" s="62"/>
      <c r="AC2" s="62"/>
      <c r="AD2" s="62"/>
      <c r="AE2" s="62"/>
      <c r="AF2" s="62"/>
      <c r="AG2" s="62"/>
      <c r="AH2" s="62"/>
      <c r="AI2" s="62"/>
      <c r="AJ2" s="62"/>
      <c r="AK2" s="62"/>
      <c r="AL2" s="62"/>
      <c r="AM2" s="62"/>
      <c r="AN2" s="62"/>
      <c r="AO2" s="62"/>
      <c r="AP2" s="62"/>
      <c r="AQ2" s="62"/>
      <c r="AR2" s="62"/>
      <c r="AS2" s="62"/>
      <c r="AT2" s="62"/>
      <c r="AU2" s="62"/>
      <c r="AV2" s="62"/>
      <c r="AW2" s="62"/>
      <c r="AX2" s="62"/>
      <c r="AY2" s="62"/>
      <c r="AZ2" s="62"/>
      <c r="BA2" s="62"/>
      <c r="BB2" s="62"/>
      <c r="BC2" s="62"/>
      <c r="BD2" s="62"/>
      <c r="BE2" s="62"/>
      <c r="BF2" s="62"/>
      <c r="BG2" s="62"/>
      <c r="BH2" s="62"/>
      <c r="BI2" s="62"/>
      <c r="BJ2" s="62"/>
      <c r="BK2" s="62"/>
      <c r="BL2" s="62"/>
      <c r="BM2" s="62"/>
      <c r="BN2" s="62"/>
      <c r="BO2" s="62"/>
      <c r="BP2" s="62"/>
      <c r="BQ2" s="62"/>
      <c r="BR2" s="62"/>
      <c r="BS2" s="62"/>
      <c r="BT2" s="62"/>
      <c r="BU2" s="62"/>
      <c r="BV2" s="62"/>
      <c r="BW2" s="62"/>
      <c r="BX2" s="62"/>
      <c r="BY2" s="62"/>
      <c r="BZ2" s="62"/>
      <c r="CA2" s="62"/>
      <c r="CB2" s="62"/>
      <c r="CC2" s="62"/>
      <c r="CD2" s="62"/>
      <c r="CE2" s="62"/>
      <c r="CF2" s="62"/>
      <c r="CG2" s="62"/>
      <c r="CH2" s="62"/>
      <c r="CI2" s="62"/>
      <c r="CJ2" s="62"/>
      <c r="CK2" s="62"/>
      <c r="CL2" s="62"/>
      <c r="CM2" s="62"/>
      <c r="CN2" s="62"/>
      <c r="CO2" s="62"/>
      <c r="CP2" s="62"/>
      <c r="CQ2" s="62"/>
      <c r="CR2" s="62"/>
      <c r="CS2" s="62"/>
      <c r="CT2" s="62"/>
      <c r="CU2" s="62"/>
      <c r="CV2" s="62"/>
      <c r="CW2" s="62"/>
      <c r="CX2" s="62"/>
      <c r="CY2" s="62"/>
      <c r="CZ2" s="62"/>
      <c r="DA2" s="62"/>
      <c r="DB2" s="62"/>
      <c r="DC2" s="62"/>
      <c r="DD2" s="62"/>
      <c r="DE2" s="62"/>
      <c r="DF2" s="62"/>
      <c r="DG2" s="62"/>
      <c r="DH2" s="62"/>
      <c r="DI2" s="62"/>
      <c r="DJ2" s="62"/>
      <c r="DK2" s="62"/>
      <c r="DL2" s="62"/>
      <c r="DM2" s="62"/>
      <c r="DN2" s="62"/>
      <c r="DO2" s="62"/>
      <c r="DP2" s="62"/>
      <c r="DQ2" s="62"/>
      <c r="DR2" s="62"/>
      <c r="DS2" s="62"/>
      <c r="DT2" s="62"/>
      <c r="DU2" s="62"/>
      <c r="DV2" s="62"/>
      <c r="DW2" s="62"/>
      <c r="DX2" s="62"/>
      <c r="DY2" s="62"/>
      <c r="DZ2" s="62"/>
      <c r="EA2" s="62"/>
      <c r="EB2" s="62"/>
      <c r="EC2" s="62"/>
      <c r="ED2" s="62"/>
      <c r="EE2" s="62"/>
      <c r="EF2" s="62"/>
      <c r="EG2" s="62"/>
      <c r="EH2" s="62"/>
      <c r="EI2" s="62"/>
      <c r="EJ2" s="62"/>
      <c r="EK2" s="62"/>
      <c r="EL2" s="62"/>
      <c r="EM2" s="62"/>
      <c r="EN2" s="62"/>
      <c r="EO2" s="62"/>
      <c r="EP2" s="62"/>
      <c r="EQ2" s="62"/>
      <c r="ER2" s="62"/>
      <c r="ES2" s="62"/>
      <c r="ET2" s="62"/>
      <c r="EU2" s="62"/>
      <c r="EV2" s="62"/>
      <c r="EW2" s="62"/>
      <c r="EX2" s="62"/>
      <c r="EY2" s="62"/>
      <c r="EZ2" s="62"/>
      <c r="FA2" s="62"/>
      <c r="FB2" s="62"/>
      <c r="FC2" s="62"/>
      <c r="FD2" s="62"/>
      <c r="FE2" s="62"/>
      <c r="FF2" s="62"/>
      <c r="FG2" s="62"/>
      <c r="FH2" s="62"/>
      <c r="FI2" s="62"/>
      <c r="FJ2" s="62"/>
      <c r="FK2" s="62"/>
      <c r="FL2" s="62"/>
      <c r="FM2" s="62"/>
      <c r="FN2" s="62"/>
      <c r="FO2" s="62"/>
      <c r="FP2" s="62"/>
      <c r="FQ2" s="62"/>
      <c r="FR2" s="62"/>
      <c r="FS2" s="62"/>
      <c r="FT2" s="62"/>
      <c r="FU2" s="62"/>
      <c r="FV2" s="62"/>
      <c r="FW2" s="62"/>
      <c r="FX2" s="62"/>
      <c r="FY2" s="62"/>
      <c r="FZ2" s="62"/>
      <c r="GA2" s="62"/>
      <c r="GB2" s="62"/>
      <c r="GC2" s="62"/>
      <c r="GD2" s="62"/>
      <c r="GE2" s="62"/>
      <c r="GF2" s="62"/>
      <c r="GG2" s="62"/>
      <c r="GH2" s="62"/>
      <c r="GI2" s="62"/>
      <c r="GJ2" s="62"/>
      <c r="GK2" s="62"/>
      <c r="GL2" s="62"/>
      <c r="GM2" s="62"/>
      <c r="GN2" s="62"/>
      <c r="GO2" s="62"/>
      <c r="GP2" s="62"/>
      <c r="GQ2" s="62"/>
      <c r="GR2" s="62"/>
      <c r="GS2" s="62"/>
      <c r="GT2" s="62"/>
      <c r="GU2" s="62"/>
      <c r="GV2" s="62"/>
      <c r="GW2" s="62"/>
      <c r="GX2" s="62"/>
      <c r="GY2" s="62"/>
      <c r="GZ2" s="62"/>
      <c r="HA2" s="62"/>
      <c r="HB2" s="62"/>
      <c r="HC2" s="62"/>
      <c r="HD2" s="62"/>
      <c r="HE2" s="62"/>
      <c r="HF2" s="62"/>
      <c r="HG2" s="62"/>
      <c r="HH2" s="62"/>
      <c r="HI2" s="62"/>
      <c r="HJ2" s="62"/>
      <c r="HK2" s="62"/>
      <c r="HL2" s="62"/>
      <c r="HM2" s="62"/>
      <c r="HN2" s="62"/>
      <c r="HO2" s="62"/>
      <c r="HP2" s="62"/>
      <c r="HQ2" s="62"/>
      <c r="HR2" s="62"/>
      <c r="HS2" s="62"/>
      <c r="HT2" s="62"/>
      <c r="HU2" s="62"/>
      <c r="HV2" s="62"/>
      <c r="HW2" s="62"/>
      <c r="HX2" s="62"/>
      <c r="HY2" s="62"/>
      <c r="HZ2" s="62"/>
      <c r="IA2" s="62"/>
      <c r="IB2" s="62"/>
      <c r="IC2" s="62"/>
      <c r="ID2" s="62"/>
      <c r="IE2" s="62"/>
      <c r="IF2" s="62"/>
      <c r="IG2" s="62"/>
      <c r="IH2" s="62"/>
      <c r="II2" s="62"/>
      <c r="IJ2" s="62"/>
      <c r="IK2" s="62"/>
      <c r="IL2" s="62"/>
      <c r="IM2" s="62"/>
      <c r="IN2" s="62"/>
      <c r="IO2" s="62"/>
      <c r="IP2" s="62"/>
      <c r="IQ2" s="62"/>
      <c r="IR2" s="62"/>
      <c r="IS2" s="62"/>
      <c r="IT2" s="62"/>
      <c r="IU2" s="62"/>
      <c r="IV2" s="62"/>
      <c r="IW2" s="62"/>
      <c r="IX2" s="62"/>
      <c r="IY2" s="62"/>
      <c r="IZ2" s="62"/>
      <c r="JA2" s="62"/>
      <c r="JB2" s="62"/>
      <c r="JC2" s="62"/>
      <c r="JD2" s="62"/>
      <c r="JE2" s="62"/>
      <c r="JF2" s="62"/>
      <c r="JG2" s="62"/>
      <c r="JH2" s="62"/>
      <c r="JI2" s="62"/>
      <c r="JJ2" s="62"/>
      <c r="JK2" s="62"/>
      <c r="JL2" s="62"/>
      <c r="JM2" s="62"/>
      <c r="JN2" s="62"/>
      <c r="JO2" s="62"/>
      <c r="JP2" s="62"/>
      <c r="JQ2" s="62"/>
      <c r="JR2" s="62"/>
      <c r="JS2" s="62"/>
      <c r="JT2" s="62"/>
      <c r="JU2" s="62"/>
      <c r="JV2" s="62"/>
      <c r="JW2" s="62"/>
      <c r="JX2" s="62"/>
      <c r="JY2" s="62"/>
      <c r="JZ2" s="62"/>
      <c r="KA2" s="62"/>
      <c r="KB2" s="62"/>
      <c r="KC2" s="62"/>
      <c r="KD2" s="62"/>
      <c r="KE2" s="62"/>
      <c r="KF2" s="62"/>
      <c r="KG2" s="62"/>
      <c r="KH2" s="62"/>
      <c r="KI2" s="62"/>
      <c r="KJ2" s="62"/>
      <c r="KK2" s="62"/>
      <c r="KL2" s="62"/>
      <c r="KM2" s="62"/>
      <c r="KN2" s="62"/>
      <c r="KO2" s="62"/>
      <c r="KP2" s="62"/>
      <c r="KQ2" s="62"/>
      <c r="KR2" s="62"/>
      <c r="KS2" s="62"/>
      <c r="KT2" s="62"/>
      <c r="KU2" s="62"/>
      <c r="KV2" s="62"/>
      <c r="KW2" s="62"/>
      <c r="KX2" s="62"/>
      <c r="KY2" s="62"/>
      <c r="KZ2" s="62"/>
      <c r="LA2" s="62"/>
      <c r="LB2" s="62"/>
      <c r="LC2" s="62"/>
      <c r="LD2" s="62"/>
      <c r="LE2" s="62"/>
      <c r="LF2" s="62"/>
      <c r="LG2" s="62"/>
      <c r="LH2" s="62"/>
      <c r="LI2" s="62"/>
      <c r="LJ2" s="62"/>
      <c r="LK2" s="62"/>
      <c r="LL2" s="62"/>
      <c r="LM2" s="62"/>
      <c r="LN2" s="62"/>
      <c r="LO2" s="62"/>
      <c r="LP2" s="62"/>
      <c r="LQ2" s="62"/>
      <c r="LR2" s="62"/>
      <c r="LS2" s="62"/>
      <c r="LT2" s="62"/>
      <c r="LU2" s="62"/>
      <c r="LV2" s="62"/>
      <c r="LW2" s="62"/>
      <c r="LX2" s="62"/>
      <c r="LY2" s="62"/>
      <c r="LZ2" s="62"/>
      <c r="MA2" s="62"/>
      <c r="MB2" s="62"/>
      <c r="MC2" s="62"/>
      <c r="MD2" s="62"/>
      <c r="ME2" s="62"/>
      <c r="MF2" s="62"/>
      <c r="MG2" s="62"/>
      <c r="MH2" s="62"/>
      <c r="MI2" s="62"/>
      <c r="MJ2" s="62"/>
      <c r="MK2" s="62"/>
      <c r="ML2" s="62"/>
      <c r="MM2" s="62"/>
      <c r="MN2" s="62"/>
      <c r="MO2" s="62"/>
      <c r="MP2" s="62"/>
      <c r="MQ2" s="62"/>
      <c r="MR2" s="62"/>
      <c r="MS2" s="62"/>
      <c r="MT2" s="62"/>
      <c r="MU2" s="62"/>
      <c r="MV2" s="62"/>
      <c r="MW2" s="62"/>
      <c r="MX2" s="62"/>
      <c r="MY2" s="62"/>
      <c r="MZ2" s="62"/>
      <c r="NA2" s="62"/>
      <c r="NB2" s="62"/>
      <c r="NC2" s="62"/>
      <c r="ND2" s="62"/>
      <c r="NE2" s="62"/>
      <c r="NF2" s="62"/>
      <c r="NG2" s="62"/>
      <c r="NH2" s="62"/>
      <c r="NI2" s="62"/>
      <c r="NJ2" s="62"/>
      <c r="NK2" s="62"/>
      <c r="NL2" s="62"/>
      <c r="NM2" s="62"/>
      <c r="NN2" s="62"/>
      <c r="NO2" s="62"/>
      <c r="NP2" s="62"/>
      <c r="NQ2" s="62"/>
      <c r="NR2" s="62"/>
      <c r="NS2" s="62"/>
      <c r="NT2" s="62"/>
      <c r="NU2" s="62"/>
      <c r="NV2" s="62"/>
      <c r="NW2" s="62"/>
      <c r="NX2" s="62"/>
      <c r="NY2" s="62"/>
      <c r="NZ2" s="62"/>
      <c r="OA2" s="62"/>
      <c r="OB2" s="62"/>
      <c r="OC2" s="62"/>
      <c r="OD2" s="62"/>
      <c r="OE2" s="62"/>
      <c r="OF2" s="62"/>
      <c r="OG2" s="62"/>
      <c r="OH2" s="62"/>
      <c r="OI2" s="62"/>
      <c r="OJ2" s="62"/>
      <c r="OK2" s="62"/>
      <c r="OL2" s="62"/>
      <c r="OM2" s="62"/>
      <c r="ON2" s="62"/>
      <c r="OO2" s="62"/>
      <c r="OP2" s="62"/>
      <c r="OQ2" s="62"/>
      <c r="OR2" s="62"/>
      <c r="OS2" s="62"/>
      <c r="OT2" s="62"/>
      <c r="OU2" s="62"/>
      <c r="OV2" s="62"/>
      <c r="OW2" s="62"/>
      <c r="OX2" s="62"/>
      <c r="OY2" s="62"/>
      <c r="OZ2" s="62"/>
      <c r="PA2" s="62"/>
      <c r="PB2" s="62"/>
      <c r="PC2" s="62"/>
      <c r="PD2" s="62"/>
      <c r="PE2" s="62"/>
      <c r="PF2" s="62"/>
      <c r="PG2" s="62"/>
      <c r="PH2" s="62"/>
      <c r="PI2" s="62"/>
      <c r="PJ2" s="62"/>
      <c r="PK2" s="62"/>
      <c r="PL2" s="62"/>
      <c r="PM2" s="62"/>
      <c r="PN2" s="62"/>
      <c r="PO2" s="62"/>
      <c r="PP2" s="62"/>
      <c r="PQ2" s="62"/>
      <c r="PR2" s="62"/>
      <c r="PS2" s="62"/>
      <c r="PT2" s="62"/>
      <c r="PU2" s="62"/>
      <c r="PV2" s="62"/>
      <c r="PW2" s="62"/>
      <c r="PX2" s="62"/>
      <c r="PY2" s="62"/>
      <c r="PZ2" s="62"/>
      <c r="QA2" s="62"/>
      <c r="QB2" s="62"/>
      <c r="QC2" s="62"/>
      <c r="QD2" s="62"/>
      <c r="QE2" s="62"/>
      <c r="QF2" s="62"/>
      <c r="QG2" s="62"/>
      <c r="QH2" s="62"/>
      <c r="QI2" s="62"/>
      <c r="QJ2" s="62"/>
      <c r="QK2" s="62"/>
      <c r="QL2" s="62"/>
      <c r="QM2" s="62"/>
      <c r="QN2" s="62"/>
      <c r="QO2" s="62"/>
      <c r="QP2" s="62"/>
      <c r="QQ2" s="62"/>
      <c r="QR2" s="62"/>
      <c r="QS2" s="62"/>
      <c r="QT2" s="62"/>
      <c r="QU2" s="62"/>
      <c r="QV2" s="62"/>
      <c r="QW2" s="62"/>
      <c r="QX2" s="62"/>
      <c r="QY2" s="62"/>
      <c r="QZ2" s="62"/>
      <c r="RA2" s="62"/>
      <c r="RB2" s="62"/>
      <c r="RC2" s="62"/>
      <c r="RD2" s="62"/>
      <c r="RE2" s="62"/>
      <c r="RF2" s="62"/>
      <c r="RG2" s="62"/>
      <c r="RH2" s="62"/>
      <c r="RI2" s="62"/>
      <c r="RJ2" s="62"/>
      <c r="RK2" s="62"/>
      <c r="RL2" s="62"/>
      <c r="RM2" s="62"/>
      <c r="RN2" s="62"/>
      <c r="RO2" s="62"/>
      <c r="RP2" s="62"/>
      <c r="RQ2" s="62"/>
      <c r="RR2" s="62"/>
      <c r="RS2" s="62"/>
      <c r="RT2" s="62"/>
      <c r="RU2" s="62"/>
      <c r="RV2" s="62"/>
      <c r="RW2" s="62"/>
      <c r="RX2" s="62"/>
      <c r="RY2" s="62"/>
      <c r="RZ2" s="62"/>
      <c r="SA2" s="62"/>
      <c r="SB2" s="62"/>
      <c r="SC2" s="62"/>
      <c r="SD2" s="62"/>
      <c r="SE2" s="62"/>
      <c r="SF2" s="62"/>
      <c r="SG2" s="62"/>
      <c r="SH2" s="62"/>
      <c r="SI2" s="62"/>
      <c r="SJ2" s="62"/>
      <c r="SK2" s="62"/>
      <c r="SL2" s="62"/>
      <c r="SM2" s="62"/>
      <c r="SN2" s="62"/>
      <c r="SO2" s="62"/>
      <c r="SP2" s="62"/>
      <c r="SQ2" s="62"/>
      <c r="SR2" s="62"/>
      <c r="SS2" s="62"/>
      <c r="ST2" s="62"/>
      <c r="SU2" s="62"/>
      <c r="SV2" s="62"/>
      <c r="SW2" s="62"/>
      <c r="SX2" s="62"/>
      <c r="SY2" s="62"/>
      <c r="SZ2" s="62"/>
      <c r="TA2" s="62"/>
      <c r="TB2" s="62"/>
      <c r="TC2" s="62"/>
      <c r="TD2" s="62"/>
      <c r="TE2" s="62"/>
      <c r="TF2" s="62"/>
      <c r="TG2" s="62"/>
      <c r="TH2" s="62"/>
      <c r="TI2" s="62"/>
      <c r="TJ2" s="62"/>
      <c r="TK2" s="62"/>
      <c r="TL2" s="62"/>
      <c r="TM2" s="62"/>
      <c r="TN2" s="62"/>
      <c r="TO2" s="62"/>
      <c r="TP2" s="62"/>
      <c r="TQ2" s="62"/>
      <c r="TR2" s="62"/>
      <c r="TS2" s="62"/>
      <c r="TT2" s="62"/>
      <c r="TU2" s="62"/>
      <c r="TV2" s="62"/>
      <c r="TW2" s="62"/>
      <c r="TX2" s="62"/>
      <c r="TY2" s="62"/>
      <c r="TZ2" s="62"/>
      <c r="UA2" s="62"/>
      <c r="UB2" s="62"/>
      <c r="UC2" s="62"/>
      <c r="UD2" s="62"/>
      <c r="UE2" s="62"/>
      <c r="UF2" s="62"/>
      <c r="UG2" s="62"/>
      <c r="UH2" s="62"/>
      <c r="UI2" s="62"/>
      <c r="UJ2" s="62"/>
      <c r="UK2" s="62"/>
      <c r="UL2" s="62"/>
      <c r="UM2" s="62"/>
      <c r="UN2" s="62"/>
      <c r="UO2" s="62"/>
      <c r="UP2" s="62"/>
      <c r="UQ2" s="62"/>
      <c r="UR2" s="62"/>
      <c r="US2" s="62"/>
      <c r="UT2" s="62"/>
      <c r="UU2" s="62"/>
      <c r="UV2" s="62"/>
      <c r="UW2" s="62"/>
      <c r="UX2" s="62"/>
      <c r="UY2" s="62"/>
      <c r="UZ2" s="62"/>
      <c r="VA2" s="62"/>
      <c r="VB2" s="62"/>
      <c r="VC2" s="62"/>
      <c r="VD2" s="62"/>
      <c r="VE2" s="62"/>
      <c r="VF2" s="62"/>
      <c r="VG2" s="62"/>
      <c r="VH2" s="62"/>
      <c r="VI2" s="62"/>
      <c r="VJ2" s="62"/>
      <c r="VK2" s="62"/>
      <c r="VL2" s="62"/>
      <c r="VM2" s="62"/>
      <c r="VN2" s="62"/>
      <c r="VO2" s="62"/>
      <c r="VP2" s="62"/>
      <c r="VQ2" s="62"/>
      <c r="VR2" s="62"/>
      <c r="VS2" s="62"/>
      <c r="VT2" s="62"/>
      <c r="VU2" s="62"/>
      <c r="VV2" s="62"/>
      <c r="VW2" s="62"/>
      <c r="VX2" s="62"/>
      <c r="VY2" s="62"/>
      <c r="VZ2" s="62"/>
      <c r="WA2" s="62"/>
      <c r="WB2" s="62"/>
      <c r="WC2" s="62"/>
      <c r="WD2" s="62"/>
      <c r="WE2" s="62"/>
      <c r="WF2" s="62"/>
      <c r="WG2" s="62"/>
      <c r="WH2" s="62"/>
      <c r="WI2" s="62"/>
      <c r="WJ2" s="62"/>
      <c r="WK2" s="62"/>
      <c r="WL2" s="62"/>
      <c r="WM2" s="62"/>
      <c r="WN2" s="62"/>
      <c r="WO2" s="62"/>
      <c r="WP2" s="62"/>
      <c r="WQ2" s="62"/>
      <c r="WR2" s="62"/>
      <c r="WS2" s="62"/>
      <c r="WT2" s="62"/>
      <c r="WU2" s="62"/>
      <c r="WV2" s="62"/>
      <c r="WW2" s="62"/>
      <c r="WX2" s="62"/>
      <c r="WY2" s="62"/>
      <c r="WZ2" s="62"/>
      <c r="XA2" s="62"/>
      <c r="XB2" s="62"/>
      <c r="XC2" s="62"/>
      <c r="XD2" s="62"/>
      <c r="XE2" s="62"/>
      <c r="XF2" s="62"/>
      <c r="XG2" s="62"/>
      <c r="XH2" s="62"/>
      <c r="XI2" s="62"/>
      <c r="XJ2" s="62"/>
      <c r="XK2" s="62"/>
      <c r="XL2" s="62"/>
      <c r="XM2" s="62"/>
      <c r="XN2" s="62"/>
      <c r="XO2" s="62"/>
      <c r="XP2" s="62"/>
      <c r="XQ2" s="62"/>
      <c r="XR2" s="62"/>
      <c r="XS2" s="62"/>
      <c r="XT2" s="62"/>
      <c r="XU2" s="62"/>
      <c r="XV2" s="62"/>
      <c r="XW2" s="62"/>
      <c r="XX2" s="62"/>
      <c r="XY2" s="62"/>
      <c r="XZ2" s="62"/>
      <c r="YA2" s="62"/>
      <c r="YB2" s="62"/>
      <c r="YC2" s="62"/>
      <c r="YD2" s="62"/>
      <c r="YE2" s="62"/>
      <c r="YF2" s="62"/>
      <c r="YG2" s="62"/>
      <c r="YH2" s="62"/>
      <c r="YI2" s="62"/>
      <c r="YJ2" s="62"/>
      <c r="YK2" s="62"/>
      <c r="YL2" s="62"/>
      <c r="YM2" s="62"/>
      <c r="YN2" s="62"/>
      <c r="YO2" s="62"/>
      <c r="YP2" s="62"/>
      <c r="YQ2" s="62"/>
      <c r="YR2" s="62"/>
      <c r="YS2" s="62"/>
      <c r="YT2" s="62"/>
      <c r="YU2" s="62"/>
      <c r="YV2" s="62"/>
      <c r="YW2" s="62"/>
      <c r="YX2" s="62"/>
      <c r="YY2" s="62"/>
      <c r="YZ2" s="62"/>
      <c r="ZA2" s="62"/>
      <c r="ZB2" s="62"/>
      <c r="ZC2" s="62"/>
      <c r="ZD2" s="62"/>
      <c r="ZE2" s="62"/>
      <c r="ZF2" s="62"/>
      <c r="ZG2" s="62"/>
      <c r="ZH2" s="62"/>
      <c r="ZI2" s="62"/>
      <c r="ZJ2" s="62"/>
      <c r="ZK2" s="62"/>
      <c r="ZL2" s="62"/>
      <c r="ZM2" s="62"/>
      <c r="ZN2" s="62"/>
      <c r="ZO2" s="62"/>
      <c r="ZP2" s="62"/>
      <c r="ZQ2" s="62"/>
      <c r="ZR2" s="62"/>
      <c r="ZS2" s="62"/>
      <c r="ZT2" s="62"/>
      <c r="ZU2" s="62"/>
      <c r="ZV2" s="62"/>
      <c r="ZW2" s="62"/>
      <c r="ZX2" s="62"/>
      <c r="ZY2" s="62"/>
      <c r="ZZ2" s="62"/>
      <c r="AAA2" s="62"/>
      <c r="AAB2" s="62"/>
      <c r="AAC2" s="62"/>
      <c r="AAD2" s="62"/>
      <c r="AAE2" s="62"/>
      <c r="AAF2" s="62"/>
      <c r="AAG2" s="62"/>
      <c r="AAH2" s="62"/>
      <c r="AAI2" s="62"/>
      <c r="AAJ2" s="62"/>
      <c r="AAK2" s="62"/>
      <c r="AAL2" s="62"/>
      <c r="AAM2" s="62"/>
      <c r="AAN2" s="62"/>
      <c r="AAO2" s="62"/>
      <c r="AAP2" s="62"/>
      <c r="AAQ2" s="62"/>
      <c r="AAR2" s="62"/>
      <c r="AAS2" s="62"/>
      <c r="AAT2" s="62"/>
      <c r="AAU2" s="62"/>
      <c r="AAV2" s="62"/>
      <c r="AAW2" s="62"/>
      <c r="AAX2" s="62"/>
      <c r="AAY2" s="62"/>
      <c r="AAZ2" s="62"/>
      <c r="ABA2" s="62"/>
      <c r="ABB2" s="62"/>
      <c r="ABC2" s="62"/>
      <c r="ABD2" s="62"/>
      <c r="ABE2" s="62"/>
      <c r="ABF2" s="62"/>
      <c r="ABG2" s="62"/>
      <c r="ABH2" s="62"/>
      <c r="ABI2" s="62"/>
      <c r="ABJ2" s="62"/>
      <c r="ABK2" s="62"/>
      <c r="ABL2" s="62"/>
      <c r="ABM2" s="62"/>
      <c r="ABN2" s="62"/>
      <c r="ABO2" s="62"/>
      <c r="ABP2" s="62"/>
      <c r="ABQ2" s="62"/>
      <c r="ABR2" s="62"/>
      <c r="ABS2" s="62"/>
      <c r="ABT2" s="62"/>
      <c r="ABU2" s="62"/>
      <c r="ABV2" s="62"/>
      <c r="ABW2" s="62"/>
      <c r="ABX2" s="62"/>
      <c r="ABY2" s="62"/>
      <c r="ABZ2" s="62"/>
      <c r="ACA2" s="62"/>
      <c r="ACB2" s="62"/>
      <c r="ACC2" s="62"/>
      <c r="ACD2" s="62"/>
      <c r="ACE2" s="62"/>
      <c r="ACF2" s="62"/>
      <c r="ACG2" s="62"/>
      <c r="ACH2" s="62"/>
      <c r="ACI2" s="62"/>
      <c r="ACJ2" s="62"/>
      <c r="ACK2" s="62"/>
      <c r="ACL2" s="62"/>
      <c r="ACM2" s="62"/>
      <c r="ACN2" s="62"/>
      <c r="ACO2" s="62"/>
      <c r="ACP2" s="62"/>
      <c r="ACQ2" s="62"/>
      <c r="ACR2" s="62"/>
      <c r="ACS2" s="62"/>
      <c r="ACT2" s="62"/>
      <c r="ACU2" s="62"/>
      <c r="ACV2" s="62"/>
      <c r="ACW2" s="62"/>
      <c r="ACX2" s="62"/>
      <c r="ACY2" s="62"/>
      <c r="ACZ2" s="62"/>
      <c r="ADA2" s="62"/>
      <c r="ADB2" s="62"/>
      <c r="ADC2" s="62"/>
      <c r="ADD2" s="62"/>
      <c r="ADE2" s="62"/>
      <c r="ADF2" s="62"/>
      <c r="ADG2" s="62"/>
      <c r="ADH2" s="62"/>
      <c r="ADI2" s="62"/>
      <c r="ADJ2" s="62"/>
      <c r="ADK2" s="62"/>
      <c r="ADL2" s="62"/>
      <c r="ADM2" s="62"/>
      <c r="ADN2" s="62"/>
      <c r="ADO2" s="62"/>
      <c r="ADP2" s="62"/>
      <c r="ADQ2" s="62"/>
      <c r="ADR2" s="62"/>
      <c r="ADS2" s="62"/>
      <c r="ADT2" s="62"/>
      <c r="ADU2" s="62"/>
      <c r="ADV2" s="62"/>
      <c r="ADW2" s="62"/>
      <c r="ADX2" s="62"/>
      <c r="ADY2" s="62"/>
      <c r="ADZ2" s="62"/>
      <c r="AEA2" s="62"/>
      <c r="AEB2" s="62"/>
      <c r="AEC2" s="62"/>
      <c r="AED2" s="62"/>
      <c r="AEE2" s="62"/>
      <c r="AEF2" s="62"/>
      <c r="AEG2" s="62"/>
      <c r="AEH2" s="62"/>
      <c r="AEI2" s="62"/>
      <c r="AEJ2" s="62"/>
      <c r="AEK2" s="62"/>
      <c r="AEL2" s="62"/>
      <c r="AEM2" s="62"/>
      <c r="AEN2" s="62"/>
      <c r="AEO2" s="62"/>
      <c r="AEP2" s="62"/>
      <c r="AEQ2" s="62"/>
      <c r="AER2" s="62"/>
      <c r="AES2" s="62"/>
      <c r="AET2" s="62"/>
      <c r="AEU2" s="62"/>
      <c r="AEV2" s="62"/>
      <c r="AEW2" s="62"/>
      <c r="AEX2" s="62"/>
      <c r="AEY2" s="62"/>
      <c r="AEZ2" s="62"/>
      <c r="AFA2" s="62"/>
      <c r="AFB2" s="62"/>
      <c r="AFC2" s="62"/>
      <c r="AFD2" s="62"/>
      <c r="AFE2" s="62"/>
      <c r="AFF2" s="62"/>
      <c r="AFG2" s="62"/>
      <c r="AFH2" s="62"/>
      <c r="AFI2" s="62"/>
      <c r="AFJ2" s="62"/>
      <c r="AFK2" s="62"/>
      <c r="AFL2" s="62"/>
      <c r="AFM2" s="62"/>
      <c r="AFN2" s="62"/>
      <c r="AFO2" s="62"/>
      <c r="AFP2" s="62"/>
      <c r="AFQ2" s="62"/>
      <c r="AFR2" s="62"/>
      <c r="AFS2" s="62"/>
      <c r="AFT2" s="62"/>
      <c r="AFU2" s="62"/>
      <c r="AFV2" s="62"/>
      <c r="AFW2" s="62"/>
      <c r="AFX2" s="62"/>
      <c r="AFY2" s="62"/>
      <c r="AFZ2" s="62"/>
      <c r="AGA2" s="62"/>
      <c r="AGB2" s="62"/>
      <c r="AGC2" s="62"/>
      <c r="AGD2" s="62"/>
      <c r="AGE2" s="62"/>
      <c r="AGF2" s="62"/>
      <c r="AGG2" s="62"/>
      <c r="AGH2" s="62"/>
      <c r="AGI2" s="62"/>
      <c r="AGJ2" s="62"/>
      <c r="AGK2" s="62"/>
      <c r="AGL2" s="62"/>
      <c r="AGM2" s="62"/>
      <c r="AGN2" s="62"/>
      <c r="AGO2" s="62"/>
      <c r="AGP2" s="62"/>
      <c r="AGQ2" s="62"/>
      <c r="AGR2" s="62"/>
      <c r="AGS2" s="62"/>
      <c r="AGT2" s="62"/>
      <c r="AGU2" s="62"/>
      <c r="AGV2" s="62"/>
      <c r="AGW2" s="62"/>
      <c r="AGX2" s="62"/>
      <c r="AGY2" s="62"/>
      <c r="AGZ2" s="62"/>
      <c r="AHA2" s="62"/>
      <c r="AHB2" s="62"/>
      <c r="AHC2" s="62"/>
      <c r="AHD2" s="62"/>
      <c r="AHE2" s="62"/>
      <c r="AHF2" s="62"/>
      <c r="AHG2" s="62"/>
      <c r="AHH2" s="62"/>
      <c r="AHI2" s="62"/>
      <c r="AHJ2" s="62"/>
      <c r="AHK2" s="62"/>
      <c r="AHL2" s="62"/>
      <c r="AHM2" s="62"/>
      <c r="AHN2" s="62"/>
      <c r="AHO2" s="62"/>
      <c r="AHP2" s="62"/>
      <c r="AHQ2" s="62"/>
      <c r="AHR2" s="62"/>
      <c r="AHS2" s="62"/>
      <c r="AHT2" s="62"/>
      <c r="AHU2" s="62"/>
      <c r="AHV2" s="62"/>
      <c r="AHW2" s="62"/>
      <c r="AHX2" s="62"/>
      <c r="AHY2" s="62"/>
      <c r="AHZ2" s="62"/>
      <c r="AIA2" s="62"/>
      <c r="AIB2" s="62"/>
      <c r="AIC2" s="62"/>
      <c r="AID2" s="62"/>
      <c r="AIE2" s="62"/>
      <c r="AIF2" s="62"/>
      <c r="AIG2" s="62"/>
      <c r="AIH2" s="62"/>
      <c r="AII2" s="62"/>
      <c r="AIJ2" s="62"/>
      <c r="AIK2" s="62"/>
      <c r="AIL2" s="62"/>
      <c r="AIM2" s="62"/>
      <c r="AIN2" s="62"/>
      <c r="AIO2" s="62"/>
      <c r="AIP2" s="62"/>
      <c r="AIQ2" s="62"/>
      <c r="AIR2" s="62"/>
      <c r="AIS2" s="62"/>
      <c r="AIT2" s="62"/>
      <c r="AIU2" s="62"/>
      <c r="AIV2" s="62"/>
      <c r="AIW2" s="62"/>
      <c r="AIX2" s="62"/>
      <c r="AIY2" s="62"/>
      <c r="AIZ2" s="62"/>
      <c r="AJA2" s="62"/>
      <c r="AJB2" s="62"/>
      <c r="AJC2" s="62"/>
      <c r="AJD2" s="62"/>
      <c r="AJE2" s="62"/>
      <c r="AJF2" s="62"/>
      <c r="AJG2" s="62"/>
      <c r="AJH2" s="62"/>
      <c r="AJI2" s="62"/>
      <c r="AJJ2" s="62"/>
      <c r="AJK2" s="62"/>
      <c r="AJL2" s="62"/>
      <c r="AJM2" s="62"/>
      <c r="AJN2" s="62"/>
      <c r="AJO2" s="62"/>
      <c r="AJP2" s="62"/>
      <c r="AJQ2" s="62"/>
      <c r="AJR2" s="62"/>
      <c r="AJS2" s="62"/>
      <c r="AJT2" s="62"/>
      <c r="AJU2" s="62"/>
      <c r="AJV2" s="62"/>
      <c r="AJW2" s="62"/>
      <c r="AJX2" s="62"/>
      <c r="AJY2" s="62"/>
      <c r="AJZ2" s="62"/>
      <c r="AKA2" s="62"/>
      <c r="AKB2" s="62"/>
      <c r="AKC2" s="62"/>
      <c r="AKD2" s="62"/>
      <c r="AKE2" s="62"/>
      <c r="AKF2" s="62"/>
    </row>
    <row r="3" spans="1:968" s="178" customFormat="1" ht="74.25" customHeight="1">
      <c r="A3" s="175"/>
      <c r="B3" s="562" t="s">
        <v>156</v>
      </c>
      <c r="C3" s="562" t="s">
        <v>130</v>
      </c>
      <c r="D3" s="562" t="s">
        <v>155</v>
      </c>
      <c r="E3" s="562" t="s">
        <v>522</v>
      </c>
      <c r="F3" s="562" t="s">
        <v>159</v>
      </c>
      <c r="G3" s="562" t="s">
        <v>172</v>
      </c>
      <c r="H3" s="562" t="s">
        <v>173</v>
      </c>
      <c r="I3" s="562" t="s">
        <v>161</v>
      </c>
      <c r="J3" s="562" t="s">
        <v>174</v>
      </c>
      <c r="K3" s="562" t="s">
        <v>175</v>
      </c>
      <c r="L3" s="562" t="s">
        <v>165</v>
      </c>
      <c r="M3" s="562" t="s">
        <v>176</v>
      </c>
      <c r="N3" s="562" t="s">
        <v>177</v>
      </c>
      <c r="O3" s="562" t="s">
        <v>178</v>
      </c>
      <c r="P3" s="562" t="s">
        <v>179</v>
      </c>
      <c r="Q3" s="562" t="s">
        <v>180</v>
      </c>
      <c r="R3" s="562" t="s">
        <v>181</v>
      </c>
      <c r="S3" s="563" t="s">
        <v>169</v>
      </c>
      <c r="T3" s="562" t="s">
        <v>157</v>
      </c>
      <c r="U3" s="562" t="s">
        <v>158</v>
      </c>
      <c r="V3" s="559" t="s">
        <v>318</v>
      </c>
      <c r="W3" s="185"/>
      <c r="X3" s="185"/>
      <c r="Y3" s="185"/>
      <c r="Z3" s="185"/>
      <c r="AA3" s="185"/>
      <c r="AB3" s="185"/>
      <c r="AC3" s="185"/>
      <c r="AD3" s="185"/>
      <c r="AE3" s="185"/>
      <c r="AF3" s="185"/>
      <c r="AG3" s="185"/>
      <c r="AH3" s="185"/>
      <c r="AI3" s="185"/>
      <c r="AJ3" s="185"/>
      <c r="AK3" s="185"/>
      <c r="AL3" s="185"/>
      <c r="AM3" s="185"/>
      <c r="AN3" s="185"/>
      <c r="AO3" s="185"/>
      <c r="AP3" s="185"/>
      <c r="AQ3" s="185"/>
      <c r="AR3" s="185"/>
      <c r="AS3" s="185"/>
      <c r="AT3" s="185"/>
      <c r="AU3" s="185"/>
      <c r="AV3" s="185"/>
      <c r="AW3" s="185"/>
      <c r="AX3" s="185"/>
      <c r="AY3" s="185"/>
      <c r="AZ3" s="185"/>
      <c r="BA3" s="185"/>
      <c r="BB3" s="185"/>
      <c r="BC3" s="185"/>
      <c r="BD3" s="185"/>
      <c r="BE3" s="185"/>
      <c r="BF3" s="185"/>
      <c r="BG3" s="185"/>
      <c r="BH3" s="185"/>
      <c r="BI3" s="185"/>
      <c r="BJ3" s="185"/>
      <c r="BK3" s="185"/>
      <c r="BL3" s="185"/>
      <c r="BM3" s="185"/>
      <c r="BN3" s="185"/>
      <c r="BO3" s="185"/>
      <c r="BP3" s="185"/>
      <c r="BQ3" s="185"/>
      <c r="BR3" s="185"/>
      <c r="BS3" s="185"/>
      <c r="BT3" s="185"/>
      <c r="BU3" s="185"/>
      <c r="BV3" s="185"/>
      <c r="BW3" s="185"/>
      <c r="BX3" s="185"/>
      <c r="BY3" s="185"/>
      <c r="BZ3" s="185"/>
      <c r="CA3" s="185"/>
      <c r="CB3" s="185"/>
      <c r="CC3" s="185"/>
      <c r="CD3" s="185"/>
      <c r="CE3" s="185"/>
      <c r="CF3" s="185"/>
      <c r="CG3" s="185"/>
      <c r="CH3" s="185"/>
      <c r="CI3" s="185"/>
      <c r="CJ3" s="185"/>
      <c r="CK3" s="185"/>
      <c r="CL3" s="185"/>
      <c r="CM3" s="185"/>
      <c r="CN3" s="185"/>
      <c r="CO3" s="185"/>
      <c r="CP3" s="185"/>
      <c r="CQ3" s="185"/>
      <c r="CR3" s="185"/>
      <c r="CS3" s="185"/>
      <c r="CT3" s="185"/>
      <c r="CU3" s="185"/>
      <c r="CV3" s="185"/>
      <c r="CW3" s="185"/>
      <c r="CX3" s="185"/>
      <c r="CY3" s="185"/>
      <c r="CZ3" s="185"/>
      <c r="DA3" s="185"/>
      <c r="DB3" s="185"/>
      <c r="DC3" s="185"/>
      <c r="DD3" s="185"/>
      <c r="DE3" s="185"/>
      <c r="DF3" s="185"/>
      <c r="DG3" s="185"/>
      <c r="DH3" s="185"/>
      <c r="DI3" s="185"/>
      <c r="DJ3" s="185"/>
      <c r="DK3" s="185"/>
      <c r="DL3" s="185"/>
      <c r="DM3" s="185"/>
      <c r="DN3" s="185"/>
      <c r="DO3" s="185"/>
      <c r="DP3" s="185"/>
      <c r="DQ3" s="185"/>
      <c r="DR3" s="185"/>
      <c r="DS3" s="185"/>
      <c r="DT3" s="185"/>
      <c r="DU3" s="185"/>
      <c r="DV3" s="185"/>
      <c r="DW3" s="185"/>
      <c r="DX3" s="185"/>
      <c r="DY3" s="185"/>
      <c r="DZ3" s="185"/>
      <c r="EA3" s="185"/>
      <c r="EB3" s="185"/>
      <c r="EC3" s="185"/>
      <c r="ED3" s="185"/>
      <c r="EE3" s="185"/>
      <c r="EF3" s="185"/>
      <c r="EG3" s="185"/>
      <c r="EH3" s="185"/>
      <c r="EI3" s="185"/>
      <c r="EJ3" s="185"/>
      <c r="EK3" s="185"/>
      <c r="EL3" s="185"/>
      <c r="EM3" s="185"/>
      <c r="EN3" s="185"/>
      <c r="EO3" s="185"/>
      <c r="EP3" s="185"/>
      <c r="EQ3" s="185"/>
      <c r="ER3" s="185"/>
      <c r="ES3" s="185"/>
      <c r="ET3" s="185"/>
      <c r="EU3" s="185"/>
      <c r="EV3" s="185"/>
      <c r="EW3" s="185"/>
      <c r="EX3" s="185"/>
      <c r="EY3" s="185"/>
      <c r="EZ3" s="185"/>
      <c r="FA3" s="185"/>
      <c r="FB3" s="185"/>
      <c r="FC3" s="185"/>
      <c r="FD3" s="185"/>
      <c r="FE3" s="185"/>
      <c r="FF3" s="185"/>
      <c r="FG3" s="185"/>
      <c r="FH3" s="185"/>
      <c r="FI3" s="185"/>
      <c r="FJ3" s="185"/>
      <c r="FK3" s="185"/>
      <c r="FL3" s="185"/>
      <c r="FM3" s="185"/>
      <c r="FN3" s="185"/>
      <c r="FO3" s="185"/>
      <c r="FP3" s="185"/>
      <c r="FQ3" s="185"/>
      <c r="FR3" s="185"/>
      <c r="FS3" s="185"/>
      <c r="FT3" s="185"/>
      <c r="FU3" s="185"/>
      <c r="FV3" s="185"/>
      <c r="FW3" s="185"/>
      <c r="FX3" s="185"/>
      <c r="FY3" s="185"/>
      <c r="FZ3" s="185"/>
      <c r="GA3" s="185"/>
      <c r="GB3" s="185"/>
      <c r="GC3" s="185"/>
      <c r="GD3" s="185"/>
      <c r="GE3" s="185"/>
      <c r="GF3" s="185"/>
      <c r="GG3" s="185"/>
      <c r="GH3" s="185"/>
      <c r="GI3" s="185"/>
      <c r="GJ3" s="185"/>
      <c r="GK3" s="185"/>
      <c r="GL3" s="185"/>
      <c r="GM3" s="185"/>
      <c r="GN3" s="185"/>
      <c r="GO3" s="185"/>
      <c r="GP3" s="185"/>
      <c r="GQ3" s="185"/>
      <c r="GR3" s="185"/>
      <c r="GS3" s="185"/>
      <c r="GT3" s="185"/>
      <c r="GU3" s="185"/>
      <c r="GV3" s="185"/>
      <c r="GW3" s="185"/>
      <c r="GX3" s="185"/>
      <c r="GY3" s="185"/>
      <c r="GZ3" s="185"/>
      <c r="HA3" s="185"/>
      <c r="HB3" s="185"/>
      <c r="HC3" s="185"/>
      <c r="HD3" s="185"/>
      <c r="HE3" s="185"/>
      <c r="HF3" s="185"/>
      <c r="HG3" s="185"/>
      <c r="HH3" s="185"/>
      <c r="HI3" s="185"/>
      <c r="HJ3" s="185"/>
      <c r="HK3" s="185"/>
      <c r="HL3" s="185"/>
      <c r="HM3" s="185"/>
      <c r="HN3" s="185"/>
      <c r="HO3" s="185"/>
      <c r="HP3" s="185"/>
      <c r="HQ3" s="185"/>
      <c r="HR3" s="185"/>
      <c r="HS3" s="185"/>
      <c r="HT3" s="185"/>
      <c r="HU3" s="185"/>
      <c r="HV3" s="185"/>
      <c r="HW3" s="185"/>
      <c r="HX3" s="185"/>
      <c r="HY3" s="185"/>
      <c r="HZ3" s="185"/>
      <c r="IA3" s="185"/>
      <c r="IB3" s="185"/>
      <c r="IC3" s="185"/>
      <c r="ID3" s="185"/>
      <c r="IE3" s="185"/>
      <c r="IF3" s="185"/>
      <c r="IG3" s="185"/>
      <c r="IH3" s="185"/>
      <c r="II3" s="185"/>
      <c r="IJ3" s="185"/>
      <c r="IK3" s="185"/>
      <c r="IL3" s="185"/>
      <c r="IM3" s="185"/>
      <c r="IN3" s="185"/>
      <c r="IO3" s="185"/>
      <c r="IP3" s="185"/>
      <c r="IQ3" s="185"/>
      <c r="IR3" s="185"/>
      <c r="IS3" s="185"/>
      <c r="IT3" s="185"/>
      <c r="IU3" s="185"/>
      <c r="IV3" s="185"/>
      <c r="IW3" s="185"/>
      <c r="IX3" s="185"/>
      <c r="IY3" s="185"/>
      <c r="IZ3" s="185"/>
      <c r="JA3" s="185"/>
      <c r="JB3" s="185"/>
      <c r="JC3" s="185"/>
      <c r="JD3" s="185"/>
      <c r="JE3" s="185"/>
      <c r="JF3" s="185"/>
      <c r="JG3" s="185"/>
      <c r="JH3" s="185"/>
      <c r="JI3" s="185"/>
      <c r="JJ3" s="185"/>
      <c r="JK3" s="185"/>
      <c r="JL3" s="185"/>
      <c r="JM3" s="185"/>
      <c r="JN3" s="185"/>
      <c r="JO3" s="185"/>
      <c r="JP3" s="185"/>
      <c r="JQ3" s="185"/>
      <c r="JR3" s="185"/>
      <c r="JS3" s="185"/>
      <c r="JT3" s="185"/>
      <c r="JU3" s="185"/>
      <c r="JV3" s="185"/>
      <c r="JW3" s="185"/>
      <c r="JX3" s="185"/>
      <c r="JY3" s="185"/>
      <c r="JZ3" s="185"/>
      <c r="KA3" s="185"/>
      <c r="KB3" s="185"/>
      <c r="KC3" s="185"/>
      <c r="KD3" s="185"/>
      <c r="KE3" s="185"/>
      <c r="KF3" s="185"/>
      <c r="KG3" s="185"/>
      <c r="KH3" s="185"/>
      <c r="KI3" s="185"/>
      <c r="KJ3" s="185"/>
      <c r="KK3" s="185"/>
      <c r="KL3" s="185"/>
      <c r="KM3" s="185"/>
      <c r="KN3" s="185"/>
      <c r="KO3" s="185"/>
      <c r="KP3" s="185"/>
      <c r="KQ3" s="185"/>
      <c r="KR3" s="185"/>
      <c r="KS3" s="185"/>
      <c r="KT3" s="185"/>
      <c r="KU3" s="185"/>
      <c r="KV3" s="185"/>
      <c r="KW3" s="185"/>
      <c r="KX3" s="185"/>
      <c r="KY3" s="185"/>
      <c r="KZ3" s="185"/>
      <c r="LA3" s="185"/>
      <c r="LB3" s="185"/>
      <c r="LC3" s="185"/>
      <c r="LD3" s="185"/>
      <c r="LE3" s="185"/>
      <c r="LF3" s="185"/>
      <c r="LG3" s="185"/>
      <c r="LH3" s="185"/>
      <c r="LI3" s="185"/>
      <c r="LJ3" s="185"/>
      <c r="LK3" s="185"/>
      <c r="LL3" s="185"/>
      <c r="LM3" s="185"/>
      <c r="LN3" s="185"/>
      <c r="LO3" s="185"/>
      <c r="LP3" s="185"/>
      <c r="LQ3" s="185"/>
      <c r="LR3" s="185"/>
      <c r="LS3" s="185"/>
      <c r="LT3" s="185"/>
      <c r="LU3" s="185"/>
      <c r="LV3" s="185"/>
      <c r="LW3" s="185"/>
      <c r="LX3" s="185"/>
      <c r="LY3" s="185"/>
      <c r="LZ3" s="185"/>
      <c r="MA3" s="185"/>
      <c r="MB3" s="185"/>
      <c r="MC3" s="185"/>
      <c r="MD3" s="185"/>
      <c r="ME3" s="185"/>
      <c r="MF3" s="185"/>
      <c r="MG3" s="185"/>
      <c r="MH3" s="185"/>
      <c r="MI3" s="185"/>
      <c r="MJ3" s="185"/>
      <c r="MK3" s="185"/>
      <c r="ML3" s="185"/>
      <c r="MM3" s="185"/>
      <c r="MN3" s="185"/>
      <c r="MO3" s="185"/>
      <c r="MP3" s="185"/>
      <c r="MQ3" s="185"/>
      <c r="MR3" s="185"/>
      <c r="MS3" s="185"/>
      <c r="MT3" s="185"/>
      <c r="MU3" s="185"/>
      <c r="MV3" s="185"/>
      <c r="MW3" s="185"/>
      <c r="MX3" s="185"/>
      <c r="MY3" s="185"/>
      <c r="MZ3" s="185"/>
      <c r="NA3" s="185"/>
      <c r="NB3" s="185"/>
      <c r="NC3" s="185"/>
      <c r="ND3" s="185"/>
      <c r="NE3" s="185"/>
      <c r="NF3" s="185"/>
      <c r="NG3" s="185"/>
      <c r="NH3" s="185"/>
      <c r="NI3" s="185"/>
      <c r="NJ3" s="185"/>
      <c r="NK3" s="185"/>
      <c r="NL3" s="185"/>
      <c r="NM3" s="185"/>
      <c r="NN3" s="185"/>
      <c r="NO3" s="185"/>
      <c r="NP3" s="185"/>
      <c r="NQ3" s="185"/>
      <c r="NR3" s="185"/>
      <c r="NS3" s="185"/>
      <c r="NT3" s="185"/>
      <c r="NU3" s="185"/>
      <c r="NV3" s="185"/>
      <c r="NW3" s="185"/>
      <c r="NX3" s="185"/>
      <c r="NY3" s="185"/>
      <c r="NZ3" s="185"/>
      <c r="OA3" s="185"/>
      <c r="OB3" s="185"/>
      <c r="OC3" s="185"/>
      <c r="OD3" s="185"/>
      <c r="OE3" s="185"/>
      <c r="OF3" s="185"/>
      <c r="OG3" s="185"/>
      <c r="OH3" s="185"/>
      <c r="OI3" s="185"/>
      <c r="OJ3" s="185"/>
      <c r="OK3" s="185"/>
      <c r="OL3" s="185"/>
      <c r="OM3" s="185"/>
      <c r="ON3" s="185"/>
      <c r="OO3" s="185"/>
      <c r="OP3" s="185"/>
      <c r="OQ3" s="185"/>
      <c r="OR3" s="185"/>
      <c r="OS3" s="185"/>
      <c r="OT3" s="185"/>
      <c r="OU3" s="185"/>
      <c r="OV3" s="185"/>
      <c r="OW3" s="185"/>
      <c r="OX3" s="185"/>
      <c r="OY3" s="185"/>
      <c r="OZ3" s="185"/>
      <c r="PA3" s="185"/>
      <c r="PB3" s="185"/>
      <c r="PC3" s="185"/>
      <c r="PD3" s="185"/>
      <c r="PE3" s="185"/>
      <c r="PF3" s="185"/>
      <c r="PG3" s="185"/>
      <c r="PH3" s="185"/>
      <c r="PI3" s="185"/>
      <c r="PJ3" s="185"/>
      <c r="PK3" s="185"/>
      <c r="PL3" s="185"/>
      <c r="PM3" s="185"/>
      <c r="PN3" s="185"/>
      <c r="PO3" s="185"/>
      <c r="PP3" s="185"/>
      <c r="PQ3" s="185"/>
      <c r="PR3" s="185"/>
      <c r="PS3" s="185"/>
      <c r="PT3" s="185"/>
      <c r="PU3" s="185"/>
      <c r="PV3" s="185"/>
      <c r="PW3" s="185"/>
      <c r="PX3" s="185"/>
      <c r="PY3" s="185"/>
      <c r="PZ3" s="185"/>
      <c r="QA3" s="185"/>
      <c r="QB3" s="185"/>
      <c r="QC3" s="185"/>
      <c r="QD3" s="185"/>
      <c r="QE3" s="185"/>
      <c r="QF3" s="185"/>
      <c r="QG3" s="185"/>
      <c r="QH3" s="185"/>
      <c r="QI3" s="185"/>
      <c r="QJ3" s="185"/>
      <c r="QK3" s="185"/>
      <c r="QL3" s="185"/>
      <c r="QM3" s="185"/>
      <c r="QN3" s="185"/>
      <c r="QO3" s="185"/>
      <c r="QP3" s="185"/>
      <c r="QQ3" s="185"/>
      <c r="QR3" s="185"/>
      <c r="QS3" s="185"/>
      <c r="QT3" s="185"/>
      <c r="QU3" s="185"/>
      <c r="QV3" s="185"/>
      <c r="QW3" s="185"/>
      <c r="QX3" s="185"/>
      <c r="QY3" s="185"/>
      <c r="QZ3" s="185"/>
      <c r="RA3" s="185"/>
      <c r="RB3" s="185"/>
      <c r="RC3" s="185"/>
      <c r="RD3" s="185"/>
      <c r="RE3" s="185"/>
      <c r="RF3" s="185"/>
      <c r="RG3" s="185"/>
      <c r="RH3" s="185"/>
      <c r="RI3" s="185"/>
      <c r="RJ3" s="185"/>
      <c r="RK3" s="185"/>
      <c r="RL3" s="185"/>
      <c r="RM3" s="185"/>
      <c r="RN3" s="185"/>
      <c r="RO3" s="185"/>
      <c r="RP3" s="185"/>
      <c r="RQ3" s="185"/>
      <c r="RR3" s="185"/>
      <c r="RS3" s="185"/>
      <c r="RT3" s="185"/>
      <c r="RU3" s="185"/>
      <c r="RV3" s="185"/>
      <c r="RW3" s="185"/>
      <c r="RX3" s="185"/>
      <c r="RY3" s="185"/>
      <c r="RZ3" s="185"/>
      <c r="SA3" s="185"/>
      <c r="SB3" s="185"/>
      <c r="SC3" s="185"/>
      <c r="SD3" s="185"/>
      <c r="SE3" s="185"/>
      <c r="SF3" s="185"/>
      <c r="SG3" s="185"/>
      <c r="SH3" s="185"/>
      <c r="SI3" s="185"/>
      <c r="SJ3" s="185"/>
      <c r="SK3" s="185"/>
      <c r="SL3" s="185"/>
      <c r="SM3" s="185"/>
      <c r="SN3" s="185"/>
      <c r="SO3" s="185"/>
      <c r="SP3" s="185"/>
      <c r="SQ3" s="185"/>
      <c r="SR3" s="185"/>
      <c r="SS3" s="185"/>
      <c r="ST3" s="185"/>
      <c r="SU3" s="185"/>
      <c r="SV3" s="185"/>
      <c r="SW3" s="185"/>
      <c r="SX3" s="185"/>
      <c r="SY3" s="185"/>
      <c r="SZ3" s="185"/>
      <c r="TA3" s="185"/>
      <c r="TB3" s="185"/>
      <c r="TC3" s="185"/>
      <c r="TD3" s="185"/>
      <c r="TE3" s="185"/>
      <c r="TF3" s="185"/>
      <c r="TG3" s="185"/>
      <c r="TH3" s="185"/>
      <c r="TI3" s="185"/>
      <c r="TJ3" s="185"/>
      <c r="TK3" s="185"/>
      <c r="TL3" s="185"/>
      <c r="TM3" s="185"/>
      <c r="TN3" s="185"/>
      <c r="TO3" s="185"/>
      <c r="TP3" s="185"/>
      <c r="TQ3" s="185"/>
      <c r="TR3" s="185"/>
      <c r="TS3" s="185"/>
      <c r="TT3" s="185"/>
      <c r="TU3" s="185"/>
      <c r="TV3" s="185"/>
      <c r="TW3" s="185"/>
      <c r="TX3" s="185"/>
      <c r="TY3" s="185"/>
      <c r="TZ3" s="185"/>
      <c r="UA3" s="185"/>
      <c r="UB3" s="185"/>
      <c r="UC3" s="185"/>
      <c r="UD3" s="185"/>
      <c r="UE3" s="185"/>
      <c r="UF3" s="185"/>
      <c r="UG3" s="185"/>
      <c r="UH3" s="185"/>
      <c r="UI3" s="185"/>
      <c r="UJ3" s="185"/>
      <c r="UK3" s="185"/>
      <c r="UL3" s="185"/>
      <c r="UM3" s="185"/>
      <c r="UN3" s="185"/>
      <c r="UO3" s="185"/>
      <c r="UP3" s="185"/>
      <c r="UQ3" s="185"/>
      <c r="UR3" s="185"/>
      <c r="US3" s="185"/>
      <c r="UT3" s="185"/>
      <c r="UU3" s="185"/>
      <c r="UV3" s="185"/>
      <c r="UW3" s="185"/>
      <c r="UX3" s="185"/>
      <c r="UY3" s="185"/>
      <c r="UZ3" s="185"/>
      <c r="VA3" s="185"/>
      <c r="VB3" s="185"/>
      <c r="VC3" s="185"/>
      <c r="VD3" s="185"/>
      <c r="VE3" s="185"/>
      <c r="VF3" s="185"/>
      <c r="VG3" s="185"/>
      <c r="VH3" s="185"/>
      <c r="VI3" s="185"/>
      <c r="VJ3" s="185"/>
      <c r="VK3" s="185"/>
      <c r="VL3" s="185"/>
      <c r="VM3" s="185"/>
      <c r="VN3" s="185"/>
      <c r="VO3" s="185"/>
      <c r="VP3" s="185"/>
      <c r="VQ3" s="185"/>
      <c r="VR3" s="185"/>
      <c r="VS3" s="185"/>
      <c r="VT3" s="185"/>
      <c r="VU3" s="185"/>
      <c r="VV3" s="185"/>
      <c r="VW3" s="185"/>
      <c r="VX3" s="185"/>
      <c r="VY3" s="185"/>
      <c r="VZ3" s="185"/>
      <c r="WA3" s="185"/>
      <c r="WB3" s="185"/>
      <c r="WC3" s="185"/>
      <c r="WD3" s="185"/>
      <c r="WE3" s="185"/>
      <c r="WF3" s="185"/>
      <c r="WG3" s="185"/>
      <c r="WH3" s="185"/>
      <c r="WI3" s="185"/>
      <c r="WJ3" s="185"/>
      <c r="WK3" s="185"/>
      <c r="WL3" s="185"/>
      <c r="WM3" s="185"/>
      <c r="WN3" s="185"/>
      <c r="WO3" s="185"/>
      <c r="WP3" s="185"/>
      <c r="WQ3" s="185"/>
      <c r="WR3" s="185"/>
      <c r="WS3" s="185"/>
      <c r="WT3" s="185"/>
      <c r="WU3" s="185"/>
      <c r="WV3" s="185"/>
      <c r="WW3" s="185"/>
      <c r="WX3" s="185"/>
      <c r="WY3" s="185"/>
      <c r="WZ3" s="185"/>
      <c r="XA3" s="185"/>
      <c r="XB3" s="185"/>
      <c r="XC3" s="185"/>
      <c r="XD3" s="185"/>
      <c r="XE3" s="185"/>
      <c r="XF3" s="185"/>
      <c r="XG3" s="185"/>
      <c r="XH3" s="185"/>
      <c r="XI3" s="185"/>
      <c r="XJ3" s="185"/>
      <c r="XK3" s="185"/>
      <c r="XL3" s="185"/>
      <c r="XM3" s="185"/>
      <c r="XN3" s="185"/>
      <c r="XO3" s="185"/>
      <c r="XP3" s="185"/>
      <c r="XQ3" s="185"/>
      <c r="XR3" s="185"/>
      <c r="XS3" s="185"/>
      <c r="XT3" s="185"/>
      <c r="XU3" s="185"/>
      <c r="XV3" s="185"/>
      <c r="XW3" s="185"/>
      <c r="XX3" s="185"/>
      <c r="XY3" s="185"/>
      <c r="XZ3" s="185"/>
      <c r="YA3" s="185"/>
      <c r="YB3" s="185"/>
      <c r="YC3" s="185"/>
      <c r="YD3" s="185"/>
      <c r="YE3" s="185"/>
      <c r="YF3" s="185"/>
      <c r="YG3" s="185"/>
      <c r="YH3" s="185"/>
      <c r="YI3" s="185"/>
      <c r="YJ3" s="185"/>
      <c r="YK3" s="185"/>
      <c r="YL3" s="185"/>
      <c r="YM3" s="185"/>
      <c r="YN3" s="185"/>
      <c r="YO3" s="185"/>
      <c r="YP3" s="185"/>
      <c r="YQ3" s="185"/>
      <c r="YR3" s="185"/>
      <c r="YS3" s="185"/>
      <c r="YT3" s="185"/>
      <c r="YU3" s="185"/>
      <c r="YV3" s="185"/>
      <c r="YW3" s="185"/>
      <c r="YX3" s="185"/>
      <c r="YY3" s="185"/>
      <c r="YZ3" s="185"/>
      <c r="ZA3" s="185"/>
      <c r="ZB3" s="185"/>
      <c r="ZC3" s="185"/>
      <c r="ZD3" s="185"/>
      <c r="ZE3" s="185"/>
      <c r="ZF3" s="185"/>
      <c r="ZG3" s="185"/>
      <c r="ZH3" s="185"/>
      <c r="ZI3" s="185"/>
      <c r="ZJ3" s="185"/>
      <c r="ZK3" s="185"/>
      <c r="ZL3" s="185"/>
      <c r="ZM3" s="185"/>
      <c r="ZN3" s="185"/>
      <c r="ZO3" s="185"/>
      <c r="ZP3" s="185"/>
      <c r="ZQ3" s="185"/>
      <c r="ZR3" s="185"/>
      <c r="ZS3" s="185"/>
      <c r="ZT3" s="185"/>
      <c r="ZU3" s="185"/>
      <c r="ZV3" s="185"/>
      <c r="ZW3" s="185"/>
      <c r="ZX3" s="185"/>
      <c r="ZY3" s="185"/>
      <c r="ZZ3" s="185"/>
      <c r="AAA3" s="185"/>
      <c r="AAB3" s="185"/>
      <c r="AAC3" s="185"/>
      <c r="AAD3" s="185"/>
      <c r="AAE3" s="185"/>
      <c r="AAF3" s="185"/>
      <c r="AAG3" s="185"/>
      <c r="AAH3" s="185"/>
      <c r="AAI3" s="185"/>
      <c r="AAJ3" s="185"/>
      <c r="AAK3" s="185"/>
      <c r="AAL3" s="185"/>
      <c r="AAM3" s="185"/>
      <c r="AAN3" s="185"/>
      <c r="AAO3" s="185"/>
      <c r="AAP3" s="185"/>
      <c r="AAQ3" s="185"/>
      <c r="AAR3" s="185"/>
      <c r="AAS3" s="185"/>
      <c r="AAT3" s="185"/>
      <c r="AAU3" s="185"/>
      <c r="AAV3" s="185"/>
      <c r="AAW3" s="185"/>
      <c r="AAX3" s="185"/>
      <c r="AAY3" s="185"/>
      <c r="AAZ3" s="185"/>
      <c r="ABA3" s="185"/>
      <c r="ABB3" s="185"/>
      <c r="ABC3" s="185"/>
      <c r="ABD3" s="185"/>
      <c r="ABE3" s="185"/>
      <c r="ABF3" s="185"/>
      <c r="ABG3" s="185"/>
      <c r="ABH3" s="185"/>
      <c r="ABI3" s="185"/>
      <c r="ABJ3" s="185"/>
      <c r="ABK3" s="185"/>
      <c r="ABL3" s="185"/>
      <c r="ABM3" s="185"/>
      <c r="ABN3" s="185"/>
      <c r="ABO3" s="185"/>
      <c r="ABP3" s="185"/>
      <c r="ABQ3" s="185"/>
      <c r="ABR3" s="185"/>
      <c r="ABS3" s="185"/>
      <c r="ABT3" s="185"/>
      <c r="ABU3" s="185"/>
      <c r="ABV3" s="185"/>
      <c r="ABW3" s="185"/>
      <c r="ABX3" s="185"/>
      <c r="ABY3" s="185"/>
      <c r="ABZ3" s="185"/>
      <c r="ACA3" s="185"/>
      <c r="ACB3" s="185"/>
      <c r="ACC3" s="185"/>
      <c r="ACD3" s="185"/>
      <c r="ACE3" s="185"/>
      <c r="ACF3" s="185"/>
      <c r="ACG3" s="185"/>
      <c r="ACH3" s="185"/>
      <c r="ACI3" s="185"/>
      <c r="ACJ3" s="185"/>
      <c r="ACK3" s="185"/>
      <c r="ACL3" s="185"/>
      <c r="ACM3" s="185"/>
      <c r="ACN3" s="185"/>
      <c r="ACO3" s="185"/>
      <c r="ACP3" s="185"/>
      <c r="ACQ3" s="185"/>
      <c r="ACR3" s="185"/>
      <c r="ACS3" s="185"/>
      <c r="ACT3" s="185"/>
      <c r="ACU3" s="185"/>
      <c r="ACV3" s="185"/>
      <c r="ACW3" s="185"/>
      <c r="ACX3" s="185"/>
      <c r="ACY3" s="185"/>
      <c r="ACZ3" s="185"/>
      <c r="ADA3" s="185"/>
      <c r="ADB3" s="185"/>
      <c r="ADC3" s="185"/>
      <c r="ADD3" s="185"/>
      <c r="ADE3" s="185"/>
      <c r="ADF3" s="185"/>
      <c r="ADG3" s="185"/>
      <c r="ADH3" s="185"/>
      <c r="ADI3" s="185"/>
      <c r="ADJ3" s="185"/>
      <c r="ADK3" s="185"/>
      <c r="ADL3" s="185"/>
      <c r="ADM3" s="185"/>
      <c r="ADN3" s="185"/>
      <c r="ADO3" s="185"/>
      <c r="ADP3" s="185"/>
      <c r="ADQ3" s="185"/>
      <c r="ADR3" s="185"/>
      <c r="ADS3" s="185"/>
      <c r="ADT3" s="185"/>
      <c r="ADU3" s="185"/>
      <c r="ADV3" s="185"/>
      <c r="ADW3" s="185"/>
      <c r="ADX3" s="185"/>
      <c r="ADY3" s="185"/>
      <c r="ADZ3" s="185"/>
      <c r="AEA3" s="185"/>
      <c r="AEB3" s="185"/>
      <c r="AEC3" s="185"/>
      <c r="AED3" s="185"/>
      <c r="AEE3" s="185"/>
      <c r="AEF3" s="185"/>
      <c r="AEG3" s="185"/>
      <c r="AEH3" s="185"/>
      <c r="AEI3" s="185"/>
      <c r="AEJ3" s="185"/>
      <c r="AEK3" s="185"/>
      <c r="AEL3" s="185"/>
      <c r="AEM3" s="185"/>
      <c r="AEN3" s="185"/>
      <c r="AEO3" s="185"/>
      <c r="AEP3" s="185"/>
      <c r="AEQ3" s="185"/>
      <c r="AER3" s="185"/>
      <c r="AES3" s="185"/>
      <c r="AET3" s="185"/>
      <c r="AEU3" s="185"/>
      <c r="AEV3" s="185"/>
      <c r="AEW3" s="185"/>
      <c r="AEX3" s="185"/>
      <c r="AEY3" s="185"/>
      <c r="AEZ3" s="185"/>
      <c r="AFA3" s="185"/>
      <c r="AFB3" s="185"/>
      <c r="AFC3" s="185"/>
      <c r="AFD3" s="185"/>
      <c r="AFE3" s="185"/>
      <c r="AFF3" s="185"/>
      <c r="AFG3" s="185"/>
      <c r="AFH3" s="185"/>
      <c r="AFI3" s="185"/>
      <c r="AFJ3" s="185"/>
      <c r="AFK3" s="185"/>
      <c r="AFL3" s="185"/>
      <c r="AFM3" s="185"/>
      <c r="AFN3" s="185"/>
      <c r="AFO3" s="185"/>
      <c r="AFP3" s="185"/>
      <c r="AFQ3" s="185"/>
      <c r="AFR3" s="185"/>
      <c r="AFS3" s="185"/>
      <c r="AFT3" s="185"/>
      <c r="AFU3" s="185"/>
      <c r="AFV3" s="185"/>
      <c r="AFW3" s="185"/>
      <c r="AFX3" s="185"/>
      <c r="AFY3" s="185"/>
      <c r="AFZ3" s="185"/>
      <c r="AGA3" s="185"/>
      <c r="AGB3" s="185"/>
      <c r="AGC3" s="185"/>
      <c r="AGD3" s="185"/>
      <c r="AGE3" s="185"/>
      <c r="AGF3" s="185"/>
      <c r="AGG3" s="185"/>
      <c r="AGH3" s="185"/>
      <c r="AGI3" s="185"/>
      <c r="AGJ3" s="185"/>
      <c r="AGK3" s="185"/>
      <c r="AGL3" s="185"/>
      <c r="AGM3" s="185"/>
      <c r="AGN3" s="185"/>
      <c r="AGO3" s="185"/>
      <c r="AGP3" s="185"/>
      <c r="AGQ3" s="185"/>
      <c r="AGR3" s="185"/>
      <c r="AGS3" s="185"/>
      <c r="AGT3" s="185"/>
      <c r="AGU3" s="185"/>
      <c r="AGV3" s="185"/>
      <c r="AGW3" s="185"/>
      <c r="AGX3" s="185"/>
      <c r="AGY3" s="185"/>
      <c r="AGZ3" s="185"/>
      <c r="AHA3" s="185"/>
      <c r="AHB3" s="185"/>
      <c r="AHC3" s="185"/>
      <c r="AHD3" s="185"/>
      <c r="AHE3" s="185"/>
      <c r="AHF3" s="185"/>
      <c r="AHG3" s="185"/>
      <c r="AHH3" s="185"/>
      <c r="AHI3" s="185"/>
      <c r="AHJ3" s="185"/>
      <c r="AHK3" s="185"/>
      <c r="AHL3" s="185"/>
      <c r="AHM3" s="185"/>
      <c r="AHN3" s="185"/>
      <c r="AHO3" s="185"/>
      <c r="AHP3" s="185"/>
      <c r="AHQ3" s="185"/>
      <c r="AHR3" s="185"/>
      <c r="AHS3" s="185"/>
      <c r="AHT3" s="185"/>
      <c r="AHU3" s="185"/>
      <c r="AHV3" s="185"/>
      <c r="AHW3" s="185"/>
      <c r="AHX3" s="185"/>
      <c r="AHY3" s="185"/>
      <c r="AHZ3" s="185"/>
      <c r="AIA3" s="185"/>
      <c r="AIB3" s="185"/>
      <c r="AIC3" s="185"/>
      <c r="AID3" s="185"/>
      <c r="AIE3" s="185"/>
      <c r="AIF3" s="185"/>
      <c r="AIG3" s="185"/>
      <c r="AIH3" s="185"/>
      <c r="AII3" s="185"/>
      <c r="AIJ3" s="185"/>
      <c r="AIK3" s="185"/>
      <c r="AIL3" s="185"/>
      <c r="AIM3" s="185"/>
      <c r="AIN3" s="185"/>
      <c r="AIO3" s="185"/>
      <c r="AIP3" s="185"/>
      <c r="AIQ3" s="185"/>
      <c r="AIR3" s="185"/>
      <c r="AIS3" s="185"/>
      <c r="AIT3" s="185"/>
      <c r="AIU3" s="185"/>
      <c r="AIV3" s="185"/>
      <c r="AIW3" s="185"/>
      <c r="AIX3" s="185"/>
      <c r="AIY3" s="185"/>
      <c r="AIZ3" s="185"/>
      <c r="AJA3" s="185"/>
      <c r="AJB3" s="185"/>
      <c r="AJC3" s="185"/>
      <c r="AJD3" s="185"/>
      <c r="AJE3" s="185"/>
      <c r="AJF3" s="185"/>
      <c r="AJG3" s="185"/>
      <c r="AJH3" s="185"/>
      <c r="AJI3" s="185"/>
      <c r="AJJ3" s="185"/>
      <c r="AJK3" s="185"/>
      <c r="AJL3" s="185"/>
      <c r="AJM3" s="185"/>
      <c r="AJN3" s="185"/>
      <c r="AJO3" s="185"/>
      <c r="AJP3" s="185"/>
      <c r="AJQ3" s="185"/>
      <c r="AJR3" s="185"/>
      <c r="AJS3" s="185"/>
      <c r="AJT3" s="185"/>
      <c r="AJU3" s="185"/>
      <c r="AJV3" s="185"/>
      <c r="AJW3" s="185"/>
      <c r="AJX3" s="185"/>
      <c r="AJY3" s="185"/>
      <c r="AJZ3" s="185"/>
      <c r="AKA3" s="185"/>
      <c r="AKB3" s="185"/>
      <c r="AKC3" s="185"/>
      <c r="AKD3" s="185"/>
      <c r="AKE3" s="185"/>
      <c r="AKF3" s="185"/>
    </row>
    <row r="4" spans="1:968" s="569" customFormat="1" ht="8.25" customHeight="1">
      <c r="A4" s="564"/>
      <c r="B4" s="565"/>
      <c r="C4" s="575"/>
      <c r="D4" s="566"/>
      <c r="E4" s="566"/>
      <c r="F4" s="566"/>
      <c r="G4" s="566"/>
      <c r="H4" s="566"/>
      <c r="I4" s="566"/>
      <c r="J4" s="566"/>
      <c r="K4" s="566"/>
      <c r="L4" s="566"/>
      <c r="M4" s="566"/>
      <c r="N4" s="566"/>
      <c r="O4" s="566"/>
      <c r="P4" s="566"/>
      <c r="Q4" s="566"/>
      <c r="R4" s="566"/>
      <c r="S4" s="566"/>
      <c r="T4" s="565"/>
      <c r="U4" s="565"/>
      <c r="V4" s="567"/>
      <c r="W4" s="568"/>
      <c r="X4" s="568"/>
      <c r="Y4" s="568"/>
      <c r="Z4" s="568"/>
      <c r="AA4" s="568"/>
      <c r="AB4" s="568"/>
      <c r="AC4" s="568"/>
      <c r="AD4" s="568"/>
      <c r="AE4" s="568"/>
      <c r="AF4" s="568"/>
      <c r="AG4" s="568"/>
      <c r="AH4" s="568"/>
      <c r="AI4" s="568"/>
      <c r="AJ4" s="568"/>
      <c r="AK4" s="568"/>
      <c r="AL4" s="568"/>
      <c r="AM4" s="568"/>
      <c r="AN4" s="568"/>
      <c r="AO4" s="568"/>
      <c r="AP4" s="568"/>
      <c r="AQ4" s="568"/>
      <c r="AR4" s="568"/>
      <c r="AS4" s="568"/>
      <c r="AT4" s="568"/>
      <c r="AU4" s="568"/>
      <c r="AV4" s="568"/>
      <c r="AW4" s="568"/>
      <c r="AX4" s="568"/>
      <c r="AY4" s="568"/>
      <c r="AZ4" s="568"/>
      <c r="BA4" s="568"/>
      <c r="BB4" s="568"/>
      <c r="BC4" s="568"/>
      <c r="BD4" s="568"/>
      <c r="BE4" s="568"/>
      <c r="BF4" s="568"/>
      <c r="BG4" s="568"/>
      <c r="BH4" s="568"/>
      <c r="BI4" s="568"/>
      <c r="BJ4" s="568"/>
      <c r="BK4" s="568"/>
      <c r="BL4" s="568"/>
      <c r="BM4" s="568"/>
      <c r="BN4" s="568"/>
      <c r="BO4" s="568"/>
      <c r="BP4" s="568"/>
      <c r="BQ4" s="568"/>
      <c r="BR4" s="568"/>
      <c r="BS4" s="568"/>
      <c r="BT4" s="568"/>
      <c r="BU4" s="568"/>
      <c r="BV4" s="568"/>
      <c r="BW4" s="568"/>
      <c r="BX4" s="568"/>
      <c r="BY4" s="568"/>
      <c r="BZ4" s="568"/>
      <c r="CA4" s="568"/>
      <c r="CB4" s="568"/>
      <c r="CC4" s="568"/>
      <c r="CD4" s="568"/>
      <c r="CE4" s="568"/>
      <c r="CF4" s="568"/>
      <c r="CG4" s="568"/>
      <c r="CH4" s="568"/>
      <c r="CI4" s="568"/>
      <c r="CJ4" s="568"/>
      <c r="CK4" s="568"/>
      <c r="CL4" s="568"/>
      <c r="CM4" s="568"/>
      <c r="CN4" s="568"/>
      <c r="CO4" s="568"/>
      <c r="CP4" s="568"/>
      <c r="CQ4" s="568"/>
      <c r="CR4" s="568"/>
      <c r="CS4" s="568"/>
      <c r="CT4" s="568"/>
      <c r="CU4" s="568"/>
      <c r="CV4" s="568"/>
      <c r="CW4" s="568"/>
      <c r="CX4" s="568"/>
      <c r="CY4" s="568"/>
      <c r="CZ4" s="568"/>
      <c r="DA4" s="568"/>
      <c r="DB4" s="568"/>
      <c r="DC4" s="568"/>
      <c r="DD4" s="568"/>
      <c r="DE4" s="568"/>
      <c r="DF4" s="568"/>
      <c r="DG4" s="568"/>
      <c r="DH4" s="568"/>
      <c r="DI4" s="568"/>
      <c r="DJ4" s="568"/>
      <c r="DK4" s="568"/>
      <c r="DL4" s="568"/>
      <c r="DM4" s="568"/>
      <c r="DN4" s="568"/>
      <c r="DO4" s="568"/>
      <c r="DP4" s="568"/>
      <c r="DQ4" s="568"/>
      <c r="DR4" s="568"/>
      <c r="DS4" s="568"/>
      <c r="DT4" s="568"/>
      <c r="DU4" s="568"/>
      <c r="DV4" s="568"/>
      <c r="DW4" s="568"/>
      <c r="DX4" s="568"/>
      <c r="DY4" s="568"/>
      <c r="DZ4" s="568"/>
      <c r="EA4" s="568"/>
      <c r="EB4" s="568"/>
      <c r="EC4" s="568"/>
      <c r="ED4" s="568"/>
      <c r="EE4" s="568"/>
      <c r="EF4" s="568"/>
      <c r="EG4" s="568"/>
      <c r="EH4" s="568"/>
      <c r="EI4" s="568"/>
      <c r="EJ4" s="568"/>
      <c r="EK4" s="568"/>
      <c r="EL4" s="568"/>
      <c r="EM4" s="568"/>
      <c r="EN4" s="568"/>
      <c r="EO4" s="568"/>
      <c r="EP4" s="568"/>
      <c r="EQ4" s="568"/>
      <c r="ER4" s="568"/>
      <c r="ES4" s="568"/>
      <c r="ET4" s="568"/>
      <c r="EU4" s="568"/>
      <c r="EV4" s="568"/>
      <c r="EW4" s="568"/>
      <c r="EX4" s="568"/>
      <c r="EY4" s="568"/>
      <c r="EZ4" s="568"/>
      <c r="FA4" s="568"/>
      <c r="FB4" s="568"/>
      <c r="FC4" s="568"/>
      <c r="FD4" s="568"/>
      <c r="FE4" s="568"/>
      <c r="FF4" s="568"/>
      <c r="FG4" s="568"/>
      <c r="FH4" s="568"/>
      <c r="FI4" s="568"/>
      <c r="FJ4" s="568"/>
      <c r="FK4" s="568"/>
      <c r="FL4" s="568"/>
      <c r="FM4" s="568"/>
      <c r="FN4" s="568"/>
      <c r="FO4" s="568"/>
      <c r="FP4" s="568"/>
      <c r="FQ4" s="568"/>
      <c r="FR4" s="568"/>
      <c r="FS4" s="568"/>
      <c r="FT4" s="568"/>
      <c r="FU4" s="568"/>
      <c r="FV4" s="568"/>
      <c r="FW4" s="568"/>
      <c r="FX4" s="568"/>
      <c r="FY4" s="568"/>
      <c r="FZ4" s="568"/>
      <c r="GA4" s="568"/>
      <c r="GB4" s="568"/>
      <c r="GC4" s="568"/>
      <c r="GD4" s="568"/>
      <c r="GE4" s="568"/>
      <c r="GF4" s="568"/>
      <c r="GG4" s="568"/>
      <c r="GH4" s="568"/>
      <c r="GI4" s="568"/>
      <c r="GJ4" s="568"/>
      <c r="GK4" s="568"/>
      <c r="GL4" s="568"/>
      <c r="GM4" s="568"/>
      <c r="GN4" s="568"/>
      <c r="GO4" s="568"/>
      <c r="GP4" s="568"/>
      <c r="GQ4" s="568"/>
      <c r="GR4" s="568"/>
      <c r="GS4" s="568"/>
      <c r="GT4" s="568"/>
      <c r="GU4" s="568"/>
      <c r="GV4" s="568"/>
      <c r="GW4" s="568"/>
      <c r="GX4" s="568"/>
      <c r="GY4" s="568"/>
      <c r="GZ4" s="568"/>
      <c r="HA4" s="568"/>
      <c r="HB4" s="568"/>
      <c r="HC4" s="568"/>
      <c r="HD4" s="568"/>
      <c r="HE4" s="568"/>
      <c r="HF4" s="568"/>
      <c r="HG4" s="568"/>
      <c r="HH4" s="568"/>
      <c r="HI4" s="568"/>
      <c r="HJ4" s="568"/>
      <c r="HK4" s="568"/>
      <c r="HL4" s="568"/>
      <c r="HM4" s="568"/>
      <c r="HN4" s="568"/>
      <c r="HO4" s="568"/>
      <c r="HP4" s="568"/>
      <c r="HQ4" s="568"/>
      <c r="HR4" s="568"/>
      <c r="HS4" s="568"/>
      <c r="HT4" s="568"/>
      <c r="HU4" s="568"/>
      <c r="HV4" s="568"/>
      <c r="HW4" s="568"/>
      <c r="HX4" s="568"/>
      <c r="HY4" s="568"/>
      <c r="HZ4" s="568"/>
      <c r="IA4" s="568"/>
      <c r="IB4" s="568"/>
      <c r="IC4" s="568"/>
      <c r="ID4" s="568"/>
      <c r="IE4" s="568"/>
      <c r="IF4" s="568"/>
      <c r="IG4" s="568"/>
      <c r="IH4" s="568"/>
      <c r="II4" s="568"/>
      <c r="IJ4" s="568"/>
      <c r="IK4" s="568"/>
      <c r="IL4" s="568"/>
      <c r="IM4" s="568"/>
      <c r="IN4" s="568"/>
      <c r="IO4" s="568"/>
      <c r="IP4" s="568"/>
      <c r="IQ4" s="568"/>
      <c r="IR4" s="568"/>
      <c r="IS4" s="568"/>
      <c r="IT4" s="568"/>
      <c r="IU4" s="568"/>
      <c r="IV4" s="568"/>
      <c r="IW4" s="568"/>
      <c r="IX4" s="568"/>
      <c r="IY4" s="568"/>
      <c r="IZ4" s="568"/>
      <c r="JA4" s="568"/>
      <c r="JB4" s="568"/>
      <c r="JC4" s="568"/>
      <c r="JD4" s="568"/>
      <c r="JE4" s="568"/>
      <c r="JF4" s="568"/>
      <c r="JG4" s="568"/>
      <c r="JH4" s="568"/>
      <c r="JI4" s="568"/>
      <c r="JJ4" s="568"/>
      <c r="JK4" s="568"/>
      <c r="JL4" s="568"/>
      <c r="JM4" s="568"/>
      <c r="JN4" s="568"/>
      <c r="JO4" s="568"/>
      <c r="JP4" s="568"/>
      <c r="JQ4" s="568"/>
      <c r="JR4" s="568"/>
      <c r="JS4" s="568"/>
      <c r="JT4" s="568"/>
      <c r="JU4" s="568"/>
      <c r="JV4" s="568"/>
      <c r="JW4" s="568"/>
      <c r="JX4" s="568"/>
      <c r="JY4" s="568"/>
      <c r="JZ4" s="568"/>
      <c r="KA4" s="568"/>
      <c r="KB4" s="568"/>
      <c r="KC4" s="568"/>
      <c r="KD4" s="568"/>
      <c r="KE4" s="568"/>
      <c r="KF4" s="568"/>
      <c r="KG4" s="568"/>
      <c r="KH4" s="568"/>
      <c r="KI4" s="568"/>
      <c r="KJ4" s="568"/>
      <c r="KK4" s="568"/>
      <c r="KL4" s="568"/>
      <c r="KM4" s="568"/>
      <c r="KN4" s="568"/>
      <c r="KO4" s="568"/>
      <c r="KP4" s="568"/>
      <c r="KQ4" s="568"/>
      <c r="KR4" s="568"/>
      <c r="KS4" s="568"/>
      <c r="KT4" s="568"/>
      <c r="KU4" s="568"/>
      <c r="KV4" s="568"/>
      <c r="KW4" s="568"/>
      <c r="KX4" s="568"/>
      <c r="KY4" s="568"/>
      <c r="KZ4" s="568"/>
      <c r="LA4" s="568"/>
      <c r="LB4" s="568"/>
      <c r="LC4" s="568"/>
      <c r="LD4" s="568"/>
      <c r="LE4" s="568"/>
      <c r="LF4" s="568"/>
      <c r="LG4" s="568"/>
      <c r="LH4" s="568"/>
      <c r="LI4" s="568"/>
      <c r="LJ4" s="568"/>
      <c r="LK4" s="568"/>
      <c r="LL4" s="568"/>
      <c r="LM4" s="568"/>
      <c r="LN4" s="568"/>
      <c r="LO4" s="568"/>
      <c r="LP4" s="568"/>
      <c r="LQ4" s="568"/>
      <c r="LR4" s="568"/>
      <c r="LS4" s="568"/>
      <c r="LT4" s="568"/>
      <c r="LU4" s="568"/>
      <c r="LV4" s="568"/>
      <c r="LW4" s="568"/>
      <c r="LX4" s="568"/>
      <c r="LY4" s="568"/>
      <c r="LZ4" s="568"/>
      <c r="MA4" s="568"/>
      <c r="MB4" s="568"/>
      <c r="MC4" s="568"/>
      <c r="MD4" s="568"/>
      <c r="ME4" s="568"/>
      <c r="MF4" s="568"/>
      <c r="MG4" s="568"/>
      <c r="MH4" s="568"/>
      <c r="MI4" s="568"/>
      <c r="MJ4" s="568"/>
      <c r="MK4" s="568"/>
      <c r="ML4" s="568"/>
      <c r="MM4" s="568"/>
      <c r="MN4" s="568"/>
      <c r="MO4" s="568"/>
      <c r="MP4" s="568"/>
      <c r="MQ4" s="568"/>
      <c r="MR4" s="568"/>
      <c r="MS4" s="568"/>
      <c r="MT4" s="568"/>
      <c r="MU4" s="568"/>
      <c r="MV4" s="568"/>
      <c r="MW4" s="568"/>
      <c r="MX4" s="568"/>
      <c r="MY4" s="568"/>
      <c r="MZ4" s="568"/>
      <c r="NA4" s="568"/>
      <c r="NB4" s="568"/>
      <c r="NC4" s="568"/>
      <c r="ND4" s="568"/>
      <c r="NE4" s="568"/>
      <c r="NF4" s="568"/>
      <c r="NG4" s="568"/>
      <c r="NH4" s="568"/>
      <c r="NI4" s="568"/>
      <c r="NJ4" s="568"/>
      <c r="NK4" s="568"/>
      <c r="NL4" s="568"/>
      <c r="NM4" s="568"/>
      <c r="NN4" s="568"/>
      <c r="NO4" s="568"/>
      <c r="NP4" s="568"/>
      <c r="NQ4" s="568"/>
      <c r="NR4" s="568"/>
      <c r="NS4" s="568"/>
      <c r="NT4" s="568"/>
      <c r="NU4" s="568"/>
      <c r="NV4" s="568"/>
      <c r="NW4" s="568"/>
      <c r="NX4" s="568"/>
      <c r="NY4" s="568"/>
      <c r="NZ4" s="568"/>
      <c r="OA4" s="568"/>
      <c r="OB4" s="568"/>
      <c r="OC4" s="568"/>
      <c r="OD4" s="568"/>
      <c r="OE4" s="568"/>
      <c r="OF4" s="568"/>
      <c r="OG4" s="568"/>
      <c r="OH4" s="568"/>
      <c r="OI4" s="568"/>
      <c r="OJ4" s="568"/>
      <c r="OK4" s="568"/>
      <c r="OL4" s="568"/>
      <c r="OM4" s="568"/>
      <c r="ON4" s="568"/>
      <c r="OO4" s="568"/>
      <c r="OP4" s="568"/>
      <c r="OQ4" s="568"/>
      <c r="OR4" s="568"/>
      <c r="OS4" s="568"/>
      <c r="OT4" s="568"/>
      <c r="OU4" s="568"/>
      <c r="OV4" s="568"/>
      <c r="OW4" s="568"/>
      <c r="OX4" s="568"/>
      <c r="OY4" s="568"/>
      <c r="OZ4" s="568"/>
      <c r="PA4" s="568"/>
      <c r="PB4" s="568"/>
      <c r="PC4" s="568"/>
      <c r="PD4" s="568"/>
      <c r="PE4" s="568"/>
      <c r="PF4" s="568"/>
      <c r="PG4" s="568"/>
      <c r="PH4" s="568"/>
      <c r="PI4" s="568"/>
      <c r="PJ4" s="568"/>
      <c r="PK4" s="568"/>
      <c r="PL4" s="568"/>
      <c r="PM4" s="568"/>
      <c r="PN4" s="568"/>
      <c r="PO4" s="568"/>
      <c r="PP4" s="568"/>
      <c r="PQ4" s="568"/>
      <c r="PR4" s="568"/>
      <c r="PS4" s="568"/>
      <c r="PT4" s="568"/>
      <c r="PU4" s="568"/>
      <c r="PV4" s="568"/>
      <c r="PW4" s="568"/>
      <c r="PX4" s="568"/>
      <c r="PY4" s="568"/>
      <c r="PZ4" s="568"/>
      <c r="QA4" s="568"/>
      <c r="QB4" s="568"/>
      <c r="QC4" s="568"/>
      <c r="QD4" s="568"/>
      <c r="QE4" s="568"/>
      <c r="QF4" s="568"/>
      <c r="QG4" s="568"/>
      <c r="QH4" s="568"/>
      <c r="QI4" s="568"/>
      <c r="QJ4" s="568"/>
      <c r="QK4" s="568"/>
      <c r="QL4" s="568"/>
      <c r="QM4" s="568"/>
      <c r="QN4" s="568"/>
      <c r="QO4" s="568"/>
      <c r="QP4" s="568"/>
      <c r="QQ4" s="568"/>
      <c r="QR4" s="568"/>
      <c r="QS4" s="568"/>
      <c r="QT4" s="568"/>
      <c r="QU4" s="568"/>
      <c r="QV4" s="568"/>
      <c r="QW4" s="568"/>
      <c r="QX4" s="568"/>
      <c r="QY4" s="568"/>
      <c r="QZ4" s="568"/>
      <c r="RA4" s="568"/>
      <c r="RB4" s="568"/>
      <c r="RC4" s="568"/>
      <c r="RD4" s="568"/>
      <c r="RE4" s="568"/>
      <c r="RF4" s="568"/>
      <c r="RG4" s="568"/>
      <c r="RH4" s="568"/>
      <c r="RI4" s="568"/>
      <c r="RJ4" s="568"/>
      <c r="RK4" s="568"/>
      <c r="RL4" s="568"/>
      <c r="RM4" s="568"/>
      <c r="RN4" s="568"/>
      <c r="RO4" s="568"/>
      <c r="RP4" s="568"/>
      <c r="RQ4" s="568"/>
      <c r="RR4" s="568"/>
      <c r="RS4" s="568"/>
      <c r="RT4" s="568"/>
      <c r="RU4" s="568"/>
      <c r="RV4" s="568"/>
      <c r="RW4" s="568"/>
      <c r="RX4" s="568"/>
      <c r="RY4" s="568"/>
      <c r="RZ4" s="568"/>
      <c r="SA4" s="568"/>
      <c r="SB4" s="568"/>
      <c r="SC4" s="568"/>
      <c r="SD4" s="568"/>
      <c r="SE4" s="568"/>
      <c r="SF4" s="568"/>
      <c r="SG4" s="568"/>
      <c r="SH4" s="568"/>
      <c r="SI4" s="568"/>
      <c r="SJ4" s="568"/>
      <c r="SK4" s="568"/>
      <c r="SL4" s="568"/>
      <c r="SM4" s="568"/>
      <c r="SN4" s="568"/>
      <c r="SO4" s="568"/>
      <c r="SP4" s="568"/>
      <c r="SQ4" s="568"/>
      <c r="SR4" s="568"/>
      <c r="SS4" s="568"/>
      <c r="ST4" s="568"/>
      <c r="SU4" s="568"/>
      <c r="SV4" s="568"/>
      <c r="SW4" s="568"/>
      <c r="SX4" s="568"/>
      <c r="SY4" s="568"/>
      <c r="SZ4" s="568"/>
      <c r="TA4" s="568"/>
      <c r="TB4" s="568"/>
      <c r="TC4" s="568"/>
      <c r="TD4" s="568"/>
      <c r="TE4" s="568"/>
      <c r="TF4" s="568"/>
      <c r="TG4" s="568"/>
      <c r="TH4" s="568"/>
      <c r="TI4" s="568"/>
      <c r="TJ4" s="568"/>
      <c r="TK4" s="568"/>
      <c r="TL4" s="568"/>
      <c r="TM4" s="568"/>
      <c r="TN4" s="568"/>
      <c r="TO4" s="568"/>
      <c r="TP4" s="568"/>
      <c r="TQ4" s="568"/>
      <c r="TR4" s="568"/>
      <c r="TS4" s="568"/>
      <c r="TT4" s="568"/>
      <c r="TU4" s="568"/>
      <c r="TV4" s="568"/>
      <c r="TW4" s="568"/>
      <c r="TX4" s="568"/>
      <c r="TY4" s="568"/>
      <c r="TZ4" s="568"/>
      <c r="UA4" s="568"/>
      <c r="UB4" s="568"/>
      <c r="UC4" s="568"/>
      <c r="UD4" s="568"/>
      <c r="UE4" s="568"/>
      <c r="UF4" s="568"/>
      <c r="UG4" s="568"/>
      <c r="UH4" s="568"/>
      <c r="UI4" s="568"/>
      <c r="UJ4" s="568"/>
      <c r="UK4" s="568"/>
      <c r="UL4" s="568"/>
      <c r="UM4" s="568"/>
      <c r="UN4" s="568"/>
      <c r="UO4" s="568"/>
      <c r="UP4" s="568"/>
      <c r="UQ4" s="568"/>
      <c r="UR4" s="568"/>
      <c r="US4" s="568"/>
      <c r="UT4" s="568"/>
      <c r="UU4" s="568"/>
      <c r="UV4" s="568"/>
      <c r="UW4" s="568"/>
      <c r="UX4" s="568"/>
      <c r="UY4" s="568"/>
      <c r="UZ4" s="568"/>
      <c r="VA4" s="568"/>
      <c r="VB4" s="568"/>
      <c r="VC4" s="568"/>
      <c r="VD4" s="568"/>
      <c r="VE4" s="568"/>
      <c r="VF4" s="568"/>
      <c r="VG4" s="568"/>
      <c r="VH4" s="568"/>
      <c r="VI4" s="568"/>
      <c r="VJ4" s="568"/>
      <c r="VK4" s="568"/>
      <c r="VL4" s="568"/>
      <c r="VM4" s="568"/>
      <c r="VN4" s="568"/>
      <c r="VO4" s="568"/>
      <c r="VP4" s="568"/>
      <c r="VQ4" s="568"/>
      <c r="VR4" s="568"/>
      <c r="VS4" s="568"/>
      <c r="VT4" s="568"/>
      <c r="VU4" s="568"/>
      <c r="VV4" s="568"/>
      <c r="VW4" s="568"/>
      <c r="VX4" s="568"/>
      <c r="VY4" s="568"/>
      <c r="VZ4" s="568"/>
      <c r="WA4" s="568"/>
      <c r="WB4" s="568"/>
      <c r="WC4" s="568"/>
      <c r="WD4" s="568"/>
      <c r="WE4" s="568"/>
      <c r="WF4" s="568"/>
      <c r="WG4" s="568"/>
      <c r="WH4" s="568"/>
      <c r="WI4" s="568"/>
      <c r="WJ4" s="568"/>
      <c r="WK4" s="568"/>
      <c r="WL4" s="568"/>
      <c r="WM4" s="568"/>
      <c r="WN4" s="568"/>
      <c r="WO4" s="568"/>
      <c r="WP4" s="568"/>
      <c r="WQ4" s="568"/>
      <c r="WR4" s="568"/>
      <c r="WS4" s="568"/>
      <c r="WT4" s="568"/>
      <c r="WU4" s="568"/>
      <c r="WV4" s="568"/>
      <c r="WW4" s="568"/>
      <c r="WX4" s="568"/>
      <c r="WY4" s="568"/>
      <c r="WZ4" s="568"/>
      <c r="XA4" s="568"/>
      <c r="XB4" s="568"/>
      <c r="XC4" s="568"/>
      <c r="XD4" s="568"/>
      <c r="XE4" s="568"/>
      <c r="XF4" s="568"/>
      <c r="XG4" s="568"/>
      <c r="XH4" s="568"/>
      <c r="XI4" s="568"/>
      <c r="XJ4" s="568"/>
      <c r="XK4" s="568"/>
      <c r="XL4" s="568"/>
      <c r="XM4" s="568"/>
      <c r="XN4" s="568"/>
      <c r="XO4" s="568"/>
      <c r="XP4" s="568"/>
      <c r="XQ4" s="568"/>
      <c r="XR4" s="568"/>
      <c r="XS4" s="568"/>
      <c r="XT4" s="568"/>
      <c r="XU4" s="568"/>
      <c r="XV4" s="568"/>
      <c r="XW4" s="568"/>
      <c r="XX4" s="568"/>
      <c r="XY4" s="568"/>
      <c r="XZ4" s="568"/>
      <c r="YA4" s="568"/>
      <c r="YB4" s="568"/>
      <c r="YC4" s="568"/>
      <c r="YD4" s="568"/>
      <c r="YE4" s="568"/>
      <c r="YF4" s="568"/>
      <c r="YG4" s="568"/>
      <c r="YH4" s="568"/>
      <c r="YI4" s="568"/>
      <c r="YJ4" s="568"/>
      <c r="YK4" s="568"/>
      <c r="YL4" s="568"/>
      <c r="YM4" s="568"/>
      <c r="YN4" s="568"/>
      <c r="YO4" s="568"/>
      <c r="YP4" s="568"/>
      <c r="YQ4" s="568"/>
      <c r="YR4" s="568"/>
      <c r="YS4" s="568"/>
      <c r="YT4" s="568"/>
      <c r="YU4" s="568"/>
      <c r="YV4" s="568"/>
      <c r="YW4" s="568"/>
      <c r="YX4" s="568"/>
      <c r="YY4" s="568"/>
      <c r="YZ4" s="568"/>
      <c r="ZA4" s="568"/>
      <c r="ZB4" s="568"/>
      <c r="ZC4" s="568"/>
      <c r="ZD4" s="568"/>
      <c r="ZE4" s="568"/>
      <c r="ZF4" s="568"/>
      <c r="ZG4" s="568"/>
      <c r="ZH4" s="568"/>
      <c r="ZI4" s="568"/>
      <c r="ZJ4" s="568"/>
      <c r="ZK4" s="568"/>
      <c r="ZL4" s="568"/>
      <c r="ZM4" s="568"/>
      <c r="ZN4" s="568"/>
      <c r="ZO4" s="568"/>
      <c r="ZP4" s="568"/>
      <c r="ZQ4" s="568"/>
      <c r="ZR4" s="568"/>
      <c r="ZS4" s="568"/>
      <c r="ZT4" s="568"/>
      <c r="ZU4" s="568"/>
      <c r="ZV4" s="568"/>
      <c r="ZW4" s="568"/>
      <c r="ZX4" s="568"/>
      <c r="ZY4" s="568"/>
      <c r="ZZ4" s="568"/>
      <c r="AAA4" s="568"/>
      <c r="AAB4" s="568"/>
      <c r="AAC4" s="568"/>
      <c r="AAD4" s="568"/>
      <c r="AAE4" s="568"/>
      <c r="AAF4" s="568"/>
      <c r="AAG4" s="568"/>
      <c r="AAH4" s="568"/>
      <c r="AAI4" s="568"/>
      <c r="AAJ4" s="568"/>
      <c r="AAK4" s="568"/>
      <c r="AAL4" s="568"/>
      <c r="AAM4" s="568"/>
      <c r="AAN4" s="568"/>
      <c r="AAO4" s="568"/>
      <c r="AAP4" s="568"/>
      <c r="AAQ4" s="568"/>
      <c r="AAR4" s="568"/>
      <c r="AAS4" s="568"/>
      <c r="AAT4" s="568"/>
      <c r="AAU4" s="568"/>
      <c r="AAV4" s="568"/>
      <c r="AAW4" s="568"/>
      <c r="AAX4" s="568"/>
      <c r="AAY4" s="568"/>
      <c r="AAZ4" s="568"/>
      <c r="ABA4" s="568"/>
      <c r="ABB4" s="568"/>
      <c r="ABC4" s="568"/>
      <c r="ABD4" s="568"/>
      <c r="ABE4" s="568"/>
      <c r="ABF4" s="568"/>
      <c r="ABG4" s="568"/>
      <c r="ABH4" s="568"/>
      <c r="ABI4" s="568"/>
      <c r="ABJ4" s="568"/>
      <c r="ABK4" s="568"/>
      <c r="ABL4" s="568"/>
      <c r="ABM4" s="568"/>
      <c r="ABN4" s="568"/>
      <c r="ABO4" s="568"/>
      <c r="ABP4" s="568"/>
      <c r="ABQ4" s="568"/>
      <c r="ABR4" s="568"/>
      <c r="ABS4" s="568"/>
      <c r="ABT4" s="568"/>
      <c r="ABU4" s="568"/>
      <c r="ABV4" s="568"/>
      <c r="ABW4" s="568"/>
      <c r="ABX4" s="568"/>
      <c r="ABY4" s="568"/>
      <c r="ABZ4" s="568"/>
      <c r="ACA4" s="568"/>
      <c r="ACB4" s="568"/>
      <c r="ACC4" s="568"/>
      <c r="ACD4" s="568"/>
      <c r="ACE4" s="568"/>
      <c r="ACF4" s="568"/>
      <c r="ACG4" s="568"/>
      <c r="ACH4" s="568"/>
      <c r="ACI4" s="568"/>
      <c r="ACJ4" s="568"/>
      <c r="ACK4" s="568"/>
      <c r="ACL4" s="568"/>
      <c r="ACM4" s="568"/>
      <c r="ACN4" s="568"/>
      <c r="ACO4" s="568"/>
      <c r="ACP4" s="568"/>
      <c r="ACQ4" s="568"/>
      <c r="ACR4" s="568"/>
      <c r="ACS4" s="568"/>
      <c r="ACT4" s="568"/>
      <c r="ACU4" s="568"/>
      <c r="ACV4" s="568"/>
      <c r="ACW4" s="568"/>
      <c r="ACX4" s="568"/>
      <c r="ACY4" s="568"/>
      <c r="ACZ4" s="568"/>
      <c r="ADA4" s="568"/>
      <c r="ADB4" s="568"/>
      <c r="ADC4" s="568"/>
      <c r="ADD4" s="568"/>
      <c r="ADE4" s="568"/>
      <c r="ADF4" s="568"/>
      <c r="ADG4" s="568"/>
      <c r="ADH4" s="568"/>
      <c r="ADI4" s="568"/>
      <c r="ADJ4" s="568"/>
      <c r="ADK4" s="568"/>
      <c r="ADL4" s="568"/>
      <c r="ADM4" s="568"/>
      <c r="ADN4" s="568"/>
      <c r="ADO4" s="568"/>
      <c r="ADP4" s="568"/>
      <c r="ADQ4" s="568"/>
      <c r="ADR4" s="568"/>
      <c r="ADS4" s="568"/>
      <c r="ADT4" s="568"/>
      <c r="ADU4" s="568"/>
      <c r="ADV4" s="568"/>
      <c r="ADW4" s="568"/>
      <c r="ADX4" s="568"/>
      <c r="ADY4" s="568"/>
      <c r="ADZ4" s="568"/>
      <c r="AEA4" s="568"/>
      <c r="AEB4" s="568"/>
      <c r="AEC4" s="568"/>
      <c r="AED4" s="568"/>
      <c r="AEE4" s="568"/>
      <c r="AEF4" s="568"/>
      <c r="AEG4" s="568"/>
      <c r="AEH4" s="568"/>
      <c r="AEI4" s="568"/>
      <c r="AEJ4" s="568"/>
      <c r="AEK4" s="568"/>
      <c r="AEL4" s="568"/>
      <c r="AEM4" s="568"/>
      <c r="AEN4" s="568"/>
      <c r="AEO4" s="568"/>
      <c r="AEP4" s="568"/>
      <c r="AEQ4" s="568"/>
      <c r="AER4" s="568"/>
      <c r="AES4" s="568"/>
      <c r="AET4" s="568"/>
      <c r="AEU4" s="568"/>
      <c r="AEV4" s="568"/>
      <c r="AEW4" s="568"/>
      <c r="AEX4" s="568"/>
      <c r="AEY4" s="568"/>
      <c r="AEZ4" s="568"/>
      <c r="AFA4" s="568"/>
      <c r="AFB4" s="568"/>
      <c r="AFC4" s="568"/>
      <c r="AFD4" s="568"/>
      <c r="AFE4" s="568"/>
      <c r="AFF4" s="568"/>
      <c r="AFG4" s="568"/>
      <c r="AFH4" s="568"/>
      <c r="AFI4" s="568"/>
      <c r="AFJ4" s="568"/>
      <c r="AFK4" s="568"/>
      <c r="AFL4" s="568"/>
      <c r="AFM4" s="568"/>
      <c r="AFN4" s="568"/>
      <c r="AFO4" s="568"/>
      <c r="AFP4" s="568"/>
      <c r="AFQ4" s="568"/>
      <c r="AFR4" s="568"/>
      <c r="AFS4" s="568"/>
      <c r="AFT4" s="568"/>
      <c r="AFU4" s="568"/>
      <c r="AFV4" s="568"/>
      <c r="AFW4" s="568"/>
      <c r="AFX4" s="568"/>
      <c r="AFY4" s="568"/>
      <c r="AFZ4" s="568"/>
      <c r="AGA4" s="568"/>
      <c r="AGB4" s="568"/>
      <c r="AGC4" s="568"/>
      <c r="AGD4" s="568"/>
      <c r="AGE4" s="568"/>
      <c r="AGF4" s="568"/>
      <c r="AGG4" s="568"/>
      <c r="AGH4" s="568"/>
      <c r="AGI4" s="568"/>
      <c r="AGJ4" s="568"/>
      <c r="AGK4" s="568"/>
      <c r="AGL4" s="568"/>
      <c r="AGM4" s="568"/>
      <c r="AGN4" s="568"/>
      <c r="AGO4" s="568"/>
      <c r="AGP4" s="568"/>
      <c r="AGQ4" s="568"/>
      <c r="AGR4" s="568"/>
      <c r="AGS4" s="568"/>
      <c r="AGT4" s="568"/>
      <c r="AGU4" s="568"/>
      <c r="AGV4" s="568"/>
      <c r="AGW4" s="568"/>
      <c r="AGX4" s="568"/>
      <c r="AGY4" s="568"/>
      <c r="AGZ4" s="568"/>
      <c r="AHA4" s="568"/>
      <c r="AHB4" s="568"/>
      <c r="AHC4" s="568"/>
      <c r="AHD4" s="568"/>
      <c r="AHE4" s="568"/>
      <c r="AHF4" s="568"/>
      <c r="AHG4" s="568"/>
      <c r="AHH4" s="568"/>
      <c r="AHI4" s="568"/>
      <c r="AHJ4" s="568"/>
      <c r="AHK4" s="568"/>
      <c r="AHL4" s="568"/>
      <c r="AHM4" s="568"/>
      <c r="AHN4" s="568"/>
      <c r="AHO4" s="568"/>
      <c r="AHP4" s="568"/>
      <c r="AHQ4" s="568"/>
      <c r="AHR4" s="568"/>
      <c r="AHS4" s="568"/>
      <c r="AHT4" s="568"/>
      <c r="AHU4" s="568"/>
      <c r="AHV4" s="568"/>
      <c r="AHW4" s="568"/>
      <c r="AHX4" s="568"/>
      <c r="AHY4" s="568"/>
      <c r="AHZ4" s="568"/>
      <c r="AIA4" s="568"/>
      <c r="AIB4" s="568"/>
      <c r="AIC4" s="568"/>
      <c r="AID4" s="568"/>
      <c r="AIE4" s="568"/>
      <c r="AIF4" s="568"/>
      <c r="AIG4" s="568"/>
      <c r="AIH4" s="568"/>
      <c r="AII4" s="568"/>
      <c r="AIJ4" s="568"/>
      <c r="AIK4" s="568"/>
      <c r="AIL4" s="568"/>
      <c r="AIM4" s="568"/>
      <c r="AIN4" s="568"/>
      <c r="AIO4" s="568"/>
      <c r="AIP4" s="568"/>
      <c r="AIQ4" s="568"/>
      <c r="AIR4" s="568"/>
      <c r="AIS4" s="568"/>
      <c r="AIT4" s="568"/>
      <c r="AIU4" s="568"/>
      <c r="AIV4" s="568"/>
      <c r="AIW4" s="568"/>
      <c r="AIX4" s="568"/>
      <c r="AIY4" s="568"/>
      <c r="AIZ4" s="568"/>
      <c r="AJA4" s="568"/>
      <c r="AJB4" s="568"/>
      <c r="AJC4" s="568"/>
      <c r="AJD4" s="568"/>
      <c r="AJE4" s="568"/>
      <c r="AJF4" s="568"/>
      <c r="AJG4" s="568"/>
      <c r="AJH4" s="568"/>
      <c r="AJI4" s="568"/>
      <c r="AJJ4" s="568"/>
      <c r="AJK4" s="568"/>
      <c r="AJL4" s="568"/>
      <c r="AJM4" s="568"/>
      <c r="AJN4" s="568"/>
      <c r="AJO4" s="568"/>
      <c r="AJP4" s="568"/>
      <c r="AJQ4" s="568"/>
      <c r="AJR4" s="568"/>
      <c r="AJS4" s="568"/>
      <c r="AJT4" s="568"/>
      <c r="AJU4" s="568"/>
      <c r="AJV4" s="568"/>
      <c r="AJW4" s="568"/>
      <c r="AJX4" s="568"/>
      <c r="AJY4" s="568"/>
      <c r="AJZ4" s="568"/>
      <c r="AKA4" s="568"/>
      <c r="AKB4" s="568"/>
      <c r="AKC4" s="568"/>
      <c r="AKD4" s="568"/>
      <c r="AKE4" s="568"/>
      <c r="AKF4" s="568"/>
    </row>
    <row r="5" spans="1:968" s="176" customFormat="1" ht="18.75" customHeight="1">
      <c r="A5" s="975" t="s">
        <v>320</v>
      </c>
      <c r="B5" s="560" t="s">
        <v>194</v>
      </c>
      <c r="C5" s="273"/>
      <c r="D5" s="179"/>
      <c r="E5" s="180"/>
      <c r="F5" s="180"/>
      <c r="G5" s="924"/>
      <c r="H5" s="925"/>
      <c r="I5" s="926"/>
      <c r="J5" s="926"/>
      <c r="K5" s="925"/>
      <c r="L5" s="925"/>
      <c r="M5" s="925"/>
      <c r="N5" s="181"/>
      <c r="O5" s="181"/>
      <c r="P5" s="181"/>
      <c r="Q5" s="181"/>
      <c r="R5" s="181"/>
      <c r="S5" s="263"/>
      <c r="T5" s="182"/>
      <c r="U5" s="182"/>
      <c r="V5" s="175"/>
      <c r="W5" s="185"/>
      <c r="X5" s="185"/>
      <c r="Y5" s="185"/>
      <c r="Z5" s="185"/>
      <c r="AA5" s="185"/>
      <c r="AB5" s="185"/>
      <c r="AC5" s="185"/>
      <c r="AD5" s="185"/>
      <c r="AE5" s="185"/>
      <c r="AF5" s="185"/>
      <c r="AG5" s="185"/>
      <c r="AH5" s="185"/>
      <c r="AI5" s="185"/>
      <c r="AJ5" s="185"/>
      <c r="AK5" s="185"/>
      <c r="AL5" s="185"/>
      <c r="AM5" s="185"/>
      <c r="AN5" s="185"/>
      <c r="AO5" s="185"/>
      <c r="AP5" s="185"/>
      <c r="AQ5" s="185"/>
      <c r="AR5" s="185"/>
      <c r="AS5" s="185"/>
      <c r="AT5" s="185"/>
      <c r="AU5" s="185"/>
      <c r="AV5" s="185"/>
      <c r="AW5" s="185"/>
      <c r="AX5" s="185"/>
      <c r="AY5" s="185"/>
      <c r="AZ5" s="185"/>
      <c r="BA5" s="185"/>
      <c r="BB5" s="185"/>
      <c r="BC5" s="185"/>
      <c r="BD5" s="185"/>
      <c r="BE5" s="185"/>
      <c r="BF5" s="185"/>
      <c r="BG5" s="185"/>
      <c r="BH5" s="185"/>
      <c r="BI5" s="185"/>
      <c r="BJ5" s="185"/>
      <c r="BK5" s="185"/>
      <c r="BL5" s="185"/>
      <c r="BM5" s="185"/>
      <c r="BN5" s="185"/>
      <c r="BO5" s="185"/>
      <c r="BP5" s="185"/>
      <c r="BQ5" s="185"/>
      <c r="BR5" s="185"/>
      <c r="BS5" s="185"/>
      <c r="BT5" s="185"/>
      <c r="BU5" s="185"/>
      <c r="BV5" s="185"/>
      <c r="BW5" s="185"/>
      <c r="BX5" s="185"/>
      <c r="BY5" s="185"/>
      <c r="BZ5" s="185"/>
      <c r="CA5" s="185"/>
      <c r="CB5" s="185"/>
      <c r="CC5" s="185"/>
      <c r="CD5" s="185"/>
      <c r="CE5" s="185"/>
      <c r="CF5" s="185"/>
      <c r="CG5" s="185"/>
      <c r="CH5" s="185"/>
      <c r="CI5" s="185"/>
      <c r="CJ5" s="185"/>
      <c r="CK5" s="185"/>
      <c r="CL5" s="185"/>
      <c r="CM5" s="185"/>
      <c r="CN5" s="185"/>
      <c r="CO5" s="185"/>
      <c r="CP5" s="185"/>
      <c r="CQ5" s="185"/>
      <c r="CR5" s="185"/>
      <c r="CS5" s="185"/>
      <c r="CT5" s="185"/>
      <c r="CU5" s="185"/>
      <c r="CV5" s="185"/>
      <c r="CW5" s="185"/>
      <c r="CX5" s="185"/>
      <c r="CY5" s="185"/>
      <c r="CZ5" s="185"/>
      <c r="DA5" s="185"/>
      <c r="DB5" s="185"/>
      <c r="DC5" s="185"/>
      <c r="DD5" s="185"/>
      <c r="DE5" s="185"/>
      <c r="DF5" s="185"/>
      <c r="DG5" s="185"/>
      <c r="DH5" s="185"/>
      <c r="DI5" s="185"/>
      <c r="DJ5" s="185"/>
      <c r="DK5" s="185"/>
      <c r="DL5" s="185"/>
      <c r="DM5" s="185"/>
      <c r="DN5" s="185"/>
      <c r="DO5" s="185"/>
      <c r="DP5" s="185"/>
      <c r="DQ5" s="185"/>
      <c r="DR5" s="185"/>
      <c r="DS5" s="185"/>
      <c r="DT5" s="185"/>
      <c r="DU5" s="185"/>
      <c r="DV5" s="185"/>
      <c r="DW5" s="185"/>
      <c r="DX5" s="185"/>
      <c r="DY5" s="185"/>
      <c r="DZ5" s="185"/>
      <c r="EA5" s="185"/>
      <c r="EB5" s="185"/>
      <c r="EC5" s="185"/>
      <c r="ED5" s="185"/>
      <c r="EE5" s="185"/>
      <c r="EF5" s="185"/>
      <c r="EG5" s="185"/>
      <c r="EH5" s="185"/>
      <c r="EI5" s="185"/>
      <c r="EJ5" s="185"/>
      <c r="EK5" s="185"/>
      <c r="EL5" s="185"/>
      <c r="EM5" s="185"/>
      <c r="EN5" s="185"/>
      <c r="EO5" s="185"/>
      <c r="EP5" s="185"/>
      <c r="EQ5" s="185"/>
      <c r="ER5" s="185"/>
      <c r="ES5" s="185"/>
      <c r="ET5" s="185"/>
      <c r="EU5" s="185"/>
      <c r="EV5" s="185"/>
      <c r="EW5" s="185"/>
      <c r="EX5" s="185"/>
      <c r="EY5" s="185"/>
      <c r="EZ5" s="185"/>
      <c r="FA5" s="185"/>
      <c r="FB5" s="185"/>
      <c r="FC5" s="185"/>
      <c r="FD5" s="185"/>
      <c r="FE5" s="185"/>
      <c r="FF5" s="185"/>
      <c r="FG5" s="185"/>
      <c r="FH5" s="185"/>
      <c r="FI5" s="185"/>
      <c r="FJ5" s="185"/>
      <c r="FK5" s="185"/>
      <c r="FL5" s="185"/>
      <c r="FM5" s="185"/>
      <c r="FN5" s="185"/>
      <c r="FO5" s="185"/>
      <c r="FP5" s="185"/>
      <c r="FQ5" s="185"/>
      <c r="FR5" s="185"/>
      <c r="FS5" s="185"/>
      <c r="FT5" s="185"/>
      <c r="FU5" s="185"/>
      <c r="FV5" s="185"/>
      <c r="FW5" s="185"/>
      <c r="FX5" s="185"/>
      <c r="FY5" s="185"/>
      <c r="FZ5" s="185"/>
      <c r="GA5" s="185"/>
      <c r="GB5" s="185"/>
      <c r="GC5" s="185"/>
      <c r="GD5" s="185"/>
      <c r="GE5" s="185"/>
      <c r="GF5" s="185"/>
      <c r="GG5" s="185"/>
      <c r="GH5" s="185"/>
      <c r="GI5" s="185"/>
      <c r="GJ5" s="185"/>
      <c r="GK5" s="185"/>
      <c r="GL5" s="185"/>
      <c r="GM5" s="185"/>
      <c r="GN5" s="185"/>
      <c r="GO5" s="185"/>
      <c r="GP5" s="185"/>
      <c r="GQ5" s="185"/>
      <c r="GR5" s="185"/>
      <c r="GS5" s="185"/>
      <c r="GT5" s="185"/>
      <c r="GU5" s="185"/>
      <c r="GV5" s="185"/>
      <c r="GW5" s="185"/>
      <c r="GX5" s="185"/>
      <c r="GY5" s="185"/>
      <c r="GZ5" s="185"/>
      <c r="HA5" s="185"/>
      <c r="HB5" s="185"/>
      <c r="HC5" s="185"/>
      <c r="HD5" s="185"/>
      <c r="HE5" s="185"/>
      <c r="HF5" s="185"/>
      <c r="HG5" s="185"/>
      <c r="HH5" s="185"/>
      <c r="HI5" s="185"/>
      <c r="HJ5" s="185"/>
      <c r="HK5" s="185"/>
      <c r="HL5" s="185"/>
      <c r="HM5" s="185"/>
      <c r="HN5" s="185"/>
      <c r="HO5" s="185"/>
      <c r="HP5" s="185"/>
      <c r="HQ5" s="185"/>
      <c r="HR5" s="185"/>
      <c r="HS5" s="185"/>
      <c r="HT5" s="185"/>
      <c r="HU5" s="185"/>
      <c r="HV5" s="185"/>
      <c r="HW5" s="185"/>
      <c r="HX5" s="185"/>
      <c r="HY5" s="185"/>
      <c r="HZ5" s="185"/>
      <c r="IA5" s="185"/>
      <c r="IB5" s="185"/>
      <c r="IC5" s="185"/>
      <c r="ID5" s="185"/>
      <c r="IE5" s="185"/>
      <c r="IF5" s="185"/>
      <c r="IG5" s="185"/>
      <c r="IH5" s="185"/>
      <c r="II5" s="185"/>
      <c r="IJ5" s="185"/>
      <c r="IK5" s="185"/>
      <c r="IL5" s="185"/>
      <c r="IM5" s="185"/>
      <c r="IN5" s="185"/>
      <c r="IO5" s="185"/>
      <c r="IP5" s="185"/>
      <c r="IQ5" s="185"/>
      <c r="IR5" s="185"/>
      <c r="IS5" s="185"/>
      <c r="IT5" s="185"/>
      <c r="IU5" s="185"/>
      <c r="IV5" s="185"/>
      <c r="IW5" s="185"/>
      <c r="IX5" s="185"/>
      <c r="IY5" s="185"/>
      <c r="IZ5" s="185"/>
      <c r="JA5" s="185"/>
      <c r="JB5" s="185"/>
      <c r="JC5" s="185"/>
      <c r="JD5" s="185"/>
      <c r="JE5" s="185"/>
      <c r="JF5" s="185"/>
      <c r="JG5" s="185"/>
      <c r="JH5" s="185"/>
      <c r="JI5" s="185"/>
      <c r="JJ5" s="185"/>
      <c r="JK5" s="185"/>
      <c r="JL5" s="185"/>
      <c r="JM5" s="185"/>
      <c r="JN5" s="185"/>
      <c r="JO5" s="185"/>
      <c r="JP5" s="185"/>
      <c r="JQ5" s="185"/>
      <c r="JR5" s="185"/>
      <c r="JS5" s="185"/>
      <c r="JT5" s="185"/>
      <c r="JU5" s="185"/>
      <c r="JV5" s="185"/>
      <c r="JW5" s="185"/>
      <c r="JX5" s="185"/>
      <c r="JY5" s="185"/>
      <c r="JZ5" s="185"/>
      <c r="KA5" s="185"/>
      <c r="KB5" s="185"/>
      <c r="KC5" s="185"/>
      <c r="KD5" s="185"/>
      <c r="KE5" s="185"/>
      <c r="KF5" s="185"/>
      <c r="KG5" s="185"/>
      <c r="KH5" s="185"/>
      <c r="KI5" s="185"/>
      <c r="KJ5" s="185"/>
      <c r="KK5" s="185"/>
      <c r="KL5" s="185"/>
      <c r="KM5" s="185"/>
      <c r="KN5" s="185"/>
      <c r="KO5" s="185"/>
      <c r="KP5" s="185"/>
      <c r="KQ5" s="185"/>
      <c r="KR5" s="185"/>
      <c r="KS5" s="185"/>
      <c r="KT5" s="185"/>
      <c r="KU5" s="185"/>
      <c r="KV5" s="185"/>
      <c r="KW5" s="185"/>
      <c r="KX5" s="185"/>
      <c r="KY5" s="185"/>
      <c r="KZ5" s="185"/>
      <c r="LA5" s="185"/>
      <c r="LB5" s="185"/>
      <c r="LC5" s="185"/>
      <c r="LD5" s="185"/>
      <c r="LE5" s="185"/>
      <c r="LF5" s="185"/>
      <c r="LG5" s="185"/>
      <c r="LH5" s="185"/>
      <c r="LI5" s="185"/>
      <c r="LJ5" s="185"/>
      <c r="LK5" s="185"/>
      <c r="LL5" s="185"/>
      <c r="LM5" s="185"/>
      <c r="LN5" s="185"/>
      <c r="LO5" s="185"/>
      <c r="LP5" s="185"/>
      <c r="LQ5" s="185"/>
      <c r="LR5" s="185"/>
      <c r="LS5" s="185"/>
      <c r="LT5" s="185"/>
      <c r="LU5" s="185"/>
      <c r="LV5" s="185"/>
      <c r="LW5" s="185"/>
      <c r="LX5" s="185"/>
      <c r="LY5" s="185"/>
      <c r="LZ5" s="185"/>
      <c r="MA5" s="185"/>
      <c r="MB5" s="185"/>
      <c r="MC5" s="185"/>
      <c r="MD5" s="185"/>
      <c r="ME5" s="185"/>
      <c r="MF5" s="185"/>
      <c r="MG5" s="185"/>
      <c r="MH5" s="185"/>
      <c r="MI5" s="185"/>
      <c r="MJ5" s="185"/>
      <c r="MK5" s="185"/>
      <c r="ML5" s="185"/>
      <c r="MM5" s="185"/>
      <c r="MN5" s="185"/>
      <c r="MO5" s="185"/>
      <c r="MP5" s="185"/>
      <c r="MQ5" s="185"/>
      <c r="MR5" s="185"/>
      <c r="MS5" s="185"/>
      <c r="MT5" s="185"/>
      <c r="MU5" s="185"/>
      <c r="MV5" s="185"/>
      <c r="MW5" s="185"/>
      <c r="MX5" s="185"/>
      <c r="MY5" s="185"/>
      <c r="MZ5" s="185"/>
      <c r="NA5" s="185"/>
      <c r="NB5" s="185"/>
      <c r="NC5" s="185"/>
      <c r="ND5" s="185"/>
      <c r="NE5" s="185"/>
      <c r="NF5" s="185"/>
      <c r="NG5" s="185"/>
      <c r="NH5" s="185"/>
      <c r="NI5" s="185"/>
      <c r="NJ5" s="185"/>
      <c r="NK5" s="185"/>
      <c r="NL5" s="185"/>
      <c r="NM5" s="185"/>
      <c r="NN5" s="185"/>
      <c r="NO5" s="185"/>
      <c r="NP5" s="185"/>
      <c r="NQ5" s="185"/>
      <c r="NR5" s="185"/>
      <c r="NS5" s="185"/>
      <c r="NT5" s="185"/>
      <c r="NU5" s="185"/>
      <c r="NV5" s="185"/>
      <c r="NW5" s="185"/>
      <c r="NX5" s="185"/>
      <c r="NY5" s="185"/>
      <c r="NZ5" s="185"/>
      <c r="OA5" s="185"/>
      <c r="OB5" s="185"/>
      <c r="OC5" s="185"/>
      <c r="OD5" s="185"/>
      <c r="OE5" s="185"/>
      <c r="OF5" s="185"/>
      <c r="OG5" s="185"/>
      <c r="OH5" s="185"/>
      <c r="OI5" s="185"/>
      <c r="OJ5" s="185"/>
      <c r="OK5" s="185"/>
      <c r="OL5" s="185"/>
      <c r="OM5" s="185"/>
      <c r="ON5" s="185"/>
      <c r="OO5" s="185"/>
      <c r="OP5" s="185"/>
      <c r="OQ5" s="185"/>
      <c r="OR5" s="185"/>
      <c r="OS5" s="185"/>
      <c r="OT5" s="185"/>
      <c r="OU5" s="185"/>
      <c r="OV5" s="185"/>
      <c r="OW5" s="185"/>
      <c r="OX5" s="185"/>
      <c r="OY5" s="185"/>
      <c r="OZ5" s="185"/>
      <c r="PA5" s="185"/>
      <c r="PB5" s="185"/>
      <c r="PC5" s="185"/>
      <c r="PD5" s="185"/>
      <c r="PE5" s="185"/>
      <c r="PF5" s="185"/>
      <c r="PG5" s="185"/>
      <c r="PH5" s="185"/>
      <c r="PI5" s="185"/>
      <c r="PJ5" s="185"/>
      <c r="PK5" s="185"/>
      <c r="PL5" s="185"/>
      <c r="PM5" s="185"/>
      <c r="PN5" s="185"/>
      <c r="PO5" s="185"/>
      <c r="PP5" s="185"/>
      <c r="PQ5" s="185"/>
      <c r="PR5" s="185"/>
      <c r="PS5" s="185"/>
      <c r="PT5" s="185"/>
      <c r="PU5" s="185"/>
      <c r="PV5" s="185"/>
      <c r="PW5" s="185"/>
      <c r="PX5" s="185"/>
      <c r="PY5" s="185"/>
      <c r="PZ5" s="185"/>
      <c r="QA5" s="185"/>
      <c r="QB5" s="185"/>
      <c r="QC5" s="185"/>
      <c r="QD5" s="185"/>
      <c r="QE5" s="185"/>
      <c r="QF5" s="185"/>
      <c r="QG5" s="185"/>
      <c r="QH5" s="185"/>
      <c r="QI5" s="185"/>
      <c r="QJ5" s="185"/>
      <c r="QK5" s="185"/>
      <c r="QL5" s="185"/>
      <c r="QM5" s="185"/>
      <c r="QN5" s="185"/>
      <c r="QO5" s="185"/>
      <c r="QP5" s="185"/>
      <c r="QQ5" s="185"/>
      <c r="QR5" s="185"/>
      <c r="QS5" s="185"/>
      <c r="QT5" s="185"/>
      <c r="QU5" s="185"/>
      <c r="QV5" s="185"/>
      <c r="QW5" s="185"/>
      <c r="QX5" s="185"/>
      <c r="QY5" s="185"/>
      <c r="QZ5" s="185"/>
      <c r="RA5" s="185"/>
      <c r="RB5" s="185"/>
      <c r="RC5" s="185"/>
      <c r="RD5" s="185"/>
      <c r="RE5" s="185"/>
      <c r="RF5" s="185"/>
      <c r="RG5" s="185"/>
      <c r="RH5" s="185"/>
      <c r="RI5" s="185"/>
      <c r="RJ5" s="185"/>
      <c r="RK5" s="185"/>
      <c r="RL5" s="185"/>
      <c r="RM5" s="185"/>
      <c r="RN5" s="185"/>
      <c r="RO5" s="185"/>
      <c r="RP5" s="185"/>
      <c r="RQ5" s="185"/>
      <c r="RR5" s="185"/>
      <c r="RS5" s="185"/>
      <c r="RT5" s="185"/>
      <c r="RU5" s="185"/>
      <c r="RV5" s="185"/>
      <c r="RW5" s="185"/>
      <c r="RX5" s="185"/>
      <c r="RY5" s="185"/>
      <c r="RZ5" s="185"/>
      <c r="SA5" s="185"/>
      <c r="SB5" s="185"/>
      <c r="SC5" s="185"/>
      <c r="SD5" s="185"/>
      <c r="SE5" s="185"/>
      <c r="SF5" s="185"/>
      <c r="SG5" s="185"/>
      <c r="SH5" s="185"/>
      <c r="SI5" s="185"/>
      <c r="SJ5" s="185"/>
      <c r="SK5" s="185"/>
      <c r="SL5" s="185"/>
      <c r="SM5" s="185"/>
      <c r="SN5" s="185"/>
      <c r="SO5" s="185"/>
      <c r="SP5" s="185"/>
      <c r="SQ5" s="185"/>
      <c r="SR5" s="185"/>
      <c r="SS5" s="185"/>
      <c r="ST5" s="185"/>
      <c r="SU5" s="185"/>
      <c r="SV5" s="185"/>
      <c r="SW5" s="185"/>
      <c r="SX5" s="185"/>
      <c r="SY5" s="185"/>
      <c r="SZ5" s="185"/>
      <c r="TA5" s="185"/>
      <c r="TB5" s="185"/>
      <c r="TC5" s="185"/>
      <c r="TD5" s="185"/>
      <c r="TE5" s="185"/>
      <c r="TF5" s="185"/>
      <c r="TG5" s="185"/>
      <c r="TH5" s="185"/>
      <c r="TI5" s="185"/>
      <c r="TJ5" s="185"/>
      <c r="TK5" s="185"/>
      <c r="TL5" s="185"/>
      <c r="TM5" s="185"/>
      <c r="TN5" s="185"/>
      <c r="TO5" s="185"/>
      <c r="TP5" s="185"/>
      <c r="TQ5" s="185"/>
      <c r="TR5" s="185"/>
      <c r="TS5" s="185"/>
      <c r="TT5" s="185"/>
      <c r="TU5" s="185"/>
      <c r="TV5" s="185"/>
      <c r="TW5" s="185"/>
      <c r="TX5" s="185"/>
      <c r="TY5" s="185"/>
      <c r="TZ5" s="185"/>
      <c r="UA5" s="185"/>
      <c r="UB5" s="185"/>
      <c r="UC5" s="185"/>
      <c r="UD5" s="185"/>
      <c r="UE5" s="185"/>
      <c r="UF5" s="185"/>
      <c r="UG5" s="185"/>
      <c r="UH5" s="185"/>
      <c r="UI5" s="185"/>
      <c r="UJ5" s="185"/>
      <c r="UK5" s="185"/>
      <c r="UL5" s="185"/>
      <c r="UM5" s="185"/>
      <c r="UN5" s="185"/>
      <c r="UO5" s="185"/>
      <c r="UP5" s="185"/>
      <c r="UQ5" s="185"/>
      <c r="UR5" s="185"/>
      <c r="US5" s="185"/>
      <c r="UT5" s="185"/>
      <c r="UU5" s="185"/>
      <c r="UV5" s="185"/>
      <c r="UW5" s="185"/>
      <c r="UX5" s="185"/>
      <c r="UY5" s="185"/>
      <c r="UZ5" s="185"/>
      <c r="VA5" s="185"/>
      <c r="VB5" s="185"/>
      <c r="VC5" s="185"/>
      <c r="VD5" s="185"/>
      <c r="VE5" s="185"/>
      <c r="VF5" s="185"/>
      <c r="VG5" s="185"/>
      <c r="VH5" s="185"/>
      <c r="VI5" s="185"/>
      <c r="VJ5" s="185"/>
      <c r="VK5" s="185"/>
      <c r="VL5" s="185"/>
      <c r="VM5" s="185"/>
      <c r="VN5" s="185"/>
      <c r="VO5" s="185"/>
      <c r="VP5" s="185"/>
      <c r="VQ5" s="185"/>
      <c r="VR5" s="185"/>
      <c r="VS5" s="185"/>
      <c r="VT5" s="185"/>
      <c r="VU5" s="185"/>
      <c r="VV5" s="185"/>
      <c r="VW5" s="185"/>
      <c r="VX5" s="185"/>
      <c r="VY5" s="185"/>
      <c r="VZ5" s="185"/>
      <c r="WA5" s="185"/>
      <c r="WB5" s="185"/>
      <c r="WC5" s="185"/>
      <c r="WD5" s="185"/>
      <c r="WE5" s="185"/>
      <c r="WF5" s="185"/>
      <c r="WG5" s="185"/>
      <c r="WH5" s="185"/>
      <c r="WI5" s="185"/>
      <c r="WJ5" s="185"/>
      <c r="WK5" s="185"/>
      <c r="WL5" s="185"/>
      <c r="WM5" s="185"/>
      <c r="WN5" s="185"/>
      <c r="WO5" s="185"/>
      <c r="WP5" s="185"/>
      <c r="WQ5" s="185"/>
      <c r="WR5" s="185"/>
      <c r="WS5" s="185"/>
      <c r="WT5" s="185"/>
      <c r="WU5" s="185"/>
      <c r="WV5" s="185"/>
      <c r="WW5" s="185"/>
      <c r="WX5" s="185"/>
      <c r="WY5" s="185"/>
      <c r="WZ5" s="185"/>
      <c r="XA5" s="185"/>
      <c r="XB5" s="185"/>
      <c r="XC5" s="185"/>
      <c r="XD5" s="185"/>
      <c r="XE5" s="185"/>
      <c r="XF5" s="185"/>
      <c r="XG5" s="185"/>
      <c r="XH5" s="185"/>
      <c r="XI5" s="185"/>
      <c r="XJ5" s="185"/>
      <c r="XK5" s="185"/>
      <c r="XL5" s="185"/>
      <c r="XM5" s="185"/>
      <c r="XN5" s="185"/>
      <c r="XO5" s="185"/>
      <c r="XP5" s="185"/>
      <c r="XQ5" s="185"/>
      <c r="XR5" s="185"/>
      <c r="XS5" s="185"/>
      <c r="XT5" s="185"/>
      <c r="XU5" s="185"/>
      <c r="XV5" s="185"/>
      <c r="XW5" s="185"/>
      <c r="XX5" s="185"/>
      <c r="XY5" s="185"/>
      <c r="XZ5" s="185"/>
      <c r="YA5" s="185"/>
      <c r="YB5" s="185"/>
      <c r="YC5" s="185"/>
      <c r="YD5" s="185"/>
      <c r="YE5" s="185"/>
      <c r="YF5" s="185"/>
      <c r="YG5" s="185"/>
      <c r="YH5" s="185"/>
      <c r="YI5" s="185"/>
      <c r="YJ5" s="185"/>
      <c r="YK5" s="185"/>
      <c r="YL5" s="185"/>
      <c r="YM5" s="185"/>
      <c r="YN5" s="185"/>
      <c r="YO5" s="185"/>
      <c r="YP5" s="185"/>
      <c r="YQ5" s="185"/>
      <c r="YR5" s="185"/>
      <c r="YS5" s="185"/>
      <c r="YT5" s="185"/>
      <c r="YU5" s="185"/>
      <c r="YV5" s="185"/>
      <c r="YW5" s="185"/>
      <c r="YX5" s="185"/>
      <c r="YY5" s="185"/>
      <c r="YZ5" s="185"/>
      <c r="ZA5" s="185"/>
      <c r="ZB5" s="185"/>
      <c r="ZC5" s="185"/>
      <c r="ZD5" s="185"/>
      <c r="ZE5" s="185"/>
      <c r="ZF5" s="185"/>
      <c r="ZG5" s="185"/>
      <c r="ZH5" s="185"/>
      <c r="ZI5" s="185"/>
      <c r="ZJ5" s="185"/>
      <c r="ZK5" s="185"/>
      <c r="ZL5" s="185"/>
      <c r="ZM5" s="185"/>
      <c r="ZN5" s="185"/>
      <c r="ZO5" s="185"/>
      <c r="ZP5" s="185"/>
      <c r="ZQ5" s="185"/>
      <c r="ZR5" s="185"/>
      <c r="ZS5" s="185"/>
      <c r="ZT5" s="185"/>
      <c r="ZU5" s="185"/>
      <c r="ZV5" s="185"/>
      <c r="ZW5" s="185"/>
      <c r="ZX5" s="185"/>
      <c r="ZY5" s="185"/>
      <c r="ZZ5" s="185"/>
      <c r="AAA5" s="185"/>
      <c r="AAB5" s="185"/>
      <c r="AAC5" s="185"/>
      <c r="AAD5" s="185"/>
      <c r="AAE5" s="185"/>
      <c r="AAF5" s="185"/>
      <c r="AAG5" s="185"/>
      <c r="AAH5" s="185"/>
      <c r="AAI5" s="185"/>
      <c r="AAJ5" s="185"/>
      <c r="AAK5" s="185"/>
      <c r="AAL5" s="185"/>
      <c r="AAM5" s="185"/>
      <c r="AAN5" s="185"/>
      <c r="AAO5" s="185"/>
      <c r="AAP5" s="185"/>
      <c r="AAQ5" s="185"/>
      <c r="AAR5" s="185"/>
      <c r="AAS5" s="185"/>
      <c r="AAT5" s="185"/>
      <c r="AAU5" s="185"/>
      <c r="AAV5" s="185"/>
      <c r="AAW5" s="185"/>
      <c r="AAX5" s="185"/>
      <c r="AAY5" s="185"/>
      <c r="AAZ5" s="185"/>
      <c r="ABA5" s="185"/>
      <c r="ABB5" s="185"/>
      <c r="ABC5" s="185"/>
      <c r="ABD5" s="185"/>
      <c r="ABE5" s="185"/>
      <c r="ABF5" s="185"/>
      <c r="ABG5" s="185"/>
      <c r="ABH5" s="185"/>
      <c r="ABI5" s="185"/>
      <c r="ABJ5" s="185"/>
      <c r="ABK5" s="185"/>
      <c r="ABL5" s="185"/>
      <c r="ABM5" s="185"/>
      <c r="ABN5" s="185"/>
      <c r="ABO5" s="185"/>
      <c r="ABP5" s="185"/>
      <c r="ABQ5" s="185"/>
      <c r="ABR5" s="185"/>
      <c r="ABS5" s="185"/>
      <c r="ABT5" s="185"/>
      <c r="ABU5" s="185"/>
      <c r="ABV5" s="185"/>
      <c r="ABW5" s="185"/>
      <c r="ABX5" s="185"/>
      <c r="ABY5" s="185"/>
      <c r="ABZ5" s="185"/>
      <c r="ACA5" s="185"/>
      <c r="ACB5" s="185"/>
      <c r="ACC5" s="185"/>
      <c r="ACD5" s="185"/>
      <c r="ACE5" s="185"/>
      <c r="ACF5" s="185"/>
      <c r="ACG5" s="185"/>
      <c r="ACH5" s="185"/>
      <c r="ACI5" s="185"/>
      <c r="ACJ5" s="185"/>
      <c r="ACK5" s="185"/>
      <c r="ACL5" s="185"/>
      <c r="ACM5" s="185"/>
      <c r="ACN5" s="185"/>
      <c r="ACO5" s="185"/>
      <c r="ACP5" s="185"/>
      <c r="ACQ5" s="185"/>
      <c r="ACR5" s="185"/>
      <c r="ACS5" s="185"/>
      <c r="ACT5" s="185"/>
      <c r="ACU5" s="185"/>
      <c r="ACV5" s="185"/>
      <c r="ACW5" s="185"/>
      <c r="ACX5" s="185"/>
      <c r="ACY5" s="185"/>
      <c r="ACZ5" s="185"/>
      <c r="ADA5" s="185"/>
      <c r="ADB5" s="185"/>
      <c r="ADC5" s="185"/>
      <c r="ADD5" s="185"/>
      <c r="ADE5" s="185"/>
      <c r="ADF5" s="185"/>
      <c r="ADG5" s="185"/>
      <c r="ADH5" s="185"/>
      <c r="ADI5" s="185"/>
      <c r="ADJ5" s="185"/>
      <c r="ADK5" s="185"/>
      <c r="ADL5" s="185"/>
      <c r="ADM5" s="185"/>
      <c r="ADN5" s="185"/>
      <c r="ADO5" s="185"/>
      <c r="ADP5" s="185"/>
      <c r="ADQ5" s="185"/>
      <c r="ADR5" s="185"/>
      <c r="ADS5" s="185"/>
      <c r="ADT5" s="185"/>
      <c r="ADU5" s="185"/>
      <c r="ADV5" s="185"/>
      <c r="ADW5" s="185"/>
      <c r="ADX5" s="185"/>
      <c r="ADY5" s="185"/>
      <c r="ADZ5" s="185"/>
      <c r="AEA5" s="185"/>
      <c r="AEB5" s="185"/>
      <c r="AEC5" s="185"/>
      <c r="AED5" s="185"/>
      <c r="AEE5" s="185"/>
      <c r="AEF5" s="185"/>
      <c r="AEG5" s="185"/>
      <c r="AEH5" s="185"/>
      <c r="AEI5" s="185"/>
      <c r="AEJ5" s="185"/>
      <c r="AEK5" s="185"/>
      <c r="AEL5" s="185"/>
      <c r="AEM5" s="185"/>
      <c r="AEN5" s="185"/>
      <c r="AEO5" s="185"/>
      <c r="AEP5" s="185"/>
      <c r="AEQ5" s="185"/>
      <c r="AER5" s="185"/>
      <c r="AES5" s="185"/>
      <c r="AET5" s="185"/>
      <c r="AEU5" s="185"/>
      <c r="AEV5" s="185"/>
      <c r="AEW5" s="185"/>
      <c r="AEX5" s="185"/>
      <c r="AEY5" s="185"/>
      <c r="AEZ5" s="185"/>
      <c r="AFA5" s="185"/>
      <c r="AFB5" s="185"/>
      <c r="AFC5" s="185"/>
      <c r="AFD5" s="185"/>
      <c r="AFE5" s="185"/>
      <c r="AFF5" s="185"/>
      <c r="AFG5" s="185"/>
      <c r="AFH5" s="185"/>
      <c r="AFI5" s="185"/>
      <c r="AFJ5" s="185"/>
      <c r="AFK5" s="185"/>
      <c r="AFL5" s="185"/>
      <c r="AFM5" s="185"/>
      <c r="AFN5" s="185"/>
      <c r="AFO5" s="185"/>
      <c r="AFP5" s="185"/>
      <c r="AFQ5" s="185"/>
      <c r="AFR5" s="185"/>
      <c r="AFS5" s="185"/>
      <c r="AFT5" s="185"/>
      <c r="AFU5" s="185"/>
      <c r="AFV5" s="185"/>
      <c r="AFW5" s="185"/>
      <c r="AFX5" s="185"/>
      <c r="AFY5" s="185"/>
      <c r="AFZ5" s="185"/>
      <c r="AGA5" s="185"/>
      <c r="AGB5" s="185"/>
      <c r="AGC5" s="185"/>
      <c r="AGD5" s="185"/>
      <c r="AGE5" s="185"/>
      <c r="AGF5" s="185"/>
      <c r="AGG5" s="185"/>
      <c r="AGH5" s="185"/>
      <c r="AGI5" s="185"/>
      <c r="AGJ5" s="185"/>
      <c r="AGK5" s="185"/>
      <c r="AGL5" s="185"/>
      <c r="AGM5" s="185"/>
      <c r="AGN5" s="185"/>
      <c r="AGO5" s="185"/>
      <c r="AGP5" s="185"/>
      <c r="AGQ5" s="185"/>
      <c r="AGR5" s="185"/>
      <c r="AGS5" s="185"/>
      <c r="AGT5" s="185"/>
      <c r="AGU5" s="185"/>
      <c r="AGV5" s="185"/>
      <c r="AGW5" s="185"/>
      <c r="AGX5" s="185"/>
      <c r="AGY5" s="185"/>
      <c r="AGZ5" s="185"/>
      <c r="AHA5" s="185"/>
      <c r="AHB5" s="185"/>
      <c r="AHC5" s="185"/>
      <c r="AHD5" s="185"/>
      <c r="AHE5" s="185"/>
      <c r="AHF5" s="185"/>
      <c r="AHG5" s="185"/>
      <c r="AHH5" s="185"/>
      <c r="AHI5" s="185"/>
      <c r="AHJ5" s="185"/>
      <c r="AHK5" s="185"/>
      <c r="AHL5" s="185"/>
      <c r="AHM5" s="185"/>
      <c r="AHN5" s="185"/>
      <c r="AHO5" s="185"/>
      <c r="AHP5" s="185"/>
      <c r="AHQ5" s="185"/>
      <c r="AHR5" s="185"/>
      <c r="AHS5" s="185"/>
      <c r="AHT5" s="185"/>
      <c r="AHU5" s="185"/>
      <c r="AHV5" s="185"/>
      <c r="AHW5" s="185"/>
      <c r="AHX5" s="185"/>
      <c r="AHY5" s="185"/>
      <c r="AHZ5" s="185"/>
      <c r="AIA5" s="185"/>
      <c r="AIB5" s="185"/>
      <c r="AIC5" s="185"/>
      <c r="AID5" s="185"/>
      <c r="AIE5" s="185"/>
      <c r="AIF5" s="185"/>
      <c r="AIG5" s="185"/>
      <c r="AIH5" s="185"/>
      <c r="AII5" s="185"/>
      <c r="AIJ5" s="185"/>
      <c r="AIK5" s="185"/>
      <c r="AIL5" s="185"/>
      <c r="AIM5" s="185"/>
      <c r="AIN5" s="185"/>
      <c r="AIO5" s="185"/>
      <c r="AIP5" s="185"/>
      <c r="AIQ5" s="185"/>
      <c r="AIR5" s="185"/>
      <c r="AIS5" s="185"/>
      <c r="AIT5" s="185"/>
      <c r="AIU5" s="185"/>
      <c r="AIV5" s="185"/>
      <c r="AIW5" s="185"/>
      <c r="AIX5" s="185"/>
      <c r="AIY5" s="185"/>
      <c r="AIZ5" s="185"/>
      <c r="AJA5" s="185"/>
      <c r="AJB5" s="185"/>
      <c r="AJC5" s="185"/>
      <c r="AJD5" s="185"/>
      <c r="AJE5" s="185"/>
      <c r="AJF5" s="185"/>
      <c r="AJG5" s="185"/>
      <c r="AJH5" s="185"/>
      <c r="AJI5" s="185"/>
      <c r="AJJ5" s="185"/>
      <c r="AJK5" s="185"/>
      <c r="AJL5" s="185"/>
      <c r="AJM5" s="185"/>
      <c r="AJN5" s="185"/>
      <c r="AJO5" s="185"/>
      <c r="AJP5" s="185"/>
      <c r="AJQ5" s="185"/>
      <c r="AJR5" s="185"/>
      <c r="AJS5" s="185"/>
      <c r="AJT5" s="185"/>
      <c r="AJU5" s="185"/>
      <c r="AJV5" s="185"/>
      <c r="AJW5" s="185"/>
      <c r="AJX5" s="185"/>
      <c r="AJY5" s="185"/>
      <c r="AJZ5" s="185"/>
      <c r="AKA5" s="185"/>
      <c r="AKB5" s="185"/>
      <c r="AKC5" s="185"/>
      <c r="AKD5" s="185"/>
      <c r="AKE5" s="185"/>
      <c r="AKF5" s="185"/>
    </row>
    <row r="6" spans="1:968" s="174" customFormat="1" ht="24" customHeight="1">
      <c r="A6" s="975"/>
      <c r="B6" s="944" t="s">
        <v>108</v>
      </c>
      <c r="C6" t="s">
        <v>555</v>
      </c>
      <c r="D6" s="506"/>
      <c r="E6" s="508">
        <v>24.007745039598056</v>
      </c>
      <c r="F6" s="508" t="s">
        <v>131</v>
      </c>
      <c r="G6" s="508">
        <v>11743</v>
      </c>
      <c r="H6" s="507">
        <v>22376.459999999995</v>
      </c>
      <c r="I6" s="507">
        <v>180682.88</v>
      </c>
      <c r="J6" s="507">
        <v>30240.072</v>
      </c>
      <c r="K6" s="505">
        <v>150463.47999999998</v>
      </c>
      <c r="L6" s="505">
        <v>0</v>
      </c>
      <c r="M6" s="505">
        <v>203059.34</v>
      </c>
      <c r="N6" s="505">
        <v>172839.93999999997</v>
      </c>
      <c r="O6" s="505"/>
      <c r="P6" s="505">
        <f>M6/(1+GasDiscountRate)^1</f>
        <v>188366.73469387754</v>
      </c>
      <c r="Q6" s="505">
        <f>N6/(1+GasDiscountRate)^1</f>
        <v>160333.89610389606</v>
      </c>
      <c r="R6" s="505">
        <v>142842.62268174358</v>
      </c>
      <c r="S6" s="264">
        <v>12125.430233242274</v>
      </c>
      <c r="T6" s="188">
        <f>R6/P6</f>
        <v>0.75832191344126099</v>
      </c>
      <c r="U6" s="188">
        <f>(R6*1.1+S6)/Q6</f>
        <v>1.05562404018103</v>
      </c>
      <c r="W6" s="277"/>
      <c r="X6" s="276"/>
      <c r="Y6" s="276"/>
      <c r="Z6" s="276"/>
      <c r="AA6" s="276"/>
      <c r="AB6" s="276"/>
      <c r="AC6" s="276"/>
      <c r="AD6" s="276"/>
      <c r="AE6" s="276"/>
      <c r="AF6" s="276"/>
      <c r="AG6" s="276"/>
      <c r="AH6" s="276"/>
      <c r="AI6" s="276"/>
      <c r="AJ6" s="276"/>
      <c r="AK6" s="276"/>
      <c r="AL6" s="276"/>
      <c r="AM6" s="276"/>
      <c r="AN6" s="276"/>
      <c r="AO6" s="276"/>
      <c r="AP6" s="276"/>
      <c r="AQ6" s="276"/>
      <c r="AR6" s="276"/>
      <c r="AS6" s="276"/>
      <c r="AT6" s="276"/>
      <c r="AU6" s="276"/>
      <c r="AV6" s="276"/>
      <c r="AW6" s="276"/>
      <c r="AX6" s="276"/>
      <c r="AY6" s="276"/>
      <c r="AZ6" s="276"/>
      <c r="BA6" s="276"/>
      <c r="BB6" s="276"/>
      <c r="BC6" s="276"/>
      <c r="BD6" s="276"/>
      <c r="BE6" s="276"/>
      <c r="BF6" s="276"/>
      <c r="BG6" s="276"/>
      <c r="BH6" s="276"/>
      <c r="BI6" s="276"/>
      <c r="BJ6" s="276"/>
      <c r="BK6" s="276"/>
      <c r="BL6" s="276"/>
      <c r="BM6" s="276"/>
      <c r="BN6" s="276"/>
      <c r="BO6" s="276"/>
      <c r="BP6" s="276"/>
      <c r="BQ6" s="276"/>
      <c r="BR6" s="276"/>
      <c r="BS6" s="276"/>
      <c r="BT6" s="276"/>
      <c r="BU6" s="276"/>
      <c r="BV6" s="276"/>
      <c r="BW6" s="276"/>
      <c r="BX6" s="276"/>
      <c r="BY6" s="276"/>
      <c r="BZ6" s="276"/>
      <c r="CA6" s="276"/>
      <c r="CB6" s="276"/>
      <c r="CC6" s="276"/>
      <c r="CD6" s="276"/>
      <c r="CE6" s="276"/>
      <c r="CF6" s="276"/>
      <c r="CG6" s="276"/>
      <c r="CH6" s="276"/>
      <c r="CI6" s="276"/>
      <c r="CJ6" s="276"/>
      <c r="CK6" s="276"/>
      <c r="CL6" s="276"/>
      <c r="CM6" s="276"/>
      <c r="CN6" s="276"/>
      <c r="CO6" s="276"/>
      <c r="CP6" s="276"/>
      <c r="CQ6" s="276"/>
      <c r="CR6" s="276"/>
      <c r="CS6" s="276"/>
      <c r="CT6" s="276"/>
      <c r="CU6" s="276"/>
      <c r="CV6" s="276"/>
      <c r="CW6" s="276"/>
      <c r="CX6" s="276"/>
      <c r="CY6" s="276"/>
      <c r="CZ6" s="276"/>
      <c r="DA6" s="276"/>
      <c r="DB6" s="276"/>
      <c r="DC6" s="276"/>
      <c r="DD6" s="276"/>
      <c r="DE6" s="276"/>
      <c r="DF6" s="276"/>
      <c r="DG6" s="276"/>
      <c r="DH6" s="276"/>
      <c r="DI6" s="276"/>
      <c r="DJ6" s="276"/>
      <c r="DK6" s="276"/>
      <c r="DL6" s="276"/>
      <c r="DM6" s="276"/>
      <c r="DN6" s="276"/>
      <c r="DO6" s="276"/>
      <c r="DP6" s="276"/>
      <c r="DQ6" s="276"/>
      <c r="DR6" s="276"/>
      <c r="DS6" s="276"/>
      <c r="DT6" s="276"/>
      <c r="DU6" s="276"/>
      <c r="DV6" s="276"/>
      <c r="DW6" s="276"/>
      <c r="DX6" s="276"/>
      <c r="DY6" s="276"/>
      <c r="DZ6" s="276"/>
      <c r="EA6" s="276"/>
      <c r="EB6" s="276"/>
      <c r="EC6" s="276"/>
      <c r="ED6" s="276"/>
      <c r="EE6" s="276"/>
      <c r="EF6" s="276"/>
      <c r="EG6" s="276"/>
      <c r="EH6" s="276"/>
      <c r="EI6" s="276"/>
      <c r="EJ6" s="276"/>
      <c r="EK6" s="276"/>
      <c r="EL6" s="276"/>
      <c r="EM6" s="276"/>
      <c r="EN6" s="276"/>
      <c r="EO6" s="276"/>
      <c r="EP6" s="276"/>
      <c r="EQ6" s="276"/>
      <c r="ER6" s="276"/>
      <c r="ES6" s="276"/>
      <c r="ET6" s="276"/>
      <c r="EU6" s="276"/>
      <c r="EV6" s="276"/>
      <c r="EW6" s="276"/>
      <c r="EX6" s="276"/>
      <c r="EY6" s="276"/>
      <c r="EZ6" s="276"/>
      <c r="FA6" s="276"/>
      <c r="FB6" s="276"/>
      <c r="FC6" s="276"/>
      <c r="FD6" s="276"/>
      <c r="FE6" s="276"/>
      <c r="FF6" s="276"/>
      <c r="FG6" s="276"/>
      <c r="FH6" s="276"/>
      <c r="FI6" s="276"/>
      <c r="FJ6" s="276"/>
      <c r="FK6" s="276"/>
      <c r="FL6" s="276"/>
      <c r="FM6" s="276"/>
      <c r="FN6" s="276"/>
      <c r="FO6" s="276"/>
      <c r="FP6" s="276"/>
      <c r="FQ6" s="276"/>
      <c r="FR6" s="276"/>
      <c r="FS6" s="276"/>
      <c r="FT6" s="276"/>
      <c r="FU6" s="276"/>
      <c r="FV6" s="276"/>
      <c r="FW6" s="276"/>
      <c r="FX6" s="276"/>
      <c r="FY6" s="276"/>
      <c r="FZ6" s="276"/>
      <c r="GA6" s="276"/>
      <c r="GB6" s="276"/>
      <c r="GC6" s="276"/>
      <c r="GD6" s="276"/>
      <c r="GE6" s="276"/>
      <c r="GF6" s="276"/>
      <c r="GG6" s="276"/>
      <c r="GH6" s="276"/>
      <c r="GI6" s="276"/>
      <c r="GJ6" s="276"/>
      <c r="GK6" s="276"/>
      <c r="GL6" s="276"/>
      <c r="GM6" s="276"/>
      <c r="GN6" s="276"/>
      <c r="GO6" s="276"/>
      <c r="GP6" s="276"/>
      <c r="GQ6" s="276"/>
      <c r="GR6" s="276"/>
      <c r="GS6" s="276"/>
      <c r="GT6" s="276"/>
      <c r="GU6" s="276"/>
      <c r="GV6" s="276"/>
      <c r="GW6" s="276"/>
      <c r="GX6" s="276"/>
      <c r="GY6" s="276"/>
      <c r="GZ6" s="276"/>
      <c r="HA6" s="276"/>
      <c r="HB6" s="276"/>
      <c r="HC6" s="276"/>
      <c r="HD6" s="276"/>
      <c r="HE6" s="276"/>
      <c r="HF6" s="276"/>
      <c r="HG6" s="276"/>
      <c r="HH6" s="276"/>
      <c r="HI6" s="276"/>
      <c r="HJ6" s="276"/>
      <c r="HK6" s="276"/>
      <c r="HL6" s="276"/>
      <c r="HM6" s="276"/>
      <c r="HN6" s="276"/>
      <c r="HO6" s="276"/>
      <c r="HP6" s="276"/>
      <c r="HQ6" s="276"/>
      <c r="HR6" s="276"/>
      <c r="HS6" s="276"/>
      <c r="HT6" s="276"/>
      <c r="HU6" s="276"/>
      <c r="HV6" s="276"/>
      <c r="HW6" s="276"/>
      <c r="HX6" s="276"/>
      <c r="HY6" s="276"/>
      <c r="HZ6" s="276"/>
      <c r="IA6" s="276"/>
      <c r="IB6" s="276"/>
      <c r="IC6" s="276"/>
      <c r="ID6" s="276"/>
      <c r="IE6" s="276"/>
      <c r="IF6" s="276"/>
      <c r="IG6" s="276"/>
      <c r="IH6" s="276"/>
      <c r="II6" s="276"/>
      <c r="IJ6" s="276"/>
      <c r="IK6" s="276"/>
      <c r="IL6" s="276"/>
      <c r="IM6" s="276"/>
      <c r="IN6" s="276"/>
      <c r="IO6" s="276"/>
      <c r="IP6" s="276"/>
      <c r="IQ6" s="276"/>
      <c r="IR6" s="276"/>
      <c r="IS6" s="276"/>
      <c r="IT6" s="276"/>
      <c r="IU6" s="276"/>
      <c r="IV6" s="276"/>
      <c r="IW6" s="276"/>
      <c r="IX6" s="276"/>
      <c r="IY6" s="276"/>
      <c r="IZ6" s="276"/>
      <c r="JA6" s="276"/>
      <c r="JB6" s="276"/>
      <c r="JC6" s="276"/>
      <c r="JD6" s="276"/>
      <c r="JE6" s="276"/>
      <c r="JF6" s="276"/>
      <c r="JG6" s="276"/>
      <c r="JH6" s="276"/>
      <c r="JI6" s="276"/>
      <c r="JJ6" s="276"/>
      <c r="JK6" s="276"/>
      <c r="JL6" s="276"/>
      <c r="JM6" s="276"/>
      <c r="JN6" s="276"/>
      <c r="JO6" s="276"/>
      <c r="JP6" s="276"/>
      <c r="JQ6" s="276"/>
      <c r="JR6" s="276"/>
      <c r="JS6" s="276"/>
      <c r="JT6" s="276"/>
      <c r="JU6" s="276"/>
      <c r="JV6" s="276"/>
      <c r="JW6" s="276"/>
      <c r="JX6" s="276"/>
      <c r="JY6" s="276"/>
      <c r="JZ6" s="276"/>
      <c r="KA6" s="276"/>
      <c r="KB6" s="276"/>
      <c r="KC6" s="276"/>
      <c r="KD6" s="276"/>
      <c r="KE6" s="276"/>
      <c r="KF6" s="276"/>
      <c r="KG6" s="276"/>
      <c r="KH6" s="276"/>
      <c r="KI6" s="276"/>
      <c r="KJ6" s="276"/>
      <c r="KK6" s="276"/>
      <c r="KL6" s="276"/>
      <c r="KM6" s="276"/>
      <c r="KN6" s="276"/>
      <c r="KO6" s="276"/>
      <c r="KP6" s="276"/>
      <c r="KQ6" s="276"/>
      <c r="KR6" s="276"/>
      <c r="KS6" s="276"/>
      <c r="KT6" s="276"/>
      <c r="KU6" s="276"/>
      <c r="KV6" s="276"/>
      <c r="KW6" s="276"/>
      <c r="KX6" s="276"/>
      <c r="KY6" s="276"/>
      <c r="KZ6" s="276"/>
      <c r="LA6" s="276"/>
      <c r="LB6" s="276"/>
      <c r="LC6" s="276"/>
      <c r="LD6" s="276"/>
      <c r="LE6" s="276"/>
      <c r="LF6" s="276"/>
      <c r="LG6" s="276"/>
      <c r="LH6" s="276"/>
      <c r="LI6" s="276"/>
      <c r="LJ6" s="276"/>
      <c r="LK6" s="276"/>
      <c r="LL6" s="276"/>
      <c r="LM6" s="276"/>
      <c r="LN6" s="276"/>
      <c r="LO6" s="276"/>
      <c r="LP6" s="276"/>
      <c r="LQ6" s="276"/>
      <c r="LR6" s="276"/>
      <c r="LS6" s="276"/>
      <c r="LT6" s="276"/>
      <c r="LU6" s="276"/>
      <c r="LV6" s="276"/>
      <c r="LW6" s="276"/>
      <c r="LX6" s="276"/>
      <c r="LY6" s="276"/>
      <c r="LZ6" s="276"/>
      <c r="MA6" s="276"/>
      <c r="MB6" s="276"/>
      <c r="MC6" s="276"/>
      <c r="MD6" s="276"/>
      <c r="ME6" s="276"/>
      <c r="MF6" s="276"/>
      <c r="MG6" s="276"/>
      <c r="MH6" s="276"/>
      <c r="MI6" s="276"/>
      <c r="MJ6" s="276"/>
      <c r="MK6" s="276"/>
      <c r="ML6" s="276"/>
      <c r="MM6" s="276"/>
      <c r="MN6" s="276"/>
      <c r="MO6" s="276"/>
      <c r="MP6" s="276"/>
      <c r="MQ6" s="276"/>
      <c r="MR6" s="276"/>
      <c r="MS6" s="276"/>
      <c r="MT6" s="276"/>
      <c r="MU6" s="276"/>
      <c r="MV6" s="276"/>
      <c r="MW6" s="276"/>
      <c r="MX6" s="276"/>
      <c r="MY6" s="276"/>
      <c r="MZ6" s="276"/>
      <c r="NA6" s="276"/>
      <c r="NB6" s="276"/>
      <c r="NC6" s="276"/>
      <c r="ND6" s="276"/>
      <c r="NE6" s="276"/>
      <c r="NF6" s="276"/>
      <c r="NG6" s="276"/>
      <c r="NH6" s="276"/>
      <c r="NI6" s="276"/>
      <c r="NJ6" s="276"/>
      <c r="NK6" s="276"/>
      <c r="NL6" s="276"/>
      <c r="NM6" s="276"/>
      <c r="NN6" s="276"/>
      <c r="NO6" s="276"/>
      <c r="NP6" s="276"/>
      <c r="NQ6" s="276"/>
      <c r="NR6" s="276"/>
      <c r="NS6" s="276"/>
      <c r="NT6" s="276"/>
      <c r="NU6" s="276"/>
      <c r="NV6" s="276"/>
      <c r="NW6" s="276"/>
      <c r="NX6" s="276"/>
      <c r="NY6" s="276"/>
      <c r="NZ6" s="276"/>
      <c r="OA6" s="276"/>
      <c r="OB6" s="276"/>
      <c r="OC6" s="276"/>
      <c r="OD6" s="276"/>
      <c r="OE6" s="276"/>
      <c r="OF6" s="276"/>
      <c r="OG6" s="276"/>
      <c r="OH6" s="276"/>
      <c r="OI6" s="276"/>
      <c r="OJ6" s="276"/>
      <c r="OK6" s="276"/>
      <c r="OL6" s="276"/>
      <c r="OM6" s="276"/>
      <c r="ON6" s="276"/>
      <c r="OO6" s="276"/>
      <c r="OP6" s="276"/>
      <c r="OQ6" s="276"/>
      <c r="OR6" s="276"/>
      <c r="OS6" s="276"/>
      <c r="OT6" s="276"/>
      <c r="OU6" s="276"/>
      <c r="OV6" s="276"/>
      <c r="OW6" s="276"/>
      <c r="OX6" s="276"/>
      <c r="OY6" s="276"/>
      <c r="OZ6" s="276"/>
      <c r="PA6" s="276"/>
      <c r="PB6" s="276"/>
      <c r="PC6" s="276"/>
      <c r="PD6" s="276"/>
      <c r="PE6" s="276"/>
      <c r="PF6" s="276"/>
      <c r="PG6" s="276"/>
      <c r="PH6" s="276"/>
      <c r="PI6" s="276"/>
      <c r="PJ6" s="276"/>
      <c r="PK6" s="276"/>
      <c r="PL6" s="276"/>
      <c r="PM6" s="276"/>
      <c r="PN6" s="276"/>
      <c r="PO6" s="276"/>
      <c r="PP6" s="276"/>
      <c r="PQ6" s="276"/>
      <c r="PR6" s="276"/>
      <c r="PS6" s="276"/>
      <c r="PT6" s="276"/>
      <c r="PU6" s="276"/>
      <c r="PV6" s="276"/>
      <c r="PW6" s="276"/>
      <c r="PX6" s="276"/>
      <c r="PY6" s="276"/>
      <c r="PZ6" s="276"/>
      <c r="QA6" s="276"/>
      <c r="QB6" s="276"/>
      <c r="QC6" s="276"/>
      <c r="QD6" s="276"/>
      <c r="QE6" s="276"/>
      <c r="QF6" s="276"/>
      <c r="QG6" s="276"/>
      <c r="QH6" s="276"/>
      <c r="QI6" s="276"/>
      <c r="QJ6" s="276"/>
      <c r="QK6" s="276"/>
      <c r="QL6" s="276"/>
      <c r="QM6" s="276"/>
      <c r="QN6" s="276"/>
      <c r="QO6" s="276"/>
      <c r="QP6" s="276"/>
      <c r="QQ6" s="276"/>
      <c r="QR6" s="276"/>
      <c r="QS6" s="276"/>
      <c r="QT6" s="276"/>
      <c r="QU6" s="276"/>
      <c r="QV6" s="276"/>
      <c r="QW6" s="276"/>
      <c r="QX6" s="276"/>
      <c r="QY6" s="276"/>
      <c r="QZ6" s="276"/>
      <c r="RA6" s="276"/>
      <c r="RB6" s="276"/>
      <c r="RC6" s="276"/>
      <c r="RD6" s="276"/>
      <c r="RE6" s="276"/>
      <c r="RF6" s="276"/>
      <c r="RG6" s="276"/>
      <c r="RH6" s="276"/>
      <c r="RI6" s="276"/>
      <c r="RJ6" s="276"/>
      <c r="RK6" s="276"/>
      <c r="RL6" s="276"/>
      <c r="RM6" s="276"/>
      <c r="RN6" s="276"/>
      <c r="RO6" s="276"/>
      <c r="RP6" s="276"/>
      <c r="RQ6" s="276"/>
      <c r="RR6" s="276"/>
      <c r="RS6" s="276"/>
      <c r="RT6" s="276"/>
      <c r="RU6" s="276"/>
      <c r="RV6" s="276"/>
      <c r="RW6" s="276"/>
      <c r="RX6" s="276"/>
      <c r="RY6" s="276"/>
      <c r="RZ6" s="276"/>
      <c r="SA6" s="276"/>
      <c r="SB6" s="276"/>
      <c r="SC6" s="276"/>
      <c r="SD6" s="276"/>
      <c r="SE6" s="276"/>
      <c r="SF6" s="276"/>
      <c r="SG6" s="276"/>
      <c r="SH6" s="276"/>
      <c r="SI6" s="276"/>
      <c r="SJ6" s="276"/>
      <c r="SK6" s="276"/>
      <c r="SL6" s="276"/>
      <c r="SM6" s="276"/>
      <c r="SN6" s="276"/>
      <c r="SO6" s="276"/>
      <c r="SP6" s="276"/>
      <c r="SQ6" s="276"/>
      <c r="SR6" s="276"/>
      <c r="SS6" s="276"/>
      <c r="ST6" s="276"/>
      <c r="SU6" s="276"/>
      <c r="SV6" s="276"/>
      <c r="SW6" s="276"/>
      <c r="SX6" s="276"/>
      <c r="SY6" s="276"/>
      <c r="SZ6" s="276"/>
      <c r="TA6" s="276"/>
      <c r="TB6" s="276"/>
      <c r="TC6" s="276"/>
      <c r="TD6" s="276"/>
      <c r="TE6" s="276"/>
      <c r="TF6" s="276"/>
      <c r="TG6" s="276"/>
      <c r="TH6" s="276"/>
      <c r="TI6" s="276"/>
      <c r="TJ6" s="276"/>
      <c r="TK6" s="276"/>
      <c r="TL6" s="276"/>
      <c r="TM6" s="276"/>
      <c r="TN6" s="276"/>
      <c r="TO6" s="276"/>
      <c r="TP6" s="276"/>
      <c r="TQ6" s="276"/>
      <c r="TR6" s="276"/>
      <c r="TS6" s="276"/>
      <c r="TT6" s="276"/>
      <c r="TU6" s="276"/>
      <c r="TV6" s="276"/>
      <c r="TW6" s="276"/>
      <c r="TX6" s="276"/>
      <c r="TY6" s="276"/>
      <c r="TZ6" s="276"/>
      <c r="UA6" s="276"/>
      <c r="UB6" s="276"/>
      <c r="UC6" s="276"/>
      <c r="UD6" s="276"/>
      <c r="UE6" s="276"/>
      <c r="UF6" s="276"/>
      <c r="UG6" s="276"/>
      <c r="UH6" s="276"/>
      <c r="UI6" s="276"/>
      <c r="UJ6" s="276"/>
      <c r="UK6" s="276"/>
      <c r="UL6" s="276"/>
      <c r="UM6" s="276"/>
      <c r="UN6" s="276"/>
      <c r="UO6" s="276"/>
      <c r="UP6" s="276"/>
      <c r="UQ6" s="276"/>
      <c r="UR6" s="276"/>
      <c r="US6" s="276"/>
      <c r="UT6" s="276"/>
      <c r="UU6" s="276"/>
      <c r="UV6" s="276"/>
      <c r="UW6" s="276"/>
      <c r="UX6" s="276"/>
      <c r="UY6" s="276"/>
      <c r="UZ6" s="276"/>
      <c r="VA6" s="276"/>
      <c r="VB6" s="276"/>
      <c r="VC6" s="276"/>
      <c r="VD6" s="276"/>
      <c r="VE6" s="276"/>
      <c r="VF6" s="276"/>
      <c r="VG6" s="276"/>
      <c r="VH6" s="276"/>
      <c r="VI6" s="276"/>
      <c r="VJ6" s="276"/>
      <c r="VK6" s="276"/>
      <c r="VL6" s="276"/>
      <c r="VM6" s="276"/>
      <c r="VN6" s="276"/>
      <c r="VO6" s="276"/>
      <c r="VP6" s="276"/>
      <c r="VQ6" s="276"/>
      <c r="VR6" s="276"/>
      <c r="VS6" s="276"/>
      <c r="VT6" s="276"/>
      <c r="VU6" s="276"/>
      <c r="VV6" s="276"/>
      <c r="VW6" s="276"/>
      <c r="VX6" s="276"/>
      <c r="VY6" s="276"/>
      <c r="VZ6" s="276"/>
      <c r="WA6" s="276"/>
      <c r="WB6" s="276"/>
      <c r="WC6" s="276"/>
      <c r="WD6" s="276"/>
      <c r="WE6" s="276"/>
      <c r="WF6" s="276"/>
      <c r="WG6" s="276"/>
      <c r="WH6" s="276"/>
      <c r="WI6" s="276"/>
      <c r="WJ6" s="276"/>
      <c r="WK6" s="276"/>
      <c r="WL6" s="276"/>
      <c r="WM6" s="276"/>
      <c r="WN6" s="276"/>
      <c r="WO6" s="276"/>
      <c r="WP6" s="276"/>
      <c r="WQ6" s="276"/>
      <c r="WR6" s="276"/>
      <c r="WS6" s="276"/>
      <c r="WT6" s="276"/>
      <c r="WU6" s="276"/>
      <c r="WV6" s="276"/>
      <c r="WW6" s="276"/>
      <c r="WX6" s="276"/>
      <c r="WY6" s="276"/>
      <c r="WZ6" s="276"/>
      <c r="XA6" s="276"/>
      <c r="XB6" s="276"/>
      <c r="XC6" s="276"/>
      <c r="XD6" s="276"/>
      <c r="XE6" s="276"/>
      <c r="XF6" s="276"/>
      <c r="XG6" s="276"/>
      <c r="XH6" s="276"/>
      <c r="XI6" s="276"/>
      <c r="XJ6" s="276"/>
      <c r="XK6" s="276"/>
      <c r="XL6" s="276"/>
      <c r="XM6" s="276"/>
      <c r="XN6" s="276"/>
      <c r="XO6" s="276"/>
      <c r="XP6" s="276"/>
      <c r="XQ6" s="276"/>
      <c r="XR6" s="276"/>
      <c r="XS6" s="276"/>
      <c r="XT6" s="276"/>
      <c r="XU6" s="276"/>
      <c r="XV6" s="276"/>
      <c r="XW6" s="276"/>
      <c r="XX6" s="276"/>
      <c r="XY6" s="276"/>
      <c r="XZ6" s="276"/>
      <c r="YA6" s="276"/>
      <c r="YB6" s="276"/>
      <c r="YC6" s="276"/>
      <c r="YD6" s="276"/>
      <c r="YE6" s="276"/>
      <c r="YF6" s="276"/>
      <c r="YG6" s="276"/>
      <c r="YH6" s="276"/>
      <c r="YI6" s="276"/>
      <c r="YJ6" s="276"/>
      <c r="YK6" s="276"/>
      <c r="YL6" s="276"/>
      <c r="YM6" s="276"/>
      <c r="YN6" s="276"/>
      <c r="YO6" s="276"/>
      <c r="YP6" s="276"/>
      <c r="YQ6" s="276"/>
      <c r="YR6" s="276"/>
      <c r="YS6" s="276"/>
      <c r="YT6" s="276"/>
      <c r="YU6" s="276"/>
      <c r="YV6" s="276"/>
      <c r="YW6" s="276"/>
      <c r="YX6" s="276"/>
      <c r="YY6" s="276"/>
      <c r="YZ6" s="276"/>
      <c r="ZA6" s="276"/>
      <c r="ZB6" s="276"/>
      <c r="ZC6" s="276"/>
      <c r="ZD6" s="276"/>
      <c r="ZE6" s="276"/>
      <c r="ZF6" s="276"/>
      <c r="ZG6" s="276"/>
      <c r="ZH6" s="276"/>
      <c r="ZI6" s="276"/>
      <c r="ZJ6" s="276"/>
      <c r="ZK6" s="276"/>
      <c r="ZL6" s="276"/>
      <c r="ZM6" s="276"/>
      <c r="ZN6" s="276"/>
      <c r="ZO6" s="276"/>
      <c r="ZP6" s="276"/>
      <c r="ZQ6" s="276"/>
      <c r="ZR6" s="276"/>
      <c r="ZS6" s="276"/>
      <c r="ZT6" s="276"/>
      <c r="ZU6" s="276"/>
      <c r="ZV6" s="276"/>
      <c r="ZW6" s="276"/>
      <c r="ZX6" s="276"/>
      <c r="ZY6" s="276"/>
      <c r="ZZ6" s="276"/>
      <c r="AAA6" s="276"/>
      <c r="AAB6" s="276"/>
      <c r="AAC6" s="276"/>
      <c r="AAD6" s="276"/>
      <c r="AAE6" s="276"/>
      <c r="AAF6" s="276"/>
      <c r="AAG6" s="276"/>
      <c r="AAH6" s="276"/>
      <c r="AAI6" s="276"/>
      <c r="AAJ6" s="276"/>
      <c r="AAK6" s="276"/>
      <c r="AAL6" s="276"/>
      <c r="AAM6" s="276"/>
      <c r="AAN6" s="276"/>
      <c r="AAO6" s="276"/>
      <c r="AAP6" s="276"/>
      <c r="AAQ6" s="276"/>
      <c r="AAR6" s="276"/>
      <c r="AAS6" s="276"/>
      <c r="AAT6" s="276"/>
      <c r="AAU6" s="276"/>
      <c r="AAV6" s="276"/>
      <c r="AAW6" s="276"/>
      <c r="AAX6" s="276"/>
      <c r="AAY6" s="276"/>
      <c r="AAZ6" s="276"/>
      <c r="ABA6" s="276"/>
      <c r="ABB6" s="276"/>
      <c r="ABC6" s="276"/>
      <c r="ABD6" s="276"/>
      <c r="ABE6" s="276"/>
      <c r="ABF6" s="276"/>
      <c r="ABG6" s="276"/>
      <c r="ABH6" s="276"/>
      <c r="ABI6" s="276"/>
      <c r="ABJ6" s="276"/>
      <c r="ABK6" s="276"/>
      <c r="ABL6" s="276"/>
      <c r="ABM6" s="276"/>
      <c r="ABN6" s="276"/>
      <c r="ABO6" s="276"/>
      <c r="ABP6" s="276"/>
      <c r="ABQ6" s="276"/>
      <c r="ABR6" s="276"/>
      <c r="ABS6" s="276"/>
      <c r="ABT6" s="276"/>
      <c r="ABU6" s="276"/>
      <c r="ABV6" s="276"/>
      <c r="ABW6" s="276"/>
      <c r="ABX6" s="276"/>
      <c r="ABY6" s="276"/>
      <c r="ABZ6" s="276"/>
      <c r="ACA6" s="276"/>
      <c r="ACB6" s="276"/>
      <c r="ACC6" s="276"/>
      <c r="ACD6" s="276"/>
      <c r="ACE6" s="276"/>
      <c r="ACF6" s="276"/>
      <c r="ACG6" s="276"/>
      <c r="ACH6" s="276"/>
      <c r="ACI6" s="276"/>
      <c r="ACJ6" s="276"/>
      <c r="ACK6" s="276"/>
      <c r="ACL6" s="276"/>
      <c r="ACM6" s="276"/>
      <c r="ACN6" s="276"/>
      <c r="ACO6" s="276"/>
      <c r="ACP6" s="276"/>
      <c r="ACQ6" s="276"/>
      <c r="ACR6" s="276"/>
      <c r="ACS6" s="276"/>
      <c r="ACT6" s="276"/>
      <c r="ACU6" s="276"/>
      <c r="ACV6" s="276"/>
      <c r="ACW6" s="276"/>
      <c r="ACX6" s="276"/>
      <c r="ACY6" s="276"/>
      <c r="ACZ6" s="276"/>
      <c r="ADA6" s="276"/>
      <c r="ADB6" s="276"/>
      <c r="ADC6" s="276"/>
      <c r="ADD6" s="276"/>
      <c r="ADE6" s="276"/>
      <c r="ADF6" s="276"/>
      <c r="ADG6" s="276"/>
      <c r="ADH6" s="276"/>
      <c r="ADI6" s="276"/>
      <c r="ADJ6" s="276"/>
      <c r="ADK6" s="276"/>
      <c r="ADL6" s="276"/>
      <c r="ADM6" s="276"/>
      <c r="ADN6" s="276"/>
      <c r="ADO6" s="276"/>
      <c r="ADP6" s="276"/>
      <c r="ADQ6" s="276"/>
      <c r="ADR6" s="276"/>
      <c r="ADS6" s="276"/>
      <c r="ADT6" s="276"/>
      <c r="ADU6" s="276"/>
      <c r="ADV6" s="276"/>
      <c r="ADW6" s="276"/>
      <c r="ADX6" s="276"/>
      <c r="ADY6" s="276"/>
      <c r="ADZ6" s="276"/>
      <c r="AEA6" s="276"/>
      <c r="AEB6" s="276"/>
      <c r="AEC6" s="276"/>
      <c r="AED6" s="276"/>
      <c r="AEE6" s="276"/>
      <c r="AEF6" s="276"/>
      <c r="AEG6" s="276"/>
      <c r="AEH6" s="276"/>
      <c r="AEI6" s="276"/>
      <c r="AEJ6" s="276"/>
      <c r="AEK6" s="276"/>
      <c r="AEL6" s="276"/>
      <c r="AEM6" s="276"/>
      <c r="AEN6" s="276"/>
      <c r="AEO6" s="276"/>
      <c r="AEP6" s="276"/>
      <c r="AEQ6" s="276"/>
      <c r="AER6" s="276"/>
      <c r="AES6" s="276"/>
      <c r="AET6" s="276"/>
      <c r="AEU6" s="276"/>
      <c r="AEV6" s="276"/>
      <c r="AEW6" s="276"/>
      <c r="AEX6" s="276"/>
      <c r="AEY6" s="276"/>
      <c r="AEZ6" s="276"/>
      <c r="AFA6" s="276"/>
      <c r="AFB6" s="276"/>
      <c r="AFC6" s="276"/>
      <c r="AFD6" s="276"/>
      <c r="AFE6" s="276"/>
      <c r="AFF6" s="276"/>
      <c r="AFG6" s="276"/>
      <c r="AFH6" s="276"/>
      <c r="AFI6" s="276"/>
      <c r="AFJ6" s="276"/>
      <c r="AFK6" s="276"/>
      <c r="AFL6" s="276"/>
      <c r="AFM6" s="276"/>
      <c r="AFN6" s="276"/>
      <c r="AFO6" s="276"/>
      <c r="AFP6" s="276"/>
      <c r="AFQ6" s="276"/>
      <c r="AFR6" s="276"/>
      <c r="AFS6" s="276"/>
      <c r="AFT6" s="276"/>
      <c r="AFU6" s="276"/>
      <c r="AFV6" s="276"/>
      <c r="AFW6" s="276"/>
      <c r="AFX6" s="276"/>
      <c r="AFY6" s="276"/>
      <c r="AFZ6" s="276"/>
      <c r="AGA6" s="276"/>
      <c r="AGB6" s="276"/>
      <c r="AGC6" s="276"/>
      <c r="AGD6" s="276"/>
      <c r="AGE6" s="276"/>
      <c r="AGF6" s="276"/>
      <c r="AGG6" s="276"/>
      <c r="AGH6" s="276"/>
      <c r="AGI6" s="276"/>
      <c r="AGJ6" s="276"/>
      <c r="AGK6" s="276"/>
      <c r="AGL6" s="276"/>
      <c r="AGM6" s="276"/>
      <c r="AGN6" s="276"/>
      <c r="AGO6" s="276"/>
      <c r="AGP6" s="276"/>
      <c r="AGQ6" s="276"/>
      <c r="AGR6" s="276"/>
      <c r="AGS6" s="276"/>
      <c r="AGT6" s="276"/>
      <c r="AGU6" s="276"/>
      <c r="AGV6" s="276"/>
      <c r="AGW6" s="276"/>
      <c r="AGX6" s="276"/>
      <c r="AGY6" s="276"/>
      <c r="AGZ6" s="276"/>
      <c r="AHA6" s="276"/>
      <c r="AHB6" s="276"/>
      <c r="AHC6" s="276"/>
      <c r="AHD6" s="276"/>
      <c r="AHE6" s="276"/>
      <c r="AHF6" s="276"/>
      <c r="AHG6" s="276"/>
      <c r="AHH6" s="276"/>
      <c r="AHI6" s="276"/>
      <c r="AHJ6" s="276"/>
      <c r="AHK6" s="276"/>
      <c r="AHL6" s="276"/>
      <c r="AHM6" s="276"/>
      <c r="AHN6" s="276"/>
      <c r="AHO6" s="276"/>
      <c r="AHP6" s="276"/>
      <c r="AHQ6" s="276"/>
      <c r="AHR6" s="276"/>
      <c r="AHS6" s="276"/>
      <c r="AHT6" s="276"/>
      <c r="AHU6" s="276"/>
      <c r="AHV6" s="276"/>
      <c r="AHW6" s="276"/>
      <c r="AHX6" s="276"/>
      <c r="AHY6" s="276"/>
      <c r="AHZ6" s="276"/>
      <c r="AIA6" s="276"/>
      <c r="AIB6" s="276"/>
      <c r="AIC6" s="276"/>
      <c r="AID6" s="276"/>
      <c r="AIE6" s="276"/>
      <c r="AIF6" s="276"/>
      <c r="AIG6" s="276"/>
      <c r="AIH6" s="276"/>
      <c r="AII6" s="276"/>
      <c r="AIJ6" s="276"/>
      <c r="AIK6" s="276"/>
      <c r="AIL6" s="276"/>
      <c r="AIM6" s="276"/>
      <c r="AIN6" s="276"/>
      <c r="AIO6" s="276"/>
      <c r="AIP6" s="276"/>
      <c r="AIQ6" s="276"/>
      <c r="AIR6" s="276"/>
      <c r="AIS6" s="276"/>
      <c r="AIT6" s="276"/>
      <c r="AIU6" s="276"/>
      <c r="AIV6" s="276"/>
      <c r="AIW6" s="276"/>
      <c r="AIX6" s="276"/>
      <c r="AIY6" s="276"/>
      <c r="AIZ6" s="276"/>
      <c r="AJA6" s="276"/>
      <c r="AJB6" s="276"/>
      <c r="AJC6" s="276"/>
      <c r="AJD6" s="276"/>
      <c r="AJE6" s="276"/>
      <c r="AJF6" s="276"/>
      <c r="AJG6" s="276"/>
      <c r="AJH6" s="276"/>
      <c r="AJI6" s="276"/>
      <c r="AJJ6" s="276"/>
      <c r="AJK6" s="276"/>
      <c r="AJL6" s="276"/>
      <c r="AJM6" s="276"/>
      <c r="AJN6" s="276"/>
      <c r="AJO6" s="276"/>
      <c r="AJP6" s="276"/>
      <c r="AJQ6" s="276"/>
      <c r="AJR6" s="276"/>
      <c r="AJS6" s="276"/>
      <c r="AJT6" s="276"/>
      <c r="AJU6" s="276"/>
      <c r="AJV6" s="276"/>
      <c r="AJW6" s="276"/>
      <c r="AJX6" s="276"/>
      <c r="AJY6" s="276"/>
      <c r="AJZ6" s="276"/>
      <c r="AKA6" s="276"/>
      <c r="AKB6" s="276"/>
      <c r="AKC6" s="276"/>
      <c r="AKD6" s="276"/>
      <c r="AKE6" s="276"/>
      <c r="AKF6" s="276"/>
    </row>
    <row r="7" spans="1:968" s="174" customFormat="1">
      <c r="B7" s="206" t="s">
        <v>109</v>
      </c>
      <c r="C7" s="890" t="s">
        <v>545</v>
      </c>
      <c r="D7" s="891"/>
      <c r="E7" s="892"/>
      <c r="F7" s="893"/>
      <c r="G7" s="892"/>
      <c r="H7" s="894"/>
      <c r="I7" s="894"/>
      <c r="J7" s="894"/>
      <c r="K7" s="895"/>
      <c r="L7" s="896"/>
      <c r="M7" s="896"/>
      <c r="N7" s="896"/>
      <c r="O7" s="897"/>
      <c r="P7" s="897"/>
      <c r="Q7" s="897"/>
      <c r="R7" s="897"/>
      <c r="S7" s="264"/>
      <c r="T7" s="188"/>
      <c r="U7" s="188"/>
      <c r="W7" s="277"/>
      <c r="X7" s="276"/>
      <c r="Y7" s="276"/>
      <c r="Z7" s="276"/>
      <c r="AA7" s="276"/>
      <c r="AB7" s="276"/>
      <c r="AC7" s="276"/>
      <c r="AD7" s="276"/>
      <c r="AE7" s="276"/>
      <c r="AF7" s="276"/>
      <c r="AG7" s="276"/>
      <c r="AH7" s="276"/>
      <c r="AI7" s="276"/>
      <c r="AJ7" s="276"/>
      <c r="AK7" s="276"/>
      <c r="AL7" s="276"/>
      <c r="AM7" s="276"/>
      <c r="AN7" s="276"/>
      <c r="AO7" s="276"/>
      <c r="AP7" s="276"/>
      <c r="AQ7" s="276"/>
      <c r="AR7" s="276"/>
      <c r="AS7" s="276"/>
      <c r="AT7" s="276"/>
      <c r="AU7" s="276"/>
      <c r="AV7" s="276"/>
      <c r="AW7" s="276"/>
      <c r="AX7" s="276"/>
      <c r="AY7" s="276"/>
      <c r="AZ7" s="276"/>
      <c r="BA7" s="276"/>
      <c r="BB7" s="276"/>
      <c r="BC7" s="276"/>
      <c r="BD7" s="276"/>
      <c r="BE7" s="276"/>
      <c r="BF7" s="276"/>
      <c r="BG7" s="276"/>
      <c r="BH7" s="276"/>
      <c r="BI7" s="276"/>
      <c r="BJ7" s="276"/>
      <c r="BK7" s="276"/>
      <c r="BL7" s="276"/>
      <c r="BM7" s="276"/>
      <c r="BN7" s="276"/>
      <c r="BO7" s="276"/>
      <c r="BP7" s="276"/>
      <c r="BQ7" s="276"/>
      <c r="BR7" s="276"/>
      <c r="BS7" s="276"/>
      <c r="BT7" s="276"/>
      <c r="BU7" s="276"/>
      <c r="BV7" s="276"/>
      <c r="BW7" s="276"/>
      <c r="BX7" s="276"/>
      <c r="BY7" s="276"/>
      <c r="BZ7" s="276"/>
      <c r="CA7" s="276"/>
      <c r="CB7" s="276"/>
      <c r="CC7" s="276"/>
      <c r="CD7" s="276"/>
      <c r="CE7" s="276"/>
      <c r="CF7" s="276"/>
      <c r="CG7" s="276"/>
      <c r="CH7" s="276"/>
      <c r="CI7" s="276"/>
      <c r="CJ7" s="276"/>
      <c r="CK7" s="276"/>
      <c r="CL7" s="276"/>
      <c r="CM7" s="276"/>
      <c r="CN7" s="276"/>
      <c r="CO7" s="276"/>
      <c r="CP7" s="276"/>
      <c r="CQ7" s="276"/>
      <c r="CR7" s="276"/>
      <c r="CS7" s="276"/>
      <c r="CT7" s="276"/>
      <c r="CU7" s="276"/>
      <c r="CV7" s="276"/>
      <c r="CW7" s="276"/>
      <c r="CX7" s="276"/>
      <c r="CY7" s="276"/>
      <c r="CZ7" s="276"/>
      <c r="DA7" s="276"/>
      <c r="DB7" s="276"/>
      <c r="DC7" s="276"/>
      <c r="DD7" s="276"/>
      <c r="DE7" s="276"/>
      <c r="DF7" s="276"/>
      <c r="DG7" s="276"/>
      <c r="DH7" s="276"/>
      <c r="DI7" s="276"/>
      <c r="DJ7" s="276"/>
      <c r="DK7" s="276"/>
      <c r="DL7" s="276"/>
      <c r="DM7" s="276"/>
      <c r="DN7" s="276"/>
      <c r="DO7" s="276"/>
      <c r="DP7" s="276"/>
      <c r="DQ7" s="276"/>
      <c r="DR7" s="276"/>
      <c r="DS7" s="276"/>
      <c r="DT7" s="276"/>
      <c r="DU7" s="276"/>
      <c r="DV7" s="276"/>
      <c r="DW7" s="276"/>
      <c r="DX7" s="276"/>
      <c r="DY7" s="276"/>
      <c r="DZ7" s="276"/>
      <c r="EA7" s="276"/>
      <c r="EB7" s="276"/>
      <c r="EC7" s="276"/>
      <c r="ED7" s="276"/>
      <c r="EE7" s="276"/>
      <c r="EF7" s="276"/>
      <c r="EG7" s="276"/>
      <c r="EH7" s="276"/>
      <c r="EI7" s="276"/>
      <c r="EJ7" s="276"/>
      <c r="EK7" s="276"/>
      <c r="EL7" s="276"/>
      <c r="EM7" s="276"/>
      <c r="EN7" s="276"/>
      <c r="EO7" s="276"/>
      <c r="EP7" s="276"/>
      <c r="EQ7" s="276"/>
      <c r="ER7" s="276"/>
      <c r="ES7" s="276"/>
      <c r="ET7" s="276"/>
      <c r="EU7" s="276"/>
      <c r="EV7" s="276"/>
      <c r="EW7" s="276"/>
      <c r="EX7" s="276"/>
      <c r="EY7" s="276"/>
      <c r="EZ7" s="276"/>
      <c r="FA7" s="276"/>
      <c r="FB7" s="276"/>
      <c r="FC7" s="276"/>
      <c r="FD7" s="276"/>
      <c r="FE7" s="276"/>
      <c r="FF7" s="276"/>
      <c r="FG7" s="276"/>
      <c r="FH7" s="276"/>
      <c r="FI7" s="276"/>
      <c r="FJ7" s="276"/>
      <c r="FK7" s="276"/>
      <c r="FL7" s="276"/>
      <c r="FM7" s="276"/>
      <c r="FN7" s="276"/>
      <c r="FO7" s="276"/>
      <c r="FP7" s="276"/>
      <c r="FQ7" s="276"/>
      <c r="FR7" s="276"/>
      <c r="FS7" s="276"/>
      <c r="FT7" s="276"/>
      <c r="FU7" s="276"/>
      <c r="FV7" s="276"/>
      <c r="FW7" s="276"/>
      <c r="FX7" s="276"/>
      <c r="FY7" s="276"/>
      <c r="FZ7" s="276"/>
      <c r="GA7" s="276"/>
      <c r="GB7" s="276"/>
      <c r="GC7" s="276"/>
      <c r="GD7" s="276"/>
      <c r="GE7" s="276"/>
      <c r="GF7" s="276"/>
      <c r="GG7" s="276"/>
      <c r="GH7" s="276"/>
      <c r="GI7" s="276"/>
      <c r="GJ7" s="276"/>
      <c r="GK7" s="276"/>
      <c r="GL7" s="276"/>
      <c r="GM7" s="276"/>
      <c r="GN7" s="276"/>
      <c r="GO7" s="276"/>
      <c r="GP7" s="276"/>
      <c r="GQ7" s="276"/>
      <c r="GR7" s="276"/>
      <c r="GS7" s="276"/>
      <c r="GT7" s="276"/>
      <c r="GU7" s="276"/>
      <c r="GV7" s="276"/>
      <c r="GW7" s="276"/>
      <c r="GX7" s="276"/>
      <c r="GY7" s="276"/>
      <c r="GZ7" s="276"/>
      <c r="HA7" s="276"/>
      <c r="HB7" s="276"/>
      <c r="HC7" s="276"/>
      <c r="HD7" s="276"/>
      <c r="HE7" s="276"/>
      <c r="HF7" s="276"/>
      <c r="HG7" s="276"/>
      <c r="HH7" s="276"/>
      <c r="HI7" s="276"/>
      <c r="HJ7" s="276"/>
      <c r="HK7" s="276"/>
      <c r="HL7" s="276"/>
      <c r="HM7" s="276"/>
      <c r="HN7" s="276"/>
      <c r="HO7" s="276"/>
      <c r="HP7" s="276"/>
      <c r="HQ7" s="276"/>
      <c r="HR7" s="276"/>
      <c r="HS7" s="276"/>
      <c r="HT7" s="276"/>
      <c r="HU7" s="276"/>
      <c r="HV7" s="276"/>
      <c r="HW7" s="276"/>
      <c r="HX7" s="276"/>
      <c r="HY7" s="276"/>
      <c r="HZ7" s="276"/>
      <c r="IA7" s="276"/>
      <c r="IB7" s="276"/>
      <c r="IC7" s="276"/>
      <c r="ID7" s="276"/>
      <c r="IE7" s="276"/>
      <c r="IF7" s="276"/>
      <c r="IG7" s="276"/>
      <c r="IH7" s="276"/>
      <c r="II7" s="276"/>
      <c r="IJ7" s="276"/>
      <c r="IK7" s="276"/>
      <c r="IL7" s="276"/>
      <c r="IM7" s="276"/>
      <c r="IN7" s="276"/>
      <c r="IO7" s="276"/>
      <c r="IP7" s="276"/>
      <c r="IQ7" s="276"/>
      <c r="IR7" s="276"/>
      <c r="IS7" s="276"/>
      <c r="IT7" s="276"/>
      <c r="IU7" s="276"/>
      <c r="IV7" s="276"/>
      <c r="IW7" s="276"/>
      <c r="IX7" s="276"/>
      <c r="IY7" s="276"/>
      <c r="IZ7" s="276"/>
      <c r="JA7" s="276"/>
      <c r="JB7" s="276"/>
      <c r="JC7" s="276"/>
      <c r="JD7" s="276"/>
      <c r="JE7" s="276"/>
      <c r="JF7" s="276"/>
      <c r="JG7" s="276"/>
      <c r="JH7" s="276"/>
      <c r="JI7" s="276"/>
      <c r="JJ7" s="276"/>
      <c r="JK7" s="276"/>
      <c r="JL7" s="276"/>
      <c r="JM7" s="276"/>
      <c r="JN7" s="276"/>
      <c r="JO7" s="276"/>
      <c r="JP7" s="276"/>
      <c r="JQ7" s="276"/>
      <c r="JR7" s="276"/>
      <c r="JS7" s="276"/>
      <c r="JT7" s="276"/>
      <c r="JU7" s="276"/>
      <c r="JV7" s="276"/>
      <c r="JW7" s="276"/>
      <c r="JX7" s="276"/>
      <c r="JY7" s="276"/>
      <c r="JZ7" s="276"/>
      <c r="KA7" s="276"/>
      <c r="KB7" s="276"/>
      <c r="KC7" s="276"/>
      <c r="KD7" s="276"/>
      <c r="KE7" s="276"/>
      <c r="KF7" s="276"/>
      <c r="KG7" s="276"/>
      <c r="KH7" s="276"/>
      <c r="KI7" s="276"/>
      <c r="KJ7" s="276"/>
      <c r="KK7" s="276"/>
      <c r="KL7" s="276"/>
      <c r="KM7" s="276"/>
      <c r="KN7" s="276"/>
      <c r="KO7" s="276"/>
      <c r="KP7" s="276"/>
      <c r="KQ7" s="276"/>
      <c r="KR7" s="276"/>
      <c r="KS7" s="276"/>
      <c r="KT7" s="276"/>
      <c r="KU7" s="276"/>
      <c r="KV7" s="276"/>
      <c r="KW7" s="276"/>
      <c r="KX7" s="276"/>
      <c r="KY7" s="276"/>
      <c r="KZ7" s="276"/>
      <c r="LA7" s="276"/>
      <c r="LB7" s="276"/>
      <c r="LC7" s="276"/>
      <c r="LD7" s="276"/>
      <c r="LE7" s="276"/>
      <c r="LF7" s="276"/>
      <c r="LG7" s="276"/>
      <c r="LH7" s="276"/>
      <c r="LI7" s="276"/>
      <c r="LJ7" s="276"/>
      <c r="LK7" s="276"/>
      <c r="LL7" s="276"/>
      <c r="LM7" s="276"/>
      <c r="LN7" s="276"/>
      <c r="LO7" s="276"/>
      <c r="LP7" s="276"/>
      <c r="LQ7" s="276"/>
      <c r="LR7" s="276"/>
      <c r="LS7" s="276"/>
      <c r="LT7" s="276"/>
      <c r="LU7" s="276"/>
      <c r="LV7" s="276"/>
      <c r="LW7" s="276"/>
      <c r="LX7" s="276"/>
      <c r="LY7" s="276"/>
      <c r="LZ7" s="276"/>
      <c r="MA7" s="276"/>
      <c r="MB7" s="276"/>
      <c r="MC7" s="276"/>
      <c r="MD7" s="276"/>
      <c r="ME7" s="276"/>
      <c r="MF7" s="276"/>
      <c r="MG7" s="276"/>
      <c r="MH7" s="276"/>
      <c r="MI7" s="276"/>
      <c r="MJ7" s="276"/>
      <c r="MK7" s="276"/>
      <c r="ML7" s="276"/>
      <c r="MM7" s="276"/>
      <c r="MN7" s="276"/>
      <c r="MO7" s="276"/>
      <c r="MP7" s="276"/>
      <c r="MQ7" s="276"/>
      <c r="MR7" s="276"/>
      <c r="MS7" s="276"/>
      <c r="MT7" s="276"/>
      <c r="MU7" s="276"/>
      <c r="MV7" s="276"/>
      <c r="MW7" s="276"/>
      <c r="MX7" s="276"/>
      <c r="MY7" s="276"/>
      <c r="MZ7" s="276"/>
      <c r="NA7" s="276"/>
      <c r="NB7" s="276"/>
      <c r="NC7" s="276"/>
      <c r="ND7" s="276"/>
      <c r="NE7" s="276"/>
      <c r="NF7" s="276"/>
      <c r="NG7" s="276"/>
      <c r="NH7" s="276"/>
      <c r="NI7" s="276"/>
      <c r="NJ7" s="276"/>
      <c r="NK7" s="276"/>
      <c r="NL7" s="276"/>
      <c r="NM7" s="276"/>
      <c r="NN7" s="276"/>
      <c r="NO7" s="276"/>
      <c r="NP7" s="276"/>
      <c r="NQ7" s="276"/>
      <c r="NR7" s="276"/>
      <c r="NS7" s="276"/>
      <c r="NT7" s="276"/>
      <c r="NU7" s="276"/>
      <c r="NV7" s="276"/>
      <c r="NW7" s="276"/>
      <c r="NX7" s="276"/>
      <c r="NY7" s="276"/>
      <c r="NZ7" s="276"/>
      <c r="OA7" s="276"/>
      <c r="OB7" s="276"/>
      <c r="OC7" s="276"/>
      <c r="OD7" s="276"/>
      <c r="OE7" s="276"/>
      <c r="OF7" s="276"/>
      <c r="OG7" s="276"/>
      <c r="OH7" s="276"/>
      <c r="OI7" s="276"/>
      <c r="OJ7" s="276"/>
      <c r="OK7" s="276"/>
      <c r="OL7" s="276"/>
      <c r="OM7" s="276"/>
      <c r="ON7" s="276"/>
      <c r="OO7" s="276"/>
      <c r="OP7" s="276"/>
      <c r="OQ7" s="276"/>
      <c r="OR7" s="276"/>
      <c r="OS7" s="276"/>
      <c r="OT7" s="276"/>
      <c r="OU7" s="276"/>
      <c r="OV7" s="276"/>
      <c r="OW7" s="276"/>
      <c r="OX7" s="276"/>
      <c r="OY7" s="276"/>
      <c r="OZ7" s="276"/>
      <c r="PA7" s="276"/>
      <c r="PB7" s="276"/>
      <c r="PC7" s="276"/>
      <c r="PD7" s="276"/>
      <c r="PE7" s="276"/>
      <c r="PF7" s="276"/>
      <c r="PG7" s="276"/>
      <c r="PH7" s="276"/>
      <c r="PI7" s="276"/>
      <c r="PJ7" s="276"/>
      <c r="PK7" s="276"/>
      <c r="PL7" s="276"/>
      <c r="PM7" s="276"/>
      <c r="PN7" s="276"/>
      <c r="PO7" s="276"/>
      <c r="PP7" s="276"/>
      <c r="PQ7" s="276"/>
      <c r="PR7" s="276"/>
      <c r="PS7" s="276"/>
      <c r="PT7" s="276"/>
      <c r="PU7" s="276"/>
      <c r="PV7" s="276"/>
      <c r="PW7" s="276"/>
      <c r="PX7" s="276"/>
      <c r="PY7" s="276"/>
      <c r="PZ7" s="276"/>
      <c r="QA7" s="276"/>
      <c r="QB7" s="276"/>
      <c r="QC7" s="276"/>
      <c r="QD7" s="276"/>
      <c r="QE7" s="276"/>
      <c r="QF7" s="276"/>
      <c r="QG7" s="276"/>
      <c r="QH7" s="276"/>
      <c r="QI7" s="276"/>
      <c r="QJ7" s="276"/>
      <c r="QK7" s="276"/>
      <c r="QL7" s="276"/>
      <c r="QM7" s="276"/>
      <c r="QN7" s="276"/>
      <c r="QO7" s="276"/>
      <c r="QP7" s="276"/>
      <c r="QQ7" s="276"/>
      <c r="QR7" s="276"/>
      <c r="QS7" s="276"/>
      <c r="QT7" s="276"/>
      <c r="QU7" s="276"/>
      <c r="QV7" s="276"/>
      <c r="QW7" s="276"/>
      <c r="QX7" s="276"/>
      <c r="QY7" s="276"/>
      <c r="QZ7" s="276"/>
      <c r="RA7" s="276"/>
      <c r="RB7" s="276"/>
      <c r="RC7" s="276"/>
      <c r="RD7" s="276"/>
      <c r="RE7" s="276"/>
      <c r="RF7" s="276"/>
      <c r="RG7" s="276"/>
      <c r="RH7" s="276"/>
      <c r="RI7" s="276"/>
      <c r="RJ7" s="276"/>
      <c r="RK7" s="276"/>
      <c r="RL7" s="276"/>
      <c r="RM7" s="276"/>
      <c r="RN7" s="276"/>
      <c r="RO7" s="276"/>
      <c r="RP7" s="276"/>
      <c r="RQ7" s="276"/>
      <c r="RR7" s="276"/>
      <c r="RS7" s="276"/>
      <c r="RT7" s="276"/>
      <c r="RU7" s="276"/>
      <c r="RV7" s="276"/>
      <c r="RW7" s="276"/>
      <c r="RX7" s="276"/>
      <c r="RY7" s="276"/>
      <c r="RZ7" s="276"/>
      <c r="SA7" s="276"/>
      <c r="SB7" s="276"/>
      <c r="SC7" s="276"/>
      <c r="SD7" s="276"/>
      <c r="SE7" s="276"/>
      <c r="SF7" s="276"/>
      <c r="SG7" s="276"/>
      <c r="SH7" s="276"/>
      <c r="SI7" s="276"/>
      <c r="SJ7" s="276"/>
      <c r="SK7" s="276"/>
      <c r="SL7" s="276"/>
      <c r="SM7" s="276"/>
      <c r="SN7" s="276"/>
      <c r="SO7" s="276"/>
      <c r="SP7" s="276"/>
      <c r="SQ7" s="276"/>
      <c r="SR7" s="276"/>
      <c r="SS7" s="276"/>
      <c r="ST7" s="276"/>
      <c r="SU7" s="276"/>
      <c r="SV7" s="276"/>
      <c r="SW7" s="276"/>
      <c r="SX7" s="276"/>
      <c r="SY7" s="276"/>
      <c r="SZ7" s="276"/>
      <c r="TA7" s="276"/>
      <c r="TB7" s="276"/>
      <c r="TC7" s="276"/>
      <c r="TD7" s="276"/>
      <c r="TE7" s="276"/>
      <c r="TF7" s="276"/>
      <c r="TG7" s="276"/>
      <c r="TH7" s="276"/>
      <c r="TI7" s="276"/>
      <c r="TJ7" s="276"/>
      <c r="TK7" s="276"/>
      <c r="TL7" s="276"/>
      <c r="TM7" s="276"/>
      <c r="TN7" s="276"/>
      <c r="TO7" s="276"/>
      <c r="TP7" s="276"/>
      <c r="TQ7" s="276"/>
      <c r="TR7" s="276"/>
      <c r="TS7" s="276"/>
      <c r="TT7" s="276"/>
      <c r="TU7" s="276"/>
      <c r="TV7" s="276"/>
      <c r="TW7" s="276"/>
      <c r="TX7" s="276"/>
      <c r="TY7" s="276"/>
      <c r="TZ7" s="276"/>
      <c r="UA7" s="276"/>
      <c r="UB7" s="276"/>
      <c r="UC7" s="276"/>
      <c r="UD7" s="276"/>
      <c r="UE7" s="276"/>
      <c r="UF7" s="276"/>
      <c r="UG7" s="276"/>
      <c r="UH7" s="276"/>
      <c r="UI7" s="276"/>
      <c r="UJ7" s="276"/>
      <c r="UK7" s="276"/>
      <c r="UL7" s="276"/>
      <c r="UM7" s="276"/>
      <c r="UN7" s="276"/>
      <c r="UO7" s="276"/>
      <c r="UP7" s="276"/>
      <c r="UQ7" s="276"/>
      <c r="UR7" s="276"/>
      <c r="US7" s="276"/>
      <c r="UT7" s="276"/>
      <c r="UU7" s="276"/>
      <c r="UV7" s="276"/>
      <c r="UW7" s="276"/>
      <c r="UX7" s="276"/>
      <c r="UY7" s="276"/>
      <c r="UZ7" s="276"/>
      <c r="VA7" s="276"/>
      <c r="VB7" s="276"/>
      <c r="VC7" s="276"/>
      <c r="VD7" s="276"/>
      <c r="VE7" s="276"/>
      <c r="VF7" s="276"/>
      <c r="VG7" s="276"/>
      <c r="VH7" s="276"/>
      <c r="VI7" s="276"/>
      <c r="VJ7" s="276"/>
      <c r="VK7" s="276"/>
      <c r="VL7" s="276"/>
      <c r="VM7" s="276"/>
      <c r="VN7" s="276"/>
      <c r="VO7" s="276"/>
      <c r="VP7" s="276"/>
      <c r="VQ7" s="276"/>
      <c r="VR7" s="276"/>
      <c r="VS7" s="276"/>
      <c r="VT7" s="276"/>
      <c r="VU7" s="276"/>
      <c r="VV7" s="276"/>
      <c r="VW7" s="276"/>
      <c r="VX7" s="276"/>
      <c r="VY7" s="276"/>
      <c r="VZ7" s="276"/>
      <c r="WA7" s="276"/>
      <c r="WB7" s="276"/>
      <c r="WC7" s="276"/>
      <c r="WD7" s="276"/>
      <c r="WE7" s="276"/>
      <c r="WF7" s="276"/>
      <c r="WG7" s="276"/>
      <c r="WH7" s="276"/>
      <c r="WI7" s="276"/>
      <c r="WJ7" s="276"/>
      <c r="WK7" s="276"/>
      <c r="WL7" s="276"/>
      <c r="WM7" s="276"/>
      <c r="WN7" s="276"/>
      <c r="WO7" s="276"/>
      <c r="WP7" s="276"/>
      <c r="WQ7" s="276"/>
      <c r="WR7" s="276"/>
      <c r="WS7" s="276"/>
      <c r="WT7" s="276"/>
      <c r="WU7" s="276"/>
      <c r="WV7" s="276"/>
      <c r="WW7" s="276"/>
      <c r="WX7" s="276"/>
      <c r="WY7" s="276"/>
      <c r="WZ7" s="276"/>
      <c r="XA7" s="276"/>
      <c r="XB7" s="276"/>
      <c r="XC7" s="276"/>
      <c r="XD7" s="276"/>
      <c r="XE7" s="276"/>
      <c r="XF7" s="276"/>
      <c r="XG7" s="276"/>
      <c r="XH7" s="276"/>
      <c r="XI7" s="276"/>
      <c r="XJ7" s="276"/>
      <c r="XK7" s="276"/>
      <c r="XL7" s="276"/>
      <c r="XM7" s="276"/>
      <c r="XN7" s="276"/>
      <c r="XO7" s="276"/>
      <c r="XP7" s="276"/>
      <c r="XQ7" s="276"/>
      <c r="XR7" s="276"/>
      <c r="XS7" s="276"/>
      <c r="XT7" s="276"/>
      <c r="XU7" s="276"/>
      <c r="XV7" s="276"/>
      <c r="XW7" s="276"/>
      <c r="XX7" s="276"/>
      <c r="XY7" s="276"/>
      <c r="XZ7" s="276"/>
      <c r="YA7" s="276"/>
      <c r="YB7" s="276"/>
      <c r="YC7" s="276"/>
      <c r="YD7" s="276"/>
      <c r="YE7" s="276"/>
      <c r="YF7" s="276"/>
      <c r="YG7" s="276"/>
      <c r="YH7" s="276"/>
      <c r="YI7" s="276"/>
      <c r="YJ7" s="276"/>
      <c r="YK7" s="276"/>
      <c r="YL7" s="276"/>
      <c r="YM7" s="276"/>
      <c r="YN7" s="276"/>
      <c r="YO7" s="276"/>
      <c r="YP7" s="276"/>
      <c r="YQ7" s="276"/>
      <c r="YR7" s="276"/>
      <c r="YS7" s="276"/>
      <c r="YT7" s="276"/>
      <c r="YU7" s="276"/>
      <c r="YV7" s="276"/>
      <c r="YW7" s="276"/>
      <c r="YX7" s="276"/>
      <c r="YY7" s="276"/>
      <c r="YZ7" s="276"/>
      <c r="ZA7" s="276"/>
      <c r="ZB7" s="276"/>
      <c r="ZC7" s="276"/>
      <c r="ZD7" s="276"/>
      <c r="ZE7" s="276"/>
      <c r="ZF7" s="276"/>
      <c r="ZG7" s="276"/>
      <c r="ZH7" s="276"/>
      <c r="ZI7" s="276"/>
      <c r="ZJ7" s="276"/>
      <c r="ZK7" s="276"/>
      <c r="ZL7" s="276"/>
      <c r="ZM7" s="276"/>
      <c r="ZN7" s="276"/>
      <c r="ZO7" s="276"/>
      <c r="ZP7" s="276"/>
      <c r="ZQ7" s="276"/>
      <c r="ZR7" s="276"/>
      <c r="ZS7" s="276"/>
      <c r="ZT7" s="276"/>
      <c r="ZU7" s="276"/>
      <c r="ZV7" s="276"/>
      <c r="ZW7" s="276"/>
      <c r="ZX7" s="276"/>
      <c r="ZY7" s="276"/>
      <c r="ZZ7" s="276"/>
      <c r="AAA7" s="276"/>
      <c r="AAB7" s="276"/>
      <c r="AAC7" s="276"/>
      <c r="AAD7" s="276"/>
      <c r="AAE7" s="276"/>
      <c r="AAF7" s="276"/>
      <c r="AAG7" s="276"/>
      <c r="AAH7" s="276"/>
      <c r="AAI7" s="276"/>
      <c r="AAJ7" s="276"/>
      <c r="AAK7" s="276"/>
      <c r="AAL7" s="276"/>
      <c r="AAM7" s="276"/>
      <c r="AAN7" s="276"/>
      <c r="AAO7" s="276"/>
      <c r="AAP7" s="276"/>
      <c r="AAQ7" s="276"/>
      <c r="AAR7" s="276"/>
      <c r="AAS7" s="276"/>
      <c r="AAT7" s="276"/>
      <c r="AAU7" s="276"/>
      <c r="AAV7" s="276"/>
      <c r="AAW7" s="276"/>
      <c r="AAX7" s="276"/>
      <c r="AAY7" s="276"/>
      <c r="AAZ7" s="276"/>
      <c r="ABA7" s="276"/>
      <c r="ABB7" s="276"/>
      <c r="ABC7" s="276"/>
      <c r="ABD7" s="276"/>
      <c r="ABE7" s="276"/>
      <c r="ABF7" s="276"/>
      <c r="ABG7" s="276"/>
      <c r="ABH7" s="276"/>
      <c r="ABI7" s="276"/>
      <c r="ABJ7" s="276"/>
      <c r="ABK7" s="276"/>
      <c r="ABL7" s="276"/>
      <c r="ABM7" s="276"/>
      <c r="ABN7" s="276"/>
      <c r="ABO7" s="276"/>
      <c r="ABP7" s="276"/>
      <c r="ABQ7" s="276"/>
      <c r="ABR7" s="276"/>
      <c r="ABS7" s="276"/>
      <c r="ABT7" s="276"/>
      <c r="ABU7" s="276"/>
      <c r="ABV7" s="276"/>
      <c r="ABW7" s="276"/>
      <c r="ABX7" s="276"/>
      <c r="ABY7" s="276"/>
      <c r="ABZ7" s="276"/>
      <c r="ACA7" s="276"/>
      <c r="ACB7" s="276"/>
      <c r="ACC7" s="276"/>
      <c r="ACD7" s="276"/>
      <c r="ACE7" s="276"/>
      <c r="ACF7" s="276"/>
      <c r="ACG7" s="276"/>
      <c r="ACH7" s="276"/>
      <c r="ACI7" s="276"/>
      <c r="ACJ7" s="276"/>
      <c r="ACK7" s="276"/>
      <c r="ACL7" s="276"/>
      <c r="ACM7" s="276"/>
      <c r="ACN7" s="276"/>
      <c r="ACO7" s="276"/>
      <c r="ACP7" s="276"/>
      <c r="ACQ7" s="276"/>
      <c r="ACR7" s="276"/>
      <c r="ACS7" s="276"/>
      <c r="ACT7" s="276"/>
      <c r="ACU7" s="276"/>
      <c r="ACV7" s="276"/>
      <c r="ACW7" s="276"/>
      <c r="ACX7" s="276"/>
      <c r="ACY7" s="276"/>
      <c r="ACZ7" s="276"/>
      <c r="ADA7" s="276"/>
      <c r="ADB7" s="276"/>
      <c r="ADC7" s="276"/>
      <c r="ADD7" s="276"/>
      <c r="ADE7" s="276"/>
      <c r="ADF7" s="276"/>
      <c r="ADG7" s="276"/>
      <c r="ADH7" s="276"/>
      <c r="ADI7" s="276"/>
      <c r="ADJ7" s="276"/>
      <c r="ADK7" s="276"/>
      <c r="ADL7" s="276"/>
      <c r="ADM7" s="276"/>
      <c r="ADN7" s="276"/>
      <c r="ADO7" s="276"/>
      <c r="ADP7" s="276"/>
      <c r="ADQ7" s="276"/>
      <c r="ADR7" s="276"/>
      <c r="ADS7" s="276"/>
      <c r="ADT7" s="276"/>
      <c r="ADU7" s="276"/>
      <c r="ADV7" s="276"/>
      <c r="ADW7" s="276"/>
      <c r="ADX7" s="276"/>
      <c r="ADY7" s="276"/>
      <c r="ADZ7" s="276"/>
      <c r="AEA7" s="276"/>
      <c r="AEB7" s="276"/>
      <c r="AEC7" s="276"/>
      <c r="AED7" s="276"/>
      <c r="AEE7" s="276"/>
      <c r="AEF7" s="276"/>
      <c r="AEG7" s="276"/>
      <c r="AEH7" s="276"/>
      <c r="AEI7" s="276"/>
      <c r="AEJ7" s="276"/>
      <c r="AEK7" s="276"/>
      <c r="AEL7" s="276"/>
      <c r="AEM7" s="276"/>
      <c r="AEN7" s="276"/>
      <c r="AEO7" s="276"/>
      <c r="AEP7" s="276"/>
      <c r="AEQ7" s="276"/>
      <c r="AER7" s="276"/>
      <c r="AES7" s="276"/>
      <c r="AET7" s="276"/>
      <c r="AEU7" s="276"/>
      <c r="AEV7" s="276"/>
      <c r="AEW7" s="276"/>
      <c r="AEX7" s="276"/>
      <c r="AEY7" s="276"/>
      <c r="AEZ7" s="276"/>
      <c r="AFA7" s="276"/>
      <c r="AFB7" s="276"/>
      <c r="AFC7" s="276"/>
      <c r="AFD7" s="276"/>
      <c r="AFE7" s="276"/>
      <c r="AFF7" s="276"/>
      <c r="AFG7" s="276"/>
      <c r="AFH7" s="276"/>
      <c r="AFI7" s="276"/>
      <c r="AFJ7" s="276"/>
      <c r="AFK7" s="276"/>
      <c r="AFL7" s="276"/>
      <c r="AFM7" s="276"/>
      <c r="AFN7" s="276"/>
      <c r="AFO7" s="276"/>
      <c r="AFP7" s="276"/>
      <c r="AFQ7" s="276"/>
      <c r="AFR7" s="276"/>
      <c r="AFS7" s="276"/>
      <c r="AFT7" s="276"/>
      <c r="AFU7" s="276"/>
      <c r="AFV7" s="276"/>
      <c r="AFW7" s="276"/>
      <c r="AFX7" s="276"/>
      <c r="AFY7" s="276"/>
      <c r="AFZ7" s="276"/>
      <c r="AGA7" s="276"/>
      <c r="AGB7" s="276"/>
      <c r="AGC7" s="276"/>
      <c r="AGD7" s="276"/>
      <c r="AGE7" s="276"/>
      <c r="AGF7" s="276"/>
      <c r="AGG7" s="276"/>
      <c r="AGH7" s="276"/>
      <c r="AGI7" s="276"/>
      <c r="AGJ7" s="276"/>
      <c r="AGK7" s="276"/>
      <c r="AGL7" s="276"/>
      <c r="AGM7" s="276"/>
      <c r="AGN7" s="276"/>
      <c r="AGO7" s="276"/>
      <c r="AGP7" s="276"/>
      <c r="AGQ7" s="276"/>
      <c r="AGR7" s="276"/>
      <c r="AGS7" s="276"/>
      <c r="AGT7" s="276"/>
      <c r="AGU7" s="276"/>
      <c r="AGV7" s="276"/>
      <c r="AGW7" s="276"/>
      <c r="AGX7" s="276"/>
      <c r="AGY7" s="276"/>
      <c r="AGZ7" s="276"/>
      <c r="AHA7" s="276"/>
      <c r="AHB7" s="276"/>
      <c r="AHC7" s="276"/>
      <c r="AHD7" s="276"/>
      <c r="AHE7" s="276"/>
      <c r="AHF7" s="276"/>
      <c r="AHG7" s="276"/>
      <c r="AHH7" s="276"/>
      <c r="AHI7" s="276"/>
      <c r="AHJ7" s="276"/>
      <c r="AHK7" s="276"/>
      <c r="AHL7" s="276"/>
      <c r="AHM7" s="276"/>
      <c r="AHN7" s="276"/>
      <c r="AHO7" s="276"/>
      <c r="AHP7" s="276"/>
      <c r="AHQ7" s="276"/>
      <c r="AHR7" s="276"/>
      <c r="AHS7" s="276"/>
      <c r="AHT7" s="276"/>
      <c r="AHU7" s="276"/>
      <c r="AHV7" s="276"/>
      <c r="AHW7" s="276"/>
      <c r="AHX7" s="276"/>
      <c r="AHY7" s="276"/>
      <c r="AHZ7" s="276"/>
      <c r="AIA7" s="276"/>
      <c r="AIB7" s="276"/>
      <c r="AIC7" s="276"/>
      <c r="AID7" s="276"/>
      <c r="AIE7" s="276"/>
      <c r="AIF7" s="276"/>
      <c r="AIG7" s="276"/>
      <c r="AIH7" s="276"/>
      <c r="AII7" s="276"/>
      <c r="AIJ7" s="276"/>
      <c r="AIK7" s="276"/>
      <c r="AIL7" s="276"/>
      <c r="AIM7" s="276"/>
      <c r="AIN7" s="276"/>
      <c r="AIO7" s="276"/>
      <c r="AIP7" s="276"/>
      <c r="AIQ7" s="276"/>
      <c r="AIR7" s="276"/>
      <c r="AIS7" s="276"/>
      <c r="AIT7" s="276"/>
      <c r="AIU7" s="276"/>
      <c r="AIV7" s="276"/>
      <c r="AIW7" s="276"/>
      <c r="AIX7" s="276"/>
      <c r="AIY7" s="276"/>
      <c r="AIZ7" s="276"/>
      <c r="AJA7" s="276"/>
      <c r="AJB7" s="276"/>
      <c r="AJC7" s="276"/>
      <c r="AJD7" s="276"/>
      <c r="AJE7" s="276"/>
      <c r="AJF7" s="276"/>
      <c r="AJG7" s="276"/>
      <c r="AJH7" s="276"/>
      <c r="AJI7" s="276"/>
      <c r="AJJ7" s="276"/>
      <c r="AJK7" s="276"/>
      <c r="AJL7" s="276"/>
      <c r="AJM7" s="276"/>
      <c r="AJN7" s="276"/>
      <c r="AJO7" s="276"/>
      <c r="AJP7" s="276"/>
      <c r="AJQ7" s="276"/>
      <c r="AJR7" s="276"/>
      <c r="AJS7" s="276"/>
      <c r="AJT7" s="276"/>
      <c r="AJU7" s="276"/>
      <c r="AJV7" s="276"/>
      <c r="AJW7" s="276"/>
      <c r="AJX7" s="276"/>
      <c r="AJY7" s="276"/>
      <c r="AJZ7" s="276"/>
      <c r="AKA7" s="276"/>
      <c r="AKB7" s="276"/>
      <c r="AKC7" s="276"/>
      <c r="AKD7" s="276"/>
      <c r="AKE7" s="276"/>
      <c r="AKF7" s="276"/>
    </row>
    <row r="8" spans="1:968" s="174" customFormat="1">
      <c r="B8" s="206" t="s">
        <v>109</v>
      </c>
      <c r="C8" s="890" t="s">
        <v>537</v>
      </c>
      <c r="D8" s="891"/>
      <c r="E8" s="892"/>
      <c r="F8" s="893"/>
      <c r="G8" s="892"/>
      <c r="H8" s="894"/>
      <c r="I8" s="892"/>
      <c r="J8" s="894"/>
      <c r="K8" s="895"/>
      <c r="L8" s="896"/>
      <c r="M8" s="892"/>
      <c r="N8" s="896"/>
      <c r="O8" s="897"/>
      <c r="P8" s="897"/>
      <c r="Q8" s="897"/>
      <c r="R8" s="897"/>
      <c r="S8" s="264"/>
      <c r="T8" s="188"/>
      <c r="U8" s="188"/>
      <c r="W8" s="277"/>
      <c r="X8" s="276"/>
      <c r="Y8" s="276"/>
      <c r="Z8" s="276"/>
      <c r="AA8" s="276"/>
      <c r="AB8" s="276"/>
      <c r="AC8" s="276"/>
      <c r="AD8" s="276"/>
      <c r="AE8" s="276"/>
      <c r="AF8" s="276"/>
      <c r="AG8" s="276"/>
      <c r="AH8" s="276"/>
      <c r="AI8" s="276"/>
      <c r="AJ8" s="276"/>
      <c r="AK8" s="276"/>
      <c r="AL8" s="276"/>
      <c r="AM8" s="276"/>
      <c r="AN8" s="276"/>
      <c r="AO8" s="276"/>
      <c r="AP8" s="276"/>
      <c r="AQ8" s="276"/>
      <c r="AR8" s="276"/>
      <c r="AS8" s="276"/>
      <c r="AT8" s="276"/>
      <c r="AU8" s="276"/>
      <c r="AV8" s="276"/>
      <c r="AW8" s="276"/>
      <c r="AX8" s="276"/>
      <c r="AY8" s="276"/>
      <c r="AZ8" s="276"/>
      <c r="BA8" s="276"/>
      <c r="BB8" s="276"/>
      <c r="BC8" s="276"/>
      <c r="BD8" s="276"/>
      <c r="BE8" s="276"/>
      <c r="BF8" s="276"/>
      <c r="BG8" s="276"/>
      <c r="BH8" s="276"/>
      <c r="BI8" s="276"/>
      <c r="BJ8" s="276"/>
      <c r="BK8" s="276"/>
      <c r="BL8" s="276"/>
      <c r="BM8" s="276"/>
      <c r="BN8" s="276"/>
      <c r="BO8" s="276"/>
      <c r="BP8" s="276"/>
      <c r="BQ8" s="276"/>
      <c r="BR8" s="276"/>
      <c r="BS8" s="276"/>
      <c r="BT8" s="276"/>
      <c r="BU8" s="276"/>
      <c r="BV8" s="276"/>
      <c r="BW8" s="276"/>
      <c r="BX8" s="276"/>
      <c r="BY8" s="276"/>
      <c r="BZ8" s="276"/>
      <c r="CA8" s="276"/>
      <c r="CB8" s="276"/>
      <c r="CC8" s="276"/>
      <c r="CD8" s="276"/>
      <c r="CE8" s="276"/>
      <c r="CF8" s="276"/>
      <c r="CG8" s="276"/>
      <c r="CH8" s="276"/>
      <c r="CI8" s="276"/>
      <c r="CJ8" s="276"/>
      <c r="CK8" s="276"/>
      <c r="CL8" s="276"/>
      <c r="CM8" s="276"/>
      <c r="CN8" s="276"/>
      <c r="CO8" s="276"/>
      <c r="CP8" s="276"/>
      <c r="CQ8" s="276"/>
      <c r="CR8" s="276"/>
      <c r="CS8" s="276"/>
      <c r="CT8" s="276"/>
      <c r="CU8" s="276"/>
      <c r="CV8" s="276"/>
      <c r="CW8" s="276"/>
      <c r="CX8" s="276"/>
      <c r="CY8" s="276"/>
      <c r="CZ8" s="276"/>
      <c r="DA8" s="276"/>
      <c r="DB8" s="276"/>
      <c r="DC8" s="276"/>
      <c r="DD8" s="276"/>
      <c r="DE8" s="276"/>
      <c r="DF8" s="276"/>
      <c r="DG8" s="276"/>
      <c r="DH8" s="276"/>
      <c r="DI8" s="276"/>
      <c r="DJ8" s="276"/>
      <c r="DK8" s="276"/>
      <c r="DL8" s="276"/>
      <c r="DM8" s="276"/>
      <c r="DN8" s="276"/>
      <c r="DO8" s="276"/>
      <c r="DP8" s="276"/>
      <c r="DQ8" s="276"/>
      <c r="DR8" s="276"/>
      <c r="DS8" s="276"/>
      <c r="DT8" s="276"/>
      <c r="DU8" s="276"/>
      <c r="DV8" s="276"/>
      <c r="DW8" s="276"/>
      <c r="DX8" s="276"/>
      <c r="DY8" s="276"/>
      <c r="DZ8" s="276"/>
      <c r="EA8" s="276"/>
      <c r="EB8" s="276"/>
      <c r="EC8" s="276"/>
      <c r="ED8" s="276"/>
      <c r="EE8" s="276"/>
      <c r="EF8" s="276"/>
      <c r="EG8" s="276"/>
      <c r="EH8" s="276"/>
      <c r="EI8" s="276"/>
      <c r="EJ8" s="276"/>
      <c r="EK8" s="276"/>
      <c r="EL8" s="276"/>
      <c r="EM8" s="276"/>
      <c r="EN8" s="276"/>
      <c r="EO8" s="276"/>
      <c r="EP8" s="276"/>
      <c r="EQ8" s="276"/>
      <c r="ER8" s="276"/>
      <c r="ES8" s="276"/>
      <c r="ET8" s="276"/>
      <c r="EU8" s="276"/>
      <c r="EV8" s="276"/>
      <c r="EW8" s="276"/>
      <c r="EX8" s="276"/>
      <c r="EY8" s="276"/>
      <c r="EZ8" s="276"/>
      <c r="FA8" s="276"/>
      <c r="FB8" s="276"/>
      <c r="FC8" s="276"/>
      <c r="FD8" s="276"/>
      <c r="FE8" s="276"/>
      <c r="FF8" s="276"/>
      <c r="FG8" s="276"/>
      <c r="FH8" s="276"/>
      <c r="FI8" s="276"/>
      <c r="FJ8" s="276"/>
      <c r="FK8" s="276"/>
      <c r="FL8" s="276"/>
      <c r="FM8" s="276"/>
      <c r="FN8" s="276"/>
      <c r="FO8" s="276"/>
      <c r="FP8" s="276"/>
      <c r="FQ8" s="276"/>
      <c r="FR8" s="276"/>
      <c r="FS8" s="276"/>
      <c r="FT8" s="276"/>
      <c r="FU8" s="276"/>
      <c r="FV8" s="276"/>
      <c r="FW8" s="276"/>
      <c r="FX8" s="276"/>
      <c r="FY8" s="276"/>
      <c r="FZ8" s="276"/>
      <c r="GA8" s="276"/>
      <c r="GB8" s="276"/>
      <c r="GC8" s="276"/>
      <c r="GD8" s="276"/>
      <c r="GE8" s="276"/>
      <c r="GF8" s="276"/>
      <c r="GG8" s="276"/>
      <c r="GH8" s="276"/>
      <c r="GI8" s="276"/>
      <c r="GJ8" s="276"/>
      <c r="GK8" s="276"/>
      <c r="GL8" s="276"/>
      <c r="GM8" s="276"/>
      <c r="GN8" s="276"/>
      <c r="GO8" s="276"/>
      <c r="GP8" s="276"/>
      <c r="GQ8" s="276"/>
      <c r="GR8" s="276"/>
      <c r="GS8" s="276"/>
      <c r="GT8" s="276"/>
      <c r="GU8" s="276"/>
      <c r="GV8" s="276"/>
      <c r="GW8" s="276"/>
      <c r="GX8" s="276"/>
      <c r="GY8" s="276"/>
      <c r="GZ8" s="276"/>
      <c r="HA8" s="276"/>
      <c r="HB8" s="276"/>
      <c r="HC8" s="276"/>
      <c r="HD8" s="276"/>
      <c r="HE8" s="276"/>
      <c r="HF8" s="276"/>
      <c r="HG8" s="276"/>
      <c r="HH8" s="276"/>
      <c r="HI8" s="276"/>
      <c r="HJ8" s="276"/>
      <c r="HK8" s="276"/>
      <c r="HL8" s="276"/>
      <c r="HM8" s="276"/>
      <c r="HN8" s="276"/>
      <c r="HO8" s="276"/>
      <c r="HP8" s="276"/>
      <c r="HQ8" s="276"/>
      <c r="HR8" s="276"/>
      <c r="HS8" s="276"/>
      <c r="HT8" s="276"/>
      <c r="HU8" s="276"/>
      <c r="HV8" s="276"/>
      <c r="HW8" s="276"/>
      <c r="HX8" s="276"/>
      <c r="HY8" s="276"/>
      <c r="HZ8" s="276"/>
      <c r="IA8" s="276"/>
      <c r="IB8" s="276"/>
      <c r="IC8" s="276"/>
      <c r="ID8" s="276"/>
      <c r="IE8" s="276"/>
      <c r="IF8" s="276"/>
      <c r="IG8" s="276"/>
      <c r="IH8" s="276"/>
      <c r="II8" s="276"/>
      <c r="IJ8" s="276"/>
      <c r="IK8" s="276"/>
      <c r="IL8" s="276"/>
      <c r="IM8" s="276"/>
      <c r="IN8" s="276"/>
      <c r="IO8" s="276"/>
      <c r="IP8" s="276"/>
      <c r="IQ8" s="276"/>
      <c r="IR8" s="276"/>
      <c r="IS8" s="276"/>
      <c r="IT8" s="276"/>
      <c r="IU8" s="276"/>
      <c r="IV8" s="276"/>
      <c r="IW8" s="276"/>
      <c r="IX8" s="276"/>
      <c r="IY8" s="276"/>
      <c r="IZ8" s="276"/>
      <c r="JA8" s="276"/>
      <c r="JB8" s="276"/>
      <c r="JC8" s="276"/>
      <c r="JD8" s="276"/>
      <c r="JE8" s="276"/>
      <c r="JF8" s="276"/>
      <c r="JG8" s="276"/>
      <c r="JH8" s="276"/>
      <c r="JI8" s="276"/>
      <c r="JJ8" s="276"/>
      <c r="JK8" s="276"/>
      <c r="JL8" s="276"/>
      <c r="JM8" s="276"/>
      <c r="JN8" s="276"/>
      <c r="JO8" s="276"/>
      <c r="JP8" s="276"/>
      <c r="JQ8" s="276"/>
      <c r="JR8" s="276"/>
      <c r="JS8" s="276"/>
      <c r="JT8" s="276"/>
      <c r="JU8" s="276"/>
      <c r="JV8" s="276"/>
      <c r="JW8" s="276"/>
      <c r="JX8" s="276"/>
      <c r="JY8" s="276"/>
      <c r="JZ8" s="276"/>
      <c r="KA8" s="276"/>
      <c r="KB8" s="276"/>
      <c r="KC8" s="276"/>
      <c r="KD8" s="276"/>
      <c r="KE8" s="276"/>
      <c r="KF8" s="276"/>
      <c r="KG8" s="276"/>
      <c r="KH8" s="276"/>
      <c r="KI8" s="276"/>
      <c r="KJ8" s="276"/>
      <c r="KK8" s="276"/>
      <c r="KL8" s="276"/>
      <c r="KM8" s="276"/>
      <c r="KN8" s="276"/>
      <c r="KO8" s="276"/>
      <c r="KP8" s="276"/>
      <c r="KQ8" s="276"/>
      <c r="KR8" s="276"/>
      <c r="KS8" s="276"/>
      <c r="KT8" s="276"/>
      <c r="KU8" s="276"/>
      <c r="KV8" s="276"/>
      <c r="KW8" s="276"/>
      <c r="KX8" s="276"/>
      <c r="KY8" s="276"/>
      <c r="KZ8" s="276"/>
      <c r="LA8" s="276"/>
      <c r="LB8" s="276"/>
      <c r="LC8" s="276"/>
      <c r="LD8" s="276"/>
      <c r="LE8" s="276"/>
      <c r="LF8" s="276"/>
      <c r="LG8" s="276"/>
      <c r="LH8" s="276"/>
      <c r="LI8" s="276"/>
      <c r="LJ8" s="276"/>
      <c r="LK8" s="276"/>
      <c r="LL8" s="276"/>
      <c r="LM8" s="276"/>
      <c r="LN8" s="276"/>
      <c r="LO8" s="276"/>
      <c r="LP8" s="276"/>
      <c r="LQ8" s="276"/>
      <c r="LR8" s="276"/>
      <c r="LS8" s="276"/>
      <c r="LT8" s="276"/>
      <c r="LU8" s="276"/>
      <c r="LV8" s="276"/>
      <c r="LW8" s="276"/>
      <c r="LX8" s="276"/>
      <c r="LY8" s="276"/>
      <c r="LZ8" s="276"/>
      <c r="MA8" s="276"/>
      <c r="MB8" s="276"/>
      <c r="MC8" s="276"/>
      <c r="MD8" s="276"/>
      <c r="ME8" s="276"/>
      <c r="MF8" s="276"/>
      <c r="MG8" s="276"/>
      <c r="MH8" s="276"/>
      <c r="MI8" s="276"/>
      <c r="MJ8" s="276"/>
      <c r="MK8" s="276"/>
      <c r="ML8" s="276"/>
      <c r="MM8" s="276"/>
      <c r="MN8" s="276"/>
      <c r="MO8" s="276"/>
      <c r="MP8" s="276"/>
      <c r="MQ8" s="276"/>
      <c r="MR8" s="276"/>
      <c r="MS8" s="276"/>
      <c r="MT8" s="276"/>
      <c r="MU8" s="276"/>
      <c r="MV8" s="276"/>
      <c r="MW8" s="276"/>
      <c r="MX8" s="276"/>
      <c r="MY8" s="276"/>
      <c r="MZ8" s="276"/>
      <c r="NA8" s="276"/>
      <c r="NB8" s="276"/>
      <c r="NC8" s="276"/>
      <c r="ND8" s="276"/>
      <c r="NE8" s="276"/>
      <c r="NF8" s="276"/>
      <c r="NG8" s="276"/>
      <c r="NH8" s="276"/>
      <c r="NI8" s="276"/>
      <c r="NJ8" s="276"/>
      <c r="NK8" s="276"/>
      <c r="NL8" s="276"/>
      <c r="NM8" s="276"/>
      <c r="NN8" s="276"/>
      <c r="NO8" s="276"/>
      <c r="NP8" s="276"/>
      <c r="NQ8" s="276"/>
      <c r="NR8" s="276"/>
      <c r="NS8" s="276"/>
      <c r="NT8" s="276"/>
      <c r="NU8" s="276"/>
      <c r="NV8" s="276"/>
      <c r="NW8" s="276"/>
      <c r="NX8" s="276"/>
      <c r="NY8" s="276"/>
      <c r="NZ8" s="276"/>
      <c r="OA8" s="276"/>
      <c r="OB8" s="276"/>
      <c r="OC8" s="276"/>
      <c r="OD8" s="276"/>
      <c r="OE8" s="276"/>
      <c r="OF8" s="276"/>
      <c r="OG8" s="276"/>
      <c r="OH8" s="276"/>
      <c r="OI8" s="276"/>
      <c r="OJ8" s="276"/>
      <c r="OK8" s="276"/>
      <c r="OL8" s="276"/>
      <c r="OM8" s="276"/>
      <c r="ON8" s="276"/>
      <c r="OO8" s="276"/>
      <c r="OP8" s="276"/>
      <c r="OQ8" s="276"/>
      <c r="OR8" s="276"/>
      <c r="OS8" s="276"/>
      <c r="OT8" s="276"/>
      <c r="OU8" s="276"/>
      <c r="OV8" s="276"/>
      <c r="OW8" s="276"/>
      <c r="OX8" s="276"/>
      <c r="OY8" s="276"/>
      <c r="OZ8" s="276"/>
      <c r="PA8" s="276"/>
      <c r="PB8" s="276"/>
      <c r="PC8" s="276"/>
      <c r="PD8" s="276"/>
      <c r="PE8" s="276"/>
      <c r="PF8" s="276"/>
      <c r="PG8" s="276"/>
      <c r="PH8" s="276"/>
      <c r="PI8" s="276"/>
      <c r="PJ8" s="276"/>
      <c r="PK8" s="276"/>
      <c r="PL8" s="276"/>
      <c r="PM8" s="276"/>
      <c r="PN8" s="276"/>
      <c r="PO8" s="276"/>
      <c r="PP8" s="276"/>
      <c r="PQ8" s="276"/>
      <c r="PR8" s="276"/>
      <c r="PS8" s="276"/>
      <c r="PT8" s="276"/>
      <c r="PU8" s="276"/>
      <c r="PV8" s="276"/>
      <c r="PW8" s="276"/>
      <c r="PX8" s="276"/>
      <c r="PY8" s="276"/>
      <c r="PZ8" s="276"/>
      <c r="QA8" s="276"/>
      <c r="QB8" s="276"/>
      <c r="QC8" s="276"/>
      <c r="QD8" s="276"/>
      <c r="QE8" s="276"/>
      <c r="QF8" s="276"/>
      <c r="QG8" s="276"/>
      <c r="QH8" s="276"/>
      <c r="QI8" s="276"/>
      <c r="QJ8" s="276"/>
      <c r="QK8" s="276"/>
      <c r="QL8" s="276"/>
      <c r="QM8" s="276"/>
      <c r="QN8" s="276"/>
      <c r="QO8" s="276"/>
      <c r="QP8" s="276"/>
      <c r="QQ8" s="276"/>
      <c r="QR8" s="276"/>
      <c r="QS8" s="276"/>
      <c r="QT8" s="276"/>
      <c r="QU8" s="276"/>
      <c r="QV8" s="276"/>
      <c r="QW8" s="276"/>
      <c r="QX8" s="276"/>
      <c r="QY8" s="276"/>
      <c r="QZ8" s="276"/>
      <c r="RA8" s="276"/>
      <c r="RB8" s="276"/>
      <c r="RC8" s="276"/>
      <c r="RD8" s="276"/>
      <c r="RE8" s="276"/>
      <c r="RF8" s="276"/>
      <c r="RG8" s="276"/>
      <c r="RH8" s="276"/>
      <c r="RI8" s="276"/>
      <c r="RJ8" s="276"/>
      <c r="RK8" s="276"/>
      <c r="RL8" s="276"/>
      <c r="RM8" s="276"/>
      <c r="RN8" s="276"/>
      <c r="RO8" s="276"/>
      <c r="RP8" s="276"/>
      <c r="RQ8" s="276"/>
      <c r="RR8" s="276"/>
      <c r="RS8" s="276"/>
      <c r="RT8" s="276"/>
      <c r="RU8" s="276"/>
      <c r="RV8" s="276"/>
      <c r="RW8" s="276"/>
      <c r="RX8" s="276"/>
      <c r="RY8" s="276"/>
      <c r="RZ8" s="276"/>
      <c r="SA8" s="276"/>
      <c r="SB8" s="276"/>
      <c r="SC8" s="276"/>
      <c r="SD8" s="276"/>
      <c r="SE8" s="276"/>
      <c r="SF8" s="276"/>
      <c r="SG8" s="276"/>
      <c r="SH8" s="276"/>
      <c r="SI8" s="276"/>
      <c r="SJ8" s="276"/>
      <c r="SK8" s="276"/>
      <c r="SL8" s="276"/>
      <c r="SM8" s="276"/>
      <c r="SN8" s="276"/>
      <c r="SO8" s="276"/>
      <c r="SP8" s="276"/>
      <c r="SQ8" s="276"/>
      <c r="SR8" s="276"/>
      <c r="SS8" s="276"/>
      <c r="ST8" s="276"/>
      <c r="SU8" s="276"/>
      <c r="SV8" s="276"/>
      <c r="SW8" s="276"/>
      <c r="SX8" s="276"/>
      <c r="SY8" s="276"/>
      <c r="SZ8" s="276"/>
      <c r="TA8" s="276"/>
      <c r="TB8" s="276"/>
      <c r="TC8" s="276"/>
      <c r="TD8" s="276"/>
      <c r="TE8" s="276"/>
      <c r="TF8" s="276"/>
      <c r="TG8" s="276"/>
      <c r="TH8" s="276"/>
      <c r="TI8" s="276"/>
      <c r="TJ8" s="276"/>
      <c r="TK8" s="276"/>
      <c r="TL8" s="276"/>
      <c r="TM8" s="276"/>
      <c r="TN8" s="276"/>
      <c r="TO8" s="276"/>
      <c r="TP8" s="276"/>
      <c r="TQ8" s="276"/>
      <c r="TR8" s="276"/>
      <c r="TS8" s="276"/>
      <c r="TT8" s="276"/>
      <c r="TU8" s="276"/>
      <c r="TV8" s="276"/>
      <c r="TW8" s="276"/>
      <c r="TX8" s="276"/>
      <c r="TY8" s="276"/>
      <c r="TZ8" s="276"/>
      <c r="UA8" s="276"/>
      <c r="UB8" s="276"/>
      <c r="UC8" s="276"/>
      <c r="UD8" s="276"/>
      <c r="UE8" s="276"/>
      <c r="UF8" s="276"/>
      <c r="UG8" s="276"/>
      <c r="UH8" s="276"/>
      <c r="UI8" s="276"/>
      <c r="UJ8" s="276"/>
      <c r="UK8" s="276"/>
      <c r="UL8" s="276"/>
      <c r="UM8" s="276"/>
      <c r="UN8" s="276"/>
      <c r="UO8" s="276"/>
      <c r="UP8" s="276"/>
      <c r="UQ8" s="276"/>
      <c r="UR8" s="276"/>
      <c r="US8" s="276"/>
      <c r="UT8" s="276"/>
      <c r="UU8" s="276"/>
      <c r="UV8" s="276"/>
      <c r="UW8" s="276"/>
      <c r="UX8" s="276"/>
      <c r="UY8" s="276"/>
      <c r="UZ8" s="276"/>
      <c r="VA8" s="276"/>
      <c r="VB8" s="276"/>
      <c r="VC8" s="276"/>
      <c r="VD8" s="276"/>
      <c r="VE8" s="276"/>
      <c r="VF8" s="276"/>
      <c r="VG8" s="276"/>
      <c r="VH8" s="276"/>
      <c r="VI8" s="276"/>
      <c r="VJ8" s="276"/>
      <c r="VK8" s="276"/>
      <c r="VL8" s="276"/>
      <c r="VM8" s="276"/>
      <c r="VN8" s="276"/>
      <c r="VO8" s="276"/>
      <c r="VP8" s="276"/>
      <c r="VQ8" s="276"/>
      <c r="VR8" s="276"/>
      <c r="VS8" s="276"/>
      <c r="VT8" s="276"/>
      <c r="VU8" s="276"/>
      <c r="VV8" s="276"/>
      <c r="VW8" s="276"/>
      <c r="VX8" s="276"/>
      <c r="VY8" s="276"/>
      <c r="VZ8" s="276"/>
      <c r="WA8" s="276"/>
      <c r="WB8" s="276"/>
      <c r="WC8" s="276"/>
      <c r="WD8" s="276"/>
      <c r="WE8" s="276"/>
      <c r="WF8" s="276"/>
      <c r="WG8" s="276"/>
      <c r="WH8" s="276"/>
      <c r="WI8" s="276"/>
      <c r="WJ8" s="276"/>
      <c r="WK8" s="276"/>
      <c r="WL8" s="276"/>
      <c r="WM8" s="276"/>
      <c r="WN8" s="276"/>
      <c r="WO8" s="276"/>
      <c r="WP8" s="276"/>
      <c r="WQ8" s="276"/>
      <c r="WR8" s="276"/>
      <c r="WS8" s="276"/>
      <c r="WT8" s="276"/>
      <c r="WU8" s="276"/>
      <c r="WV8" s="276"/>
      <c r="WW8" s="276"/>
      <c r="WX8" s="276"/>
      <c r="WY8" s="276"/>
      <c r="WZ8" s="276"/>
      <c r="XA8" s="276"/>
      <c r="XB8" s="276"/>
      <c r="XC8" s="276"/>
      <c r="XD8" s="276"/>
      <c r="XE8" s="276"/>
      <c r="XF8" s="276"/>
      <c r="XG8" s="276"/>
      <c r="XH8" s="276"/>
      <c r="XI8" s="276"/>
      <c r="XJ8" s="276"/>
      <c r="XK8" s="276"/>
      <c r="XL8" s="276"/>
      <c r="XM8" s="276"/>
      <c r="XN8" s="276"/>
      <c r="XO8" s="276"/>
      <c r="XP8" s="276"/>
      <c r="XQ8" s="276"/>
      <c r="XR8" s="276"/>
      <c r="XS8" s="276"/>
      <c r="XT8" s="276"/>
      <c r="XU8" s="276"/>
      <c r="XV8" s="276"/>
      <c r="XW8" s="276"/>
      <c r="XX8" s="276"/>
      <c r="XY8" s="276"/>
      <c r="XZ8" s="276"/>
      <c r="YA8" s="276"/>
      <c r="YB8" s="276"/>
      <c r="YC8" s="276"/>
      <c r="YD8" s="276"/>
      <c r="YE8" s="276"/>
      <c r="YF8" s="276"/>
      <c r="YG8" s="276"/>
      <c r="YH8" s="276"/>
      <c r="YI8" s="276"/>
      <c r="YJ8" s="276"/>
      <c r="YK8" s="276"/>
      <c r="YL8" s="276"/>
      <c r="YM8" s="276"/>
      <c r="YN8" s="276"/>
      <c r="YO8" s="276"/>
      <c r="YP8" s="276"/>
      <c r="YQ8" s="276"/>
      <c r="YR8" s="276"/>
      <c r="YS8" s="276"/>
      <c r="YT8" s="276"/>
      <c r="YU8" s="276"/>
      <c r="YV8" s="276"/>
      <c r="YW8" s="276"/>
      <c r="YX8" s="276"/>
      <c r="YY8" s="276"/>
      <c r="YZ8" s="276"/>
      <c r="ZA8" s="276"/>
      <c r="ZB8" s="276"/>
      <c r="ZC8" s="276"/>
      <c r="ZD8" s="276"/>
      <c r="ZE8" s="276"/>
      <c r="ZF8" s="276"/>
      <c r="ZG8" s="276"/>
      <c r="ZH8" s="276"/>
      <c r="ZI8" s="276"/>
      <c r="ZJ8" s="276"/>
      <c r="ZK8" s="276"/>
      <c r="ZL8" s="276"/>
      <c r="ZM8" s="276"/>
      <c r="ZN8" s="276"/>
      <c r="ZO8" s="276"/>
      <c r="ZP8" s="276"/>
      <c r="ZQ8" s="276"/>
      <c r="ZR8" s="276"/>
      <c r="ZS8" s="276"/>
      <c r="ZT8" s="276"/>
      <c r="ZU8" s="276"/>
      <c r="ZV8" s="276"/>
      <c r="ZW8" s="276"/>
      <c r="ZX8" s="276"/>
      <c r="ZY8" s="276"/>
      <c r="ZZ8" s="276"/>
      <c r="AAA8" s="276"/>
      <c r="AAB8" s="276"/>
      <c r="AAC8" s="276"/>
      <c r="AAD8" s="276"/>
      <c r="AAE8" s="276"/>
      <c r="AAF8" s="276"/>
      <c r="AAG8" s="276"/>
      <c r="AAH8" s="276"/>
      <c r="AAI8" s="276"/>
      <c r="AAJ8" s="276"/>
      <c r="AAK8" s="276"/>
      <c r="AAL8" s="276"/>
      <c r="AAM8" s="276"/>
      <c r="AAN8" s="276"/>
      <c r="AAO8" s="276"/>
      <c r="AAP8" s="276"/>
      <c r="AAQ8" s="276"/>
      <c r="AAR8" s="276"/>
      <c r="AAS8" s="276"/>
      <c r="AAT8" s="276"/>
      <c r="AAU8" s="276"/>
      <c r="AAV8" s="276"/>
      <c r="AAW8" s="276"/>
      <c r="AAX8" s="276"/>
      <c r="AAY8" s="276"/>
      <c r="AAZ8" s="276"/>
      <c r="ABA8" s="276"/>
      <c r="ABB8" s="276"/>
      <c r="ABC8" s="276"/>
      <c r="ABD8" s="276"/>
      <c r="ABE8" s="276"/>
      <c r="ABF8" s="276"/>
      <c r="ABG8" s="276"/>
      <c r="ABH8" s="276"/>
      <c r="ABI8" s="276"/>
      <c r="ABJ8" s="276"/>
      <c r="ABK8" s="276"/>
      <c r="ABL8" s="276"/>
      <c r="ABM8" s="276"/>
      <c r="ABN8" s="276"/>
      <c r="ABO8" s="276"/>
      <c r="ABP8" s="276"/>
      <c r="ABQ8" s="276"/>
      <c r="ABR8" s="276"/>
      <c r="ABS8" s="276"/>
      <c r="ABT8" s="276"/>
      <c r="ABU8" s="276"/>
      <c r="ABV8" s="276"/>
      <c r="ABW8" s="276"/>
      <c r="ABX8" s="276"/>
      <c r="ABY8" s="276"/>
      <c r="ABZ8" s="276"/>
      <c r="ACA8" s="276"/>
      <c r="ACB8" s="276"/>
      <c r="ACC8" s="276"/>
      <c r="ACD8" s="276"/>
      <c r="ACE8" s="276"/>
      <c r="ACF8" s="276"/>
      <c r="ACG8" s="276"/>
      <c r="ACH8" s="276"/>
      <c r="ACI8" s="276"/>
      <c r="ACJ8" s="276"/>
      <c r="ACK8" s="276"/>
      <c r="ACL8" s="276"/>
      <c r="ACM8" s="276"/>
      <c r="ACN8" s="276"/>
      <c r="ACO8" s="276"/>
      <c r="ACP8" s="276"/>
      <c r="ACQ8" s="276"/>
      <c r="ACR8" s="276"/>
      <c r="ACS8" s="276"/>
      <c r="ACT8" s="276"/>
      <c r="ACU8" s="276"/>
      <c r="ACV8" s="276"/>
      <c r="ACW8" s="276"/>
      <c r="ACX8" s="276"/>
      <c r="ACY8" s="276"/>
      <c r="ACZ8" s="276"/>
      <c r="ADA8" s="276"/>
      <c r="ADB8" s="276"/>
      <c r="ADC8" s="276"/>
      <c r="ADD8" s="276"/>
      <c r="ADE8" s="276"/>
      <c r="ADF8" s="276"/>
      <c r="ADG8" s="276"/>
      <c r="ADH8" s="276"/>
      <c r="ADI8" s="276"/>
      <c r="ADJ8" s="276"/>
      <c r="ADK8" s="276"/>
      <c r="ADL8" s="276"/>
      <c r="ADM8" s="276"/>
      <c r="ADN8" s="276"/>
      <c r="ADO8" s="276"/>
      <c r="ADP8" s="276"/>
      <c r="ADQ8" s="276"/>
      <c r="ADR8" s="276"/>
      <c r="ADS8" s="276"/>
      <c r="ADT8" s="276"/>
      <c r="ADU8" s="276"/>
      <c r="ADV8" s="276"/>
      <c r="ADW8" s="276"/>
      <c r="ADX8" s="276"/>
      <c r="ADY8" s="276"/>
      <c r="ADZ8" s="276"/>
      <c r="AEA8" s="276"/>
      <c r="AEB8" s="276"/>
      <c r="AEC8" s="276"/>
      <c r="AED8" s="276"/>
      <c r="AEE8" s="276"/>
      <c r="AEF8" s="276"/>
      <c r="AEG8" s="276"/>
      <c r="AEH8" s="276"/>
      <c r="AEI8" s="276"/>
      <c r="AEJ8" s="276"/>
      <c r="AEK8" s="276"/>
      <c r="AEL8" s="276"/>
      <c r="AEM8" s="276"/>
      <c r="AEN8" s="276"/>
      <c r="AEO8" s="276"/>
      <c r="AEP8" s="276"/>
      <c r="AEQ8" s="276"/>
      <c r="AER8" s="276"/>
      <c r="AES8" s="276"/>
      <c r="AET8" s="276"/>
      <c r="AEU8" s="276"/>
      <c r="AEV8" s="276"/>
      <c r="AEW8" s="276"/>
      <c r="AEX8" s="276"/>
      <c r="AEY8" s="276"/>
      <c r="AEZ8" s="276"/>
      <c r="AFA8" s="276"/>
      <c r="AFB8" s="276"/>
      <c r="AFC8" s="276"/>
      <c r="AFD8" s="276"/>
      <c r="AFE8" s="276"/>
      <c r="AFF8" s="276"/>
      <c r="AFG8" s="276"/>
      <c r="AFH8" s="276"/>
      <c r="AFI8" s="276"/>
      <c r="AFJ8" s="276"/>
      <c r="AFK8" s="276"/>
      <c r="AFL8" s="276"/>
      <c r="AFM8" s="276"/>
      <c r="AFN8" s="276"/>
      <c r="AFO8" s="276"/>
      <c r="AFP8" s="276"/>
      <c r="AFQ8" s="276"/>
      <c r="AFR8" s="276"/>
      <c r="AFS8" s="276"/>
      <c r="AFT8" s="276"/>
      <c r="AFU8" s="276"/>
      <c r="AFV8" s="276"/>
      <c r="AFW8" s="276"/>
      <c r="AFX8" s="276"/>
      <c r="AFY8" s="276"/>
      <c r="AFZ8" s="276"/>
      <c r="AGA8" s="276"/>
      <c r="AGB8" s="276"/>
      <c r="AGC8" s="276"/>
      <c r="AGD8" s="276"/>
      <c r="AGE8" s="276"/>
      <c r="AGF8" s="276"/>
      <c r="AGG8" s="276"/>
      <c r="AGH8" s="276"/>
      <c r="AGI8" s="276"/>
      <c r="AGJ8" s="276"/>
      <c r="AGK8" s="276"/>
      <c r="AGL8" s="276"/>
      <c r="AGM8" s="276"/>
      <c r="AGN8" s="276"/>
      <c r="AGO8" s="276"/>
      <c r="AGP8" s="276"/>
      <c r="AGQ8" s="276"/>
      <c r="AGR8" s="276"/>
      <c r="AGS8" s="276"/>
      <c r="AGT8" s="276"/>
      <c r="AGU8" s="276"/>
      <c r="AGV8" s="276"/>
      <c r="AGW8" s="276"/>
      <c r="AGX8" s="276"/>
      <c r="AGY8" s="276"/>
      <c r="AGZ8" s="276"/>
      <c r="AHA8" s="276"/>
      <c r="AHB8" s="276"/>
      <c r="AHC8" s="276"/>
      <c r="AHD8" s="276"/>
      <c r="AHE8" s="276"/>
      <c r="AHF8" s="276"/>
      <c r="AHG8" s="276"/>
      <c r="AHH8" s="276"/>
      <c r="AHI8" s="276"/>
      <c r="AHJ8" s="276"/>
      <c r="AHK8" s="276"/>
      <c r="AHL8" s="276"/>
      <c r="AHM8" s="276"/>
      <c r="AHN8" s="276"/>
      <c r="AHO8" s="276"/>
      <c r="AHP8" s="276"/>
      <c r="AHQ8" s="276"/>
      <c r="AHR8" s="276"/>
      <c r="AHS8" s="276"/>
      <c r="AHT8" s="276"/>
      <c r="AHU8" s="276"/>
      <c r="AHV8" s="276"/>
      <c r="AHW8" s="276"/>
      <c r="AHX8" s="276"/>
      <c r="AHY8" s="276"/>
      <c r="AHZ8" s="276"/>
      <c r="AIA8" s="276"/>
      <c r="AIB8" s="276"/>
      <c r="AIC8" s="276"/>
      <c r="AID8" s="276"/>
      <c r="AIE8" s="276"/>
      <c r="AIF8" s="276"/>
      <c r="AIG8" s="276"/>
      <c r="AIH8" s="276"/>
      <c r="AII8" s="276"/>
      <c r="AIJ8" s="276"/>
      <c r="AIK8" s="276"/>
      <c r="AIL8" s="276"/>
      <c r="AIM8" s="276"/>
      <c r="AIN8" s="276"/>
      <c r="AIO8" s="276"/>
      <c r="AIP8" s="276"/>
      <c r="AIQ8" s="276"/>
      <c r="AIR8" s="276"/>
      <c r="AIS8" s="276"/>
      <c r="AIT8" s="276"/>
      <c r="AIU8" s="276"/>
      <c r="AIV8" s="276"/>
      <c r="AIW8" s="276"/>
      <c r="AIX8" s="276"/>
      <c r="AIY8" s="276"/>
      <c r="AIZ8" s="276"/>
      <c r="AJA8" s="276"/>
      <c r="AJB8" s="276"/>
      <c r="AJC8" s="276"/>
      <c r="AJD8" s="276"/>
      <c r="AJE8" s="276"/>
      <c r="AJF8" s="276"/>
      <c r="AJG8" s="276"/>
      <c r="AJH8" s="276"/>
      <c r="AJI8" s="276"/>
      <c r="AJJ8" s="276"/>
      <c r="AJK8" s="276"/>
      <c r="AJL8" s="276"/>
      <c r="AJM8" s="276"/>
      <c r="AJN8" s="276"/>
      <c r="AJO8" s="276"/>
      <c r="AJP8" s="276"/>
      <c r="AJQ8" s="276"/>
      <c r="AJR8" s="276"/>
      <c r="AJS8" s="276"/>
      <c r="AJT8" s="276"/>
      <c r="AJU8" s="276"/>
      <c r="AJV8" s="276"/>
      <c r="AJW8" s="276"/>
      <c r="AJX8" s="276"/>
      <c r="AJY8" s="276"/>
      <c r="AJZ8" s="276"/>
      <c r="AKA8" s="276"/>
      <c r="AKB8" s="276"/>
      <c r="AKC8" s="276"/>
      <c r="AKD8" s="276"/>
      <c r="AKE8" s="276"/>
      <c r="AKF8" s="276"/>
    </row>
    <row r="9" spans="1:968" s="174" customFormat="1">
      <c r="B9" s="206" t="s">
        <v>109</v>
      </c>
      <c r="C9" t="s">
        <v>110</v>
      </c>
      <c r="D9" s="898"/>
      <c r="E9" s="899">
        <v>18.250874582668022</v>
      </c>
      <c r="F9" s="893" t="s">
        <v>131</v>
      </c>
      <c r="G9" s="899">
        <v>551120</v>
      </c>
      <c r="H9" s="189">
        <v>281802.14</v>
      </c>
      <c r="I9" s="189">
        <v>1675300</v>
      </c>
      <c r="J9" s="189">
        <v>1588929</v>
      </c>
      <c r="K9" s="190">
        <v>3264229</v>
      </c>
      <c r="L9" s="191">
        <v>0</v>
      </c>
      <c r="M9" s="191">
        <v>1957102.1400000001</v>
      </c>
      <c r="N9" s="191">
        <v>3546031.14</v>
      </c>
      <c r="O9" s="192"/>
      <c r="P9" s="192">
        <f t="shared" ref="P9:P19" si="0">M9/(1+GasDiscountRate)^1</f>
        <v>1815493.6363636365</v>
      </c>
      <c r="Q9" s="192">
        <f t="shared" ref="Q9:Q19" si="1">N9/(1+GasDiscountRate)^1</f>
        <v>3289453.7476808904</v>
      </c>
      <c r="R9" s="192">
        <v>5976326.8646645425</v>
      </c>
      <c r="S9" s="264">
        <v>0</v>
      </c>
      <c r="T9" s="188">
        <f>R9/P9</f>
        <v>3.2918467710164458</v>
      </c>
      <c r="U9" s="188">
        <f t="shared" ref="U9:U19" si="2">(R9*1.1+S9)/Q9</f>
        <v>1.9984958158374253</v>
      </c>
      <c r="W9" s="277"/>
      <c r="X9" s="276"/>
      <c r="Y9" s="276"/>
      <c r="Z9" s="276"/>
      <c r="AA9" s="276"/>
      <c r="AB9" s="276"/>
      <c r="AC9" s="276"/>
      <c r="AD9" s="276"/>
      <c r="AE9" s="276"/>
      <c r="AF9" s="276"/>
      <c r="AG9" s="276"/>
      <c r="AH9" s="276"/>
      <c r="AI9" s="276"/>
      <c r="AJ9" s="276"/>
      <c r="AK9" s="276"/>
      <c r="AL9" s="276"/>
      <c r="AM9" s="276"/>
      <c r="AN9" s="276"/>
      <c r="AO9" s="276"/>
      <c r="AP9" s="276"/>
      <c r="AQ9" s="276"/>
      <c r="AR9" s="276"/>
      <c r="AS9" s="276"/>
      <c r="AT9" s="276"/>
      <c r="AU9" s="276"/>
      <c r="AV9" s="276"/>
      <c r="AW9" s="276"/>
      <c r="AX9" s="276"/>
      <c r="AY9" s="276"/>
      <c r="AZ9" s="276"/>
      <c r="BA9" s="276"/>
      <c r="BB9" s="276"/>
      <c r="BC9" s="276"/>
      <c r="BD9" s="276"/>
      <c r="BE9" s="276"/>
      <c r="BF9" s="276"/>
      <c r="BG9" s="276"/>
      <c r="BH9" s="276"/>
      <c r="BI9" s="276"/>
      <c r="BJ9" s="276"/>
      <c r="BK9" s="276"/>
      <c r="BL9" s="276"/>
      <c r="BM9" s="276"/>
      <c r="BN9" s="276"/>
      <c r="BO9" s="276"/>
      <c r="BP9" s="276"/>
      <c r="BQ9" s="276"/>
      <c r="BR9" s="276"/>
      <c r="BS9" s="276"/>
      <c r="BT9" s="276"/>
      <c r="BU9" s="276"/>
      <c r="BV9" s="276"/>
      <c r="BW9" s="276"/>
      <c r="BX9" s="276"/>
      <c r="BY9" s="276"/>
      <c r="BZ9" s="276"/>
      <c r="CA9" s="276"/>
      <c r="CB9" s="276"/>
      <c r="CC9" s="276"/>
      <c r="CD9" s="276"/>
      <c r="CE9" s="276"/>
      <c r="CF9" s="276"/>
      <c r="CG9" s="276"/>
      <c r="CH9" s="276"/>
      <c r="CI9" s="276"/>
      <c r="CJ9" s="276"/>
      <c r="CK9" s="276"/>
      <c r="CL9" s="276"/>
      <c r="CM9" s="276"/>
      <c r="CN9" s="276"/>
      <c r="CO9" s="276"/>
      <c r="CP9" s="276"/>
      <c r="CQ9" s="276"/>
      <c r="CR9" s="276"/>
      <c r="CS9" s="276"/>
      <c r="CT9" s="276"/>
      <c r="CU9" s="276"/>
      <c r="CV9" s="276"/>
      <c r="CW9" s="276"/>
      <c r="CX9" s="276"/>
      <c r="CY9" s="276"/>
      <c r="CZ9" s="276"/>
      <c r="DA9" s="276"/>
      <c r="DB9" s="276"/>
      <c r="DC9" s="276"/>
      <c r="DD9" s="276"/>
      <c r="DE9" s="276"/>
      <c r="DF9" s="276"/>
      <c r="DG9" s="276"/>
      <c r="DH9" s="276"/>
      <c r="DI9" s="276"/>
      <c r="DJ9" s="276"/>
      <c r="DK9" s="276"/>
      <c r="DL9" s="276"/>
      <c r="DM9" s="276"/>
      <c r="DN9" s="276"/>
      <c r="DO9" s="276"/>
      <c r="DP9" s="276"/>
      <c r="DQ9" s="276"/>
      <c r="DR9" s="276"/>
      <c r="DS9" s="276"/>
      <c r="DT9" s="276"/>
      <c r="DU9" s="276"/>
      <c r="DV9" s="276"/>
      <c r="DW9" s="276"/>
      <c r="DX9" s="276"/>
      <c r="DY9" s="276"/>
      <c r="DZ9" s="276"/>
      <c r="EA9" s="276"/>
      <c r="EB9" s="276"/>
      <c r="EC9" s="276"/>
      <c r="ED9" s="276"/>
      <c r="EE9" s="276"/>
      <c r="EF9" s="276"/>
      <c r="EG9" s="276"/>
      <c r="EH9" s="276"/>
      <c r="EI9" s="276"/>
      <c r="EJ9" s="276"/>
      <c r="EK9" s="276"/>
      <c r="EL9" s="276"/>
      <c r="EM9" s="276"/>
      <c r="EN9" s="276"/>
      <c r="EO9" s="276"/>
      <c r="EP9" s="276"/>
      <c r="EQ9" s="276"/>
      <c r="ER9" s="276"/>
      <c r="ES9" s="276"/>
      <c r="ET9" s="276"/>
      <c r="EU9" s="276"/>
      <c r="EV9" s="276"/>
      <c r="EW9" s="276"/>
      <c r="EX9" s="276"/>
      <c r="EY9" s="276"/>
      <c r="EZ9" s="276"/>
      <c r="FA9" s="276"/>
      <c r="FB9" s="276"/>
      <c r="FC9" s="276"/>
      <c r="FD9" s="276"/>
      <c r="FE9" s="276"/>
      <c r="FF9" s="276"/>
      <c r="FG9" s="276"/>
      <c r="FH9" s="276"/>
      <c r="FI9" s="276"/>
      <c r="FJ9" s="276"/>
      <c r="FK9" s="276"/>
      <c r="FL9" s="276"/>
      <c r="FM9" s="276"/>
      <c r="FN9" s="276"/>
      <c r="FO9" s="276"/>
      <c r="FP9" s="276"/>
      <c r="FQ9" s="276"/>
      <c r="FR9" s="276"/>
      <c r="FS9" s="276"/>
      <c r="FT9" s="276"/>
      <c r="FU9" s="276"/>
      <c r="FV9" s="276"/>
      <c r="FW9" s="276"/>
      <c r="FX9" s="276"/>
      <c r="FY9" s="276"/>
      <c r="FZ9" s="276"/>
      <c r="GA9" s="276"/>
      <c r="GB9" s="276"/>
      <c r="GC9" s="276"/>
      <c r="GD9" s="276"/>
      <c r="GE9" s="276"/>
      <c r="GF9" s="276"/>
      <c r="GG9" s="276"/>
      <c r="GH9" s="276"/>
      <c r="GI9" s="276"/>
      <c r="GJ9" s="276"/>
      <c r="GK9" s="276"/>
      <c r="GL9" s="276"/>
      <c r="GM9" s="276"/>
      <c r="GN9" s="276"/>
      <c r="GO9" s="276"/>
      <c r="GP9" s="276"/>
      <c r="GQ9" s="276"/>
      <c r="GR9" s="276"/>
      <c r="GS9" s="276"/>
      <c r="GT9" s="276"/>
      <c r="GU9" s="276"/>
      <c r="GV9" s="276"/>
      <c r="GW9" s="276"/>
      <c r="GX9" s="276"/>
      <c r="GY9" s="276"/>
      <c r="GZ9" s="276"/>
      <c r="HA9" s="276"/>
      <c r="HB9" s="276"/>
      <c r="HC9" s="276"/>
      <c r="HD9" s="276"/>
      <c r="HE9" s="276"/>
      <c r="HF9" s="276"/>
      <c r="HG9" s="276"/>
      <c r="HH9" s="276"/>
      <c r="HI9" s="276"/>
      <c r="HJ9" s="276"/>
      <c r="HK9" s="276"/>
      <c r="HL9" s="276"/>
      <c r="HM9" s="276"/>
      <c r="HN9" s="276"/>
      <c r="HO9" s="276"/>
      <c r="HP9" s="276"/>
      <c r="HQ9" s="276"/>
      <c r="HR9" s="276"/>
      <c r="HS9" s="276"/>
      <c r="HT9" s="276"/>
      <c r="HU9" s="276"/>
      <c r="HV9" s="276"/>
      <c r="HW9" s="276"/>
      <c r="HX9" s="276"/>
      <c r="HY9" s="276"/>
      <c r="HZ9" s="276"/>
      <c r="IA9" s="276"/>
      <c r="IB9" s="276"/>
      <c r="IC9" s="276"/>
      <c r="ID9" s="276"/>
      <c r="IE9" s="276"/>
      <c r="IF9" s="276"/>
      <c r="IG9" s="276"/>
      <c r="IH9" s="276"/>
      <c r="II9" s="276"/>
      <c r="IJ9" s="276"/>
      <c r="IK9" s="276"/>
      <c r="IL9" s="276"/>
      <c r="IM9" s="276"/>
      <c r="IN9" s="276"/>
      <c r="IO9" s="276"/>
      <c r="IP9" s="276"/>
      <c r="IQ9" s="276"/>
      <c r="IR9" s="276"/>
      <c r="IS9" s="276"/>
      <c r="IT9" s="276"/>
      <c r="IU9" s="276"/>
      <c r="IV9" s="276"/>
      <c r="IW9" s="276"/>
      <c r="IX9" s="276"/>
      <c r="IY9" s="276"/>
      <c r="IZ9" s="276"/>
      <c r="JA9" s="276"/>
      <c r="JB9" s="276"/>
      <c r="JC9" s="276"/>
      <c r="JD9" s="276"/>
      <c r="JE9" s="276"/>
      <c r="JF9" s="276"/>
      <c r="JG9" s="276"/>
      <c r="JH9" s="276"/>
      <c r="JI9" s="276"/>
      <c r="JJ9" s="276"/>
      <c r="JK9" s="276"/>
      <c r="JL9" s="276"/>
      <c r="JM9" s="276"/>
      <c r="JN9" s="276"/>
      <c r="JO9" s="276"/>
      <c r="JP9" s="276"/>
      <c r="JQ9" s="276"/>
      <c r="JR9" s="276"/>
      <c r="JS9" s="276"/>
      <c r="JT9" s="276"/>
      <c r="JU9" s="276"/>
      <c r="JV9" s="276"/>
      <c r="JW9" s="276"/>
      <c r="JX9" s="276"/>
      <c r="JY9" s="276"/>
      <c r="JZ9" s="276"/>
      <c r="KA9" s="276"/>
      <c r="KB9" s="276"/>
      <c r="KC9" s="276"/>
      <c r="KD9" s="276"/>
      <c r="KE9" s="276"/>
      <c r="KF9" s="276"/>
      <c r="KG9" s="276"/>
      <c r="KH9" s="276"/>
      <c r="KI9" s="276"/>
      <c r="KJ9" s="276"/>
      <c r="KK9" s="276"/>
      <c r="KL9" s="276"/>
      <c r="KM9" s="276"/>
      <c r="KN9" s="276"/>
      <c r="KO9" s="276"/>
      <c r="KP9" s="276"/>
      <c r="KQ9" s="276"/>
      <c r="KR9" s="276"/>
      <c r="KS9" s="276"/>
      <c r="KT9" s="276"/>
      <c r="KU9" s="276"/>
      <c r="KV9" s="276"/>
      <c r="KW9" s="276"/>
      <c r="KX9" s="276"/>
      <c r="KY9" s="276"/>
      <c r="KZ9" s="276"/>
      <c r="LA9" s="276"/>
      <c r="LB9" s="276"/>
      <c r="LC9" s="276"/>
      <c r="LD9" s="276"/>
      <c r="LE9" s="276"/>
      <c r="LF9" s="276"/>
      <c r="LG9" s="276"/>
      <c r="LH9" s="276"/>
      <c r="LI9" s="276"/>
      <c r="LJ9" s="276"/>
      <c r="LK9" s="276"/>
      <c r="LL9" s="276"/>
      <c r="LM9" s="276"/>
      <c r="LN9" s="276"/>
      <c r="LO9" s="276"/>
      <c r="LP9" s="276"/>
      <c r="LQ9" s="276"/>
      <c r="LR9" s="276"/>
      <c r="LS9" s="276"/>
      <c r="LT9" s="276"/>
      <c r="LU9" s="276"/>
      <c r="LV9" s="276"/>
      <c r="LW9" s="276"/>
      <c r="LX9" s="276"/>
      <c r="LY9" s="276"/>
      <c r="LZ9" s="276"/>
      <c r="MA9" s="276"/>
      <c r="MB9" s="276"/>
      <c r="MC9" s="276"/>
      <c r="MD9" s="276"/>
      <c r="ME9" s="276"/>
      <c r="MF9" s="276"/>
      <c r="MG9" s="276"/>
      <c r="MH9" s="276"/>
      <c r="MI9" s="276"/>
      <c r="MJ9" s="276"/>
      <c r="MK9" s="276"/>
      <c r="ML9" s="276"/>
      <c r="MM9" s="276"/>
      <c r="MN9" s="276"/>
      <c r="MO9" s="276"/>
      <c r="MP9" s="276"/>
      <c r="MQ9" s="276"/>
      <c r="MR9" s="276"/>
      <c r="MS9" s="276"/>
      <c r="MT9" s="276"/>
      <c r="MU9" s="276"/>
      <c r="MV9" s="276"/>
      <c r="MW9" s="276"/>
      <c r="MX9" s="276"/>
      <c r="MY9" s="276"/>
      <c r="MZ9" s="276"/>
      <c r="NA9" s="276"/>
      <c r="NB9" s="276"/>
      <c r="NC9" s="276"/>
      <c r="ND9" s="276"/>
      <c r="NE9" s="276"/>
      <c r="NF9" s="276"/>
      <c r="NG9" s="276"/>
      <c r="NH9" s="276"/>
      <c r="NI9" s="276"/>
      <c r="NJ9" s="276"/>
      <c r="NK9" s="276"/>
      <c r="NL9" s="276"/>
      <c r="NM9" s="276"/>
      <c r="NN9" s="276"/>
      <c r="NO9" s="276"/>
      <c r="NP9" s="276"/>
      <c r="NQ9" s="276"/>
      <c r="NR9" s="276"/>
      <c r="NS9" s="276"/>
      <c r="NT9" s="276"/>
      <c r="NU9" s="276"/>
      <c r="NV9" s="276"/>
      <c r="NW9" s="276"/>
      <c r="NX9" s="276"/>
      <c r="NY9" s="276"/>
      <c r="NZ9" s="276"/>
      <c r="OA9" s="276"/>
      <c r="OB9" s="276"/>
      <c r="OC9" s="276"/>
      <c r="OD9" s="276"/>
      <c r="OE9" s="276"/>
      <c r="OF9" s="276"/>
      <c r="OG9" s="276"/>
      <c r="OH9" s="276"/>
      <c r="OI9" s="276"/>
      <c r="OJ9" s="276"/>
      <c r="OK9" s="276"/>
      <c r="OL9" s="276"/>
      <c r="OM9" s="276"/>
      <c r="ON9" s="276"/>
      <c r="OO9" s="276"/>
      <c r="OP9" s="276"/>
      <c r="OQ9" s="276"/>
      <c r="OR9" s="276"/>
      <c r="OS9" s="276"/>
      <c r="OT9" s="276"/>
      <c r="OU9" s="276"/>
      <c r="OV9" s="276"/>
      <c r="OW9" s="276"/>
      <c r="OX9" s="276"/>
      <c r="OY9" s="276"/>
      <c r="OZ9" s="276"/>
      <c r="PA9" s="276"/>
      <c r="PB9" s="276"/>
      <c r="PC9" s="276"/>
      <c r="PD9" s="276"/>
      <c r="PE9" s="276"/>
      <c r="PF9" s="276"/>
      <c r="PG9" s="276"/>
      <c r="PH9" s="276"/>
      <c r="PI9" s="276"/>
      <c r="PJ9" s="276"/>
      <c r="PK9" s="276"/>
      <c r="PL9" s="276"/>
      <c r="PM9" s="276"/>
      <c r="PN9" s="276"/>
      <c r="PO9" s="276"/>
      <c r="PP9" s="276"/>
      <c r="PQ9" s="276"/>
      <c r="PR9" s="276"/>
      <c r="PS9" s="276"/>
      <c r="PT9" s="276"/>
      <c r="PU9" s="276"/>
      <c r="PV9" s="276"/>
      <c r="PW9" s="276"/>
      <c r="PX9" s="276"/>
      <c r="PY9" s="276"/>
      <c r="PZ9" s="276"/>
      <c r="QA9" s="276"/>
      <c r="QB9" s="276"/>
      <c r="QC9" s="276"/>
      <c r="QD9" s="276"/>
      <c r="QE9" s="276"/>
      <c r="QF9" s="276"/>
      <c r="QG9" s="276"/>
      <c r="QH9" s="276"/>
      <c r="QI9" s="276"/>
      <c r="QJ9" s="276"/>
      <c r="QK9" s="276"/>
      <c r="QL9" s="276"/>
      <c r="QM9" s="276"/>
      <c r="QN9" s="276"/>
      <c r="QO9" s="276"/>
      <c r="QP9" s="276"/>
      <c r="QQ9" s="276"/>
      <c r="QR9" s="276"/>
      <c r="QS9" s="276"/>
      <c r="QT9" s="276"/>
      <c r="QU9" s="276"/>
      <c r="QV9" s="276"/>
      <c r="QW9" s="276"/>
      <c r="QX9" s="276"/>
      <c r="QY9" s="276"/>
      <c r="QZ9" s="276"/>
      <c r="RA9" s="276"/>
      <c r="RB9" s="276"/>
      <c r="RC9" s="276"/>
      <c r="RD9" s="276"/>
      <c r="RE9" s="276"/>
      <c r="RF9" s="276"/>
      <c r="RG9" s="276"/>
      <c r="RH9" s="276"/>
      <c r="RI9" s="276"/>
      <c r="RJ9" s="276"/>
      <c r="RK9" s="276"/>
      <c r="RL9" s="276"/>
      <c r="RM9" s="276"/>
      <c r="RN9" s="276"/>
      <c r="RO9" s="276"/>
      <c r="RP9" s="276"/>
      <c r="RQ9" s="276"/>
      <c r="RR9" s="276"/>
      <c r="RS9" s="276"/>
      <c r="RT9" s="276"/>
      <c r="RU9" s="276"/>
      <c r="RV9" s="276"/>
      <c r="RW9" s="276"/>
      <c r="RX9" s="276"/>
      <c r="RY9" s="276"/>
      <c r="RZ9" s="276"/>
      <c r="SA9" s="276"/>
      <c r="SB9" s="276"/>
      <c r="SC9" s="276"/>
      <c r="SD9" s="276"/>
      <c r="SE9" s="276"/>
      <c r="SF9" s="276"/>
      <c r="SG9" s="276"/>
      <c r="SH9" s="276"/>
      <c r="SI9" s="276"/>
      <c r="SJ9" s="276"/>
      <c r="SK9" s="276"/>
      <c r="SL9" s="276"/>
      <c r="SM9" s="276"/>
      <c r="SN9" s="276"/>
      <c r="SO9" s="276"/>
      <c r="SP9" s="276"/>
      <c r="SQ9" s="276"/>
      <c r="SR9" s="276"/>
      <c r="SS9" s="276"/>
      <c r="ST9" s="276"/>
      <c r="SU9" s="276"/>
      <c r="SV9" s="276"/>
      <c r="SW9" s="276"/>
      <c r="SX9" s="276"/>
      <c r="SY9" s="276"/>
      <c r="SZ9" s="276"/>
      <c r="TA9" s="276"/>
      <c r="TB9" s="276"/>
      <c r="TC9" s="276"/>
      <c r="TD9" s="276"/>
      <c r="TE9" s="276"/>
      <c r="TF9" s="276"/>
      <c r="TG9" s="276"/>
      <c r="TH9" s="276"/>
      <c r="TI9" s="276"/>
      <c r="TJ9" s="276"/>
      <c r="TK9" s="276"/>
      <c r="TL9" s="276"/>
      <c r="TM9" s="276"/>
      <c r="TN9" s="276"/>
      <c r="TO9" s="276"/>
      <c r="TP9" s="276"/>
      <c r="TQ9" s="276"/>
      <c r="TR9" s="276"/>
      <c r="TS9" s="276"/>
      <c r="TT9" s="276"/>
      <c r="TU9" s="276"/>
      <c r="TV9" s="276"/>
      <c r="TW9" s="276"/>
      <c r="TX9" s="276"/>
      <c r="TY9" s="276"/>
      <c r="TZ9" s="276"/>
      <c r="UA9" s="276"/>
      <c r="UB9" s="276"/>
      <c r="UC9" s="276"/>
      <c r="UD9" s="276"/>
      <c r="UE9" s="276"/>
      <c r="UF9" s="276"/>
      <c r="UG9" s="276"/>
      <c r="UH9" s="276"/>
      <c r="UI9" s="276"/>
      <c r="UJ9" s="276"/>
      <c r="UK9" s="276"/>
      <c r="UL9" s="276"/>
      <c r="UM9" s="276"/>
      <c r="UN9" s="276"/>
      <c r="UO9" s="276"/>
      <c r="UP9" s="276"/>
      <c r="UQ9" s="276"/>
      <c r="UR9" s="276"/>
      <c r="US9" s="276"/>
      <c r="UT9" s="276"/>
      <c r="UU9" s="276"/>
      <c r="UV9" s="276"/>
      <c r="UW9" s="276"/>
      <c r="UX9" s="276"/>
      <c r="UY9" s="276"/>
      <c r="UZ9" s="276"/>
      <c r="VA9" s="276"/>
      <c r="VB9" s="276"/>
      <c r="VC9" s="276"/>
      <c r="VD9" s="276"/>
      <c r="VE9" s="276"/>
      <c r="VF9" s="276"/>
      <c r="VG9" s="276"/>
      <c r="VH9" s="276"/>
      <c r="VI9" s="276"/>
      <c r="VJ9" s="276"/>
      <c r="VK9" s="276"/>
      <c r="VL9" s="276"/>
      <c r="VM9" s="276"/>
      <c r="VN9" s="276"/>
      <c r="VO9" s="276"/>
      <c r="VP9" s="276"/>
      <c r="VQ9" s="276"/>
      <c r="VR9" s="276"/>
      <c r="VS9" s="276"/>
      <c r="VT9" s="276"/>
      <c r="VU9" s="276"/>
      <c r="VV9" s="276"/>
      <c r="VW9" s="276"/>
      <c r="VX9" s="276"/>
      <c r="VY9" s="276"/>
      <c r="VZ9" s="276"/>
      <c r="WA9" s="276"/>
      <c r="WB9" s="276"/>
      <c r="WC9" s="276"/>
      <c r="WD9" s="276"/>
      <c r="WE9" s="276"/>
      <c r="WF9" s="276"/>
      <c r="WG9" s="276"/>
      <c r="WH9" s="276"/>
      <c r="WI9" s="276"/>
      <c r="WJ9" s="276"/>
      <c r="WK9" s="276"/>
      <c r="WL9" s="276"/>
      <c r="WM9" s="276"/>
      <c r="WN9" s="276"/>
      <c r="WO9" s="276"/>
      <c r="WP9" s="276"/>
      <c r="WQ9" s="276"/>
      <c r="WR9" s="276"/>
      <c r="WS9" s="276"/>
      <c r="WT9" s="276"/>
      <c r="WU9" s="276"/>
      <c r="WV9" s="276"/>
      <c r="WW9" s="276"/>
      <c r="WX9" s="276"/>
      <c r="WY9" s="276"/>
      <c r="WZ9" s="276"/>
      <c r="XA9" s="276"/>
      <c r="XB9" s="276"/>
      <c r="XC9" s="276"/>
      <c r="XD9" s="276"/>
      <c r="XE9" s="276"/>
      <c r="XF9" s="276"/>
      <c r="XG9" s="276"/>
      <c r="XH9" s="276"/>
      <c r="XI9" s="276"/>
      <c r="XJ9" s="276"/>
      <c r="XK9" s="276"/>
      <c r="XL9" s="276"/>
      <c r="XM9" s="276"/>
      <c r="XN9" s="276"/>
      <c r="XO9" s="276"/>
      <c r="XP9" s="276"/>
      <c r="XQ9" s="276"/>
      <c r="XR9" s="276"/>
      <c r="XS9" s="276"/>
      <c r="XT9" s="276"/>
      <c r="XU9" s="276"/>
      <c r="XV9" s="276"/>
      <c r="XW9" s="276"/>
      <c r="XX9" s="276"/>
      <c r="XY9" s="276"/>
      <c r="XZ9" s="276"/>
      <c r="YA9" s="276"/>
      <c r="YB9" s="276"/>
      <c r="YC9" s="276"/>
      <c r="YD9" s="276"/>
      <c r="YE9" s="276"/>
      <c r="YF9" s="276"/>
      <c r="YG9" s="276"/>
      <c r="YH9" s="276"/>
      <c r="YI9" s="276"/>
      <c r="YJ9" s="276"/>
      <c r="YK9" s="276"/>
      <c r="YL9" s="276"/>
      <c r="YM9" s="276"/>
      <c r="YN9" s="276"/>
      <c r="YO9" s="276"/>
      <c r="YP9" s="276"/>
      <c r="YQ9" s="276"/>
      <c r="YR9" s="276"/>
      <c r="YS9" s="276"/>
      <c r="YT9" s="276"/>
      <c r="YU9" s="276"/>
      <c r="YV9" s="276"/>
      <c r="YW9" s="276"/>
      <c r="YX9" s="276"/>
      <c r="YY9" s="276"/>
      <c r="YZ9" s="276"/>
      <c r="ZA9" s="276"/>
      <c r="ZB9" s="276"/>
      <c r="ZC9" s="276"/>
      <c r="ZD9" s="276"/>
      <c r="ZE9" s="276"/>
      <c r="ZF9" s="276"/>
      <c r="ZG9" s="276"/>
      <c r="ZH9" s="276"/>
      <c r="ZI9" s="276"/>
      <c r="ZJ9" s="276"/>
      <c r="ZK9" s="276"/>
      <c r="ZL9" s="276"/>
      <c r="ZM9" s="276"/>
      <c r="ZN9" s="276"/>
      <c r="ZO9" s="276"/>
      <c r="ZP9" s="276"/>
      <c r="ZQ9" s="276"/>
      <c r="ZR9" s="276"/>
      <c r="ZS9" s="276"/>
      <c r="ZT9" s="276"/>
      <c r="ZU9" s="276"/>
      <c r="ZV9" s="276"/>
      <c r="ZW9" s="276"/>
      <c r="ZX9" s="276"/>
      <c r="ZY9" s="276"/>
      <c r="ZZ9" s="276"/>
      <c r="AAA9" s="276"/>
      <c r="AAB9" s="276"/>
      <c r="AAC9" s="276"/>
      <c r="AAD9" s="276"/>
      <c r="AAE9" s="276"/>
      <c r="AAF9" s="276"/>
      <c r="AAG9" s="276"/>
      <c r="AAH9" s="276"/>
      <c r="AAI9" s="276"/>
      <c r="AAJ9" s="276"/>
      <c r="AAK9" s="276"/>
      <c r="AAL9" s="276"/>
      <c r="AAM9" s="276"/>
      <c r="AAN9" s="276"/>
      <c r="AAO9" s="276"/>
      <c r="AAP9" s="276"/>
      <c r="AAQ9" s="276"/>
      <c r="AAR9" s="276"/>
      <c r="AAS9" s="276"/>
      <c r="AAT9" s="276"/>
      <c r="AAU9" s="276"/>
      <c r="AAV9" s="276"/>
      <c r="AAW9" s="276"/>
      <c r="AAX9" s="276"/>
      <c r="AAY9" s="276"/>
      <c r="AAZ9" s="276"/>
      <c r="ABA9" s="276"/>
      <c r="ABB9" s="276"/>
      <c r="ABC9" s="276"/>
      <c r="ABD9" s="276"/>
      <c r="ABE9" s="276"/>
      <c r="ABF9" s="276"/>
      <c r="ABG9" s="276"/>
      <c r="ABH9" s="276"/>
      <c r="ABI9" s="276"/>
      <c r="ABJ9" s="276"/>
      <c r="ABK9" s="276"/>
      <c r="ABL9" s="276"/>
      <c r="ABM9" s="276"/>
      <c r="ABN9" s="276"/>
      <c r="ABO9" s="276"/>
      <c r="ABP9" s="276"/>
      <c r="ABQ9" s="276"/>
      <c r="ABR9" s="276"/>
      <c r="ABS9" s="276"/>
      <c r="ABT9" s="276"/>
      <c r="ABU9" s="276"/>
      <c r="ABV9" s="276"/>
      <c r="ABW9" s="276"/>
      <c r="ABX9" s="276"/>
      <c r="ABY9" s="276"/>
      <c r="ABZ9" s="276"/>
      <c r="ACA9" s="276"/>
      <c r="ACB9" s="276"/>
      <c r="ACC9" s="276"/>
      <c r="ACD9" s="276"/>
      <c r="ACE9" s="276"/>
      <c r="ACF9" s="276"/>
      <c r="ACG9" s="276"/>
      <c r="ACH9" s="276"/>
      <c r="ACI9" s="276"/>
      <c r="ACJ9" s="276"/>
      <c r="ACK9" s="276"/>
      <c r="ACL9" s="276"/>
      <c r="ACM9" s="276"/>
      <c r="ACN9" s="276"/>
      <c r="ACO9" s="276"/>
      <c r="ACP9" s="276"/>
      <c r="ACQ9" s="276"/>
      <c r="ACR9" s="276"/>
      <c r="ACS9" s="276"/>
      <c r="ACT9" s="276"/>
      <c r="ACU9" s="276"/>
      <c r="ACV9" s="276"/>
      <c r="ACW9" s="276"/>
      <c r="ACX9" s="276"/>
      <c r="ACY9" s="276"/>
      <c r="ACZ9" s="276"/>
      <c r="ADA9" s="276"/>
      <c r="ADB9" s="276"/>
      <c r="ADC9" s="276"/>
      <c r="ADD9" s="276"/>
      <c r="ADE9" s="276"/>
      <c r="ADF9" s="276"/>
      <c r="ADG9" s="276"/>
      <c r="ADH9" s="276"/>
      <c r="ADI9" s="276"/>
      <c r="ADJ9" s="276"/>
      <c r="ADK9" s="276"/>
      <c r="ADL9" s="276"/>
      <c r="ADM9" s="276"/>
      <c r="ADN9" s="276"/>
      <c r="ADO9" s="276"/>
      <c r="ADP9" s="276"/>
      <c r="ADQ9" s="276"/>
      <c r="ADR9" s="276"/>
      <c r="ADS9" s="276"/>
      <c r="ADT9" s="276"/>
      <c r="ADU9" s="276"/>
      <c r="ADV9" s="276"/>
      <c r="ADW9" s="276"/>
      <c r="ADX9" s="276"/>
      <c r="ADY9" s="276"/>
      <c r="ADZ9" s="276"/>
      <c r="AEA9" s="276"/>
      <c r="AEB9" s="276"/>
      <c r="AEC9" s="276"/>
      <c r="AED9" s="276"/>
      <c r="AEE9" s="276"/>
      <c r="AEF9" s="276"/>
      <c r="AEG9" s="276"/>
      <c r="AEH9" s="276"/>
      <c r="AEI9" s="276"/>
      <c r="AEJ9" s="276"/>
      <c r="AEK9" s="276"/>
      <c r="AEL9" s="276"/>
      <c r="AEM9" s="276"/>
      <c r="AEN9" s="276"/>
      <c r="AEO9" s="276"/>
      <c r="AEP9" s="276"/>
      <c r="AEQ9" s="276"/>
      <c r="AER9" s="276"/>
      <c r="AES9" s="276"/>
      <c r="AET9" s="276"/>
      <c r="AEU9" s="276"/>
      <c r="AEV9" s="276"/>
      <c r="AEW9" s="276"/>
      <c r="AEX9" s="276"/>
      <c r="AEY9" s="276"/>
      <c r="AEZ9" s="276"/>
      <c r="AFA9" s="276"/>
      <c r="AFB9" s="276"/>
      <c r="AFC9" s="276"/>
      <c r="AFD9" s="276"/>
      <c r="AFE9" s="276"/>
      <c r="AFF9" s="276"/>
      <c r="AFG9" s="276"/>
      <c r="AFH9" s="276"/>
      <c r="AFI9" s="276"/>
      <c r="AFJ9" s="276"/>
      <c r="AFK9" s="276"/>
      <c r="AFL9" s="276"/>
      <c r="AFM9" s="276"/>
      <c r="AFN9" s="276"/>
      <c r="AFO9" s="276"/>
      <c r="AFP9" s="276"/>
      <c r="AFQ9" s="276"/>
      <c r="AFR9" s="276"/>
      <c r="AFS9" s="276"/>
      <c r="AFT9" s="276"/>
      <c r="AFU9" s="276"/>
      <c r="AFV9" s="276"/>
      <c r="AFW9" s="276"/>
      <c r="AFX9" s="276"/>
      <c r="AFY9" s="276"/>
      <c r="AFZ9" s="276"/>
      <c r="AGA9" s="276"/>
      <c r="AGB9" s="276"/>
      <c r="AGC9" s="276"/>
      <c r="AGD9" s="276"/>
      <c r="AGE9" s="276"/>
      <c r="AGF9" s="276"/>
      <c r="AGG9" s="276"/>
      <c r="AGH9" s="276"/>
      <c r="AGI9" s="276"/>
      <c r="AGJ9" s="276"/>
      <c r="AGK9" s="276"/>
      <c r="AGL9" s="276"/>
      <c r="AGM9" s="276"/>
      <c r="AGN9" s="276"/>
      <c r="AGO9" s="276"/>
      <c r="AGP9" s="276"/>
      <c r="AGQ9" s="276"/>
      <c r="AGR9" s="276"/>
      <c r="AGS9" s="276"/>
      <c r="AGT9" s="276"/>
      <c r="AGU9" s="276"/>
      <c r="AGV9" s="276"/>
      <c r="AGW9" s="276"/>
      <c r="AGX9" s="276"/>
      <c r="AGY9" s="276"/>
      <c r="AGZ9" s="276"/>
      <c r="AHA9" s="276"/>
      <c r="AHB9" s="276"/>
      <c r="AHC9" s="276"/>
      <c r="AHD9" s="276"/>
      <c r="AHE9" s="276"/>
      <c r="AHF9" s="276"/>
      <c r="AHG9" s="276"/>
      <c r="AHH9" s="276"/>
      <c r="AHI9" s="276"/>
      <c r="AHJ9" s="276"/>
      <c r="AHK9" s="276"/>
      <c r="AHL9" s="276"/>
      <c r="AHM9" s="276"/>
      <c r="AHN9" s="276"/>
      <c r="AHO9" s="276"/>
      <c r="AHP9" s="276"/>
      <c r="AHQ9" s="276"/>
      <c r="AHR9" s="276"/>
      <c r="AHS9" s="276"/>
      <c r="AHT9" s="276"/>
      <c r="AHU9" s="276"/>
      <c r="AHV9" s="276"/>
      <c r="AHW9" s="276"/>
      <c r="AHX9" s="276"/>
      <c r="AHY9" s="276"/>
      <c r="AHZ9" s="276"/>
      <c r="AIA9" s="276"/>
      <c r="AIB9" s="276"/>
      <c r="AIC9" s="276"/>
      <c r="AID9" s="276"/>
      <c r="AIE9" s="276"/>
      <c r="AIF9" s="276"/>
      <c r="AIG9" s="276"/>
      <c r="AIH9" s="276"/>
      <c r="AII9" s="276"/>
      <c r="AIJ9" s="276"/>
      <c r="AIK9" s="276"/>
      <c r="AIL9" s="276"/>
      <c r="AIM9" s="276"/>
      <c r="AIN9" s="276"/>
      <c r="AIO9" s="276"/>
      <c r="AIP9" s="276"/>
      <c r="AIQ9" s="276"/>
      <c r="AIR9" s="276"/>
      <c r="AIS9" s="276"/>
      <c r="AIT9" s="276"/>
      <c r="AIU9" s="276"/>
      <c r="AIV9" s="276"/>
      <c r="AIW9" s="276"/>
      <c r="AIX9" s="276"/>
      <c r="AIY9" s="276"/>
      <c r="AIZ9" s="276"/>
      <c r="AJA9" s="276"/>
      <c r="AJB9" s="276"/>
      <c r="AJC9" s="276"/>
      <c r="AJD9" s="276"/>
      <c r="AJE9" s="276"/>
      <c r="AJF9" s="276"/>
      <c r="AJG9" s="276"/>
      <c r="AJH9" s="276"/>
      <c r="AJI9" s="276"/>
      <c r="AJJ9" s="276"/>
      <c r="AJK9" s="276"/>
      <c r="AJL9" s="276"/>
      <c r="AJM9" s="276"/>
      <c r="AJN9" s="276"/>
      <c r="AJO9" s="276"/>
      <c r="AJP9" s="276"/>
      <c r="AJQ9" s="276"/>
      <c r="AJR9" s="276"/>
      <c r="AJS9" s="276"/>
      <c r="AJT9" s="276"/>
      <c r="AJU9" s="276"/>
      <c r="AJV9" s="276"/>
      <c r="AJW9" s="276"/>
      <c r="AJX9" s="276"/>
      <c r="AJY9" s="276"/>
      <c r="AJZ9" s="276"/>
      <c r="AKA9" s="276"/>
      <c r="AKB9" s="276"/>
      <c r="AKC9" s="276"/>
      <c r="AKD9" s="276"/>
      <c r="AKE9" s="276"/>
      <c r="AKF9" s="276"/>
    </row>
    <row r="10" spans="1:968" s="174" customFormat="1">
      <c r="B10" s="206" t="s">
        <v>109</v>
      </c>
      <c r="C10" t="s">
        <v>417</v>
      </c>
      <c r="D10" s="898"/>
      <c r="E10" s="900">
        <v>11.631890020379549</v>
      </c>
      <c r="F10" s="893" t="s">
        <v>131</v>
      </c>
      <c r="G10" s="899">
        <v>15726.550000000001</v>
      </c>
      <c r="H10" s="189">
        <v>0</v>
      </c>
      <c r="I10" s="189">
        <v>0</v>
      </c>
      <c r="J10" s="189">
        <v>0</v>
      </c>
      <c r="K10" s="190">
        <v>0</v>
      </c>
      <c r="L10" s="191">
        <v>0</v>
      </c>
      <c r="M10" s="191">
        <v>0</v>
      </c>
      <c r="N10" s="191">
        <v>0</v>
      </c>
      <c r="O10" s="192"/>
      <c r="P10" s="192">
        <f t="shared" si="0"/>
        <v>0</v>
      </c>
      <c r="Q10" s="192">
        <f t="shared" si="1"/>
        <v>0</v>
      </c>
      <c r="R10" s="192">
        <v>79082.533640803289</v>
      </c>
      <c r="S10" s="264">
        <v>708362.854165453</v>
      </c>
      <c r="T10" s="188"/>
      <c r="U10" s="188"/>
      <c r="W10" s="277"/>
      <c r="X10" s="276"/>
      <c r="Y10" s="276"/>
      <c r="Z10" s="276"/>
      <c r="AA10" s="276"/>
      <c r="AB10" s="276"/>
      <c r="AC10" s="276"/>
      <c r="AD10" s="276"/>
      <c r="AE10" s="276"/>
      <c r="AF10" s="276"/>
      <c r="AG10" s="276"/>
      <c r="AH10" s="276"/>
      <c r="AI10" s="276"/>
      <c r="AJ10" s="276"/>
      <c r="AK10" s="276"/>
      <c r="AL10" s="276"/>
      <c r="AM10" s="276"/>
      <c r="AN10" s="276"/>
      <c r="AO10" s="276"/>
      <c r="AP10" s="276"/>
      <c r="AQ10" s="276"/>
      <c r="AR10" s="276"/>
      <c r="AS10" s="276"/>
      <c r="AT10" s="276"/>
      <c r="AU10" s="276"/>
      <c r="AV10" s="276"/>
      <c r="AW10" s="276"/>
      <c r="AX10" s="276"/>
      <c r="AY10" s="276"/>
      <c r="AZ10" s="276"/>
      <c r="BA10" s="276"/>
      <c r="BB10" s="276"/>
      <c r="BC10" s="276"/>
      <c r="BD10" s="276"/>
      <c r="BE10" s="276"/>
      <c r="BF10" s="276"/>
      <c r="BG10" s="276"/>
      <c r="BH10" s="276"/>
      <c r="BI10" s="276"/>
      <c r="BJ10" s="276"/>
      <c r="BK10" s="276"/>
      <c r="BL10" s="276"/>
      <c r="BM10" s="276"/>
      <c r="BN10" s="276"/>
      <c r="BO10" s="276"/>
      <c r="BP10" s="276"/>
      <c r="BQ10" s="276"/>
      <c r="BR10" s="276"/>
      <c r="BS10" s="276"/>
      <c r="BT10" s="276"/>
      <c r="BU10" s="276"/>
      <c r="BV10" s="276"/>
      <c r="BW10" s="276"/>
      <c r="BX10" s="276"/>
      <c r="BY10" s="276"/>
      <c r="BZ10" s="276"/>
      <c r="CA10" s="276"/>
      <c r="CB10" s="276"/>
      <c r="CC10" s="276"/>
      <c r="CD10" s="276"/>
      <c r="CE10" s="276"/>
      <c r="CF10" s="276"/>
      <c r="CG10" s="276"/>
      <c r="CH10" s="276"/>
      <c r="CI10" s="276"/>
      <c r="CJ10" s="276"/>
      <c r="CK10" s="276"/>
      <c r="CL10" s="276"/>
      <c r="CM10" s="276"/>
      <c r="CN10" s="276"/>
      <c r="CO10" s="276"/>
      <c r="CP10" s="276"/>
      <c r="CQ10" s="276"/>
      <c r="CR10" s="276"/>
      <c r="CS10" s="276"/>
      <c r="CT10" s="276"/>
      <c r="CU10" s="276"/>
      <c r="CV10" s="276"/>
      <c r="CW10" s="276"/>
      <c r="CX10" s="276"/>
      <c r="CY10" s="276"/>
      <c r="CZ10" s="276"/>
      <c r="DA10" s="276"/>
      <c r="DB10" s="276"/>
      <c r="DC10" s="276"/>
      <c r="DD10" s="276"/>
      <c r="DE10" s="276"/>
      <c r="DF10" s="276"/>
      <c r="DG10" s="276"/>
      <c r="DH10" s="276"/>
      <c r="DI10" s="276"/>
      <c r="DJ10" s="276"/>
      <c r="DK10" s="276"/>
      <c r="DL10" s="276"/>
      <c r="DM10" s="276"/>
      <c r="DN10" s="276"/>
      <c r="DO10" s="276"/>
      <c r="DP10" s="276"/>
      <c r="DQ10" s="276"/>
      <c r="DR10" s="276"/>
      <c r="DS10" s="276"/>
      <c r="DT10" s="276"/>
      <c r="DU10" s="276"/>
      <c r="DV10" s="276"/>
      <c r="DW10" s="276"/>
      <c r="DX10" s="276"/>
      <c r="DY10" s="276"/>
      <c r="DZ10" s="276"/>
      <c r="EA10" s="276"/>
      <c r="EB10" s="276"/>
      <c r="EC10" s="276"/>
      <c r="ED10" s="276"/>
      <c r="EE10" s="276"/>
      <c r="EF10" s="276"/>
      <c r="EG10" s="276"/>
      <c r="EH10" s="276"/>
      <c r="EI10" s="276"/>
      <c r="EJ10" s="276"/>
      <c r="EK10" s="276"/>
      <c r="EL10" s="276"/>
      <c r="EM10" s="276"/>
      <c r="EN10" s="276"/>
      <c r="EO10" s="276"/>
      <c r="EP10" s="276"/>
      <c r="EQ10" s="276"/>
      <c r="ER10" s="276"/>
      <c r="ES10" s="276"/>
      <c r="ET10" s="276"/>
      <c r="EU10" s="276"/>
      <c r="EV10" s="276"/>
      <c r="EW10" s="276"/>
      <c r="EX10" s="276"/>
      <c r="EY10" s="276"/>
      <c r="EZ10" s="276"/>
      <c r="FA10" s="276"/>
      <c r="FB10" s="276"/>
      <c r="FC10" s="276"/>
      <c r="FD10" s="276"/>
      <c r="FE10" s="276"/>
      <c r="FF10" s="276"/>
      <c r="FG10" s="276"/>
      <c r="FH10" s="276"/>
      <c r="FI10" s="276"/>
      <c r="FJ10" s="276"/>
      <c r="FK10" s="276"/>
      <c r="FL10" s="276"/>
      <c r="FM10" s="276"/>
      <c r="FN10" s="276"/>
      <c r="FO10" s="276"/>
      <c r="FP10" s="276"/>
      <c r="FQ10" s="276"/>
      <c r="FR10" s="276"/>
      <c r="FS10" s="276"/>
      <c r="FT10" s="276"/>
      <c r="FU10" s="276"/>
      <c r="FV10" s="276"/>
      <c r="FW10" s="276"/>
      <c r="FX10" s="276"/>
      <c r="FY10" s="276"/>
      <c r="FZ10" s="276"/>
      <c r="GA10" s="276"/>
      <c r="GB10" s="276"/>
      <c r="GC10" s="276"/>
      <c r="GD10" s="276"/>
      <c r="GE10" s="276"/>
      <c r="GF10" s="276"/>
      <c r="GG10" s="276"/>
      <c r="GH10" s="276"/>
      <c r="GI10" s="276"/>
      <c r="GJ10" s="276"/>
      <c r="GK10" s="276"/>
      <c r="GL10" s="276"/>
      <c r="GM10" s="276"/>
      <c r="GN10" s="276"/>
      <c r="GO10" s="276"/>
      <c r="GP10" s="276"/>
      <c r="GQ10" s="276"/>
      <c r="GR10" s="276"/>
      <c r="GS10" s="276"/>
      <c r="GT10" s="276"/>
      <c r="GU10" s="276"/>
      <c r="GV10" s="276"/>
      <c r="GW10" s="276"/>
      <c r="GX10" s="276"/>
      <c r="GY10" s="276"/>
      <c r="GZ10" s="276"/>
      <c r="HA10" s="276"/>
      <c r="HB10" s="276"/>
      <c r="HC10" s="276"/>
      <c r="HD10" s="276"/>
      <c r="HE10" s="276"/>
      <c r="HF10" s="276"/>
      <c r="HG10" s="276"/>
      <c r="HH10" s="276"/>
      <c r="HI10" s="276"/>
      <c r="HJ10" s="276"/>
      <c r="HK10" s="276"/>
      <c r="HL10" s="276"/>
      <c r="HM10" s="276"/>
      <c r="HN10" s="276"/>
      <c r="HO10" s="276"/>
      <c r="HP10" s="276"/>
      <c r="HQ10" s="276"/>
      <c r="HR10" s="276"/>
      <c r="HS10" s="276"/>
      <c r="HT10" s="276"/>
      <c r="HU10" s="276"/>
      <c r="HV10" s="276"/>
      <c r="HW10" s="276"/>
      <c r="HX10" s="276"/>
      <c r="HY10" s="276"/>
      <c r="HZ10" s="276"/>
      <c r="IA10" s="276"/>
      <c r="IB10" s="276"/>
      <c r="IC10" s="276"/>
      <c r="ID10" s="276"/>
      <c r="IE10" s="276"/>
      <c r="IF10" s="276"/>
      <c r="IG10" s="276"/>
      <c r="IH10" s="276"/>
      <c r="II10" s="276"/>
      <c r="IJ10" s="276"/>
      <c r="IK10" s="276"/>
      <c r="IL10" s="276"/>
      <c r="IM10" s="276"/>
      <c r="IN10" s="276"/>
      <c r="IO10" s="276"/>
      <c r="IP10" s="276"/>
      <c r="IQ10" s="276"/>
      <c r="IR10" s="276"/>
      <c r="IS10" s="276"/>
      <c r="IT10" s="276"/>
      <c r="IU10" s="276"/>
      <c r="IV10" s="276"/>
      <c r="IW10" s="276"/>
      <c r="IX10" s="276"/>
      <c r="IY10" s="276"/>
      <c r="IZ10" s="276"/>
      <c r="JA10" s="276"/>
      <c r="JB10" s="276"/>
      <c r="JC10" s="276"/>
      <c r="JD10" s="276"/>
      <c r="JE10" s="276"/>
      <c r="JF10" s="276"/>
      <c r="JG10" s="276"/>
      <c r="JH10" s="276"/>
      <c r="JI10" s="276"/>
      <c r="JJ10" s="276"/>
      <c r="JK10" s="276"/>
      <c r="JL10" s="276"/>
      <c r="JM10" s="276"/>
      <c r="JN10" s="276"/>
      <c r="JO10" s="276"/>
      <c r="JP10" s="276"/>
      <c r="JQ10" s="276"/>
      <c r="JR10" s="276"/>
      <c r="JS10" s="276"/>
      <c r="JT10" s="276"/>
      <c r="JU10" s="276"/>
      <c r="JV10" s="276"/>
      <c r="JW10" s="276"/>
      <c r="JX10" s="276"/>
      <c r="JY10" s="276"/>
      <c r="JZ10" s="276"/>
      <c r="KA10" s="276"/>
      <c r="KB10" s="276"/>
      <c r="KC10" s="276"/>
      <c r="KD10" s="276"/>
      <c r="KE10" s="276"/>
      <c r="KF10" s="276"/>
      <c r="KG10" s="276"/>
      <c r="KH10" s="276"/>
      <c r="KI10" s="276"/>
      <c r="KJ10" s="276"/>
      <c r="KK10" s="276"/>
      <c r="KL10" s="276"/>
      <c r="KM10" s="276"/>
      <c r="KN10" s="276"/>
      <c r="KO10" s="276"/>
      <c r="KP10" s="276"/>
      <c r="KQ10" s="276"/>
      <c r="KR10" s="276"/>
      <c r="KS10" s="276"/>
      <c r="KT10" s="276"/>
      <c r="KU10" s="276"/>
      <c r="KV10" s="276"/>
      <c r="KW10" s="276"/>
      <c r="KX10" s="276"/>
      <c r="KY10" s="276"/>
      <c r="KZ10" s="276"/>
      <c r="LA10" s="276"/>
      <c r="LB10" s="276"/>
      <c r="LC10" s="276"/>
      <c r="LD10" s="276"/>
      <c r="LE10" s="276"/>
      <c r="LF10" s="276"/>
      <c r="LG10" s="276"/>
      <c r="LH10" s="276"/>
      <c r="LI10" s="276"/>
      <c r="LJ10" s="276"/>
      <c r="LK10" s="276"/>
      <c r="LL10" s="276"/>
      <c r="LM10" s="276"/>
      <c r="LN10" s="276"/>
      <c r="LO10" s="276"/>
      <c r="LP10" s="276"/>
      <c r="LQ10" s="276"/>
      <c r="LR10" s="276"/>
      <c r="LS10" s="276"/>
      <c r="LT10" s="276"/>
      <c r="LU10" s="276"/>
      <c r="LV10" s="276"/>
      <c r="LW10" s="276"/>
      <c r="LX10" s="276"/>
      <c r="LY10" s="276"/>
      <c r="LZ10" s="276"/>
      <c r="MA10" s="276"/>
      <c r="MB10" s="276"/>
      <c r="MC10" s="276"/>
      <c r="MD10" s="276"/>
      <c r="ME10" s="276"/>
      <c r="MF10" s="276"/>
      <c r="MG10" s="276"/>
      <c r="MH10" s="276"/>
      <c r="MI10" s="276"/>
      <c r="MJ10" s="276"/>
      <c r="MK10" s="276"/>
      <c r="ML10" s="276"/>
      <c r="MM10" s="276"/>
      <c r="MN10" s="276"/>
      <c r="MO10" s="276"/>
      <c r="MP10" s="276"/>
      <c r="MQ10" s="276"/>
      <c r="MR10" s="276"/>
      <c r="MS10" s="276"/>
      <c r="MT10" s="276"/>
      <c r="MU10" s="276"/>
      <c r="MV10" s="276"/>
      <c r="MW10" s="276"/>
      <c r="MX10" s="276"/>
      <c r="MY10" s="276"/>
      <c r="MZ10" s="276"/>
      <c r="NA10" s="276"/>
      <c r="NB10" s="276"/>
      <c r="NC10" s="276"/>
      <c r="ND10" s="276"/>
      <c r="NE10" s="276"/>
      <c r="NF10" s="276"/>
      <c r="NG10" s="276"/>
      <c r="NH10" s="276"/>
      <c r="NI10" s="276"/>
      <c r="NJ10" s="276"/>
      <c r="NK10" s="276"/>
      <c r="NL10" s="276"/>
      <c r="NM10" s="276"/>
      <c r="NN10" s="276"/>
      <c r="NO10" s="276"/>
      <c r="NP10" s="276"/>
      <c r="NQ10" s="276"/>
      <c r="NR10" s="276"/>
      <c r="NS10" s="276"/>
      <c r="NT10" s="276"/>
      <c r="NU10" s="276"/>
      <c r="NV10" s="276"/>
      <c r="NW10" s="276"/>
      <c r="NX10" s="276"/>
      <c r="NY10" s="276"/>
      <c r="NZ10" s="276"/>
      <c r="OA10" s="276"/>
      <c r="OB10" s="276"/>
      <c r="OC10" s="276"/>
      <c r="OD10" s="276"/>
      <c r="OE10" s="276"/>
      <c r="OF10" s="276"/>
      <c r="OG10" s="276"/>
      <c r="OH10" s="276"/>
      <c r="OI10" s="276"/>
      <c r="OJ10" s="276"/>
      <c r="OK10" s="276"/>
      <c r="OL10" s="276"/>
      <c r="OM10" s="276"/>
      <c r="ON10" s="276"/>
      <c r="OO10" s="276"/>
      <c r="OP10" s="276"/>
      <c r="OQ10" s="276"/>
      <c r="OR10" s="276"/>
      <c r="OS10" s="276"/>
      <c r="OT10" s="276"/>
      <c r="OU10" s="276"/>
      <c r="OV10" s="276"/>
      <c r="OW10" s="276"/>
      <c r="OX10" s="276"/>
      <c r="OY10" s="276"/>
      <c r="OZ10" s="276"/>
      <c r="PA10" s="276"/>
      <c r="PB10" s="276"/>
      <c r="PC10" s="276"/>
      <c r="PD10" s="276"/>
      <c r="PE10" s="276"/>
      <c r="PF10" s="276"/>
      <c r="PG10" s="276"/>
      <c r="PH10" s="276"/>
      <c r="PI10" s="276"/>
      <c r="PJ10" s="276"/>
      <c r="PK10" s="276"/>
      <c r="PL10" s="276"/>
      <c r="PM10" s="276"/>
      <c r="PN10" s="276"/>
      <c r="PO10" s="276"/>
      <c r="PP10" s="276"/>
      <c r="PQ10" s="276"/>
      <c r="PR10" s="276"/>
      <c r="PS10" s="276"/>
      <c r="PT10" s="276"/>
      <c r="PU10" s="276"/>
      <c r="PV10" s="276"/>
      <c r="PW10" s="276"/>
      <c r="PX10" s="276"/>
      <c r="PY10" s="276"/>
      <c r="PZ10" s="276"/>
      <c r="QA10" s="276"/>
      <c r="QB10" s="276"/>
      <c r="QC10" s="276"/>
      <c r="QD10" s="276"/>
      <c r="QE10" s="276"/>
      <c r="QF10" s="276"/>
      <c r="QG10" s="276"/>
      <c r="QH10" s="276"/>
      <c r="QI10" s="276"/>
      <c r="QJ10" s="276"/>
      <c r="QK10" s="276"/>
      <c r="QL10" s="276"/>
      <c r="QM10" s="276"/>
      <c r="QN10" s="276"/>
      <c r="QO10" s="276"/>
      <c r="QP10" s="276"/>
      <c r="QQ10" s="276"/>
      <c r="QR10" s="276"/>
      <c r="QS10" s="276"/>
      <c r="QT10" s="276"/>
      <c r="QU10" s="276"/>
      <c r="QV10" s="276"/>
      <c r="QW10" s="276"/>
      <c r="QX10" s="276"/>
      <c r="QY10" s="276"/>
      <c r="QZ10" s="276"/>
      <c r="RA10" s="276"/>
      <c r="RB10" s="276"/>
      <c r="RC10" s="276"/>
      <c r="RD10" s="276"/>
      <c r="RE10" s="276"/>
      <c r="RF10" s="276"/>
      <c r="RG10" s="276"/>
      <c r="RH10" s="276"/>
      <c r="RI10" s="276"/>
      <c r="RJ10" s="276"/>
      <c r="RK10" s="276"/>
      <c r="RL10" s="276"/>
      <c r="RM10" s="276"/>
      <c r="RN10" s="276"/>
      <c r="RO10" s="276"/>
      <c r="RP10" s="276"/>
      <c r="RQ10" s="276"/>
      <c r="RR10" s="276"/>
      <c r="RS10" s="276"/>
      <c r="RT10" s="276"/>
      <c r="RU10" s="276"/>
      <c r="RV10" s="276"/>
      <c r="RW10" s="276"/>
      <c r="RX10" s="276"/>
      <c r="RY10" s="276"/>
      <c r="RZ10" s="276"/>
      <c r="SA10" s="276"/>
      <c r="SB10" s="276"/>
      <c r="SC10" s="276"/>
      <c r="SD10" s="276"/>
      <c r="SE10" s="276"/>
      <c r="SF10" s="276"/>
      <c r="SG10" s="276"/>
      <c r="SH10" s="276"/>
      <c r="SI10" s="276"/>
      <c r="SJ10" s="276"/>
      <c r="SK10" s="276"/>
      <c r="SL10" s="276"/>
      <c r="SM10" s="276"/>
      <c r="SN10" s="276"/>
      <c r="SO10" s="276"/>
      <c r="SP10" s="276"/>
      <c r="SQ10" s="276"/>
      <c r="SR10" s="276"/>
      <c r="SS10" s="276"/>
      <c r="ST10" s="276"/>
      <c r="SU10" s="276"/>
      <c r="SV10" s="276"/>
      <c r="SW10" s="276"/>
      <c r="SX10" s="276"/>
      <c r="SY10" s="276"/>
      <c r="SZ10" s="276"/>
      <c r="TA10" s="276"/>
      <c r="TB10" s="276"/>
      <c r="TC10" s="276"/>
      <c r="TD10" s="276"/>
      <c r="TE10" s="276"/>
      <c r="TF10" s="276"/>
      <c r="TG10" s="276"/>
      <c r="TH10" s="276"/>
      <c r="TI10" s="276"/>
      <c r="TJ10" s="276"/>
      <c r="TK10" s="276"/>
      <c r="TL10" s="276"/>
      <c r="TM10" s="276"/>
      <c r="TN10" s="276"/>
      <c r="TO10" s="276"/>
      <c r="TP10" s="276"/>
      <c r="TQ10" s="276"/>
      <c r="TR10" s="276"/>
      <c r="TS10" s="276"/>
      <c r="TT10" s="276"/>
      <c r="TU10" s="276"/>
      <c r="TV10" s="276"/>
      <c r="TW10" s="276"/>
      <c r="TX10" s="276"/>
      <c r="TY10" s="276"/>
      <c r="TZ10" s="276"/>
      <c r="UA10" s="276"/>
      <c r="UB10" s="276"/>
      <c r="UC10" s="276"/>
      <c r="UD10" s="276"/>
      <c r="UE10" s="276"/>
      <c r="UF10" s="276"/>
      <c r="UG10" s="276"/>
      <c r="UH10" s="276"/>
      <c r="UI10" s="276"/>
      <c r="UJ10" s="276"/>
      <c r="UK10" s="276"/>
      <c r="UL10" s="276"/>
      <c r="UM10" s="276"/>
      <c r="UN10" s="276"/>
      <c r="UO10" s="276"/>
      <c r="UP10" s="276"/>
      <c r="UQ10" s="276"/>
      <c r="UR10" s="276"/>
      <c r="US10" s="276"/>
      <c r="UT10" s="276"/>
      <c r="UU10" s="276"/>
      <c r="UV10" s="276"/>
      <c r="UW10" s="276"/>
      <c r="UX10" s="276"/>
      <c r="UY10" s="276"/>
      <c r="UZ10" s="276"/>
      <c r="VA10" s="276"/>
      <c r="VB10" s="276"/>
      <c r="VC10" s="276"/>
      <c r="VD10" s="276"/>
      <c r="VE10" s="276"/>
      <c r="VF10" s="276"/>
      <c r="VG10" s="276"/>
      <c r="VH10" s="276"/>
      <c r="VI10" s="276"/>
      <c r="VJ10" s="276"/>
      <c r="VK10" s="276"/>
      <c r="VL10" s="276"/>
      <c r="VM10" s="276"/>
      <c r="VN10" s="276"/>
      <c r="VO10" s="276"/>
      <c r="VP10" s="276"/>
      <c r="VQ10" s="276"/>
      <c r="VR10" s="276"/>
      <c r="VS10" s="276"/>
      <c r="VT10" s="276"/>
      <c r="VU10" s="276"/>
      <c r="VV10" s="276"/>
      <c r="VW10" s="276"/>
      <c r="VX10" s="276"/>
      <c r="VY10" s="276"/>
      <c r="VZ10" s="276"/>
      <c r="WA10" s="276"/>
      <c r="WB10" s="276"/>
      <c r="WC10" s="276"/>
      <c r="WD10" s="276"/>
      <c r="WE10" s="276"/>
      <c r="WF10" s="276"/>
      <c r="WG10" s="276"/>
      <c r="WH10" s="276"/>
      <c r="WI10" s="276"/>
      <c r="WJ10" s="276"/>
      <c r="WK10" s="276"/>
      <c r="WL10" s="276"/>
      <c r="WM10" s="276"/>
      <c r="WN10" s="276"/>
      <c r="WO10" s="276"/>
      <c r="WP10" s="276"/>
      <c r="WQ10" s="276"/>
      <c r="WR10" s="276"/>
      <c r="WS10" s="276"/>
      <c r="WT10" s="276"/>
      <c r="WU10" s="276"/>
      <c r="WV10" s="276"/>
      <c r="WW10" s="276"/>
      <c r="WX10" s="276"/>
      <c r="WY10" s="276"/>
      <c r="WZ10" s="276"/>
      <c r="XA10" s="276"/>
      <c r="XB10" s="276"/>
      <c r="XC10" s="276"/>
      <c r="XD10" s="276"/>
      <c r="XE10" s="276"/>
      <c r="XF10" s="276"/>
      <c r="XG10" s="276"/>
      <c r="XH10" s="276"/>
      <c r="XI10" s="276"/>
      <c r="XJ10" s="276"/>
      <c r="XK10" s="276"/>
      <c r="XL10" s="276"/>
      <c r="XM10" s="276"/>
      <c r="XN10" s="276"/>
      <c r="XO10" s="276"/>
      <c r="XP10" s="276"/>
      <c r="XQ10" s="276"/>
      <c r="XR10" s="276"/>
      <c r="XS10" s="276"/>
      <c r="XT10" s="276"/>
      <c r="XU10" s="276"/>
      <c r="XV10" s="276"/>
      <c r="XW10" s="276"/>
      <c r="XX10" s="276"/>
      <c r="XY10" s="276"/>
      <c r="XZ10" s="276"/>
      <c r="YA10" s="276"/>
      <c r="YB10" s="276"/>
      <c r="YC10" s="276"/>
      <c r="YD10" s="276"/>
      <c r="YE10" s="276"/>
      <c r="YF10" s="276"/>
      <c r="YG10" s="276"/>
      <c r="YH10" s="276"/>
      <c r="YI10" s="276"/>
      <c r="YJ10" s="276"/>
      <c r="YK10" s="276"/>
      <c r="YL10" s="276"/>
      <c r="YM10" s="276"/>
      <c r="YN10" s="276"/>
      <c r="YO10" s="276"/>
      <c r="YP10" s="276"/>
      <c r="YQ10" s="276"/>
      <c r="YR10" s="276"/>
      <c r="YS10" s="276"/>
      <c r="YT10" s="276"/>
      <c r="YU10" s="276"/>
      <c r="YV10" s="276"/>
      <c r="YW10" s="276"/>
      <c r="YX10" s="276"/>
      <c r="YY10" s="276"/>
      <c r="YZ10" s="276"/>
      <c r="ZA10" s="276"/>
      <c r="ZB10" s="276"/>
      <c r="ZC10" s="276"/>
      <c r="ZD10" s="276"/>
      <c r="ZE10" s="276"/>
      <c r="ZF10" s="276"/>
      <c r="ZG10" s="276"/>
      <c r="ZH10" s="276"/>
      <c r="ZI10" s="276"/>
      <c r="ZJ10" s="276"/>
      <c r="ZK10" s="276"/>
      <c r="ZL10" s="276"/>
      <c r="ZM10" s="276"/>
      <c r="ZN10" s="276"/>
      <c r="ZO10" s="276"/>
      <c r="ZP10" s="276"/>
      <c r="ZQ10" s="276"/>
      <c r="ZR10" s="276"/>
      <c r="ZS10" s="276"/>
      <c r="ZT10" s="276"/>
      <c r="ZU10" s="276"/>
      <c r="ZV10" s="276"/>
      <c r="ZW10" s="276"/>
      <c r="ZX10" s="276"/>
      <c r="ZY10" s="276"/>
      <c r="ZZ10" s="276"/>
      <c r="AAA10" s="276"/>
      <c r="AAB10" s="276"/>
      <c r="AAC10" s="276"/>
      <c r="AAD10" s="276"/>
      <c r="AAE10" s="276"/>
      <c r="AAF10" s="276"/>
      <c r="AAG10" s="276"/>
      <c r="AAH10" s="276"/>
      <c r="AAI10" s="276"/>
      <c r="AAJ10" s="276"/>
      <c r="AAK10" s="276"/>
      <c r="AAL10" s="276"/>
      <c r="AAM10" s="276"/>
      <c r="AAN10" s="276"/>
      <c r="AAO10" s="276"/>
      <c r="AAP10" s="276"/>
      <c r="AAQ10" s="276"/>
      <c r="AAR10" s="276"/>
      <c r="AAS10" s="276"/>
      <c r="AAT10" s="276"/>
      <c r="AAU10" s="276"/>
      <c r="AAV10" s="276"/>
      <c r="AAW10" s="276"/>
      <c r="AAX10" s="276"/>
      <c r="AAY10" s="276"/>
      <c r="AAZ10" s="276"/>
      <c r="ABA10" s="276"/>
      <c r="ABB10" s="276"/>
      <c r="ABC10" s="276"/>
      <c r="ABD10" s="276"/>
      <c r="ABE10" s="276"/>
      <c r="ABF10" s="276"/>
      <c r="ABG10" s="276"/>
      <c r="ABH10" s="276"/>
      <c r="ABI10" s="276"/>
      <c r="ABJ10" s="276"/>
      <c r="ABK10" s="276"/>
      <c r="ABL10" s="276"/>
      <c r="ABM10" s="276"/>
      <c r="ABN10" s="276"/>
      <c r="ABO10" s="276"/>
      <c r="ABP10" s="276"/>
      <c r="ABQ10" s="276"/>
      <c r="ABR10" s="276"/>
      <c r="ABS10" s="276"/>
      <c r="ABT10" s="276"/>
      <c r="ABU10" s="276"/>
      <c r="ABV10" s="276"/>
      <c r="ABW10" s="276"/>
      <c r="ABX10" s="276"/>
      <c r="ABY10" s="276"/>
      <c r="ABZ10" s="276"/>
      <c r="ACA10" s="276"/>
      <c r="ACB10" s="276"/>
      <c r="ACC10" s="276"/>
      <c r="ACD10" s="276"/>
      <c r="ACE10" s="276"/>
      <c r="ACF10" s="276"/>
      <c r="ACG10" s="276"/>
      <c r="ACH10" s="276"/>
      <c r="ACI10" s="276"/>
      <c r="ACJ10" s="276"/>
      <c r="ACK10" s="276"/>
      <c r="ACL10" s="276"/>
      <c r="ACM10" s="276"/>
      <c r="ACN10" s="276"/>
      <c r="ACO10" s="276"/>
      <c r="ACP10" s="276"/>
      <c r="ACQ10" s="276"/>
      <c r="ACR10" s="276"/>
      <c r="ACS10" s="276"/>
      <c r="ACT10" s="276"/>
      <c r="ACU10" s="276"/>
      <c r="ACV10" s="276"/>
      <c r="ACW10" s="276"/>
      <c r="ACX10" s="276"/>
      <c r="ACY10" s="276"/>
      <c r="ACZ10" s="276"/>
      <c r="ADA10" s="276"/>
      <c r="ADB10" s="276"/>
      <c r="ADC10" s="276"/>
      <c r="ADD10" s="276"/>
      <c r="ADE10" s="276"/>
      <c r="ADF10" s="276"/>
      <c r="ADG10" s="276"/>
      <c r="ADH10" s="276"/>
      <c r="ADI10" s="276"/>
      <c r="ADJ10" s="276"/>
      <c r="ADK10" s="276"/>
      <c r="ADL10" s="276"/>
      <c r="ADM10" s="276"/>
      <c r="ADN10" s="276"/>
      <c r="ADO10" s="276"/>
      <c r="ADP10" s="276"/>
      <c r="ADQ10" s="276"/>
      <c r="ADR10" s="276"/>
      <c r="ADS10" s="276"/>
      <c r="ADT10" s="276"/>
      <c r="ADU10" s="276"/>
      <c r="ADV10" s="276"/>
      <c r="ADW10" s="276"/>
      <c r="ADX10" s="276"/>
      <c r="ADY10" s="276"/>
      <c r="ADZ10" s="276"/>
      <c r="AEA10" s="276"/>
      <c r="AEB10" s="276"/>
      <c r="AEC10" s="276"/>
      <c r="AED10" s="276"/>
      <c r="AEE10" s="276"/>
      <c r="AEF10" s="276"/>
      <c r="AEG10" s="276"/>
      <c r="AEH10" s="276"/>
      <c r="AEI10" s="276"/>
      <c r="AEJ10" s="276"/>
      <c r="AEK10" s="276"/>
      <c r="AEL10" s="276"/>
      <c r="AEM10" s="276"/>
      <c r="AEN10" s="276"/>
      <c r="AEO10" s="276"/>
      <c r="AEP10" s="276"/>
      <c r="AEQ10" s="276"/>
      <c r="AER10" s="276"/>
      <c r="AES10" s="276"/>
      <c r="AET10" s="276"/>
      <c r="AEU10" s="276"/>
      <c r="AEV10" s="276"/>
      <c r="AEW10" s="276"/>
      <c r="AEX10" s="276"/>
      <c r="AEY10" s="276"/>
      <c r="AEZ10" s="276"/>
      <c r="AFA10" s="276"/>
      <c r="AFB10" s="276"/>
      <c r="AFC10" s="276"/>
      <c r="AFD10" s="276"/>
      <c r="AFE10" s="276"/>
      <c r="AFF10" s="276"/>
      <c r="AFG10" s="276"/>
      <c r="AFH10" s="276"/>
      <c r="AFI10" s="276"/>
      <c r="AFJ10" s="276"/>
      <c r="AFK10" s="276"/>
      <c r="AFL10" s="276"/>
      <c r="AFM10" s="276"/>
      <c r="AFN10" s="276"/>
      <c r="AFO10" s="276"/>
      <c r="AFP10" s="276"/>
      <c r="AFQ10" s="276"/>
      <c r="AFR10" s="276"/>
      <c r="AFS10" s="276"/>
      <c r="AFT10" s="276"/>
      <c r="AFU10" s="276"/>
      <c r="AFV10" s="276"/>
      <c r="AFW10" s="276"/>
      <c r="AFX10" s="276"/>
      <c r="AFY10" s="276"/>
      <c r="AFZ10" s="276"/>
      <c r="AGA10" s="276"/>
      <c r="AGB10" s="276"/>
      <c r="AGC10" s="276"/>
      <c r="AGD10" s="276"/>
      <c r="AGE10" s="276"/>
      <c r="AGF10" s="276"/>
      <c r="AGG10" s="276"/>
      <c r="AGH10" s="276"/>
      <c r="AGI10" s="276"/>
      <c r="AGJ10" s="276"/>
      <c r="AGK10" s="276"/>
      <c r="AGL10" s="276"/>
      <c r="AGM10" s="276"/>
      <c r="AGN10" s="276"/>
      <c r="AGO10" s="276"/>
      <c r="AGP10" s="276"/>
      <c r="AGQ10" s="276"/>
      <c r="AGR10" s="276"/>
      <c r="AGS10" s="276"/>
      <c r="AGT10" s="276"/>
      <c r="AGU10" s="276"/>
      <c r="AGV10" s="276"/>
      <c r="AGW10" s="276"/>
      <c r="AGX10" s="276"/>
      <c r="AGY10" s="276"/>
      <c r="AGZ10" s="276"/>
      <c r="AHA10" s="276"/>
      <c r="AHB10" s="276"/>
      <c r="AHC10" s="276"/>
      <c r="AHD10" s="276"/>
      <c r="AHE10" s="276"/>
      <c r="AHF10" s="276"/>
      <c r="AHG10" s="276"/>
      <c r="AHH10" s="276"/>
      <c r="AHI10" s="276"/>
      <c r="AHJ10" s="276"/>
      <c r="AHK10" s="276"/>
      <c r="AHL10" s="276"/>
      <c r="AHM10" s="276"/>
      <c r="AHN10" s="276"/>
      <c r="AHO10" s="276"/>
      <c r="AHP10" s="276"/>
      <c r="AHQ10" s="276"/>
      <c r="AHR10" s="276"/>
      <c r="AHS10" s="276"/>
      <c r="AHT10" s="276"/>
      <c r="AHU10" s="276"/>
      <c r="AHV10" s="276"/>
      <c r="AHW10" s="276"/>
      <c r="AHX10" s="276"/>
      <c r="AHY10" s="276"/>
      <c r="AHZ10" s="276"/>
      <c r="AIA10" s="276"/>
      <c r="AIB10" s="276"/>
      <c r="AIC10" s="276"/>
      <c r="AID10" s="276"/>
      <c r="AIE10" s="276"/>
      <c r="AIF10" s="276"/>
      <c r="AIG10" s="276"/>
      <c r="AIH10" s="276"/>
      <c r="AII10" s="276"/>
      <c r="AIJ10" s="276"/>
      <c r="AIK10" s="276"/>
      <c r="AIL10" s="276"/>
      <c r="AIM10" s="276"/>
      <c r="AIN10" s="276"/>
      <c r="AIO10" s="276"/>
      <c r="AIP10" s="276"/>
      <c r="AIQ10" s="276"/>
      <c r="AIR10" s="276"/>
      <c r="AIS10" s="276"/>
      <c r="AIT10" s="276"/>
      <c r="AIU10" s="276"/>
      <c r="AIV10" s="276"/>
      <c r="AIW10" s="276"/>
      <c r="AIX10" s="276"/>
      <c r="AIY10" s="276"/>
      <c r="AIZ10" s="276"/>
      <c r="AJA10" s="276"/>
      <c r="AJB10" s="276"/>
      <c r="AJC10" s="276"/>
      <c r="AJD10" s="276"/>
      <c r="AJE10" s="276"/>
      <c r="AJF10" s="276"/>
      <c r="AJG10" s="276"/>
      <c r="AJH10" s="276"/>
      <c r="AJI10" s="276"/>
      <c r="AJJ10" s="276"/>
      <c r="AJK10" s="276"/>
      <c r="AJL10" s="276"/>
      <c r="AJM10" s="276"/>
      <c r="AJN10" s="276"/>
      <c r="AJO10" s="276"/>
      <c r="AJP10" s="276"/>
      <c r="AJQ10" s="276"/>
      <c r="AJR10" s="276"/>
      <c r="AJS10" s="276"/>
      <c r="AJT10" s="276"/>
      <c r="AJU10" s="276"/>
      <c r="AJV10" s="276"/>
      <c r="AJW10" s="276"/>
      <c r="AJX10" s="276"/>
      <c r="AJY10" s="276"/>
      <c r="AJZ10" s="276"/>
      <c r="AKA10" s="276"/>
      <c r="AKB10" s="276"/>
      <c r="AKC10" s="276"/>
      <c r="AKD10" s="276"/>
      <c r="AKE10" s="276"/>
      <c r="AKF10" s="276"/>
    </row>
    <row r="11" spans="1:968" s="174" customFormat="1">
      <c r="B11" s="206" t="s">
        <v>109</v>
      </c>
      <c r="C11" t="s">
        <v>111</v>
      </c>
      <c r="D11" s="898"/>
      <c r="E11" s="899">
        <v>10.000000000000002</v>
      </c>
      <c r="F11" s="893" t="s">
        <v>131</v>
      </c>
      <c r="G11" s="899">
        <v>256431.916</v>
      </c>
      <c r="H11" s="189">
        <v>123272.32999999996</v>
      </c>
      <c r="I11" s="189">
        <v>362785.83</v>
      </c>
      <c r="J11" s="189">
        <v>592064.67999999993</v>
      </c>
      <c r="K11" s="190">
        <v>954850.51</v>
      </c>
      <c r="L11" s="191">
        <v>0</v>
      </c>
      <c r="M11" s="191">
        <v>486058.16</v>
      </c>
      <c r="N11" s="191">
        <v>1078122.8399999999</v>
      </c>
      <c r="O11" s="192"/>
      <c r="P11" s="192">
        <f t="shared" si="0"/>
        <v>450888.83116883109</v>
      </c>
      <c r="Q11" s="192">
        <f t="shared" si="1"/>
        <v>1000113.951762523</v>
      </c>
      <c r="R11" s="192">
        <v>1128299.9495328451</v>
      </c>
      <c r="S11" s="264">
        <v>6998812.0704283891</v>
      </c>
      <c r="T11" s="188">
        <f t="shared" ref="T11:T23" si="3">R11/P11</f>
        <v>2.5023905484817028</v>
      </c>
      <c r="U11" s="188">
        <f t="shared" si="2"/>
        <v>8.2390031659823215</v>
      </c>
      <c r="W11" s="277"/>
      <c r="X11" s="276"/>
      <c r="Y11" s="276"/>
      <c r="Z11" s="276"/>
      <c r="AA11" s="276"/>
      <c r="AB11" s="276"/>
      <c r="AC11" s="276"/>
      <c r="AD11" s="276"/>
      <c r="AE11" s="276"/>
      <c r="AF11" s="276"/>
      <c r="AG11" s="276"/>
      <c r="AH11" s="276"/>
      <c r="AI11" s="276"/>
      <c r="AJ11" s="276"/>
      <c r="AK11" s="276"/>
      <c r="AL11" s="276"/>
      <c r="AM11" s="276"/>
      <c r="AN11" s="276"/>
      <c r="AO11" s="276"/>
      <c r="AP11" s="276"/>
      <c r="AQ11" s="276"/>
      <c r="AR11" s="276"/>
      <c r="AS11" s="276"/>
      <c r="AT11" s="276"/>
      <c r="AU11" s="276"/>
      <c r="AV11" s="276"/>
      <c r="AW11" s="276"/>
      <c r="AX11" s="276"/>
      <c r="AY11" s="276"/>
      <c r="AZ11" s="276"/>
      <c r="BA11" s="276"/>
      <c r="BB11" s="276"/>
      <c r="BC11" s="276"/>
      <c r="BD11" s="276"/>
      <c r="BE11" s="276"/>
      <c r="BF11" s="276"/>
      <c r="BG11" s="276"/>
      <c r="BH11" s="276"/>
      <c r="BI11" s="276"/>
      <c r="BJ11" s="276"/>
      <c r="BK11" s="276"/>
      <c r="BL11" s="276"/>
      <c r="BM11" s="276"/>
      <c r="BN11" s="276"/>
      <c r="BO11" s="276"/>
      <c r="BP11" s="276"/>
      <c r="BQ11" s="276"/>
      <c r="BR11" s="276"/>
      <c r="BS11" s="276"/>
      <c r="BT11" s="276"/>
      <c r="BU11" s="276"/>
      <c r="BV11" s="276"/>
      <c r="BW11" s="276"/>
      <c r="BX11" s="276"/>
      <c r="BY11" s="276"/>
      <c r="BZ11" s="276"/>
      <c r="CA11" s="276"/>
      <c r="CB11" s="276"/>
      <c r="CC11" s="276"/>
      <c r="CD11" s="276"/>
      <c r="CE11" s="276"/>
      <c r="CF11" s="276"/>
      <c r="CG11" s="276"/>
      <c r="CH11" s="276"/>
      <c r="CI11" s="276"/>
      <c r="CJ11" s="276"/>
      <c r="CK11" s="276"/>
      <c r="CL11" s="276"/>
      <c r="CM11" s="276"/>
      <c r="CN11" s="276"/>
      <c r="CO11" s="276"/>
      <c r="CP11" s="276"/>
      <c r="CQ11" s="276"/>
      <c r="CR11" s="276"/>
      <c r="CS11" s="276"/>
      <c r="CT11" s="276"/>
      <c r="CU11" s="276"/>
      <c r="CV11" s="276"/>
      <c r="CW11" s="276"/>
      <c r="CX11" s="276"/>
      <c r="CY11" s="276"/>
      <c r="CZ11" s="276"/>
      <c r="DA11" s="276"/>
      <c r="DB11" s="276"/>
      <c r="DC11" s="276"/>
      <c r="DD11" s="276"/>
      <c r="DE11" s="276"/>
      <c r="DF11" s="276"/>
      <c r="DG11" s="276"/>
      <c r="DH11" s="276"/>
      <c r="DI11" s="276"/>
      <c r="DJ11" s="276"/>
      <c r="DK11" s="276"/>
      <c r="DL11" s="276"/>
      <c r="DM11" s="276"/>
      <c r="DN11" s="276"/>
      <c r="DO11" s="276"/>
      <c r="DP11" s="276"/>
      <c r="DQ11" s="276"/>
      <c r="DR11" s="276"/>
      <c r="DS11" s="276"/>
      <c r="DT11" s="276"/>
      <c r="DU11" s="276"/>
      <c r="DV11" s="276"/>
      <c r="DW11" s="276"/>
      <c r="DX11" s="276"/>
      <c r="DY11" s="276"/>
      <c r="DZ11" s="276"/>
      <c r="EA11" s="276"/>
      <c r="EB11" s="276"/>
      <c r="EC11" s="276"/>
      <c r="ED11" s="276"/>
      <c r="EE11" s="276"/>
      <c r="EF11" s="276"/>
      <c r="EG11" s="276"/>
      <c r="EH11" s="276"/>
      <c r="EI11" s="276"/>
      <c r="EJ11" s="276"/>
      <c r="EK11" s="276"/>
      <c r="EL11" s="276"/>
      <c r="EM11" s="276"/>
      <c r="EN11" s="276"/>
      <c r="EO11" s="276"/>
      <c r="EP11" s="276"/>
      <c r="EQ11" s="276"/>
      <c r="ER11" s="276"/>
      <c r="ES11" s="276"/>
      <c r="ET11" s="276"/>
      <c r="EU11" s="276"/>
      <c r="EV11" s="276"/>
      <c r="EW11" s="276"/>
      <c r="EX11" s="276"/>
      <c r="EY11" s="276"/>
      <c r="EZ11" s="276"/>
      <c r="FA11" s="276"/>
      <c r="FB11" s="276"/>
      <c r="FC11" s="276"/>
      <c r="FD11" s="276"/>
      <c r="FE11" s="276"/>
      <c r="FF11" s="276"/>
      <c r="FG11" s="276"/>
      <c r="FH11" s="276"/>
      <c r="FI11" s="276"/>
      <c r="FJ11" s="276"/>
      <c r="FK11" s="276"/>
      <c r="FL11" s="276"/>
      <c r="FM11" s="276"/>
      <c r="FN11" s="276"/>
      <c r="FO11" s="276"/>
      <c r="FP11" s="276"/>
      <c r="FQ11" s="276"/>
      <c r="FR11" s="276"/>
      <c r="FS11" s="276"/>
      <c r="FT11" s="276"/>
      <c r="FU11" s="276"/>
      <c r="FV11" s="276"/>
      <c r="FW11" s="276"/>
      <c r="FX11" s="276"/>
      <c r="FY11" s="276"/>
      <c r="FZ11" s="276"/>
      <c r="GA11" s="276"/>
      <c r="GB11" s="276"/>
      <c r="GC11" s="276"/>
      <c r="GD11" s="276"/>
      <c r="GE11" s="276"/>
      <c r="GF11" s="276"/>
      <c r="GG11" s="276"/>
      <c r="GH11" s="276"/>
      <c r="GI11" s="276"/>
      <c r="GJ11" s="276"/>
      <c r="GK11" s="276"/>
      <c r="GL11" s="276"/>
      <c r="GM11" s="276"/>
      <c r="GN11" s="276"/>
      <c r="GO11" s="276"/>
      <c r="GP11" s="276"/>
      <c r="GQ11" s="276"/>
      <c r="GR11" s="276"/>
      <c r="GS11" s="276"/>
      <c r="GT11" s="276"/>
      <c r="GU11" s="276"/>
      <c r="GV11" s="276"/>
      <c r="GW11" s="276"/>
      <c r="GX11" s="276"/>
      <c r="GY11" s="276"/>
      <c r="GZ11" s="276"/>
      <c r="HA11" s="276"/>
      <c r="HB11" s="276"/>
      <c r="HC11" s="276"/>
      <c r="HD11" s="276"/>
      <c r="HE11" s="276"/>
      <c r="HF11" s="276"/>
      <c r="HG11" s="276"/>
      <c r="HH11" s="276"/>
      <c r="HI11" s="276"/>
      <c r="HJ11" s="276"/>
      <c r="HK11" s="276"/>
      <c r="HL11" s="276"/>
      <c r="HM11" s="276"/>
      <c r="HN11" s="276"/>
      <c r="HO11" s="276"/>
      <c r="HP11" s="276"/>
      <c r="HQ11" s="276"/>
      <c r="HR11" s="276"/>
      <c r="HS11" s="276"/>
      <c r="HT11" s="276"/>
      <c r="HU11" s="276"/>
      <c r="HV11" s="276"/>
      <c r="HW11" s="276"/>
      <c r="HX11" s="276"/>
      <c r="HY11" s="276"/>
      <c r="HZ11" s="276"/>
      <c r="IA11" s="276"/>
      <c r="IB11" s="276"/>
      <c r="IC11" s="276"/>
      <c r="ID11" s="276"/>
      <c r="IE11" s="276"/>
      <c r="IF11" s="276"/>
      <c r="IG11" s="276"/>
      <c r="IH11" s="276"/>
      <c r="II11" s="276"/>
      <c r="IJ11" s="276"/>
      <c r="IK11" s="276"/>
      <c r="IL11" s="276"/>
      <c r="IM11" s="276"/>
      <c r="IN11" s="276"/>
      <c r="IO11" s="276"/>
      <c r="IP11" s="276"/>
      <c r="IQ11" s="276"/>
      <c r="IR11" s="276"/>
      <c r="IS11" s="276"/>
      <c r="IT11" s="276"/>
      <c r="IU11" s="276"/>
      <c r="IV11" s="276"/>
      <c r="IW11" s="276"/>
      <c r="IX11" s="276"/>
      <c r="IY11" s="276"/>
      <c r="IZ11" s="276"/>
      <c r="JA11" s="276"/>
      <c r="JB11" s="276"/>
      <c r="JC11" s="276"/>
      <c r="JD11" s="276"/>
      <c r="JE11" s="276"/>
      <c r="JF11" s="276"/>
      <c r="JG11" s="276"/>
      <c r="JH11" s="276"/>
      <c r="JI11" s="276"/>
      <c r="JJ11" s="276"/>
      <c r="JK11" s="276"/>
      <c r="JL11" s="276"/>
      <c r="JM11" s="276"/>
      <c r="JN11" s="276"/>
      <c r="JO11" s="276"/>
      <c r="JP11" s="276"/>
      <c r="JQ11" s="276"/>
      <c r="JR11" s="276"/>
      <c r="JS11" s="276"/>
      <c r="JT11" s="276"/>
      <c r="JU11" s="276"/>
      <c r="JV11" s="276"/>
      <c r="JW11" s="276"/>
      <c r="JX11" s="276"/>
      <c r="JY11" s="276"/>
      <c r="JZ11" s="276"/>
      <c r="KA11" s="276"/>
      <c r="KB11" s="276"/>
      <c r="KC11" s="276"/>
      <c r="KD11" s="276"/>
      <c r="KE11" s="276"/>
      <c r="KF11" s="276"/>
      <c r="KG11" s="276"/>
      <c r="KH11" s="276"/>
      <c r="KI11" s="276"/>
      <c r="KJ11" s="276"/>
      <c r="KK11" s="276"/>
      <c r="KL11" s="276"/>
      <c r="KM11" s="276"/>
      <c r="KN11" s="276"/>
      <c r="KO11" s="276"/>
      <c r="KP11" s="276"/>
      <c r="KQ11" s="276"/>
      <c r="KR11" s="276"/>
      <c r="KS11" s="276"/>
      <c r="KT11" s="276"/>
      <c r="KU11" s="276"/>
      <c r="KV11" s="276"/>
      <c r="KW11" s="276"/>
      <c r="KX11" s="276"/>
      <c r="KY11" s="276"/>
      <c r="KZ11" s="276"/>
      <c r="LA11" s="276"/>
      <c r="LB11" s="276"/>
      <c r="LC11" s="276"/>
      <c r="LD11" s="276"/>
      <c r="LE11" s="276"/>
      <c r="LF11" s="276"/>
      <c r="LG11" s="276"/>
      <c r="LH11" s="276"/>
      <c r="LI11" s="276"/>
      <c r="LJ11" s="276"/>
      <c r="LK11" s="276"/>
      <c r="LL11" s="276"/>
      <c r="LM11" s="276"/>
      <c r="LN11" s="276"/>
      <c r="LO11" s="276"/>
      <c r="LP11" s="276"/>
      <c r="LQ11" s="276"/>
      <c r="LR11" s="276"/>
      <c r="LS11" s="276"/>
      <c r="LT11" s="276"/>
      <c r="LU11" s="276"/>
      <c r="LV11" s="276"/>
      <c r="LW11" s="276"/>
      <c r="LX11" s="276"/>
      <c r="LY11" s="276"/>
      <c r="LZ11" s="276"/>
      <c r="MA11" s="276"/>
      <c r="MB11" s="276"/>
      <c r="MC11" s="276"/>
      <c r="MD11" s="276"/>
      <c r="ME11" s="276"/>
      <c r="MF11" s="276"/>
      <c r="MG11" s="276"/>
      <c r="MH11" s="276"/>
      <c r="MI11" s="276"/>
      <c r="MJ11" s="276"/>
      <c r="MK11" s="276"/>
      <c r="ML11" s="276"/>
      <c r="MM11" s="276"/>
      <c r="MN11" s="276"/>
      <c r="MO11" s="276"/>
      <c r="MP11" s="276"/>
      <c r="MQ11" s="276"/>
      <c r="MR11" s="276"/>
      <c r="MS11" s="276"/>
      <c r="MT11" s="276"/>
      <c r="MU11" s="276"/>
      <c r="MV11" s="276"/>
      <c r="MW11" s="276"/>
      <c r="MX11" s="276"/>
      <c r="MY11" s="276"/>
      <c r="MZ11" s="276"/>
      <c r="NA11" s="276"/>
      <c r="NB11" s="276"/>
      <c r="NC11" s="276"/>
      <c r="ND11" s="276"/>
      <c r="NE11" s="276"/>
      <c r="NF11" s="276"/>
      <c r="NG11" s="276"/>
      <c r="NH11" s="276"/>
      <c r="NI11" s="276"/>
      <c r="NJ11" s="276"/>
      <c r="NK11" s="276"/>
      <c r="NL11" s="276"/>
      <c r="NM11" s="276"/>
      <c r="NN11" s="276"/>
      <c r="NO11" s="276"/>
      <c r="NP11" s="276"/>
      <c r="NQ11" s="276"/>
      <c r="NR11" s="276"/>
      <c r="NS11" s="276"/>
      <c r="NT11" s="276"/>
      <c r="NU11" s="276"/>
      <c r="NV11" s="276"/>
      <c r="NW11" s="276"/>
      <c r="NX11" s="276"/>
      <c r="NY11" s="276"/>
      <c r="NZ11" s="276"/>
      <c r="OA11" s="276"/>
      <c r="OB11" s="276"/>
      <c r="OC11" s="276"/>
      <c r="OD11" s="276"/>
      <c r="OE11" s="276"/>
      <c r="OF11" s="276"/>
      <c r="OG11" s="276"/>
      <c r="OH11" s="276"/>
      <c r="OI11" s="276"/>
      <c r="OJ11" s="276"/>
      <c r="OK11" s="276"/>
      <c r="OL11" s="276"/>
      <c r="OM11" s="276"/>
      <c r="ON11" s="276"/>
      <c r="OO11" s="276"/>
      <c r="OP11" s="276"/>
      <c r="OQ11" s="276"/>
      <c r="OR11" s="276"/>
      <c r="OS11" s="276"/>
      <c r="OT11" s="276"/>
      <c r="OU11" s="276"/>
      <c r="OV11" s="276"/>
      <c r="OW11" s="276"/>
      <c r="OX11" s="276"/>
      <c r="OY11" s="276"/>
      <c r="OZ11" s="276"/>
      <c r="PA11" s="276"/>
      <c r="PB11" s="276"/>
      <c r="PC11" s="276"/>
      <c r="PD11" s="276"/>
      <c r="PE11" s="276"/>
      <c r="PF11" s="276"/>
      <c r="PG11" s="276"/>
      <c r="PH11" s="276"/>
      <c r="PI11" s="276"/>
      <c r="PJ11" s="276"/>
      <c r="PK11" s="276"/>
      <c r="PL11" s="276"/>
      <c r="PM11" s="276"/>
      <c r="PN11" s="276"/>
      <c r="PO11" s="276"/>
      <c r="PP11" s="276"/>
      <c r="PQ11" s="276"/>
      <c r="PR11" s="276"/>
      <c r="PS11" s="276"/>
      <c r="PT11" s="276"/>
      <c r="PU11" s="276"/>
      <c r="PV11" s="276"/>
      <c r="PW11" s="276"/>
      <c r="PX11" s="276"/>
      <c r="PY11" s="276"/>
      <c r="PZ11" s="276"/>
      <c r="QA11" s="276"/>
      <c r="QB11" s="276"/>
      <c r="QC11" s="276"/>
      <c r="QD11" s="276"/>
      <c r="QE11" s="276"/>
      <c r="QF11" s="276"/>
      <c r="QG11" s="276"/>
      <c r="QH11" s="276"/>
      <c r="QI11" s="276"/>
      <c r="QJ11" s="276"/>
      <c r="QK11" s="276"/>
      <c r="QL11" s="276"/>
      <c r="QM11" s="276"/>
      <c r="QN11" s="276"/>
      <c r="QO11" s="276"/>
      <c r="QP11" s="276"/>
      <c r="QQ11" s="276"/>
      <c r="QR11" s="276"/>
      <c r="QS11" s="276"/>
      <c r="QT11" s="276"/>
      <c r="QU11" s="276"/>
      <c r="QV11" s="276"/>
      <c r="QW11" s="276"/>
      <c r="QX11" s="276"/>
      <c r="QY11" s="276"/>
      <c r="QZ11" s="276"/>
      <c r="RA11" s="276"/>
      <c r="RB11" s="276"/>
      <c r="RC11" s="276"/>
      <c r="RD11" s="276"/>
      <c r="RE11" s="276"/>
      <c r="RF11" s="276"/>
      <c r="RG11" s="276"/>
      <c r="RH11" s="276"/>
      <c r="RI11" s="276"/>
      <c r="RJ11" s="276"/>
      <c r="RK11" s="276"/>
      <c r="RL11" s="276"/>
      <c r="RM11" s="276"/>
      <c r="RN11" s="276"/>
      <c r="RO11" s="276"/>
      <c r="RP11" s="276"/>
      <c r="RQ11" s="276"/>
      <c r="RR11" s="276"/>
      <c r="RS11" s="276"/>
      <c r="RT11" s="276"/>
      <c r="RU11" s="276"/>
      <c r="RV11" s="276"/>
      <c r="RW11" s="276"/>
      <c r="RX11" s="276"/>
      <c r="RY11" s="276"/>
      <c r="RZ11" s="276"/>
      <c r="SA11" s="276"/>
      <c r="SB11" s="276"/>
      <c r="SC11" s="276"/>
      <c r="SD11" s="276"/>
      <c r="SE11" s="276"/>
      <c r="SF11" s="276"/>
      <c r="SG11" s="276"/>
      <c r="SH11" s="276"/>
      <c r="SI11" s="276"/>
      <c r="SJ11" s="276"/>
      <c r="SK11" s="276"/>
      <c r="SL11" s="276"/>
      <c r="SM11" s="276"/>
      <c r="SN11" s="276"/>
      <c r="SO11" s="276"/>
      <c r="SP11" s="276"/>
      <c r="SQ11" s="276"/>
      <c r="SR11" s="276"/>
      <c r="SS11" s="276"/>
      <c r="ST11" s="276"/>
      <c r="SU11" s="276"/>
      <c r="SV11" s="276"/>
      <c r="SW11" s="276"/>
      <c r="SX11" s="276"/>
      <c r="SY11" s="276"/>
      <c r="SZ11" s="276"/>
      <c r="TA11" s="276"/>
      <c r="TB11" s="276"/>
      <c r="TC11" s="276"/>
      <c r="TD11" s="276"/>
      <c r="TE11" s="276"/>
      <c r="TF11" s="276"/>
      <c r="TG11" s="276"/>
      <c r="TH11" s="276"/>
      <c r="TI11" s="276"/>
      <c r="TJ11" s="276"/>
      <c r="TK11" s="276"/>
      <c r="TL11" s="276"/>
      <c r="TM11" s="276"/>
      <c r="TN11" s="276"/>
      <c r="TO11" s="276"/>
      <c r="TP11" s="276"/>
      <c r="TQ11" s="276"/>
      <c r="TR11" s="276"/>
      <c r="TS11" s="276"/>
      <c r="TT11" s="276"/>
      <c r="TU11" s="276"/>
      <c r="TV11" s="276"/>
      <c r="TW11" s="276"/>
      <c r="TX11" s="276"/>
      <c r="TY11" s="276"/>
      <c r="TZ11" s="276"/>
      <c r="UA11" s="276"/>
      <c r="UB11" s="276"/>
      <c r="UC11" s="276"/>
      <c r="UD11" s="276"/>
      <c r="UE11" s="276"/>
      <c r="UF11" s="276"/>
      <c r="UG11" s="276"/>
      <c r="UH11" s="276"/>
      <c r="UI11" s="276"/>
      <c r="UJ11" s="276"/>
      <c r="UK11" s="276"/>
      <c r="UL11" s="276"/>
      <c r="UM11" s="276"/>
      <c r="UN11" s="276"/>
      <c r="UO11" s="276"/>
      <c r="UP11" s="276"/>
      <c r="UQ11" s="276"/>
      <c r="UR11" s="276"/>
      <c r="US11" s="276"/>
      <c r="UT11" s="276"/>
      <c r="UU11" s="276"/>
      <c r="UV11" s="276"/>
      <c r="UW11" s="276"/>
      <c r="UX11" s="276"/>
      <c r="UY11" s="276"/>
      <c r="UZ11" s="276"/>
      <c r="VA11" s="276"/>
      <c r="VB11" s="276"/>
      <c r="VC11" s="276"/>
      <c r="VD11" s="276"/>
      <c r="VE11" s="276"/>
      <c r="VF11" s="276"/>
      <c r="VG11" s="276"/>
      <c r="VH11" s="276"/>
      <c r="VI11" s="276"/>
      <c r="VJ11" s="276"/>
      <c r="VK11" s="276"/>
      <c r="VL11" s="276"/>
      <c r="VM11" s="276"/>
      <c r="VN11" s="276"/>
      <c r="VO11" s="276"/>
      <c r="VP11" s="276"/>
      <c r="VQ11" s="276"/>
      <c r="VR11" s="276"/>
      <c r="VS11" s="276"/>
      <c r="VT11" s="276"/>
      <c r="VU11" s="276"/>
      <c r="VV11" s="276"/>
      <c r="VW11" s="276"/>
      <c r="VX11" s="276"/>
      <c r="VY11" s="276"/>
      <c r="VZ11" s="276"/>
      <c r="WA11" s="276"/>
      <c r="WB11" s="276"/>
      <c r="WC11" s="276"/>
      <c r="WD11" s="276"/>
      <c r="WE11" s="276"/>
      <c r="WF11" s="276"/>
      <c r="WG11" s="276"/>
      <c r="WH11" s="276"/>
      <c r="WI11" s="276"/>
      <c r="WJ11" s="276"/>
      <c r="WK11" s="276"/>
      <c r="WL11" s="276"/>
      <c r="WM11" s="276"/>
      <c r="WN11" s="276"/>
      <c r="WO11" s="276"/>
      <c r="WP11" s="276"/>
      <c r="WQ11" s="276"/>
      <c r="WR11" s="276"/>
      <c r="WS11" s="276"/>
      <c r="WT11" s="276"/>
      <c r="WU11" s="276"/>
      <c r="WV11" s="276"/>
      <c r="WW11" s="276"/>
      <c r="WX11" s="276"/>
      <c r="WY11" s="276"/>
      <c r="WZ11" s="276"/>
      <c r="XA11" s="276"/>
      <c r="XB11" s="276"/>
      <c r="XC11" s="276"/>
      <c r="XD11" s="276"/>
      <c r="XE11" s="276"/>
      <c r="XF11" s="276"/>
      <c r="XG11" s="276"/>
      <c r="XH11" s="276"/>
      <c r="XI11" s="276"/>
      <c r="XJ11" s="276"/>
      <c r="XK11" s="276"/>
      <c r="XL11" s="276"/>
      <c r="XM11" s="276"/>
      <c r="XN11" s="276"/>
      <c r="XO11" s="276"/>
      <c r="XP11" s="276"/>
      <c r="XQ11" s="276"/>
      <c r="XR11" s="276"/>
      <c r="XS11" s="276"/>
      <c r="XT11" s="276"/>
      <c r="XU11" s="276"/>
      <c r="XV11" s="276"/>
      <c r="XW11" s="276"/>
      <c r="XX11" s="276"/>
      <c r="XY11" s="276"/>
      <c r="XZ11" s="276"/>
      <c r="YA11" s="276"/>
      <c r="YB11" s="276"/>
      <c r="YC11" s="276"/>
      <c r="YD11" s="276"/>
      <c r="YE11" s="276"/>
      <c r="YF11" s="276"/>
      <c r="YG11" s="276"/>
      <c r="YH11" s="276"/>
      <c r="YI11" s="276"/>
      <c r="YJ11" s="276"/>
      <c r="YK11" s="276"/>
      <c r="YL11" s="276"/>
      <c r="YM11" s="276"/>
      <c r="YN11" s="276"/>
      <c r="YO11" s="276"/>
      <c r="YP11" s="276"/>
      <c r="YQ11" s="276"/>
      <c r="YR11" s="276"/>
      <c r="YS11" s="276"/>
      <c r="YT11" s="276"/>
      <c r="YU11" s="276"/>
      <c r="YV11" s="276"/>
      <c r="YW11" s="276"/>
      <c r="YX11" s="276"/>
      <c r="YY11" s="276"/>
      <c r="YZ11" s="276"/>
      <c r="ZA11" s="276"/>
      <c r="ZB11" s="276"/>
      <c r="ZC11" s="276"/>
      <c r="ZD11" s="276"/>
      <c r="ZE11" s="276"/>
      <c r="ZF11" s="276"/>
      <c r="ZG11" s="276"/>
      <c r="ZH11" s="276"/>
      <c r="ZI11" s="276"/>
      <c r="ZJ11" s="276"/>
      <c r="ZK11" s="276"/>
      <c r="ZL11" s="276"/>
      <c r="ZM11" s="276"/>
      <c r="ZN11" s="276"/>
      <c r="ZO11" s="276"/>
      <c r="ZP11" s="276"/>
      <c r="ZQ11" s="276"/>
      <c r="ZR11" s="276"/>
      <c r="ZS11" s="276"/>
      <c r="ZT11" s="276"/>
      <c r="ZU11" s="276"/>
      <c r="ZV11" s="276"/>
      <c r="ZW11" s="276"/>
      <c r="ZX11" s="276"/>
      <c r="ZY11" s="276"/>
      <c r="ZZ11" s="276"/>
      <c r="AAA11" s="276"/>
      <c r="AAB11" s="276"/>
      <c r="AAC11" s="276"/>
      <c r="AAD11" s="276"/>
      <c r="AAE11" s="276"/>
      <c r="AAF11" s="276"/>
      <c r="AAG11" s="276"/>
      <c r="AAH11" s="276"/>
      <c r="AAI11" s="276"/>
      <c r="AAJ11" s="276"/>
      <c r="AAK11" s="276"/>
      <c r="AAL11" s="276"/>
      <c r="AAM11" s="276"/>
      <c r="AAN11" s="276"/>
      <c r="AAO11" s="276"/>
      <c r="AAP11" s="276"/>
      <c r="AAQ11" s="276"/>
      <c r="AAR11" s="276"/>
      <c r="AAS11" s="276"/>
      <c r="AAT11" s="276"/>
      <c r="AAU11" s="276"/>
      <c r="AAV11" s="276"/>
      <c r="AAW11" s="276"/>
      <c r="AAX11" s="276"/>
      <c r="AAY11" s="276"/>
      <c r="AAZ11" s="276"/>
      <c r="ABA11" s="276"/>
      <c r="ABB11" s="276"/>
      <c r="ABC11" s="276"/>
      <c r="ABD11" s="276"/>
      <c r="ABE11" s="276"/>
      <c r="ABF11" s="276"/>
      <c r="ABG11" s="276"/>
      <c r="ABH11" s="276"/>
      <c r="ABI11" s="276"/>
      <c r="ABJ11" s="276"/>
      <c r="ABK11" s="276"/>
      <c r="ABL11" s="276"/>
      <c r="ABM11" s="276"/>
      <c r="ABN11" s="276"/>
      <c r="ABO11" s="276"/>
      <c r="ABP11" s="276"/>
      <c r="ABQ11" s="276"/>
      <c r="ABR11" s="276"/>
      <c r="ABS11" s="276"/>
      <c r="ABT11" s="276"/>
      <c r="ABU11" s="276"/>
      <c r="ABV11" s="276"/>
      <c r="ABW11" s="276"/>
      <c r="ABX11" s="276"/>
      <c r="ABY11" s="276"/>
      <c r="ABZ11" s="276"/>
      <c r="ACA11" s="276"/>
      <c r="ACB11" s="276"/>
      <c r="ACC11" s="276"/>
      <c r="ACD11" s="276"/>
      <c r="ACE11" s="276"/>
      <c r="ACF11" s="276"/>
      <c r="ACG11" s="276"/>
      <c r="ACH11" s="276"/>
      <c r="ACI11" s="276"/>
      <c r="ACJ11" s="276"/>
      <c r="ACK11" s="276"/>
      <c r="ACL11" s="276"/>
      <c r="ACM11" s="276"/>
      <c r="ACN11" s="276"/>
      <c r="ACO11" s="276"/>
      <c r="ACP11" s="276"/>
      <c r="ACQ11" s="276"/>
      <c r="ACR11" s="276"/>
      <c r="ACS11" s="276"/>
      <c r="ACT11" s="276"/>
      <c r="ACU11" s="276"/>
      <c r="ACV11" s="276"/>
      <c r="ACW11" s="276"/>
      <c r="ACX11" s="276"/>
      <c r="ACY11" s="276"/>
      <c r="ACZ11" s="276"/>
      <c r="ADA11" s="276"/>
      <c r="ADB11" s="276"/>
      <c r="ADC11" s="276"/>
      <c r="ADD11" s="276"/>
      <c r="ADE11" s="276"/>
      <c r="ADF11" s="276"/>
      <c r="ADG11" s="276"/>
      <c r="ADH11" s="276"/>
      <c r="ADI11" s="276"/>
      <c r="ADJ11" s="276"/>
      <c r="ADK11" s="276"/>
      <c r="ADL11" s="276"/>
      <c r="ADM11" s="276"/>
      <c r="ADN11" s="276"/>
      <c r="ADO11" s="276"/>
      <c r="ADP11" s="276"/>
      <c r="ADQ11" s="276"/>
      <c r="ADR11" s="276"/>
      <c r="ADS11" s="276"/>
      <c r="ADT11" s="276"/>
      <c r="ADU11" s="276"/>
      <c r="ADV11" s="276"/>
      <c r="ADW11" s="276"/>
      <c r="ADX11" s="276"/>
      <c r="ADY11" s="276"/>
      <c r="ADZ11" s="276"/>
      <c r="AEA11" s="276"/>
      <c r="AEB11" s="276"/>
      <c r="AEC11" s="276"/>
      <c r="AED11" s="276"/>
      <c r="AEE11" s="276"/>
      <c r="AEF11" s="276"/>
      <c r="AEG11" s="276"/>
      <c r="AEH11" s="276"/>
      <c r="AEI11" s="276"/>
      <c r="AEJ11" s="276"/>
      <c r="AEK11" s="276"/>
      <c r="AEL11" s="276"/>
      <c r="AEM11" s="276"/>
      <c r="AEN11" s="276"/>
      <c r="AEO11" s="276"/>
      <c r="AEP11" s="276"/>
      <c r="AEQ11" s="276"/>
      <c r="AER11" s="276"/>
      <c r="AES11" s="276"/>
      <c r="AET11" s="276"/>
      <c r="AEU11" s="276"/>
      <c r="AEV11" s="276"/>
      <c r="AEW11" s="276"/>
      <c r="AEX11" s="276"/>
      <c r="AEY11" s="276"/>
      <c r="AEZ11" s="276"/>
      <c r="AFA11" s="276"/>
      <c r="AFB11" s="276"/>
      <c r="AFC11" s="276"/>
      <c r="AFD11" s="276"/>
      <c r="AFE11" s="276"/>
      <c r="AFF11" s="276"/>
      <c r="AFG11" s="276"/>
      <c r="AFH11" s="276"/>
      <c r="AFI11" s="276"/>
      <c r="AFJ11" s="276"/>
      <c r="AFK11" s="276"/>
      <c r="AFL11" s="276"/>
      <c r="AFM11" s="276"/>
      <c r="AFN11" s="276"/>
      <c r="AFO11" s="276"/>
      <c r="AFP11" s="276"/>
      <c r="AFQ11" s="276"/>
      <c r="AFR11" s="276"/>
      <c r="AFS11" s="276"/>
      <c r="AFT11" s="276"/>
      <c r="AFU11" s="276"/>
      <c r="AFV11" s="276"/>
      <c r="AFW11" s="276"/>
      <c r="AFX11" s="276"/>
      <c r="AFY11" s="276"/>
      <c r="AFZ11" s="276"/>
      <c r="AGA11" s="276"/>
      <c r="AGB11" s="276"/>
      <c r="AGC11" s="276"/>
      <c r="AGD11" s="276"/>
      <c r="AGE11" s="276"/>
      <c r="AGF11" s="276"/>
      <c r="AGG11" s="276"/>
      <c r="AGH11" s="276"/>
      <c r="AGI11" s="276"/>
      <c r="AGJ11" s="276"/>
      <c r="AGK11" s="276"/>
      <c r="AGL11" s="276"/>
      <c r="AGM11" s="276"/>
      <c r="AGN11" s="276"/>
      <c r="AGO11" s="276"/>
      <c r="AGP11" s="276"/>
      <c r="AGQ11" s="276"/>
      <c r="AGR11" s="276"/>
      <c r="AGS11" s="276"/>
      <c r="AGT11" s="276"/>
      <c r="AGU11" s="276"/>
      <c r="AGV11" s="276"/>
      <c r="AGW11" s="276"/>
      <c r="AGX11" s="276"/>
      <c r="AGY11" s="276"/>
      <c r="AGZ11" s="276"/>
      <c r="AHA11" s="276"/>
      <c r="AHB11" s="276"/>
      <c r="AHC11" s="276"/>
      <c r="AHD11" s="276"/>
      <c r="AHE11" s="276"/>
      <c r="AHF11" s="276"/>
      <c r="AHG11" s="276"/>
      <c r="AHH11" s="276"/>
      <c r="AHI11" s="276"/>
      <c r="AHJ11" s="276"/>
      <c r="AHK11" s="276"/>
      <c r="AHL11" s="276"/>
      <c r="AHM11" s="276"/>
      <c r="AHN11" s="276"/>
      <c r="AHO11" s="276"/>
      <c r="AHP11" s="276"/>
      <c r="AHQ11" s="276"/>
      <c r="AHR11" s="276"/>
      <c r="AHS11" s="276"/>
      <c r="AHT11" s="276"/>
      <c r="AHU11" s="276"/>
      <c r="AHV11" s="276"/>
      <c r="AHW11" s="276"/>
      <c r="AHX11" s="276"/>
      <c r="AHY11" s="276"/>
      <c r="AHZ11" s="276"/>
      <c r="AIA11" s="276"/>
      <c r="AIB11" s="276"/>
      <c r="AIC11" s="276"/>
      <c r="AID11" s="276"/>
      <c r="AIE11" s="276"/>
      <c r="AIF11" s="276"/>
      <c r="AIG11" s="276"/>
      <c r="AIH11" s="276"/>
      <c r="AII11" s="276"/>
      <c r="AIJ11" s="276"/>
      <c r="AIK11" s="276"/>
      <c r="AIL11" s="276"/>
      <c r="AIM11" s="276"/>
      <c r="AIN11" s="276"/>
      <c r="AIO11" s="276"/>
      <c r="AIP11" s="276"/>
      <c r="AIQ11" s="276"/>
      <c r="AIR11" s="276"/>
      <c r="AIS11" s="276"/>
      <c r="AIT11" s="276"/>
      <c r="AIU11" s="276"/>
      <c r="AIV11" s="276"/>
      <c r="AIW11" s="276"/>
      <c r="AIX11" s="276"/>
      <c r="AIY11" s="276"/>
      <c r="AIZ11" s="276"/>
      <c r="AJA11" s="276"/>
      <c r="AJB11" s="276"/>
      <c r="AJC11" s="276"/>
      <c r="AJD11" s="276"/>
      <c r="AJE11" s="276"/>
      <c r="AJF11" s="276"/>
      <c r="AJG11" s="276"/>
      <c r="AJH11" s="276"/>
      <c r="AJI11" s="276"/>
      <c r="AJJ11" s="276"/>
      <c r="AJK11" s="276"/>
      <c r="AJL11" s="276"/>
      <c r="AJM11" s="276"/>
      <c r="AJN11" s="276"/>
      <c r="AJO11" s="276"/>
      <c r="AJP11" s="276"/>
      <c r="AJQ11" s="276"/>
      <c r="AJR11" s="276"/>
      <c r="AJS11" s="276"/>
      <c r="AJT11" s="276"/>
      <c r="AJU11" s="276"/>
      <c r="AJV11" s="276"/>
      <c r="AJW11" s="276"/>
      <c r="AJX11" s="276"/>
      <c r="AJY11" s="276"/>
      <c r="AJZ11" s="276"/>
      <c r="AKA11" s="276"/>
      <c r="AKB11" s="276"/>
      <c r="AKC11" s="276"/>
      <c r="AKD11" s="276"/>
      <c r="AKE11" s="276"/>
      <c r="AKF11" s="276"/>
    </row>
    <row r="12" spans="1:968" s="174" customFormat="1">
      <c r="B12" s="206" t="s">
        <v>109</v>
      </c>
      <c r="C12" s="890" t="s">
        <v>538</v>
      </c>
      <c r="D12" s="898"/>
      <c r="E12" s="899"/>
      <c r="F12" s="893"/>
      <c r="G12" s="899"/>
      <c r="H12" s="189"/>
      <c r="I12" s="899"/>
      <c r="J12" s="189"/>
      <c r="K12" s="190"/>
      <c r="L12" s="191"/>
      <c r="M12" s="899"/>
      <c r="N12" s="191"/>
      <c r="O12" s="192"/>
      <c r="P12" s="192"/>
      <c r="Q12" s="192"/>
      <c r="R12" s="192"/>
      <c r="S12" s="264"/>
      <c r="T12" s="188"/>
      <c r="U12" s="188"/>
      <c r="W12" s="277"/>
      <c r="X12" s="276"/>
      <c r="Y12" s="276"/>
      <c r="Z12" s="276"/>
      <c r="AA12" s="276"/>
      <c r="AB12" s="276"/>
      <c r="AC12" s="276"/>
      <c r="AD12" s="276"/>
      <c r="AE12" s="276"/>
      <c r="AF12" s="276"/>
      <c r="AG12" s="276"/>
      <c r="AH12" s="276"/>
      <c r="AI12" s="276"/>
      <c r="AJ12" s="276"/>
      <c r="AK12" s="276"/>
      <c r="AL12" s="276"/>
      <c r="AM12" s="276"/>
      <c r="AN12" s="276"/>
      <c r="AO12" s="276"/>
      <c r="AP12" s="276"/>
      <c r="AQ12" s="276"/>
      <c r="AR12" s="276"/>
      <c r="AS12" s="276"/>
      <c r="AT12" s="276"/>
      <c r="AU12" s="276"/>
      <c r="AV12" s="276"/>
      <c r="AW12" s="276"/>
      <c r="AX12" s="276"/>
      <c r="AY12" s="276"/>
      <c r="AZ12" s="276"/>
      <c r="BA12" s="276"/>
      <c r="BB12" s="276"/>
      <c r="BC12" s="276"/>
      <c r="BD12" s="276"/>
      <c r="BE12" s="276"/>
      <c r="BF12" s="276"/>
      <c r="BG12" s="276"/>
      <c r="BH12" s="276"/>
      <c r="BI12" s="276"/>
      <c r="BJ12" s="276"/>
      <c r="BK12" s="276"/>
      <c r="BL12" s="276"/>
      <c r="BM12" s="276"/>
      <c r="BN12" s="276"/>
      <c r="BO12" s="276"/>
      <c r="BP12" s="276"/>
      <c r="BQ12" s="276"/>
      <c r="BR12" s="276"/>
      <c r="BS12" s="276"/>
      <c r="BT12" s="276"/>
      <c r="BU12" s="276"/>
      <c r="BV12" s="276"/>
      <c r="BW12" s="276"/>
      <c r="BX12" s="276"/>
      <c r="BY12" s="276"/>
      <c r="BZ12" s="276"/>
      <c r="CA12" s="276"/>
      <c r="CB12" s="276"/>
      <c r="CC12" s="276"/>
      <c r="CD12" s="276"/>
      <c r="CE12" s="276"/>
      <c r="CF12" s="276"/>
      <c r="CG12" s="276"/>
      <c r="CH12" s="276"/>
      <c r="CI12" s="276"/>
      <c r="CJ12" s="276"/>
      <c r="CK12" s="276"/>
      <c r="CL12" s="276"/>
      <c r="CM12" s="276"/>
      <c r="CN12" s="276"/>
      <c r="CO12" s="276"/>
      <c r="CP12" s="276"/>
      <c r="CQ12" s="276"/>
      <c r="CR12" s="276"/>
      <c r="CS12" s="276"/>
      <c r="CT12" s="276"/>
      <c r="CU12" s="276"/>
      <c r="CV12" s="276"/>
      <c r="CW12" s="276"/>
      <c r="CX12" s="276"/>
      <c r="CY12" s="276"/>
      <c r="CZ12" s="276"/>
      <c r="DA12" s="276"/>
      <c r="DB12" s="276"/>
      <c r="DC12" s="276"/>
      <c r="DD12" s="276"/>
      <c r="DE12" s="276"/>
      <c r="DF12" s="276"/>
      <c r="DG12" s="276"/>
      <c r="DH12" s="276"/>
      <c r="DI12" s="276"/>
      <c r="DJ12" s="276"/>
      <c r="DK12" s="276"/>
      <c r="DL12" s="276"/>
      <c r="DM12" s="276"/>
      <c r="DN12" s="276"/>
      <c r="DO12" s="276"/>
      <c r="DP12" s="276"/>
      <c r="DQ12" s="276"/>
      <c r="DR12" s="276"/>
      <c r="DS12" s="276"/>
      <c r="DT12" s="276"/>
      <c r="DU12" s="276"/>
      <c r="DV12" s="276"/>
      <c r="DW12" s="276"/>
      <c r="DX12" s="276"/>
      <c r="DY12" s="276"/>
      <c r="DZ12" s="276"/>
      <c r="EA12" s="276"/>
      <c r="EB12" s="276"/>
      <c r="EC12" s="276"/>
      <c r="ED12" s="276"/>
      <c r="EE12" s="276"/>
      <c r="EF12" s="276"/>
      <c r="EG12" s="276"/>
      <c r="EH12" s="276"/>
      <c r="EI12" s="276"/>
      <c r="EJ12" s="276"/>
      <c r="EK12" s="276"/>
      <c r="EL12" s="276"/>
      <c r="EM12" s="276"/>
      <c r="EN12" s="276"/>
      <c r="EO12" s="276"/>
      <c r="EP12" s="276"/>
      <c r="EQ12" s="276"/>
      <c r="ER12" s="276"/>
      <c r="ES12" s="276"/>
      <c r="ET12" s="276"/>
      <c r="EU12" s="276"/>
      <c r="EV12" s="276"/>
      <c r="EW12" s="276"/>
      <c r="EX12" s="276"/>
      <c r="EY12" s="276"/>
      <c r="EZ12" s="276"/>
      <c r="FA12" s="276"/>
      <c r="FB12" s="276"/>
      <c r="FC12" s="276"/>
      <c r="FD12" s="276"/>
      <c r="FE12" s="276"/>
      <c r="FF12" s="276"/>
      <c r="FG12" s="276"/>
      <c r="FH12" s="276"/>
      <c r="FI12" s="276"/>
      <c r="FJ12" s="276"/>
      <c r="FK12" s="276"/>
      <c r="FL12" s="276"/>
      <c r="FM12" s="276"/>
      <c r="FN12" s="276"/>
      <c r="FO12" s="276"/>
      <c r="FP12" s="276"/>
      <c r="FQ12" s="276"/>
      <c r="FR12" s="276"/>
      <c r="FS12" s="276"/>
      <c r="FT12" s="276"/>
      <c r="FU12" s="276"/>
      <c r="FV12" s="276"/>
      <c r="FW12" s="276"/>
      <c r="FX12" s="276"/>
      <c r="FY12" s="276"/>
      <c r="FZ12" s="276"/>
      <c r="GA12" s="276"/>
      <c r="GB12" s="276"/>
      <c r="GC12" s="276"/>
      <c r="GD12" s="276"/>
      <c r="GE12" s="276"/>
      <c r="GF12" s="276"/>
      <c r="GG12" s="276"/>
      <c r="GH12" s="276"/>
      <c r="GI12" s="276"/>
      <c r="GJ12" s="276"/>
      <c r="GK12" s="276"/>
      <c r="GL12" s="276"/>
      <c r="GM12" s="276"/>
      <c r="GN12" s="276"/>
      <c r="GO12" s="276"/>
      <c r="GP12" s="276"/>
      <c r="GQ12" s="276"/>
      <c r="GR12" s="276"/>
      <c r="GS12" s="276"/>
      <c r="GT12" s="276"/>
      <c r="GU12" s="276"/>
      <c r="GV12" s="276"/>
      <c r="GW12" s="276"/>
      <c r="GX12" s="276"/>
      <c r="GY12" s="276"/>
      <c r="GZ12" s="276"/>
      <c r="HA12" s="276"/>
      <c r="HB12" s="276"/>
      <c r="HC12" s="276"/>
      <c r="HD12" s="276"/>
      <c r="HE12" s="276"/>
      <c r="HF12" s="276"/>
      <c r="HG12" s="276"/>
      <c r="HH12" s="276"/>
      <c r="HI12" s="276"/>
      <c r="HJ12" s="276"/>
      <c r="HK12" s="276"/>
      <c r="HL12" s="276"/>
      <c r="HM12" s="276"/>
      <c r="HN12" s="276"/>
      <c r="HO12" s="276"/>
      <c r="HP12" s="276"/>
      <c r="HQ12" s="276"/>
      <c r="HR12" s="276"/>
      <c r="HS12" s="276"/>
      <c r="HT12" s="276"/>
      <c r="HU12" s="276"/>
      <c r="HV12" s="276"/>
      <c r="HW12" s="276"/>
      <c r="HX12" s="276"/>
      <c r="HY12" s="276"/>
      <c r="HZ12" s="276"/>
      <c r="IA12" s="276"/>
      <c r="IB12" s="276"/>
      <c r="IC12" s="276"/>
      <c r="ID12" s="276"/>
      <c r="IE12" s="276"/>
      <c r="IF12" s="276"/>
      <c r="IG12" s="276"/>
      <c r="IH12" s="276"/>
      <c r="II12" s="276"/>
      <c r="IJ12" s="276"/>
      <c r="IK12" s="276"/>
      <c r="IL12" s="276"/>
      <c r="IM12" s="276"/>
      <c r="IN12" s="276"/>
      <c r="IO12" s="276"/>
      <c r="IP12" s="276"/>
      <c r="IQ12" s="276"/>
      <c r="IR12" s="276"/>
      <c r="IS12" s="276"/>
      <c r="IT12" s="276"/>
      <c r="IU12" s="276"/>
      <c r="IV12" s="276"/>
      <c r="IW12" s="276"/>
      <c r="IX12" s="276"/>
      <c r="IY12" s="276"/>
      <c r="IZ12" s="276"/>
      <c r="JA12" s="276"/>
      <c r="JB12" s="276"/>
      <c r="JC12" s="276"/>
      <c r="JD12" s="276"/>
      <c r="JE12" s="276"/>
      <c r="JF12" s="276"/>
      <c r="JG12" s="276"/>
      <c r="JH12" s="276"/>
      <c r="JI12" s="276"/>
      <c r="JJ12" s="276"/>
      <c r="JK12" s="276"/>
      <c r="JL12" s="276"/>
      <c r="JM12" s="276"/>
      <c r="JN12" s="276"/>
      <c r="JO12" s="276"/>
      <c r="JP12" s="276"/>
      <c r="JQ12" s="276"/>
      <c r="JR12" s="276"/>
      <c r="JS12" s="276"/>
      <c r="JT12" s="276"/>
      <c r="JU12" s="276"/>
      <c r="JV12" s="276"/>
      <c r="JW12" s="276"/>
      <c r="JX12" s="276"/>
      <c r="JY12" s="276"/>
      <c r="JZ12" s="276"/>
      <c r="KA12" s="276"/>
      <c r="KB12" s="276"/>
      <c r="KC12" s="276"/>
      <c r="KD12" s="276"/>
      <c r="KE12" s="276"/>
      <c r="KF12" s="276"/>
      <c r="KG12" s="276"/>
      <c r="KH12" s="276"/>
      <c r="KI12" s="276"/>
      <c r="KJ12" s="276"/>
      <c r="KK12" s="276"/>
      <c r="KL12" s="276"/>
      <c r="KM12" s="276"/>
      <c r="KN12" s="276"/>
      <c r="KO12" s="276"/>
      <c r="KP12" s="276"/>
      <c r="KQ12" s="276"/>
      <c r="KR12" s="276"/>
      <c r="KS12" s="276"/>
      <c r="KT12" s="276"/>
      <c r="KU12" s="276"/>
      <c r="KV12" s="276"/>
      <c r="KW12" s="276"/>
      <c r="KX12" s="276"/>
      <c r="KY12" s="276"/>
      <c r="KZ12" s="276"/>
      <c r="LA12" s="276"/>
      <c r="LB12" s="276"/>
      <c r="LC12" s="276"/>
      <c r="LD12" s="276"/>
      <c r="LE12" s="276"/>
      <c r="LF12" s="276"/>
      <c r="LG12" s="276"/>
      <c r="LH12" s="276"/>
      <c r="LI12" s="276"/>
      <c r="LJ12" s="276"/>
      <c r="LK12" s="276"/>
      <c r="LL12" s="276"/>
      <c r="LM12" s="276"/>
      <c r="LN12" s="276"/>
      <c r="LO12" s="276"/>
      <c r="LP12" s="276"/>
      <c r="LQ12" s="276"/>
      <c r="LR12" s="276"/>
      <c r="LS12" s="276"/>
      <c r="LT12" s="276"/>
      <c r="LU12" s="276"/>
      <c r="LV12" s="276"/>
      <c r="LW12" s="276"/>
      <c r="LX12" s="276"/>
      <c r="LY12" s="276"/>
      <c r="LZ12" s="276"/>
      <c r="MA12" s="276"/>
      <c r="MB12" s="276"/>
      <c r="MC12" s="276"/>
      <c r="MD12" s="276"/>
      <c r="ME12" s="276"/>
      <c r="MF12" s="276"/>
      <c r="MG12" s="276"/>
      <c r="MH12" s="276"/>
      <c r="MI12" s="276"/>
      <c r="MJ12" s="276"/>
      <c r="MK12" s="276"/>
      <c r="ML12" s="276"/>
      <c r="MM12" s="276"/>
      <c r="MN12" s="276"/>
      <c r="MO12" s="276"/>
      <c r="MP12" s="276"/>
      <c r="MQ12" s="276"/>
      <c r="MR12" s="276"/>
      <c r="MS12" s="276"/>
      <c r="MT12" s="276"/>
      <c r="MU12" s="276"/>
      <c r="MV12" s="276"/>
      <c r="MW12" s="276"/>
      <c r="MX12" s="276"/>
      <c r="MY12" s="276"/>
      <c r="MZ12" s="276"/>
      <c r="NA12" s="276"/>
      <c r="NB12" s="276"/>
      <c r="NC12" s="276"/>
      <c r="ND12" s="276"/>
      <c r="NE12" s="276"/>
      <c r="NF12" s="276"/>
      <c r="NG12" s="276"/>
      <c r="NH12" s="276"/>
      <c r="NI12" s="276"/>
      <c r="NJ12" s="276"/>
      <c r="NK12" s="276"/>
      <c r="NL12" s="276"/>
      <c r="NM12" s="276"/>
      <c r="NN12" s="276"/>
      <c r="NO12" s="276"/>
      <c r="NP12" s="276"/>
      <c r="NQ12" s="276"/>
      <c r="NR12" s="276"/>
      <c r="NS12" s="276"/>
      <c r="NT12" s="276"/>
      <c r="NU12" s="276"/>
      <c r="NV12" s="276"/>
      <c r="NW12" s="276"/>
      <c r="NX12" s="276"/>
      <c r="NY12" s="276"/>
      <c r="NZ12" s="276"/>
      <c r="OA12" s="276"/>
      <c r="OB12" s="276"/>
      <c r="OC12" s="276"/>
      <c r="OD12" s="276"/>
      <c r="OE12" s="276"/>
      <c r="OF12" s="276"/>
      <c r="OG12" s="276"/>
      <c r="OH12" s="276"/>
      <c r="OI12" s="276"/>
      <c r="OJ12" s="276"/>
      <c r="OK12" s="276"/>
      <c r="OL12" s="276"/>
      <c r="OM12" s="276"/>
      <c r="ON12" s="276"/>
      <c r="OO12" s="276"/>
      <c r="OP12" s="276"/>
      <c r="OQ12" s="276"/>
      <c r="OR12" s="276"/>
      <c r="OS12" s="276"/>
      <c r="OT12" s="276"/>
      <c r="OU12" s="276"/>
      <c r="OV12" s="276"/>
      <c r="OW12" s="276"/>
      <c r="OX12" s="276"/>
      <c r="OY12" s="276"/>
      <c r="OZ12" s="276"/>
      <c r="PA12" s="276"/>
      <c r="PB12" s="276"/>
      <c r="PC12" s="276"/>
      <c r="PD12" s="276"/>
      <c r="PE12" s="276"/>
      <c r="PF12" s="276"/>
      <c r="PG12" s="276"/>
      <c r="PH12" s="276"/>
      <c r="PI12" s="276"/>
      <c r="PJ12" s="276"/>
      <c r="PK12" s="276"/>
      <c r="PL12" s="276"/>
      <c r="PM12" s="276"/>
      <c r="PN12" s="276"/>
      <c r="PO12" s="276"/>
      <c r="PP12" s="276"/>
      <c r="PQ12" s="276"/>
      <c r="PR12" s="276"/>
      <c r="PS12" s="276"/>
      <c r="PT12" s="276"/>
      <c r="PU12" s="276"/>
      <c r="PV12" s="276"/>
      <c r="PW12" s="276"/>
      <c r="PX12" s="276"/>
      <c r="PY12" s="276"/>
      <c r="PZ12" s="276"/>
      <c r="QA12" s="276"/>
      <c r="QB12" s="276"/>
      <c r="QC12" s="276"/>
      <c r="QD12" s="276"/>
      <c r="QE12" s="276"/>
      <c r="QF12" s="276"/>
      <c r="QG12" s="276"/>
      <c r="QH12" s="276"/>
      <c r="QI12" s="276"/>
      <c r="QJ12" s="276"/>
      <c r="QK12" s="276"/>
      <c r="QL12" s="276"/>
      <c r="QM12" s="276"/>
      <c r="QN12" s="276"/>
      <c r="QO12" s="276"/>
      <c r="QP12" s="276"/>
      <c r="QQ12" s="276"/>
      <c r="QR12" s="276"/>
      <c r="QS12" s="276"/>
      <c r="QT12" s="276"/>
      <c r="QU12" s="276"/>
      <c r="QV12" s="276"/>
      <c r="QW12" s="276"/>
      <c r="QX12" s="276"/>
      <c r="QY12" s="276"/>
      <c r="QZ12" s="276"/>
      <c r="RA12" s="276"/>
      <c r="RB12" s="276"/>
      <c r="RC12" s="276"/>
      <c r="RD12" s="276"/>
      <c r="RE12" s="276"/>
      <c r="RF12" s="276"/>
      <c r="RG12" s="276"/>
      <c r="RH12" s="276"/>
      <c r="RI12" s="276"/>
      <c r="RJ12" s="276"/>
      <c r="RK12" s="276"/>
      <c r="RL12" s="276"/>
      <c r="RM12" s="276"/>
      <c r="RN12" s="276"/>
      <c r="RO12" s="276"/>
      <c r="RP12" s="276"/>
      <c r="RQ12" s="276"/>
      <c r="RR12" s="276"/>
      <c r="RS12" s="276"/>
      <c r="RT12" s="276"/>
      <c r="RU12" s="276"/>
      <c r="RV12" s="276"/>
      <c r="RW12" s="276"/>
      <c r="RX12" s="276"/>
      <c r="RY12" s="276"/>
      <c r="RZ12" s="276"/>
      <c r="SA12" s="276"/>
      <c r="SB12" s="276"/>
      <c r="SC12" s="276"/>
      <c r="SD12" s="276"/>
      <c r="SE12" s="276"/>
      <c r="SF12" s="276"/>
      <c r="SG12" s="276"/>
      <c r="SH12" s="276"/>
      <c r="SI12" s="276"/>
      <c r="SJ12" s="276"/>
      <c r="SK12" s="276"/>
      <c r="SL12" s="276"/>
      <c r="SM12" s="276"/>
      <c r="SN12" s="276"/>
      <c r="SO12" s="276"/>
      <c r="SP12" s="276"/>
      <c r="SQ12" s="276"/>
      <c r="SR12" s="276"/>
      <c r="SS12" s="276"/>
      <c r="ST12" s="276"/>
      <c r="SU12" s="276"/>
      <c r="SV12" s="276"/>
      <c r="SW12" s="276"/>
      <c r="SX12" s="276"/>
      <c r="SY12" s="276"/>
      <c r="SZ12" s="276"/>
      <c r="TA12" s="276"/>
      <c r="TB12" s="276"/>
      <c r="TC12" s="276"/>
      <c r="TD12" s="276"/>
      <c r="TE12" s="276"/>
      <c r="TF12" s="276"/>
      <c r="TG12" s="276"/>
      <c r="TH12" s="276"/>
      <c r="TI12" s="276"/>
      <c r="TJ12" s="276"/>
      <c r="TK12" s="276"/>
      <c r="TL12" s="276"/>
      <c r="TM12" s="276"/>
      <c r="TN12" s="276"/>
      <c r="TO12" s="276"/>
      <c r="TP12" s="276"/>
      <c r="TQ12" s="276"/>
      <c r="TR12" s="276"/>
      <c r="TS12" s="276"/>
      <c r="TT12" s="276"/>
      <c r="TU12" s="276"/>
      <c r="TV12" s="276"/>
      <c r="TW12" s="276"/>
      <c r="TX12" s="276"/>
      <c r="TY12" s="276"/>
      <c r="TZ12" s="276"/>
      <c r="UA12" s="276"/>
      <c r="UB12" s="276"/>
      <c r="UC12" s="276"/>
      <c r="UD12" s="276"/>
      <c r="UE12" s="276"/>
      <c r="UF12" s="276"/>
      <c r="UG12" s="276"/>
      <c r="UH12" s="276"/>
      <c r="UI12" s="276"/>
      <c r="UJ12" s="276"/>
      <c r="UK12" s="276"/>
      <c r="UL12" s="276"/>
      <c r="UM12" s="276"/>
      <c r="UN12" s="276"/>
      <c r="UO12" s="276"/>
      <c r="UP12" s="276"/>
      <c r="UQ12" s="276"/>
      <c r="UR12" s="276"/>
      <c r="US12" s="276"/>
      <c r="UT12" s="276"/>
      <c r="UU12" s="276"/>
      <c r="UV12" s="276"/>
      <c r="UW12" s="276"/>
      <c r="UX12" s="276"/>
      <c r="UY12" s="276"/>
      <c r="UZ12" s="276"/>
      <c r="VA12" s="276"/>
      <c r="VB12" s="276"/>
      <c r="VC12" s="276"/>
      <c r="VD12" s="276"/>
      <c r="VE12" s="276"/>
      <c r="VF12" s="276"/>
      <c r="VG12" s="276"/>
      <c r="VH12" s="276"/>
      <c r="VI12" s="276"/>
      <c r="VJ12" s="276"/>
      <c r="VK12" s="276"/>
      <c r="VL12" s="276"/>
      <c r="VM12" s="276"/>
      <c r="VN12" s="276"/>
      <c r="VO12" s="276"/>
      <c r="VP12" s="276"/>
      <c r="VQ12" s="276"/>
      <c r="VR12" s="276"/>
      <c r="VS12" s="276"/>
      <c r="VT12" s="276"/>
      <c r="VU12" s="276"/>
      <c r="VV12" s="276"/>
      <c r="VW12" s="276"/>
      <c r="VX12" s="276"/>
      <c r="VY12" s="276"/>
      <c r="VZ12" s="276"/>
      <c r="WA12" s="276"/>
      <c r="WB12" s="276"/>
      <c r="WC12" s="276"/>
      <c r="WD12" s="276"/>
      <c r="WE12" s="276"/>
      <c r="WF12" s="276"/>
      <c r="WG12" s="276"/>
      <c r="WH12" s="276"/>
      <c r="WI12" s="276"/>
      <c r="WJ12" s="276"/>
      <c r="WK12" s="276"/>
      <c r="WL12" s="276"/>
      <c r="WM12" s="276"/>
      <c r="WN12" s="276"/>
      <c r="WO12" s="276"/>
      <c r="WP12" s="276"/>
      <c r="WQ12" s="276"/>
      <c r="WR12" s="276"/>
      <c r="WS12" s="276"/>
      <c r="WT12" s="276"/>
      <c r="WU12" s="276"/>
      <c r="WV12" s="276"/>
      <c r="WW12" s="276"/>
      <c r="WX12" s="276"/>
      <c r="WY12" s="276"/>
      <c r="WZ12" s="276"/>
      <c r="XA12" s="276"/>
      <c r="XB12" s="276"/>
      <c r="XC12" s="276"/>
      <c r="XD12" s="276"/>
      <c r="XE12" s="276"/>
      <c r="XF12" s="276"/>
      <c r="XG12" s="276"/>
      <c r="XH12" s="276"/>
      <c r="XI12" s="276"/>
      <c r="XJ12" s="276"/>
      <c r="XK12" s="276"/>
      <c r="XL12" s="276"/>
      <c r="XM12" s="276"/>
      <c r="XN12" s="276"/>
      <c r="XO12" s="276"/>
      <c r="XP12" s="276"/>
      <c r="XQ12" s="276"/>
      <c r="XR12" s="276"/>
      <c r="XS12" s="276"/>
      <c r="XT12" s="276"/>
      <c r="XU12" s="276"/>
      <c r="XV12" s="276"/>
      <c r="XW12" s="276"/>
      <c r="XX12" s="276"/>
      <c r="XY12" s="276"/>
      <c r="XZ12" s="276"/>
      <c r="YA12" s="276"/>
      <c r="YB12" s="276"/>
      <c r="YC12" s="276"/>
      <c r="YD12" s="276"/>
      <c r="YE12" s="276"/>
      <c r="YF12" s="276"/>
      <c r="YG12" s="276"/>
      <c r="YH12" s="276"/>
      <c r="YI12" s="276"/>
      <c r="YJ12" s="276"/>
      <c r="YK12" s="276"/>
      <c r="YL12" s="276"/>
      <c r="YM12" s="276"/>
      <c r="YN12" s="276"/>
      <c r="YO12" s="276"/>
      <c r="YP12" s="276"/>
      <c r="YQ12" s="276"/>
      <c r="YR12" s="276"/>
      <c r="YS12" s="276"/>
      <c r="YT12" s="276"/>
      <c r="YU12" s="276"/>
      <c r="YV12" s="276"/>
      <c r="YW12" s="276"/>
      <c r="YX12" s="276"/>
      <c r="YY12" s="276"/>
      <c r="YZ12" s="276"/>
      <c r="ZA12" s="276"/>
      <c r="ZB12" s="276"/>
      <c r="ZC12" s="276"/>
      <c r="ZD12" s="276"/>
      <c r="ZE12" s="276"/>
      <c r="ZF12" s="276"/>
      <c r="ZG12" s="276"/>
      <c r="ZH12" s="276"/>
      <c r="ZI12" s="276"/>
      <c r="ZJ12" s="276"/>
      <c r="ZK12" s="276"/>
      <c r="ZL12" s="276"/>
      <c r="ZM12" s="276"/>
      <c r="ZN12" s="276"/>
      <c r="ZO12" s="276"/>
      <c r="ZP12" s="276"/>
      <c r="ZQ12" s="276"/>
      <c r="ZR12" s="276"/>
      <c r="ZS12" s="276"/>
      <c r="ZT12" s="276"/>
      <c r="ZU12" s="276"/>
      <c r="ZV12" s="276"/>
      <c r="ZW12" s="276"/>
      <c r="ZX12" s="276"/>
      <c r="ZY12" s="276"/>
      <c r="ZZ12" s="276"/>
      <c r="AAA12" s="276"/>
      <c r="AAB12" s="276"/>
      <c r="AAC12" s="276"/>
      <c r="AAD12" s="276"/>
      <c r="AAE12" s="276"/>
      <c r="AAF12" s="276"/>
      <c r="AAG12" s="276"/>
      <c r="AAH12" s="276"/>
      <c r="AAI12" s="276"/>
      <c r="AAJ12" s="276"/>
      <c r="AAK12" s="276"/>
      <c r="AAL12" s="276"/>
      <c r="AAM12" s="276"/>
      <c r="AAN12" s="276"/>
      <c r="AAO12" s="276"/>
      <c r="AAP12" s="276"/>
      <c r="AAQ12" s="276"/>
      <c r="AAR12" s="276"/>
      <c r="AAS12" s="276"/>
      <c r="AAT12" s="276"/>
      <c r="AAU12" s="276"/>
      <c r="AAV12" s="276"/>
      <c r="AAW12" s="276"/>
      <c r="AAX12" s="276"/>
      <c r="AAY12" s="276"/>
      <c r="AAZ12" s="276"/>
      <c r="ABA12" s="276"/>
      <c r="ABB12" s="276"/>
      <c r="ABC12" s="276"/>
      <c r="ABD12" s="276"/>
      <c r="ABE12" s="276"/>
      <c r="ABF12" s="276"/>
      <c r="ABG12" s="276"/>
      <c r="ABH12" s="276"/>
      <c r="ABI12" s="276"/>
      <c r="ABJ12" s="276"/>
      <c r="ABK12" s="276"/>
      <c r="ABL12" s="276"/>
      <c r="ABM12" s="276"/>
      <c r="ABN12" s="276"/>
      <c r="ABO12" s="276"/>
      <c r="ABP12" s="276"/>
      <c r="ABQ12" s="276"/>
      <c r="ABR12" s="276"/>
      <c r="ABS12" s="276"/>
      <c r="ABT12" s="276"/>
      <c r="ABU12" s="276"/>
      <c r="ABV12" s="276"/>
      <c r="ABW12" s="276"/>
      <c r="ABX12" s="276"/>
      <c r="ABY12" s="276"/>
      <c r="ABZ12" s="276"/>
      <c r="ACA12" s="276"/>
      <c r="ACB12" s="276"/>
      <c r="ACC12" s="276"/>
      <c r="ACD12" s="276"/>
      <c r="ACE12" s="276"/>
      <c r="ACF12" s="276"/>
      <c r="ACG12" s="276"/>
      <c r="ACH12" s="276"/>
      <c r="ACI12" s="276"/>
      <c r="ACJ12" s="276"/>
      <c r="ACK12" s="276"/>
      <c r="ACL12" s="276"/>
      <c r="ACM12" s="276"/>
      <c r="ACN12" s="276"/>
      <c r="ACO12" s="276"/>
      <c r="ACP12" s="276"/>
      <c r="ACQ12" s="276"/>
      <c r="ACR12" s="276"/>
      <c r="ACS12" s="276"/>
      <c r="ACT12" s="276"/>
      <c r="ACU12" s="276"/>
      <c r="ACV12" s="276"/>
      <c r="ACW12" s="276"/>
      <c r="ACX12" s="276"/>
      <c r="ACY12" s="276"/>
      <c r="ACZ12" s="276"/>
      <c r="ADA12" s="276"/>
      <c r="ADB12" s="276"/>
      <c r="ADC12" s="276"/>
      <c r="ADD12" s="276"/>
      <c r="ADE12" s="276"/>
      <c r="ADF12" s="276"/>
      <c r="ADG12" s="276"/>
      <c r="ADH12" s="276"/>
      <c r="ADI12" s="276"/>
      <c r="ADJ12" s="276"/>
      <c r="ADK12" s="276"/>
      <c r="ADL12" s="276"/>
      <c r="ADM12" s="276"/>
      <c r="ADN12" s="276"/>
      <c r="ADO12" s="276"/>
      <c r="ADP12" s="276"/>
      <c r="ADQ12" s="276"/>
      <c r="ADR12" s="276"/>
      <c r="ADS12" s="276"/>
      <c r="ADT12" s="276"/>
      <c r="ADU12" s="276"/>
      <c r="ADV12" s="276"/>
      <c r="ADW12" s="276"/>
      <c r="ADX12" s="276"/>
      <c r="ADY12" s="276"/>
      <c r="ADZ12" s="276"/>
      <c r="AEA12" s="276"/>
      <c r="AEB12" s="276"/>
      <c r="AEC12" s="276"/>
      <c r="AED12" s="276"/>
      <c r="AEE12" s="276"/>
      <c r="AEF12" s="276"/>
      <c r="AEG12" s="276"/>
      <c r="AEH12" s="276"/>
      <c r="AEI12" s="276"/>
      <c r="AEJ12" s="276"/>
      <c r="AEK12" s="276"/>
      <c r="AEL12" s="276"/>
      <c r="AEM12" s="276"/>
      <c r="AEN12" s="276"/>
      <c r="AEO12" s="276"/>
      <c r="AEP12" s="276"/>
      <c r="AEQ12" s="276"/>
      <c r="AER12" s="276"/>
      <c r="AES12" s="276"/>
      <c r="AET12" s="276"/>
      <c r="AEU12" s="276"/>
      <c r="AEV12" s="276"/>
      <c r="AEW12" s="276"/>
      <c r="AEX12" s="276"/>
      <c r="AEY12" s="276"/>
      <c r="AEZ12" s="276"/>
      <c r="AFA12" s="276"/>
      <c r="AFB12" s="276"/>
      <c r="AFC12" s="276"/>
      <c r="AFD12" s="276"/>
      <c r="AFE12" s="276"/>
      <c r="AFF12" s="276"/>
      <c r="AFG12" s="276"/>
      <c r="AFH12" s="276"/>
      <c r="AFI12" s="276"/>
      <c r="AFJ12" s="276"/>
      <c r="AFK12" s="276"/>
      <c r="AFL12" s="276"/>
      <c r="AFM12" s="276"/>
      <c r="AFN12" s="276"/>
      <c r="AFO12" s="276"/>
      <c r="AFP12" s="276"/>
      <c r="AFQ12" s="276"/>
      <c r="AFR12" s="276"/>
      <c r="AFS12" s="276"/>
      <c r="AFT12" s="276"/>
      <c r="AFU12" s="276"/>
      <c r="AFV12" s="276"/>
      <c r="AFW12" s="276"/>
      <c r="AFX12" s="276"/>
      <c r="AFY12" s="276"/>
      <c r="AFZ12" s="276"/>
      <c r="AGA12" s="276"/>
      <c r="AGB12" s="276"/>
      <c r="AGC12" s="276"/>
      <c r="AGD12" s="276"/>
      <c r="AGE12" s="276"/>
      <c r="AGF12" s="276"/>
      <c r="AGG12" s="276"/>
      <c r="AGH12" s="276"/>
      <c r="AGI12" s="276"/>
      <c r="AGJ12" s="276"/>
      <c r="AGK12" s="276"/>
      <c r="AGL12" s="276"/>
      <c r="AGM12" s="276"/>
      <c r="AGN12" s="276"/>
      <c r="AGO12" s="276"/>
      <c r="AGP12" s="276"/>
      <c r="AGQ12" s="276"/>
      <c r="AGR12" s="276"/>
      <c r="AGS12" s="276"/>
      <c r="AGT12" s="276"/>
      <c r="AGU12" s="276"/>
      <c r="AGV12" s="276"/>
      <c r="AGW12" s="276"/>
      <c r="AGX12" s="276"/>
      <c r="AGY12" s="276"/>
      <c r="AGZ12" s="276"/>
      <c r="AHA12" s="276"/>
      <c r="AHB12" s="276"/>
      <c r="AHC12" s="276"/>
      <c r="AHD12" s="276"/>
      <c r="AHE12" s="276"/>
      <c r="AHF12" s="276"/>
      <c r="AHG12" s="276"/>
      <c r="AHH12" s="276"/>
      <c r="AHI12" s="276"/>
      <c r="AHJ12" s="276"/>
      <c r="AHK12" s="276"/>
      <c r="AHL12" s="276"/>
      <c r="AHM12" s="276"/>
      <c r="AHN12" s="276"/>
      <c r="AHO12" s="276"/>
      <c r="AHP12" s="276"/>
      <c r="AHQ12" s="276"/>
      <c r="AHR12" s="276"/>
      <c r="AHS12" s="276"/>
      <c r="AHT12" s="276"/>
      <c r="AHU12" s="276"/>
      <c r="AHV12" s="276"/>
      <c r="AHW12" s="276"/>
      <c r="AHX12" s="276"/>
      <c r="AHY12" s="276"/>
      <c r="AHZ12" s="276"/>
      <c r="AIA12" s="276"/>
      <c r="AIB12" s="276"/>
      <c r="AIC12" s="276"/>
      <c r="AID12" s="276"/>
      <c r="AIE12" s="276"/>
      <c r="AIF12" s="276"/>
      <c r="AIG12" s="276"/>
      <c r="AIH12" s="276"/>
      <c r="AII12" s="276"/>
      <c r="AIJ12" s="276"/>
      <c r="AIK12" s="276"/>
      <c r="AIL12" s="276"/>
      <c r="AIM12" s="276"/>
      <c r="AIN12" s="276"/>
      <c r="AIO12" s="276"/>
      <c r="AIP12" s="276"/>
      <c r="AIQ12" s="276"/>
      <c r="AIR12" s="276"/>
      <c r="AIS12" s="276"/>
      <c r="AIT12" s="276"/>
      <c r="AIU12" s="276"/>
      <c r="AIV12" s="276"/>
      <c r="AIW12" s="276"/>
      <c r="AIX12" s="276"/>
      <c r="AIY12" s="276"/>
      <c r="AIZ12" s="276"/>
      <c r="AJA12" s="276"/>
      <c r="AJB12" s="276"/>
      <c r="AJC12" s="276"/>
      <c r="AJD12" s="276"/>
      <c r="AJE12" s="276"/>
      <c r="AJF12" s="276"/>
      <c r="AJG12" s="276"/>
      <c r="AJH12" s="276"/>
      <c r="AJI12" s="276"/>
      <c r="AJJ12" s="276"/>
      <c r="AJK12" s="276"/>
      <c r="AJL12" s="276"/>
      <c r="AJM12" s="276"/>
      <c r="AJN12" s="276"/>
      <c r="AJO12" s="276"/>
      <c r="AJP12" s="276"/>
      <c r="AJQ12" s="276"/>
      <c r="AJR12" s="276"/>
      <c r="AJS12" s="276"/>
      <c r="AJT12" s="276"/>
      <c r="AJU12" s="276"/>
      <c r="AJV12" s="276"/>
      <c r="AJW12" s="276"/>
      <c r="AJX12" s="276"/>
      <c r="AJY12" s="276"/>
      <c r="AJZ12" s="276"/>
      <c r="AKA12" s="276"/>
      <c r="AKB12" s="276"/>
      <c r="AKC12" s="276"/>
      <c r="AKD12" s="276"/>
      <c r="AKE12" s="276"/>
      <c r="AKF12" s="276"/>
    </row>
    <row r="13" spans="1:968" s="174" customFormat="1">
      <c r="B13" s="206" t="s">
        <v>109</v>
      </c>
      <c r="C13" t="s">
        <v>304</v>
      </c>
      <c r="D13" s="898"/>
      <c r="E13" s="899">
        <v>20</v>
      </c>
      <c r="F13" s="893" t="s">
        <v>131</v>
      </c>
      <c r="G13" s="899">
        <v>65484</v>
      </c>
      <c r="H13" s="189">
        <v>78132.149999999994</v>
      </c>
      <c r="I13" s="189">
        <v>277094.5</v>
      </c>
      <c r="J13" s="189">
        <v>444577.69999999995</v>
      </c>
      <c r="K13" s="190">
        <v>721672.2</v>
      </c>
      <c r="L13" s="191">
        <v>0</v>
      </c>
      <c r="M13" s="191">
        <v>355226.65</v>
      </c>
      <c r="N13" s="191">
        <v>799804.35</v>
      </c>
      <c r="O13" s="192"/>
      <c r="P13" s="192">
        <f t="shared" si="0"/>
        <v>329523.79406307975</v>
      </c>
      <c r="Q13" s="192">
        <f t="shared" si="1"/>
        <v>741933.53432282002</v>
      </c>
      <c r="R13" s="192">
        <v>755487.9641301377</v>
      </c>
      <c r="S13" s="264">
        <v>0</v>
      </c>
      <c r="T13" s="188">
        <f>R13/P13</f>
        <v>2.2926658946683434</v>
      </c>
      <c r="U13" s="188">
        <f t="shared" si="2"/>
        <v>1.1200959683021445</v>
      </c>
      <c r="W13" s="277"/>
      <c r="X13" s="276"/>
      <c r="Y13" s="276"/>
      <c r="Z13" s="276"/>
      <c r="AA13" s="276"/>
      <c r="AB13" s="276"/>
      <c r="AC13" s="276"/>
      <c r="AD13" s="276"/>
      <c r="AE13" s="276"/>
      <c r="AF13" s="276"/>
      <c r="AG13" s="276"/>
      <c r="AH13" s="276"/>
      <c r="AI13" s="276"/>
      <c r="AJ13" s="276"/>
      <c r="AK13" s="276"/>
      <c r="AL13" s="276"/>
      <c r="AM13" s="276"/>
      <c r="AN13" s="276"/>
      <c r="AO13" s="276"/>
      <c r="AP13" s="276"/>
      <c r="AQ13" s="276"/>
      <c r="AR13" s="276"/>
      <c r="AS13" s="276"/>
      <c r="AT13" s="276"/>
      <c r="AU13" s="276"/>
      <c r="AV13" s="276"/>
      <c r="AW13" s="276"/>
      <c r="AX13" s="276"/>
      <c r="AY13" s="276"/>
      <c r="AZ13" s="276"/>
      <c r="BA13" s="276"/>
      <c r="BB13" s="276"/>
      <c r="BC13" s="276"/>
      <c r="BD13" s="276"/>
      <c r="BE13" s="276"/>
      <c r="BF13" s="276"/>
      <c r="BG13" s="276"/>
      <c r="BH13" s="276"/>
      <c r="BI13" s="276"/>
      <c r="BJ13" s="276"/>
      <c r="BK13" s="276"/>
      <c r="BL13" s="276"/>
      <c r="BM13" s="276"/>
      <c r="BN13" s="276"/>
      <c r="BO13" s="276"/>
      <c r="BP13" s="276"/>
      <c r="BQ13" s="276"/>
      <c r="BR13" s="276"/>
      <c r="BS13" s="276"/>
      <c r="BT13" s="276"/>
      <c r="BU13" s="276"/>
      <c r="BV13" s="276"/>
      <c r="BW13" s="276"/>
      <c r="BX13" s="276"/>
      <c r="BY13" s="276"/>
      <c r="BZ13" s="276"/>
      <c r="CA13" s="276"/>
      <c r="CB13" s="276"/>
      <c r="CC13" s="276"/>
      <c r="CD13" s="276"/>
      <c r="CE13" s="276"/>
      <c r="CF13" s="276"/>
      <c r="CG13" s="276"/>
      <c r="CH13" s="276"/>
      <c r="CI13" s="276"/>
      <c r="CJ13" s="276"/>
      <c r="CK13" s="276"/>
      <c r="CL13" s="276"/>
      <c r="CM13" s="276"/>
      <c r="CN13" s="276"/>
      <c r="CO13" s="276"/>
      <c r="CP13" s="276"/>
      <c r="CQ13" s="276"/>
      <c r="CR13" s="276"/>
      <c r="CS13" s="276"/>
      <c r="CT13" s="276"/>
      <c r="CU13" s="276"/>
      <c r="CV13" s="276"/>
      <c r="CW13" s="276"/>
      <c r="CX13" s="276"/>
      <c r="CY13" s="276"/>
      <c r="CZ13" s="276"/>
      <c r="DA13" s="276"/>
      <c r="DB13" s="276"/>
      <c r="DC13" s="276"/>
      <c r="DD13" s="276"/>
      <c r="DE13" s="276"/>
      <c r="DF13" s="276"/>
      <c r="DG13" s="276"/>
      <c r="DH13" s="276"/>
      <c r="DI13" s="276"/>
      <c r="DJ13" s="276"/>
      <c r="DK13" s="276"/>
      <c r="DL13" s="276"/>
      <c r="DM13" s="276"/>
      <c r="DN13" s="276"/>
      <c r="DO13" s="276"/>
      <c r="DP13" s="276"/>
      <c r="DQ13" s="276"/>
      <c r="DR13" s="276"/>
      <c r="DS13" s="276"/>
      <c r="DT13" s="276"/>
      <c r="DU13" s="276"/>
      <c r="DV13" s="276"/>
      <c r="DW13" s="276"/>
      <c r="DX13" s="276"/>
      <c r="DY13" s="276"/>
      <c r="DZ13" s="276"/>
      <c r="EA13" s="276"/>
      <c r="EB13" s="276"/>
      <c r="EC13" s="276"/>
      <c r="ED13" s="276"/>
      <c r="EE13" s="276"/>
      <c r="EF13" s="276"/>
      <c r="EG13" s="276"/>
      <c r="EH13" s="276"/>
      <c r="EI13" s="276"/>
      <c r="EJ13" s="276"/>
      <c r="EK13" s="276"/>
      <c r="EL13" s="276"/>
      <c r="EM13" s="276"/>
      <c r="EN13" s="276"/>
      <c r="EO13" s="276"/>
      <c r="EP13" s="276"/>
      <c r="EQ13" s="276"/>
      <c r="ER13" s="276"/>
      <c r="ES13" s="276"/>
      <c r="ET13" s="276"/>
      <c r="EU13" s="276"/>
      <c r="EV13" s="276"/>
      <c r="EW13" s="276"/>
      <c r="EX13" s="276"/>
      <c r="EY13" s="276"/>
      <c r="EZ13" s="276"/>
      <c r="FA13" s="276"/>
      <c r="FB13" s="276"/>
      <c r="FC13" s="276"/>
      <c r="FD13" s="276"/>
      <c r="FE13" s="276"/>
      <c r="FF13" s="276"/>
      <c r="FG13" s="276"/>
      <c r="FH13" s="276"/>
      <c r="FI13" s="276"/>
      <c r="FJ13" s="276"/>
      <c r="FK13" s="276"/>
      <c r="FL13" s="276"/>
      <c r="FM13" s="276"/>
      <c r="FN13" s="276"/>
      <c r="FO13" s="276"/>
      <c r="FP13" s="276"/>
      <c r="FQ13" s="276"/>
      <c r="FR13" s="276"/>
      <c r="FS13" s="276"/>
      <c r="FT13" s="276"/>
      <c r="FU13" s="276"/>
      <c r="FV13" s="276"/>
      <c r="FW13" s="276"/>
      <c r="FX13" s="276"/>
      <c r="FY13" s="276"/>
      <c r="FZ13" s="276"/>
      <c r="GA13" s="276"/>
      <c r="GB13" s="276"/>
      <c r="GC13" s="276"/>
      <c r="GD13" s="276"/>
      <c r="GE13" s="276"/>
      <c r="GF13" s="276"/>
      <c r="GG13" s="276"/>
      <c r="GH13" s="276"/>
      <c r="GI13" s="276"/>
      <c r="GJ13" s="276"/>
      <c r="GK13" s="276"/>
      <c r="GL13" s="276"/>
      <c r="GM13" s="276"/>
      <c r="GN13" s="276"/>
      <c r="GO13" s="276"/>
      <c r="GP13" s="276"/>
      <c r="GQ13" s="276"/>
      <c r="GR13" s="276"/>
      <c r="GS13" s="276"/>
      <c r="GT13" s="276"/>
      <c r="GU13" s="276"/>
      <c r="GV13" s="276"/>
      <c r="GW13" s="276"/>
      <c r="GX13" s="276"/>
      <c r="GY13" s="276"/>
      <c r="GZ13" s="276"/>
      <c r="HA13" s="276"/>
      <c r="HB13" s="276"/>
      <c r="HC13" s="276"/>
      <c r="HD13" s="276"/>
      <c r="HE13" s="276"/>
      <c r="HF13" s="276"/>
      <c r="HG13" s="276"/>
      <c r="HH13" s="276"/>
      <c r="HI13" s="276"/>
      <c r="HJ13" s="276"/>
      <c r="HK13" s="276"/>
      <c r="HL13" s="276"/>
      <c r="HM13" s="276"/>
      <c r="HN13" s="276"/>
      <c r="HO13" s="276"/>
      <c r="HP13" s="276"/>
      <c r="HQ13" s="276"/>
      <c r="HR13" s="276"/>
      <c r="HS13" s="276"/>
      <c r="HT13" s="276"/>
      <c r="HU13" s="276"/>
      <c r="HV13" s="276"/>
      <c r="HW13" s="276"/>
      <c r="HX13" s="276"/>
      <c r="HY13" s="276"/>
      <c r="HZ13" s="276"/>
      <c r="IA13" s="276"/>
      <c r="IB13" s="276"/>
      <c r="IC13" s="276"/>
      <c r="ID13" s="276"/>
      <c r="IE13" s="276"/>
      <c r="IF13" s="276"/>
      <c r="IG13" s="276"/>
      <c r="IH13" s="276"/>
      <c r="II13" s="276"/>
      <c r="IJ13" s="276"/>
      <c r="IK13" s="276"/>
      <c r="IL13" s="276"/>
      <c r="IM13" s="276"/>
      <c r="IN13" s="276"/>
      <c r="IO13" s="276"/>
      <c r="IP13" s="276"/>
      <c r="IQ13" s="276"/>
      <c r="IR13" s="276"/>
      <c r="IS13" s="276"/>
      <c r="IT13" s="276"/>
      <c r="IU13" s="276"/>
      <c r="IV13" s="276"/>
      <c r="IW13" s="276"/>
      <c r="IX13" s="276"/>
      <c r="IY13" s="276"/>
      <c r="IZ13" s="276"/>
      <c r="JA13" s="276"/>
      <c r="JB13" s="276"/>
      <c r="JC13" s="276"/>
      <c r="JD13" s="276"/>
      <c r="JE13" s="276"/>
      <c r="JF13" s="276"/>
      <c r="JG13" s="276"/>
      <c r="JH13" s="276"/>
      <c r="JI13" s="276"/>
      <c r="JJ13" s="276"/>
      <c r="JK13" s="276"/>
      <c r="JL13" s="276"/>
      <c r="JM13" s="276"/>
      <c r="JN13" s="276"/>
      <c r="JO13" s="276"/>
      <c r="JP13" s="276"/>
      <c r="JQ13" s="276"/>
      <c r="JR13" s="276"/>
      <c r="JS13" s="276"/>
      <c r="JT13" s="276"/>
      <c r="JU13" s="276"/>
      <c r="JV13" s="276"/>
      <c r="JW13" s="276"/>
      <c r="JX13" s="276"/>
      <c r="JY13" s="276"/>
      <c r="JZ13" s="276"/>
      <c r="KA13" s="276"/>
      <c r="KB13" s="276"/>
      <c r="KC13" s="276"/>
      <c r="KD13" s="276"/>
      <c r="KE13" s="276"/>
      <c r="KF13" s="276"/>
      <c r="KG13" s="276"/>
      <c r="KH13" s="276"/>
      <c r="KI13" s="276"/>
      <c r="KJ13" s="276"/>
      <c r="KK13" s="276"/>
      <c r="KL13" s="276"/>
      <c r="KM13" s="276"/>
      <c r="KN13" s="276"/>
      <c r="KO13" s="276"/>
      <c r="KP13" s="276"/>
      <c r="KQ13" s="276"/>
      <c r="KR13" s="276"/>
      <c r="KS13" s="276"/>
      <c r="KT13" s="276"/>
      <c r="KU13" s="276"/>
      <c r="KV13" s="276"/>
      <c r="KW13" s="276"/>
      <c r="KX13" s="276"/>
      <c r="KY13" s="276"/>
      <c r="KZ13" s="276"/>
      <c r="LA13" s="276"/>
      <c r="LB13" s="276"/>
      <c r="LC13" s="276"/>
      <c r="LD13" s="276"/>
      <c r="LE13" s="276"/>
      <c r="LF13" s="276"/>
      <c r="LG13" s="276"/>
      <c r="LH13" s="276"/>
      <c r="LI13" s="276"/>
      <c r="LJ13" s="276"/>
      <c r="LK13" s="276"/>
      <c r="LL13" s="276"/>
      <c r="LM13" s="276"/>
      <c r="LN13" s="276"/>
      <c r="LO13" s="276"/>
      <c r="LP13" s="276"/>
      <c r="LQ13" s="276"/>
      <c r="LR13" s="276"/>
      <c r="LS13" s="276"/>
      <c r="LT13" s="276"/>
      <c r="LU13" s="276"/>
      <c r="LV13" s="276"/>
      <c r="LW13" s="276"/>
      <c r="LX13" s="276"/>
      <c r="LY13" s="276"/>
      <c r="LZ13" s="276"/>
      <c r="MA13" s="276"/>
      <c r="MB13" s="276"/>
      <c r="MC13" s="276"/>
      <c r="MD13" s="276"/>
      <c r="ME13" s="276"/>
      <c r="MF13" s="276"/>
      <c r="MG13" s="276"/>
      <c r="MH13" s="276"/>
      <c r="MI13" s="276"/>
      <c r="MJ13" s="276"/>
      <c r="MK13" s="276"/>
      <c r="ML13" s="276"/>
      <c r="MM13" s="276"/>
      <c r="MN13" s="276"/>
      <c r="MO13" s="276"/>
      <c r="MP13" s="276"/>
      <c r="MQ13" s="276"/>
      <c r="MR13" s="276"/>
      <c r="MS13" s="276"/>
      <c r="MT13" s="276"/>
      <c r="MU13" s="276"/>
      <c r="MV13" s="276"/>
      <c r="MW13" s="276"/>
      <c r="MX13" s="276"/>
      <c r="MY13" s="276"/>
      <c r="MZ13" s="276"/>
      <c r="NA13" s="276"/>
      <c r="NB13" s="276"/>
      <c r="NC13" s="276"/>
      <c r="ND13" s="276"/>
      <c r="NE13" s="276"/>
      <c r="NF13" s="276"/>
      <c r="NG13" s="276"/>
      <c r="NH13" s="276"/>
      <c r="NI13" s="276"/>
      <c r="NJ13" s="276"/>
      <c r="NK13" s="276"/>
      <c r="NL13" s="276"/>
      <c r="NM13" s="276"/>
      <c r="NN13" s="276"/>
      <c r="NO13" s="276"/>
      <c r="NP13" s="276"/>
      <c r="NQ13" s="276"/>
      <c r="NR13" s="276"/>
      <c r="NS13" s="276"/>
      <c r="NT13" s="276"/>
      <c r="NU13" s="276"/>
      <c r="NV13" s="276"/>
      <c r="NW13" s="276"/>
      <c r="NX13" s="276"/>
      <c r="NY13" s="276"/>
      <c r="NZ13" s="276"/>
      <c r="OA13" s="276"/>
      <c r="OB13" s="276"/>
      <c r="OC13" s="276"/>
      <c r="OD13" s="276"/>
      <c r="OE13" s="276"/>
      <c r="OF13" s="276"/>
      <c r="OG13" s="276"/>
      <c r="OH13" s="276"/>
      <c r="OI13" s="276"/>
      <c r="OJ13" s="276"/>
      <c r="OK13" s="276"/>
      <c r="OL13" s="276"/>
      <c r="OM13" s="276"/>
      <c r="ON13" s="276"/>
      <c r="OO13" s="276"/>
      <c r="OP13" s="276"/>
      <c r="OQ13" s="276"/>
      <c r="OR13" s="276"/>
      <c r="OS13" s="276"/>
      <c r="OT13" s="276"/>
      <c r="OU13" s="276"/>
      <c r="OV13" s="276"/>
      <c r="OW13" s="276"/>
      <c r="OX13" s="276"/>
      <c r="OY13" s="276"/>
      <c r="OZ13" s="276"/>
      <c r="PA13" s="276"/>
      <c r="PB13" s="276"/>
      <c r="PC13" s="276"/>
      <c r="PD13" s="276"/>
      <c r="PE13" s="276"/>
      <c r="PF13" s="276"/>
      <c r="PG13" s="276"/>
      <c r="PH13" s="276"/>
      <c r="PI13" s="276"/>
      <c r="PJ13" s="276"/>
      <c r="PK13" s="276"/>
      <c r="PL13" s="276"/>
      <c r="PM13" s="276"/>
      <c r="PN13" s="276"/>
      <c r="PO13" s="276"/>
      <c r="PP13" s="276"/>
      <c r="PQ13" s="276"/>
      <c r="PR13" s="276"/>
      <c r="PS13" s="276"/>
      <c r="PT13" s="276"/>
      <c r="PU13" s="276"/>
      <c r="PV13" s="276"/>
      <c r="PW13" s="276"/>
      <c r="PX13" s="276"/>
      <c r="PY13" s="276"/>
      <c r="PZ13" s="276"/>
      <c r="QA13" s="276"/>
      <c r="QB13" s="276"/>
      <c r="QC13" s="276"/>
      <c r="QD13" s="276"/>
      <c r="QE13" s="276"/>
      <c r="QF13" s="276"/>
      <c r="QG13" s="276"/>
      <c r="QH13" s="276"/>
      <c r="QI13" s="276"/>
      <c r="QJ13" s="276"/>
      <c r="QK13" s="276"/>
      <c r="QL13" s="276"/>
      <c r="QM13" s="276"/>
      <c r="QN13" s="276"/>
      <c r="QO13" s="276"/>
      <c r="QP13" s="276"/>
      <c r="QQ13" s="276"/>
      <c r="QR13" s="276"/>
      <c r="QS13" s="276"/>
      <c r="QT13" s="276"/>
      <c r="QU13" s="276"/>
      <c r="QV13" s="276"/>
      <c r="QW13" s="276"/>
      <c r="QX13" s="276"/>
      <c r="QY13" s="276"/>
      <c r="QZ13" s="276"/>
      <c r="RA13" s="276"/>
      <c r="RB13" s="276"/>
      <c r="RC13" s="276"/>
      <c r="RD13" s="276"/>
      <c r="RE13" s="276"/>
      <c r="RF13" s="276"/>
      <c r="RG13" s="276"/>
      <c r="RH13" s="276"/>
      <c r="RI13" s="276"/>
      <c r="RJ13" s="276"/>
      <c r="RK13" s="276"/>
      <c r="RL13" s="276"/>
      <c r="RM13" s="276"/>
      <c r="RN13" s="276"/>
      <c r="RO13" s="276"/>
      <c r="RP13" s="276"/>
      <c r="RQ13" s="276"/>
      <c r="RR13" s="276"/>
      <c r="RS13" s="276"/>
      <c r="RT13" s="276"/>
      <c r="RU13" s="276"/>
      <c r="RV13" s="276"/>
      <c r="RW13" s="276"/>
      <c r="RX13" s="276"/>
      <c r="RY13" s="276"/>
      <c r="RZ13" s="276"/>
      <c r="SA13" s="276"/>
      <c r="SB13" s="276"/>
      <c r="SC13" s="276"/>
      <c r="SD13" s="276"/>
      <c r="SE13" s="276"/>
      <c r="SF13" s="276"/>
      <c r="SG13" s="276"/>
      <c r="SH13" s="276"/>
      <c r="SI13" s="276"/>
      <c r="SJ13" s="276"/>
      <c r="SK13" s="276"/>
      <c r="SL13" s="276"/>
      <c r="SM13" s="276"/>
      <c r="SN13" s="276"/>
      <c r="SO13" s="276"/>
      <c r="SP13" s="276"/>
      <c r="SQ13" s="276"/>
      <c r="SR13" s="276"/>
      <c r="SS13" s="276"/>
      <c r="ST13" s="276"/>
      <c r="SU13" s="276"/>
      <c r="SV13" s="276"/>
      <c r="SW13" s="276"/>
      <c r="SX13" s="276"/>
      <c r="SY13" s="276"/>
      <c r="SZ13" s="276"/>
      <c r="TA13" s="276"/>
      <c r="TB13" s="276"/>
      <c r="TC13" s="276"/>
      <c r="TD13" s="276"/>
      <c r="TE13" s="276"/>
      <c r="TF13" s="276"/>
      <c r="TG13" s="276"/>
      <c r="TH13" s="276"/>
      <c r="TI13" s="276"/>
      <c r="TJ13" s="276"/>
      <c r="TK13" s="276"/>
      <c r="TL13" s="276"/>
      <c r="TM13" s="276"/>
      <c r="TN13" s="276"/>
      <c r="TO13" s="276"/>
      <c r="TP13" s="276"/>
      <c r="TQ13" s="276"/>
      <c r="TR13" s="276"/>
      <c r="TS13" s="276"/>
      <c r="TT13" s="276"/>
      <c r="TU13" s="276"/>
      <c r="TV13" s="276"/>
      <c r="TW13" s="276"/>
      <c r="TX13" s="276"/>
      <c r="TY13" s="276"/>
      <c r="TZ13" s="276"/>
      <c r="UA13" s="276"/>
      <c r="UB13" s="276"/>
      <c r="UC13" s="276"/>
      <c r="UD13" s="276"/>
      <c r="UE13" s="276"/>
      <c r="UF13" s="276"/>
      <c r="UG13" s="276"/>
      <c r="UH13" s="276"/>
      <c r="UI13" s="276"/>
      <c r="UJ13" s="276"/>
      <c r="UK13" s="276"/>
      <c r="UL13" s="276"/>
      <c r="UM13" s="276"/>
      <c r="UN13" s="276"/>
      <c r="UO13" s="276"/>
      <c r="UP13" s="276"/>
      <c r="UQ13" s="276"/>
      <c r="UR13" s="276"/>
      <c r="US13" s="276"/>
      <c r="UT13" s="276"/>
      <c r="UU13" s="276"/>
      <c r="UV13" s="276"/>
      <c r="UW13" s="276"/>
      <c r="UX13" s="276"/>
      <c r="UY13" s="276"/>
      <c r="UZ13" s="276"/>
      <c r="VA13" s="276"/>
      <c r="VB13" s="276"/>
      <c r="VC13" s="276"/>
      <c r="VD13" s="276"/>
      <c r="VE13" s="276"/>
      <c r="VF13" s="276"/>
      <c r="VG13" s="276"/>
      <c r="VH13" s="276"/>
      <c r="VI13" s="276"/>
      <c r="VJ13" s="276"/>
      <c r="VK13" s="276"/>
      <c r="VL13" s="276"/>
      <c r="VM13" s="276"/>
      <c r="VN13" s="276"/>
      <c r="VO13" s="276"/>
      <c r="VP13" s="276"/>
      <c r="VQ13" s="276"/>
      <c r="VR13" s="276"/>
      <c r="VS13" s="276"/>
      <c r="VT13" s="276"/>
      <c r="VU13" s="276"/>
      <c r="VV13" s="276"/>
      <c r="VW13" s="276"/>
      <c r="VX13" s="276"/>
      <c r="VY13" s="276"/>
      <c r="VZ13" s="276"/>
      <c r="WA13" s="276"/>
      <c r="WB13" s="276"/>
      <c r="WC13" s="276"/>
      <c r="WD13" s="276"/>
      <c r="WE13" s="276"/>
      <c r="WF13" s="276"/>
      <c r="WG13" s="276"/>
      <c r="WH13" s="276"/>
      <c r="WI13" s="276"/>
      <c r="WJ13" s="276"/>
      <c r="WK13" s="276"/>
      <c r="WL13" s="276"/>
      <c r="WM13" s="276"/>
      <c r="WN13" s="276"/>
      <c r="WO13" s="276"/>
      <c r="WP13" s="276"/>
      <c r="WQ13" s="276"/>
      <c r="WR13" s="276"/>
      <c r="WS13" s="276"/>
      <c r="WT13" s="276"/>
      <c r="WU13" s="276"/>
      <c r="WV13" s="276"/>
      <c r="WW13" s="276"/>
      <c r="WX13" s="276"/>
      <c r="WY13" s="276"/>
      <c r="WZ13" s="276"/>
      <c r="XA13" s="276"/>
      <c r="XB13" s="276"/>
      <c r="XC13" s="276"/>
      <c r="XD13" s="276"/>
      <c r="XE13" s="276"/>
      <c r="XF13" s="276"/>
      <c r="XG13" s="276"/>
      <c r="XH13" s="276"/>
      <c r="XI13" s="276"/>
      <c r="XJ13" s="276"/>
      <c r="XK13" s="276"/>
      <c r="XL13" s="276"/>
      <c r="XM13" s="276"/>
      <c r="XN13" s="276"/>
      <c r="XO13" s="276"/>
      <c r="XP13" s="276"/>
      <c r="XQ13" s="276"/>
      <c r="XR13" s="276"/>
      <c r="XS13" s="276"/>
      <c r="XT13" s="276"/>
      <c r="XU13" s="276"/>
      <c r="XV13" s="276"/>
      <c r="XW13" s="276"/>
      <c r="XX13" s="276"/>
      <c r="XY13" s="276"/>
      <c r="XZ13" s="276"/>
      <c r="YA13" s="276"/>
      <c r="YB13" s="276"/>
      <c r="YC13" s="276"/>
      <c r="YD13" s="276"/>
      <c r="YE13" s="276"/>
      <c r="YF13" s="276"/>
      <c r="YG13" s="276"/>
      <c r="YH13" s="276"/>
      <c r="YI13" s="276"/>
      <c r="YJ13" s="276"/>
      <c r="YK13" s="276"/>
      <c r="YL13" s="276"/>
      <c r="YM13" s="276"/>
      <c r="YN13" s="276"/>
      <c r="YO13" s="276"/>
      <c r="YP13" s="276"/>
      <c r="YQ13" s="276"/>
      <c r="YR13" s="276"/>
      <c r="YS13" s="276"/>
      <c r="YT13" s="276"/>
      <c r="YU13" s="276"/>
      <c r="YV13" s="276"/>
      <c r="YW13" s="276"/>
      <c r="YX13" s="276"/>
      <c r="YY13" s="276"/>
      <c r="YZ13" s="276"/>
      <c r="ZA13" s="276"/>
      <c r="ZB13" s="276"/>
      <c r="ZC13" s="276"/>
      <c r="ZD13" s="276"/>
      <c r="ZE13" s="276"/>
      <c r="ZF13" s="276"/>
      <c r="ZG13" s="276"/>
      <c r="ZH13" s="276"/>
      <c r="ZI13" s="276"/>
      <c r="ZJ13" s="276"/>
      <c r="ZK13" s="276"/>
      <c r="ZL13" s="276"/>
      <c r="ZM13" s="276"/>
      <c r="ZN13" s="276"/>
      <c r="ZO13" s="276"/>
      <c r="ZP13" s="276"/>
      <c r="ZQ13" s="276"/>
      <c r="ZR13" s="276"/>
      <c r="ZS13" s="276"/>
      <c r="ZT13" s="276"/>
      <c r="ZU13" s="276"/>
      <c r="ZV13" s="276"/>
      <c r="ZW13" s="276"/>
      <c r="ZX13" s="276"/>
      <c r="ZY13" s="276"/>
      <c r="ZZ13" s="276"/>
      <c r="AAA13" s="276"/>
      <c r="AAB13" s="276"/>
      <c r="AAC13" s="276"/>
      <c r="AAD13" s="276"/>
      <c r="AAE13" s="276"/>
      <c r="AAF13" s="276"/>
      <c r="AAG13" s="276"/>
      <c r="AAH13" s="276"/>
      <c r="AAI13" s="276"/>
      <c r="AAJ13" s="276"/>
      <c r="AAK13" s="276"/>
      <c r="AAL13" s="276"/>
      <c r="AAM13" s="276"/>
      <c r="AAN13" s="276"/>
      <c r="AAO13" s="276"/>
      <c r="AAP13" s="276"/>
      <c r="AAQ13" s="276"/>
      <c r="AAR13" s="276"/>
      <c r="AAS13" s="276"/>
      <c r="AAT13" s="276"/>
      <c r="AAU13" s="276"/>
      <c r="AAV13" s="276"/>
      <c r="AAW13" s="276"/>
      <c r="AAX13" s="276"/>
      <c r="AAY13" s="276"/>
      <c r="AAZ13" s="276"/>
      <c r="ABA13" s="276"/>
      <c r="ABB13" s="276"/>
      <c r="ABC13" s="276"/>
      <c r="ABD13" s="276"/>
      <c r="ABE13" s="276"/>
      <c r="ABF13" s="276"/>
      <c r="ABG13" s="276"/>
      <c r="ABH13" s="276"/>
      <c r="ABI13" s="276"/>
      <c r="ABJ13" s="276"/>
      <c r="ABK13" s="276"/>
      <c r="ABL13" s="276"/>
      <c r="ABM13" s="276"/>
      <c r="ABN13" s="276"/>
      <c r="ABO13" s="276"/>
      <c r="ABP13" s="276"/>
      <c r="ABQ13" s="276"/>
      <c r="ABR13" s="276"/>
      <c r="ABS13" s="276"/>
      <c r="ABT13" s="276"/>
      <c r="ABU13" s="276"/>
      <c r="ABV13" s="276"/>
      <c r="ABW13" s="276"/>
      <c r="ABX13" s="276"/>
      <c r="ABY13" s="276"/>
      <c r="ABZ13" s="276"/>
      <c r="ACA13" s="276"/>
      <c r="ACB13" s="276"/>
      <c r="ACC13" s="276"/>
      <c r="ACD13" s="276"/>
      <c r="ACE13" s="276"/>
      <c r="ACF13" s="276"/>
      <c r="ACG13" s="276"/>
      <c r="ACH13" s="276"/>
      <c r="ACI13" s="276"/>
      <c r="ACJ13" s="276"/>
      <c r="ACK13" s="276"/>
      <c r="ACL13" s="276"/>
      <c r="ACM13" s="276"/>
      <c r="ACN13" s="276"/>
      <c r="ACO13" s="276"/>
      <c r="ACP13" s="276"/>
      <c r="ACQ13" s="276"/>
      <c r="ACR13" s="276"/>
      <c r="ACS13" s="276"/>
      <c r="ACT13" s="276"/>
      <c r="ACU13" s="276"/>
      <c r="ACV13" s="276"/>
      <c r="ACW13" s="276"/>
      <c r="ACX13" s="276"/>
      <c r="ACY13" s="276"/>
      <c r="ACZ13" s="276"/>
      <c r="ADA13" s="276"/>
      <c r="ADB13" s="276"/>
      <c r="ADC13" s="276"/>
      <c r="ADD13" s="276"/>
      <c r="ADE13" s="276"/>
      <c r="ADF13" s="276"/>
      <c r="ADG13" s="276"/>
      <c r="ADH13" s="276"/>
      <c r="ADI13" s="276"/>
      <c r="ADJ13" s="276"/>
      <c r="ADK13" s="276"/>
      <c r="ADL13" s="276"/>
      <c r="ADM13" s="276"/>
      <c r="ADN13" s="276"/>
      <c r="ADO13" s="276"/>
      <c r="ADP13" s="276"/>
      <c r="ADQ13" s="276"/>
      <c r="ADR13" s="276"/>
      <c r="ADS13" s="276"/>
      <c r="ADT13" s="276"/>
      <c r="ADU13" s="276"/>
      <c r="ADV13" s="276"/>
      <c r="ADW13" s="276"/>
      <c r="ADX13" s="276"/>
      <c r="ADY13" s="276"/>
      <c r="ADZ13" s="276"/>
      <c r="AEA13" s="276"/>
      <c r="AEB13" s="276"/>
      <c r="AEC13" s="276"/>
      <c r="AED13" s="276"/>
      <c r="AEE13" s="276"/>
      <c r="AEF13" s="276"/>
      <c r="AEG13" s="276"/>
      <c r="AEH13" s="276"/>
      <c r="AEI13" s="276"/>
      <c r="AEJ13" s="276"/>
      <c r="AEK13" s="276"/>
      <c r="AEL13" s="276"/>
      <c r="AEM13" s="276"/>
      <c r="AEN13" s="276"/>
      <c r="AEO13" s="276"/>
      <c r="AEP13" s="276"/>
      <c r="AEQ13" s="276"/>
      <c r="AER13" s="276"/>
      <c r="AES13" s="276"/>
      <c r="AET13" s="276"/>
      <c r="AEU13" s="276"/>
      <c r="AEV13" s="276"/>
      <c r="AEW13" s="276"/>
      <c r="AEX13" s="276"/>
      <c r="AEY13" s="276"/>
      <c r="AEZ13" s="276"/>
      <c r="AFA13" s="276"/>
      <c r="AFB13" s="276"/>
      <c r="AFC13" s="276"/>
      <c r="AFD13" s="276"/>
      <c r="AFE13" s="276"/>
      <c r="AFF13" s="276"/>
      <c r="AFG13" s="276"/>
      <c r="AFH13" s="276"/>
      <c r="AFI13" s="276"/>
      <c r="AFJ13" s="276"/>
      <c r="AFK13" s="276"/>
      <c r="AFL13" s="276"/>
      <c r="AFM13" s="276"/>
      <c r="AFN13" s="276"/>
      <c r="AFO13" s="276"/>
      <c r="AFP13" s="276"/>
      <c r="AFQ13" s="276"/>
      <c r="AFR13" s="276"/>
      <c r="AFS13" s="276"/>
      <c r="AFT13" s="276"/>
      <c r="AFU13" s="276"/>
      <c r="AFV13" s="276"/>
      <c r="AFW13" s="276"/>
      <c r="AFX13" s="276"/>
      <c r="AFY13" s="276"/>
      <c r="AFZ13" s="276"/>
      <c r="AGA13" s="276"/>
      <c r="AGB13" s="276"/>
      <c r="AGC13" s="276"/>
      <c r="AGD13" s="276"/>
      <c r="AGE13" s="276"/>
      <c r="AGF13" s="276"/>
      <c r="AGG13" s="276"/>
      <c r="AGH13" s="276"/>
      <c r="AGI13" s="276"/>
      <c r="AGJ13" s="276"/>
      <c r="AGK13" s="276"/>
      <c r="AGL13" s="276"/>
      <c r="AGM13" s="276"/>
      <c r="AGN13" s="276"/>
      <c r="AGO13" s="276"/>
      <c r="AGP13" s="276"/>
      <c r="AGQ13" s="276"/>
      <c r="AGR13" s="276"/>
      <c r="AGS13" s="276"/>
      <c r="AGT13" s="276"/>
      <c r="AGU13" s="276"/>
      <c r="AGV13" s="276"/>
      <c r="AGW13" s="276"/>
      <c r="AGX13" s="276"/>
      <c r="AGY13" s="276"/>
      <c r="AGZ13" s="276"/>
      <c r="AHA13" s="276"/>
      <c r="AHB13" s="276"/>
      <c r="AHC13" s="276"/>
      <c r="AHD13" s="276"/>
      <c r="AHE13" s="276"/>
      <c r="AHF13" s="276"/>
      <c r="AHG13" s="276"/>
      <c r="AHH13" s="276"/>
      <c r="AHI13" s="276"/>
      <c r="AHJ13" s="276"/>
      <c r="AHK13" s="276"/>
      <c r="AHL13" s="276"/>
      <c r="AHM13" s="276"/>
      <c r="AHN13" s="276"/>
      <c r="AHO13" s="276"/>
      <c r="AHP13" s="276"/>
      <c r="AHQ13" s="276"/>
      <c r="AHR13" s="276"/>
      <c r="AHS13" s="276"/>
      <c r="AHT13" s="276"/>
      <c r="AHU13" s="276"/>
      <c r="AHV13" s="276"/>
      <c r="AHW13" s="276"/>
      <c r="AHX13" s="276"/>
      <c r="AHY13" s="276"/>
      <c r="AHZ13" s="276"/>
      <c r="AIA13" s="276"/>
      <c r="AIB13" s="276"/>
      <c r="AIC13" s="276"/>
      <c r="AID13" s="276"/>
      <c r="AIE13" s="276"/>
      <c r="AIF13" s="276"/>
      <c r="AIG13" s="276"/>
      <c r="AIH13" s="276"/>
      <c r="AII13" s="276"/>
      <c r="AIJ13" s="276"/>
      <c r="AIK13" s="276"/>
      <c r="AIL13" s="276"/>
      <c r="AIM13" s="276"/>
      <c r="AIN13" s="276"/>
      <c r="AIO13" s="276"/>
      <c r="AIP13" s="276"/>
      <c r="AIQ13" s="276"/>
      <c r="AIR13" s="276"/>
      <c r="AIS13" s="276"/>
      <c r="AIT13" s="276"/>
      <c r="AIU13" s="276"/>
      <c r="AIV13" s="276"/>
      <c r="AIW13" s="276"/>
      <c r="AIX13" s="276"/>
      <c r="AIY13" s="276"/>
      <c r="AIZ13" s="276"/>
      <c r="AJA13" s="276"/>
      <c r="AJB13" s="276"/>
      <c r="AJC13" s="276"/>
      <c r="AJD13" s="276"/>
      <c r="AJE13" s="276"/>
      <c r="AJF13" s="276"/>
      <c r="AJG13" s="276"/>
      <c r="AJH13" s="276"/>
      <c r="AJI13" s="276"/>
      <c r="AJJ13" s="276"/>
      <c r="AJK13" s="276"/>
      <c r="AJL13" s="276"/>
      <c r="AJM13" s="276"/>
      <c r="AJN13" s="276"/>
      <c r="AJO13" s="276"/>
      <c r="AJP13" s="276"/>
      <c r="AJQ13" s="276"/>
      <c r="AJR13" s="276"/>
      <c r="AJS13" s="276"/>
      <c r="AJT13" s="276"/>
      <c r="AJU13" s="276"/>
      <c r="AJV13" s="276"/>
      <c r="AJW13" s="276"/>
      <c r="AJX13" s="276"/>
      <c r="AJY13" s="276"/>
      <c r="AJZ13" s="276"/>
      <c r="AKA13" s="276"/>
      <c r="AKB13" s="276"/>
      <c r="AKC13" s="276"/>
      <c r="AKD13" s="276"/>
      <c r="AKE13" s="276"/>
      <c r="AKF13" s="276"/>
    </row>
    <row r="14" spans="1:968" s="174" customFormat="1">
      <c r="B14" s="206" t="s">
        <v>109</v>
      </c>
      <c r="C14" t="s">
        <v>112</v>
      </c>
      <c r="D14" s="898"/>
      <c r="E14" s="899">
        <v>24.528658972786033</v>
      </c>
      <c r="F14" s="893" t="s">
        <v>131</v>
      </c>
      <c r="G14" s="899">
        <v>473920.53970000002</v>
      </c>
      <c r="H14" s="189">
        <v>422939.55</v>
      </c>
      <c r="I14" s="189">
        <v>2672537.13</v>
      </c>
      <c r="J14" s="189">
        <v>7573473.8795000007</v>
      </c>
      <c r="K14" s="190">
        <v>10246011.009500001</v>
      </c>
      <c r="L14" s="191">
        <v>0</v>
      </c>
      <c r="M14" s="191">
        <v>3095476.6799999997</v>
      </c>
      <c r="N14" s="191">
        <v>10668950.559500001</v>
      </c>
      <c r="O14" s="192"/>
      <c r="P14" s="192">
        <f t="shared" si="0"/>
        <v>2871499.7031539883</v>
      </c>
      <c r="Q14" s="192">
        <f t="shared" si="1"/>
        <v>9896985.6767161414</v>
      </c>
      <c r="R14" s="192">
        <v>5852587.3507568557</v>
      </c>
      <c r="S14" s="264">
        <v>1528302.2903953311</v>
      </c>
      <c r="T14" s="188">
        <f t="shared" si="3"/>
        <v>2.0381640103700898</v>
      </c>
      <c r="U14" s="188">
        <f t="shared" si="2"/>
        <v>0.80490652774907034</v>
      </c>
      <c r="W14" s="277"/>
      <c r="X14" s="276"/>
      <c r="Y14" s="276"/>
      <c r="Z14" s="276"/>
      <c r="AA14" s="276"/>
      <c r="AB14" s="276"/>
      <c r="AC14" s="276"/>
      <c r="AD14" s="276"/>
      <c r="AE14" s="276"/>
      <c r="AF14" s="276"/>
      <c r="AG14" s="276"/>
      <c r="AH14" s="276"/>
      <c r="AI14" s="276"/>
      <c r="AJ14" s="276"/>
      <c r="AK14" s="276"/>
      <c r="AL14" s="276"/>
      <c r="AM14" s="276"/>
      <c r="AN14" s="276"/>
      <c r="AO14" s="276"/>
      <c r="AP14" s="276"/>
      <c r="AQ14" s="276"/>
      <c r="AR14" s="276"/>
      <c r="AS14" s="276"/>
      <c r="AT14" s="276"/>
      <c r="AU14" s="276"/>
      <c r="AV14" s="276"/>
      <c r="AW14" s="276"/>
      <c r="AX14" s="276"/>
      <c r="AY14" s="276"/>
      <c r="AZ14" s="276"/>
      <c r="BA14" s="276"/>
      <c r="BB14" s="276"/>
      <c r="BC14" s="276"/>
      <c r="BD14" s="276"/>
      <c r="BE14" s="276"/>
      <c r="BF14" s="276"/>
      <c r="BG14" s="276"/>
      <c r="BH14" s="276"/>
      <c r="BI14" s="276"/>
      <c r="BJ14" s="276"/>
      <c r="BK14" s="276"/>
      <c r="BL14" s="276"/>
      <c r="BM14" s="276"/>
      <c r="BN14" s="276"/>
      <c r="BO14" s="276"/>
      <c r="BP14" s="276"/>
      <c r="BQ14" s="276"/>
      <c r="BR14" s="276"/>
      <c r="BS14" s="276"/>
      <c r="BT14" s="276"/>
      <c r="BU14" s="276"/>
      <c r="BV14" s="276"/>
      <c r="BW14" s="276"/>
      <c r="BX14" s="276"/>
      <c r="BY14" s="276"/>
      <c r="BZ14" s="276"/>
      <c r="CA14" s="276"/>
      <c r="CB14" s="276"/>
      <c r="CC14" s="276"/>
      <c r="CD14" s="276"/>
      <c r="CE14" s="276"/>
      <c r="CF14" s="276"/>
      <c r="CG14" s="276"/>
      <c r="CH14" s="276"/>
      <c r="CI14" s="276"/>
      <c r="CJ14" s="276"/>
      <c r="CK14" s="276"/>
      <c r="CL14" s="276"/>
      <c r="CM14" s="276"/>
      <c r="CN14" s="276"/>
      <c r="CO14" s="276"/>
      <c r="CP14" s="276"/>
      <c r="CQ14" s="276"/>
      <c r="CR14" s="276"/>
      <c r="CS14" s="276"/>
      <c r="CT14" s="276"/>
      <c r="CU14" s="276"/>
      <c r="CV14" s="276"/>
      <c r="CW14" s="276"/>
      <c r="CX14" s="276"/>
      <c r="CY14" s="276"/>
      <c r="CZ14" s="276"/>
      <c r="DA14" s="276"/>
      <c r="DB14" s="276"/>
      <c r="DC14" s="276"/>
      <c r="DD14" s="276"/>
      <c r="DE14" s="276"/>
      <c r="DF14" s="276"/>
      <c r="DG14" s="276"/>
      <c r="DH14" s="276"/>
      <c r="DI14" s="276"/>
      <c r="DJ14" s="276"/>
      <c r="DK14" s="276"/>
      <c r="DL14" s="276"/>
      <c r="DM14" s="276"/>
      <c r="DN14" s="276"/>
      <c r="DO14" s="276"/>
      <c r="DP14" s="276"/>
      <c r="DQ14" s="276"/>
      <c r="DR14" s="276"/>
      <c r="DS14" s="276"/>
      <c r="DT14" s="276"/>
      <c r="DU14" s="276"/>
      <c r="DV14" s="276"/>
      <c r="DW14" s="276"/>
      <c r="DX14" s="276"/>
      <c r="DY14" s="276"/>
      <c r="DZ14" s="276"/>
      <c r="EA14" s="276"/>
      <c r="EB14" s="276"/>
      <c r="EC14" s="276"/>
      <c r="ED14" s="276"/>
      <c r="EE14" s="276"/>
      <c r="EF14" s="276"/>
      <c r="EG14" s="276"/>
      <c r="EH14" s="276"/>
      <c r="EI14" s="276"/>
      <c r="EJ14" s="276"/>
      <c r="EK14" s="276"/>
      <c r="EL14" s="276"/>
      <c r="EM14" s="276"/>
      <c r="EN14" s="276"/>
      <c r="EO14" s="276"/>
      <c r="EP14" s="276"/>
      <c r="EQ14" s="276"/>
      <c r="ER14" s="276"/>
      <c r="ES14" s="276"/>
      <c r="ET14" s="276"/>
      <c r="EU14" s="276"/>
      <c r="EV14" s="276"/>
      <c r="EW14" s="276"/>
      <c r="EX14" s="276"/>
      <c r="EY14" s="276"/>
      <c r="EZ14" s="276"/>
      <c r="FA14" s="276"/>
      <c r="FB14" s="276"/>
      <c r="FC14" s="276"/>
      <c r="FD14" s="276"/>
      <c r="FE14" s="276"/>
      <c r="FF14" s="276"/>
      <c r="FG14" s="276"/>
      <c r="FH14" s="276"/>
      <c r="FI14" s="276"/>
      <c r="FJ14" s="276"/>
      <c r="FK14" s="276"/>
      <c r="FL14" s="276"/>
      <c r="FM14" s="276"/>
      <c r="FN14" s="276"/>
      <c r="FO14" s="276"/>
      <c r="FP14" s="276"/>
      <c r="FQ14" s="276"/>
      <c r="FR14" s="276"/>
      <c r="FS14" s="276"/>
      <c r="FT14" s="276"/>
      <c r="FU14" s="276"/>
      <c r="FV14" s="276"/>
      <c r="FW14" s="276"/>
      <c r="FX14" s="276"/>
      <c r="FY14" s="276"/>
      <c r="FZ14" s="276"/>
      <c r="GA14" s="276"/>
      <c r="GB14" s="276"/>
      <c r="GC14" s="276"/>
      <c r="GD14" s="276"/>
      <c r="GE14" s="276"/>
      <c r="GF14" s="276"/>
      <c r="GG14" s="276"/>
      <c r="GH14" s="276"/>
      <c r="GI14" s="276"/>
      <c r="GJ14" s="276"/>
      <c r="GK14" s="276"/>
      <c r="GL14" s="276"/>
      <c r="GM14" s="276"/>
      <c r="GN14" s="276"/>
      <c r="GO14" s="276"/>
      <c r="GP14" s="276"/>
      <c r="GQ14" s="276"/>
      <c r="GR14" s="276"/>
      <c r="GS14" s="276"/>
      <c r="GT14" s="276"/>
      <c r="GU14" s="276"/>
      <c r="GV14" s="276"/>
      <c r="GW14" s="276"/>
      <c r="GX14" s="276"/>
      <c r="GY14" s="276"/>
      <c r="GZ14" s="276"/>
      <c r="HA14" s="276"/>
      <c r="HB14" s="276"/>
      <c r="HC14" s="276"/>
      <c r="HD14" s="276"/>
      <c r="HE14" s="276"/>
      <c r="HF14" s="276"/>
      <c r="HG14" s="276"/>
      <c r="HH14" s="276"/>
      <c r="HI14" s="276"/>
      <c r="HJ14" s="276"/>
      <c r="HK14" s="276"/>
      <c r="HL14" s="276"/>
      <c r="HM14" s="276"/>
      <c r="HN14" s="276"/>
      <c r="HO14" s="276"/>
      <c r="HP14" s="276"/>
      <c r="HQ14" s="276"/>
      <c r="HR14" s="276"/>
      <c r="HS14" s="276"/>
      <c r="HT14" s="276"/>
      <c r="HU14" s="276"/>
      <c r="HV14" s="276"/>
      <c r="HW14" s="276"/>
      <c r="HX14" s="276"/>
      <c r="HY14" s="276"/>
      <c r="HZ14" s="276"/>
      <c r="IA14" s="276"/>
      <c r="IB14" s="276"/>
      <c r="IC14" s="276"/>
      <c r="ID14" s="276"/>
      <c r="IE14" s="276"/>
      <c r="IF14" s="276"/>
      <c r="IG14" s="276"/>
      <c r="IH14" s="276"/>
      <c r="II14" s="276"/>
      <c r="IJ14" s="276"/>
      <c r="IK14" s="276"/>
      <c r="IL14" s="276"/>
      <c r="IM14" s="276"/>
      <c r="IN14" s="276"/>
      <c r="IO14" s="276"/>
      <c r="IP14" s="276"/>
      <c r="IQ14" s="276"/>
      <c r="IR14" s="276"/>
      <c r="IS14" s="276"/>
      <c r="IT14" s="276"/>
      <c r="IU14" s="276"/>
      <c r="IV14" s="276"/>
      <c r="IW14" s="276"/>
      <c r="IX14" s="276"/>
      <c r="IY14" s="276"/>
      <c r="IZ14" s="276"/>
      <c r="JA14" s="276"/>
      <c r="JB14" s="276"/>
      <c r="JC14" s="276"/>
      <c r="JD14" s="276"/>
      <c r="JE14" s="276"/>
      <c r="JF14" s="276"/>
      <c r="JG14" s="276"/>
      <c r="JH14" s="276"/>
      <c r="JI14" s="276"/>
      <c r="JJ14" s="276"/>
      <c r="JK14" s="276"/>
      <c r="JL14" s="276"/>
      <c r="JM14" s="276"/>
      <c r="JN14" s="276"/>
      <c r="JO14" s="276"/>
      <c r="JP14" s="276"/>
      <c r="JQ14" s="276"/>
      <c r="JR14" s="276"/>
      <c r="JS14" s="276"/>
      <c r="JT14" s="276"/>
      <c r="JU14" s="276"/>
      <c r="JV14" s="276"/>
      <c r="JW14" s="276"/>
      <c r="JX14" s="276"/>
      <c r="JY14" s="276"/>
      <c r="JZ14" s="276"/>
      <c r="KA14" s="276"/>
      <c r="KB14" s="276"/>
      <c r="KC14" s="276"/>
      <c r="KD14" s="276"/>
      <c r="KE14" s="276"/>
      <c r="KF14" s="276"/>
      <c r="KG14" s="276"/>
      <c r="KH14" s="276"/>
      <c r="KI14" s="276"/>
      <c r="KJ14" s="276"/>
      <c r="KK14" s="276"/>
      <c r="KL14" s="276"/>
      <c r="KM14" s="276"/>
      <c r="KN14" s="276"/>
      <c r="KO14" s="276"/>
      <c r="KP14" s="276"/>
      <c r="KQ14" s="276"/>
      <c r="KR14" s="276"/>
      <c r="KS14" s="276"/>
      <c r="KT14" s="276"/>
      <c r="KU14" s="276"/>
      <c r="KV14" s="276"/>
      <c r="KW14" s="276"/>
      <c r="KX14" s="276"/>
      <c r="KY14" s="276"/>
      <c r="KZ14" s="276"/>
      <c r="LA14" s="276"/>
      <c r="LB14" s="276"/>
      <c r="LC14" s="276"/>
      <c r="LD14" s="276"/>
      <c r="LE14" s="276"/>
      <c r="LF14" s="276"/>
      <c r="LG14" s="276"/>
      <c r="LH14" s="276"/>
      <c r="LI14" s="276"/>
      <c r="LJ14" s="276"/>
      <c r="LK14" s="276"/>
      <c r="LL14" s="276"/>
      <c r="LM14" s="276"/>
      <c r="LN14" s="276"/>
      <c r="LO14" s="276"/>
      <c r="LP14" s="276"/>
      <c r="LQ14" s="276"/>
      <c r="LR14" s="276"/>
      <c r="LS14" s="276"/>
      <c r="LT14" s="276"/>
      <c r="LU14" s="276"/>
      <c r="LV14" s="276"/>
      <c r="LW14" s="276"/>
      <c r="LX14" s="276"/>
      <c r="LY14" s="276"/>
      <c r="LZ14" s="276"/>
      <c r="MA14" s="276"/>
      <c r="MB14" s="276"/>
      <c r="MC14" s="276"/>
      <c r="MD14" s="276"/>
      <c r="ME14" s="276"/>
      <c r="MF14" s="276"/>
      <c r="MG14" s="276"/>
      <c r="MH14" s="276"/>
      <c r="MI14" s="276"/>
      <c r="MJ14" s="276"/>
      <c r="MK14" s="276"/>
      <c r="ML14" s="276"/>
      <c r="MM14" s="276"/>
      <c r="MN14" s="276"/>
      <c r="MO14" s="276"/>
      <c r="MP14" s="276"/>
      <c r="MQ14" s="276"/>
      <c r="MR14" s="276"/>
      <c r="MS14" s="276"/>
      <c r="MT14" s="276"/>
      <c r="MU14" s="276"/>
      <c r="MV14" s="276"/>
      <c r="MW14" s="276"/>
      <c r="MX14" s="276"/>
      <c r="MY14" s="276"/>
      <c r="MZ14" s="276"/>
      <c r="NA14" s="276"/>
      <c r="NB14" s="276"/>
      <c r="NC14" s="276"/>
      <c r="ND14" s="276"/>
      <c r="NE14" s="276"/>
      <c r="NF14" s="276"/>
      <c r="NG14" s="276"/>
      <c r="NH14" s="276"/>
      <c r="NI14" s="276"/>
      <c r="NJ14" s="276"/>
      <c r="NK14" s="276"/>
      <c r="NL14" s="276"/>
      <c r="NM14" s="276"/>
      <c r="NN14" s="276"/>
      <c r="NO14" s="276"/>
      <c r="NP14" s="276"/>
      <c r="NQ14" s="276"/>
      <c r="NR14" s="276"/>
      <c r="NS14" s="276"/>
      <c r="NT14" s="276"/>
      <c r="NU14" s="276"/>
      <c r="NV14" s="276"/>
      <c r="NW14" s="276"/>
      <c r="NX14" s="276"/>
      <c r="NY14" s="276"/>
      <c r="NZ14" s="276"/>
      <c r="OA14" s="276"/>
      <c r="OB14" s="276"/>
      <c r="OC14" s="276"/>
      <c r="OD14" s="276"/>
      <c r="OE14" s="276"/>
      <c r="OF14" s="276"/>
      <c r="OG14" s="276"/>
      <c r="OH14" s="276"/>
      <c r="OI14" s="276"/>
      <c r="OJ14" s="276"/>
      <c r="OK14" s="276"/>
      <c r="OL14" s="276"/>
      <c r="OM14" s="276"/>
      <c r="ON14" s="276"/>
      <c r="OO14" s="276"/>
      <c r="OP14" s="276"/>
      <c r="OQ14" s="276"/>
      <c r="OR14" s="276"/>
      <c r="OS14" s="276"/>
      <c r="OT14" s="276"/>
      <c r="OU14" s="276"/>
      <c r="OV14" s="276"/>
      <c r="OW14" s="276"/>
      <c r="OX14" s="276"/>
      <c r="OY14" s="276"/>
      <c r="OZ14" s="276"/>
      <c r="PA14" s="276"/>
      <c r="PB14" s="276"/>
      <c r="PC14" s="276"/>
      <c r="PD14" s="276"/>
      <c r="PE14" s="276"/>
      <c r="PF14" s="276"/>
      <c r="PG14" s="276"/>
      <c r="PH14" s="276"/>
      <c r="PI14" s="276"/>
      <c r="PJ14" s="276"/>
      <c r="PK14" s="276"/>
      <c r="PL14" s="276"/>
      <c r="PM14" s="276"/>
      <c r="PN14" s="276"/>
      <c r="PO14" s="276"/>
      <c r="PP14" s="276"/>
      <c r="PQ14" s="276"/>
      <c r="PR14" s="276"/>
      <c r="PS14" s="276"/>
      <c r="PT14" s="276"/>
      <c r="PU14" s="276"/>
      <c r="PV14" s="276"/>
      <c r="PW14" s="276"/>
      <c r="PX14" s="276"/>
      <c r="PY14" s="276"/>
      <c r="PZ14" s="276"/>
      <c r="QA14" s="276"/>
      <c r="QB14" s="276"/>
      <c r="QC14" s="276"/>
      <c r="QD14" s="276"/>
      <c r="QE14" s="276"/>
      <c r="QF14" s="276"/>
      <c r="QG14" s="276"/>
      <c r="QH14" s="276"/>
      <c r="QI14" s="276"/>
      <c r="QJ14" s="276"/>
      <c r="QK14" s="276"/>
      <c r="QL14" s="276"/>
      <c r="QM14" s="276"/>
      <c r="QN14" s="276"/>
      <c r="QO14" s="276"/>
      <c r="QP14" s="276"/>
      <c r="QQ14" s="276"/>
      <c r="QR14" s="276"/>
      <c r="QS14" s="276"/>
      <c r="QT14" s="276"/>
      <c r="QU14" s="276"/>
      <c r="QV14" s="276"/>
      <c r="QW14" s="276"/>
      <c r="QX14" s="276"/>
      <c r="QY14" s="276"/>
      <c r="QZ14" s="276"/>
      <c r="RA14" s="276"/>
      <c r="RB14" s="276"/>
      <c r="RC14" s="276"/>
      <c r="RD14" s="276"/>
      <c r="RE14" s="276"/>
      <c r="RF14" s="276"/>
      <c r="RG14" s="276"/>
      <c r="RH14" s="276"/>
      <c r="RI14" s="276"/>
      <c r="RJ14" s="276"/>
      <c r="RK14" s="276"/>
      <c r="RL14" s="276"/>
      <c r="RM14" s="276"/>
      <c r="RN14" s="276"/>
      <c r="RO14" s="276"/>
      <c r="RP14" s="276"/>
      <c r="RQ14" s="276"/>
      <c r="RR14" s="276"/>
      <c r="RS14" s="276"/>
      <c r="RT14" s="276"/>
      <c r="RU14" s="276"/>
      <c r="RV14" s="276"/>
      <c r="RW14" s="276"/>
      <c r="RX14" s="276"/>
      <c r="RY14" s="276"/>
      <c r="RZ14" s="276"/>
      <c r="SA14" s="276"/>
      <c r="SB14" s="276"/>
      <c r="SC14" s="276"/>
      <c r="SD14" s="276"/>
      <c r="SE14" s="276"/>
      <c r="SF14" s="276"/>
      <c r="SG14" s="276"/>
      <c r="SH14" s="276"/>
      <c r="SI14" s="276"/>
      <c r="SJ14" s="276"/>
      <c r="SK14" s="276"/>
      <c r="SL14" s="276"/>
      <c r="SM14" s="276"/>
      <c r="SN14" s="276"/>
      <c r="SO14" s="276"/>
      <c r="SP14" s="276"/>
      <c r="SQ14" s="276"/>
      <c r="SR14" s="276"/>
      <c r="SS14" s="276"/>
      <c r="ST14" s="276"/>
      <c r="SU14" s="276"/>
      <c r="SV14" s="276"/>
      <c r="SW14" s="276"/>
      <c r="SX14" s="276"/>
      <c r="SY14" s="276"/>
      <c r="SZ14" s="276"/>
      <c r="TA14" s="276"/>
      <c r="TB14" s="276"/>
      <c r="TC14" s="276"/>
      <c r="TD14" s="276"/>
      <c r="TE14" s="276"/>
      <c r="TF14" s="276"/>
      <c r="TG14" s="276"/>
      <c r="TH14" s="276"/>
      <c r="TI14" s="276"/>
      <c r="TJ14" s="276"/>
      <c r="TK14" s="276"/>
      <c r="TL14" s="276"/>
      <c r="TM14" s="276"/>
      <c r="TN14" s="276"/>
      <c r="TO14" s="276"/>
      <c r="TP14" s="276"/>
      <c r="TQ14" s="276"/>
      <c r="TR14" s="276"/>
      <c r="TS14" s="276"/>
      <c r="TT14" s="276"/>
      <c r="TU14" s="276"/>
      <c r="TV14" s="276"/>
      <c r="TW14" s="276"/>
      <c r="TX14" s="276"/>
      <c r="TY14" s="276"/>
      <c r="TZ14" s="276"/>
      <c r="UA14" s="276"/>
      <c r="UB14" s="276"/>
      <c r="UC14" s="276"/>
      <c r="UD14" s="276"/>
      <c r="UE14" s="276"/>
      <c r="UF14" s="276"/>
      <c r="UG14" s="276"/>
      <c r="UH14" s="276"/>
      <c r="UI14" s="276"/>
      <c r="UJ14" s="276"/>
      <c r="UK14" s="276"/>
      <c r="UL14" s="276"/>
      <c r="UM14" s="276"/>
      <c r="UN14" s="276"/>
      <c r="UO14" s="276"/>
      <c r="UP14" s="276"/>
      <c r="UQ14" s="276"/>
      <c r="UR14" s="276"/>
      <c r="US14" s="276"/>
      <c r="UT14" s="276"/>
      <c r="UU14" s="276"/>
      <c r="UV14" s="276"/>
      <c r="UW14" s="276"/>
      <c r="UX14" s="276"/>
      <c r="UY14" s="276"/>
      <c r="UZ14" s="276"/>
      <c r="VA14" s="276"/>
      <c r="VB14" s="276"/>
      <c r="VC14" s="276"/>
      <c r="VD14" s="276"/>
      <c r="VE14" s="276"/>
      <c r="VF14" s="276"/>
      <c r="VG14" s="276"/>
      <c r="VH14" s="276"/>
      <c r="VI14" s="276"/>
      <c r="VJ14" s="276"/>
      <c r="VK14" s="276"/>
      <c r="VL14" s="276"/>
      <c r="VM14" s="276"/>
      <c r="VN14" s="276"/>
      <c r="VO14" s="276"/>
      <c r="VP14" s="276"/>
      <c r="VQ14" s="276"/>
      <c r="VR14" s="276"/>
      <c r="VS14" s="276"/>
      <c r="VT14" s="276"/>
      <c r="VU14" s="276"/>
      <c r="VV14" s="276"/>
      <c r="VW14" s="276"/>
      <c r="VX14" s="276"/>
      <c r="VY14" s="276"/>
      <c r="VZ14" s="276"/>
      <c r="WA14" s="276"/>
      <c r="WB14" s="276"/>
      <c r="WC14" s="276"/>
      <c r="WD14" s="276"/>
      <c r="WE14" s="276"/>
      <c r="WF14" s="276"/>
      <c r="WG14" s="276"/>
      <c r="WH14" s="276"/>
      <c r="WI14" s="276"/>
      <c r="WJ14" s="276"/>
      <c r="WK14" s="276"/>
      <c r="WL14" s="276"/>
      <c r="WM14" s="276"/>
      <c r="WN14" s="276"/>
      <c r="WO14" s="276"/>
      <c r="WP14" s="276"/>
      <c r="WQ14" s="276"/>
      <c r="WR14" s="276"/>
      <c r="WS14" s="276"/>
      <c r="WT14" s="276"/>
      <c r="WU14" s="276"/>
      <c r="WV14" s="276"/>
      <c r="WW14" s="276"/>
      <c r="WX14" s="276"/>
      <c r="WY14" s="276"/>
      <c r="WZ14" s="276"/>
      <c r="XA14" s="276"/>
      <c r="XB14" s="276"/>
      <c r="XC14" s="276"/>
      <c r="XD14" s="276"/>
      <c r="XE14" s="276"/>
      <c r="XF14" s="276"/>
      <c r="XG14" s="276"/>
      <c r="XH14" s="276"/>
      <c r="XI14" s="276"/>
      <c r="XJ14" s="276"/>
      <c r="XK14" s="276"/>
      <c r="XL14" s="276"/>
      <c r="XM14" s="276"/>
      <c r="XN14" s="276"/>
      <c r="XO14" s="276"/>
      <c r="XP14" s="276"/>
      <c r="XQ14" s="276"/>
      <c r="XR14" s="276"/>
      <c r="XS14" s="276"/>
      <c r="XT14" s="276"/>
      <c r="XU14" s="276"/>
      <c r="XV14" s="276"/>
      <c r="XW14" s="276"/>
      <c r="XX14" s="276"/>
      <c r="XY14" s="276"/>
      <c r="XZ14" s="276"/>
      <c r="YA14" s="276"/>
      <c r="YB14" s="276"/>
      <c r="YC14" s="276"/>
      <c r="YD14" s="276"/>
      <c r="YE14" s="276"/>
      <c r="YF14" s="276"/>
      <c r="YG14" s="276"/>
      <c r="YH14" s="276"/>
      <c r="YI14" s="276"/>
      <c r="YJ14" s="276"/>
      <c r="YK14" s="276"/>
      <c r="YL14" s="276"/>
      <c r="YM14" s="276"/>
      <c r="YN14" s="276"/>
      <c r="YO14" s="276"/>
      <c r="YP14" s="276"/>
      <c r="YQ14" s="276"/>
      <c r="YR14" s="276"/>
      <c r="YS14" s="276"/>
      <c r="YT14" s="276"/>
      <c r="YU14" s="276"/>
      <c r="YV14" s="276"/>
      <c r="YW14" s="276"/>
      <c r="YX14" s="276"/>
      <c r="YY14" s="276"/>
      <c r="YZ14" s="276"/>
      <c r="ZA14" s="276"/>
      <c r="ZB14" s="276"/>
      <c r="ZC14" s="276"/>
      <c r="ZD14" s="276"/>
      <c r="ZE14" s="276"/>
      <c r="ZF14" s="276"/>
      <c r="ZG14" s="276"/>
      <c r="ZH14" s="276"/>
      <c r="ZI14" s="276"/>
      <c r="ZJ14" s="276"/>
      <c r="ZK14" s="276"/>
      <c r="ZL14" s="276"/>
      <c r="ZM14" s="276"/>
      <c r="ZN14" s="276"/>
      <c r="ZO14" s="276"/>
      <c r="ZP14" s="276"/>
      <c r="ZQ14" s="276"/>
      <c r="ZR14" s="276"/>
      <c r="ZS14" s="276"/>
      <c r="ZT14" s="276"/>
      <c r="ZU14" s="276"/>
      <c r="ZV14" s="276"/>
      <c r="ZW14" s="276"/>
      <c r="ZX14" s="276"/>
      <c r="ZY14" s="276"/>
      <c r="ZZ14" s="276"/>
      <c r="AAA14" s="276"/>
      <c r="AAB14" s="276"/>
      <c r="AAC14" s="276"/>
      <c r="AAD14" s="276"/>
      <c r="AAE14" s="276"/>
      <c r="AAF14" s="276"/>
      <c r="AAG14" s="276"/>
      <c r="AAH14" s="276"/>
      <c r="AAI14" s="276"/>
      <c r="AAJ14" s="276"/>
      <c r="AAK14" s="276"/>
      <c r="AAL14" s="276"/>
      <c r="AAM14" s="276"/>
      <c r="AAN14" s="276"/>
      <c r="AAO14" s="276"/>
      <c r="AAP14" s="276"/>
      <c r="AAQ14" s="276"/>
      <c r="AAR14" s="276"/>
      <c r="AAS14" s="276"/>
      <c r="AAT14" s="276"/>
      <c r="AAU14" s="276"/>
      <c r="AAV14" s="276"/>
      <c r="AAW14" s="276"/>
      <c r="AAX14" s="276"/>
      <c r="AAY14" s="276"/>
      <c r="AAZ14" s="276"/>
      <c r="ABA14" s="276"/>
      <c r="ABB14" s="276"/>
      <c r="ABC14" s="276"/>
      <c r="ABD14" s="276"/>
      <c r="ABE14" s="276"/>
      <c r="ABF14" s="276"/>
      <c r="ABG14" s="276"/>
      <c r="ABH14" s="276"/>
      <c r="ABI14" s="276"/>
      <c r="ABJ14" s="276"/>
      <c r="ABK14" s="276"/>
      <c r="ABL14" s="276"/>
      <c r="ABM14" s="276"/>
      <c r="ABN14" s="276"/>
      <c r="ABO14" s="276"/>
      <c r="ABP14" s="276"/>
      <c r="ABQ14" s="276"/>
      <c r="ABR14" s="276"/>
      <c r="ABS14" s="276"/>
      <c r="ABT14" s="276"/>
      <c r="ABU14" s="276"/>
      <c r="ABV14" s="276"/>
      <c r="ABW14" s="276"/>
      <c r="ABX14" s="276"/>
      <c r="ABY14" s="276"/>
      <c r="ABZ14" s="276"/>
      <c r="ACA14" s="276"/>
      <c r="ACB14" s="276"/>
      <c r="ACC14" s="276"/>
      <c r="ACD14" s="276"/>
      <c r="ACE14" s="276"/>
      <c r="ACF14" s="276"/>
      <c r="ACG14" s="276"/>
      <c r="ACH14" s="276"/>
      <c r="ACI14" s="276"/>
      <c r="ACJ14" s="276"/>
      <c r="ACK14" s="276"/>
      <c r="ACL14" s="276"/>
      <c r="ACM14" s="276"/>
      <c r="ACN14" s="276"/>
      <c r="ACO14" s="276"/>
      <c r="ACP14" s="276"/>
      <c r="ACQ14" s="276"/>
      <c r="ACR14" s="276"/>
      <c r="ACS14" s="276"/>
      <c r="ACT14" s="276"/>
      <c r="ACU14" s="276"/>
      <c r="ACV14" s="276"/>
      <c r="ACW14" s="276"/>
      <c r="ACX14" s="276"/>
      <c r="ACY14" s="276"/>
      <c r="ACZ14" s="276"/>
      <c r="ADA14" s="276"/>
      <c r="ADB14" s="276"/>
      <c r="ADC14" s="276"/>
      <c r="ADD14" s="276"/>
      <c r="ADE14" s="276"/>
      <c r="ADF14" s="276"/>
      <c r="ADG14" s="276"/>
      <c r="ADH14" s="276"/>
      <c r="ADI14" s="276"/>
      <c r="ADJ14" s="276"/>
      <c r="ADK14" s="276"/>
      <c r="ADL14" s="276"/>
      <c r="ADM14" s="276"/>
      <c r="ADN14" s="276"/>
      <c r="ADO14" s="276"/>
      <c r="ADP14" s="276"/>
      <c r="ADQ14" s="276"/>
      <c r="ADR14" s="276"/>
      <c r="ADS14" s="276"/>
      <c r="ADT14" s="276"/>
      <c r="ADU14" s="276"/>
      <c r="ADV14" s="276"/>
      <c r="ADW14" s="276"/>
      <c r="ADX14" s="276"/>
      <c r="ADY14" s="276"/>
      <c r="ADZ14" s="276"/>
      <c r="AEA14" s="276"/>
      <c r="AEB14" s="276"/>
      <c r="AEC14" s="276"/>
      <c r="AED14" s="276"/>
      <c r="AEE14" s="276"/>
      <c r="AEF14" s="276"/>
      <c r="AEG14" s="276"/>
      <c r="AEH14" s="276"/>
      <c r="AEI14" s="276"/>
      <c r="AEJ14" s="276"/>
      <c r="AEK14" s="276"/>
      <c r="AEL14" s="276"/>
      <c r="AEM14" s="276"/>
      <c r="AEN14" s="276"/>
      <c r="AEO14" s="276"/>
      <c r="AEP14" s="276"/>
      <c r="AEQ14" s="276"/>
      <c r="AER14" s="276"/>
      <c r="AES14" s="276"/>
      <c r="AET14" s="276"/>
      <c r="AEU14" s="276"/>
      <c r="AEV14" s="276"/>
      <c r="AEW14" s="276"/>
      <c r="AEX14" s="276"/>
      <c r="AEY14" s="276"/>
      <c r="AEZ14" s="276"/>
      <c r="AFA14" s="276"/>
      <c r="AFB14" s="276"/>
      <c r="AFC14" s="276"/>
      <c r="AFD14" s="276"/>
      <c r="AFE14" s="276"/>
      <c r="AFF14" s="276"/>
      <c r="AFG14" s="276"/>
      <c r="AFH14" s="276"/>
      <c r="AFI14" s="276"/>
      <c r="AFJ14" s="276"/>
      <c r="AFK14" s="276"/>
      <c r="AFL14" s="276"/>
      <c r="AFM14" s="276"/>
      <c r="AFN14" s="276"/>
      <c r="AFO14" s="276"/>
      <c r="AFP14" s="276"/>
      <c r="AFQ14" s="276"/>
      <c r="AFR14" s="276"/>
      <c r="AFS14" s="276"/>
      <c r="AFT14" s="276"/>
      <c r="AFU14" s="276"/>
      <c r="AFV14" s="276"/>
      <c r="AFW14" s="276"/>
      <c r="AFX14" s="276"/>
      <c r="AFY14" s="276"/>
      <c r="AFZ14" s="276"/>
      <c r="AGA14" s="276"/>
      <c r="AGB14" s="276"/>
      <c r="AGC14" s="276"/>
      <c r="AGD14" s="276"/>
      <c r="AGE14" s="276"/>
      <c r="AGF14" s="276"/>
      <c r="AGG14" s="276"/>
      <c r="AGH14" s="276"/>
      <c r="AGI14" s="276"/>
      <c r="AGJ14" s="276"/>
      <c r="AGK14" s="276"/>
      <c r="AGL14" s="276"/>
      <c r="AGM14" s="276"/>
      <c r="AGN14" s="276"/>
      <c r="AGO14" s="276"/>
      <c r="AGP14" s="276"/>
      <c r="AGQ14" s="276"/>
      <c r="AGR14" s="276"/>
      <c r="AGS14" s="276"/>
      <c r="AGT14" s="276"/>
      <c r="AGU14" s="276"/>
      <c r="AGV14" s="276"/>
      <c r="AGW14" s="276"/>
      <c r="AGX14" s="276"/>
      <c r="AGY14" s="276"/>
      <c r="AGZ14" s="276"/>
      <c r="AHA14" s="276"/>
      <c r="AHB14" s="276"/>
      <c r="AHC14" s="276"/>
      <c r="AHD14" s="276"/>
      <c r="AHE14" s="276"/>
      <c r="AHF14" s="276"/>
      <c r="AHG14" s="276"/>
      <c r="AHH14" s="276"/>
      <c r="AHI14" s="276"/>
      <c r="AHJ14" s="276"/>
      <c r="AHK14" s="276"/>
      <c r="AHL14" s="276"/>
      <c r="AHM14" s="276"/>
      <c r="AHN14" s="276"/>
      <c r="AHO14" s="276"/>
      <c r="AHP14" s="276"/>
      <c r="AHQ14" s="276"/>
      <c r="AHR14" s="276"/>
      <c r="AHS14" s="276"/>
      <c r="AHT14" s="276"/>
      <c r="AHU14" s="276"/>
      <c r="AHV14" s="276"/>
      <c r="AHW14" s="276"/>
      <c r="AHX14" s="276"/>
      <c r="AHY14" s="276"/>
      <c r="AHZ14" s="276"/>
      <c r="AIA14" s="276"/>
      <c r="AIB14" s="276"/>
      <c r="AIC14" s="276"/>
      <c r="AID14" s="276"/>
      <c r="AIE14" s="276"/>
      <c r="AIF14" s="276"/>
      <c r="AIG14" s="276"/>
      <c r="AIH14" s="276"/>
      <c r="AII14" s="276"/>
      <c r="AIJ14" s="276"/>
      <c r="AIK14" s="276"/>
      <c r="AIL14" s="276"/>
      <c r="AIM14" s="276"/>
      <c r="AIN14" s="276"/>
      <c r="AIO14" s="276"/>
      <c r="AIP14" s="276"/>
      <c r="AIQ14" s="276"/>
      <c r="AIR14" s="276"/>
      <c r="AIS14" s="276"/>
      <c r="AIT14" s="276"/>
      <c r="AIU14" s="276"/>
      <c r="AIV14" s="276"/>
      <c r="AIW14" s="276"/>
      <c r="AIX14" s="276"/>
      <c r="AIY14" s="276"/>
      <c r="AIZ14" s="276"/>
      <c r="AJA14" s="276"/>
      <c r="AJB14" s="276"/>
      <c r="AJC14" s="276"/>
      <c r="AJD14" s="276"/>
      <c r="AJE14" s="276"/>
      <c r="AJF14" s="276"/>
      <c r="AJG14" s="276"/>
      <c r="AJH14" s="276"/>
      <c r="AJI14" s="276"/>
      <c r="AJJ14" s="276"/>
      <c r="AJK14" s="276"/>
      <c r="AJL14" s="276"/>
      <c r="AJM14" s="276"/>
      <c r="AJN14" s="276"/>
      <c r="AJO14" s="276"/>
      <c r="AJP14" s="276"/>
      <c r="AJQ14" s="276"/>
      <c r="AJR14" s="276"/>
      <c r="AJS14" s="276"/>
      <c r="AJT14" s="276"/>
      <c r="AJU14" s="276"/>
      <c r="AJV14" s="276"/>
      <c r="AJW14" s="276"/>
      <c r="AJX14" s="276"/>
      <c r="AJY14" s="276"/>
      <c r="AJZ14" s="276"/>
      <c r="AKA14" s="276"/>
      <c r="AKB14" s="276"/>
      <c r="AKC14" s="276"/>
      <c r="AKD14" s="276"/>
      <c r="AKE14" s="276"/>
      <c r="AKF14" s="276"/>
    </row>
    <row r="15" spans="1:968" s="174" customFormat="1">
      <c r="B15" s="206" t="s">
        <v>109</v>
      </c>
      <c r="C15" t="s">
        <v>113</v>
      </c>
      <c r="D15" s="898"/>
      <c r="E15" s="899">
        <v>2</v>
      </c>
      <c r="F15" s="893" t="s">
        <v>131</v>
      </c>
      <c r="G15" s="899">
        <v>239967</v>
      </c>
      <c r="H15" s="189">
        <v>25882.850000000002</v>
      </c>
      <c r="I15" s="189">
        <v>21307.11</v>
      </c>
      <c r="J15" s="189">
        <v>4350.8999999999978</v>
      </c>
      <c r="K15" s="190">
        <v>25658.01</v>
      </c>
      <c r="L15" s="191">
        <v>25882.850000000002</v>
      </c>
      <c r="M15" s="191">
        <v>47189.960000000006</v>
      </c>
      <c r="N15" s="191">
        <v>51540.86</v>
      </c>
      <c r="O15" s="192"/>
      <c r="P15" s="192">
        <f t="shared" si="0"/>
        <v>43775.473098330243</v>
      </c>
      <c r="Q15" s="192">
        <f t="shared" si="1"/>
        <v>47811.558441558438</v>
      </c>
      <c r="R15" s="192">
        <v>226829.60287749337</v>
      </c>
      <c r="S15" s="264">
        <v>0</v>
      </c>
      <c r="T15" s="188">
        <f t="shared" si="3"/>
        <v>5.1816596560356869</v>
      </c>
      <c r="U15" s="188">
        <f t="shared" si="2"/>
        <v>5.2186661823673814</v>
      </c>
      <c r="W15" s="277"/>
      <c r="X15" s="276"/>
      <c r="Y15" s="276"/>
      <c r="Z15" s="276"/>
      <c r="AA15" s="276"/>
      <c r="AB15" s="276"/>
      <c r="AC15" s="276"/>
      <c r="AD15" s="276"/>
      <c r="AE15" s="276"/>
      <c r="AF15" s="276"/>
      <c r="AG15" s="276"/>
      <c r="AH15" s="276"/>
      <c r="AI15" s="276"/>
      <c r="AJ15" s="276"/>
      <c r="AK15" s="276"/>
      <c r="AL15" s="276"/>
      <c r="AM15" s="276"/>
      <c r="AN15" s="276"/>
      <c r="AO15" s="276"/>
      <c r="AP15" s="276"/>
      <c r="AQ15" s="276"/>
      <c r="AR15" s="276"/>
      <c r="AS15" s="276"/>
      <c r="AT15" s="276"/>
      <c r="AU15" s="276"/>
      <c r="AV15" s="276"/>
      <c r="AW15" s="276"/>
      <c r="AX15" s="276"/>
      <c r="AY15" s="276"/>
      <c r="AZ15" s="276"/>
      <c r="BA15" s="276"/>
      <c r="BB15" s="276"/>
      <c r="BC15" s="276"/>
      <c r="BD15" s="276"/>
      <c r="BE15" s="276"/>
      <c r="BF15" s="276"/>
      <c r="BG15" s="276"/>
      <c r="BH15" s="276"/>
      <c r="BI15" s="276"/>
      <c r="BJ15" s="276"/>
      <c r="BK15" s="276"/>
      <c r="BL15" s="276"/>
      <c r="BM15" s="276"/>
      <c r="BN15" s="276"/>
      <c r="BO15" s="276"/>
      <c r="BP15" s="276"/>
      <c r="BQ15" s="276"/>
      <c r="BR15" s="276"/>
      <c r="BS15" s="276"/>
      <c r="BT15" s="276"/>
      <c r="BU15" s="276"/>
      <c r="BV15" s="276"/>
      <c r="BW15" s="276"/>
      <c r="BX15" s="276"/>
      <c r="BY15" s="276"/>
      <c r="BZ15" s="276"/>
      <c r="CA15" s="276"/>
      <c r="CB15" s="276"/>
      <c r="CC15" s="276"/>
      <c r="CD15" s="276"/>
      <c r="CE15" s="276"/>
      <c r="CF15" s="276"/>
      <c r="CG15" s="276"/>
      <c r="CH15" s="276"/>
      <c r="CI15" s="276"/>
      <c r="CJ15" s="276"/>
      <c r="CK15" s="276"/>
      <c r="CL15" s="276"/>
      <c r="CM15" s="276"/>
      <c r="CN15" s="276"/>
      <c r="CO15" s="276"/>
      <c r="CP15" s="276"/>
      <c r="CQ15" s="276"/>
      <c r="CR15" s="276"/>
      <c r="CS15" s="276"/>
      <c r="CT15" s="276"/>
      <c r="CU15" s="276"/>
      <c r="CV15" s="276"/>
      <c r="CW15" s="276"/>
      <c r="CX15" s="276"/>
      <c r="CY15" s="276"/>
      <c r="CZ15" s="276"/>
      <c r="DA15" s="276"/>
      <c r="DB15" s="276"/>
      <c r="DC15" s="276"/>
      <c r="DD15" s="276"/>
      <c r="DE15" s="276"/>
      <c r="DF15" s="276"/>
      <c r="DG15" s="276"/>
      <c r="DH15" s="276"/>
      <c r="DI15" s="276"/>
      <c r="DJ15" s="276"/>
      <c r="DK15" s="276"/>
      <c r="DL15" s="276"/>
      <c r="DM15" s="276"/>
      <c r="DN15" s="276"/>
      <c r="DO15" s="276"/>
      <c r="DP15" s="276"/>
      <c r="DQ15" s="276"/>
      <c r="DR15" s="276"/>
      <c r="DS15" s="276"/>
      <c r="DT15" s="276"/>
      <c r="DU15" s="276"/>
      <c r="DV15" s="276"/>
      <c r="DW15" s="276"/>
      <c r="DX15" s="276"/>
      <c r="DY15" s="276"/>
      <c r="DZ15" s="276"/>
      <c r="EA15" s="276"/>
      <c r="EB15" s="276"/>
      <c r="EC15" s="276"/>
      <c r="ED15" s="276"/>
      <c r="EE15" s="276"/>
      <c r="EF15" s="276"/>
      <c r="EG15" s="276"/>
      <c r="EH15" s="276"/>
      <c r="EI15" s="276"/>
      <c r="EJ15" s="276"/>
      <c r="EK15" s="276"/>
      <c r="EL15" s="276"/>
      <c r="EM15" s="276"/>
      <c r="EN15" s="276"/>
      <c r="EO15" s="276"/>
      <c r="EP15" s="276"/>
      <c r="EQ15" s="276"/>
      <c r="ER15" s="276"/>
      <c r="ES15" s="276"/>
      <c r="ET15" s="276"/>
      <c r="EU15" s="276"/>
      <c r="EV15" s="276"/>
      <c r="EW15" s="276"/>
      <c r="EX15" s="276"/>
      <c r="EY15" s="276"/>
      <c r="EZ15" s="276"/>
      <c r="FA15" s="276"/>
      <c r="FB15" s="276"/>
      <c r="FC15" s="276"/>
      <c r="FD15" s="276"/>
      <c r="FE15" s="276"/>
      <c r="FF15" s="276"/>
      <c r="FG15" s="276"/>
      <c r="FH15" s="276"/>
      <c r="FI15" s="276"/>
      <c r="FJ15" s="276"/>
      <c r="FK15" s="276"/>
      <c r="FL15" s="276"/>
      <c r="FM15" s="276"/>
      <c r="FN15" s="276"/>
      <c r="FO15" s="276"/>
      <c r="FP15" s="276"/>
      <c r="FQ15" s="276"/>
      <c r="FR15" s="276"/>
      <c r="FS15" s="276"/>
      <c r="FT15" s="276"/>
      <c r="FU15" s="276"/>
      <c r="FV15" s="276"/>
      <c r="FW15" s="276"/>
      <c r="FX15" s="276"/>
      <c r="FY15" s="276"/>
      <c r="FZ15" s="276"/>
      <c r="GA15" s="276"/>
      <c r="GB15" s="276"/>
      <c r="GC15" s="276"/>
      <c r="GD15" s="276"/>
      <c r="GE15" s="276"/>
      <c r="GF15" s="276"/>
      <c r="GG15" s="276"/>
      <c r="GH15" s="276"/>
      <c r="GI15" s="276"/>
      <c r="GJ15" s="276"/>
      <c r="GK15" s="276"/>
      <c r="GL15" s="276"/>
      <c r="GM15" s="276"/>
      <c r="GN15" s="276"/>
      <c r="GO15" s="276"/>
      <c r="GP15" s="276"/>
      <c r="GQ15" s="276"/>
      <c r="GR15" s="276"/>
      <c r="GS15" s="276"/>
      <c r="GT15" s="276"/>
      <c r="GU15" s="276"/>
      <c r="GV15" s="276"/>
      <c r="GW15" s="276"/>
      <c r="GX15" s="276"/>
      <c r="GY15" s="276"/>
      <c r="GZ15" s="276"/>
      <c r="HA15" s="276"/>
      <c r="HB15" s="276"/>
      <c r="HC15" s="276"/>
      <c r="HD15" s="276"/>
      <c r="HE15" s="276"/>
      <c r="HF15" s="276"/>
      <c r="HG15" s="276"/>
      <c r="HH15" s="276"/>
      <c r="HI15" s="276"/>
      <c r="HJ15" s="276"/>
      <c r="HK15" s="276"/>
      <c r="HL15" s="276"/>
      <c r="HM15" s="276"/>
      <c r="HN15" s="276"/>
      <c r="HO15" s="276"/>
      <c r="HP15" s="276"/>
      <c r="HQ15" s="276"/>
      <c r="HR15" s="276"/>
      <c r="HS15" s="276"/>
      <c r="HT15" s="276"/>
      <c r="HU15" s="276"/>
      <c r="HV15" s="276"/>
      <c r="HW15" s="276"/>
      <c r="HX15" s="276"/>
      <c r="HY15" s="276"/>
      <c r="HZ15" s="276"/>
      <c r="IA15" s="276"/>
      <c r="IB15" s="276"/>
      <c r="IC15" s="276"/>
      <c r="ID15" s="276"/>
      <c r="IE15" s="276"/>
      <c r="IF15" s="276"/>
      <c r="IG15" s="276"/>
      <c r="IH15" s="276"/>
      <c r="II15" s="276"/>
      <c r="IJ15" s="276"/>
      <c r="IK15" s="276"/>
      <c r="IL15" s="276"/>
      <c r="IM15" s="276"/>
      <c r="IN15" s="276"/>
      <c r="IO15" s="276"/>
      <c r="IP15" s="276"/>
      <c r="IQ15" s="276"/>
      <c r="IR15" s="276"/>
      <c r="IS15" s="276"/>
      <c r="IT15" s="276"/>
      <c r="IU15" s="276"/>
      <c r="IV15" s="276"/>
      <c r="IW15" s="276"/>
      <c r="IX15" s="276"/>
      <c r="IY15" s="276"/>
      <c r="IZ15" s="276"/>
      <c r="JA15" s="276"/>
      <c r="JB15" s="276"/>
      <c r="JC15" s="276"/>
      <c r="JD15" s="276"/>
      <c r="JE15" s="276"/>
      <c r="JF15" s="276"/>
      <c r="JG15" s="276"/>
      <c r="JH15" s="276"/>
      <c r="JI15" s="276"/>
      <c r="JJ15" s="276"/>
      <c r="JK15" s="276"/>
      <c r="JL15" s="276"/>
      <c r="JM15" s="276"/>
      <c r="JN15" s="276"/>
      <c r="JO15" s="276"/>
      <c r="JP15" s="276"/>
      <c r="JQ15" s="276"/>
      <c r="JR15" s="276"/>
      <c r="JS15" s="276"/>
      <c r="JT15" s="276"/>
      <c r="JU15" s="276"/>
      <c r="JV15" s="276"/>
      <c r="JW15" s="276"/>
      <c r="JX15" s="276"/>
      <c r="JY15" s="276"/>
      <c r="JZ15" s="276"/>
      <c r="KA15" s="276"/>
      <c r="KB15" s="276"/>
      <c r="KC15" s="276"/>
      <c r="KD15" s="276"/>
      <c r="KE15" s="276"/>
      <c r="KF15" s="276"/>
      <c r="KG15" s="276"/>
      <c r="KH15" s="276"/>
      <c r="KI15" s="276"/>
      <c r="KJ15" s="276"/>
      <c r="KK15" s="276"/>
      <c r="KL15" s="276"/>
      <c r="KM15" s="276"/>
      <c r="KN15" s="276"/>
      <c r="KO15" s="276"/>
      <c r="KP15" s="276"/>
      <c r="KQ15" s="276"/>
      <c r="KR15" s="276"/>
      <c r="KS15" s="276"/>
      <c r="KT15" s="276"/>
      <c r="KU15" s="276"/>
      <c r="KV15" s="276"/>
      <c r="KW15" s="276"/>
      <c r="KX15" s="276"/>
      <c r="KY15" s="276"/>
      <c r="KZ15" s="276"/>
      <c r="LA15" s="276"/>
      <c r="LB15" s="276"/>
      <c r="LC15" s="276"/>
      <c r="LD15" s="276"/>
      <c r="LE15" s="276"/>
      <c r="LF15" s="276"/>
      <c r="LG15" s="276"/>
      <c r="LH15" s="276"/>
      <c r="LI15" s="276"/>
      <c r="LJ15" s="276"/>
      <c r="LK15" s="276"/>
      <c r="LL15" s="276"/>
      <c r="LM15" s="276"/>
      <c r="LN15" s="276"/>
      <c r="LO15" s="276"/>
      <c r="LP15" s="276"/>
      <c r="LQ15" s="276"/>
      <c r="LR15" s="276"/>
      <c r="LS15" s="276"/>
      <c r="LT15" s="276"/>
      <c r="LU15" s="276"/>
      <c r="LV15" s="276"/>
      <c r="LW15" s="276"/>
      <c r="LX15" s="276"/>
      <c r="LY15" s="276"/>
      <c r="LZ15" s="276"/>
      <c r="MA15" s="276"/>
      <c r="MB15" s="276"/>
      <c r="MC15" s="276"/>
      <c r="MD15" s="276"/>
      <c r="ME15" s="276"/>
      <c r="MF15" s="276"/>
      <c r="MG15" s="276"/>
      <c r="MH15" s="276"/>
      <c r="MI15" s="276"/>
      <c r="MJ15" s="276"/>
      <c r="MK15" s="276"/>
      <c r="ML15" s="276"/>
      <c r="MM15" s="276"/>
      <c r="MN15" s="276"/>
      <c r="MO15" s="276"/>
      <c r="MP15" s="276"/>
      <c r="MQ15" s="276"/>
      <c r="MR15" s="276"/>
      <c r="MS15" s="276"/>
      <c r="MT15" s="276"/>
      <c r="MU15" s="276"/>
      <c r="MV15" s="276"/>
      <c r="MW15" s="276"/>
      <c r="MX15" s="276"/>
      <c r="MY15" s="276"/>
      <c r="MZ15" s="276"/>
      <c r="NA15" s="276"/>
      <c r="NB15" s="276"/>
      <c r="NC15" s="276"/>
      <c r="ND15" s="276"/>
      <c r="NE15" s="276"/>
      <c r="NF15" s="276"/>
      <c r="NG15" s="276"/>
      <c r="NH15" s="276"/>
      <c r="NI15" s="276"/>
      <c r="NJ15" s="276"/>
      <c r="NK15" s="276"/>
      <c r="NL15" s="276"/>
      <c r="NM15" s="276"/>
      <c r="NN15" s="276"/>
      <c r="NO15" s="276"/>
      <c r="NP15" s="276"/>
      <c r="NQ15" s="276"/>
      <c r="NR15" s="276"/>
      <c r="NS15" s="276"/>
      <c r="NT15" s="276"/>
      <c r="NU15" s="276"/>
      <c r="NV15" s="276"/>
      <c r="NW15" s="276"/>
      <c r="NX15" s="276"/>
      <c r="NY15" s="276"/>
      <c r="NZ15" s="276"/>
      <c r="OA15" s="276"/>
      <c r="OB15" s="276"/>
      <c r="OC15" s="276"/>
      <c r="OD15" s="276"/>
      <c r="OE15" s="276"/>
      <c r="OF15" s="276"/>
      <c r="OG15" s="276"/>
      <c r="OH15" s="276"/>
      <c r="OI15" s="276"/>
      <c r="OJ15" s="276"/>
      <c r="OK15" s="276"/>
      <c r="OL15" s="276"/>
      <c r="OM15" s="276"/>
      <c r="ON15" s="276"/>
      <c r="OO15" s="276"/>
      <c r="OP15" s="276"/>
      <c r="OQ15" s="276"/>
      <c r="OR15" s="276"/>
      <c r="OS15" s="276"/>
      <c r="OT15" s="276"/>
      <c r="OU15" s="276"/>
      <c r="OV15" s="276"/>
      <c r="OW15" s="276"/>
      <c r="OX15" s="276"/>
      <c r="OY15" s="276"/>
      <c r="OZ15" s="276"/>
      <c r="PA15" s="276"/>
      <c r="PB15" s="276"/>
      <c r="PC15" s="276"/>
      <c r="PD15" s="276"/>
      <c r="PE15" s="276"/>
      <c r="PF15" s="276"/>
      <c r="PG15" s="276"/>
      <c r="PH15" s="276"/>
      <c r="PI15" s="276"/>
      <c r="PJ15" s="276"/>
      <c r="PK15" s="276"/>
      <c r="PL15" s="276"/>
      <c r="PM15" s="276"/>
      <c r="PN15" s="276"/>
      <c r="PO15" s="276"/>
      <c r="PP15" s="276"/>
      <c r="PQ15" s="276"/>
      <c r="PR15" s="276"/>
      <c r="PS15" s="276"/>
      <c r="PT15" s="276"/>
      <c r="PU15" s="276"/>
      <c r="PV15" s="276"/>
      <c r="PW15" s="276"/>
      <c r="PX15" s="276"/>
      <c r="PY15" s="276"/>
      <c r="PZ15" s="276"/>
      <c r="QA15" s="276"/>
      <c r="QB15" s="276"/>
      <c r="QC15" s="276"/>
      <c r="QD15" s="276"/>
      <c r="QE15" s="276"/>
      <c r="QF15" s="276"/>
      <c r="QG15" s="276"/>
      <c r="QH15" s="276"/>
      <c r="QI15" s="276"/>
      <c r="QJ15" s="276"/>
      <c r="QK15" s="276"/>
      <c r="QL15" s="276"/>
      <c r="QM15" s="276"/>
      <c r="QN15" s="276"/>
      <c r="QO15" s="276"/>
      <c r="QP15" s="276"/>
      <c r="QQ15" s="276"/>
      <c r="QR15" s="276"/>
      <c r="QS15" s="276"/>
      <c r="QT15" s="276"/>
      <c r="QU15" s="276"/>
      <c r="QV15" s="276"/>
      <c r="QW15" s="276"/>
      <c r="QX15" s="276"/>
      <c r="QY15" s="276"/>
      <c r="QZ15" s="276"/>
      <c r="RA15" s="276"/>
      <c r="RB15" s="276"/>
      <c r="RC15" s="276"/>
      <c r="RD15" s="276"/>
      <c r="RE15" s="276"/>
      <c r="RF15" s="276"/>
      <c r="RG15" s="276"/>
      <c r="RH15" s="276"/>
      <c r="RI15" s="276"/>
      <c r="RJ15" s="276"/>
      <c r="RK15" s="276"/>
      <c r="RL15" s="276"/>
      <c r="RM15" s="276"/>
      <c r="RN15" s="276"/>
      <c r="RO15" s="276"/>
      <c r="RP15" s="276"/>
      <c r="RQ15" s="276"/>
      <c r="RR15" s="276"/>
      <c r="RS15" s="276"/>
      <c r="RT15" s="276"/>
      <c r="RU15" s="276"/>
      <c r="RV15" s="276"/>
      <c r="RW15" s="276"/>
      <c r="RX15" s="276"/>
      <c r="RY15" s="276"/>
      <c r="RZ15" s="276"/>
      <c r="SA15" s="276"/>
      <c r="SB15" s="276"/>
      <c r="SC15" s="276"/>
      <c r="SD15" s="276"/>
      <c r="SE15" s="276"/>
      <c r="SF15" s="276"/>
      <c r="SG15" s="276"/>
      <c r="SH15" s="276"/>
      <c r="SI15" s="276"/>
      <c r="SJ15" s="276"/>
      <c r="SK15" s="276"/>
      <c r="SL15" s="276"/>
      <c r="SM15" s="276"/>
      <c r="SN15" s="276"/>
      <c r="SO15" s="276"/>
      <c r="SP15" s="276"/>
      <c r="SQ15" s="276"/>
      <c r="SR15" s="276"/>
      <c r="SS15" s="276"/>
      <c r="ST15" s="276"/>
      <c r="SU15" s="276"/>
      <c r="SV15" s="276"/>
      <c r="SW15" s="276"/>
      <c r="SX15" s="276"/>
      <c r="SY15" s="276"/>
      <c r="SZ15" s="276"/>
      <c r="TA15" s="276"/>
      <c r="TB15" s="276"/>
      <c r="TC15" s="276"/>
      <c r="TD15" s="276"/>
      <c r="TE15" s="276"/>
      <c r="TF15" s="276"/>
      <c r="TG15" s="276"/>
      <c r="TH15" s="276"/>
      <c r="TI15" s="276"/>
      <c r="TJ15" s="276"/>
      <c r="TK15" s="276"/>
      <c r="TL15" s="276"/>
      <c r="TM15" s="276"/>
      <c r="TN15" s="276"/>
      <c r="TO15" s="276"/>
      <c r="TP15" s="276"/>
      <c r="TQ15" s="276"/>
      <c r="TR15" s="276"/>
      <c r="TS15" s="276"/>
      <c r="TT15" s="276"/>
      <c r="TU15" s="276"/>
      <c r="TV15" s="276"/>
      <c r="TW15" s="276"/>
      <c r="TX15" s="276"/>
      <c r="TY15" s="276"/>
      <c r="TZ15" s="276"/>
      <c r="UA15" s="276"/>
      <c r="UB15" s="276"/>
      <c r="UC15" s="276"/>
      <c r="UD15" s="276"/>
      <c r="UE15" s="276"/>
      <c r="UF15" s="276"/>
      <c r="UG15" s="276"/>
      <c r="UH15" s="276"/>
      <c r="UI15" s="276"/>
      <c r="UJ15" s="276"/>
      <c r="UK15" s="276"/>
      <c r="UL15" s="276"/>
      <c r="UM15" s="276"/>
      <c r="UN15" s="276"/>
      <c r="UO15" s="276"/>
      <c r="UP15" s="276"/>
      <c r="UQ15" s="276"/>
      <c r="UR15" s="276"/>
      <c r="US15" s="276"/>
      <c r="UT15" s="276"/>
      <c r="UU15" s="276"/>
      <c r="UV15" s="276"/>
      <c r="UW15" s="276"/>
      <c r="UX15" s="276"/>
      <c r="UY15" s="276"/>
      <c r="UZ15" s="276"/>
      <c r="VA15" s="276"/>
      <c r="VB15" s="276"/>
      <c r="VC15" s="276"/>
      <c r="VD15" s="276"/>
      <c r="VE15" s="276"/>
      <c r="VF15" s="276"/>
      <c r="VG15" s="276"/>
      <c r="VH15" s="276"/>
      <c r="VI15" s="276"/>
      <c r="VJ15" s="276"/>
      <c r="VK15" s="276"/>
      <c r="VL15" s="276"/>
      <c r="VM15" s="276"/>
      <c r="VN15" s="276"/>
      <c r="VO15" s="276"/>
      <c r="VP15" s="276"/>
      <c r="VQ15" s="276"/>
      <c r="VR15" s="276"/>
      <c r="VS15" s="276"/>
      <c r="VT15" s="276"/>
      <c r="VU15" s="276"/>
      <c r="VV15" s="276"/>
      <c r="VW15" s="276"/>
      <c r="VX15" s="276"/>
      <c r="VY15" s="276"/>
      <c r="VZ15" s="276"/>
      <c r="WA15" s="276"/>
      <c r="WB15" s="276"/>
      <c r="WC15" s="276"/>
      <c r="WD15" s="276"/>
      <c r="WE15" s="276"/>
      <c r="WF15" s="276"/>
      <c r="WG15" s="276"/>
      <c r="WH15" s="276"/>
      <c r="WI15" s="276"/>
      <c r="WJ15" s="276"/>
      <c r="WK15" s="276"/>
      <c r="WL15" s="276"/>
      <c r="WM15" s="276"/>
      <c r="WN15" s="276"/>
      <c r="WO15" s="276"/>
      <c r="WP15" s="276"/>
      <c r="WQ15" s="276"/>
      <c r="WR15" s="276"/>
      <c r="WS15" s="276"/>
      <c r="WT15" s="276"/>
      <c r="WU15" s="276"/>
      <c r="WV15" s="276"/>
      <c r="WW15" s="276"/>
      <c r="WX15" s="276"/>
      <c r="WY15" s="276"/>
      <c r="WZ15" s="276"/>
      <c r="XA15" s="276"/>
      <c r="XB15" s="276"/>
      <c r="XC15" s="276"/>
      <c r="XD15" s="276"/>
      <c r="XE15" s="276"/>
      <c r="XF15" s="276"/>
      <c r="XG15" s="276"/>
      <c r="XH15" s="276"/>
      <c r="XI15" s="276"/>
      <c r="XJ15" s="276"/>
      <c r="XK15" s="276"/>
      <c r="XL15" s="276"/>
      <c r="XM15" s="276"/>
      <c r="XN15" s="276"/>
      <c r="XO15" s="276"/>
      <c r="XP15" s="276"/>
      <c r="XQ15" s="276"/>
      <c r="XR15" s="276"/>
      <c r="XS15" s="276"/>
      <c r="XT15" s="276"/>
      <c r="XU15" s="276"/>
      <c r="XV15" s="276"/>
      <c r="XW15" s="276"/>
      <c r="XX15" s="276"/>
      <c r="XY15" s="276"/>
      <c r="XZ15" s="276"/>
      <c r="YA15" s="276"/>
      <c r="YB15" s="276"/>
      <c r="YC15" s="276"/>
      <c r="YD15" s="276"/>
      <c r="YE15" s="276"/>
      <c r="YF15" s="276"/>
      <c r="YG15" s="276"/>
      <c r="YH15" s="276"/>
      <c r="YI15" s="276"/>
      <c r="YJ15" s="276"/>
      <c r="YK15" s="276"/>
      <c r="YL15" s="276"/>
      <c r="YM15" s="276"/>
      <c r="YN15" s="276"/>
      <c r="YO15" s="276"/>
      <c r="YP15" s="276"/>
      <c r="YQ15" s="276"/>
      <c r="YR15" s="276"/>
      <c r="YS15" s="276"/>
      <c r="YT15" s="276"/>
      <c r="YU15" s="276"/>
      <c r="YV15" s="276"/>
      <c r="YW15" s="276"/>
      <c r="YX15" s="276"/>
      <c r="YY15" s="276"/>
      <c r="YZ15" s="276"/>
      <c r="ZA15" s="276"/>
      <c r="ZB15" s="276"/>
      <c r="ZC15" s="276"/>
      <c r="ZD15" s="276"/>
      <c r="ZE15" s="276"/>
      <c r="ZF15" s="276"/>
      <c r="ZG15" s="276"/>
      <c r="ZH15" s="276"/>
      <c r="ZI15" s="276"/>
      <c r="ZJ15" s="276"/>
      <c r="ZK15" s="276"/>
      <c r="ZL15" s="276"/>
      <c r="ZM15" s="276"/>
      <c r="ZN15" s="276"/>
      <c r="ZO15" s="276"/>
      <c r="ZP15" s="276"/>
      <c r="ZQ15" s="276"/>
      <c r="ZR15" s="276"/>
      <c r="ZS15" s="276"/>
      <c r="ZT15" s="276"/>
      <c r="ZU15" s="276"/>
      <c r="ZV15" s="276"/>
      <c r="ZW15" s="276"/>
      <c r="ZX15" s="276"/>
      <c r="ZY15" s="276"/>
      <c r="ZZ15" s="276"/>
      <c r="AAA15" s="276"/>
      <c r="AAB15" s="276"/>
      <c r="AAC15" s="276"/>
      <c r="AAD15" s="276"/>
      <c r="AAE15" s="276"/>
      <c r="AAF15" s="276"/>
      <c r="AAG15" s="276"/>
      <c r="AAH15" s="276"/>
      <c r="AAI15" s="276"/>
      <c r="AAJ15" s="276"/>
      <c r="AAK15" s="276"/>
      <c r="AAL15" s="276"/>
      <c r="AAM15" s="276"/>
      <c r="AAN15" s="276"/>
      <c r="AAO15" s="276"/>
      <c r="AAP15" s="276"/>
      <c r="AAQ15" s="276"/>
      <c r="AAR15" s="276"/>
      <c r="AAS15" s="276"/>
      <c r="AAT15" s="276"/>
      <c r="AAU15" s="276"/>
      <c r="AAV15" s="276"/>
      <c r="AAW15" s="276"/>
      <c r="AAX15" s="276"/>
      <c r="AAY15" s="276"/>
      <c r="AAZ15" s="276"/>
      <c r="ABA15" s="276"/>
      <c r="ABB15" s="276"/>
      <c r="ABC15" s="276"/>
      <c r="ABD15" s="276"/>
      <c r="ABE15" s="276"/>
      <c r="ABF15" s="276"/>
      <c r="ABG15" s="276"/>
      <c r="ABH15" s="276"/>
      <c r="ABI15" s="276"/>
      <c r="ABJ15" s="276"/>
      <c r="ABK15" s="276"/>
      <c r="ABL15" s="276"/>
      <c r="ABM15" s="276"/>
      <c r="ABN15" s="276"/>
      <c r="ABO15" s="276"/>
      <c r="ABP15" s="276"/>
      <c r="ABQ15" s="276"/>
      <c r="ABR15" s="276"/>
      <c r="ABS15" s="276"/>
      <c r="ABT15" s="276"/>
      <c r="ABU15" s="276"/>
      <c r="ABV15" s="276"/>
      <c r="ABW15" s="276"/>
      <c r="ABX15" s="276"/>
      <c r="ABY15" s="276"/>
      <c r="ABZ15" s="276"/>
      <c r="ACA15" s="276"/>
      <c r="ACB15" s="276"/>
      <c r="ACC15" s="276"/>
      <c r="ACD15" s="276"/>
      <c r="ACE15" s="276"/>
      <c r="ACF15" s="276"/>
      <c r="ACG15" s="276"/>
      <c r="ACH15" s="276"/>
      <c r="ACI15" s="276"/>
      <c r="ACJ15" s="276"/>
      <c r="ACK15" s="276"/>
      <c r="ACL15" s="276"/>
      <c r="ACM15" s="276"/>
      <c r="ACN15" s="276"/>
      <c r="ACO15" s="276"/>
      <c r="ACP15" s="276"/>
      <c r="ACQ15" s="276"/>
      <c r="ACR15" s="276"/>
      <c r="ACS15" s="276"/>
      <c r="ACT15" s="276"/>
      <c r="ACU15" s="276"/>
      <c r="ACV15" s="276"/>
      <c r="ACW15" s="276"/>
      <c r="ACX15" s="276"/>
      <c r="ACY15" s="276"/>
      <c r="ACZ15" s="276"/>
      <c r="ADA15" s="276"/>
      <c r="ADB15" s="276"/>
      <c r="ADC15" s="276"/>
      <c r="ADD15" s="276"/>
      <c r="ADE15" s="276"/>
      <c r="ADF15" s="276"/>
      <c r="ADG15" s="276"/>
      <c r="ADH15" s="276"/>
      <c r="ADI15" s="276"/>
      <c r="ADJ15" s="276"/>
      <c r="ADK15" s="276"/>
      <c r="ADL15" s="276"/>
      <c r="ADM15" s="276"/>
      <c r="ADN15" s="276"/>
      <c r="ADO15" s="276"/>
      <c r="ADP15" s="276"/>
      <c r="ADQ15" s="276"/>
      <c r="ADR15" s="276"/>
      <c r="ADS15" s="276"/>
      <c r="ADT15" s="276"/>
      <c r="ADU15" s="276"/>
      <c r="ADV15" s="276"/>
      <c r="ADW15" s="276"/>
      <c r="ADX15" s="276"/>
      <c r="ADY15" s="276"/>
      <c r="ADZ15" s="276"/>
      <c r="AEA15" s="276"/>
      <c r="AEB15" s="276"/>
      <c r="AEC15" s="276"/>
      <c r="AED15" s="276"/>
      <c r="AEE15" s="276"/>
      <c r="AEF15" s="276"/>
      <c r="AEG15" s="276"/>
      <c r="AEH15" s="276"/>
      <c r="AEI15" s="276"/>
      <c r="AEJ15" s="276"/>
      <c r="AEK15" s="276"/>
      <c r="AEL15" s="276"/>
      <c r="AEM15" s="276"/>
      <c r="AEN15" s="276"/>
      <c r="AEO15" s="276"/>
      <c r="AEP15" s="276"/>
      <c r="AEQ15" s="276"/>
      <c r="AER15" s="276"/>
      <c r="AES15" s="276"/>
      <c r="AET15" s="276"/>
      <c r="AEU15" s="276"/>
      <c r="AEV15" s="276"/>
      <c r="AEW15" s="276"/>
      <c r="AEX15" s="276"/>
      <c r="AEY15" s="276"/>
      <c r="AEZ15" s="276"/>
      <c r="AFA15" s="276"/>
      <c r="AFB15" s="276"/>
      <c r="AFC15" s="276"/>
      <c r="AFD15" s="276"/>
      <c r="AFE15" s="276"/>
      <c r="AFF15" s="276"/>
      <c r="AFG15" s="276"/>
      <c r="AFH15" s="276"/>
      <c r="AFI15" s="276"/>
      <c r="AFJ15" s="276"/>
      <c r="AFK15" s="276"/>
      <c r="AFL15" s="276"/>
      <c r="AFM15" s="276"/>
      <c r="AFN15" s="276"/>
      <c r="AFO15" s="276"/>
      <c r="AFP15" s="276"/>
      <c r="AFQ15" s="276"/>
      <c r="AFR15" s="276"/>
      <c r="AFS15" s="276"/>
      <c r="AFT15" s="276"/>
      <c r="AFU15" s="276"/>
      <c r="AFV15" s="276"/>
      <c r="AFW15" s="276"/>
      <c r="AFX15" s="276"/>
      <c r="AFY15" s="276"/>
      <c r="AFZ15" s="276"/>
      <c r="AGA15" s="276"/>
      <c r="AGB15" s="276"/>
      <c r="AGC15" s="276"/>
      <c r="AGD15" s="276"/>
      <c r="AGE15" s="276"/>
      <c r="AGF15" s="276"/>
      <c r="AGG15" s="276"/>
      <c r="AGH15" s="276"/>
      <c r="AGI15" s="276"/>
      <c r="AGJ15" s="276"/>
      <c r="AGK15" s="276"/>
      <c r="AGL15" s="276"/>
      <c r="AGM15" s="276"/>
      <c r="AGN15" s="276"/>
      <c r="AGO15" s="276"/>
      <c r="AGP15" s="276"/>
      <c r="AGQ15" s="276"/>
      <c r="AGR15" s="276"/>
      <c r="AGS15" s="276"/>
      <c r="AGT15" s="276"/>
      <c r="AGU15" s="276"/>
      <c r="AGV15" s="276"/>
      <c r="AGW15" s="276"/>
      <c r="AGX15" s="276"/>
      <c r="AGY15" s="276"/>
      <c r="AGZ15" s="276"/>
      <c r="AHA15" s="276"/>
      <c r="AHB15" s="276"/>
      <c r="AHC15" s="276"/>
      <c r="AHD15" s="276"/>
      <c r="AHE15" s="276"/>
      <c r="AHF15" s="276"/>
      <c r="AHG15" s="276"/>
      <c r="AHH15" s="276"/>
      <c r="AHI15" s="276"/>
      <c r="AHJ15" s="276"/>
      <c r="AHK15" s="276"/>
      <c r="AHL15" s="276"/>
      <c r="AHM15" s="276"/>
      <c r="AHN15" s="276"/>
      <c r="AHO15" s="276"/>
      <c r="AHP15" s="276"/>
      <c r="AHQ15" s="276"/>
      <c r="AHR15" s="276"/>
      <c r="AHS15" s="276"/>
      <c r="AHT15" s="276"/>
      <c r="AHU15" s="276"/>
      <c r="AHV15" s="276"/>
      <c r="AHW15" s="276"/>
      <c r="AHX15" s="276"/>
      <c r="AHY15" s="276"/>
      <c r="AHZ15" s="276"/>
      <c r="AIA15" s="276"/>
      <c r="AIB15" s="276"/>
      <c r="AIC15" s="276"/>
      <c r="AID15" s="276"/>
      <c r="AIE15" s="276"/>
      <c r="AIF15" s="276"/>
      <c r="AIG15" s="276"/>
      <c r="AIH15" s="276"/>
      <c r="AII15" s="276"/>
      <c r="AIJ15" s="276"/>
      <c r="AIK15" s="276"/>
      <c r="AIL15" s="276"/>
      <c r="AIM15" s="276"/>
      <c r="AIN15" s="276"/>
      <c r="AIO15" s="276"/>
      <c r="AIP15" s="276"/>
      <c r="AIQ15" s="276"/>
      <c r="AIR15" s="276"/>
      <c r="AIS15" s="276"/>
      <c r="AIT15" s="276"/>
      <c r="AIU15" s="276"/>
      <c r="AIV15" s="276"/>
      <c r="AIW15" s="276"/>
      <c r="AIX15" s="276"/>
      <c r="AIY15" s="276"/>
      <c r="AIZ15" s="276"/>
      <c r="AJA15" s="276"/>
      <c r="AJB15" s="276"/>
      <c r="AJC15" s="276"/>
      <c r="AJD15" s="276"/>
      <c r="AJE15" s="276"/>
      <c r="AJF15" s="276"/>
      <c r="AJG15" s="276"/>
      <c r="AJH15" s="276"/>
      <c r="AJI15" s="276"/>
      <c r="AJJ15" s="276"/>
      <c r="AJK15" s="276"/>
      <c r="AJL15" s="276"/>
      <c r="AJM15" s="276"/>
      <c r="AJN15" s="276"/>
      <c r="AJO15" s="276"/>
      <c r="AJP15" s="276"/>
      <c r="AJQ15" s="276"/>
      <c r="AJR15" s="276"/>
      <c r="AJS15" s="276"/>
      <c r="AJT15" s="276"/>
      <c r="AJU15" s="276"/>
      <c r="AJV15" s="276"/>
      <c r="AJW15" s="276"/>
      <c r="AJX15" s="276"/>
      <c r="AJY15" s="276"/>
      <c r="AJZ15" s="276"/>
      <c r="AKA15" s="276"/>
      <c r="AKB15" s="276"/>
      <c r="AKC15" s="276"/>
      <c r="AKD15" s="276"/>
      <c r="AKE15" s="276"/>
      <c r="AKF15" s="276"/>
    </row>
    <row r="16" spans="1:968" s="174" customFormat="1">
      <c r="B16" s="206" t="s">
        <v>418</v>
      </c>
      <c r="C16" s="174" t="s">
        <v>400</v>
      </c>
      <c r="D16" s="898"/>
      <c r="E16" s="899">
        <v>30</v>
      </c>
      <c r="F16" s="893" t="s">
        <v>131</v>
      </c>
      <c r="G16" s="899">
        <v>0</v>
      </c>
      <c r="H16" s="189">
        <v>0</v>
      </c>
      <c r="I16" s="189"/>
      <c r="J16" s="189"/>
      <c r="K16" s="190"/>
      <c r="L16" s="191"/>
      <c r="M16" s="191"/>
      <c r="N16" s="191"/>
      <c r="O16" s="192"/>
      <c r="P16" s="192"/>
      <c r="Q16" s="192"/>
      <c r="R16" s="192"/>
      <c r="S16" s="264"/>
      <c r="T16" s="188"/>
      <c r="U16" s="188"/>
      <c r="W16" s="277"/>
      <c r="X16" s="276"/>
      <c r="Y16" s="276"/>
      <c r="Z16" s="276"/>
      <c r="AA16" s="276"/>
      <c r="AB16" s="276"/>
      <c r="AC16" s="276"/>
      <c r="AD16" s="276"/>
      <c r="AE16" s="276"/>
      <c r="AF16" s="276"/>
      <c r="AG16" s="276"/>
      <c r="AH16" s="276"/>
      <c r="AI16" s="276"/>
      <c r="AJ16" s="276"/>
      <c r="AK16" s="276"/>
      <c r="AL16" s="276"/>
      <c r="AM16" s="276"/>
      <c r="AN16" s="276"/>
      <c r="AO16" s="276"/>
      <c r="AP16" s="276"/>
      <c r="AQ16" s="276"/>
      <c r="AR16" s="276"/>
      <c r="AS16" s="276"/>
      <c r="AT16" s="276"/>
      <c r="AU16" s="276"/>
      <c r="AV16" s="276"/>
      <c r="AW16" s="276"/>
      <c r="AX16" s="276"/>
      <c r="AY16" s="276"/>
      <c r="AZ16" s="276"/>
      <c r="BA16" s="276"/>
      <c r="BB16" s="276"/>
      <c r="BC16" s="276"/>
      <c r="BD16" s="276"/>
      <c r="BE16" s="276"/>
      <c r="BF16" s="276"/>
      <c r="BG16" s="276"/>
      <c r="BH16" s="276"/>
      <c r="BI16" s="276"/>
      <c r="BJ16" s="276"/>
      <c r="BK16" s="276"/>
      <c r="BL16" s="276"/>
      <c r="BM16" s="276"/>
      <c r="BN16" s="276"/>
      <c r="BO16" s="276"/>
      <c r="BP16" s="276"/>
      <c r="BQ16" s="276"/>
      <c r="BR16" s="276"/>
      <c r="BS16" s="276"/>
      <c r="BT16" s="276"/>
      <c r="BU16" s="276"/>
      <c r="BV16" s="276"/>
      <c r="BW16" s="276"/>
      <c r="BX16" s="276"/>
      <c r="BY16" s="276"/>
      <c r="BZ16" s="276"/>
      <c r="CA16" s="276"/>
      <c r="CB16" s="276"/>
      <c r="CC16" s="276"/>
      <c r="CD16" s="276"/>
      <c r="CE16" s="276"/>
      <c r="CF16" s="276"/>
      <c r="CG16" s="276"/>
      <c r="CH16" s="276"/>
      <c r="CI16" s="276"/>
      <c r="CJ16" s="276"/>
      <c r="CK16" s="276"/>
      <c r="CL16" s="276"/>
      <c r="CM16" s="276"/>
      <c r="CN16" s="276"/>
      <c r="CO16" s="276"/>
      <c r="CP16" s="276"/>
      <c r="CQ16" s="276"/>
      <c r="CR16" s="276"/>
      <c r="CS16" s="276"/>
      <c r="CT16" s="276"/>
      <c r="CU16" s="276"/>
      <c r="CV16" s="276"/>
      <c r="CW16" s="276"/>
      <c r="CX16" s="276"/>
      <c r="CY16" s="276"/>
      <c r="CZ16" s="276"/>
      <c r="DA16" s="276"/>
      <c r="DB16" s="276"/>
      <c r="DC16" s="276"/>
      <c r="DD16" s="276"/>
      <c r="DE16" s="276"/>
      <c r="DF16" s="276"/>
      <c r="DG16" s="276"/>
      <c r="DH16" s="276"/>
      <c r="DI16" s="276"/>
      <c r="DJ16" s="276"/>
      <c r="DK16" s="276"/>
      <c r="DL16" s="276"/>
      <c r="DM16" s="276"/>
      <c r="DN16" s="276"/>
      <c r="DO16" s="276"/>
      <c r="DP16" s="276"/>
      <c r="DQ16" s="276"/>
      <c r="DR16" s="276"/>
      <c r="DS16" s="276"/>
      <c r="DT16" s="276"/>
      <c r="DU16" s="276"/>
      <c r="DV16" s="276"/>
      <c r="DW16" s="276"/>
      <c r="DX16" s="276"/>
      <c r="DY16" s="276"/>
      <c r="DZ16" s="276"/>
      <c r="EA16" s="276"/>
      <c r="EB16" s="276"/>
      <c r="EC16" s="276"/>
      <c r="ED16" s="276"/>
      <c r="EE16" s="276"/>
      <c r="EF16" s="276"/>
      <c r="EG16" s="276"/>
      <c r="EH16" s="276"/>
      <c r="EI16" s="276"/>
      <c r="EJ16" s="276"/>
      <c r="EK16" s="276"/>
      <c r="EL16" s="276"/>
      <c r="EM16" s="276"/>
      <c r="EN16" s="276"/>
      <c r="EO16" s="276"/>
      <c r="EP16" s="276"/>
      <c r="EQ16" s="276"/>
      <c r="ER16" s="276"/>
      <c r="ES16" s="276"/>
      <c r="ET16" s="276"/>
      <c r="EU16" s="276"/>
      <c r="EV16" s="276"/>
      <c r="EW16" s="276"/>
      <c r="EX16" s="276"/>
      <c r="EY16" s="276"/>
      <c r="EZ16" s="276"/>
      <c r="FA16" s="276"/>
      <c r="FB16" s="276"/>
      <c r="FC16" s="276"/>
      <c r="FD16" s="276"/>
      <c r="FE16" s="276"/>
      <c r="FF16" s="276"/>
      <c r="FG16" s="276"/>
      <c r="FH16" s="276"/>
      <c r="FI16" s="276"/>
      <c r="FJ16" s="276"/>
      <c r="FK16" s="276"/>
      <c r="FL16" s="276"/>
      <c r="FM16" s="276"/>
      <c r="FN16" s="276"/>
      <c r="FO16" s="276"/>
      <c r="FP16" s="276"/>
      <c r="FQ16" s="276"/>
      <c r="FR16" s="276"/>
      <c r="FS16" s="276"/>
      <c r="FT16" s="276"/>
      <c r="FU16" s="276"/>
      <c r="FV16" s="276"/>
      <c r="FW16" s="276"/>
      <c r="FX16" s="276"/>
      <c r="FY16" s="276"/>
      <c r="FZ16" s="276"/>
      <c r="GA16" s="276"/>
      <c r="GB16" s="276"/>
      <c r="GC16" s="276"/>
      <c r="GD16" s="276"/>
      <c r="GE16" s="276"/>
      <c r="GF16" s="276"/>
      <c r="GG16" s="276"/>
      <c r="GH16" s="276"/>
      <c r="GI16" s="276"/>
      <c r="GJ16" s="276"/>
      <c r="GK16" s="276"/>
      <c r="GL16" s="276"/>
      <c r="GM16" s="276"/>
      <c r="GN16" s="276"/>
      <c r="GO16" s="276"/>
      <c r="GP16" s="276"/>
      <c r="GQ16" s="276"/>
      <c r="GR16" s="276"/>
      <c r="GS16" s="276"/>
      <c r="GT16" s="276"/>
      <c r="GU16" s="276"/>
      <c r="GV16" s="276"/>
      <c r="GW16" s="276"/>
      <c r="GX16" s="276"/>
      <c r="GY16" s="276"/>
      <c r="GZ16" s="276"/>
      <c r="HA16" s="276"/>
      <c r="HB16" s="276"/>
      <c r="HC16" s="276"/>
      <c r="HD16" s="276"/>
      <c r="HE16" s="276"/>
      <c r="HF16" s="276"/>
      <c r="HG16" s="276"/>
      <c r="HH16" s="276"/>
      <c r="HI16" s="276"/>
      <c r="HJ16" s="276"/>
      <c r="HK16" s="276"/>
      <c r="HL16" s="276"/>
      <c r="HM16" s="276"/>
      <c r="HN16" s="276"/>
      <c r="HO16" s="276"/>
      <c r="HP16" s="276"/>
      <c r="HQ16" s="276"/>
      <c r="HR16" s="276"/>
      <c r="HS16" s="276"/>
      <c r="HT16" s="276"/>
      <c r="HU16" s="276"/>
      <c r="HV16" s="276"/>
      <c r="HW16" s="276"/>
      <c r="HX16" s="276"/>
      <c r="HY16" s="276"/>
      <c r="HZ16" s="276"/>
      <c r="IA16" s="276"/>
      <c r="IB16" s="276"/>
      <c r="IC16" s="276"/>
      <c r="ID16" s="276"/>
      <c r="IE16" s="276"/>
      <c r="IF16" s="276"/>
      <c r="IG16" s="276"/>
      <c r="IH16" s="276"/>
      <c r="II16" s="276"/>
      <c r="IJ16" s="276"/>
      <c r="IK16" s="276"/>
      <c r="IL16" s="276"/>
      <c r="IM16" s="276"/>
      <c r="IN16" s="276"/>
      <c r="IO16" s="276"/>
      <c r="IP16" s="276"/>
      <c r="IQ16" s="276"/>
      <c r="IR16" s="276"/>
      <c r="IS16" s="276"/>
      <c r="IT16" s="276"/>
      <c r="IU16" s="276"/>
      <c r="IV16" s="276"/>
      <c r="IW16" s="276"/>
      <c r="IX16" s="276"/>
      <c r="IY16" s="276"/>
      <c r="IZ16" s="276"/>
      <c r="JA16" s="276"/>
      <c r="JB16" s="276"/>
      <c r="JC16" s="276"/>
      <c r="JD16" s="276"/>
      <c r="JE16" s="276"/>
      <c r="JF16" s="276"/>
      <c r="JG16" s="276"/>
      <c r="JH16" s="276"/>
      <c r="JI16" s="276"/>
      <c r="JJ16" s="276"/>
      <c r="JK16" s="276"/>
      <c r="JL16" s="276"/>
      <c r="JM16" s="276"/>
      <c r="JN16" s="276"/>
      <c r="JO16" s="276"/>
      <c r="JP16" s="276"/>
      <c r="JQ16" s="276"/>
      <c r="JR16" s="276"/>
      <c r="JS16" s="276"/>
      <c r="JT16" s="276"/>
      <c r="JU16" s="276"/>
      <c r="JV16" s="276"/>
      <c r="JW16" s="276"/>
      <c r="JX16" s="276"/>
      <c r="JY16" s="276"/>
      <c r="JZ16" s="276"/>
      <c r="KA16" s="276"/>
      <c r="KB16" s="276"/>
      <c r="KC16" s="276"/>
      <c r="KD16" s="276"/>
      <c r="KE16" s="276"/>
      <c r="KF16" s="276"/>
      <c r="KG16" s="276"/>
      <c r="KH16" s="276"/>
      <c r="KI16" s="276"/>
      <c r="KJ16" s="276"/>
      <c r="KK16" s="276"/>
      <c r="KL16" s="276"/>
      <c r="KM16" s="276"/>
      <c r="KN16" s="276"/>
      <c r="KO16" s="276"/>
      <c r="KP16" s="276"/>
      <c r="KQ16" s="276"/>
      <c r="KR16" s="276"/>
      <c r="KS16" s="276"/>
      <c r="KT16" s="276"/>
      <c r="KU16" s="276"/>
      <c r="KV16" s="276"/>
      <c r="KW16" s="276"/>
      <c r="KX16" s="276"/>
      <c r="KY16" s="276"/>
      <c r="KZ16" s="276"/>
      <c r="LA16" s="276"/>
      <c r="LB16" s="276"/>
      <c r="LC16" s="276"/>
      <c r="LD16" s="276"/>
      <c r="LE16" s="276"/>
      <c r="LF16" s="276"/>
      <c r="LG16" s="276"/>
      <c r="LH16" s="276"/>
      <c r="LI16" s="276"/>
      <c r="LJ16" s="276"/>
      <c r="LK16" s="276"/>
      <c r="LL16" s="276"/>
      <c r="LM16" s="276"/>
      <c r="LN16" s="276"/>
      <c r="LO16" s="276"/>
      <c r="LP16" s="276"/>
      <c r="LQ16" s="276"/>
      <c r="LR16" s="276"/>
      <c r="LS16" s="276"/>
      <c r="LT16" s="276"/>
      <c r="LU16" s="276"/>
      <c r="LV16" s="276"/>
      <c r="LW16" s="276"/>
      <c r="LX16" s="276"/>
      <c r="LY16" s="276"/>
      <c r="LZ16" s="276"/>
      <c r="MA16" s="276"/>
      <c r="MB16" s="276"/>
      <c r="MC16" s="276"/>
      <c r="MD16" s="276"/>
      <c r="ME16" s="276"/>
      <c r="MF16" s="276"/>
      <c r="MG16" s="276"/>
      <c r="MH16" s="276"/>
      <c r="MI16" s="276"/>
      <c r="MJ16" s="276"/>
      <c r="MK16" s="276"/>
      <c r="ML16" s="276"/>
      <c r="MM16" s="276"/>
      <c r="MN16" s="276"/>
      <c r="MO16" s="276"/>
      <c r="MP16" s="276"/>
      <c r="MQ16" s="276"/>
      <c r="MR16" s="276"/>
      <c r="MS16" s="276"/>
      <c r="MT16" s="276"/>
      <c r="MU16" s="276"/>
      <c r="MV16" s="276"/>
      <c r="MW16" s="276"/>
      <c r="MX16" s="276"/>
      <c r="MY16" s="276"/>
      <c r="MZ16" s="276"/>
      <c r="NA16" s="276"/>
      <c r="NB16" s="276"/>
      <c r="NC16" s="276"/>
      <c r="ND16" s="276"/>
      <c r="NE16" s="276"/>
      <c r="NF16" s="276"/>
      <c r="NG16" s="276"/>
      <c r="NH16" s="276"/>
      <c r="NI16" s="276"/>
      <c r="NJ16" s="276"/>
      <c r="NK16" s="276"/>
      <c r="NL16" s="276"/>
      <c r="NM16" s="276"/>
      <c r="NN16" s="276"/>
      <c r="NO16" s="276"/>
      <c r="NP16" s="276"/>
      <c r="NQ16" s="276"/>
      <c r="NR16" s="276"/>
      <c r="NS16" s="276"/>
      <c r="NT16" s="276"/>
      <c r="NU16" s="276"/>
      <c r="NV16" s="276"/>
      <c r="NW16" s="276"/>
      <c r="NX16" s="276"/>
      <c r="NY16" s="276"/>
      <c r="NZ16" s="276"/>
      <c r="OA16" s="276"/>
      <c r="OB16" s="276"/>
      <c r="OC16" s="276"/>
      <c r="OD16" s="276"/>
      <c r="OE16" s="276"/>
      <c r="OF16" s="276"/>
      <c r="OG16" s="276"/>
      <c r="OH16" s="276"/>
      <c r="OI16" s="276"/>
      <c r="OJ16" s="276"/>
      <c r="OK16" s="276"/>
      <c r="OL16" s="276"/>
      <c r="OM16" s="276"/>
      <c r="ON16" s="276"/>
      <c r="OO16" s="276"/>
      <c r="OP16" s="276"/>
      <c r="OQ16" s="276"/>
      <c r="OR16" s="276"/>
      <c r="OS16" s="276"/>
      <c r="OT16" s="276"/>
      <c r="OU16" s="276"/>
      <c r="OV16" s="276"/>
      <c r="OW16" s="276"/>
      <c r="OX16" s="276"/>
      <c r="OY16" s="276"/>
      <c r="OZ16" s="276"/>
      <c r="PA16" s="276"/>
      <c r="PB16" s="276"/>
      <c r="PC16" s="276"/>
      <c r="PD16" s="276"/>
      <c r="PE16" s="276"/>
      <c r="PF16" s="276"/>
      <c r="PG16" s="276"/>
      <c r="PH16" s="276"/>
      <c r="PI16" s="276"/>
      <c r="PJ16" s="276"/>
      <c r="PK16" s="276"/>
      <c r="PL16" s="276"/>
      <c r="PM16" s="276"/>
      <c r="PN16" s="276"/>
      <c r="PO16" s="276"/>
      <c r="PP16" s="276"/>
      <c r="PQ16" s="276"/>
      <c r="PR16" s="276"/>
      <c r="PS16" s="276"/>
      <c r="PT16" s="276"/>
      <c r="PU16" s="276"/>
      <c r="PV16" s="276"/>
      <c r="PW16" s="276"/>
      <c r="PX16" s="276"/>
      <c r="PY16" s="276"/>
      <c r="PZ16" s="276"/>
      <c r="QA16" s="276"/>
      <c r="QB16" s="276"/>
      <c r="QC16" s="276"/>
      <c r="QD16" s="276"/>
      <c r="QE16" s="276"/>
      <c r="QF16" s="276"/>
      <c r="QG16" s="276"/>
      <c r="QH16" s="276"/>
      <c r="QI16" s="276"/>
      <c r="QJ16" s="276"/>
      <c r="QK16" s="276"/>
      <c r="QL16" s="276"/>
      <c r="QM16" s="276"/>
      <c r="QN16" s="276"/>
      <c r="QO16" s="276"/>
      <c r="QP16" s="276"/>
      <c r="QQ16" s="276"/>
      <c r="QR16" s="276"/>
      <c r="QS16" s="276"/>
      <c r="QT16" s="276"/>
      <c r="QU16" s="276"/>
      <c r="QV16" s="276"/>
      <c r="QW16" s="276"/>
      <c r="QX16" s="276"/>
      <c r="QY16" s="276"/>
      <c r="QZ16" s="276"/>
      <c r="RA16" s="276"/>
      <c r="RB16" s="276"/>
      <c r="RC16" s="276"/>
      <c r="RD16" s="276"/>
      <c r="RE16" s="276"/>
      <c r="RF16" s="276"/>
      <c r="RG16" s="276"/>
      <c r="RH16" s="276"/>
      <c r="RI16" s="276"/>
      <c r="RJ16" s="276"/>
      <c r="RK16" s="276"/>
      <c r="RL16" s="276"/>
      <c r="RM16" s="276"/>
      <c r="RN16" s="276"/>
      <c r="RO16" s="276"/>
      <c r="RP16" s="276"/>
      <c r="RQ16" s="276"/>
      <c r="RR16" s="276"/>
      <c r="RS16" s="276"/>
      <c r="RT16" s="276"/>
      <c r="RU16" s="276"/>
      <c r="RV16" s="276"/>
      <c r="RW16" s="276"/>
      <c r="RX16" s="276"/>
      <c r="RY16" s="276"/>
      <c r="RZ16" s="276"/>
      <c r="SA16" s="276"/>
      <c r="SB16" s="276"/>
      <c r="SC16" s="276"/>
      <c r="SD16" s="276"/>
      <c r="SE16" s="276"/>
      <c r="SF16" s="276"/>
      <c r="SG16" s="276"/>
      <c r="SH16" s="276"/>
      <c r="SI16" s="276"/>
      <c r="SJ16" s="276"/>
      <c r="SK16" s="276"/>
      <c r="SL16" s="276"/>
      <c r="SM16" s="276"/>
      <c r="SN16" s="276"/>
      <c r="SO16" s="276"/>
      <c r="SP16" s="276"/>
      <c r="SQ16" s="276"/>
      <c r="SR16" s="276"/>
      <c r="SS16" s="276"/>
      <c r="ST16" s="276"/>
      <c r="SU16" s="276"/>
      <c r="SV16" s="276"/>
      <c r="SW16" s="276"/>
      <c r="SX16" s="276"/>
      <c r="SY16" s="276"/>
      <c r="SZ16" s="276"/>
      <c r="TA16" s="276"/>
      <c r="TB16" s="276"/>
      <c r="TC16" s="276"/>
      <c r="TD16" s="276"/>
      <c r="TE16" s="276"/>
      <c r="TF16" s="276"/>
      <c r="TG16" s="276"/>
      <c r="TH16" s="276"/>
      <c r="TI16" s="276"/>
      <c r="TJ16" s="276"/>
      <c r="TK16" s="276"/>
      <c r="TL16" s="276"/>
      <c r="TM16" s="276"/>
      <c r="TN16" s="276"/>
      <c r="TO16" s="276"/>
      <c r="TP16" s="276"/>
      <c r="TQ16" s="276"/>
      <c r="TR16" s="276"/>
      <c r="TS16" s="276"/>
      <c r="TT16" s="276"/>
      <c r="TU16" s="276"/>
      <c r="TV16" s="276"/>
      <c r="TW16" s="276"/>
      <c r="TX16" s="276"/>
      <c r="TY16" s="276"/>
      <c r="TZ16" s="276"/>
      <c r="UA16" s="276"/>
      <c r="UB16" s="276"/>
      <c r="UC16" s="276"/>
      <c r="UD16" s="276"/>
      <c r="UE16" s="276"/>
      <c r="UF16" s="276"/>
      <c r="UG16" s="276"/>
      <c r="UH16" s="276"/>
      <c r="UI16" s="276"/>
      <c r="UJ16" s="276"/>
      <c r="UK16" s="276"/>
      <c r="UL16" s="276"/>
      <c r="UM16" s="276"/>
      <c r="UN16" s="276"/>
      <c r="UO16" s="276"/>
      <c r="UP16" s="276"/>
      <c r="UQ16" s="276"/>
      <c r="UR16" s="276"/>
      <c r="US16" s="276"/>
      <c r="UT16" s="276"/>
      <c r="UU16" s="276"/>
      <c r="UV16" s="276"/>
      <c r="UW16" s="276"/>
      <c r="UX16" s="276"/>
      <c r="UY16" s="276"/>
      <c r="UZ16" s="276"/>
      <c r="VA16" s="276"/>
      <c r="VB16" s="276"/>
      <c r="VC16" s="276"/>
      <c r="VD16" s="276"/>
      <c r="VE16" s="276"/>
      <c r="VF16" s="276"/>
      <c r="VG16" s="276"/>
      <c r="VH16" s="276"/>
      <c r="VI16" s="276"/>
      <c r="VJ16" s="276"/>
      <c r="VK16" s="276"/>
      <c r="VL16" s="276"/>
      <c r="VM16" s="276"/>
      <c r="VN16" s="276"/>
      <c r="VO16" s="276"/>
      <c r="VP16" s="276"/>
      <c r="VQ16" s="276"/>
      <c r="VR16" s="276"/>
      <c r="VS16" s="276"/>
      <c r="VT16" s="276"/>
      <c r="VU16" s="276"/>
      <c r="VV16" s="276"/>
      <c r="VW16" s="276"/>
      <c r="VX16" s="276"/>
      <c r="VY16" s="276"/>
      <c r="VZ16" s="276"/>
      <c r="WA16" s="276"/>
      <c r="WB16" s="276"/>
      <c r="WC16" s="276"/>
      <c r="WD16" s="276"/>
      <c r="WE16" s="276"/>
      <c r="WF16" s="276"/>
      <c r="WG16" s="276"/>
      <c r="WH16" s="276"/>
      <c r="WI16" s="276"/>
      <c r="WJ16" s="276"/>
      <c r="WK16" s="276"/>
      <c r="WL16" s="276"/>
      <c r="WM16" s="276"/>
      <c r="WN16" s="276"/>
      <c r="WO16" s="276"/>
      <c r="WP16" s="276"/>
      <c r="WQ16" s="276"/>
      <c r="WR16" s="276"/>
      <c r="WS16" s="276"/>
      <c r="WT16" s="276"/>
      <c r="WU16" s="276"/>
      <c r="WV16" s="276"/>
      <c r="WW16" s="276"/>
      <c r="WX16" s="276"/>
      <c r="WY16" s="276"/>
      <c r="WZ16" s="276"/>
      <c r="XA16" s="276"/>
      <c r="XB16" s="276"/>
      <c r="XC16" s="276"/>
      <c r="XD16" s="276"/>
      <c r="XE16" s="276"/>
      <c r="XF16" s="276"/>
      <c r="XG16" s="276"/>
      <c r="XH16" s="276"/>
      <c r="XI16" s="276"/>
      <c r="XJ16" s="276"/>
      <c r="XK16" s="276"/>
      <c r="XL16" s="276"/>
      <c r="XM16" s="276"/>
      <c r="XN16" s="276"/>
      <c r="XO16" s="276"/>
      <c r="XP16" s="276"/>
      <c r="XQ16" s="276"/>
      <c r="XR16" s="276"/>
      <c r="XS16" s="276"/>
      <c r="XT16" s="276"/>
      <c r="XU16" s="276"/>
      <c r="XV16" s="276"/>
      <c r="XW16" s="276"/>
      <c r="XX16" s="276"/>
      <c r="XY16" s="276"/>
      <c r="XZ16" s="276"/>
      <c r="YA16" s="276"/>
      <c r="YB16" s="276"/>
      <c r="YC16" s="276"/>
      <c r="YD16" s="276"/>
      <c r="YE16" s="276"/>
      <c r="YF16" s="276"/>
      <c r="YG16" s="276"/>
      <c r="YH16" s="276"/>
      <c r="YI16" s="276"/>
      <c r="YJ16" s="276"/>
      <c r="YK16" s="276"/>
      <c r="YL16" s="276"/>
      <c r="YM16" s="276"/>
      <c r="YN16" s="276"/>
      <c r="YO16" s="276"/>
      <c r="YP16" s="276"/>
      <c r="YQ16" s="276"/>
      <c r="YR16" s="276"/>
      <c r="YS16" s="276"/>
      <c r="YT16" s="276"/>
      <c r="YU16" s="276"/>
      <c r="YV16" s="276"/>
      <c r="YW16" s="276"/>
      <c r="YX16" s="276"/>
      <c r="YY16" s="276"/>
      <c r="YZ16" s="276"/>
      <c r="ZA16" s="276"/>
      <c r="ZB16" s="276"/>
      <c r="ZC16" s="276"/>
      <c r="ZD16" s="276"/>
      <c r="ZE16" s="276"/>
      <c r="ZF16" s="276"/>
      <c r="ZG16" s="276"/>
      <c r="ZH16" s="276"/>
      <c r="ZI16" s="276"/>
      <c r="ZJ16" s="276"/>
      <c r="ZK16" s="276"/>
      <c r="ZL16" s="276"/>
      <c r="ZM16" s="276"/>
      <c r="ZN16" s="276"/>
      <c r="ZO16" s="276"/>
      <c r="ZP16" s="276"/>
      <c r="ZQ16" s="276"/>
      <c r="ZR16" s="276"/>
      <c r="ZS16" s="276"/>
      <c r="ZT16" s="276"/>
      <c r="ZU16" s="276"/>
      <c r="ZV16" s="276"/>
      <c r="ZW16" s="276"/>
      <c r="ZX16" s="276"/>
      <c r="ZY16" s="276"/>
      <c r="ZZ16" s="276"/>
      <c r="AAA16" s="276"/>
      <c r="AAB16" s="276"/>
      <c r="AAC16" s="276"/>
      <c r="AAD16" s="276"/>
      <c r="AAE16" s="276"/>
      <c r="AAF16" s="276"/>
      <c r="AAG16" s="276"/>
      <c r="AAH16" s="276"/>
      <c r="AAI16" s="276"/>
      <c r="AAJ16" s="276"/>
      <c r="AAK16" s="276"/>
      <c r="AAL16" s="276"/>
      <c r="AAM16" s="276"/>
      <c r="AAN16" s="276"/>
      <c r="AAO16" s="276"/>
      <c r="AAP16" s="276"/>
      <c r="AAQ16" s="276"/>
      <c r="AAR16" s="276"/>
      <c r="AAS16" s="276"/>
      <c r="AAT16" s="276"/>
      <c r="AAU16" s="276"/>
      <c r="AAV16" s="276"/>
      <c r="AAW16" s="276"/>
      <c r="AAX16" s="276"/>
      <c r="AAY16" s="276"/>
      <c r="AAZ16" s="276"/>
      <c r="ABA16" s="276"/>
      <c r="ABB16" s="276"/>
      <c r="ABC16" s="276"/>
      <c r="ABD16" s="276"/>
      <c r="ABE16" s="276"/>
      <c r="ABF16" s="276"/>
      <c r="ABG16" s="276"/>
      <c r="ABH16" s="276"/>
      <c r="ABI16" s="276"/>
      <c r="ABJ16" s="276"/>
      <c r="ABK16" s="276"/>
      <c r="ABL16" s="276"/>
      <c r="ABM16" s="276"/>
      <c r="ABN16" s="276"/>
      <c r="ABO16" s="276"/>
      <c r="ABP16" s="276"/>
      <c r="ABQ16" s="276"/>
      <c r="ABR16" s="276"/>
      <c r="ABS16" s="276"/>
      <c r="ABT16" s="276"/>
      <c r="ABU16" s="276"/>
      <c r="ABV16" s="276"/>
      <c r="ABW16" s="276"/>
      <c r="ABX16" s="276"/>
      <c r="ABY16" s="276"/>
      <c r="ABZ16" s="276"/>
      <c r="ACA16" s="276"/>
      <c r="ACB16" s="276"/>
      <c r="ACC16" s="276"/>
      <c r="ACD16" s="276"/>
      <c r="ACE16" s="276"/>
      <c r="ACF16" s="276"/>
      <c r="ACG16" s="276"/>
      <c r="ACH16" s="276"/>
      <c r="ACI16" s="276"/>
      <c r="ACJ16" s="276"/>
      <c r="ACK16" s="276"/>
      <c r="ACL16" s="276"/>
      <c r="ACM16" s="276"/>
      <c r="ACN16" s="276"/>
      <c r="ACO16" s="276"/>
      <c r="ACP16" s="276"/>
      <c r="ACQ16" s="276"/>
      <c r="ACR16" s="276"/>
      <c r="ACS16" s="276"/>
      <c r="ACT16" s="276"/>
      <c r="ACU16" s="276"/>
      <c r="ACV16" s="276"/>
      <c r="ACW16" s="276"/>
      <c r="ACX16" s="276"/>
      <c r="ACY16" s="276"/>
      <c r="ACZ16" s="276"/>
      <c r="ADA16" s="276"/>
      <c r="ADB16" s="276"/>
      <c r="ADC16" s="276"/>
      <c r="ADD16" s="276"/>
      <c r="ADE16" s="276"/>
      <c r="ADF16" s="276"/>
      <c r="ADG16" s="276"/>
      <c r="ADH16" s="276"/>
      <c r="ADI16" s="276"/>
      <c r="ADJ16" s="276"/>
      <c r="ADK16" s="276"/>
      <c r="ADL16" s="276"/>
      <c r="ADM16" s="276"/>
      <c r="ADN16" s="276"/>
      <c r="ADO16" s="276"/>
      <c r="ADP16" s="276"/>
      <c r="ADQ16" s="276"/>
      <c r="ADR16" s="276"/>
      <c r="ADS16" s="276"/>
      <c r="ADT16" s="276"/>
      <c r="ADU16" s="276"/>
      <c r="ADV16" s="276"/>
      <c r="ADW16" s="276"/>
      <c r="ADX16" s="276"/>
      <c r="ADY16" s="276"/>
      <c r="ADZ16" s="276"/>
      <c r="AEA16" s="276"/>
      <c r="AEB16" s="276"/>
      <c r="AEC16" s="276"/>
      <c r="AED16" s="276"/>
      <c r="AEE16" s="276"/>
      <c r="AEF16" s="276"/>
      <c r="AEG16" s="276"/>
      <c r="AEH16" s="276"/>
      <c r="AEI16" s="276"/>
      <c r="AEJ16" s="276"/>
      <c r="AEK16" s="276"/>
      <c r="AEL16" s="276"/>
      <c r="AEM16" s="276"/>
      <c r="AEN16" s="276"/>
      <c r="AEO16" s="276"/>
      <c r="AEP16" s="276"/>
      <c r="AEQ16" s="276"/>
      <c r="AER16" s="276"/>
      <c r="AES16" s="276"/>
      <c r="AET16" s="276"/>
      <c r="AEU16" s="276"/>
      <c r="AEV16" s="276"/>
      <c r="AEW16" s="276"/>
      <c r="AEX16" s="276"/>
      <c r="AEY16" s="276"/>
      <c r="AEZ16" s="276"/>
      <c r="AFA16" s="276"/>
      <c r="AFB16" s="276"/>
      <c r="AFC16" s="276"/>
      <c r="AFD16" s="276"/>
      <c r="AFE16" s="276"/>
      <c r="AFF16" s="276"/>
      <c r="AFG16" s="276"/>
      <c r="AFH16" s="276"/>
      <c r="AFI16" s="276"/>
      <c r="AFJ16" s="276"/>
      <c r="AFK16" s="276"/>
      <c r="AFL16" s="276"/>
      <c r="AFM16" s="276"/>
      <c r="AFN16" s="276"/>
      <c r="AFO16" s="276"/>
      <c r="AFP16" s="276"/>
      <c r="AFQ16" s="276"/>
      <c r="AFR16" s="276"/>
      <c r="AFS16" s="276"/>
      <c r="AFT16" s="276"/>
      <c r="AFU16" s="276"/>
      <c r="AFV16" s="276"/>
      <c r="AFW16" s="276"/>
      <c r="AFX16" s="276"/>
      <c r="AFY16" s="276"/>
      <c r="AFZ16" s="276"/>
      <c r="AGA16" s="276"/>
      <c r="AGB16" s="276"/>
      <c r="AGC16" s="276"/>
      <c r="AGD16" s="276"/>
      <c r="AGE16" s="276"/>
      <c r="AGF16" s="276"/>
      <c r="AGG16" s="276"/>
      <c r="AGH16" s="276"/>
      <c r="AGI16" s="276"/>
      <c r="AGJ16" s="276"/>
      <c r="AGK16" s="276"/>
      <c r="AGL16" s="276"/>
      <c r="AGM16" s="276"/>
      <c r="AGN16" s="276"/>
      <c r="AGO16" s="276"/>
      <c r="AGP16" s="276"/>
      <c r="AGQ16" s="276"/>
      <c r="AGR16" s="276"/>
      <c r="AGS16" s="276"/>
      <c r="AGT16" s="276"/>
      <c r="AGU16" s="276"/>
      <c r="AGV16" s="276"/>
      <c r="AGW16" s="276"/>
      <c r="AGX16" s="276"/>
      <c r="AGY16" s="276"/>
      <c r="AGZ16" s="276"/>
      <c r="AHA16" s="276"/>
      <c r="AHB16" s="276"/>
      <c r="AHC16" s="276"/>
      <c r="AHD16" s="276"/>
      <c r="AHE16" s="276"/>
      <c r="AHF16" s="276"/>
      <c r="AHG16" s="276"/>
      <c r="AHH16" s="276"/>
      <c r="AHI16" s="276"/>
      <c r="AHJ16" s="276"/>
      <c r="AHK16" s="276"/>
      <c r="AHL16" s="276"/>
      <c r="AHM16" s="276"/>
      <c r="AHN16" s="276"/>
      <c r="AHO16" s="276"/>
      <c r="AHP16" s="276"/>
      <c r="AHQ16" s="276"/>
      <c r="AHR16" s="276"/>
      <c r="AHS16" s="276"/>
      <c r="AHT16" s="276"/>
      <c r="AHU16" s="276"/>
      <c r="AHV16" s="276"/>
      <c r="AHW16" s="276"/>
      <c r="AHX16" s="276"/>
      <c r="AHY16" s="276"/>
      <c r="AHZ16" s="276"/>
      <c r="AIA16" s="276"/>
      <c r="AIB16" s="276"/>
      <c r="AIC16" s="276"/>
      <c r="AID16" s="276"/>
      <c r="AIE16" s="276"/>
      <c r="AIF16" s="276"/>
      <c r="AIG16" s="276"/>
      <c r="AIH16" s="276"/>
      <c r="AII16" s="276"/>
      <c r="AIJ16" s="276"/>
      <c r="AIK16" s="276"/>
      <c r="AIL16" s="276"/>
      <c r="AIM16" s="276"/>
      <c r="AIN16" s="276"/>
      <c r="AIO16" s="276"/>
      <c r="AIP16" s="276"/>
      <c r="AIQ16" s="276"/>
      <c r="AIR16" s="276"/>
      <c r="AIS16" s="276"/>
      <c r="AIT16" s="276"/>
      <c r="AIU16" s="276"/>
      <c r="AIV16" s="276"/>
      <c r="AIW16" s="276"/>
      <c r="AIX16" s="276"/>
      <c r="AIY16" s="276"/>
      <c r="AIZ16" s="276"/>
      <c r="AJA16" s="276"/>
      <c r="AJB16" s="276"/>
      <c r="AJC16" s="276"/>
      <c r="AJD16" s="276"/>
      <c r="AJE16" s="276"/>
      <c r="AJF16" s="276"/>
      <c r="AJG16" s="276"/>
      <c r="AJH16" s="276"/>
      <c r="AJI16" s="276"/>
      <c r="AJJ16" s="276"/>
      <c r="AJK16" s="276"/>
      <c r="AJL16" s="276"/>
      <c r="AJM16" s="276"/>
      <c r="AJN16" s="276"/>
      <c r="AJO16" s="276"/>
      <c r="AJP16" s="276"/>
      <c r="AJQ16" s="276"/>
      <c r="AJR16" s="276"/>
      <c r="AJS16" s="276"/>
      <c r="AJT16" s="276"/>
      <c r="AJU16" s="276"/>
      <c r="AJV16" s="276"/>
      <c r="AJW16" s="276"/>
      <c r="AJX16" s="276"/>
      <c r="AJY16" s="276"/>
      <c r="AJZ16" s="276"/>
      <c r="AKA16" s="276"/>
      <c r="AKB16" s="276"/>
      <c r="AKC16" s="276"/>
      <c r="AKD16" s="276"/>
      <c r="AKE16" s="276"/>
      <c r="AKF16" s="276"/>
    </row>
    <row r="17" spans="1:968" s="174" customFormat="1">
      <c r="B17" s="206" t="s">
        <v>431</v>
      </c>
      <c r="C17" s="901" t="s">
        <v>399</v>
      </c>
      <c r="D17" s="898"/>
      <c r="E17" s="899">
        <v>30</v>
      </c>
      <c r="F17" s="893" t="s">
        <v>131</v>
      </c>
      <c r="G17" s="899">
        <v>0</v>
      </c>
      <c r="H17" s="189">
        <v>8158.5599999999995</v>
      </c>
      <c r="I17" s="189"/>
      <c r="J17" s="189"/>
      <c r="K17" s="190"/>
      <c r="L17" s="191"/>
      <c r="M17" s="191">
        <v>8158.5599999999995</v>
      </c>
      <c r="N17" s="191">
        <v>8158.5599999999995</v>
      </c>
      <c r="O17" s="192"/>
      <c r="P17" s="192">
        <f t="shared" si="0"/>
        <v>7568.2374768089048</v>
      </c>
      <c r="Q17" s="192">
        <f t="shared" si="1"/>
        <v>7568.2374768089048</v>
      </c>
      <c r="R17" s="192">
        <v>0</v>
      </c>
      <c r="S17" s="264"/>
      <c r="T17" s="188">
        <f t="shared" si="3"/>
        <v>0</v>
      </c>
      <c r="U17" s="188">
        <f t="shared" si="2"/>
        <v>0</v>
      </c>
      <c r="W17" s="277"/>
      <c r="X17" s="276"/>
      <c r="Y17" s="276"/>
      <c r="Z17" s="276"/>
      <c r="AA17" s="276"/>
      <c r="AB17" s="276"/>
      <c r="AC17" s="276"/>
      <c r="AD17" s="276"/>
      <c r="AE17" s="276"/>
      <c r="AF17" s="276"/>
      <c r="AG17" s="276"/>
      <c r="AH17" s="276"/>
      <c r="AI17" s="276"/>
      <c r="AJ17" s="276"/>
      <c r="AK17" s="276"/>
      <c r="AL17" s="276"/>
      <c r="AM17" s="276"/>
      <c r="AN17" s="276"/>
      <c r="AO17" s="276"/>
      <c r="AP17" s="276"/>
      <c r="AQ17" s="276"/>
      <c r="AR17" s="276"/>
      <c r="AS17" s="276"/>
      <c r="AT17" s="276"/>
      <c r="AU17" s="276"/>
      <c r="AV17" s="276"/>
      <c r="AW17" s="276"/>
      <c r="AX17" s="276"/>
      <c r="AY17" s="276"/>
      <c r="AZ17" s="276"/>
      <c r="BA17" s="276"/>
      <c r="BB17" s="276"/>
      <c r="BC17" s="276"/>
      <c r="BD17" s="276"/>
      <c r="BE17" s="276"/>
      <c r="BF17" s="276"/>
      <c r="BG17" s="276"/>
      <c r="BH17" s="276"/>
      <c r="BI17" s="276"/>
      <c r="BJ17" s="276"/>
      <c r="BK17" s="276"/>
      <c r="BL17" s="276"/>
      <c r="BM17" s="276"/>
      <c r="BN17" s="276"/>
      <c r="BO17" s="276"/>
      <c r="BP17" s="276"/>
      <c r="BQ17" s="276"/>
      <c r="BR17" s="276"/>
      <c r="BS17" s="276"/>
      <c r="BT17" s="276"/>
      <c r="BU17" s="276"/>
      <c r="BV17" s="276"/>
      <c r="BW17" s="276"/>
      <c r="BX17" s="276"/>
      <c r="BY17" s="276"/>
      <c r="BZ17" s="276"/>
      <c r="CA17" s="276"/>
      <c r="CB17" s="276"/>
      <c r="CC17" s="276"/>
      <c r="CD17" s="276"/>
      <c r="CE17" s="276"/>
      <c r="CF17" s="276"/>
      <c r="CG17" s="276"/>
      <c r="CH17" s="276"/>
      <c r="CI17" s="276"/>
      <c r="CJ17" s="276"/>
      <c r="CK17" s="276"/>
      <c r="CL17" s="276"/>
      <c r="CM17" s="276"/>
      <c r="CN17" s="276"/>
      <c r="CO17" s="276"/>
      <c r="CP17" s="276"/>
      <c r="CQ17" s="276"/>
      <c r="CR17" s="276"/>
      <c r="CS17" s="276"/>
      <c r="CT17" s="276"/>
      <c r="CU17" s="276"/>
      <c r="CV17" s="276"/>
      <c r="CW17" s="276"/>
      <c r="CX17" s="276"/>
      <c r="CY17" s="276"/>
      <c r="CZ17" s="276"/>
      <c r="DA17" s="276"/>
      <c r="DB17" s="276"/>
      <c r="DC17" s="276"/>
      <c r="DD17" s="276"/>
      <c r="DE17" s="276"/>
      <c r="DF17" s="276"/>
      <c r="DG17" s="276"/>
      <c r="DH17" s="276"/>
      <c r="DI17" s="276"/>
      <c r="DJ17" s="276"/>
      <c r="DK17" s="276"/>
      <c r="DL17" s="276"/>
      <c r="DM17" s="276"/>
      <c r="DN17" s="276"/>
      <c r="DO17" s="276"/>
      <c r="DP17" s="276"/>
      <c r="DQ17" s="276"/>
      <c r="DR17" s="276"/>
      <c r="DS17" s="276"/>
      <c r="DT17" s="276"/>
      <c r="DU17" s="276"/>
      <c r="DV17" s="276"/>
      <c r="DW17" s="276"/>
      <c r="DX17" s="276"/>
      <c r="DY17" s="276"/>
      <c r="DZ17" s="276"/>
      <c r="EA17" s="276"/>
      <c r="EB17" s="276"/>
      <c r="EC17" s="276"/>
      <c r="ED17" s="276"/>
      <c r="EE17" s="276"/>
      <c r="EF17" s="276"/>
      <c r="EG17" s="276"/>
      <c r="EH17" s="276"/>
      <c r="EI17" s="276"/>
      <c r="EJ17" s="276"/>
      <c r="EK17" s="276"/>
      <c r="EL17" s="276"/>
      <c r="EM17" s="276"/>
      <c r="EN17" s="276"/>
      <c r="EO17" s="276"/>
      <c r="EP17" s="276"/>
      <c r="EQ17" s="276"/>
      <c r="ER17" s="276"/>
      <c r="ES17" s="276"/>
      <c r="ET17" s="276"/>
      <c r="EU17" s="276"/>
      <c r="EV17" s="276"/>
      <c r="EW17" s="276"/>
      <c r="EX17" s="276"/>
      <c r="EY17" s="276"/>
      <c r="EZ17" s="276"/>
      <c r="FA17" s="276"/>
      <c r="FB17" s="276"/>
      <c r="FC17" s="276"/>
      <c r="FD17" s="276"/>
      <c r="FE17" s="276"/>
      <c r="FF17" s="276"/>
      <c r="FG17" s="276"/>
      <c r="FH17" s="276"/>
      <c r="FI17" s="276"/>
      <c r="FJ17" s="276"/>
      <c r="FK17" s="276"/>
      <c r="FL17" s="276"/>
      <c r="FM17" s="276"/>
      <c r="FN17" s="276"/>
      <c r="FO17" s="276"/>
      <c r="FP17" s="276"/>
      <c r="FQ17" s="276"/>
      <c r="FR17" s="276"/>
      <c r="FS17" s="276"/>
      <c r="FT17" s="276"/>
      <c r="FU17" s="276"/>
      <c r="FV17" s="276"/>
      <c r="FW17" s="276"/>
      <c r="FX17" s="276"/>
      <c r="FY17" s="276"/>
      <c r="FZ17" s="276"/>
      <c r="GA17" s="276"/>
      <c r="GB17" s="276"/>
      <c r="GC17" s="276"/>
      <c r="GD17" s="276"/>
      <c r="GE17" s="276"/>
      <c r="GF17" s="276"/>
      <c r="GG17" s="276"/>
      <c r="GH17" s="276"/>
      <c r="GI17" s="276"/>
      <c r="GJ17" s="276"/>
      <c r="GK17" s="276"/>
      <c r="GL17" s="276"/>
      <c r="GM17" s="276"/>
      <c r="GN17" s="276"/>
      <c r="GO17" s="276"/>
      <c r="GP17" s="276"/>
      <c r="GQ17" s="276"/>
      <c r="GR17" s="276"/>
      <c r="GS17" s="276"/>
      <c r="GT17" s="276"/>
      <c r="GU17" s="276"/>
      <c r="GV17" s="276"/>
      <c r="GW17" s="276"/>
      <c r="GX17" s="276"/>
      <c r="GY17" s="276"/>
      <c r="GZ17" s="276"/>
      <c r="HA17" s="276"/>
      <c r="HB17" s="276"/>
      <c r="HC17" s="276"/>
      <c r="HD17" s="276"/>
      <c r="HE17" s="276"/>
      <c r="HF17" s="276"/>
      <c r="HG17" s="276"/>
      <c r="HH17" s="276"/>
      <c r="HI17" s="276"/>
      <c r="HJ17" s="276"/>
      <c r="HK17" s="276"/>
      <c r="HL17" s="276"/>
      <c r="HM17" s="276"/>
      <c r="HN17" s="276"/>
      <c r="HO17" s="276"/>
      <c r="HP17" s="276"/>
      <c r="HQ17" s="276"/>
      <c r="HR17" s="276"/>
      <c r="HS17" s="276"/>
      <c r="HT17" s="276"/>
      <c r="HU17" s="276"/>
      <c r="HV17" s="276"/>
      <c r="HW17" s="276"/>
      <c r="HX17" s="276"/>
      <c r="HY17" s="276"/>
      <c r="HZ17" s="276"/>
      <c r="IA17" s="276"/>
      <c r="IB17" s="276"/>
      <c r="IC17" s="276"/>
      <c r="ID17" s="276"/>
      <c r="IE17" s="276"/>
      <c r="IF17" s="276"/>
      <c r="IG17" s="276"/>
      <c r="IH17" s="276"/>
      <c r="II17" s="276"/>
      <c r="IJ17" s="276"/>
      <c r="IK17" s="276"/>
      <c r="IL17" s="276"/>
      <c r="IM17" s="276"/>
      <c r="IN17" s="276"/>
      <c r="IO17" s="276"/>
      <c r="IP17" s="276"/>
      <c r="IQ17" s="276"/>
      <c r="IR17" s="276"/>
      <c r="IS17" s="276"/>
      <c r="IT17" s="276"/>
      <c r="IU17" s="276"/>
      <c r="IV17" s="276"/>
      <c r="IW17" s="276"/>
      <c r="IX17" s="276"/>
      <c r="IY17" s="276"/>
      <c r="IZ17" s="276"/>
      <c r="JA17" s="276"/>
      <c r="JB17" s="276"/>
      <c r="JC17" s="276"/>
      <c r="JD17" s="276"/>
      <c r="JE17" s="276"/>
      <c r="JF17" s="276"/>
      <c r="JG17" s="276"/>
      <c r="JH17" s="276"/>
      <c r="JI17" s="276"/>
      <c r="JJ17" s="276"/>
      <c r="JK17" s="276"/>
      <c r="JL17" s="276"/>
      <c r="JM17" s="276"/>
      <c r="JN17" s="276"/>
      <c r="JO17" s="276"/>
      <c r="JP17" s="276"/>
      <c r="JQ17" s="276"/>
      <c r="JR17" s="276"/>
      <c r="JS17" s="276"/>
      <c r="JT17" s="276"/>
      <c r="JU17" s="276"/>
      <c r="JV17" s="276"/>
      <c r="JW17" s="276"/>
      <c r="JX17" s="276"/>
      <c r="JY17" s="276"/>
      <c r="JZ17" s="276"/>
      <c r="KA17" s="276"/>
      <c r="KB17" s="276"/>
      <c r="KC17" s="276"/>
      <c r="KD17" s="276"/>
      <c r="KE17" s="276"/>
      <c r="KF17" s="276"/>
      <c r="KG17" s="276"/>
      <c r="KH17" s="276"/>
      <c r="KI17" s="276"/>
      <c r="KJ17" s="276"/>
      <c r="KK17" s="276"/>
      <c r="KL17" s="276"/>
      <c r="KM17" s="276"/>
      <c r="KN17" s="276"/>
      <c r="KO17" s="276"/>
      <c r="KP17" s="276"/>
      <c r="KQ17" s="276"/>
      <c r="KR17" s="276"/>
      <c r="KS17" s="276"/>
      <c r="KT17" s="276"/>
      <c r="KU17" s="276"/>
      <c r="KV17" s="276"/>
      <c r="KW17" s="276"/>
      <c r="KX17" s="276"/>
      <c r="KY17" s="276"/>
      <c r="KZ17" s="276"/>
      <c r="LA17" s="276"/>
      <c r="LB17" s="276"/>
      <c r="LC17" s="276"/>
      <c r="LD17" s="276"/>
      <c r="LE17" s="276"/>
      <c r="LF17" s="276"/>
      <c r="LG17" s="276"/>
      <c r="LH17" s="276"/>
      <c r="LI17" s="276"/>
      <c r="LJ17" s="276"/>
      <c r="LK17" s="276"/>
      <c r="LL17" s="276"/>
      <c r="LM17" s="276"/>
      <c r="LN17" s="276"/>
      <c r="LO17" s="276"/>
      <c r="LP17" s="276"/>
      <c r="LQ17" s="276"/>
      <c r="LR17" s="276"/>
      <c r="LS17" s="276"/>
      <c r="LT17" s="276"/>
      <c r="LU17" s="276"/>
      <c r="LV17" s="276"/>
      <c r="LW17" s="276"/>
      <c r="LX17" s="276"/>
      <c r="LY17" s="276"/>
      <c r="LZ17" s="276"/>
      <c r="MA17" s="276"/>
      <c r="MB17" s="276"/>
      <c r="MC17" s="276"/>
      <c r="MD17" s="276"/>
      <c r="ME17" s="276"/>
      <c r="MF17" s="276"/>
      <c r="MG17" s="276"/>
      <c r="MH17" s="276"/>
      <c r="MI17" s="276"/>
      <c r="MJ17" s="276"/>
      <c r="MK17" s="276"/>
      <c r="ML17" s="276"/>
      <c r="MM17" s="276"/>
      <c r="MN17" s="276"/>
      <c r="MO17" s="276"/>
      <c r="MP17" s="276"/>
      <c r="MQ17" s="276"/>
      <c r="MR17" s="276"/>
      <c r="MS17" s="276"/>
      <c r="MT17" s="276"/>
      <c r="MU17" s="276"/>
      <c r="MV17" s="276"/>
      <c r="MW17" s="276"/>
      <c r="MX17" s="276"/>
      <c r="MY17" s="276"/>
      <c r="MZ17" s="276"/>
      <c r="NA17" s="276"/>
      <c r="NB17" s="276"/>
      <c r="NC17" s="276"/>
      <c r="ND17" s="276"/>
      <c r="NE17" s="276"/>
      <c r="NF17" s="276"/>
      <c r="NG17" s="276"/>
      <c r="NH17" s="276"/>
      <c r="NI17" s="276"/>
      <c r="NJ17" s="276"/>
      <c r="NK17" s="276"/>
      <c r="NL17" s="276"/>
      <c r="NM17" s="276"/>
      <c r="NN17" s="276"/>
      <c r="NO17" s="276"/>
      <c r="NP17" s="276"/>
      <c r="NQ17" s="276"/>
      <c r="NR17" s="276"/>
      <c r="NS17" s="276"/>
      <c r="NT17" s="276"/>
      <c r="NU17" s="276"/>
      <c r="NV17" s="276"/>
      <c r="NW17" s="276"/>
      <c r="NX17" s="276"/>
      <c r="NY17" s="276"/>
      <c r="NZ17" s="276"/>
      <c r="OA17" s="276"/>
      <c r="OB17" s="276"/>
      <c r="OC17" s="276"/>
      <c r="OD17" s="276"/>
      <c r="OE17" s="276"/>
      <c r="OF17" s="276"/>
      <c r="OG17" s="276"/>
      <c r="OH17" s="276"/>
      <c r="OI17" s="276"/>
      <c r="OJ17" s="276"/>
      <c r="OK17" s="276"/>
      <c r="OL17" s="276"/>
      <c r="OM17" s="276"/>
      <c r="ON17" s="276"/>
      <c r="OO17" s="276"/>
      <c r="OP17" s="276"/>
      <c r="OQ17" s="276"/>
      <c r="OR17" s="276"/>
      <c r="OS17" s="276"/>
      <c r="OT17" s="276"/>
      <c r="OU17" s="276"/>
      <c r="OV17" s="276"/>
      <c r="OW17" s="276"/>
      <c r="OX17" s="276"/>
      <c r="OY17" s="276"/>
      <c r="OZ17" s="276"/>
      <c r="PA17" s="276"/>
      <c r="PB17" s="276"/>
      <c r="PC17" s="276"/>
      <c r="PD17" s="276"/>
      <c r="PE17" s="276"/>
      <c r="PF17" s="276"/>
      <c r="PG17" s="276"/>
      <c r="PH17" s="276"/>
      <c r="PI17" s="276"/>
      <c r="PJ17" s="276"/>
      <c r="PK17" s="276"/>
      <c r="PL17" s="276"/>
      <c r="PM17" s="276"/>
      <c r="PN17" s="276"/>
      <c r="PO17" s="276"/>
      <c r="PP17" s="276"/>
      <c r="PQ17" s="276"/>
      <c r="PR17" s="276"/>
      <c r="PS17" s="276"/>
      <c r="PT17" s="276"/>
      <c r="PU17" s="276"/>
      <c r="PV17" s="276"/>
      <c r="PW17" s="276"/>
      <c r="PX17" s="276"/>
      <c r="PY17" s="276"/>
      <c r="PZ17" s="276"/>
      <c r="QA17" s="276"/>
      <c r="QB17" s="276"/>
      <c r="QC17" s="276"/>
      <c r="QD17" s="276"/>
      <c r="QE17" s="276"/>
      <c r="QF17" s="276"/>
      <c r="QG17" s="276"/>
      <c r="QH17" s="276"/>
      <c r="QI17" s="276"/>
      <c r="QJ17" s="276"/>
      <c r="QK17" s="276"/>
      <c r="QL17" s="276"/>
      <c r="QM17" s="276"/>
      <c r="QN17" s="276"/>
      <c r="QO17" s="276"/>
      <c r="QP17" s="276"/>
      <c r="QQ17" s="276"/>
      <c r="QR17" s="276"/>
      <c r="QS17" s="276"/>
      <c r="QT17" s="276"/>
      <c r="QU17" s="276"/>
      <c r="QV17" s="276"/>
      <c r="QW17" s="276"/>
      <c r="QX17" s="276"/>
      <c r="QY17" s="276"/>
      <c r="QZ17" s="276"/>
      <c r="RA17" s="276"/>
      <c r="RB17" s="276"/>
      <c r="RC17" s="276"/>
      <c r="RD17" s="276"/>
      <c r="RE17" s="276"/>
      <c r="RF17" s="276"/>
      <c r="RG17" s="276"/>
      <c r="RH17" s="276"/>
      <c r="RI17" s="276"/>
      <c r="RJ17" s="276"/>
      <c r="RK17" s="276"/>
      <c r="RL17" s="276"/>
      <c r="RM17" s="276"/>
      <c r="RN17" s="276"/>
      <c r="RO17" s="276"/>
      <c r="RP17" s="276"/>
      <c r="RQ17" s="276"/>
      <c r="RR17" s="276"/>
      <c r="RS17" s="276"/>
      <c r="RT17" s="276"/>
      <c r="RU17" s="276"/>
      <c r="RV17" s="276"/>
      <c r="RW17" s="276"/>
      <c r="RX17" s="276"/>
      <c r="RY17" s="276"/>
      <c r="RZ17" s="276"/>
      <c r="SA17" s="276"/>
      <c r="SB17" s="276"/>
      <c r="SC17" s="276"/>
      <c r="SD17" s="276"/>
      <c r="SE17" s="276"/>
      <c r="SF17" s="276"/>
      <c r="SG17" s="276"/>
      <c r="SH17" s="276"/>
      <c r="SI17" s="276"/>
      <c r="SJ17" s="276"/>
      <c r="SK17" s="276"/>
      <c r="SL17" s="276"/>
      <c r="SM17" s="276"/>
      <c r="SN17" s="276"/>
      <c r="SO17" s="276"/>
      <c r="SP17" s="276"/>
      <c r="SQ17" s="276"/>
      <c r="SR17" s="276"/>
      <c r="SS17" s="276"/>
      <c r="ST17" s="276"/>
      <c r="SU17" s="276"/>
      <c r="SV17" s="276"/>
      <c r="SW17" s="276"/>
      <c r="SX17" s="276"/>
      <c r="SY17" s="276"/>
      <c r="SZ17" s="276"/>
      <c r="TA17" s="276"/>
      <c r="TB17" s="276"/>
      <c r="TC17" s="276"/>
      <c r="TD17" s="276"/>
      <c r="TE17" s="276"/>
      <c r="TF17" s="276"/>
      <c r="TG17" s="276"/>
      <c r="TH17" s="276"/>
      <c r="TI17" s="276"/>
      <c r="TJ17" s="276"/>
      <c r="TK17" s="276"/>
      <c r="TL17" s="276"/>
      <c r="TM17" s="276"/>
      <c r="TN17" s="276"/>
      <c r="TO17" s="276"/>
      <c r="TP17" s="276"/>
      <c r="TQ17" s="276"/>
      <c r="TR17" s="276"/>
      <c r="TS17" s="276"/>
      <c r="TT17" s="276"/>
      <c r="TU17" s="276"/>
      <c r="TV17" s="276"/>
      <c r="TW17" s="276"/>
      <c r="TX17" s="276"/>
      <c r="TY17" s="276"/>
      <c r="TZ17" s="276"/>
      <c r="UA17" s="276"/>
      <c r="UB17" s="276"/>
      <c r="UC17" s="276"/>
      <c r="UD17" s="276"/>
      <c r="UE17" s="276"/>
      <c r="UF17" s="276"/>
      <c r="UG17" s="276"/>
      <c r="UH17" s="276"/>
      <c r="UI17" s="276"/>
      <c r="UJ17" s="276"/>
      <c r="UK17" s="276"/>
      <c r="UL17" s="276"/>
      <c r="UM17" s="276"/>
      <c r="UN17" s="276"/>
      <c r="UO17" s="276"/>
      <c r="UP17" s="276"/>
      <c r="UQ17" s="276"/>
      <c r="UR17" s="276"/>
      <c r="US17" s="276"/>
      <c r="UT17" s="276"/>
      <c r="UU17" s="276"/>
      <c r="UV17" s="276"/>
      <c r="UW17" s="276"/>
      <c r="UX17" s="276"/>
      <c r="UY17" s="276"/>
      <c r="UZ17" s="276"/>
      <c r="VA17" s="276"/>
      <c r="VB17" s="276"/>
      <c r="VC17" s="276"/>
      <c r="VD17" s="276"/>
      <c r="VE17" s="276"/>
      <c r="VF17" s="276"/>
      <c r="VG17" s="276"/>
      <c r="VH17" s="276"/>
      <c r="VI17" s="276"/>
      <c r="VJ17" s="276"/>
      <c r="VK17" s="276"/>
      <c r="VL17" s="276"/>
      <c r="VM17" s="276"/>
      <c r="VN17" s="276"/>
      <c r="VO17" s="276"/>
      <c r="VP17" s="276"/>
      <c r="VQ17" s="276"/>
      <c r="VR17" s="276"/>
      <c r="VS17" s="276"/>
      <c r="VT17" s="276"/>
      <c r="VU17" s="276"/>
      <c r="VV17" s="276"/>
      <c r="VW17" s="276"/>
      <c r="VX17" s="276"/>
      <c r="VY17" s="276"/>
      <c r="VZ17" s="276"/>
      <c r="WA17" s="276"/>
      <c r="WB17" s="276"/>
      <c r="WC17" s="276"/>
      <c r="WD17" s="276"/>
      <c r="WE17" s="276"/>
      <c r="WF17" s="276"/>
      <c r="WG17" s="276"/>
      <c r="WH17" s="276"/>
      <c r="WI17" s="276"/>
      <c r="WJ17" s="276"/>
      <c r="WK17" s="276"/>
      <c r="WL17" s="276"/>
      <c r="WM17" s="276"/>
      <c r="WN17" s="276"/>
      <c r="WO17" s="276"/>
      <c r="WP17" s="276"/>
      <c r="WQ17" s="276"/>
      <c r="WR17" s="276"/>
      <c r="WS17" s="276"/>
      <c r="WT17" s="276"/>
      <c r="WU17" s="276"/>
      <c r="WV17" s="276"/>
      <c r="WW17" s="276"/>
      <c r="WX17" s="276"/>
      <c r="WY17" s="276"/>
      <c r="WZ17" s="276"/>
      <c r="XA17" s="276"/>
      <c r="XB17" s="276"/>
      <c r="XC17" s="276"/>
      <c r="XD17" s="276"/>
      <c r="XE17" s="276"/>
      <c r="XF17" s="276"/>
      <c r="XG17" s="276"/>
      <c r="XH17" s="276"/>
      <c r="XI17" s="276"/>
      <c r="XJ17" s="276"/>
      <c r="XK17" s="276"/>
      <c r="XL17" s="276"/>
      <c r="XM17" s="276"/>
      <c r="XN17" s="276"/>
      <c r="XO17" s="276"/>
      <c r="XP17" s="276"/>
      <c r="XQ17" s="276"/>
      <c r="XR17" s="276"/>
      <c r="XS17" s="276"/>
      <c r="XT17" s="276"/>
      <c r="XU17" s="276"/>
      <c r="XV17" s="276"/>
      <c r="XW17" s="276"/>
      <c r="XX17" s="276"/>
      <c r="XY17" s="276"/>
      <c r="XZ17" s="276"/>
      <c r="YA17" s="276"/>
      <c r="YB17" s="276"/>
      <c r="YC17" s="276"/>
      <c r="YD17" s="276"/>
      <c r="YE17" s="276"/>
      <c r="YF17" s="276"/>
      <c r="YG17" s="276"/>
      <c r="YH17" s="276"/>
      <c r="YI17" s="276"/>
      <c r="YJ17" s="276"/>
      <c r="YK17" s="276"/>
      <c r="YL17" s="276"/>
      <c r="YM17" s="276"/>
      <c r="YN17" s="276"/>
      <c r="YO17" s="276"/>
      <c r="YP17" s="276"/>
      <c r="YQ17" s="276"/>
      <c r="YR17" s="276"/>
      <c r="YS17" s="276"/>
      <c r="YT17" s="276"/>
      <c r="YU17" s="276"/>
      <c r="YV17" s="276"/>
      <c r="YW17" s="276"/>
      <c r="YX17" s="276"/>
      <c r="YY17" s="276"/>
      <c r="YZ17" s="276"/>
      <c r="ZA17" s="276"/>
      <c r="ZB17" s="276"/>
      <c r="ZC17" s="276"/>
      <c r="ZD17" s="276"/>
      <c r="ZE17" s="276"/>
      <c r="ZF17" s="276"/>
      <c r="ZG17" s="276"/>
      <c r="ZH17" s="276"/>
      <c r="ZI17" s="276"/>
      <c r="ZJ17" s="276"/>
      <c r="ZK17" s="276"/>
      <c r="ZL17" s="276"/>
      <c r="ZM17" s="276"/>
      <c r="ZN17" s="276"/>
      <c r="ZO17" s="276"/>
      <c r="ZP17" s="276"/>
      <c r="ZQ17" s="276"/>
      <c r="ZR17" s="276"/>
      <c r="ZS17" s="276"/>
      <c r="ZT17" s="276"/>
      <c r="ZU17" s="276"/>
      <c r="ZV17" s="276"/>
      <c r="ZW17" s="276"/>
      <c r="ZX17" s="276"/>
      <c r="ZY17" s="276"/>
      <c r="ZZ17" s="276"/>
      <c r="AAA17" s="276"/>
      <c r="AAB17" s="276"/>
      <c r="AAC17" s="276"/>
      <c r="AAD17" s="276"/>
      <c r="AAE17" s="276"/>
      <c r="AAF17" s="276"/>
      <c r="AAG17" s="276"/>
      <c r="AAH17" s="276"/>
      <c r="AAI17" s="276"/>
      <c r="AAJ17" s="276"/>
      <c r="AAK17" s="276"/>
      <c r="AAL17" s="276"/>
      <c r="AAM17" s="276"/>
      <c r="AAN17" s="276"/>
      <c r="AAO17" s="276"/>
      <c r="AAP17" s="276"/>
      <c r="AAQ17" s="276"/>
      <c r="AAR17" s="276"/>
      <c r="AAS17" s="276"/>
      <c r="AAT17" s="276"/>
      <c r="AAU17" s="276"/>
      <c r="AAV17" s="276"/>
      <c r="AAW17" s="276"/>
      <c r="AAX17" s="276"/>
      <c r="AAY17" s="276"/>
      <c r="AAZ17" s="276"/>
      <c r="ABA17" s="276"/>
      <c r="ABB17" s="276"/>
      <c r="ABC17" s="276"/>
      <c r="ABD17" s="276"/>
      <c r="ABE17" s="276"/>
      <c r="ABF17" s="276"/>
      <c r="ABG17" s="276"/>
      <c r="ABH17" s="276"/>
      <c r="ABI17" s="276"/>
      <c r="ABJ17" s="276"/>
      <c r="ABK17" s="276"/>
      <c r="ABL17" s="276"/>
      <c r="ABM17" s="276"/>
      <c r="ABN17" s="276"/>
      <c r="ABO17" s="276"/>
      <c r="ABP17" s="276"/>
      <c r="ABQ17" s="276"/>
      <c r="ABR17" s="276"/>
      <c r="ABS17" s="276"/>
      <c r="ABT17" s="276"/>
      <c r="ABU17" s="276"/>
      <c r="ABV17" s="276"/>
      <c r="ABW17" s="276"/>
      <c r="ABX17" s="276"/>
      <c r="ABY17" s="276"/>
      <c r="ABZ17" s="276"/>
      <c r="ACA17" s="276"/>
      <c r="ACB17" s="276"/>
      <c r="ACC17" s="276"/>
      <c r="ACD17" s="276"/>
      <c r="ACE17" s="276"/>
      <c r="ACF17" s="276"/>
      <c r="ACG17" s="276"/>
      <c r="ACH17" s="276"/>
      <c r="ACI17" s="276"/>
      <c r="ACJ17" s="276"/>
      <c r="ACK17" s="276"/>
      <c r="ACL17" s="276"/>
      <c r="ACM17" s="276"/>
      <c r="ACN17" s="276"/>
      <c r="ACO17" s="276"/>
      <c r="ACP17" s="276"/>
      <c r="ACQ17" s="276"/>
      <c r="ACR17" s="276"/>
      <c r="ACS17" s="276"/>
      <c r="ACT17" s="276"/>
      <c r="ACU17" s="276"/>
      <c r="ACV17" s="276"/>
      <c r="ACW17" s="276"/>
      <c r="ACX17" s="276"/>
      <c r="ACY17" s="276"/>
      <c r="ACZ17" s="276"/>
      <c r="ADA17" s="276"/>
      <c r="ADB17" s="276"/>
      <c r="ADC17" s="276"/>
      <c r="ADD17" s="276"/>
      <c r="ADE17" s="276"/>
      <c r="ADF17" s="276"/>
      <c r="ADG17" s="276"/>
      <c r="ADH17" s="276"/>
      <c r="ADI17" s="276"/>
      <c r="ADJ17" s="276"/>
      <c r="ADK17" s="276"/>
      <c r="ADL17" s="276"/>
      <c r="ADM17" s="276"/>
      <c r="ADN17" s="276"/>
      <c r="ADO17" s="276"/>
      <c r="ADP17" s="276"/>
      <c r="ADQ17" s="276"/>
      <c r="ADR17" s="276"/>
      <c r="ADS17" s="276"/>
      <c r="ADT17" s="276"/>
      <c r="ADU17" s="276"/>
      <c r="ADV17" s="276"/>
      <c r="ADW17" s="276"/>
      <c r="ADX17" s="276"/>
      <c r="ADY17" s="276"/>
      <c r="ADZ17" s="276"/>
      <c r="AEA17" s="276"/>
      <c r="AEB17" s="276"/>
      <c r="AEC17" s="276"/>
      <c r="AED17" s="276"/>
      <c r="AEE17" s="276"/>
      <c r="AEF17" s="276"/>
      <c r="AEG17" s="276"/>
      <c r="AEH17" s="276"/>
      <c r="AEI17" s="276"/>
      <c r="AEJ17" s="276"/>
      <c r="AEK17" s="276"/>
      <c r="AEL17" s="276"/>
      <c r="AEM17" s="276"/>
      <c r="AEN17" s="276"/>
      <c r="AEO17" s="276"/>
      <c r="AEP17" s="276"/>
      <c r="AEQ17" s="276"/>
      <c r="AER17" s="276"/>
      <c r="AES17" s="276"/>
      <c r="AET17" s="276"/>
      <c r="AEU17" s="276"/>
      <c r="AEV17" s="276"/>
      <c r="AEW17" s="276"/>
      <c r="AEX17" s="276"/>
      <c r="AEY17" s="276"/>
      <c r="AEZ17" s="276"/>
      <c r="AFA17" s="276"/>
      <c r="AFB17" s="276"/>
      <c r="AFC17" s="276"/>
      <c r="AFD17" s="276"/>
      <c r="AFE17" s="276"/>
      <c r="AFF17" s="276"/>
      <c r="AFG17" s="276"/>
      <c r="AFH17" s="276"/>
      <c r="AFI17" s="276"/>
      <c r="AFJ17" s="276"/>
      <c r="AFK17" s="276"/>
      <c r="AFL17" s="276"/>
      <c r="AFM17" s="276"/>
      <c r="AFN17" s="276"/>
      <c r="AFO17" s="276"/>
      <c r="AFP17" s="276"/>
      <c r="AFQ17" s="276"/>
      <c r="AFR17" s="276"/>
      <c r="AFS17" s="276"/>
      <c r="AFT17" s="276"/>
      <c r="AFU17" s="276"/>
      <c r="AFV17" s="276"/>
      <c r="AFW17" s="276"/>
      <c r="AFX17" s="276"/>
      <c r="AFY17" s="276"/>
      <c r="AFZ17" s="276"/>
      <c r="AGA17" s="276"/>
      <c r="AGB17" s="276"/>
      <c r="AGC17" s="276"/>
      <c r="AGD17" s="276"/>
      <c r="AGE17" s="276"/>
      <c r="AGF17" s="276"/>
      <c r="AGG17" s="276"/>
      <c r="AGH17" s="276"/>
      <c r="AGI17" s="276"/>
      <c r="AGJ17" s="276"/>
      <c r="AGK17" s="276"/>
      <c r="AGL17" s="276"/>
      <c r="AGM17" s="276"/>
      <c r="AGN17" s="276"/>
      <c r="AGO17" s="276"/>
      <c r="AGP17" s="276"/>
      <c r="AGQ17" s="276"/>
      <c r="AGR17" s="276"/>
      <c r="AGS17" s="276"/>
      <c r="AGT17" s="276"/>
      <c r="AGU17" s="276"/>
      <c r="AGV17" s="276"/>
      <c r="AGW17" s="276"/>
      <c r="AGX17" s="276"/>
      <c r="AGY17" s="276"/>
      <c r="AGZ17" s="276"/>
      <c r="AHA17" s="276"/>
      <c r="AHB17" s="276"/>
      <c r="AHC17" s="276"/>
      <c r="AHD17" s="276"/>
      <c r="AHE17" s="276"/>
      <c r="AHF17" s="276"/>
      <c r="AHG17" s="276"/>
      <c r="AHH17" s="276"/>
      <c r="AHI17" s="276"/>
      <c r="AHJ17" s="276"/>
      <c r="AHK17" s="276"/>
      <c r="AHL17" s="276"/>
      <c r="AHM17" s="276"/>
      <c r="AHN17" s="276"/>
      <c r="AHO17" s="276"/>
      <c r="AHP17" s="276"/>
      <c r="AHQ17" s="276"/>
      <c r="AHR17" s="276"/>
      <c r="AHS17" s="276"/>
      <c r="AHT17" s="276"/>
      <c r="AHU17" s="276"/>
      <c r="AHV17" s="276"/>
      <c r="AHW17" s="276"/>
      <c r="AHX17" s="276"/>
      <c r="AHY17" s="276"/>
      <c r="AHZ17" s="276"/>
      <c r="AIA17" s="276"/>
      <c r="AIB17" s="276"/>
      <c r="AIC17" s="276"/>
      <c r="AID17" s="276"/>
      <c r="AIE17" s="276"/>
      <c r="AIF17" s="276"/>
      <c r="AIG17" s="276"/>
      <c r="AIH17" s="276"/>
      <c r="AII17" s="276"/>
      <c r="AIJ17" s="276"/>
      <c r="AIK17" s="276"/>
      <c r="AIL17" s="276"/>
      <c r="AIM17" s="276"/>
      <c r="AIN17" s="276"/>
      <c r="AIO17" s="276"/>
      <c r="AIP17" s="276"/>
      <c r="AIQ17" s="276"/>
      <c r="AIR17" s="276"/>
      <c r="AIS17" s="276"/>
      <c r="AIT17" s="276"/>
      <c r="AIU17" s="276"/>
      <c r="AIV17" s="276"/>
      <c r="AIW17" s="276"/>
      <c r="AIX17" s="276"/>
      <c r="AIY17" s="276"/>
      <c r="AIZ17" s="276"/>
      <c r="AJA17" s="276"/>
      <c r="AJB17" s="276"/>
      <c r="AJC17" s="276"/>
      <c r="AJD17" s="276"/>
      <c r="AJE17" s="276"/>
      <c r="AJF17" s="276"/>
      <c r="AJG17" s="276"/>
      <c r="AJH17" s="276"/>
      <c r="AJI17" s="276"/>
      <c r="AJJ17" s="276"/>
      <c r="AJK17" s="276"/>
      <c r="AJL17" s="276"/>
      <c r="AJM17" s="276"/>
      <c r="AJN17" s="276"/>
      <c r="AJO17" s="276"/>
      <c r="AJP17" s="276"/>
      <c r="AJQ17" s="276"/>
      <c r="AJR17" s="276"/>
      <c r="AJS17" s="276"/>
      <c r="AJT17" s="276"/>
      <c r="AJU17" s="276"/>
      <c r="AJV17" s="276"/>
      <c r="AJW17" s="276"/>
      <c r="AJX17" s="276"/>
      <c r="AJY17" s="276"/>
      <c r="AJZ17" s="276"/>
      <c r="AKA17" s="276"/>
      <c r="AKB17" s="276"/>
      <c r="AKC17" s="276"/>
      <c r="AKD17" s="276"/>
      <c r="AKE17" s="276"/>
      <c r="AKF17" s="276"/>
    </row>
    <row r="18" spans="1:968" s="174" customFormat="1">
      <c r="B18" s="945" t="s">
        <v>114</v>
      </c>
      <c r="C18" t="s">
        <v>115</v>
      </c>
      <c r="D18" s="898"/>
      <c r="E18" s="899">
        <v>19.226884288823445</v>
      </c>
      <c r="F18" s="893" t="s">
        <v>131</v>
      </c>
      <c r="G18" s="899">
        <v>87184.75</v>
      </c>
      <c r="H18" s="189">
        <v>268794.11</v>
      </c>
      <c r="I18" s="189">
        <v>542130.81000000006</v>
      </c>
      <c r="J18" s="189">
        <v>395579.19999999984</v>
      </c>
      <c r="K18" s="190">
        <v>937710.00999999989</v>
      </c>
      <c r="L18" s="191">
        <v>0</v>
      </c>
      <c r="M18" s="191">
        <v>810924.92</v>
      </c>
      <c r="N18" s="191">
        <v>1206504.1199999999</v>
      </c>
      <c r="O18" s="192"/>
      <c r="P18" s="192">
        <f t="shared" si="0"/>
        <v>752249.46196660481</v>
      </c>
      <c r="Q18" s="192">
        <f t="shared" si="1"/>
        <v>1119206.0482374767</v>
      </c>
      <c r="R18" s="192">
        <v>806912.70077531761</v>
      </c>
      <c r="S18" s="264">
        <v>66369.834142921914</v>
      </c>
      <c r="T18" s="188">
        <f t="shared" si="3"/>
        <v>1.0726663714265834</v>
      </c>
      <c r="U18" s="188">
        <f t="shared" si="2"/>
        <v>0.85236655618336521</v>
      </c>
      <c r="W18" s="277"/>
      <c r="X18" s="276"/>
      <c r="Y18" s="276"/>
      <c r="Z18" s="276"/>
      <c r="AA18" s="276"/>
      <c r="AB18" s="276"/>
      <c r="AC18" s="276"/>
      <c r="AD18" s="276"/>
      <c r="AE18" s="276"/>
      <c r="AF18" s="276"/>
      <c r="AG18" s="276"/>
      <c r="AH18" s="276"/>
      <c r="AI18" s="276"/>
      <c r="AJ18" s="276"/>
      <c r="AK18" s="276"/>
      <c r="AL18" s="276"/>
      <c r="AM18" s="276"/>
      <c r="AN18" s="276"/>
      <c r="AO18" s="276"/>
      <c r="AP18" s="276"/>
      <c r="AQ18" s="276"/>
      <c r="AR18" s="276"/>
      <c r="AS18" s="276"/>
      <c r="AT18" s="276"/>
      <c r="AU18" s="276"/>
      <c r="AV18" s="276"/>
      <c r="AW18" s="276"/>
      <c r="AX18" s="276"/>
      <c r="AY18" s="276"/>
      <c r="AZ18" s="276"/>
      <c r="BA18" s="276"/>
      <c r="BB18" s="276"/>
      <c r="BC18" s="276"/>
      <c r="BD18" s="276"/>
      <c r="BE18" s="276"/>
      <c r="BF18" s="276"/>
      <c r="BG18" s="276"/>
      <c r="BH18" s="276"/>
      <c r="BI18" s="276"/>
      <c r="BJ18" s="276"/>
      <c r="BK18" s="276"/>
      <c r="BL18" s="276"/>
      <c r="BM18" s="276"/>
      <c r="BN18" s="276"/>
      <c r="BO18" s="276"/>
      <c r="BP18" s="276"/>
      <c r="BQ18" s="276"/>
      <c r="BR18" s="276"/>
      <c r="BS18" s="276"/>
      <c r="BT18" s="276"/>
      <c r="BU18" s="276"/>
      <c r="BV18" s="276"/>
      <c r="BW18" s="276"/>
      <c r="BX18" s="276"/>
      <c r="BY18" s="276"/>
      <c r="BZ18" s="276"/>
      <c r="CA18" s="276"/>
      <c r="CB18" s="276"/>
      <c r="CC18" s="276"/>
      <c r="CD18" s="276"/>
      <c r="CE18" s="276"/>
      <c r="CF18" s="276"/>
      <c r="CG18" s="276"/>
      <c r="CH18" s="276"/>
      <c r="CI18" s="276"/>
      <c r="CJ18" s="276"/>
      <c r="CK18" s="276"/>
      <c r="CL18" s="276"/>
      <c r="CM18" s="276"/>
      <c r="CN18" s="276"/>
      <c r="CO18" s="276"/>
      <c r="CP18" s="276"/>
      <c r="CQ18" s="276"/>
      <c r="CR18" s="276"/>
      <c r="CS18" s="276"/>
      <c r="CT18" s="276"/>
      <c r="CU18" s="276"/>
      <c r="CV18" s="276"/>
      <c r="CW18" s="276"/>
      <c r="CX18" s="276"/>
      <c r="CY18" s="276"/>
      <c r="CZ18" s="276"/>
      <c r="DA18" s="276"/>
      <c r="DB18" s="276"/>
      <c r="DC18" s="276"/>
      <c r="DD18" s="276"/>
      <c r="DE18" s="276"/>
      <c r="DF18" s="276"/>
      <c r="DG18" s="276"/>
      <c r="DH18" s="276"/>
      <c r="DI18" s="276"/>
      <c r="DJ18" s="276"/>
      <c r="DK18" s="276"/>
      <c r="DL18" s="276"/>
      <c r="DM18" s="276"/>
      <c r="DN18" s="276"/>
      <c r="DO18" s="276"/>
      <c r="DP18" s="276"/>
      <c r="DQ18" s="276"/>
      <c r="DR18" s="276"/>
      <c r="DS18" s="276"/>
      <c r="DT18" s="276"/>
      <c r="DU18" s="276"/>
      <c r="DV18" s="276"/>
      <c r="DW18" s="276"/>
      <c r="DX18" s="276"/>
      <c r="DY18" s="276"/>
      <c r="DZ18" s="276"/>
      <c r="EA18" s="276"/>
      <c r="EB18" s="276"/>
      <c r="EC18" s="276"/>
      <c r="ED18" s="276"/>
      <c r="EE18" s="276"/>
      <c r="EF18" s="276"/>
      <c r="EG18" s="276"/>
      <c r="EH18" s="276"/>
      <c r="EI18" s="276"/>
      <c r="EJ18" s="276"/>
      <c r="EK18" s="276"/>
      <c r="EL18" s="276"/>
      <c r="EM18" s="276"/>
      <c r="EN18" s="276"/>
      <c r="EO18" s="276"/>
      <c r="EP18" s="276"/>
      <c r="EQ18" s="276"/>
      <c r="ER18" s="276"/>
      <c r="ES18" s="276"/>
      <c r="ET18" s="276"/>
      <c r="EU18" s="276"/>
      <c r="EV18" s="276"/>
      <c r="EW18" s="276"/>
      <c r="EX18" s="276"/>
      <c r="EY18" s="276"/>
      <c r="EZ18" s="276"/>
      <c r="FA18" s="276"/>
      <c r="FB18" s="276"/>
      <c r="FC18" s="276"/>
      <c r="FD18" s="276"/>
      <c r="FE18" s="276"/>
      <c r="FF18" s="276"/>
      <c r="FG18" s="276"/>
      <c r="FH18" s="276"/>
      <c r="FI18" s="276"/>
      <c r="FJ18" s="276"/>
      <c r="FK18" s="276"/>
      <c r="FL18" s="276"/>
      <c r="FM18" s="276"/>
      <c r="FN18" s="276"/>
      <c r="FO18" s="276"/>
      <c r="FP18" s="276"/>
      <c r="FQ18" s="276"/>
      <c r="FR18" s="276"/>
      <c r="FS18" s="276"/>
      <c r="FT18" s="276"/>
      <c r="FU18" s="276"/>
      <c r="FV18" s="276"/>
      <c r="FW18" s="276"/>
      <c r="FX18" s="276"/>
      <c r="FY18" s="276"/>
      <c r="FZ18" s="276"/>
      <c r="GA18" s="276"/>
      <c r="GB18" s="276"/>
      <c r="GC18" s="276"/>
      <c r="GD18" s="276"/>
      <c r="GE18" s="276"/>
      <c r="GF18" s="276"/>
      <c r="GG18" s="276"/>
      <c r="GH18" s="276"/>
      <c r="GI18" s="276"/>
      <c r="GJ18" s="276"/>
      <c r="GK18" s="276"/>
      <c r="GL18" s="276"/>
      <c r="GM18" s="276"/>
      <c r="GN18" s="276"/>
      <c r="GO18" s="276"/>
      <c r="GP18" s="276"/>
      <c r="GQ18" s="276"/>
      <c r="GR18" s="276"/>
      <c r="GS18" s="276"/>
      <c r="GT18" s="276"/>
      <c r="GU18" s="276"/>
      <c r="GV18" s="276"/>
      <c r="GW18" s="276"/>
      <c r="GX18" s="276"/>
      <c r="GY18" s="276"/>
      <c r="GZ18" s="276"/>
      <c r="HA18" s="276"/>
      <c r="HB18" s="276"/>
      <c r="HC18" s="276"/>
      <c r="HD18" s="276"/>
      <c r="HE18" s="276"/>
      <c r="HF18" s="276"/>
      <c r="HG18" s="276"/>
      <c r="HH18" s="276"/>
      <c r="HI18" s="276"/>
      <c r="HJ18" s="276"/>
      <c r="HK18" s="276"/>
      <c r="HL18" s="276"/>
      <c r="HM18" s="276"/>
      <c r="HN18" s="276"/>
      <c r="HO18" s="276"/>
      <c r="HP18" s="276"/>
      <c r="HQ18" s="276"/>
      <c r="HR18" s="276"/>
      <c r="HS18" s="276"/>
      <c r="HT18" s="276"/>
      <c r="HU18" s="276"/>
      <c r="HV18" s="276"/>
      <c r="HW18" s="276"/>
      <c r="HX18" s="276"/>
      <c r="HY18" s="276"/>
      <c r="HZ18" s="276"/>
      <c r="IA18" s="276"/>
      <c r="IB18" s="276"/>
      <c r="IC18" s="276"/>
      <c r="ID18" s="276"/>
      <c r="IE18" s="276"/>
      <c r="IF18" s="276"/>
      <c r="IG18" s="276"/>
      <c r="IH18" s="276"/>
      <c r="II18" s="276"/>
      <c r="IJ18" s="276"/>
      <c r="IK18" s="276"/>
      <c r="IL18" s="276"/>
      <c r="IM18" s="276"/>
      <c r="IN18" s="276"/>
      <c r="IO18" s="276"/>
      <c r="IP18" s="276"/>
      <c r="IQ18" s="276"/>
      <c r="IR18" s="276"/>
      <c r="IS18" s="276"/>
      <c r="IT18" s="276"/>
      <c r="IU18" s="276"/>
      <c r="IV18" s="276"/>
      <c r="IW18" s="276"/>
      <c r="IX18" s="276"/>
      <c r="IY18" s="276"/>
      <c r="IZ18" s="276"/>
      <c r="JA18" s="276"/>
      <c r="JB18" s="276"/>
      <c r="JC18" s="276"/>
      <c r="JD18" s="276"/>
      <c r="JE18" s="276"/>
      <c r="JF18" s="276"/>
      <c r="JG18" s="276"/>
      <c r="JH18" s="276"/>
      <c r="JI18" s="276"/>
      <c r="JJ18" s="276"/>
      <c r="JK18" s="276"/>
      <c r="JL18" s="276"/>
      <c r="JM18" s="276"/>
      <c r="JN18" s="276"/>
      <c r="JO18" s="276"/>
      <c r="JP18" s="276"/>
      <c r="JQ18" s="276"/>
      <c r="JR18" s="276"/>
      <c r="JS18" s="276"/>
      <c r="JT18" s="276"/>
      <c r="JU18" s="276"/>
      <c r="JV18" s="276"/>
      <c r="JW18" s="276"/>
      <c r="JX18" s="276"/>
      <c r="JY18" s="276"/>
      <c r="JZ18" s="276"/>
      <c r="KA18" s="276"/>
      <c r="KB18" s="276"/>
      <c r="KC18" s="276"/>
      <c r="KD18" s="276"/>
      <c r="KE18" s="276"/>
      <c r="KF18" s="276"/>
      <c r="KG18" s="276"/>
      <c r="KH18" s="276"/>
      <c r="KI18" s="276"/>
      <c r="KJ18" s="276"/>
      <c r="KK18" s="276"/>
      <c r="KL18" s="276"/>
      <c r="KM18" s="276"/>
      <c r="KN18" s="276"/>
      <c r="KO18" s="276"/>
      <c r="KP18" s="276"/>
      <c r="KQ18" s="276"/>
      <c r="KR18" s="276"/>
      <c r="KS18" s="276"/>
      <c r="KT18" s="276"/>
      <c r="KU18" s="276"/>
      <c r="KV18" s="276"/>
      <c r="KW18" s="276"/>
      <c r="KX18" s="276"/>
      <c r="KY18" s="276"/>
      <c r="KZ18" s="276"/>
      <c r="LA18" s="276"/>
      <c r="LB18" s="276"/>
      <c r="LC18" s="276"/>
      <c r="LD18" s="276"/>
      <c r="LE18" s="276"/>
      <c r="LF18" s="276"/>
      <c r="LG18" s="276"/>
      <c r="LH18" s="276"/>
      <c r="LI18" s="276"/>
      <c r="LJ18" s="276"/>
      <c r="LK18" s="276"/>
      <c r="LL18" s="276"/>
      <c r="LM18" s="276"/>
      <c r="LN18" s="276"/>
      <c r="LO18" s="276"/>
      <c r="LP18" s="276"/>
      <c r="LQ18" s="276"/>
      <c r="LR18" s="276"/>
      <c r="LS18" s="276"/>
      <c r="LT18" s="276"/>
      <c r="LU18" s="276"/>
      <c r="LV18" s="276"/>
      <c r="LW18" s="276"/>
      <c r="LX18" s="276"/>
      <c r="LY18" s="276"/>
      <c r="LZ18" s="276"/>
      <c r="MA18" s="276"/>
      <c r="MB18" s="276"/>
      <c r="MC18" s="276"/>
      <c r="MD18" s="276"/>
      <c r="ME18" s="276"/>
      <c r="MF18" s="276"/>
      <c r="MG18" s="276"/>
      <c r="MH18" s="276"/>
      <c r="MI18" s="276"/>
      <c r="MJ18" s="276"/>
      <c r="MK18" s="276"/>
      <c r="ML18" s="276"/>
      <c r="MM18" s="276"/>
      <c r="MN18" s="276"/>
      <c r="MO18" s="276"/>
      <c r="MP18" s="276"/>
      <c r="MQ18" s="276"/>
      <c r="MR18" s="276"/>
      <c r="MS18" s="276"/>
      <c r="MT18" s="276"/>
      <c r="MU18" s="276"/>
      <c r="MV18" s="276"/>
      <c r="MW18" s="276"/>
      <c r="MX18" s="276"/>
      <c r="MY18" s="276"/>
      <c r="MZ18" s="276"/>
      <c r="NA18" s="276"/>
      <c r="NB18" s="276"/>
      <c r="NC18" s="276"/>
      <c r="ND18" s="276"/>
      <c r="NE18" s="276"/>
      <c r="NF18" s="276"/>
      <c r="NG18" s="276"/>
      <c r="NH18" s="276"/>
      <c r="NI18" s="276"/>
      <c r="NJ18" s="276"/>
      <c r="NK18" s="276"/>
      <c r="NL18" s="276"/>
      <c r="NM18" s="276"/>
      <c r="NN18" s="276"/>
      <c r="NO18" s="276"/>
      <c r="NP18" s="276"/>
      <c r="NQ18" s="276"/>
      <c r="NR18" s="276"/>
      <c r="NS18" s="276"/>
      <c r="NT18" s="276"/>
      <c r="NU18" s="276"/>
      <c r="NV18" s="276"/>
      <c r="NW18" s="276"/>
      <c r="NX18" s="276"/>
      <c r="NY18" s="276"/>
      <c r="NZ18" s="276"/>
      <c r="OA18" s="276"/>
      <c r="OB18" s="276"/>
      <c r="OC18" s="276"/>
      <c r="OD18" s="276"/>
      <c r="OE18" s="276"/>
      <c r="OF18" s="276"/>
      <c r="OG18" s="276"/>
      <c r="OH18" s="276"/>
      <c r="OI18" s="276"/>
      <c r="OJ18" s="276"/>
      <c r="OK18" s="276"/>
      <c r="OL18" s="276"/>
      <c r="OM18" s="276"/>
      <c r="ON18" s="276"/>
      <c r="OO18" s="276"/>
      <c r="OP18" s="276"/>
      <c r="OQ18" s="276"/>
      <c r="OR18" s="276"/>
      <c r="OS18" s="276"/>
      <c r="OT18" s="276"/>
      <c r="OU18" s="276"/>
      <c r="OV18" s="276"/>
      <c r="OW18" s="276"/>
      <c r="OX18" s="276"/>
      <c r="OY18" s="276"/>
      <c r="OZ18" s="276"/>
      <c r="PA18" s="276"/>
      <c r="PB18" s="276"/>
      <c r="PC18" s="276"/>
      <c r="PD18" s="276"/>
      <c r="PE18" s="276"/>
      <c r="PF18" s="276"/>
      <c r="PG18" s="276"/>
      <c r="PH18" s="276"/>
      <c r="PI18" s="276"/>
      <c r="PJ18" s="276"/>
      <c r="PK18" s="276"/>
      <c r="PL18" s="276"/>
      <c r="PM18" s="276"/>
      <c r="PN18" s="276"/>
      <c r="PO18" s="276"/>
      <c r="PP18" s="276"/>
      <c r="PQ18" s="276"/>
      <c r="PR18" s="276"/>
      <c r="PS18" s="276"/>
      <c r="PT18" s="276"/>
      <c r="PU18" s="276"/>
      <c r="PV18" s="276"/>
      <c r="PW18" s="276"/>
      <c r="PX18" s="276"/>
      <c r="PY18" s="276"/>
      <c r="PZ18" s="276"/>
      <c r="QA18" s="276"/>
      <c r="QB18" s="276"/>
      <c r="QC18" s="276"/>
      <c r="QD18" s="276"/>
      <c r="QE18" s="276"/>
      <c r="QF18" s="276"/>
      <c r="QG18" s="276"/>
      <c r="QH18" s="276"/>
      <c r="QI18" s="276"/>
      <c r="QJ18" s="276"/>
      <c r="QK18" s="276"/>
      <c r="QL18" s="276"/>
      <c r="QM18" s="276"/>
      <c r="QN18" s="276"/>
      <c r="QO18" s="276"/>
      <c r="QP18" s="276"/>
      <c r="QQ18" s="276"/>
      <c r="QR18" s="276"/>
      <c r="QS18" s="276"/>
      <c r="QT18" s="276"/>
      <c r="QU18" s="276"/>
      <c r="QV18" s="276"/>
      <c r="QW18" s="276"/>
      <c r="QX18" s="276"/>
      <c r="QY18" s="276"/>
      <c r="QZ18" s="276"/>
      <c r="RA18" s="276"/>
      <c r="RB18" s="276"/>
      <c r="RC18" s="276"/>
      <c r="RD18" s="276"/>
      <c r="RE18" s="276"/>
      <c r="RF18" s="276"/>
      <c r="RG18" s="276"/>
      <c r="RH18" s="276"/>
      <c r="RI18" s="276"/>
      <c r="RJ18" s="276"/>
      <c r="RK18" s="276"/>
      <c r="RL18" s="276"/>
      <c r="RM18" s="276"/>
      <c r="RN18" s="276"/>
      <c r="RO18" s="276"/>
      <c r="RP18" s="276"/>
      <c r="RQ18" s="276"/>
      <c r="RR18" s="276"/>
      <c r="RS18" s="276"/>
      <c r="RT18" s="276"/>
      <c r="RU18" s="276"/>
      <c r="RV18" s="276"/>
      <c r="RW18" s="276"/>
      <c r="RX18" s="276"/>
      <c r="RY18" s="276"/>
      <c r="RZ18" s="276"/>
      <c r="SA18" s="276"/>
      <c r="SB18" s="276"/>
      <c r="SC18" s="276"/>
      <c r="SD18" s="276"/>
      <c r="SE18" s="276"/>
      <c r="SF18" s="276"/>
      <c r="SG18" s="276"/>
      <c r="SH18" s="276"/>
      <c r="SI18" s="276"/>
      <c r="SJ18" s="276"/>
      <c r="SK18" s="276"/>
      <c r="SL18" s="276"/>
      <c r="SM18" s="276"/>
      <c r="SN18" s="276"/>
      <c r="SO18" s="276"/>
      <c r="SP18" s="276"/>
      <c r="SQ18" s="276"/>
      <c r="SR18" s="276"/>
      <c r="SS18" s="276"/>
      <c r="ST18" s="276"/>
      <c r="SU18" s="276"/>
      <c r="SV18" s="276"/>
      <c r="SW18" s="276"/>
      <c r="SX18" s="276"/>
      <c r="SY18" s="276"/>
      <c r="SZ18" s="276"/>
      <c r="TA18" s="276"/>
      <c r="TB18" s="276"/>
      <c r="TC18" s="276"/>
      <c r="TD18" s="276"/>
      <c r="TE18" s="276"/>
      <c r="TF18" s="276"/>
      <c r="TG18" s="276"/>
      <c r="TH18" s="276"/>
      <c r="TI18" s="276"/>
      <c r="TJ18" s="276"/>
      <c r="TK18" s="276"/>
      <c r="TL18" s="276"/>
      <c r="TM18" s="276"/>
      <c r="TN18" s="276"/>
      <c r="TO18" s="276"/>
      <c r="TP18" s="276"/>
      <c r="TQ18" s="276"/>
      <c r="TR18" s="276"/>
      <c r="TS18" s="276"/>
      <c r="TT18" s="276"/>
      <c r="TU18" s="276"/>
      <c r="TV18" s="276"/>
      <c r="TW18" s="276"/>
      <c r="TX18" s="276"/>
      <c r="TY18" s="276"/>
      <c r="TZ18" s="276"/>
      <c r="UA18" s="276"/>
      <c r="UB18" s="276"/>
      <c r="UC18" s="276"/>
      <c r="UD18" s="276"/>
      <c r="UE18" s="276"/>
      <c r="UF18" s="276"/>
      <c r="UG18" s="276"/>
      <c r="UH18" s="276"/>
      <c r="UI18" s="276"/>
      <c r="UJ18" s="276"/>
      <c r="UK18" s="276"/>
      <c r="UL18" s="276"/>
      <c r="UM18" s="276"/>
      <c r="UN18" s="276"/>
      <c r="UO18" s="276"/>
      <c r="UP18" s="276"/>
      <c r="UQ18" s="276"/>
      <c r="UR18" s="276"/>
      <c r="US18" s="276"/>
      <c r="UT18" s="276"/>
      <c r="UU18" s="276"/>
      <c r="UV18" s="276"/>
      <c r="UW18" s="276"/>
      <c r="UX18" s="276"/>
      <c r="UY18" s="276"/>
      <c r="UZ18" s="276"/>
      <c r="VA18" s="276"/>
      <c r="VB18" s="276"/>
      <c r="VC18" s="276"/>
      <c r="VD18" s="276"/>
      <c r="VE18" s="276"/>
      <c r="VF18" s="276"/>
      <c r="VG18" s="276"/>
      <c r="VH18" s="276"/>
      <c r="VI18" s="276"/>
      <c r="VJ18" s="276"/>
      <c r="VK18" s="276"/>
      <c r="VL18" s="276"/>
      <c r="VM18" s="276"/>
      <c r="VN18" s="276"/>
      <c r="VO18" s="276"/>
      <c r="VP18" s="276"/>
      <c r="VQ18" s="276"/>
      <c r="VR18" s="276"/>
      <c r="VS18" s="276"/>
      <c r="VT18" s="276"/>
      <c r="VU18" s="276"/>
      <c r="VV18" s="276"/>
      <c r="VW18" s="276"/>
      <c r="VX18" s="276"/>
      <c r="VY18" s="276"/>
      <c r="VZ18" s="276"/>
      <c r="WA18" s="276"/>
      <c r="WB18" s="276"/>
      <c r="WC18" s="276"/>
      <c r="WD18" s="276"/>
      <c r="WE18" s="276"/>
      <c r="WF18" s="276"/>
      <c r="WG18" s="276"/>
      <c r="WH18" s="276"/>
      <c r="WI18" s="276"/>
      <c r="WJ18" s="276"/>
      <c r="WK18" s="276"/>
      <c r="WL18" s="276"/>
      <c r="WM18" s="276"/>
      <c r="WN18" s="276"/>
      <c r="WO18" s="276"/>
      <c r="WP18" s="276"/>
      <c r="WQ18" s="276"/>
      <c r="WR18" s="276"/>
      <c r="WS18" s="276"/>
      <c r="WT18" s="276"/>
      <c r="WU18" s="276"/>
      <c r="WV18" s="276"/>
      <c r="WW18" s="276"/>
      <c r="WX18" s="276"/>
      <c r="WY18" s="276"/>
      <c r="WZ18" s="276"/>
      <c r="XA18" s="276"/>
      <c r="XB18" s="276"/>
      <c r="XC18" s="276"/>
      <c r="XD18" s="276"/>
      <c r="XE18" s="276"/>
      <c r="XF18" s="276"/>
      <c r="XG18" s="276"/>
      <c r="XH18" s="276"/>
      <c r="XI18" s="276"/>
      <c r="XJ18" s="276"/>
      <c r="XK18" s="276"/>
      <c r="XL18" s="276"/>
      <c r="XM18" s="276"/>
      <c r="XN18" s="276"/>
      <c r="XO18" s="276"/>
      <c r="XP18" s="276"/>
      <c r="XQ18" s="276"/>
      <c r="XR18" s="276"/>
      <c r="XS18" s="276"/>
      <c r="XT18" s="276"/>
      <c r="XU18" s="276"/>
      <c r="XV18" s="276"/>
      <c r="XW18" s="276"/>
      <c r="XX18" s="276"/>
      <c r="XY18" s="276"/>
      <c r="XZ18" s="276"/>
      <c r="YA18" s="276"/>
      <c r="YB18" s="276"/>
      <c r="YC18" s="276"/>
      <c r="YD18" s="276"/>
      <c r="YE18" s="276"/>
      <c r="YF18" s="276"/>
      <c r="YG18" s="276"/>
      <c r="YH18" s="276"/>
      <c r="YI18" s="276"/>
      <c r="YJ18" s="276"/>
      <c r="YK18" s="276"/>
      <c r="YL18" s="276"/>
      <c r="YM18" s="276"/>
      <c r="YN18" s="276"/>
      <c r="YO18" s="276"/>
      <c r="YP18" s="276"/>
      <c r="YQ18" s="276"/>
      <c r="YR18" s="276"/>
      <c r="YS18" s="276"/>
      <c r="YT18" s="276"/>
      <c r="YU18" s="276"/>
      <c r="YV18" s="276"/>
      <c r="YW18" s="276"/>
      <c r="YX18" s="276"/>
      <c r="YY18" s="276"/>
      <c r="YZ18" s="276"/>
      <c r="ZA18" s="276"/>
      <c r="ZB18" s="276"/>
      <c r="ZC18" s="276"/>
      <c r="ZD18" s="276"/>
      <c r="ZE18" s="276"/>
      <c r="ZF18" s="276"/>
      <c r="ZG18" s="276"/>
      <c r="ZH18" s="276"/>
      <c r="ZI18" s="276"/>
      <c r="ZJ18" s="276"/>
      <c r="ZK18" s="276"/>
      <c r="ZL18" s="276"/>
      <c r="ZM18" s="276"/>
      <c r="ZN18" s="276"/>
      <c r="ZO18" s="276"/>
      <c r="ZP18" s="276"/>
      <c r="ZQ18" s="276"/>
      <c r="ZR18" s="276"/>
      <c r="ZS18" s="276"/>
      <c r="ZT18" s="276"/>
      <c r="ZU18" s="276"/>
      <c r="ZV18" s="276"/>
      <c r="ZW18" s="276"/>
      <c r="ZX18" s="276"/>
      <c r="ZY18" s="276"/>
      <c r="ZZ18" s="276"/>
      <c r="AAA18" s="276"/>
      <c r="AAB18" s="276"/>
      <c r="AAC18" s="276"/>
      <c r="AAD18" s="276"/>
      <c r="AAE18" s="276"/>
      <c r="AAF18" s="276"/>
      <c r="AAG18" s="276"/>
      <c r="AAH18" s="276"/>
      <c r="AAI18" s="276"/>
      <c r="AAJ18" s="276"/>
      <c r="AAK18" s="276"/>
      <c r="AAL18" s="276"/>
      <c r="AAM18" s="276"/>
      <c r="AAN18" s="276"/>
      <c r="AAO18" s="276"/>
      <c r="AAP18" s="276"/>
      <c r="AAQ18" s="276"/>
      <c r="AAR18" s="276"/>
      <c r="AAS18" s="276"/>
      <c r="AAT18" s="276"/>
      <c r="AAU18" s="276"/>
      <c r="AAV18" s="276"/>
      <c r="AAW18" s="276"/>
      <c r="AAX18" s="276"/>
      <c r="AAY18" s="276"/>
      <c r="AAZ18" s="276"/>
      <c r="ABA18" s="276"/>
      <c r="ABB18" s="276"/>
      <c r="ABC18" s="276"/>
      <c r="ABD18" s="276"/>
      <c r="ABE18" s="276"/>
      <c r="ABF18" s="276"/>
      <c r="ABG18" s="276"/>
      <c r="ABH18" s="276"/>
      <c r="ABI18" s="276"/>
      <c r="ABJ18" s="276"/>
      <c r="ABK18" s="276"/>
      <c r="ABL18" s="276"/>
      <c r="ABM18" s="276"/>
      <c r="ABN18" s="276"/>
      <c r="ABO18" s="276"/>
      <c r="ABP18" s="276"/>
      <c r="ABQ18" s="276"/>
      <c r="ABR18" s="276"/>
      <c r="ABS18" s="276"/>
      <c r="ABT18" s="276"/>
      <c r="ABU18" s="276"/>
      <c r="ABV18" s="276"/>
      <c r="ABW18" s="276"/>
      <c r="ABX18" s="276"/>
      <c r="ABY18" s="276"/>
      <c r="ABZ18" s="276"/>
      <c r="ACA18" s="276"/>
      <c r="ACB18" s="276"/>
      <c r="ACC18" s="276"/>
      <c r="ACD18" s="276"/>
      <c r="ACE18" s="276"/>
      <c r="ACF18" s="276"/>
      <c r="ACG18" s="276"/>
      <c r="ACH18" s="276"/>
      <c r="ACI18" s="276"/>
      <c r="ACJ18" s="276"/>
      <c r="ACK18" s="276"/>
      <c r="ACL18" s="276"/>
      <c r="ACM18" s="276"/>
      <c r="ACN18" s="276"/>
      <c r="ACO18" s="276"/>
      <c r="ACP18" s="276"/>
      <c r="ACQ18" s="276"/>
      <c r="ACR18" s="276"/>
      <c r="ACS18" s="276"/>
      <c r="ACT18" s="276"/>
      <c r="ACU18" s="276"/>
      <c r="ACV18" s="276"/>
      <c r="ACW18" s="276"/>
      <c r="ACX18" s="276"/>
      <c r="ACY18" s="276"/>
      <c r="ACZ18" s="276"/>
      <c r="ADA18" s="276"/>
      <c r="ADB18" s="276"/>
      <c r="ADC18" s="276"/>
      <c r="ADD18" s="276"/>
      <c r="ADE18" s="276"/>
      <c r="ADF18" s="276"/>
      <c r="ADG18" s="276"/>
      <c r="ADH18" s="276"/>
      <c r="ADI18" s="276"/>
      <c r="ADJ18" s="276"/>
      <c r="ADK18" s="276"/>
      <c r="ADL18" s="276"/>
      <c r="ADM18" s="276"/>
      <c r="ADN18" s="276"/>
      <c r="ADO18" s="276"/>
      <c r="ADP18" s="276"/>
      <c r="ADQ18" s="276"/>
      <c r="ADR18" s="276"/>
      <c r="ADS18" s="276"/>
      <c r="ADT18" s="276"/>
      <c r="ADU18" s="276"/>
      <c r="ADV18" s="276"/>
      <c r="ADW18" s="276"/>
      <c r="ADX18" s="276"/>
      <c r="ADY18" s="276"/>
      <c r="ADZ18" s="276"/>
      <c r="AEA18" s="276"/>
      <c r="AEB18" s="276"/>
      <c r="AEC18" s="276"/>
      <c r="AED18" s="276"/>
      <c r="AEE18" s="276"/>
      <c r="AEF18" s="276"/>
      <c r="AEG18" s="276"/>
      <c r="AEH18" s="276"/>
      <c r="AEI18" s="276"/>
      <c r="AEJ18" s="276"/>
      <c r="AEK18" s="276"/>
      <c r="AEL18" s="276"/>
      <c r="AEM18" s="276"/>
      <c r="AEN18" s="276"/>
      <c r="AEO18" s="276"/>
      <c r="AEP18" s="276"/>
      <c r="AEQ18" s="276"/>
      <c r="AER18" s="276"/>
      <c r="AES18" s="276"/>
      <c r="AET18" s="276"/>
      <c r="AEU18" s="276"/>
      <c r="AEV18" s="276"/>
      <c r="AEW18" s="276"/>
      <c r="AEX18" s="276"/>
      <c r="AEY18" s="276"/>
      <c r="AEZ18" s="276"/>
      <c r="AFA18" s="276"/>
      <c r="AFB18" s="276"/>
      <c r="AFC18" s="276"/>
      <c r="AFD18" s="276"/>
      <c r="AFE18" s="276"/>
      <c r="AFF18" s="276"/>
      <c r="AFG18" s="276"/>
      <c r="AFH18" s="276"/>
      <c r="AFI18" s="276"/>
      <c r="AFJ18" s="276"/>
      <c r="AFK18" s="276"/>
      <c r="AFL18" s="276"/>
      <c r="AFM18" s="276"/>
      <c r="AFN18" s="276"/>
      <c r="AFO18" s="276"/>
      <c r="AFP18" s="276"/>
      <c r="AFQ18" s="276"/>
      <c r="AFR18" s="276"/>
      <c r="AFS18" s="276"/>
      <c r="AFT18" s="276"/>
      <c r="AFU18" s="276"/>
      <c r="AFV18" s="276"/>
      <c r="AFW18" s="276"/>
      <c r="AFX18" s="276"/>
      <c r="AFY18" s="276"/>
      <c r="AFZ18" s="276"/>
      <c r="AGA18" s="276"/>
      <c r="AGB18" s="276"/>
      <c r="AGC18" s="276"/>
      <c r="AGD18" s="276"/>
      <c r="AGE18" s="276"/>
      <c r="AGF18" s="276"/>
      <c r="AGG18" s="276"/>
      <c r="AGH18" s="276"/>
      <c r="AGI18" s="276"/>
      <c r="AGJ18" s="276"/>
      <c r="AGK18" s="276"/>
      <c r="AGL18" s="276"/>
      <c r="AGM18" s="276"/>
      <c r="AGN18" s="276"/>
      <c r="AGO18" s="276"/>
      <c r="AGP18" s="276"/>
      <c r="AGQ18" s="276"/>
      <c r="AGR18" s="276"/>
      <c r="AGS18" s="276"/>
      <c r="AGT18" s="276"/>
      <c r="AGU18" s="276"/>
      <c r="AGV18" s="276"/>
      <c r="AGW18" s="276"/>
      <c r="AGX18" s="276"/>
      <c r="AGY18" s="276"/>
      <c r="AGZ18" s="276"/>
      <c r="AHA18" s="276"/>
      <c r="AHB18" s="276"/>
      <c r="AHC18" s="276"/>
      <c r="AHD18" s="276"/>
      <c r="AHE18" s="276"/>
      <c r="AHF18" s="276"/>
      <c r="AHG18" s="276"/>
      <c r="AHH18" s="276"/>
      <c r="AHI18" s="276"/>
      <c r="AHJ18" s="276"/>
      <c r="AHK18" s="276"/>
      <c r="AHL18" s="276"/>
      <c r="AHM18" s="276"/>
      <c r="AHN18" s="276"/>
      <c r="AHO18" s="276"/>
      <c r="AHP18" s="276"/>
      <c r="AHQ18" s="276"/>
      <c r="AHR18" s="276"/>
      <c r="AHS18" s="276"/>
      <c r="AHT18" s="276"/>
      <c r="AHU18" s="276"/>
      <c r="AHV18" s="276"/>
      <c r="AHW18" s="276"/>
      <c r="AHX18" s="276"/>
      <c r="AHY18" s="276"/>
      <c r="AHZ18" s="276"/>
      <c r="AIA18" s="276"/>
      <c r="AIB18" s="276"/>
      <c r="AIC18" s="276"/>
      <c r="AID18" s="276"/>
      <c r="AIE18" s="276"/>
      <c r="AIF18" s="276"/>
      <c r="AIG18" s="276"/>
      <c r="AIH18" s="276"/>
      <c r="AII18" s="276"/>
      <c r="AIJ18" s="276"/>
      <c r="AIK18" s="276"/>
      <c r="AIL18" s="276"/>
      <c r="AIM18" s="276"/>
      <c r="AIN18" s="276"/>
      <c r="AIO18" s="276"/>
      <c r="AIP18" s="276"/>
      <c r="AIQ18" s="276"/>
      <c r="AIR18" s="276"/>
      <c r="AIS18" s="276"/>
      <c r="AIT18" s="276"/>
      <c r="AIU18" s="276"/>
      <c r="AIV18" s="276"/>
      <c r="AIW18" s="276"/>
      <c r="AIX18" s="276"/>
      <c r="AIY18" s="276"/>
      <c r="AIZ18" s="276"/>
      <c r="AJA18" s="276"/>
      <c r="AJB18" s="276"/>
      <c r="AJC18" s="276"/>
      <c r="AJD18" s="276"/>
      <c r="AJE18" s="276"/>
      <c r="AJF18" s="276"/>
      <c r="AJG18" s="276"/>
      <c r="AJH18" s="276"/>
      <c r="AJI18" s="276"/>
      <c r="AJJ18" s="276"/>
      <c r="AJK18" s="276"/>
      <c r="AJL18" s="276"/>
      <c r="AJM18" s="276"/>
      <c r="AJN18" s="276"/>
      <c r="AJO18" s="276"/>
      <c r="AJP18" s="276"/>
      <c r="AJQ18" s="276"/>
      <c r="AJR18" s="276"/>
      <c r="AJS18" s="276"/>
      <c r="AJT18" s="276"/>
      <c r="AJU18" s="276"/>
      <c r="AJV18" s="276"/>
      <c r="AJW18" s="276"/>
      <c r="AJX18" s="276"/>
      <c r="AJY18" s="276"/>
      <c r="AJZ18" s="276"/>
      <c r="AKA18" s="276"/>
      <c r="AKB18" s="276"/>
      <c r="AKC18" s="276"/>
      <c r="AKD18" s="276"/>
      <c r="AKE18" s="276"/>
      <c r="AKF18" s="276"/>
    </row>
    <row r="19" spans="1:968" s="174" customFormat="1">
      <c r="B19" s="206" t="s">
        <v>116</v>
      </c>
      <c r="C19" t="s">
        <v>117</v>
      </c>
      <c r="D19" s="902"/>
      <c r="E19" s="903">
        <v>13.03599681616608</v>
      </c>
      <c r="F19" s="893" t="s">
        <v>131</v>
      </c>
      <c r="G19" s="899">
        <v>123122</v>
      </c>
      <c r="H19" s="189">
        <v>78320.51999999999</v>
      </c>
      <c r="I19" s="189">
        <v>381627.5</v>
      </c>
      <c r="J19" s="189">
        <v>-240021</v>
      </c>
      <c r="K19" s="190">
        <v>141606.5</v>
      </c>
      <c r="L19" s="191">
        <v>0</v>
      </c>
      <c r="M19" s="191">
        <v>459948.02</v>
      </c>
      <c r="N19" s="191">
        <v>219927.02</v>
      </c>
      <c r="O19" s="192"/>
      <c r="P19" s="192">
        <f t="shared" si="0"/>
        <v>426667.92207792209</v>
      </c>
      <c r="Q19" s="192">
        <f t="shared" si="1"/>
        <v>204013.93320964748</v>
      </c>
      <c r="R19" s="192">
        <v>494601.24867840688</v>
      </c>
      <c r="S19" s="264">
        <v>0</v>
      </c>
      <c r="T19" s="188">
        <f t="shared" si="3"/>
        <v>1.159218265740817</v>
      </c>
      <c r="U19" s="188">
        <f t="shared" si="2"/>
        <v>2.6667853758162821</v>
      </c>
      <c r="W19" s="277"/>
      <c r="X19" s="276"/>
      <c r="Y19" s="276"/>
      <c r="Z19" s="276"/>
      <c r="AA19" s="276"/>
      <c r="AB19" s="276"/>
      <c r="AC19" s="276"/>
      <c r="AD19" s="276"/>
      <c r="AE19" s="276"/>
      <c r="AF19" s="276"/>
      <c r="AG19" s="276"/>
      <c r="AH19" s="276"/>
      <c r="AI19" s="276"/>
      <c r="AJ19" s="276"/>
      <c r="AK19" s="276"/>
      <c r="AL19" s="276"/>
      <c r="AM19" s="276"/>
      <c r="AN19" s="276"/>
      <c r="AO19" s="276"/>
      <c r="AP19" s="276"/>
      <c r="AQ19" s="276"/>
      <c r="AR19" s="276"/>
      <c r="AS19" s="276"/>
      <c r="AT19" s="276"/>
      <c r="AU19" s="276"/>
      <c r="AV19" s="276"/>
      <c r="AW19" s="276"/>
      <c r="AX19" s="276"/>
      <c r="AY19" s="276"/>
      <c r="AZ19" s="276"/>
      <c r="BA19" s="276"/>
      <c r="BB19" s="276"/>
      <c r="BC19" s="276"/>
      <c r="BD19" s="276"/>
      <c r="BE19" s="276"/>
      <c r="BF19" s="276"/>
      <c r="BG19" s="276"/>
      <c r="BH19" s="276"/>
      <c r="BI19" s="276"/>
      <c r="BJ19" s="276"/>
      <c r="BK19" s="276"/>
      <c r="BL19" s="276"/>
      <c r="BM19" s="276"/>
      <c r="BN19" s="276"/>
      <c r="BO19" s="276"/>
      <c r="BP19" s="276"/>
      <c r="BQ19" s="276"/>
      <c r="BR19" s="276"/>
      <c r="BS19" s="276"/>
      <c r="BT19" s="276"/>
      <c r="BU19" s="276"/>
      <c r="BV19" s="276"/>
      <c r="BW19" s="276"/>
      <c r="BX19" s="276"/>
      <c r="BY19" s="276"/>
      <c r="BZ19" s="276"/>
      <c r="CA19" s="276"/>
      <c r="CB19" s="276"/>
      <c r="CC19" s="276"/>
      <c r="CD19" s="276"/>
      <c r="CE19" s="276"/>
      <c r="CF19" s="276"/>
      <c r="CG19" s="276"/>
      <c r="CH19" s="276"/>
      <c r="CI19" s="276"/>
      <c r="CJ19" s="276"/>
      <c r="CK19" s="276"/>
      <c r="CL19" s="276"/>
      <c r="CM19" s="276"/>
      <c r="CN19" s="276"/>
      <c r="CO19" s="276"/>
      <c r="CP19" s="276"/>
      <c r="CQ19" s="276"/>
      <c r="CR19" s="276"/>
      <c r="CS19" s="276"/>
      <c r="CT19" s="276"/>
      <c r="CU19" s="276"/>
      <c r="CV19" s="276"/>
      <c r="CW19" s="276"/>
      <c r="CX19" s="276"/>
      <c r="CY19" s="276"/>
      <c r="CZ19" s="276"/>
      <c r="DA19" s="276"/>
      <c r="DB19" s="276"/>
      <c r="DC19" s="276"/>
      <c r="DD19" s="276"/>
      <c r="DE19" s="276"/>
      <c r="DF19" s="276"/>
      <c r="DG19" s="276"/>
      <c r="DH19" s="276"/>
      <c r="DI19" s="276"/>
      <c r="DJ19" s="276"/>
      <c r="DK19" s="276"/>
      <c r="DL19" s="276"/>
      <c r="DM19" s="276"/>
      <c r="DN19" s="276"/>
      <c r="DO19" s="276"/>
      <c r="DP19" s="276"/>
      <c r="DQ19" s="276"/>
      <c r="DR19" s="276"/>
      <c r="DS19" s="276"/>
      <c r="DT19" s="276"/>
      <c r="DU19" s="276"/>
      <c r="DV19" s="276"/>
      <c r="DW19" s="276"/>
      <c r="DX19" s="276"/>
      <c r="DY19" s="276"/>
      <c r="DZ19" s="276"/>
      <c r="EA19" s="276"/>
      <c r="EB19" s="276"/>
      <c r="EC19" s="276"/>
      <c r="ED19" s="276"/>
      <c r="EE19" s="276"/>
      <c r="EF19" s="276"/>
      <c r="EG19" s="276"/>
      <c r="EH19" s="276"/>
      <c r="EI19" s="276"/>
      <c r="EJ19" s="276"/>
      <c r="EK19" s="276"/>
      <c r="EL19" s="276"/>
      <c r="EM19" s="276"/>
      <c r="EN19" s="276"/>
      <c r="EO19" s="276"/>
      <c r="EP19" s="276"/>
      <c r="EQ19" s="276"/>
      <c r="ER19" s="276"/>
      <c r="ES19" s="276"/>
      <c r="ET19" s="276"/>
      <c r="EU19" s="276"/>
      <c r="EV19" s="276"/>
      <c r="EW19" s="276"/>
      <c r="EX19" s="276"/>
      <c r="EY19" s="276"/>
      <c r="EZ19" s="276"/>
      <c r="FA19" s="276"/>
      <c r="FB19" s="276"/>
      <c r="FC19" s="276"/>
      <c r="FD19" s="276"/>
      <c r="FE19" s="276"/>
      <c r="FF19" s="276"/>
      <c r="FG19" s="276"/>
      <c r="FH19" s="276"/>
      <c r="FI19" s="276"/>
      <c r="FJ19" s="276"/>
      <c r="FK19" s="276"/>
      <c r="FL19" s="276"/>
      <c r="FM19" s="276"/>
      <c r="FN19" s="276"/>
      <c r="FO19" s="276"/>
      <c r="FP19" s="276"/>
      <c r="FQ19" s="276"/>
      <c r="FR19" s="276"/>
      <c r="FS19" s="276"/>
      <c r="FT19" s="276"/>
      <c r="FU19" s="276"/>
      <c r="FV19" s="276"/>
      <c r="FW19" s="276"/>
      <c r="FX19" s="276"/>
      <c r="FY19" s="276"/>
      <c r="FZ19" s="276"/>
      <c r="GA19" s="276"/>
      <c r="GB19" s="276"/>
      <c r="GC19" s="276"/>
      <c r="GD19" s="276"/>
      <c r="GE19" s="276"/>
      <c r="GF19" s="276"/>
      <c r="GG19" s="276"/>
      <c r="GH19" s="276"/>
      <c r="GI19" s="276"/>
      <c r="GJ19" s="276"/>
      <c r="GK19" s="276"/>
      <c r="GL19" s="276"/>
      <c r="GM19" s="276"/>
      <c r="GN19" s="276"/>
      <c r="GO19" s="276"/>
      <c r="GP19" s="276"/>
      <c r="GQ19" s="276"/>
      <c r="GR19" s="276"/>
      <c r="GS19" s="276"/>
      <c r="GT19" s="276"/>
      <c r="GU19" s="276"/>
      <c r="GV19" s="276"/>
      <c r="GW19" s="276"/>
      <c r="GX19" s="276"/>
      <c r="GY19" s="276"/>
      <c r="GZ19" s="276"/>
      <c r="HA19" s="276"/>
      <c r="HB19" s="276"/>
      <c r="HC19" s="276"/>
      <c r="HD19" s="276"/>
      <c r="HE19" s="276"/>
      <c r="HF19" s="276"/>
      <c r="HG19" s="276"/>
      <c r="HH19" s="276"/>
      <c r="HI19" s="276"/>
      <c r="HJ19" s="276"/>
      <c r="HK19" s="276"/>
      <c r="HL19" s="276"/>
      <c r="HM19" s="276"/>
      <c r="HN19" s="276"/>
      <c r="HO19" s="276"/>
      <c r="HP19" s="276"/>
      <c r="HQ19" s="276"/>
      <c r="HR19" s="276"/>
      <c r="HS19" s="276"/>
      <c r="HT19" s="276"/>
      <c r="HU19" s="276"/>
      <c r="HV19" s="276"/>
      <c r="HW19" s="276"/>
      <c r="HX19" s="276"/>
      <c r="HY19" s="276"/>
      <c r="HZ19" s="276"/>
      <c r="IA19" s="276"/>
      <c r="IB19" s="276"/>
      <c r="IC19" s="276"/>
      <c r="ID19" s="276"/>
      <c r="IE19" s="276"/>
      <c r="IF19" s="276"/>
      <c r="IG19" s="276"/>
      <c r="IH19" s="276"/>
      <c r="II19" s="276"/>
      <c r="IJ19" s="276"/>
      <c r="IK19" s="276"/>
      <c r="IL19" s="276"/>
      <c r="IM19" s="276"/>
      <c r="IN19" s="276"/>
      <c r="IO19" s="276"/>
      <c r="IP19" s="276"/>
      <c r="IQ19" s="276"/>
      <c r="IR19" s="276"/>
      <c r="IS19" s="276"/>
      <c r="IT19" s="276"/>
      <c r="IU19" s="276"/>
      <c r="IV19" s="276"/>
      <c r="IW19" s="276"/>
      <c r="IX19" s="276"/>
      <c r="IY19" s="276"/>
      <c r="IZ19" s="276"/>
      <c r="JA19" s="276"/>
      <c r="JB19" s="276"/>
      <c r="JC19" s="276"/>
      <c r="JD19" s="276"/>
      <c r="JE19" s="276"/>
      <c r="JF19" s="276"/>
      <c r="JG19" s="276"/>
      <c r="JH19" s="276"/>
      <c r="JI19" s="276"/>
      <c r="JJ19" s="276"/>
      <c r="JK19" s="276"/>
      <c r="JL19" s="276"/>
      <c r="JM19" s="276"/>
      <c r="JN19" s="276"/>
      <c r="JO19" s="276"/>
      <c r="JP19" s="276"/>
      <c r="JQ19" s="276"/>
      <c r="JR19" s="276"/>
      <c r="JS19" s="276"/>
      <c r="JT19" s="276"/>
      <c r="JU19" s="276"/>
      <c r="JV19" s="276"/>
      <c r="JW19" s="276"/>
      <c r="JX19" s="276"/>
      <c r="JY19" s="276"/>
      <c r="JZ19" s="276"/>
      <c r="KA19" s="276"/>
      <c r="KB19" s="276"/>
      <c r="KC19" s="276"/>
      <c r="KD19" s="276"/>
      <c r="KE19" s="276"/>
      <c r="KF19" s="276"/>
      <c r="KG19" s="276"/>
      <c r="KH19" s="276"/>
      <c r="KI19" s="276"/>
      <c r="KJ19" s="276"/>
      <c r="KK19" s="276"/>
      <c r="KL19" s="276"/>
      <c r="KM19" s="276"/>
      <c r="KN19" s="276"/>
      <c r="KO19" s="276"/>
      <c r="KP19" s="276"/>
      <c r="KQ19" s="276"/>
      <c r="KR19" s="276"/>
      <c r="KS19" s="276"/>
      <c r="KT19" s="276"/>
      <c r="KU19" s="276"/>
      <c r="KV19" s="276"/>
      <c r="KW19" s="276"/>
      <c r="KX19" s="276"/>
      <c r="KY19" s="276"/>
      <c r="KZ19" s="276"/>
      <c r="LA19" s="276"/>
      <c r="LB19" s="276"/>
      <c r="LC19" s="276"/>
      <c r="LD19" s="276"/>
      <c r="LE19" s="276"/>
      <c r="LF19" s="276"/>
      <c r="LG19" s="276"/>
      <c r="LH19" s="276"/>
      <c r="LI19" s="276"/>
      <c r="LJ19" s="276"/>
      <c r="LK19" s="276"/>
      <c r="LL19" s="276"/>
      <c r="LM19" s="276"/>
      <c r="LN19" s="276"/>
      <c r="LO19" s="276"/>
      <c r="LP19" s="276"/>
      <c r="LQ19" s="276"/>
      <c r="LR19" s="276"/>
      <c r="LS19" s="276"/>
      <c r="LT19" s="276"/>
      <c r="LU19" s="276"/>
      <c r="LV19" s="276"/>
      <c r="LW19" s="276"/>
      <c r="LX19" s="276"/>
      <c r="LY19" s="276"/>
      <c r="LZ19" s="276"/>
      <c r="MA19" s="276"/>
      <c r="MB19" s="276"/>
      <c r="MC19" s="276"/>
      <c r="MD19" s="276"/>
      <c r="ME19" s="276"/>
      <c r="MF19" s="276"/>
      <c r="MG19" s="276"/>
      <c r="MH19" s="276"/>
      <c r="MI19" s="276"/>
      <c r="MJ19" s="276"/>
      <c r="MK19" s="276"/>
      <c r="ML19" s="276"/>
      <c r="MM19" s="276"/>
      <c r="MN19" s="276"/>
      <c r="MO19" s="276"/>
      <c r="MP19" s="276"/>
      <c r="MQ19" s="276"/>
      <c r="MR19" s="276"/>
      <c r="MS19" s="276"/>
      <c r="MT19" s="276"/>
      <c r="MU19" s="276"/>
      <c r="MV19" s="276"/>
      <c r="MW19" s="276"/>
      <c r="MX19" s="276"/>
      <c r="MY19" s="276"/>
      <c r="MZ19" s="276"/>
      <c r="NA19" s="276"/>
      <c r="NB19" s="276"/>
      <c r="NC19" s="276"/>
      <c r="ND19" s="276"/>
      <c r="NE19" s="276"/>
      <c r="NF19" s="276"/>
      <c r="NG19" s="276"/>
      <c r="NH19" s="276"/>
      <c r="NI19" s="276"/>
      <c r="NJ19" s="276"/>
      <c r="NK19" s="276"/>
      <c r="NL19" s="276"/>
      <c r="NM19" s="276"/>
      <c r="NN19" s="276"/>
      <c r="NO19" s="276"/>
      <c r="NP19" s="276"/>
      <c r="NQ19" s="276"/>
      <c r="NR19" s="276"/>
      <c r="NS19" s="276"/>
      <c r="NT19" s="276"/>
      <c r="NU19" s="276"/>
      <c r="NV19" s="276"/>
      <c r="NW19" s="276"/>
      <c r="NX19" s="276"/>
      <c r="NY19" s="276"/>
      <c r="NZ19" s="276"/>
      <c r="OA19" s="276"/>
      <c r="OB19" s="276"/>
      <c r="OC19" s="276"/>
      <c r="OD19" s="276"/>
      <c r="OE19" s="276"/>
      <c r="OF19" s="276"/>
      <c r="OG19" s="276"/>
      <c r="OH19" s="276"/>
      <c r="OI19" s="276"/>
      <c r="OJ19" s="276"/>
      <c r="OK19" s="276"/>
      <c r="OL19" s="276"/>
      <c r="OM19" s="276"/>
      <c r="ON19" s="276"/>
      <c r="OO19" s="276"/>
      <c r="OP19" s="276"/>
      <c r="OQ19" s="276"/>
      <c r="OR19" s="276"/>
      <c r="OS19" s="276"/>
      <c r="OT19" s="276"/>
      <c r="OU19" s="276"/>
      <c r="OV19" s="276"/>
      <c r="OW19" s="276"/>
      <c r="OX19" s="276"/>
      <c r="OY19" s="276"/>
      <c r="OZ19" s="276"/>
      <c r="PA19" s="276"/>
      <c r="PB19" s="276"/>
      <c r="PC19" s="276"/>
      <c r="PD19" s="276"/>
      <c r="PE19" s="276"/>
      <c r="PF19" s="276"/>
      <c r="PG19" s="276"/>
      <c r="PH19" s="276"/>
      <c r="PI19" s="276"/>
      <c r="PJ19" s="276"/>
      <c r="PK19" s="276"/>
      <c r="PL19" s="276"/>
      <c r="PM19" s="276"/>
      <c r="PN19" s="276"/>
      <c r="PO19" s="276"/>
      <c r="PP19" s="276"/>
      <c r="PQ19" s="276"/>
      <c r="PR19" s="276"/>
      <c r="PS19" s="276"/>
      <c r="PT19" s="276"/>
      <c r="PU19" s="276"/>
      <c r="PV19" s="276"/>
      <c r="PW19" s="276"/>
      <c r="PX19" s="276"/>
      <c r="PY19" s="276"/>
      <c r="PZ19" s="276"/>
      <c r="QA19" s="276"/>
      <c r="QB19" s="276"/>
      <c r="QC19" s="276"/>
      <c r="QD19" s="276"/>
      <c r="QE19" s="276"/>
      <c r="QF19" s="276"/>
      <c r="QG19" s="276"/>
      <c r="QH19" s="276"/>
      <c r="QI19" s="276"/>
      <c r="QJ19" s="276"/>
      <c r="QK19" s="276"/>
      <c r="QL19" s="276"/>
      <c r="QM19" s="276"/>
      <c r="QN19" s="276"/>
      <c r="QO19" s="276"/>
      <c r="QP19" s="276"/>
      <c r="QQ19" s="276"/>
      <c r="QR19" s="276"/>
      <c r="QS19" s="276"/>
      <c r="QT19" s="276"/>
      <c r="QU19" s="276"/>
      <c r="QV19" s="276"/>
      <c r="QW19" s="276"/>
      <c r="QX19" s="276"/>
      <c r="QY19" s="276"/>
      <c r="QZ19" s="276"/>
      <c r="RA19" s="276"/>
      <c r="RB19" s="276"/>
      <c r="RC19" s="276"/>
      <c r="RD19" s="276"/>
      <c r="RE19" s="276"/>
      <c r="RF19" s="276"/>
      <c r="RG19" s="276"/>
      <c r="RH19" s="276"/>
      <c r="RI19" s="276"/>
      <c r="RJ19" s="276"/>
      <c r="RK19" s="276"/>
      <c r="RL19" s="276"/>
      <c r="RM19" s="276"/>
      <c r="RN19" s="276"/>
      <c r="RO19" s="276"/>
      <c r="RP19" s="276"/>
      <c r="RQ19" s="276"/>
      <c r="RR19" s="276"/>
      <c r="RS19" s="276"/>
      <c r="RT19" s="276"/>
      <c r="RU19" s="276"/>
      <c r="RV19" s="276"/>
      <c r="RW19" s="276"/>
      <c r="RX19" s="276"/>
      <c r="RY19" s="276"/>
      <c r="RZ19" s="276"/>
      <c r="SA19" s="276"/>
      <c r="SB19" s="276"/>
      <c r="SC19" s="276"/>
      <c r="SD19" s="276"/>
      <c r="SE19" s="276"/>
      <c r="SF19" s="276"/>
      <c r="SG19" s="276"/>
      <c r="SH19" s="276"/>
      <c r="SI19" s="276"/>
      <c r="SJ19" s="276"/>
      <c r="SK19" s="276"/>
      <c r="SL19" s="276"/>
      <c r="SM19" s="276"/>
      <c r="SN19" s="276"/>
      <c r="SO19" s="276"/>
      <c r="SP19" s="276"/>
      <c r="SQ19" s="276"/>
      <c r="SR19" s="276"/>
      <c r="SS19" s="276"/>
      <c r="ST19" s="276"/>
      <c r="SU19" s="276"/>
      <c r="SV19" s="276"/>
      <c r="SW19" s="276"/>
      <c r="SX19" s="276"/>
      <c r="SY19" s="276"/>
      <c r="SZ19" s="276"/>
      <c r="TA19" s="276"/>
      <c r="TB19" s="276"/>
      <c r="TC19" s="276"/>
      <c r="TD19" s="276"/>
      <c r="TE19" s="276"/>
      <c r="TF19" s="276"/>
      <c r="TG19" s="276"/>
      <c r="TH19" s="276"/>
      <c r="TI19" s="276"/>
      <c r="TJ19" s="276"/>
      <c r="TK19" s="276"/>
      <c r="TL19" s="276"/>
      <c r="TM19" s="276"/>
      <c r="TN19" s="276"/>
      <c r="TO19" s="276"/>
      <c r="TP19" s="276"/>
      <c r="TQ19" s="276"/>
      <c r="TR19" s="276"/>
      <c r="TS19" s="276"/>
      <c r="TT19" s="276"/>
      <c r="TU19" s="276"/>
      <c r="TV19" s="276"/>
      <c r="TW19" s="276"/>
      <c r="TX19" s="276"/>
      <c r="TY19" s="276"/>
      <c r="TZ19" s="276"/>
      <c r="UA19" s="276"/>
      <c r="UB19" s="276"/>
      <c r="UC19" s="276"/>
      <c r="UD19" s="276"/>
      <c r="UE19" s="276"/>
      <c r="UF19" s="276"/>
      <c r="UG19" s="276"/>
      <c r="UH19" s="276"/>
      <c r="UI19" s="276"/>
      <c r="UJ19" s="276"/>
      <c r="UK19" s="276"/>
      <c r="UL19" s="276"/>
      <c r="UM19" s="276"/>
      <c r="UN19" s="276"/>
      <c r="UO19" s="276"/>
      <c r="UP19" s="276"/>
      <c r="UQ19" s="276"/>
      <c r="UR19" s="276"/>
      <c r="US19" s="276"/>
      <c r="UT19" s="276"/>
      <c r="UU19" s="276"/>
      <c r="UV19" s="276"/>
      <c r="UW19" s="276"/>
      <c r="UX19" s="276"/>
      <c r="UY19" s="276"/>
      <c r="UZ19" s="276"/>
      <c r="VA19" s="276"/>
      <c r="VB19" s="276"/>
      <c r="VC19" s="276"/>
      <c r="VD19" s="276"/>
      <c r="VE19" s="276"/>
      <c r="VF19" s="276"/>
      <c r="VG19" s="276"/>
      <c r="VH19" s="276"/>
      <c r="VI19" s="276"/>
      <c r="VJ19" s="276"/>
      <c r="VK19" s="276"/>
      <c r="VL19" s="276"/>
      <c r="VM19" s="276"/>
      <c r="VN19" s="276"/>
      <c r="VO19" s="276"/>
      <c r="VP19" s="276"/>
      <c r="VQ19" s="276"/>
      <c r="VR19" s="276"/>
      <c r="VS19" s="276"/>
      <c r="VT19" s="276"/>
      <c r="VU19" s="276"/>
      <c r="VV19" s="276"/>
      <c r="VW19" s="276"/>
      <c r="VX19" s="276"/>
      <c r="VY19" s="276"/>
      <c r="VZ19" s="276"/>
      <c r="WA19" s="276"/>
      <c r="WB19" s="276"/>
      <c r="WC19" s="276"/>
      <c r="WD19" s="276"/>
      <c r="WE19" s="276"/>
      <c r="WF19" s="276"/>
      <c r="WG19" s="276"/>
      <c r="WH19" s="276"/>
      <c r="WI19" s="276"/>
      <c r="WJ19" s="276"/>
      <c r="WK19" s="276"/>
      <c r="WL19" s="276"/>
      <c r="WM19" s="276"/>
      <c r="WN19" s="276"/>
      <c r="WO19" s="276"/>
      <c r="WP19" s="276"/>
      <c r="WQ19" s="276"/>
      <c r="WR19" s="276"/>
      <c r="WS19" s="276"/>
      <c r="WT19" s="276"/>
      <c r="WU19" s="276"/>
      <c r="WV19" s="276"/>
      <c r="WW19" s="276"/>
      <c r="WX19" s="276"/>
      <c r="WY19" s="276"/>
      <c r="WZ19" s="276"/>
      <c r="XA19" s="276"/>
      <c r="XB19" s="276"/>
      <c r="XC19" s="276"/>
      <c r="XD19" s="276"/>
      <c r="XE19" s="276"/>
      <c r="XF19" s="276"/>
      <c r="XG19" s="276"/>
      <c r="XH19" s="276"/>
      <c r="XI19" s="276"/>
      <c r="XJ19" s="276"/>
      <c r="XK19" s="276"/>
      <c r="XL19" s="276"/>
      <c r="XM19" s="276"/>
      <c r="XN19" s="276"/>
      <c r="XO19" s="276"/>
      <c r="XP19" s="276"/>
      <c r="XQ19" s="276"/>
      <c r="XR19" s="276"/>
      <c r="XS19" s="276"/>
      <c r="XT19" s="276"/>
      <c r="XU19" s="276"/>
      <c r="XV19" s="276"/>
      <c r="XW19" s="276"/>
      <c r="XX19" s="276"/>
      <c r="XY19" s="276"/>
      <c r="XZ19" s="276"/>
      <c r="YA19" s="276"/>
      <c r="YB19" s="276"/>
      <c r="YC19" s="276"/>
      <c r="YD19" s="276"/>
      <c r="YE19" s="276"/>
      <c r="YF19" s="276"/>
      <c r="YG19" s="276"/>
      <c r="YH19" s="276"/>
      <c r="YI19" s="276"/>
      <c r="YJ19" s="276"/>
      <c r="YK19" s="276"/>
      <c r="YL19" s="276"/>
      <c r="YM19" s="276"/>
      <c r="YN19" s="276"/>
      <c r="YO19" s="276"/>
      <c r="YP19" s="276"/>
      <c r="YQ19" s="276"/>
      <c r="YR19" s="276"/>
      <c r="YS19" s="276"/>
      <c r="YT19" s="276"/>
      <c r="YU19" s="276"/>
      <c r="YV19" s="276"/>
      <c r="YW19" s="276"/>
      <c r="YX19" s="276"/>
      <c r="YY19" s="276"/>
      <c r="YZ19" s="276"/>
      <c r="ZA19" s="276"/>
      <c r="ZB19" s="276"/>
      <c r="ZC19" s="276"/>
      <c r="ZD19" s="276"/>
      <c r="ZE19" s="276"/>
      <c r="ZF19" s="276"/>
      <c r="ZG19" s="276"/>
      <c r="ZH19" s="276"/>
      <c r="ZI19" s="276"/>
      <c r="ZJ19" s="276"/>
      <c r="ZK19" s="276"/>
      <c r="ZL19" s="276"/>
      <c r="ZM19" s="276"/>
      <c r="ZN19" s="276"/>
      <c r="ZO19" s="276"/>
      <c r="ZP19" s="276"/>
      <c r="ZQ19" s="276"/>
      <c r="ZR19" s="276"/>
      <c r="ZS19" s="276"/>
      <c r="ZT19" s="276"/>
      <c r="ZU19" s="276"/>
      <c r="ZV19" s="276"/>
      <c r="ZW19" s="276"/>
      <c r="ZX19" s="276"/>
      <c r="ZY19" s="276"/>
      <c r="ZZ19" s="276"/>
      <c r="AAA19" s="276"/>
      <c r="AAB19" s="276"/>
      <c r="AAC19" s="276"/>
      <c r="AAD19" s="276"/>
      <c r="AAE19" s="276"/>
      <c r="AAF19" s="276"/>
      <c r="AAG19" s="276"/>
      <c r="AAH19" s="276"/>
      <c r="AAI19" s="276"/>
      <c r="AAJ19" s="276"/>
      <c r="AAK19" s="276"/>
      <c r="AAL19" s="276"/>
      <c r="AAM19" s="276"/>
      <c r="AAN19" s="276"/>
      <c r="AAO19" s="276"/>
      <c r="AAP19" s="276"/>
      <c r="AAQ19" s="276"/>
      <c r="AAR19" s="276"/>
      <c r="AAS19" s="276"/>
      <c r="AAT19" s="276"/>
      <c r="AAU19" s="276"/>
      <c r="AAV19" s="276"/>
      <c r="AAW19" s="276"/>
      <c r="AAX19" s="276"/>
      <c r="AAY19" s="276"/>
      <c r="AAZ19" s="276"/>
      <c r="ABA19" s="276"/>
      <c r="ABB19" s="276"/>
      <c r="ABC19" s="276"/>
      <c r="ABD19" s="276"/>
      <c r="ABE19" s="276"/>
      <c r="ABF19" s="276"/>
      <c r="ABG19" s="276"/>
      <c r="ABH19" s="276"/>
      <c r="ABI19" s="276"/>
      <c r="ABJ19" s="276"/>
      <c r="ABK19" s="276"/>
      <c r="ABL19" s="276"/>
      <c r="ABM19" s="276"/>
      <c r="ABN19" s="276"/>
      <c r="ABO19" s="276"/>
      <c r="ABP19" s="276"/>
      <c r="ABQ19" s="276"/>
      <c r="ABR19" s="276"/>
      <c r="ABS19" s="276"/>
      <c r="ABT19" s="276"/>
      <c r="ABU19" s="276"/>
      <c r="ABV19" s="276"/>
      <c r="ABW19" s="276"/>
      <c r="ABX19" s="276"/>
      <c r="ABY19" s="276"/>
      <c r="ABZ19" s="276"/>
      <c r="ACA19" s="276"/>
      <c r="ACB19" s="276"/>
      <c r="ACC19" s="276"/>
      <c r="ACD19" s="276"/>
      <c r="ACE19" s="276"/>
      <c r="ACF19" s="276"/>
      <c r="ACG19" s="276"/>
      <c r="ACH19" s="276"/>
      <c r="ACI19" s="276"/>
      <c r="ACJ19" s="276"/>
      <c r="ACK19" s="276"/>
      <c r="ACL19" s="276"/>
      <c r="ACM19" s="276"/>
      <c r="ACN19" s="276"/>
      <c r="ACO19" s="276"/>
      <c r="ACP19" s="276"/>
      <c r="ACQ19" s="276"/>
      <c r="ACR19" s="276"/>
      <c r="ACS19" s="276"/>
      <c r="ACT19" s="276"/>
      <c r="ACU19" s="276"/>
      <c r="ACV19" s="276"/>
      <c r="ACW19" s="276"/>
      <c r="ACX19" s="276"/>
      <c r="ACY19" s="276"/>
      <c r="ACZ19" s="276"/>
      <c r="ADA19" s="276"/>
      <c r="ADB19" s="276"/>
      <c r="ADC19" s="276"/>
      <c r="ADD19" s="276"/>
      <c r="ADE19" s="276"/>
      <c r="ADF19" s="276"/>
      <c r="ADG19" s="276"/>
      <c r="ADH19" s="276"/>
      <c r="ADI19" s="276"/>
      <c r="ADJ19" s="276"/>
      <c r="ADK19" s="276"/>
      <c r="ADL19" s="276"/>
      <c r="ADM19" s="276"/>
      <c r="ADN19" s="276"/>
      <c r="ADO19" s="276"/>
      <c r="ADP19" s="276"/>
      <c r="ADQ19" s="276"/>
      <c r="ADR19" s="276"/>
      <c r="ADS19" s="276"/>
      <c r="ADT19" s="276"/>
      <c r="ADU19" s="276"/>
      <c r="ADV19" s="276"/>
      <c r="ADW19" s="276"/>
      <c r="ADX19" s="276"/>
      <c r="ADY19" s="276"/>
      <c r="ADZ19" s="276"/>
      <c r="AEA19" s="276"/>
      <c r="AEB19" s="276"/>
      <c r="AEC19" s="276"/>
      <c r="AED19" s="276"/>
      <c r="AEE19" s="276"/>
      <c r="AEF19" s="276"/>
      <c r="AEG19" s="276"/>
      <c r="AEH19" s="276"/>
      <c r="AEI19" s="276"/>
      <c r="AEJ19" s="276"/>
      <c r="AEK19" s="276"/>
      <c r="AEL19" s="276"/>
      <c r="AEM19" s="276"/>
      <c r="AEN19" s="276"/>
      <c r="AEO19" s="276"/>
      <c r="AEP19" s="276"/>
      <c r="AEQ19" s="276"/>
      <c r="AER19" s="276"/>
      <c r="AES19" s="276"/>
      <c r="AET19" s="276"/>
      <c r="AEU19" s="276"/>
      <c r="AEV19" s="276"/>
      <c r="AEW19" s="276"/>
      <c r="AEX19" s="276"/>
      <c r="AEY19" s="276"/>
      <c r="AEZ19" s="276"/>
      <c r="AFA19" s="276"/>
      <c r="AFB19" s="276"/>
      <c r="AFC19" s="276"/>
      <c r="AFD19" s="276"/>
      <c r="AFE19" s="276"/>
      <c r="AFF19" s="276"/>
      <c r="AFG19" s="276"/>
      <c r="AFH19" s="276"/>
      <c r="AFI19" s="276"/>
      <c r="AFJ19" s="276"/>
      <c r="AFK19" s="276"/>
      <c r="AFL19" s="276"/>
      <c r="AFM19" s="276"/>
      <c r="AFN19" s="276"/>
      <c r="AFO19" s="276"/>
      <c r="AFP19" s="276"/>
      <c r="AFQ19" s="276"/>
      <c r="AFR19" s="276"/>
      <c r="AFS19" s="276"/>
      <c r="AFT19" s="276"/>
      <c r="AFU19" s="276"/>
      <c r="AFV19" s="276"/>
      <c r="AFW19" s="276"/>
      <c r="AFX19" s="276"/>
      <c r="AFY19" s="276"/>
      <c r="AFZ19" s="276"/>
      <c r="AGA19" s="276"/>
      <c r="AGB19" s="276"/>
      <c r="AGC19" s="276"/>
      <c r="AGD19" s="276"/>
      <c r="AGE19" s="276"/>
      <c r="AGF19" s="276"/>
      <c r="AGG19" s="276"/>
      <c r="AGH19" s="276"/>
      <c r="AGI19" s="276"/>
      <c r="AGJ19" s="276"/>
      <c r="AGK19" s="276"/>
      <c r="AGL19" s="276"/>
      <c r="AGM19" s="276"/>
      <c r="AGN19" s="276"/>
      <c r="AGO19" s="276"/>
      <c r="AGP19" s="276"/>
      <c r="AGQ19" s="276"/>
      <c r="AGR19" s="276"/>
      <c r="AGS19" s="276"/>
      <c r="AGT19" s="276"/>
      <c r="AGU19" s="276"/>
      <c r="AGV19" s="276"/>
      <c r="AGW19" s="276"/>
      <c r="AGX19" s="276"/>
      <c r="AGY19" s="276"/>
      <c r="AGZ19" s="276"/>
      <c r="AHA19" s="276"/>
      <c r="AHB19" s="276"/>
      <c r="AHC19" s="276"/>
      <c r="AHD19" s="276"/>
      <c r="AHE19" s="276"/>
      <c r="AHF19" s="276"/>
      <c r="AHG19" s="276"/>
      <c r="AHH19" s="276"/>
      <c r="AHI19" s="276"/>
      <c r="AHJ19" s="276"/>
      <c r="AHK19" s="276"/>
      <c r="AHL19" s="276"/>
      <c r="AHM19" s="276"/>
      <c r="AHN19" s="276"/>
      <c r="AHO19" s="276"/>
      <c r="AHP19" s="276"/>
      <c r="AHQ19" s="276"/>
      <c r="AHR19" s="276"/>
      <c r="AHS19" s="276"/>
      <c r="AHT19" s="276"/>
      <c r="AHU19" s="276"/>
      <c r="AHV19" s="276"/>
      <c r="AHW19" s="276"/>
      <c r="AHX19" s="276"/>
      <c r="AHY19" s="276"/>
      <c r="AHZ19" s="276"/>
      <c r="AIA19" s="276"/>
      <c r="AIB19" s="276"/>
      <c r="AIC19" s="276"/>
      <c r="AID19" s="276"/>
      <c r="AIE19" s="276"/>
      <c r="AIF19" s="276"/>
      <c r="AIG19" s="276"/>
      <c r="AIH19" s="276"/>
      <c r="AII19" s="276"/>
      <c r="AIJ19" s="276"/>
      <c r="AIK19" s="276"/>
      <c r="AIL19" s="276"/>
      <c r="AIM19" s="276"/>
      <c r="AIN19" s="276"/>
      <c r="AIO19" s="276"/>
      <c r="AIP19" s="276"/>
      <c r="AIQ19" s="276"/>
      <c r="AIR19" s="276"/>
      <c r="AIS19" s="276"/>
      <c r="AIT19" s="276"/>
      <c r="AIU19" s="276"/>
      <c r="AIV19" s="276"/>
      <c r="AIW19" s="276"/>
      <c r="AIX19" s="276"/>
      <c r="AIY19" s="276"/>
      <c r="AIZ19" s="276"/>
      <c r="AJA19" s="276"/>
      <c r="AJB19" s="276"/>
      <c r="AJC19" s="276"/>
      <c r="AJD19" s="276"/>
      <c r="AJE19" s="276"/>
      <c r="AJF19" s="276"/>
      <c r="AJG19" s="276"/>
      <c r="AJH19" s="276"/>
      <c r="AJI19" s="276"/>
      <c r="AJJ19" s="276"/>
      <c r="AJK19" s="276"/>
      <c r="AJL19" s="276"/>
      <c r="AJM19" s="276"/>
      <c r="AJN19" s="276"/>
      <c r="AJO19" s="276"/>
      <c r="AJP19" s="276"/>
      <c r="AJQ19" s="276"/>
      <c r="AJR19" s="276"/>
      <c r="AJS19" s="276"/>
      <c r="AJT19" s="276"/>
      <c r="AJU19" s="276"/>
      <c r="AJV19" s="276"/>
      <c r="AJW19" s="276"/>
      <c r="AJX19" s="276"/>
      <c r="AJY19" s="276"/>
      <c r="AJZ19" s="276"/>
      <c r="AKA19" s="276"/>
      <c r="AKB19" s="276"/>
      <c r="AKC19" s="276"/>
      <c r="AKD19" s="276"/>
      <c r="AKE19" s="276"/>
      <c r="AKF19" s="276"/>
    </row>
    <row r="20" spans="1:968" s="202" customFormat="1">
      <c r="B20" s="194"/>
      <c r="C20" s="193" t="s">
        <v>118</v>
      </c>
      <c r="D20" s="193"/>
      <c r="E20" s="194"/>
      <c r="F20" s="194"/>
      <c r="G20" s="521">
        <f t="shared" ref="G20:N20" si="4">SUM(G6:G19)</f>
        <v>1824699.7557000001</v>
      </c>
      <c r="H20" s="196">
        <f t="shared" si="4"/>
        <v>1309678.67</v>
      </c>
      <c r="I20" s="196">
        <f t="shared" si="4"/>
        <v>6113465.7599999998</v>
      </c>
      <c r="J20" s="196">
        <f t="shared" si="4"/>
        <v>10389194.431500001</v>
      </c>
      <c r="K20" s="196">
        <f t="shared" si="4"/>
        <v>16442200.719500002</v>
      </c>
      <c r="L20" s="196">
        <f t="shared" si="4"/>
        <v>25882.850000000002</v>
      </c>
      <c r="M20" s="196">
        <f t="shared" si="4"/>
        <v>7423144.4299999997</v>
      </c>
      <c r="N20" s="196">
        <f t="shared" si="4"/>
        <v>17751879.3895</v>
      </c>
      <c r="O20" s="196"/>
      <c r="P20" s="196">
        <f>SUM(P6:P19)</f>
        <v>6886033.7940630792</v>
      </c>
      <c r="Q20" s="196">
        <f>SUM(Q6:Q19)</f>
        <v>16467420.583951762</v>
      </c>
      <c r="R20" s="196">
        <f>SUM(R6:R19)</f>
        <v>15462970.837738147</v>
      </c>
      <c r="S20" s="196">
        <f>SUM(S6:S19)</f>
        <v>9313972.4793653376</v>
      </c>
      <c r="T20" s="201">
        <f>R20/P20</f>
        <v>2.2455554678035172</v>
      </c>
      <c r="U20" s="201">
        <f>(R20*1.1+S20)/Q20</f>
        <v>1.5985041656451331</v>
      </c>
      <c r="V20" s="174"/>
      <c r="W20" s="277"/>
      <c r="X20" s="276"/>
      <c r="Y20" s="276"/>
      <c r="Z20" s="276"/>
      <c r="AA20" s="276"/>
      <c r="AB20" s="276"/>
      <c r="AC20" s="276"/>
      <c r="AD20" s="276"/>
      <c r="AE20" s="276"/>
      <c r="AF20" s="276"/>
      <c r="AG20" s="276"/>
      <c r="AH20" s="276"/>
      <c r="AI20" s="276"/>
      <c r="AJ20" s="276"/>
      <c r="AK20" s="276"/>
      <c r="AL20" s="276"/>
      <c r="AM20" s="276"/>
      <c r="AN20" s="276"/>
      <c r="AO20" s="276"/>
      <c r="AP20" s="276"/>
      <c r="AQ20" s="276"/>
      <c r="AR20" s="276"/>
      <c r="AS20" s="276"/>
      <c r="AT20" s="276"/>
      <c r="AU20" s="276"/>
      <c r="AV20" s="276"/>
      <c r="AW20" s="276"/>
      <c r="AX20" s="276"/>
      <c r="AY20" s="276"/>
      <c r="AZ20" s="276"/>
      <c r="BA20" s="276"/>
      <c r="BB20" s="276"/>
      <c r="BC20" s="276"/>
      <c r="BD20" s="276"/>
      <c r="BE20" s="276"/>
      <c r="BF20" s="276"/>
      <c r="BG20" s="276"/>
      <c r="BH20" s="276"/>
      <c r="BI20" s="276"/>
      <c r="BJ20" s="276"/>
      <c r="BK20" s="276"/>
      <c r="BL20" s="276"/>
      <c r="BM20" s="276"/>
      <c r="BN20" s="276"/>
      <c r="BO20" s="276"/>
      <c r="BP20" s="276"/>
      <c r="BQ20" s="276"/>
      <c r="BR20" s="276"/>
      <c r="BS20" s="276"/>
      <c r="BT20" s="276"/>
      <c r="BU20" s="276"/>
      <c r="BV20" s="276"/>
      <c r="BW20" s="276"/>
      <c r="BX20" s="276"/>
      <c r="BY20" s="276"/>
      <c r="BZ20" s="276"/>
      <c r="CA20" s="276"/>
      <c r="CB20" s="276"/>
      <c r="CC20" s="276"/>
      <c r="CD20" s="276"/>
      <c r="CE20" s="276"/>
      <c r="CF20" s="276"/>
      <c r="CG20" s="276"/>
      <c r="CH20" s="276"/>
      <c r="CI20" s="276"/>
      <c r="CJ20" s="276"/>
      <c r="CK20" s="276"/>
      <c r="CL20" s="276"/>
      <c r="CM20" s="276"/>
      <c r="CN20" s="276"/>
      <c r="CO20" s="276"/>
      <c r="CP20" s="276"/>
      <c r="CQ20" s="276"/>
      <c r="CR20" s="276"/>
      <c r="CS20" s="276"/>
      <c r="CT20" s="276"/>
      <c r="CU20" s="276"/>
      <c r="CV20" s="276"/>
      <c r="CW20" s="276"/>
      <c r="CX20" s="276"/>
      <c r="CY20" s="276"/>
      <c r="CZ20" s="276"/>
      <c r="DA20" s="276"/>
      <c r="DB20" s="276"/>
      <c r="DC20" s="276"/>
      <c r="DD20" s="276"/>
      <c r="DE20" s="276"/>
      <c r="DF20" s="276"/>
      <c r="DG20" s="276"/>
      <c r="DH20" s="276"/>
      <c r="DI20" s="276"/>
      <c r="DJ20" s="276"/>
      <c r="DK20" s="276"/>
      <c r="DL20" s="276"/>
      <c r="DM20" s="276"/>
      <c r="DN20" s="276"/>
      <c r="DO20" s="276"/>
      <c r="DP20" s="276"/>
      <c r="DQ20" s="276"/>
      <c r="DR20" s="276"/>
      <c r="DS20" s="276"/>
      <c r="DT20" s="276"/>
      <c r="DU20" s="276"/>
      <c r="DV20" s="276"/>
      <c r="DW20" s="276"/>
      <c r="DX20" s="276"/>
      <c r="DY20" s="276"/>
      <c r="DZ20" s="276"/>
      <c r="EA20" s="276"/>
      <c r="EB20" s="276"/>
      <c r="EC20" s="276"/>
      <c r="ED20" s="276"/>
      <c r="EE20" s="276"/>
      <c r="EF20" s="276"/>
      <c r="EG20" s="276"/>
      <c r="EH20" s="276"/>
      <c r="EI20" s="276"/>
      <c r="EJ20" s="276"/>
      <c r="EK20" s="276"/>
      <c r="EL20" s="276"/>
      <c r="EM20" s="276"/>
      <c r="EN20" s="276"/>
      <c r="EO20" s="276"/>
      <c r="EP20" s="276"/>
      <c r="EQ20" s="276"/>
      <c r="ER20" s="276"/>
      <c r="ES20" s="276"/>
      <c r="ET20" s="276"/>
      <c r="EU20" s="276"/>
      <c r="EV20" s="276"/>
      <c r="EW20" s="276"/>
      <c r="EX20" s="276"/>
      <c r="EY20" s="276"/>
      <c r="EZ20" s="276"/>
      <c r="FA20" s="276"/>
      <c r="FB20" s="276"/>
      <c r="FC20" s="276"/>
      <c r="FD20" s="276"/>
      <c r="FE20" s="276"/>
      <c r="FF20" s="276"/>
      <c r="FG20" s="276"/>
      <c r="FH20" s="276"/>
      <c r="FI20" s="276"/>
      <c r="FJ20" s="276"/>
      <c r="FK20" s="276"/>
      <c r="FL20" s="276"/>
      <c r="FM20" s="276"/>
      <c r="FN20" s="276"/>
      <c r="FO20" s="276"/>
      <c r="FP20" s="276"/>
      <c r="FQ20" s="276"/>
      <c r="FR20" s="276"/>
      <c r="FS20" s="276"/>
      <c r="FT20" s="276"/>
      <c r="FU20" s="276"/>
      <c r="FV20" s="276"/>
      <c r="FW20" s="276"/>
      <c r="FX20" s="276"/>
      <c r="FY20" s="276"/>
      <c r="FZ20" s="276"/>
      <c r="GA20" s="276"/>
      <c r="GB20" s="276"/>
      <c r="GC20" s="276"/>
      <c r="GD20" s="276"/>
      <c r="GE20" s="276"/>
      <c r="GF20" s="276"/>
      <c r="GG20" s="276"/>
      <c r="GH20" s="276"/>
      <c r="GI20" s="276"/>
      <c r="GJ20" s="276"/>
      <c r="GK20" s="276"/>
      <c r="GL20" s="276"/>
      <c r="GM20" s="276"/>
      <c r="GN20" s="276"/>
      <c r="GO20" s="276"/>
      <c r="GP20" s="276"/>
      <c r="GQ20" s="276"/>
      <c r="GR20" s="276"/>
      <c r="GS20" s="276"/>
      <c r="GT20" s="276"/>
      <c r="GU20" s="276"/>
      <c r="GV20" s="276"/>
      <c r="GW20" s="276"/>
      <c r="GX20" s="276"/>
      <c r="GY20" s="276"/>
      <c r="GZ20" s="276"/>
      <c r="HA20" s="276"/>
      <c r="HB20" s="276"/>
      <c r="HC20" s="276"/>
      <c r="HD20" s="276"/>
      <c r="HE20" s="276"/>
      <c r="HF20" s="276"/>
      <c r="HG20" s="276"/>
      <c r="HH20" s="276"/>
      <c r="HI20" s="276"/>
      <c r="HJ20" s="276"/>
      <c r="HK20" s="276"/>
      <c r="HL20" s="276"/>
      <c r="HM20" s="276"/>
      <c r="HN20" s="276"/>
      <c r="HO20" s="276"/>
      <c r="HP20" s="276"/>
      <c r="HQ20" s="276"/>
      <c r="HR20" s="276"/>
      <c r="HS20" s="276"/>
      <c r="HT20" s="276"/>
      <c r="HU20" s="276"/>
      <c r="HV20" s="276"/>
      <c r="HW20" s="276"/>
      <c r="HX20" s="276"/>
      <c r="HY20" s="276"/>
      <c r="HZ20" s="276"/>
      <c r="IA20" s="276"/>
      <c r="IB20" s="276"/>
      <c r="IC20" s="276"/>
      <c r="ID20" s="276"/>
      <c r="IE20" s="276"/>
      <c r="IF20" s="276"/>
      <c r="IG20" s="276"/>
      <c r="IH20" s="276"/>
      <c r="II20" s="276"/>
      <c r="IJ20" s="276"/>
      <c r="IK20" s="276"/>
      <c r="IL20" s="276"/>
      <c r="IM20" s="276"/>
      <c r="IN20" s="276"/>
      <c r="IO20" s="276"/>
      <c r="IP20" s="276"/>
      <c r="IQ20" s="276"/>
      <c r="IR20" s="276"/>
      <c r="IS20" s="276"/>
      <c r="IT20" s="276"/>
      <c r="IU20" s="276"/>
      <c r="IV20" s="276"/>
      <c r="IW20" s="276"/>
      <c r="IX20" s="276"/>
      <c r="IY20" s="276"/>
      <c r="IZ20" s="276"/>
      <c r="JA20" s="276"/>
      <c r="JB20" s="276"/>
      <c r="JC20" s="276"/>
      <c r="JD20" s="276"/>
      <c r="JE20" s="276"/>
      <c r="JF20" s="276"/>
      <c r="JG20" s="276"/>
      <c r="JH20" s="276"/>
      <c r="JI20" s="276"/>
      <c r="JJ20" s="276"/>
      <c r="JK20" s="276"/>
      <c r="JL20" s="276"/>
      <c r="JM20" s="276"/>
      <c r="JN20" s="276"/>
      <c r="JO20" s="276"/>
      <c r="JP20" s="276"/>
      <c r="JQ20" s="276"/>
      <c r="JR20" s="276"/>
      <c r="JS20" s="276"/>
      <c r="JT20" s="276"/>
      <c r="JU20" s="276"/>
      <c r="JV20" s="276"/>
      <c r="JW20" s="276"/>
      <c r="JX20" s="276"/>
      <c r="JY20" s="276"/>
      <c r="JZ20" s="276"/>
      <c r="KA20" s="276"/>
      <c r="KB20" s="276"/>
      <c r="KC20" s="276"/>
      <c r="KD20" s="276"/>
      <c r="KE20" s="276"/>
      <c r="KF20" s="276"/>
      <c r="KG20" s="276"/>
      <c r="KH20" s="276"/>
      <c r="KI20" s="276"/>
      <c r="KJ20" s="276"/>
      <c r="KK20" s="276"/>
      <c r="KL20" s="276"/>
      <c r="KM20" s="276"/>
      <c r="KN20" s="276"/>
      <c r="KO20" s="276"/>
      <c r="KP20" s="276"/>
      <c r="KQ20" s="276"/>
      <c r="KR20" s="276"/>
      <c r="KS20" s="276"/>
      <c r="KT20" s="276"/>
      <c r="KU20" s="276"/>
      <c r="KV20" s="276"/>
      <c r="KW20" s="276"/>
      <c r="KX20" s="276"/>
      <c r="KY20" s="276"/>
      <c r="KZ20" s="276"/>
      <c r="LA20" s="276"/>
      <c r="LB20" s="276"/>
      <c r="LC20" s="276"/>
      <c r="LD20" s="276"/>
      <c r="LE20" s="276"/>
      <c r="LF20" s="276"/>
      <c r="LG20" s="276"/>
      <c r="LH20" s="276"/>
      <c r="LI20" s="276"/>
      <c r="LJ20" s="276"/>
      <c r="LK20" s="276"/>
      <c r="LL20" s="276"/>
      <c r="LM20" s="276"/>
      <c r="LN20" s="276"/>
      <c r="LO20" s="276"/>
      <c r="LP20" s="276"/>
      <c r="LQ20" s="276"/>
      <c r="LR20" s="276"/>
      <c r="LS20" s="276"/>
      <c r="LT20" s="276"/>
      <c r="LU20" s="276"/>
      <c r="LV20" s="276"/>
      <c r="LW20" s="276"/>
      <c r="LX20" s="276"/>
      <c r="LY20" s="276"/>
      <c r="LZ20" s="276"/>
      <c r="MA20" s="276"/>
      <c r="MB20" s="276"/>
      <c r="MC20" s="276"/>
      <c r="MD20" s="276"/>
      <c r="ME20" s="276"/>
      <c r="MF20" s="276"/>
      <c r="MG20" s="276"/>
      <c r="MH20" s="276"/>
      <c r="MI20" s="276"/>
      <c r="MJ20" s="276"/>
      <c r="MK20" s="276"/>
      <c r="ML20" s="276"/>
      <c r="MM20" s="276"/>
      <c r="MN20" s="276"/>
      <c r="MO20" s="276"/>
      <c r="MP20" s="276"/>
      <c r="MQ20" s="276"/>
      <c r="MR20" s="276"/>
      <c r="MS20" s="276"/>
      <c r="MT20" s="276"/>
      <c r="MU20" s="276"/>
      <c r="MV20" s="276"/>
      <c r="MW20" s="276"/>
      <c r="MX20" s="276"/>
      <c r="MY20" s="276"/>
      <c r="MZ20" s="276"/>
      <c r="NA20" s="276"/>
      <c r="NB20" s="276"/>
      <c r="NC20" s="276"/>
      <c r="ND20" s="276"/>
      <c r="NE20" s="276"/>
      <c r="NF20" s="276"/>
      <c r="NG20" s="276"/>
      <c r="NH20" s="276"/>
      <c r="NI20" s="276"/>
      <c r="NJ20" s="276"/>
      <c r="NK20" s="276"/>
      <c r="NL20" s="276"/>
      <c r="NM20" s="276"/>
      <c r="NN20" s="276"/>
      <c r="NO20" s="276"/>
      <c r="NP20" s="276"/>
      <c r="NQ20" s="276"/>
      <c r="NR20" s="276"/>
      <c r="NS20" s="276"/>
      <c r="NT20" s="276"/>
      <c r="NU20" s="276"/>
      <c r="NV20" s="276"/>
      <c r="NW20" s="276"/>
      <c r="NX20" s="276"/>
      <c r="NY20" s="276"/>
      <c r="NZ20" s="276"/>
      <c r="OA20" s="276"/>
      <c r="OB20" s="276"/>
      <c r="OC20" s="276"/>
      <c r="OD20" s="276"/>
      <c r="OE20" s="276"/>
      <c r="OF20" s="276"/>
      <c r="OG20" s="276"/>
      <c r="OH20" s="276"/>
      <c r="OI20" s="276"/>
      <c r="OJ20" s="276"/>
      <c r="OK20" s="276"/>
      <c r="OL20" s="276"/>
      <c r="OM20" s="276"/>
      <c r="ON20" s="276"/>
      <c r="OO20" s="276"/>
      <c r="OP20" s="276"/>
      <c r="OQ20" s="276"/>
      <c r="OR20" s="276"/>
      <c r="OS20" s="276"/>
      <c r="OT20" s="276"/>
      <c r="OU20" s="276"/>
      <c r="OV20" s="276"/>
      <c r="OW20" s="276"/>
      <c r="OX20" s="276"/>
      <c r="OY20" s="276"/>
      <c r="OZ20" s="276"/>
      <c r="PA20" s="276"/>
      <c r="PB20" s="276"/>
      <c r="PC20" s="276"/>
      <c r="PD20" s="276"/>
      <c r="PE20" s="276"/>
      <c r="PF20" s="276"/>
      <c r="PG20" s="276"/>
      <c r="PH20" s="276"/>
      <c r="PI20" s="276"/>
      <c r="PJ20" s="276"/>
      <c r="PK20" s="276"/>
      <c r="PL20" s="276"/>
      <c r="PM20" s="276"/>
      <c r="PN20" s="276"/>
      <c r="PO20" s="276"/>
      <c r="PP20" s="276"/>
      <c r="PQ20" s="276"/>
      <c r="PR20" s="276"/>
      <c r="PS20" s="276"/>
      <c r="PT20" s="276"/>
      <c r="PU20" s="276"/>
      <c r="PV20" s="276"/>
      <c r="PW20" s="276"/>
      <c r="PX20" s="276"/>
      <c r="PY20" s="276"/>
      <c r="PZ20" s="276"/>
      <c r="QA20" s="276"/>
      <c r="QB20" s="276"/>
      <c r="QC20" s="276"/>
      <c r="QD20" s="276"/>
      <c r="QE20" s="276"/>
      <c r="QF20" s="276"/>
      <c r="QG20" s="276"/>
      <c r="QH20" s="276"/>
      <c r="QI20" s="276"/>
      <c r="QJ20" s="276"/>
      <c r="QK20" s="276"/>
      <c r="QL20" s="276"/>
      <c r="QM20" s="276"/>
      <c r="QN20" s="276"/>
      <c r="QO20" s="276"/>
      <c r="QP20" s="276"/>
      <c r="QQ20" s="276"/>
      <c r="QR20" s="276"/>
      <c r="QS20" s="276"/>
      <c r="QT20" s="276"/>
      <c r="QU20" s="276"/>
      <c r="QV20" s="276"/>
      <c r="QW20" s="276"/>
      <c r="QX20" s="276"/>
      <c r="QY20" s="276"/>
      <c r="QZ20" s="276"/>
      <c r="RA20" s="276"/>
      <c r="RB20" s="276"/>
      <c r="RC20" s="276"/>
      <c r="RD20" s="276"/>
      <c r="RE20" s="276"/>
      <c r="RF20" s="276"/>
      <c r="RG20" s="276"/>
      <c r="RH20" s="276"/>
      <c r="RI20" s="276"/>
      <c r="RJ20" s="276"/>
      <c r="RK20" s="276"/>
      <c r="RL20" s="276"/>
      <c r="RM20" s="276"/>
      <c r="RN20" s="276"/>
      <c r="RO20" s="276"/>
      <c r="RP20" s="276"/>
      <c r="RQ20" s="276"/>
      <c r="RR20" s="276"/>
      <c r="RS20" s="276"/>
      <c r="RT20" s="276"/>
      <c r="RU20" s="276"/>
      <c r="RV20" s="276"/>
      <c r="RW20" s="276"/>
      <c r="RX20" s="276"/>
      <c r="RY20" s="276"/>
      <c r="RZ20" s="276"/>
      <c r="SA20" s="276"/>
      <c r="SB20" s="276"/>
      <c r="SC20" s="276"/>
      <c r="SD20" s="276"/>
      <c r="SE20" s="276"/>
      <c r="SF20" s="276"/>
      <c r="SG20" s="276"/>
      <c r="SH20" s="276"/>
      <c r="SI20" s="276"/>
      <c r="SJ20" s="276"/>
      <c r="SK20" s="276"/>
      <c r="SL20" s="276"/>
      <c r="SM20" s="276"/>
      <c r="SN20" s="276"/>
      <c r="SO20" s="276"/>
      <c r="SP20" s="276"/>
      <c r="SQ20" s="276"/>
      <c r="SR20" s="276"/>
      <c r="SS20" s="276"/>
      <c r="ST20" s="276"/>
      <c r="SU20" s="276"/>
      <c r="SV20" s="276"/>
      <c r="SW20" s="276"/>
      <c r="SX20" s="276"/>
      <c r="SY20" s="276"/>
      <c r="SZ20" s="276"/>
      <c r="TA20" s="276"/>
      <c r="TB20" s="276"/>
      <c r="TC20" s="276"/>
      <c r="TD20" s="276"/>
      <c r="TE20" s="276"/>
      <c r="TF20" s="276"/>
      <c r="TG20" s="276"/>
      <c r="TH20" s="276"/>
      <c r="TI20" s="276"/>
      <c r="TJ20" s="276"/>
      <c r="TK20" s="276"/>
      <c r="TL20" s="276"/>
      <c r="TM20" s="276"/>
      <c r="TN20" s="276"/>
      <c r="TO20" s="276"/>
      <c r="TP20" s="276"/>
      <c r="TQ20" s="276"/>
      <c r="TR20" s="276"/>
      <c r="TS20" s="276"/>
      <c r="TT20" s="276"/>
      <c r="TU20" s="276"/>
      <c r="TV20" s="276"/>
      <c r="TW20" s="276"/>
      <c r="TX20" s="276"/>
      <c r="TY20" s="276"/>
      <c r="TZ20" s="276"/>
      <c r="UA20" s="276"/>
      <c r="UB20" s="276"/>
      <c r="UC20" s="276"/>
      <c r="UD20" s="276"/>
      <c r="UE20" s="276"/>
      <c r="UF20" s="276"/>
      <c r="UG20" s="276"/>
      <c r="UH20" s="276"/>
      <c r="UI20" s="276"/>
      <c r="UJ20" s="276"/>
      <c r="UK20" s="276"/>
      <c r="UL20" s="276"/>
      <c r="UM20" s="276"/>
      <c r="UN20" s="276"/>
      <c r="UO20" s="276"/>
      <c r="UP20" s="276"/>
      <c r="UQ20" s="276"/>
      <c r="UR20" s="276"/>
      <c r="US20" s="276"/>
      <c r="UT20" s="276"/>
      <c r="UU20" s="276"/>
      <c r="UV20" s="276"/>
      <c r="UW20" s="276"/>
      <c r="UX20" s="276"/>
      <c r="UY20" s="276"/>
      <c r="UZ20" s="276"/>
      <c r="VA20" s="276"/>
      <c r="VB20" s="276"/>
      <c r="VC20" s="276"/>
      <c r="VD20" s="276"/>
      <c r="VE20" s="276"/>
      <c r="VF20" s="276"/>
      <c r="VG20" s="276"/>
      <c r="VH20" s="276"/>
      <c r="VI20" s="276"/>
      <c r="VJ20" s="276"/>
      <c r="VK20" s="276"/>
      <c r="VL20" s="276"/>
      <c r="VM20" s="276"/>
      <c r="VN20" s="276"/>
      <c r="VO20" s="276"/>
      <c r="VP20" s="276"/>
      <c r="VQ20" s="276"/>
      <c r="VR20" s="276"/>
      <c r="VS20" s="276"/>
      <c r="VT20" s="276"/>
      <c r="VU20" s="276"/>
      <c r="VV20" s="276"/>
      <c r="VW20" s="276"/>
      <c r="VX20" s="276"/>
      <c r="VY20" s="276"/>
      <c r="VZ20" s="276"/>
      <c r="WA20" s="276"/>
      <c r="WB20" s="276"/>
      <c r="WC20" s="276"/>
      <c r="WD20" s="276"/>
      <c r="WE20" s="276"/>
      <c r="WF20" s="276"/>
      <c r="WG20" s="276"/>
      <c r="WH20" s="276"/>
      <c r="WI20" s="276"/>
      <c r="WJ20" s="276"/>
      <c r="WK20" s="276"/>
      <c r="WL20" s="276"/>
      <c r="WM20" s="276"/>
      <c r="WN20" s="276"/>
      <c r="WO20" s="276"/>
      <c r="WP20" s="276"/>
      <c r="WQ20" s="276"/>
      <c r="WR20" s="276"/>
      <c r="WS20" s="276"/>
      <c r="WT20" s="276"/>
      <c r="WU20" s="276"/>
      <c r="WV20" s="276"/>
      <c r="WW20" s="276"/>
      <c r="WX20" s="276"/>
      <c r="WY20" s="276"/>
      <c r="WZ20" s="276"/>
      <c r="XA20" s="276"/>
      <c r="XB20" s="276"/>
      <c r="XC20" s="276"/>
      <c r="XD20" s="276"/>
      <c r="XE20" s="276"/>
      <c r="XF20" s="276"/>
      <c r="XG20" s="276"/>
      <c r="XH20" s="276"/>
      <c r="XI20" s="276"/>
      <c r="XJ20" s="276"/>
      <c r="XK20" s="276"/>
      <c r="XL20" s="276"/>
      <c r="XM20" s="276"/>
      <c r="XN20" s="276"/>
      <c r="XO20" s="276"/>
      <c r="XP20" s="276"/>
      <c r="XQ20" s="276"/>
      <c r="XR20" s="276"/>
      <c r="XS20" s="276"/>
      <c r="XT20" s="276"/>
      <c r="XU20" s="276"/>
      <c r="XV20" s="276"/>
      <c r="XW20" s="276"/>
      <c r="XX20" s="276"/>
      <c r="XY20" s="276"/>
      <c r="XZ20" s="276"/>
      <c r="YA20" s="276"/>
      <c r="YB20" s="276"/>
      <c r="YC20" s="276"/>
      <c r="YD20" s="276"/>
      <c r="YE20" s="276"/>
      <c r="YF20" s="276"/>
      <c r="YG20" s="276"/>
      <c r="YH20" s="276"/>
      <c r="YI20" s="276"/>
      <c r="YJ20" s="276"/>
      <c r="YK20" s="276"/>
      <c r="YL20" s="276"/>
      <c r="YM20" s="276"/>
      <c r="YN20" s="276"/>
      <c r="YO20" s="276"/>
      <c r="YP20" s="276"/>
      <c r="YQ20" s="276"/>
      <c r="YR20" s="276"/>
      <c r="YS20" s="276"/>
      <c r="YT20" s="276"/>
      <c r="YU20" s="276"/>
      <c r="YV20" s="276"/>
      <c r="YW20" s="276"/>
      <c r="YX20" s="276"/>
      <c r="YY20" s="276"/>
      <c r="YZ20" s="276"/>
      <c r="ZA20" s="276"/>
      <c r="ZB20" s="276"/>
      <c r="ZC20" s="276"/>
      <c r="ZD20" s="276"/>
      <c r="ZE20" s="276"/>
      <c r="ZF20" s="276"/>
      <c r="ZG20" s="276"/>
      <c r="ZH20" s="276"/>
      <c r="ZI20" s="276"/>
      <c r="ZJ20" s="276"/>
      <c r="ZK20" s="276"/>
      <c r="ZL20" s="276"/>
      <c r="ZM20" s="276"/>
      <c r="ZN20" s="276"/>
      <c r="ZO20" s="276"/>
      <c r="ZP20" s="276"/>
      <c r="ZQ20" s="276"/>
      <c r="ZR20" s="276"/>
      <c r="ZS20" s="276"/>
      <c r="ZT20" s="276"/>
      <c r="ZU20" s="276"/>
      <c r="ZV20" s="276"/>
      <c r="ZW20" s="276"/>
      <c r="ZX20" s="276"/>
      <c r="ZY20" s="276"/>
      <c r="ZZ20" s="276"/>
      <c r="AAA20" s="276"/>
      <c r="AAB20" s="276"/>
      <c r="AAC20" s="276"/>
      <c r="AAD20" s="276"/>
      <c r="AAE20" s="276"/>
      <c r="AAF20" s="276"/>
      <c r="AAG20" s="276"/>
      <c r="AAH20" s="276"/>
      <c r="AAI20" s="276"/>
      <c r="AAJ20" s="276"/>
      <c r="AAK20" s="276"/>
      <c r="AAL20" s="276"/>
      <c r="AAM20" s="276"/>
      <c r="AAN20" s="276"/>
      <c r="AAO20" s="276"/>
      <c r="AAP20" s="276"/>
      <c r="AAQ20" s="276"/>
      <c r="AAR20" s="276"/>
      <c r="AAS20" s="276"/>
      <c r="AAT20" s="276"/>
      <c r="AAU20" s="276"/>
      <c r="AAV20" s="276"/>
      <c r="AAW20" s="276"/>
      <c r="AAX20" s="276"/>
      <c r="AAY20" s="276"/>
      <c r="AAZ20" s="276"/>
      <c r="ABA20" s="276"/>
      <c r="ABB20" s="276"/>
      <c r="ABC20" s="276"/>
      <c r="ABD20" s="276"/>
      <c r="ABE20" s="276"/>
      <c r="ABF20" s="276"/>
      <c r="ABG20" s="276"/>
      <c r="ABH20" s="276"/>
      <c r="ABI20" s="276"/>
      <c r="ABJ20" s="276"/>
      <c r="ABK20" s="276"/>
      <c r="ABL20" s="276"/>
      <c r="ABM20" s="276"/>
      <c r="ABN20" s="276"/>
      <c r="ABO20" s="276"/>
      <c r="ABP20" s="276"/>
      <c r="ABQ20" s="276"/>
      <c r="ABR20" s="276"/>
      <c r="ABS20" s="276"/>
      <c r="ABT20" s="276"/>
      <c r="ABU20" s="276"/>
      <c r="ABV20" s="276"/>
      <c r="ABW20" s="276"/>
      <c r="ABX20" s="276"/>
      <c r="ABY20" s="276"/>
      <c r="ABZ20" s="276"/>
      <c r="ACA20" s="276"/>
      <c r="ACB20" s="276"/>
      <c r="ACC20" s="276"/>
      <c r="ACD20" s="276"/>
      <c r="ACE20" s="276"/>
      <c r="ACF20" s="276"/>
      <c r="ACG20" s="276"/>
      <c r="ACH20" s="276"/>
      <c r="ACI20" s="276"/>
      <c r="ACJ20" s="276"/>
      <c r="ACK20" s="276"/>
      <c r="ACL20" s="276"/>
      <c r="ACM20" s="276"/>
      <c r="ACN20" s="276"/>
      <c r="ACO20" s="276"/>
      <c r="ACP20" s="276"/>
      <c r="ACQ20" s="276"/>
      <c r="ACR20" s="276"/>
      <c r="ACS20" s="276"/>
      <c r="ACT20" s="276"/>
      <c r="ACU20" s="276"/>
      <c r="ACV20" s="276"/>
      <c r="ACW20" s="276"/>
      <c r="ACX20" s="276"/>
      <c r="ACY20" s="276"/>
      <c r="ACZ20" s="276"/>
      <c r="ADA20" s="276"/>
      <c r="ADB20" s="276"/>
      <c r="ADC20" s="276"/>
      <c r="ADD20" s="276"/>
      <c r="ADE20" s="276"/>
      <c r="ADF20" s="276"/>
      <c r="ADG20" s="276"/>
      <c r="ADH20" s="276"/>
      <c r="ADI20" s="276"/>
      <c r="ADJ20" s="276"/>
      <c r="ADK20" s="276"/>
      <c r="ADL20" s="276"/>
      <c r="ADM20" s="276"/>
      <c r="ADN20" s="276"/>
      <c r="ADO20" s="276"/>
      <c r="ADP20" s="276"/>
      <c r="ADQ20" s="276"/>
      <c r="ADR20" s="276"/>
      <c r="ADS20" s="276"/>
      <c r="ADT20" s="276"/>
      <c r="ADU20" s="276"/>
      <c r="ADV20" s="276"/>
      <c r="ADW20" s="276"/>
      <c r="ADX20" s="276"/>
      <c r="ADY20" s="276"/>
      <c r="ADZ20" s="276"/>
      <c r="AEA20" s="276"/>
      <c r="AEB20" s="276"/>
      <c r="AEC20" s="276"/>
      <c r="AED20" s="276"/>
      <c r="AEE20" s="276"/>
      <c r="AEF20" s="276"/>
      <c r="AEG20" s="276"/>
      <c r="AEH20" s="276"/>
      <c r="AEI20" s="276"/>
      <c r="AEJ20" s="276"/>
      <c r="AEK20" s="276"/>
      <c r="AEL20" s="276"/>
      <c r="AEM20" s="276"/>
      <c r="AEN20" s="276"/>
      <c r="AEO20" s="276"/>
      <c r="AEP20" s="276"/>
      <c r="AEQ20" s="276"/>
      <c r="AER20" s="276"/>
      <c r="AES20" s="276"/>
      <c r="AET20" s="276"/>
      <c r="AEU20" s="276"/>
      <c r="AEV20" s="276"/>
      <c r="AEW20" s="276"/>
      <c r="AEX20" s="276"/>
      <c r="AEY20" s="276"/>
      <c r="AEZ20" s="276"/>
      <c r="AFA20" s="276"/>
      <c r="AFB20" s="276"/>
      <c r="AFC20" s="276"/>
      <c r="AFD20" s="276"/>
      <c r="AFE20" s="276"/>
      <c r="AFF20" s="276"/>
      <c r="AFG20" s="276"/>
      <c r="AFH20" s="276"/>
      <c r="AFI20" s="276"/>
      <c r="AFJ20" s="276"/>
      <c r="AFK20" s="276"/>
      <c r="AFL20" s="276"/>
      <c r="AFM20" s="276"/>
      <c r="AFN20" s="276"/>
      <c r="AFO20" s="276"/>
      <c r="AFP20" s="276"/>
      <c r="AFQ20" s="276"/>
      <c r="AFR20" s="276"/>
      <c r="AFS20" s="276"/>
      <c r="AFT20" s="276"/>
      <c r="AFU20" s="276"/>
      <c r="AFV20" s="276"/>
      <c r="AFW20" s="276"/>
      <c r="AFX20" s="276"/>
      <c r="AFY20" s="276"/>
      <c r="AFZ20" s="276"/>
      <c r="AGA20" s="276"/>
      <c r="AGB20" s="276"/>
      <c r="AGC20" s="276"/>
      <c r="AGD20" s="276"/>
      <c r="AGE20" s="276"/>
      <c r="AGF20" s="276"/>
      <c r="AGG20" s="276"/>
      <c r="AGH20" s="276"/>
      <c r="AGI20" s="276"/>
      <c r="AGJ20" s="276"/>
      <c r="AGK20" s="276"/>
      <c r="AGL20" s="276"/>
      <c r="AGM20" s="276"/>
      <c r="AGN20" s="276"/>
      <c r="AGO20" s="276"/>
      <c r="AGP20" s="276"/>
      <c r="AGQ20" s="276"/>
      <c r="AGR20" s="276"/>
      <c r="AGS20" s="276"/>
      <c r="AGT20" s="276"/>
      <c r="AGU20" s="276"/>
      <c r="AGV20" s="276"/>
      <c r="AGW20" s="276"/>
      <c r="AGX20" s="276"/>
      <c r="AGY20" s="276"/>
      <c r="AGZ20" s="276"/>
      <c r="AHA20" s="276"/>
      <c r="AHB20" s="276"/>
      <c r="AHC20" s="276"/>
      <c r="AHD20" s="276"/>
      <c r="AHE20" s="276"/>
      <c r="AHF20" s="276"/>
      <c r="AHG20" s="276"/>
      <c r="AHH20" s="276"/>
      <c r="AHI20" s="276"/>
      <c r="AHJ20" s="276"/>
      <c r="AHK20" s="276"/>
      <c r="AHL20" s="276"/>
      <c r="AHM20" s="276"/>
      <c r="AHN20" s="276"/>
      <c r="AHO20" s="276"/>
      <c r="AHP20" s="276"/>
      <c r="AHQ20" s="276"/>
      <c r="AHR20" s="276"/>
      <c r="AHS20" s="276"/>
      <c r="AHT20" s="276"/>
      <c r="AHU20" s="276"/>
      <c r="AHV20" s="276"/>
      <c r="AHW20" s="276"/>
      <c r="AHX20" s="276"/>
      <c r="AHY20" s="276"/>
      <c r="AHZ20" s="276"/>
      <c r="AIA20" s="276"/>
      <c r="AIB20" s="276"/>
      <c r="AIC20" s="276"/>
      <c r="AID20" s="276"/>
      <c r="AIE20" s="276"/>
      <c r="AIF20" s="276"/>
      <c r="AIG20" s="276"/>
      <c r="AIH20" s="276"/>
      <c r="AII20" s="276"/>
      <c r="AIJ20" s="276"/>
      <c r="AIK20" s="276"/>
      <c r="AIL20" s="276"/>
      <c r="AIM20" s="276"/>
      <c r="AIN20" s="276"/>
      <c r="AIO20" s="276"/>
      <c r="AIP20" s="276"/>
      <c r="AIQ20" s="276"/>
      <c r="AIR20" s="276"/>
      <c r="AIS20" s="276"/>
      <c r="AIT20" s="276"/>
      <c r="AIU20" s="276"/>
      <c r="AIV20" s="276"/>
      <c r="AIW20" s="276"/>
      <c r="AIX20" s="276"/>
      <c r="AIY20" s="276"/>
      <c r="AIZ20" s="276"/>
      <c r="AJA20" s="276"/>
      <c r="AJB20" s="276"/>
      <c r="AJC20" s="276"/>
      <c r="AJD20" s="276"/>
      <c r="AJE20" s="276"/>
      <c r="AJF20" s="276"/>
      <c r="AJG20" s="276"/>
      <c r="AJH20" s="276"/>
      <c r="AJI20" s="276"/>
      <c r="AJJ20" s="276"/>
      <c r="AJK20" s="276"/>
      <c r="AJL20" s="276"/>
      <c r="AJM20" s="276"/>
      <c r="AJN20" s="276"/>
      <c r="AJO20" s="276"/>
      <c r="AJP20" s="276"/>
      <c r="AJQ20" s="276"/>
      <c r="AJR20" s="276"/>
      <c r="AJS20" s="276"/>
      <c r="AJT20" s="276"/>
      <c r="AJU20" s="276"/>
      <c r="AJV20" s="276"/>
      <c r="AJW20" s="276"/>
      <c r="AJX20" s="276"/>
      <c r="AJY20" s="276"/>
      <c r="AJZ20" s="276"/>
      <c r="AKA20" s="276"/>
      <c r="AKB20" s="276"/>
      <c r="AKC20" s="276"/>
      <c r="AKD20" s="276"/>
      <c r="AKE20" s="276"/>
      <c r="AKF20" s="276"/>
    </row>
    <row r="21" spans="1:968" s="174" customFormat="1">
      <c r="B21" s="899" t="s">
        <v>119</v>
      </c>
      <c r="C21" t="s">
        <v>120</v>
      </c>
      <c r="D21" s="898"/>
      <c r="E21" s="899">
        <v>17</v>
      </c>
      <c r="F21" s="899" t="s">
        <v>131</v>
      </c>
      <c r="G21" s="899">
        <v>1223490</v>
      </c>
      <c r="H21" s="189">
        <v>796122.23</v>
      </c>
      <c r="I21" s="189">
        <v>1895537.3099999998</v>
      </c>
      <c r="J21" s="189">
        <v>1392784.6400000013</v>
      </c>
      <c r="K21" s="190">
        <v>0</v>
      </c>
      <c r="L21" s="191">
        <v>0</v>
      </c>
      <c r="M21" s="191">
        <v>2691659.54</v>
      </c>
      <c r="N21" s="191">
        <v>4084444.1800000011</v>
      </c>
      <c r="O21" s="192"/>
      <c r="P21" s="192">
        <f>M21/(1+GasDiscountRate)^1</f>
        <v>2496901.2430426716</v>
      </c>
      <c r="Q21" s="192">
        <f t="shared" ref="Q21:Q29" si="5">N21/(1+GasDiscountRate)^1</f>
        <v>3788909.2578849727</v>
      </c>
      <c r="R21" s="192">
        <v>7763748.7881527562</v>
      </c>
      <c r="S21" s="264"/>
      <c r="T21" s="188">
        <f t="shared" ref="T21" si="6">R21/P21</f>
        <v>3.1093535676613362</v>
      </c>
      <c r="U21" s="188">
        <f>(R21*1.1+S21)/Q21</f>
        <v>2.2539794663056303</v>
      </c>
      <c r="W21" s="277"/>
      <c r="X21" s="276"/>
      <c r="Y21" s="276"/>
      <c r="Z21" s="276"/>
      <c r="AA21" s="276"/>
      <c r="AB21" s="276"/>
      <c r="AC21" s="276"/>
      <c r="AD21" s="276"/>
      <c r="AE21" s="276"/>
      <c r="AF21" s="276"/>
      <c r="AG21" s="276"/>
      <c r="AH21" s="276"/>
      <c r="AI21" s="276"/>
      <c r="AJ21" s="276"/>
      <c r="AK21" s="276"/>
      <c r="AL21" s="276"/>
      <c r="AM21" s="276"/>
      <c r="AN21" s="276"/>
      <c r="AO21" s="276"/>
      <c r="AP21" s="276"/>
      <c r="AQ21" s="276"/>
      <c r="AR21" s="276"/>
      <c r="AS21" s="276"/>
      <c r="AT21" s="276"/>
      <c r="AU21" s="276"/>
      <c r="AV21" s="276"/>
      <c r="AW21" s="276"/>
      <c r="AX21" s="276"/>
      <c r="AY21" s="276"/>
      <c r="AZ21" s="276"/>
      <c r="BA21" s="276"/>
      <c r="BB21" s="276"/>
      <c r="BC21" s="276"/>
      <c r="BD21" s="276"/>
      <c r="BE21" s="276"/>
      <c r="BF21" s="276"/>
      <c r="BG21" s="276"/>
      <c r="BH21" s="276"/>
      <c r="BI21" s="276"/>
      <c r="BJ21" s="276"/>
      <c r="BK21" s="276"/>
      <c r="BL21" s="276"/>
      <c r="BM21" s="276"/>
      <c r="BN21" s="276"/>
      <c r="BO21" s="276"/>
      <c r="BP21" s="276"/>
      <c r="BQ21" s="276"/>
      <c r="BR21" s="276"/>
      <c r="BS21" s="276"/>
      <c r="BT21" s="276"/>
      <c r="BU21" s="276"/>
      <c r="BV21" s="276"/>
      <c r="BW21" s="276"/>
      <c r="BX21" s="276"/>
      <c r="BY21" s="276"/>
      <c r="BZ21" s="276"/>
      <c r="CA21" s="276"/>
      <c r="CB21" s="276"/>
      <c r="CC21" s="276"/>
      <c r="CD21" s="276"/>
      <c r="CE21" s="276"/>
      <c r="CF21" s="276"/>
      <c r="CG21" s="276"/>
      <c r="CH21" s="276"/>
      <c r="CI21" s="276"/>
      <c r="CJ21" s="276"/>
      <c r="CK21" s="276"/>
      <c r="CL21" s="276"/>
      <c r="CM21" s="276"/>
      <c r="CN21" s="276"/>
      <c r="CO21" s="276"/>
      <c r="CP21" s="276"/>
      <c r="CQ21" s="276"/>
      <c r="CR21" s="276"/>
      <c r="CS21" s="276"/>
      <c r="CT21" s="276"/>
      <c r="CU21" s="276"/>
      <c r="CV21" s="276"/>
      <c r="CW21" s="276"/>
      <c r="CX21" s="276"/>
      <c r="CY21" s="276"/>
      <c r="CZ21" s="276"/>
      <c r="DA21" s="276"/>
      <c r="DB21" s="276"/>
      <c r="DC21" s="276"/>
      <c r="DD21" s="276"/>
      <c r="DE21" s="276"/>
      <c r="DF21" s="276"/>
      <c r="DG21" s="276"/>
      <c r="DH21" s="276"/>
      <c r="DI21" s="276"/>
      <c r="DJ21" s="276"/>
      <c r="DK21" s="276"/>
      <c r="DL21" s="276"/>
      <c r="DM21" s="276"/>
      <c r="DN21" s="276"/>
      <c r="DO21" s="276"/>
      <c r="DP21" s="276"/>
      <c r="DQ21" s="276"/>
      <c r="DR21" s="276"/>
      <c r="DS21" s="276"/>
      <c r="DT21" s="276"/>
      <c r="DU21" s="276"/>
      <c r="DV21" s="276"/>
      <c r="DW21" s="276"/>
      <c r="DX21" s="276"/>
      <c r="DY21" s="276"/>
      <c r="DZ21" s="276"/>
      <c r="EA21" s="276"/>
      <c r="EB21" s="276"/>
      <c r="EC21" s="276"/>
      <c r="ED21" s="276"/>
      <c r="EE21" s="276"/>
      <c r="EF21" s="276"/>
      <c r="EG21" s="276"/>
      <c r="EH21" s="276"/>
      <c r="EI21" s="276"/>
      <c r="EJ21" s="276"/>
      <c r="EK21" s="276"/>
      <c r="EL21" s="276"/>
      <c r="EM21" s="276"/>
      <c r="EN21" s="276"/>
      <c r="EO21" s="276"/>
      <c r="EP21" s="276"/>
      <c r="EQ21" s="276"/>
      <c r="ER21" s="276"/>
      <c r="ES21" s="276"/>
      <c r="ET21" s="276"/>
      <c r="EU21" s="276"/>
      <c r="EV21" s="276"/>
      <c r="EW21" s="276"/>
      <c r="EX21" s="276"/>
      <c r="EY21" s="276"/>
      <c r="EZ21" s="276"/>
      <c r="FA21" s="276"/>
      <c r="FB21" s="276"/>
      <c r="FC21" s="276"/>
      <c r="FD21" s="276"/>
      <c r="FE21" s="276"/>
      <c r="FF21" s="276"/>
      <c r="FG21" s="276"/>
      <c r="FH21" s="276"/>
      <c r="FI21" s="276"/>
      <c r="FJ21" s="276"/>
      <c r="FK21" s="276"/>
      <c r="FL21" s="276"/>
      <c r="FM21" s="276"/>
      <c r="FN21" s="276"/>
      <c r="FO21" s="276"/>
      <c r="FP21" s="276"/>
      <c r="FQ21" s="276"/>
      <c r="FR21" s="276"/>
      <c r="FS21" s="276"/>
      <c r="FT21" s="276"/>
      <c r="FU21" s="276"/>
      <c r="FV21" s="276"/>
      <c r="FW21" s="276"/>
      <c r="FX21" s="276"/>
      <c r="FY21" s="276"/>
      <c r="FZ21" s="276"/>
      <c r="GA21" s="276"/>
      <c r="GB21" s="276"/>
      <c r="GC21" s="276"/>
      <c r="GD21" s="276"/>
      <c r="GE21" s="276"/>
      <c r="GF21" s="276"/>
      <c r="GG21" s="276"/>
      <c r="GH21" s="276"/>
      <c r="GI21" s="276"/>
      <c r="GJ21" s="276"/>
      <c r="GK21" s="276"/>
      <c r="GL21" s="276"/>
      <c r="GM21" s="276"/>
      <c r="GN21" s="276"/>
      <c r="GO21" s="276"/>
      <c r="GP21" s="276"/>
      <c r="GQ21" s="276"/>
      <c r="GR21" s="276"/>
      <c r="GS21" s="276"/>
      <c r="GT21" s="276"/>
      <c r="GU21" s="276"/>
      <c r="GV21" s="276"/>
      <c r="GW21" s="276"/>
      <c r="GX21" s="276"/>
      <c r="GY21" s="276"/>
      <c r="GZ21" s="276"/>
      <c r="HA21" s="276"/>
      <c r="HB21" s="276"/>
      <c r="HC21" s="276"/>
      <c r="HD21" s="276"/>
      <c r="HE21" s="276"/>
      <c r="HF21" s="276"/>
      <c r="HG21" s="276"/>
      <c r="HH21" s="276"/>
      <c r="HI21" s="276"/>
      <c r="HJ21" s="276"/>
      <c r="HK21" s="276"/>
      <c r="HL21" s="276"/>
      <c r="HM21" s="276"/>
      <c r="HN21" s="276"/>
      <c r="HO21" s="276"/>
      <c r="HP21" s="276"/>
      <c r="HQ21" s="276"/>
      <c r="HR21" s="276"/>
      <c r="HS21" s="276"/>
      <c r="HT21" s="276"/>
      <c r="HU21" s="276"/>
      <c r="HV21" s="276"/>
      <c r="HW21" s="276"/>
      <c r="HX21" s="276"/>
      <c r="HY21" s="276"/>
      <c r="HZ21" s="276"/>
      <c r="IA21" s="276"/>
      <c r="IB21" s="276"/>
      <c r="IC21" s="276"/>
      <c r="ID21" s="276"/>
      <c r="IE21" s="276"/>
      <c r="IF21" s="276"/>
      <c r="IG21" s="276"/>
      <c r="IH21" s="276"/>
      <c r="II21" s="276"/>
      <c r="IJ21" s="276"/>
      <c r="IK21" s="276"/>
      <c r="IL21" s="276"/>
      <c r="IM21" s="276"/>
      <c r="IN21" s="276"/>
      <c r="IO21" s="276"/>
      <c r="IP21" s="276"/>
      <c r="IQ21" s="276"/>
      <c r="IR21" s="276"/>
      <c r="IS21" s="276"/>
      <c r="IT21" s="276"/>
      <c r="IU21" s="276"/>
      <c r="IV21" s="276"/>
      <c r="IW21" s="276"/>
      <c r="IX21" s="276"/>
      <c r="IY21" s="276"/>
      <c r="IZ21" s="276"/>
      <c r="JA21" s="276"/>
      <c r="JB21" s="276"/>
      <c r="JC21" s="276"/>
      <c r="JD21" s="276"/>
      <c r="JE21" s="276"/>
      <c r="JF21" s="276"/>
      <c r="JG21" s="276"/>
      <c r="JH21" s="276"/>
      <c r="JI21" s="276"/>
      <c r="JJ21" s="276"/>
      <c r="JK21" s="276"/>
      <c r="JL21" s="276"/>
      <c r="JM21" s="276"/>
      <c r="JN21" s="276"/>
      <c r="JO21" s="276"/>
      <c r="JP21" s="276"/>
      <c r="JQ21" s="276"/>
      <c r="JR21" s="276"/>
      <c r="JS21" s="276"/>
      <c r="JT21" s="276"/>
      <c r="JU21" s="276"/>
      <c r="JV21" s="276"/>
      <c r="JW21" s="276"/>
      <c r="JX21" s="276"/>
      <c r="JY21" s="276"/>
      <c r="JZ21" s="276"/>
      <c r="KA21" s="276"/>
      <c r="KB21" s="276"/>
      <c r="KC21" s="276"/>
      <c r="KD21" s="276"/>
      <c r="KE21" s="276"/>
      <c r="KF21" s="276"/>
      <c r="KG21" s="276"/>
      <c r="KH21" s="276"/>
      <c r="KI21" s="276"/>
      <c r="KJ21" s="276"/>
      <c r="KK21" s="276"/>
      <c r="KL21" s="276"/>
      <c r="KM21" s="276"/>
      <c r="KN21" s="276"/>
      <c r="KO21" s="276"/>
      <c r="KP21" s="276"/>
      <c r="KQ21" s="276"/>
      <c r="KR21" s="276"/>
      <c r="KS21" s="276"/>
      <c r="KT21" s="276"/>
      <c r="KU21" s="276"/>
      <c r="KV21" s="276"/>
      <c r="KW21" s="276"/>
      <c r="KX21" s="276"/>
      <c r="KY21" s="276"/>
      <c r="KZ21" s="276"/>
      <c r="LA21" s="276"/>
      <c r="LB21" s="276"/>
      <c r="LC21" s="276"/>
      <c r="LD21" s="276"/>
      <c r="LE21" s="276"/>
      <c r="LF21" s="276"/>
      <c r="LG21" s="276"/>
      <c r="LH21" s="276"/>
      <c r="LI21" s="276"/>
      <c r="LJ21" s="276"/>
      <c r="LK21" s="276"/>
      <c r="LL21" s="276"/>
      <c r="LM21" s="276"/>
      <c r="LN21" s="276"/>
      <c r="LO21" s="276"/>
      <c r="LP21" s="276"/>
      <c r="LQ21" s="276"/>
      <c r="LR21" s="276"/>
      <c r="LS21" s="276"/>
      <c r="LT21" s="276"/>
      <c r="LU21" s="276"/>
      <c r="LV21" s="276"/>
      <c r="LW21" s="276"/>
      <c r="LX21" s="276"/>
      <c r="LY21" s="276"/>
      <c r="LZ21" s="276"/>
      <c r="MA21" s="276"/>
      <c r="MB21" s="276"/>
      <c r="MC21" s="276"/>
      <c r="MD21" s="276"/>
      <c r="ME21" s="276"/>
      <c r="MF21" s="276"/>
      <c r="MG21" s="276"/>
      <c r="MH21" s="276"/>
      <c r="MI21" s="276"/>
      <c r="MJ21" s="276"/>
      <c r="MK21" s="276"/>
      <c r="ML21" s="276"/>
      <c r="MM21" s="276"/>
      <c r="MN21" s="276"/>
      <c r="MO21" s="276"/>
      <c r="MP21" s="276"/>
      <c r="MQ21" s="276"/>
      <c r="MR21" s="276"/>
      <c r="MS21" s="276"/>
      <c r="MT21" s="276"/>
      <c r="MU21" s="276"/>
      <c r="MV21" s="276"/>
      <c r="MW21" s="276"/>
      <c r="MX21" s="276"/>
      <c r="MY21" s="276"/>
      <c r="MZ21" s="276"/>
      <c r="NA21" s="276"/>
      <c r="NB21" s="276"/>
      <c r="NC21" s="276"/>
      <c r="ND21" s="276"/>
      <c r="NE21" s="276"/>
      <c r="NF21" s="276"/>
      <c r="NG21" s="276"/>
      <c r="NH21" s="276"/>
      <c r="NI21" s="276"/>
      <c r="NJ21" s="276"/>
      <c r="NK21" s="276"/>
      <c r="NL21" s="276"/>
      <c r="NM21" s="276"/>
      <c r="NN21" s="276"/>
      <c r="NO21" s="276"/>
      <c r="NP21" s="276"/>
      <c r="NQ21" s="276"/>
      <c r="NR21" s="276"/>
      <c r="NS21" s="276"/>
      <c r="NT21" s="276"/>
      <c r="NU21" s="276"/>
      <c r="NV21" s="276"/>
      <c r="NW21" s="276"/>
      <c r="NX21" s="276"/>
      <c r="NY21" s="276"/>
      <c r="NZ21" s="276"/>
      <c r="OA21" s="276"/>
      <c r="OB21" s="276"/>
      <c r="OC21" s="276"/>
      <c r="OD21" s="276"/>
      <c r="OE21" s="276"/>
      <c r="OF21" s="276"/>
      <c r="OG21" s="276"/>
      <c r="OH21" s="276"/>
      <c r="OI21" s="276"/>
      <c r="OJ21" s="276"/>
      <c r="OK21" s="276"/>
      <c r="OL21" s="276"/>
      <c r="OM21" s="276"/>
      <c r="ON21" s="276"/>
      <c r="OO21" s="276"/>
      <c r="OP21" s="276"/>
      <c r="OQ21" s="276"/>
      <c r="OR21" s="276"/>
      <c r="OS21" s="276"/>
      <c r="OT21" s="276"/>
      <c r="OU21" s="276"/>
      <c r="OV21" s="276"/>
      <c r="OW21" s="276"/>
      <c r="OX21" s="276"/>
      <c r="OY21" s="276"/>
      <c r="OZ21" s="276"/>
      <c r="PA21" s="276"/>
      <c r="PB21" s="276"/>
      <c r="PC21" s="276"/>
      <c r="PD21" s="276"/>
      <c r="PE21" s="276"/>
      <c r="PF21" s="276"/>
      <c r="PG21" s="276"/>
      <c r="PH21" s="276"/>
      <c r="PI21" s="276"/>
      <c r="PJ21" s="276"/>
      <c r="PK21" s="276"/>
      <c r="PL21" s="276"/>
      <c r="PM21" s="276"/>
      <c r="PN21" s="276"/>
      <c r="PO21" s="276"/>
      <c r="PP21" s="276"/>
      <c r="PQ21" s="276"/>
      <c r="PR21" s="276"/>
      <c r="PS21" s="276"/>
      <c r="PT21" s="276"/>
      <c r="PU21" s="276"/>
      <c r="PV21" s="276"/>
      <c r="PW21" s="276"/>
      <c r="PX21" s="276"/>
      <c r="PY21" s="276"/>
      <c r="PZ21" s="276"/>
      <c r="QA21" s="276"/>
      <c r="QB21" s="276"/>
      <c r="QC21" s="276"/>
      <c r="QD21" s="276"/>
      <c r="QE21" s="276"/>
      <c r="QF21" s="276"/>
      <c r="QG21" s="276"/>
      <c r="QH21" s="276"/>
      <c r="QI21" s="276"/>
      <c r="QJ21" s="276"/>
      <c r="QK21" s="276"/>
      <c r="QL21" s="276"/>
      <c r="QM21" s="276"/>
      <c r="QN21" s="276"/>
      <c r="QO21" s="276"/>
      <c r="QP21" s="276"/>
      <c r="QQ21" s="276"/>
      <c r="QR21" s="276"/>
      <c r="QS21" s="276"/>
      <c r="QT21" s="276"/>
      <c r="QU21" s="276"/>
      <c r="QV21" s="276"/>
      <c r="QW21" s="276"/>
      <c r="QX21" s="276"/>
      <c r="QY21" s="276"/>
      <c r="QZ21" s="276"/>
      <c r="RA21" s="276"/>
      <c r="RB21" s="276"/>
      <c r="RC21" s="276"/>
      <c r="RD21" s="276"/>
      <c r="RE21" s="276"/>
      <c r="RF21" s="276"/>
      <c r="RG21" s="276"/>
      <c r="RH21" s="276"/>
      <c r="RI21" s="276"/>
      <c r="RJ21" s="276"/>
      <c r="RK21" s="276"/>
      <c r="RL21" s="276"/>
      <c r="RM21" s="276"/>
      <c r="RN21" s="276"/>
      <c r="RO21" s="276"/>
      <c r="RP21" s="276"/>
      <c r="RQ21" s="276"/>
      <c r="RR21" s="276"/>
      <c r="RS21" s="276"/>
      <c r="RT21" s="276"/>
      <c r="RU21" s="276"/>
      <c r="RV21" s="276"/>
      <c r="RW21" s="276"/>
      <c r="RX21" s="276"/>
      <c r="RY21" s="276"/>
      <c r="RZ21" s="276"/>
      <c r="SA21" s="276"/>
      <c r="SB21" s="276"/>
      <c r="SC21" s="276"/>
      <c r="SD21" s="276"/>
      <c r="SE21" s="276"/>
      <c r="SF21" s="276"/>
      <c r="SG21" s="276"/>
      <c r="SH21" s="276"/>
      <c r="SI21" s="276"/>
      <c r="SJ21" s="276"/>
      <c r="SK21" s="276"/>
      <c r="SL21" s="276"/>
      <c r="SM21" s="276"/>
      <c r="SN21" s="276"/>
      <c r="SO21" s="276"/>
      <c r="SP21" s="276"/>
      <c r="SQ21" s="276"/>
      <c r="SR21" s="276"/>
      <c r="SS21" s="276"/>
      <c r="ST21" s="276"/>
      <c r="SU21" s="276"/>
      <c r="SV21" s="276"/>
      <c r="SW21" s="276"/>
      <c r="SX21" s="276"/>
      <c r="SY21" s="276"/>
      <c r="SZ21" s="276"/>
      <c r="TA21" s="276"/>
      <c r="TB21" s="276"/>
      <c r="TC21" s="276"/>
      <c r="TD21" s="276"/>
      <c r="TE21" s="276"/>
      <c r="TF21" s="276"/>
      <c r="TG21" s="276"/>
      <c r="TH21" s="276"/>
      <c r="TI21" s="276"/>
      <c r="TJ21" s="276"/>
      <c r="TK21" s="276"/>
      <c r="TL21" s="276"/>
      <c r="TM21" s="276"/>
      <c r="TN21" s="276"/>
      <c r="TO21" s="276"/>
      <c r="TP21" s="276"/>
      <c r="TQ21" s="276"/>
      <c r="TR21" s="276"/>
      <c r="TS21" s="276"/>
      <c r="TT21" s="276"/>
      <c r="TU21" s="276"/>
      <c r="TV21" s="276"/>
      <c r="TW21" s="276"/>
      <c r="TX21" s="276"/>
      <c r="TY21" s="276"/>
      <c r="TZ21" s="276"/>
      <c r="UA21" s="276"/>
      <c r="UB21" s="276"/>
      <c r="UC21" s="276"/>
      <c r="UD21" s="276"/>
      <c r="UE21" s="276"/>
      <c r="UF21" s="276"/>
      <c r="UG21" s="276"/>
      <c r="UH21" s="276"/>
      <c r="UI21" s="276"/>
      <c r="UJ21" s="276"/>
      <c r="UK21" s="276"/>
      <c r="UL21" s="276"/>
      <c r="UM21" s="276"/>
      <c r="UN21" s="276"/>
      <c r="UO21" s="276"/>
      <c r="UP21" s="276"/>
      <c r="UQ21" s="276"/>
      <c r="UR21" s="276"/>
      <c r="US21" s="276"/>
      <c r="UT21" s="276"/>
      <c r="UU21" s="276"/>
      <c r="UV21" s="276"/>
      <c r="UW21" s="276"/>
      <c r="UX21" s="276"/>
      <c r="UY21" s="276"/>
      <c r="UZ21" s="276"/>
      <c r="VA21" s="276"/>
      <c r="VB21" s="276"/>
      <c r="VC21" s="276"/>
      <c r="VD21" s="276"/>
      <c r="VE21" s="276"/>
      <c r="VF21" s="276"/>
      <c r="VG21" s="276"/>
      <c r="VH21" s="276"/>
      <c r="VI21" s="276"/>
      <c r="VJ21" s="276"/>
      <c r="VK21" s="276"/>
      <c r="VL21" s="276"/>
      <c r="VM21" s="276"/>
      <c r="VN21" s="276"/>
      <c r="VO21" s="276"/>
      <c r="VP21" s="276"/>
      <c r="VQ21" s="276"/>
      <c r="VR21" s="276"/>
      <c r="VS21" s="276"/>
      <c r="VT21" s="276"/>
      <c r="VU21" s="276"/>
      <c r="VV21" s="276"/>
      <c r="VW21" s="276"/>
      <c r="VX21" s="276"/>
      <c r="VY21" s="276"/>
      <c r="VZ21" s="276"/>
      <c r="WA21" s="276"/>
      <c r="WB21" s="276"/>
      <c r="WC21" s="276"/>
      <c r="WD21" s="276"/>
      <c r="WE21" s="276"/>
      <c r="WF21" s="276"/>
      <c r="WG21" s="276"/>
      <c r="WH21" s="276"/>
      <c r="WI21" s="276"/>
      <c r="WJ21" s="276"/>
      <c r="WK21" s="276"/>
      <c r="WL21" s="276"/>
      <c r="WM21" s="276"/>
      <c r="WN21" s="276"/>
      <c r="WO21" s="276"/>
      <c r="WP21" s="276"/>
      <c r="WQ21" s="276"/>
      <c r="WR21" s="276"/>
      <c r="WS21" s="276"/>
      <c r="WT21" s="276"/>
      <c r="WU21" s="276"/>
      <c r="WV21" s="276"/>
      <c r="WW21" s="276"/>
      <c r="WX21" s="276"/>
      <c r="WY21" s="276"/>
      <c r="WZ21" s="276"/>
      <c r="XA21" s="276"/>
      <c r="XB21" s="276"/>
      <c r="XC21" s="276"/>
      <c r="XD21" s="276"/>
      <c r="XE21" s="276"/>
      <c r="XF21" s="276"/>
      <c r="XG21" s="276"/>
      <c r="XH21" s="276"/>
      <c r="XI21" s="276"/>
      <c r="XJ21" s="276"/>
      <c r="XK21" s="276"/>
      <c r="XL21" s="276"/>
      <c r="XM21" s="276"/>
      <c r="XN21" s="276"/>
      <c r="XO21" s="276"/>
      <c r="XP21" s="276"/>
      <c r="XQ21" s="276"/>
      <c r="XR21" s="276"/>
      <c r="XS21" s="276"/>
      <c r="XT21" s="276"/>
      <c r="XU21" s="276"/>
      <c r="XV21" s="276"/>
      <c r="XW21" s="276"/>
      <c r="XX21" s="276"/>
      <c r="XY21" s="276"/>
      <c r="XZ21" s="276"/>
      <c r="YA21" s="276"/>
      <c r="YB21" s="276"/>
      <c r="YC21" s="276"/>
      <c r="YD21" s="276"/>
      <c r="YE21" s="276"/>
      <c r="YF21" s="276"/>
      <c r="YG21" s="276"/>
      <c r="YH21" s="276"/>
      <c r="YI21" s="276"/>
      <c r="YJ21" s="276"/>
      <c r="YK21" s="276"/>
      <c r="YL21" s="276"/>
      <c r="YM21" s="276"/>
      <c r="YN21" s="276"/>
      <c r="YO21" s="276"/>
      <c r="YP21" s="276"/>
      <c r="YQ21" s="276"/>
      <c r="YR21" s="276"/>
      <c r="YS21" s="276"/>
      <c r="YT21" s="276"/>
      <c r="YU21" s="276"/>
      <c r="YV21" s="276"/>
      <c r="YW21" s="276"/>
      <c r="YX21" s="276"/>
      <c r="YY21" s="276"/>
      <c r="YZ21" s="276"/>
      <c r="ZA21" s="276"/>
      <c r="ZB21" s="276"/>
      <c r="ZC21" s="276"/>
      <c r="ZD21" s="276"/>
      <c r="ZE21" s="276"/>
      <c r="ZF21" s="276"/>
      <c r="ZG21" s="276"/>
      <c r="ZH21" s="276"/>
      <c r="ZI21" s="276"/>
      <c r="ZJ21" s="276"/>
      <c r="ZK21" s="276"/>
      <c r="ZL21" s="276"/>
      <c r="ZM21" s="276"/>
      <c r="ZN21" s="276"/>
      <c r="ZO21" s="276"/>
      <c r="ZP21" s="276"/>
      <c r="ZQ21" s="276"/>
      <c r="ZR21" s="276"/>
      <c r="ZS21" s="276"/>
      <c r="ZT21" s="276"/>
      <c r="ZU21" s="276"/>
      <c r="ZV21" s="276"/>
      <c r="ZW21" s="276"/>
      <c r="ZX21" s="276"/>
      <c r="ZY21" s="276"/>
      <c r="ZZ21" s="276"/>
      <c r="AAA21" s="276"/>
      <c r="AAB21" s="276"/>
      <c r="AAC21" s="276"/>
      <c r="AAD21" s="276"/>
      <c r="AAE21" s="276"/>
      <c r="AAF21" s="276"/>
      <c r="AAG21" s="276"/>
      <c r="AAH21" s="276"/>
      <c r="AAI21" s="276"/>
      <c r="AAJ21" s="276"/>
      <c r="AAK21" s="276"/>
      <c r="AAL21" s="276"/>
      <c r="AAM21" s="276"/>
      <c r="AAN21" s="276"/>
      <c r="AAO21" s="276"/>
      <c r="AAP21" s="276"/>
      <c r="AAQ21" s="276"/>
      <c r="AAR21" s="276"/>
      <c r="AAS21" s="276"/>
      <c r="AAT21" s="276"/>
      <c r="AAU21" s="276"/>
      <c r="AAV21" s="276"/>
      <c r="AAW21" s="276"/>
      <c r="AAX21" s="276"/>
      <c r="AAY21" s="276"/>
      <c r="AAZ21" s="276"/>
      <c r="ABA21" s="276"/>
      <c r="ABB21" s="276"/>
      <c r="ABC21" s="276"/>
      <c r="ABD21" s="276"/>
      <c r="ABE21" s="276"/>
      <c r="ABF21" s="276"/>
      <c r="ABG21" s="276"/>
      <c r="ABH21" s="276"/>
      <c r="ABI21" s="276"/>
      <c r="ABJ21" s="276"/>
      <c r="ABK21" s="276"/>
      <c r="ABL21" s="276"/>
      <c r="ABM21" s="276"/>
      <c r="ABN21" s="276"/>
      <c r="ABO21" s="276"/>
      <c r="ABP21" s="276"/>
      <c r="ABQ21" s="276"/>
      <c r="ABR21" s="276"/>
      <c r="ABS21" s="276"/>
      <c r="ABT21" s="276"/>
      <c r="ABU21" s="276"/>
      <c r="ABV21" s="276"/>
      <c r="ABW21" s="276"/>
      <c r="ABX21" s="276"/>
      <c r="ABY21" s="276"/>
      <c r="ABZ21" s="276"/>
      <c r="ACA21" s="276"/>
      <c r="ACB21" s="276"/>
      <c r="ACC21" s="276"/>
      <c r="ACD21" s="276"/>
      <c r="ACE21" s="276"/>
      <c r="ACF21" s="276"/>
      <c r="ACG21" s="276"/>
      <c r="ACH21" s="276"/>
      <c r="ACI21" s="276"/>
      <c r="ACJ21" s="276"/>
      <c r="ACK21" s="276"/>
      <c r="ACL21" s="276"/>
      <c r="ACM21" s="276"/>
      <c r="ACN21" s="276"/>
      <c r="ACO21" s="276"/>
      <c r="ACP21" s="276"/>
      <c r="ACQ21" s="276"/>
      <c r="ACR21" s="276"/>
      <c r="ACS21" s="276"/>
      <c r="ACT21" s="276"/>
      <c r="ACU21" s="276"/>
      <c r="ACV21" s="276"/>
      <c r="ACW21" s="276"/>
      <c r="ACX21" s="276"/>
      <c r="ACY21" s="276"/>
      <c r="ACZ21" s="276"/>
      <c r="ADA21" s="276"/>
      <c r="ADB21" s="276"/>
      <c r="ADC21" s="276"/>
      <c r="ADD21" s="276"/>
      <c r="ADE21" s="276"/>
      <c r="ADF21" s="276"/>
      <c r="ADG21" s="276"/>
      <c r="ADH21" s="276"/>
      <c r="ADI21" s="276"/>
      <c r="ADJ21" s="276"/>
      <c r="ADK21" s="276"/>
      <c r="ADL21" s="276"/>
      <c r="ADM21" s="276"/>
      <c r="ADN21" s="276"/>
      <c r="ADO21" s="276"/>
      <c r="ADP21" s="276"/>
      <c r="ADQ21" s="276"/>
      <c r="ADR21" s="276"/>
      <c r="ADS21" s="276"/>
      <c r="ADT21" s="276"/>
      <c r="ADU21" s="276"/>
      <c r="ADV21" s="276"/>
      <c r="ADW21" s="276"/>
      <c r="ADX21" s="276"/>
      <c r="ADY21" s="276"/>
      <c r="ADZ21" s="276"/>
      <c r="AEA21" s="276"/>
      <c r="AEB21" s="276"/>
      <c r="AEC21" s="276"/>
      <c r="AED21" s="276"/>
      <c r="AEE21" s="276"/>
      <c r="AEF21" s="276"/>
      <c r="AEG21" s="276"/>
      <c r="AEH21" s="276"/>
      <c r="AEI21" s="276"/>
      <c r="AEJ21" s="276"/>
      <c r="AEK21" s="276"/>
      <c r="AEL21" s="276"/>
      <c r="AEM21" s="276"/>
      <c r="AEN21" s="276"/>
      <c r="AEO21" s="276"/>
      <c r="AEP21" s="276"/>
      <c r="AEQ21" s="276"/>
      <c r="AER21" s="276"/>
      <c r="AES21" s="276"/>
      <c r="AET21" s="276"/>
      <c r="AEU21" s="276"/>
      <c r="AEV21" s="276"/>
      <c r="AEW21" s="276"/>
      <c r="AEX21" s="276"/>
      <c r="AEY21" s="276"/>
      <c r="AEZ21" s="276"/>
      <c r="AFA21" s="276"/>
      <c r="AFB21" s="276"/>
      <c r="AFC21" s="276"/>
      <c r="AFD21" s="276"/>
      <c r="AFE21" s="276"/>
      <c r="AFF21" s="276"/>
      <c r="AFG21" s="276"/>
      <c r="AFH21" s="276"/>
      <c r="AFI21" s="276"/>
      <c r="AFJ21" s="276"/>
      <c r="AFK21" s="276"/>
      <c r="AFL21" s="276"/>
      <c r="AFM21" s="276"/>
      <c r="AFN21" s="276"/>
      <c r="AFO21" s="276"/>
      <c r="AFP21" s="276"/>
      <c r="AFQ21" s="276"/>
      <c r="AFR21" s="276"/>
      <c r="AFS21" s="276"/>
      <c r="AFT21" s="276"/>
      <c r="AFU21" s="276"/>
      <c r="AFV21" s="276"/>
      <c r="AFW21" s="276"/>
      <c r="AFX21" s="276"/>
      <c r="AFY21" s="276"/>
      <c r="AFZ21" s="276"/>
      <c r="AGA21" s="276"/>
      <c r="AGB21" s="276"/>
      <c r="AGC21" s="276"/>
      <c r="AGD21" s="276"/>
      <c r="AGE21" s="276"/>
      <c r="AGF21" s="276"/>
      <c r="AGG21" s="276"/>
      <c r="AGH21" s="276"/>
      <c r="AGI21" s="276"/>
      <c r="AGJ21" s="276"/>
      <c r="AGK21" s="276"/>
      <c r="AGL21" s="276"/>
      <c r="AGM21" s="276"/>
      <c r="AGN21" s="276"/>
      <c r="AGO21" s="276"/>
      <c r="AGP21" s="276"/>
      <c r="AGQ21" s="276"/>
      <c r="AGR21" s="276"/>
      <c r="AGS21" s="276"/>
      <c r="AGT21" s="276"/>
      <c r="AGU21" s="276"/>
      <c r="AGV21" s="276"/>
      <c r="AGW21" s="276"/>
      <c r="AGX21" s="276"/>
      <c r="AGY21" s="276"/>
      <c r="AGZ21" s="276"/>
      <c r="AHA21" s="276"/>
      <c r="AHB21" s="276"/>
      <c r="AHC21" s="276"/>
      <c r="AHD21" s="276"/>
      <c r="AHE21" s="276"/>
      <c r="AHF21" s="276"/>
      <c r="AHG21" s="276"/>
      <c r="AHH21" s="276"/>
      <c r="AHI21" s="276"/>
      <c r="AHJ21" s="276"/>
      <c r="AHK21" s="276"/>
      <c r="AHL21" s="276"/>
      <c r="AHM21" s="276"/>
      <c r="AHN21" s="276"/>
      <c r="AHO21" s="276"/>
      <c r="AHP21" s="276"/>
      <c r="AHQ21" s="276"/>
      <c r="AHR21" s="276"/>
      <c r="AHS21" s="276"/>
      <c r="AHT21" s="276"/>
      <c r="AHU21" s="276"/>
      <c r="AHV21" s="276"/>
      <c r="AHW21" s="276"/>
      <c r="AHX21" s="276"/>
      <c r="AHY21" s="276"/>
      <c r="AHZ21" s="276"/>
      <c r="AIA21" s="276"/>
      <c r="AIB21" s="276"/>
      <c r="AIC21" s="276"/>
      <c r="AID21" s="276"/>
      <c r="AIE21" s="276"/>
      <c r="AIF21" s="276"/>
      <c r="AIG21" s="276"/>
      <c r="AIH21" s="276"/>
      <c r="AII21" s="276"/>
      <c r="AIJ21" s="276"/>
      <c r="AIK21" s="276"/>
      <c r="AIL21" s="276"/>
      <c r="AIM21" s="276"/>
      <c r="AIN21" s="276"/>
      <c r="AIO21" s="276"/>
      <c r="AIP21" s="276"/>
      <c r="AIQ21" s="276"/>
      <c r="AIR21" s="276"/>
      <c r="AIS21" s="276"/>
      <c r="AIT21" s="276"/>
      <c r="AIU21" s="276"/>
      <c r="AIV21" s="276"/>
      <c r="AIW21" s="276"/>
      <c r="AIX21" s="276"/>
      <c r="AIY21" s="276"/>
      <c r="AIZ21" s="276"/>
      <c r="AJA21" s="276"/>
      <c r="AJB21" s="276"/>
      <c r="AJC21" s="276"/>
      <c r="AJD21" s="276"/>
      <c r="AJE21" s="276"/>
      <c r="AJF21" s="276"/>
      <c r="AJG21" s="276"/>
      <c r="AJH21" s="276"/>
      <c r="AJI21" s="276"/>
      <c r="AJJ21" s="276"/>
      <c r="AJK21" s="276"/>
      <c r="AJL21" s="276"/>
      <c r="AJM21" s="276"/>
      <c r="AJN21" s="276"/>
      <c r="AJO21" s="276"/>
      <c r="AJP21" s="276"/>
      <c r="AJQ21" s="276"/>
      <c r="AJR21" s="276"/>
      <c r="AJS21" s="276"/>
      <c r="AJT21" s="276"/>
      <c r="AJU21" s="276"/>
      <c r="AJV21" s="276"/>
      <c r="AJW21" s="276"/>
      <c r="AJX21" s="276"/>
      <c r="AJY21" s="276"/>
      <c r="AJZ21" s="276"/>
      <c r="AKA21" s="276"/>
      <c r="AKB21" s="276"/>
      <c r="AKC21" s="276"/>
      <c r="AKD21" s="276"/>
      <c r="AKE21" s="276"/>
      <c r="AKF21" s="276"/>
    </row>
    <row r="22" spans="1:968" s="174" customFormat="1">
      <c r="B22" s="899" t="s">
        <v>121</v>
      </c>
      <c r="C22" t="s">
        <v>60</v>
      </c>
      <c r="D22" s="898"/>
      <c r="E22" s="899">
        <v>0</v>
      </c>
      <c r="F22" s="899" t="s">
        <v>131</v>
      </c>
      <c r="G22" s="899">
        <v>34552</v>
      </c>
      <c r="H22" s="189">
        <v>-191021.04</v>
      </c>
      <c r="I22" s="189">
        <v>250666</v>
      </c>
      <c r="J22" s="189">
        <v>24623.169999999984</v>
      </c>
      <c r="K22" s="190">
        <v>275289.17</v>
      </c>
      <c r="L22" s="191">
        <v>0</v>
      </c>
      <c r="M22" s="191">
        <v>59644.959999999992</v>
      </c>
      <c r="N22" s="191">
        <v>84268.129999999976</v>
      </c>
      <c r="O22" s="192"/>
      <c r="P22" s="192">
        <f>M22/(1+GasDiscountRate)^1</f>
        <v>55329.276437847853</v>
      </c>
      <c r="Q22" s="192">
        <f t="shared" si="5"/>
        <v>78170.807050092742</v>
      </c>
      <c r="R22" s="192">
        <v>276870.88919605501</v>
      </c>
      <c r="S22" s="264"/>
      <c r="T22" s="188">
        <f t="shared" si="3"/>
        <v>5.0040576530413867</v>
      </c>
      <c r="U22" s="188">
        <f>(R22*1.1+S22)/Q22</f>
        <v>3.8960577434040862</v>
      </c>
      <c r="W22" s="277"/>
      <c r="X22" s="276"/>
      <c r="Y22" s="276"/>
      <c r="Z22" s="276"/>
      <c r="AA22" s="276"/>
      <c r="AB22" s="276"/>
      <c r="AC22" s="276"/>
      <c r="AD22" s="276"/>
      <c r="AE22" s="276"/>
      <c r="AF22" s="276"/>
      <c r="AG22" s="276"/>
      <c r="AH22" s="276"/>
      <c r="AI22" s="276"/>
      <c r="AJ22" s="276"/>
      <c r="AK22" s="276"/>
      <c r="AL22" s="276"/>
      <c r="AM22" s="276"/>
      <c r="AN22" s="276"/>
      <c r="AO22" s="276"/>
      <c r="AP22" s="276"/>
      <c r="AQ22" s="276"/>
      <c r="AR22" s="276"/>
      <c r="AS22" s="276"/>
      <c r="AT22" s="276"/>
      <c r="AU22" s="276"/>
      <c r="AV22" s="276"/>
      <c r="AW22" s="276"/>
      <c r="AX22" s="276"/>
      <c r="AY22" s="276"/>
      <c r="AZ22" s="276"/>
      <c r="BA22" s="276"/>
      <c r="BB22" s="276"/>
      <c r="BC22" s="276"/>
      <c r="BD22" s="276"/>
      <c r="BE22" s="276"/>
      <c r="BF22" s="276"/>
      <c r="BG22" s="276"/>
      <c r="BH22" s="276"/>
      <c r="BI22" s="276"/>
      <c r="BJ22" s="276"/>
      <c r="BK22" s="276"/>
      <c r="BL22" s="276"/>
      <c r="BM22" s="276"/>
      <c r="BN22" s="276"/>
      <c r="BO22" s="276"/>
      <c r="BP22" s="276"/>
      <c r="BQ22" s="276"/>
      <c r="BR22" s="276"/>
      <c r="BS22" s="276"/>
      <c r="BT22" s="276"/>
      <c r="BU22" s="276"/>
      <c r="BV22" s="276"/>
      <c r="BW22" s="276"/>
      <c r="BX22" s="276"/>
      <c r="BY22" s="276"/>
      <c r="BZ22" s="276"/>
      <c r="CA22" s="276"/>
      <c r="CB22" s="276"/>
      <c r="CC22" s="276"/>
      <c r="CD22" s="276"/>
      <c r="CE22" s="276"/>
      <c r="CF22" s="276"/>
      <c r="CG22" s="276"/>
      <c r="CH22" s="276"/>
      <c r="CI22" s="276"/>
      <c r="CJ22" s="276"/>
      <c r="CK22" s="276"/>
      <c r="CL22" s="276"/>
      <c r="CM22" s="276"/>
      <c r="CN22" s="276"/>
      <c r="CO22" s="276"/>
      <c r="CP22" s="276"/>
      <c r="CQ22" s="276"/>
      <c r="CR22" s="276"/>
      <c r="CS22" s="276"/>
      <c r="CT22" s="276"/>
      <c r="CU22" s="276"/>
      <c r="CV22" s="276"/>
      <c r="CW22" s="276"/>
      <c r="CX22" s="276"/>
      <c r="CY22" s="276"/>
      <c r="CZ22" s="276"/>
      <c r="DA22" s="276"/>
      <c r="DB22" s="276"/>
      <c r="DC22" s="276"/>
      <c r="DD22" s="276"/>
      <c r="DE22" s="276"/>
      <c r="DF22" s="276"/>
      <c r="DG22" s="276"/>
      <c r="DH22" s="276"/>
      <c r="DI22" s="276"/>
      <c r="DJ22" s="276"/>
      <c r="DK22" s="276"/>
      <c r="DL22" s="276"/>
      <c r="DM22" s="276"/>
      <c r="DN22" s="276"/>
      <c r="DO22" s="276"/>
      <c r="DP22" s="276"/>
      <c r="DQ22" s="276"/>
      <c r="DR22" s="276"/>
      <c r="DS22" s="276"/>
      <c r="DT22" s="276"/>
      <c r="DU22" s="276"/>
      <c r="DV22" s="276"/>
      <c r="DW22" s="276"/>
      <c r="DX22" s="276"/>
      <c r="DY22" s="276"/>
      <c r="DZ22" s="276"/>
      <c r="EA22" s="276"/>
      <c r="EB22" s="276"/>
      <c r="EC22" s="276"/>
      <c r="ED22" s="276"/>
      <c r="EE22" s="276"/>
      <c r="EF22" s="276"/>
      <c r="EG22" s="276"/>
      <c r="EH22" s="276"/>
      <c r="EI22" s="276"/>
      <c r="EJ22" s="276"/>
      <c r="EK22" s="276"/>
      <c r="EL22" s="276"/>
      <c r="EM22" s="276"/>
      <c r="EN22" s="276"/>
      <c r="EO22" s="276"/>
      <c r="EP22" s="276"/>
      <c r="EQ22" s="276"/>
      <c r="ER22" s="276"/>
      <c r="ES22" s="276"/>
      <c r="ET22" s="276"/>
      <c r="EU22" s="276"/>
      <c r="EV22" s="276"/>
      <c r="EW22" s="276"/>
      <c r="EX22" s="276"/>
      <c r="EY22" s="276"/>
      <c r="EZ22" s="276"/>
      <c r="FA22" s="276"/>
      <c r="FB22" s="276"/>
      <c r="FC22" s="276"/>
      <c r="FD22" s="276"/>
      <c r="FE22" s="276"/>
      <c r="FF22" s="276"/>
      <c r="FG22" s="276"/>
      <c r="FH22" s="276"/>
      <c r="FI22" s="276"/>
      <c r="FJ22" s="276"/>
      <c r="FK22" s="276"/>
      <c r="FL22" s="276"/>
      <c r="FM22" s="276"/>
      <c r="FN22" s="276"/>
      <c r="FO22" s="276"/>
      <c r="FP22" s="276"/>
      <c r="FQ22" s="276"/>
      <c r="FR22" s="276"/>
      <c r="FS22" s="276"/>
      <c r="FT22" s="276"/>
      <c r="FU22" s="276"/>
      <c r="FV22" s="276"/>
      <c r="FW22" s="276"/>
      <c r="FX22" s="276"/>
      <c r="FY22" s="276"/>
      <c r="FZ22" s="276"/>
      <c r="GA22" s="276"/>
      <c r="GB22" s="276"/>
      <c r="GC22" s="276"/>
      <c r="GD22" s="276"/>
      <c r="GE22" s="276"/>
      <c r="GF22" s="276"/>
      <c r="GG22" s="276"/>
      <c r="GH22" s="276"/>
      <c r="GI22" s="276"/>
      <c r="GJ22" s="276"/>
      <c r="GK22" s="276"/>
      <c r="GL22" s="276"/>
      <c r="GM22" s="276"/>
      <c r="GN22" s="276"/>
      <c r="GO22" s="276"/>
      <c r="GP22" s="276"/>
      <c r="GQ22" s="276"/>
      <c r="GR22" s="276"/>
      <c r="GS22" s="276"/>
      <c r="GT22" s="276"/>
      <c r="GU22" s="276"/>
      <c r="GV22" s="276"/>
      <c r="GW22" s="276"/>
      <c r="GX22" s="276"/>
      <c r="GY22" s="276"/>
      <c r="GZ22" s="276"/>
      <c r="HA22" s="276"/>
      <c r="HB22" s="276"/>
      <c r="HC22" s="276"/>
      <c r="HD22" s="276"/>
      <c r="HE22" s="276"/>
      <c r="HF22" s="276"/>
      <c r="HG22" s="276"/>
      <c r="HH22" s="276"/>
      <c r="HI22" s="276"/>
      <c r="HJ22" s="276"/>
      <c r="HK22" s="276"/>
      <c r="HL22" s="276"/>
      <c r="HM22" s="276"/>
      <c r="HN22" s="276"/>
      <c r="HO22" s="276"/>
      <c r="HP22" s="276"/>
      <c r="HQ22" s="276"/>
      <c r="HR22" s="276"/>
      <c r="HS22" s="276"/>
      <c r="HT22" s="276"/>
      <c r="HU22" s="276"/>
      <c r="HV22" s="276"/>
      <c r="HW22" s="276"/>
      <c r="HX22" s="276"/>
      <c r="HY22" s="276"/>
      <c r="HZ22" s="276"/>
      <c r="IA22" s="276"/>
      <c r="IB22" s="276"/>
      <c r="IC22" s="276"/>
      <c r="ID22" s="276"/>
      <c r="IE22" s="276"/>
      <c r="IF22" s="276"/>
      <c r="IG22" s="276"/>
      <c r="IH22" s="276"/>
      <c r="II22" s="276"/>
      <c r="IJ22" s="276"/>
      <c r="IK22" s="276"/>
      <c r="IL22" s="276"/>
      <c r="IM22" s="276"/>
      <c r="IN22" s="276"/>
      <c r="IO22" s="276"/>
      <c r="IP22" s="276"/>
      <c r="IQ22" s="276"/>
      <c r="IR22" s="276"/>
      <c r="IS22" s="276"/>
      <c r="IT22" s="276"/>
      <c r="IU22" s="276"/>
      <c r="IV22" s="276"/>
      <c r="IW22" s="276"/>
      <c r="IX22" s="276"/>
      <c r="IY22" s="276"/>
      <c r="IZ22" s="276"/>
      <c r="JA22" s="276"/>
      <c r="JB22" s="276"/>
      <c r="JC22" s="276"/>
      <c r="JD22" s="276"/>
      <c r="JE22" s="276"/>
      <c r="JF22" s="276"/>
      <c r="JG22" s="276"/>
      <c r="JH22" s="276"/>
      <c r="JI22" s="276"/>
      <c r="JJ22" s="276"/>
      <c r="JK22" s="276"/>
      <c r="JL22" s="276"/>
      <c r="JM22" s="276"/>
      <c r="JN22" s="276"/>
      <c r="JO22" s="276"/>
      <c r="JP22" s="276"/>
      <c r="JQ22" s="276"/>
      <c r="JR22" s="276"/>
      <c r="JS22" s="276"/>
      <c r="JT22" s="276"/>
      <c r="JU22" s="276"/>
      <c r="JV22" s="276"/>
      <c r="JW22" s="276"/>
      <c r="JX22" s="276"/>
      <c r="JY22" s="276"/>
      <c r="JZ22" s="276"/>
      <c r="KA22" s="276"/>
      <c r="KB22" s="276"/>
      <c r="KC22" s="276"/>
      <c r="KD22" s="276"/>
      <c r="KE22" s="276"/>
      <c r="KF22" s="276"/>
      <c r="KG22" s="276"/>
      <c r="KH22" s="276"/>
      <c r="KI22" s="276"/>
      <c r="KJ22" s="276"/>
      <c r="KK22" s="276"/>
      <c r="KL22" s="276"/>
      <c r="KM22" s="276"/>
      <c r="KN22" s="276"/>
      <c r="KO22" s="276"/>
      <c r="KP22" s="276"/>
      <c r="KQ22" s="276"/>
      <c r="KR22" s="276"/>
      <c r="KS22" s="276"/>
      <c r="KT22" s="276"/>
      <c r="KU22" s="276"/>
      <c r="KV22" s="276"/>
      <c r="KW22" s="276"/>
      <c r="KX22" s="276"/>
      <c r="KY22" s="276"/>
      <c r="KZ22" s="276"/>
      <c r="LA22" s="276"/>
      <c r="LB22" s="276"/>
      <c r="LC22" s="276"/>
      <c r="LD22" s="276"/>
      <c r="LE22" s="276"/>
      <c r="LF22" s="276"/>
      <c r="LG22" s="276"/>
      <c r="LH22" s="276"/>
      <c r="LI22" s="276"/>
      <c r="LJ22" s="276"/>
      <c r="LK22" s="276"/>
      <c r="LL22" s="276"/>
      <c r="LM22" s="276"/>
      <c r="LN22" s="276"/>
      <c r="LO22" s="276"/>
      <c r="LP22" s="276"/>
      <c r="LQ22" s="276"/>
      <c r="LR22" s="276"/>
      <c r="LS22" s="276"/>
      <c r="LT22" s="276"/>
      <c r="LU22" s="276"/>
      <c r="LV22" s="276"/>
      <c r="LW22" s="276"/>
      <c r="LX22" s="276"/>
      <c r="LY22" s="276"/>
      <c r="LZ22" s="276"/>
      <c r="MA22" s="276"/>
      <c r="MB22" s="276"/>
      <c r="MC22" s="276"/>
      <c r="MD22" s="276"/>
      <c r="ME22" s="276"/>
      <c r="MF22" s="276"/>
      <c r="MG22" s="276"/>
      <c r="MH22" s="276"/>
      <c r="MI22" s="276"/>
      <c r="MJ22" s="276"/>
      <c r="MK22" s="276"/>
      <c r="ML22" s="276"/>
      <c r="MM22" s="276"/>
      <c r="MN22" s="276"/>
      <c r="MO22" s="276"/>
      <c r="MP22" s="276"/>
      <c r="MQ22" s="276"/>
      <c r="MR22" s="276"/>
      <c r="MS22" s="276"/>
      <c r="MT22" s="276"/>
      <c r="MU22" s="276"/>
      <c r="MV22" s="276"/>
      <c r="MW22" s="276"/>
      <c r="MX22" s="276"/>
      <c r="MY22" s="276"/>
      <c r="MZ22" s="276"/>
      <c r="NA22" s="276"/>
      <c r="NB22" s="276"/>
      <c r="NC22" s="276"/>
      <c r="ND22" s="276"/>
      <c r="NE22" s="276"/>
      <c r="NF22" s="276"/>
      <c r="NG22" s="276"/>
      <c r="NH22" s="276"/>
      <c r="NI22" s="276"/>
      <c r="NJ22" s="276"/>
      <c r="NK22" s="276"/>
      <c r="NL22" s="276"/>
      <c r="NM22" s="276"/>
      <c r="NN22" s="276"/>
      <c r="NO22" s="276"/>
      <c r="NP22" s="276"/>
      <c r="NQ22" s="276"/>
      <c r="NR22" s="276"/>
      <c r="NS22" s="276"/>
      <c r="NT22" s="276"/>
      <c r="NU22" s="276"/>
      <c r="NV22" s="276"/>
      <c r="NW22" s="276"/>
      <c r="NX22" s="276"/>
      <c r="NY22" s="276"/>
      <c r="NZ22" s="276"/>
      <c r="OA22" s="276"/>
      <c r="OB22" s="276"/>
      <c r="OC22" s="276"/>
      <c r="OD22" s="276"/>
      <c r="OE22" s="276"/>
      <c r="OF22" s="276"/>
      <c r="OG22" s="276"/>
      <c r="OH22" s="276"/>
      <c r="OI22" s="276"/>
      <c r="OJ22" s="276"/>
      <c r="OK22" s="276"/>
      <c r="OL22" s="276"/>
      <c r="OM22" s="276"/>
      <c r="ON22" s="276"/>
      <c r="OO22" s="276"/>
      <c r="OP22" s="276"/>
      <c r="OQ22" s="276"/>
      <c r="OR22" s="276"/>
      <c r="OS22" s="276"/>
      <c r="OT22" s="276"/>
      <c r="OU22" s="276"/>
      <c r="OV22" s="276"/>
      <c r="OW22" s="276"/>
      <c r="OX22" s="276"/>
      <c r="OY22" s="276"/>
      <c r="OZ22" s="276"/>
      <c r="PA22" s="276"/>
      <c r="PB22" s="276"/>
      <c r="PC22" s="276"/>
      <c r="PD22" s="276"/>
      <c r="PE22" s="276"/>
      <c r="PF22" s="276"/>
      <c r="PG22" s="276"/>
      <c r="PH22" s="276"/>
      <c r="PI22" s="276"/>
      <c r="PJ22" s="276"/>
      <c r="PK22" s="276"/>
      <c r="PL22" s="276"/>
      <c r="PM22" s="276"/>
      <c r="PN22" s="276"/>
      <c r="PO22" s="276"/>
      <c r="PP22" s="276"/>
      <c r="PQ22" s="276"/>
      <c r="PR22" s="276"/>
      <c r="PS22" s="276"/>
      <c r="PT22" s="276"/>
      <c r="PU22" s="276"/>
      <c r="PV22" s="276"/>
      <c r="PW22" s="276"/>
      <c r="PX22" s="276"/>
      <c r="PY22" s="276"/>
      <c r="PZ22" s="276"/>
      <c r="QA22" s="276"/>
      <c r="QB22" s="276"/>
      <c r="QC22" s="276"/>
      <c r="QD22" s="276"/>
      <c r="QE22" s="276"/>
      <c r="QF22" s="276"/>
      <c r="QG22" s="276"/>
      <c r="QH22" s="276"/>
      <c r="QI22" s="276"/>
      <c r="QJ22" s="276"/>
      <c r="QK22" s="276"/>
      <c r="QL22" s="276"/>
      <c r="QM22" s="276"/>
      <c r="QN22" s="276"/>
      <c r="QO22" s="276"/>
      <c r="QP22" s="276"/>
      <c r="QQ22" s="276"/>
      <c r="QR22" s="276"/>
      <c r="QS22" s="276"/>
      <c r="QT22" s="276"/>
      <c r="QU22" s="276"/>
      <c r="QV22" s="276"/>
      <c r="QW22" s="276"/>
      <c r="QX22" s="276"/>
      <c r="QY22" s="276"/>
      <c r="QZ22" s="276"/>
      <c r="RA22" s="276"/>
      <c r="RB22" s="276"/>
      <c r="RC22" s="276"/>
      <c r="RD22" s="276"/>
      <c r="RE22" s="276"/>
      <c r="RF22" s="276"/>
      <c r="RG22" s="276"/>
      <c r="RH22" s="276"/>
      <c r="RI22" s="276"/>
      <c r="RJ22" s="276"/>
      <c r="RK22" s="276"/>
      <c r="RL22" s="276"/>
      <c r="RM22" s="276"/>
      <c r="RN22" s="276"/>
      <c r="RO22" s="276"/>
      <c r="RP22" s="276"/>
      <c r="RQ22" s="276"/>
      <c r="RR22" s="276"/>
      <c r="RS22" s="276"/>
      <c r="RT22" s="276"/>
      <c r="RU22" s="276"/>
      <c r="RV22" s="276"/>
      <c r="RW22" s="276"/>
      <c r="RX22" s="276"/>
      <c r="RY22" s="276"/>
      <c r="RZ22" s="276"/>
      <c r="SA22" s="276"/>
      <c r="SB22" s="276"/>
      <c r="SC22" s="276"/>
      <c r="SD22" s="276"/>
      <c r="SE22" s="276"/>
      <c r="SF22" s="276"/>
      <c r="SG22" s="276"/>
      <c r="SH22" s="276"/>
      <c r="SI22" s="276"/>
      <c r="SJ22" s="276"/>
      <c r="SK22" s="276"/>
      <c r="SL22" s="276"/>
      <c r="SM22" s="276"/>
      <c r="SN22" s="276"/>
      <c r="SO22" s="276"/>
      <c r="SP22" s="276"/>
      <c r="SQ22" s="276"/>
      <c r="SR22" s="276"/>
      <c r="SS22" s="276"/>
      <c r="ST22" s="276"/>
      <c r="SU22" s="276"/>
      <c r="SV22" s="276"/>
      <c r="SW22" s="276"/>
      <c r="SX22" s="276"/>
      <c r="SY22" s="276"/>
      <c r="SZ22" s="276"/>
      <c r="TA22" s="276"/>
      <c r="TB22" s="276"/>
      <c r="TC22" s="276"/>
      <c r="TD22" s="276"/>
      <c r="TE22" s="276"/>
      <c r="TF22" s="276"/>
      <c r="TG22" s="276"/>
      <c r="TH22" s="276"/>
      <c r="TI22" s="276"/>
      <c r="TJ22" s="276"/>
      <c r="TK22" s="276"/>
      <c r="TL22" s="276"/>
      <c r="TM22" s="276"/>
      <c r="TN22" s="276"/>
      <c r="TO22" s="276"/>
      <c r="TP22" s="276"/>
      <c r="TQ22" s="276"/>
      <c r="TR22" s="276"/>
      <c r="TS22" s="276"/>
      <c r="TT22" s="276"/>
      <c r="TU22" s="276"/>
      <c r="TV22" s="276"/>
      <c r="TW22" s="276"/>
      <c r="TX22" s="276"/>
      <c r="TY22" s="276"/>
      <c r="TZ22" s="276"/>
      <c r="UA22" s="276"/>
      <c r="UB22" s="276"/>
      <c r="UC22" s="276"/>
      <c r="UD22" s="276"/>
      <c r="UE22" s="276"/>
      <c r="UF22" s="276"/>
      <c r="UG22" s="276"/>
      <c r="UH22" s="276"/>
      <c r="UI22" s="276"/>
      <c r="UJ22" s="276"/>
      <c r="UK22" s="276"/>
      <c r="UL22" s="276"/>
      <c r="UM22" s="276"/>
      <c r="UN22" s="276"/>
      <c r="UO22" s="276"/>
      <c r="UP22" s="276"/>
      <c r="UQ22" s="276"/>
      <c r="UR22" s="276"/>
      <c r="US22" s="276"/>
      <c r="UT22" s="276"/>
      <c r="UU22" s="276"/>
      <c r="UV22" s="276"/>
      <c r="UW22" s="276"/>
      <c r="UX22" s="276"/>
      <c r="UY22" s="276"/>
      <c r="UZ22" s="276"/>
      <c r="VA22" s="276"/>
      <c r="VB22" s="276"/>
      <c r="VC22" s="276"/>
      <c r="VD22" s="276"/>
      <c r="VE22" s="276"/>
      <c r="VF22" s="276"/>
      <c r="VG22" s="276"/>
      <c r="VH22" s="276"/>
      <c r="VI22" s="276"/>
      <c r="VJ22" s="276"/>
      <c r="VK22" s="276"/>
      <c r="VL22" s="276"/>
      <c r="VM22" s="276"/>
      <c r="VN22" s="276"/>
      <c r="VO22" s="276"/>
      <c r="VP22" s="276"/>
      <c r="VQ22" s="276"/>
      <c r="VR22" s="276"/>
      <c r="VS22" s="276"/>
      <c r="VT22" s="276"/>
      <c r="VU22" s="276"/>
      <c r="VV22" s="276"/>
      <c r="VW22" s="276"/>
      <c r="VX22" s="276"/>
      <c r="VY22" s="276"/>
      <c r="VZ22" s="276"/>
      <c r="WA22" s="276"/>
      <c r="WB22" s="276"/>
      <c r="WC22" s="276"/>
      <c r="WD22" s="276"/>
      <c r="WE22" s="276"/>
      <c r="WF22" s="276"/>
      <c r="WG22" s="276"/>
      <c r="WH22" s="276"/>
      <c r="WI22" s="276"/>
      <c r="WJ22" s="276"/>
      <c r="WK22" s="276"/>
      <c r="WL22" s="276"/>
      <c r="WM22" s="276"/>
      <c r="WN22" s="276"/>
      <c r="WO22" s="276"/>
      <c r="WP22" s="276"/>
      <c r="WQ22" s="276"/>
      <c r="WR22" s="276"/>
      <c r="WS22" s="276"/>
      <c r="WT22" s="276"/>
      <c r="WU22" s="276"/>
      <c r="WV22" s="276"/>
      <c r="WW22" s="276"/>
      <c r="WX22" s="276"/>
      <c r="WY22" s="276"/>
      <c r="WZ22" s="276"/>
      <c r="XA22" s="276"/>
      <c r="XB22" s="276"/>
      <c r="XC22" s="276"/>
      <c r="XD22" s="276"/>
      <c r="XE22" s="276"/>
      <c r="XF22" s="276"/>
      <c r="XG22" s="276"/>
      <c r="XH22" s="276"/>
      <c r="XI22" s="276"/>
      <c r="XJ22" s="276"/>
      <c r="XK22" s="276"/>
      <c r="XL22" s="276"/>
      <c r="XM22" s="276"/>
      <c r="XN22" s="276"/>
      <c r="XO22" s="276"/>
      <c r="XP22" s="276"/>
      <c r="XQ22" s="276"/>
      <c r="XR22" s="276"/>
      <c r="XS22" s="276"/>
      <c r="XT22" s="276"/>
      <c r="XU22" s="276"/>
      <c r="XV22" s="276"/>
      <c r="XW22" s="276"/>
      <c r="XX22" s="276"/>
      <c r="XY22" s="276"/>
      <c r="XZ22" s="276"/>
      <c r="YA22" s="276"/>
      <c r="YB22" s="276"/>
      <c r="YC22" s="276"/>
      <c r="YD22" s="276"/>
      <c r="YE22" s="276"/>
      <c r="YF22" s="276"/>
      <c r="YG22" s="276"/>
      <c r="YH22" s="276"/>
      <c r="YI22" s="276"/>
      <c r="YJ22" s="276"/>
      <c r="YK22" s="276"/>
      <c r="YL22" s="276"/>
      <c r="YM22" s="276"/>
      <c r="YN22" s="276"/>
      <c r="YO22" s="276"/>
      <c r="YP22" s="276"/>
      <c r="YQ22" s="276"/>
      <c r="YR22" s="276"/>
      <c r="YS22" s="276"/>
      <c r="YT22" s="276"/>
      <c r="YU22" s="276"/>
      <c r="YV22" s="276"/>
      <c r="YW22" s="276"/>
      <c r="YX22" s="276"/>
      <c r="YY22" s="276"/>
      <c r="YZ22" s="276"/>
      <c r="ZA22" s="276"/>
      <c r="ZB22" s="276"/>
      <c r="ZC22" s="276"/>
      <c r="ZD22" s="276"/>
      <c r="ZE22" s="276"/>
      <c r="ZF22" s="276"/>
      <c r="ZG22" s="276"/>
      <c r="ZH22" s="276"/>
      <c r="ZI22" s="276"/>
      <c r="ZJ22" s="276"/>
      <c r="ZK22" s="276"/>
      <c r="ZL22" s="276"/>
      <c r="ZM22" s="276"/>
      <c r="ZN22" s="276"/>
      <c r="ZO22" s="276"/>
      <c r="ZP22" s="276"/>
      <c r="ZQ22" s="276"/>
      <c r="ZR22" s="276"/>
      <c r="ZS22" s="276"/>
      <c r="ZT22" s="276"/>
      <c r="ZU22" s="276"/>
      <c r="ZV22" s="276"/>
      <c r="ZW22" s="276"/>
      <c r="ZX22" s="276"/>
      <c r="ZY22" s="276"/>
      <c r="ZZ22" s="276"/>
      <c r="AAA22" s="276"/>
      <c r="AAB22" s="276"/>
      <c r="AAC22" s="276"/>
      <c r="AAD22" s="276"/>
      <c r="AAE22" s="276"/>
      <c r="AAF22" s="276"/>
      <c r="AAG22" s="276"/>
      <c r="AAH22" s="276"/>
      <c r="AAI22" s="276"/>
      <c r="AAJ22" s="276"/>
      <c r="AAK22" s="276"/>
      <c r="AAL22" s="276"/>
      <c r="AAM22" s="276"/>
      <c r="AAN22" s="276"/>
      <c r="AAO22" s="276"/>
      <c r="AAP22" s="276"/>
      <c r="AAQ22" s="276"/>
      <c r="AAR22" s="276"/>
      <c r="AAS22" s="276"/>
      <c r="AAT22" s="276"/>
      <c r="AAU22" s="276"/>
      <c r="AAV22" s="276"/>
      <c r="AAW22" s="276"/>
      <c r="AAX22" s="276"/>
      <c r="AAY22" s="276"/>
      <c r="AAZ22" s="276"/>
      <c r="ABA22" s="276"/>
      <c r="ABB22" s="276"/>
      <c r="ABC22" s="276"/>
      <c r="ABD22" s="276"/>
      <c r="ABE22" s="276"/>
      <c r="ABF22" s="276"/>
      <c r="ABG22" s="276"/>
      <c r="ABH22" s="276"/>
      <c r="ABI22" s="276"/>
      <c r="ABJ22" s="276"/>
      <c r="ABK22" s="276"/>
      <c r="ABL22" s="276"/>
      <c r="ABM22" s="276"/>
      <c r="ABN22" s="276"/>
      <c r="ABO22" s="276"/>
      <c r="ABP22" s="276"/>
      <c r="ABQ22" s="276"/>
      <c r="ABR22" s="276"/>
      <c r="ABS22" s="276"/>
      <c r="ABT22" s="276"/>
      <c r="ABU22" s="276"/>
      <c r="ABV22" s="276"/>
      <c r="ABW22" s="276"/>
      <c r="ABX22" s="276"/>
      <c r="ABY22" s="276"/>
      <c r="ABZ22" s="276"/>
      <c r="ACA22" s="276"/>
      <c r="ACB22" s="276"/>
      <c r="ACC22" s="276"/>
      <c r="ACD22" s="276"/>
      <c r="ACE22" s="276"/>
      <c r="ACF22" s="276"/>
      <c r="ACG22" s="276"/>
      <c r="ACH22" s="276"/>
      <c r="ACI22" s="276"/>
      <c r="ACJ22" s="276"/>
      <c r="ACK22" s="276"/>
      <c r="ACL22" s="276"/>
      <c r="ACM22" s="276"/>
      <c r="ACN22" s="276"/>
      <c r="ACO22" s="276"/>
      <c r="ACP22" s="276"/>
      <c r="ACQ22" s="276"/>
      <c r="ACR22" s="276"/>
      <c r="ACS22" s="276"/>
      <c r="ACT22" s="276"/>
      <c r="ACU22" s="276"/>
      <c r="ACV22" s="276"/>
      <c r="ACW22" s="276"/>
      <c r="ACX22" s="276"/>
      <c r="ACY22" s="276"/>
      <c r="ACZ22" s="276"/>
      <c r="ADA22" s="276"/>
      <c r="ADB22" s="276"/>
      <c r="ADC22" s="276"/>
      <c r="ADD22" s="276"/>
      <c r="ADE22" s="276"/>
      <c r="ADF22" s="276"/>
      <c r="ADG22" s="276"/>
      <c r="ADH22" s="276"/>
      <c r="ADI22" s="276"/>
      <c r="ADJ22" s="276"/>
      <c r="ADK22" s="276"/>
      <c r="ADL22" s="276"/>
      <c r="ADM22" s="276"/>
      <c r="ADN22" s="276"/>
      <c r="ADO22" s="276"/>
      <c r="ADP22" s="276"/>
      <c r="ADQ22" s="276"/>
      <c r="ADR22" s="276"/>
      <c r="ADS22" s="276"/>
      <c r="ADT22" s="276"/>
      <c r="ADU22" s="276"/>
      <c r="ADV22" s="276"/>
      <c r="ADW22" s="276"/>
      <c r="ADX22" s="276"/>
      <c r="ADY22" s="276"/>
      <c r="ADZ22" s="276"/>
      <c r="AEA22" s="276"/>
      <c r="AEB22" s="276"/>
      <c r="AEC22" s="276"/>
      <c r="AED22" s="276"/>
      <c r="AEE22" s="276"/>
      <c r="AEF22" s="276"/>
      <c r="AEG22" s="276"/>
      <c r="AEH22" s="276"/>
      <c r="AEI22" s="276"/>
      <c r="AEJ22" s="276"/>
      <c r="AEK22" s="276"/>
      <c r="AEL22" s="276"/>
      <c r="AEM22" s="276"/>
      <c r="AEN22" s="276"/>
      <c r="AEO22" s="276"/>
      <c r="AEP22" s="276"/>
      <c r="AEQ22" s="276"/>
      <c r="AER22" s="276"/>
      <c r="AES22" s="276"/>
      <c r="AET22" s="276"/>
      <c r="AEU22" s="276"/>
      <c r="AEV22" s="276"/>
      <c r="AEW22" s="276"/>
      <c r="AEX22" s="276"/>
      <c r="AEY22" s="276"/>
      <c r="AEZ22" s="276"/>
      <c r="AFA22" s="276"/>
      <c r="AFB22" s="276"/>
      <c r="AFC22" s="276"/>
      <c r="AFD22" s="276"/>
      <c r="AFE22" s="276"/>
      <c r="AFF22" s="276"/>
      <c r="AFG22" s="276"/>
      <c r="AFH22" s="276"/>
      <c r="AFI22" s="276"/>
      <c r="AFJ22" s="276"/>
      <c r="AFK22" s="276"/>
      <c r="AFL22" s="276"/>
      <c r="AFM22" s="276"/>
      <c r="AFN22" s="276"/>
      <c r="AFO22" s="276"/>
      <c r="AFP22" s="276"/>
      <c r="AFQ22" s="276"/>
      <c r="AFR22" s="276"/>
      <c r="AFS22" s="276"/>
      <c r="AFT22" s="276"/>
      <c r="AFU22" s="276"/>
      <c r="AFV22" s="276"/>
      <c r="AFW22" s="276"/>
      <c r="AFX22" s="276"/>
      <c r="AFY22" s="276"/>
      <c r="AFZ22" s="276"/>
      <c r="AGA22" s="276"/>
      <c r="AGB22" s="276"/>
      <c r="AGC22" s="276"/>
      <c r="AGD22" s="276"/>
      <c r="AGE22" s="276"/>
      <c r="AGF22" s="276"/>
      <c r="AGG22" s="276"/>
      <c r="AGH22" s="276"/>
      <c r="AGI22" s="276"/>
      <c r="AGJ22" s="276"/>
      <c r="AGK22" s="276"/>
      <c r="AGL22" s="276"/>
      <c r="AGM22" s="276"/>
      <c r="AGN22" s="276"/>
      <c r="AGO22" s="276"/>
      <c r="AGP22" s="276"/>
      <c r="AGQ22" s="276"/>
      <c r="AGR22" s="276"/>
      <c r="AGS22" s="276"/>
      <c r="AGT22" s="276"/>
      <c r="AGU22" s="276"/>
      <c r="AGV22" s="276"/>
      <c r="AGW22" s="276"/>
      <c r="AGX22" s="276"/>
      <c r="AGY22" s="276"/>
      <c r="AGZ22" s="276"/>
      <c r="AHA22" s="276"/>
      <c r="AHB22" s="276"/>
      <c r="AHC22" s="276"/>
      <c r="AHD22" s="276"/>
      <c r="AHE22" s="276"/>
      <c r="AHF22" s="276"/>
      <c r="AHG22" s="276"/>
      <c r="AHH22" s="276"/>
      <c r="AHI22" s="276"/>
      <c r="AHJ22" s="276"/>
      <c r="AHK22" s="276"/>
      <c r="AHL22" s="276"/>
      <c r="AHM22" s="276"/>
      <c r="AHN22" s="276"/>
      <c r="AHO22" s="276"/>
      <c r="AHP22" s="276"/>
      <c r="AHQ22" s="276"/>
      <c r="AHR22" s="276"/>
      <c r="AHS22" s="276"/>
      <c r="AHT22" s="276"/>
      <c r="AHU22" s="276"/>
      <c r="AHV22" s="276"/>
      <c r="AHW22" s="276"/>
      <c r="AHX22" s="276"/>
      <c r="AHY22" s="276"/>
      <c r="AHZ22" s="276"/>
      <c r="AIA22" s="276"/>
      <c r="AIB22" s="276"/>
      <c r="AIC22" s="276"/>
      <c r="AID22" s="276"/>
      <c r="AIE22" s="276"/>
      <c r="AIF22" s="276"/>
      <c r="AIG22" s="276"/>
      <c r="AIH22" s="276"/>
      <c r="AII22" s="276"/>
      <c r="AIJ22" s="276"/>
      <c r="AIK22" s="276"/>
      <c r="AIL22" s="276"/>
      <c r="AIM22" s="276"/>
      <c r="AIN22" s="276"/>
      <c r="AIO22" s="276"/>
      <c r="AIP22" s="276"/>
      <c r="AIQ22" s="276"/>
      <c r="AIR22" s="276"/>
      <c r="AIS22" s="276"/>
      <c r="AIT22" s="276"/>
      <c r="AIU22" s="276"/>
      <c r="AIV22" s="276"/>
      <c r="AIW22" s="276"/>
      <c r="AIX22" s="276"/>
      <c r="AIY22" s="276"/>
      <c r="AIZ22" s="276"/>
      <c r="AJA22" s="276"/>
      <c r="AJB22" s="276"/>
      <c r="AJC22" s="276"/>
      <c r="AJD22" s="276"/>
      <c r="AJE22" s="276"/>
      <c r="AJF22" s="276"/>
      <c r="AJG22" s="276"/>
      <c r="AJH22" s="276"/>
      <c r="AJI22" s="276"/>
      <c r="AJJ22" s="276"/>
      <c r="AJK22" s="276"/>
      <c r="AJL22" s="276"/>
      <c r="AJM22" s="276"/>
      <c r="AJN22" s="276"/>
      <c r="AJO22" s="276"/>
      <c r="AJP22" s="276"/>
      <c r="AJQ22" s="276"/>
      <c r="AJR22" s="276"/>
      <c r="AJS22" s="276"/>
      <c r="AJT22" s="276"/>
      <c r="AJU22" s="276"/>
      <c r="AJV22" s="276"/>
      <c r="AJW22" s="276"/>
      <c r="AJX22" s="276"/>
      <c r="AJY22" s="276"/>
      <c r="AJZ22" s="276"/>
      <c r="AKA22" s="276"/>
      <c r="AKB22" s="276"/>
      <c r="AKC22" s="276"/>
      <c r="AKD22" s="276"/>
      <c r="AKE22" s="276"/>
      <c r="AKF22" s="276"/>
    </row>
    <row r="23" spans="1:968" s="174" customFormat="1">
      <c r="B23" s="899" t="s">
        <v>122</v>
      </c>
      <c r="C23" t="s">
        <v>61</v>
      </c>
      <c r="D23" s="898"/>
      <c r="E23" s="899">
        <v>3</v>
      </c>
      <c r="F23" s="899" t="s">
        <v>131</v>
      </c>
      <c r="G23" s="899">
        <v>861734</v>
      </c>
      <c r="H23" s="189">
        <v>472812.56000000006</v>
      </c>
      <c r="I23" s="189">
        <v>230493.74</v>
      </c>
      <c r="J23" s="189">
        <v>68200.44</v>
      </c>
      <c r="K23" s="190">
        <v>298694.18</v>
      </c>
      <c r="L23" s="191">
        <v>0</v>
      </c>
      <c r="M23" s="191">
        <v>703306.3</v>
      </c>
      <c r="N23" s="191">
        <v>771506.74</v>
      </c>
      <c r="O23" s="192"/>
      <c r="P23" s="192">
        <f>M23/(1+GasDiscountRate)^1</f>
        <v>652417.71799628937</v>
      </c>
      <c r="Q23" s="192">
        <f t="shared" si="5"/>
        <v>715683.43228200369</v>
      </c>
      <c r="R23" s="192">
        <v>1569508.7053901514</v>
      </c>
      <c r="S23" s="264">
        <v>0</v>
      </c>
      <c r="T23" s="188">
        <f t="shared" si="3"/>
        <v>2.4056806890690208</v>
      </c>
      <c r="U23" s="188">
        <f>(R23*1.1+S23)/Q23</f>
        <v>2.4123229602007643</v>
      </c>
      <c r="W23" s="277"/>
      <c r="X23" s="276"/>
      <c r="Y23" s="276"/>
      <c r="Z23" s="276"/>
      <c r="AA23" s="276"/>
      <c r="AB23" s="276"/>
      <c r="AC23" s="276"/>
      <c r="AD23" s="276"/>
      <c r="AE23" s="276"/>
      <c r="AF23" s="276"/>
      <c r="AG23" s="276"/>
      <c r="AH23" s="276"/>
      <c r="AI23" s="276"/>
      <c r="AJ23" s="276"/>
      <c r="AK23" s="276"/>
      <c r="AL23" s="276"/>
      <c r="AM23" s="276"/>
      <c r="AN23" s="276"/>
      <c r="AO23" s="276"/>
      <c r="AP23" s="276"/>
      <c r="AQ23" s="276"/>
      <c r="AR23" s="276"/>
      <c r="AS23" s="276"/>
      <c r="AT23" s="276"/>
      <c r="AU23" s="276"/>
      <c r="AV23" s="276"/>
      <c r="AW23" s="276"/>
      <c r="AX23" s="276"/>
      <c r="AY23" s="276"/>
      <c r="AZ23" s="276"/>
      <c r="BA23" s="276"/>
      <c r="BB23" s="276"/>
      <c r="BC23" s="276"/>
      <c r="BD23" s="276"/>
      <c r="BE23" s="276"/>
      <c r="BF23" s="276"/>
      <c r="BG23" s="276"/>
      <c r="BH23" s="276"/>
      <c r="BI23" s="276"/>
      <c r="BJ23" s="276"/>
      <c r="BK23" s="276"/>
      <c r="BL23" s="276"/>
      <c r="BM23" s="276"/>
      <c r="BN23" s="276"/>
      <c r="BO23" s="276"/>
      <c r="BP23" s="276"/>
      <c r="BQ23" s="276"/>
      <c r="BR23" s="276"/>
      <c r="BS23" s="276"/>
      <c r="BT23" s="276"/>
      <c r="BU23" s="276"/>
      <c r="BV23" s="276"/>
      <c r="BW23" s="276"/>
      <c r="BX23" s="276"/>
      <c r="BY23" s="276"/>
      <c r="BZ23" s="276"/>
      <c r="CA23" s="276"/>
      <c r="CB23" s="276"/>
      <c r="CC23" s="276"/>
      <c r="CD23" s="276"/>
      <c r="CE23" s="276"/>
      <c r="CF23" s="276"/>
      <c r="CG23" s="276"/>
      <c r="CH23" s="276"/>
      <c r="CI23" s="276"/>
      <c r="CJ23" s="276"/>
      <c r="CK23" s="276"/>
      <c r="CL23" s="276"/>
      <c r="CM23" s="276"/>
      <c r="CN23" s="276"/>
      <c r="CO23" s="276"/>
      <c r="CP23" s="276"/>
      <c r="CQ23" s="276"/>
      <c r="CR23" s="276"/>
      <c r="CS23" s="276"/>
      <c r="CT23" s="276"/>
      <c r="CU23" s="276"/>
      <c r="CV23" s="276"/>
      <c r="CW23" s="276"/>
      <c r="CX23" s="276"/>
      <c r="CY23" s="276"/>
      <c r="CZ23" s="276"/>
      <c r="DA23" s="276"/>
      <c r="DB23" s="276"/>
      <c r="DC23" s="276"/>
      <c r="DD23" s="276"/>
      <c r="DE23" s="276"/>
      <c r="DF23" s="276"/>
      <c r="DG23" s="276"/>
      <c r="DH23" s="276"/>
      <c r="DI23" s="276"/>
      <c r="DJ23" s="276"/>
      <c r="DK23" s="276"/>
      <c r="DL23" s="276"/>
      <c r="DM23" s="276"/>
      <c r="DN23" s="276"/>
      <c r="DO23" s="276"/>
      <c r="DP23" s="276"/>
      <c r="DQ23" s="276"/>
      <c r="DR23" s="276"/>
      <c r="DS23" s="276"/>
      <c r="DT23" s="276"/>
      <c r="DU23" s="276"/>
      <c r="DV23" s="276"/>
      <c r="DW23" s="276"/>
      <c r="DX23" s="276"/>
      <c r="DY23" s="276"/>
      <c r="DZ23" s="276"/>
      <c r="EA23" s="276"/>
      <c r="EB23" s="276"/>
      <c r="EC23" s="276"/>
      <c r="ED23" s="276"/>
      <c r="EE23" s="276"/>
      <c r="EF23" s="276"/>
      <c r="EG23" s="276"/>
      <c r="EH23" s="276"/>
      <c r="EI23" s="276"/>
      <c r="EJ23" s="276"/>
      <c r="EK23" s="276"/>
      <c r="EL23" s="276"/>
      <c r="EM23" s="276"/>
      <c r="EN23" s="276"/>
      <c r="EO23" s="276"/>
      <c r="EP23" s="276"/>
      <c r="EQ23" s="276"/>
      <c r="ER23" s="276"/>
      <c r="ES23" s="276"/>
      <c r="ET23" s="276"/>
      <c r="EU23" s="276"/>
      <c r="EV23" s="276"/>
      <c r="EW23" s="276"/>
      <c r="EX23" s="276"/>
      <c r="EY23" s="276"/>
      <c r="EZ23" s="276"/>
      <c r="FA23" s="276"/>
      <c r="FB23" s="276"/>
      <c r="FC23" s="276"/>
      <c r="FD23" s="276"/>
      <c r="FE23" s="276"/>
      <c r="FF23" s="276"/>
      <c r="FG23" s="276"/>
      <c r="FH23" s="276"/>
      <c r="FI23" s="276"/>
      <c r="FJ23" s="276"/>
      <c r="FK23" s="276"/>
      <c r="FL23" s="276"/>
      <c r="FM23" s="276"/>
      <c r="FN23" s="276"/>
      <c r="FO23" s="276"/>
      <c r="FP23" s="276"/>
      <c r="FQ23" s="276"/>
      <c r="FR23" s="276"/>
      <c r="FS23" s="276"/>
      <c r="FT23" s="276"/>
      <c r="FU23" s="276"/>
      <c r="FV23" s="276"/>
      <c r="FW23" s="276"/>
      <c r="FX23" s="276"/>
      <c r="FY23" s="276"/>
      <c r="FZ23" s="276"/>
      <c r="GA23" s="276"/>
      <c r="GB23" s="276"/>
      <c r="GC23" s="276"/>
      <c r="GD23" s="276"/>
      <c r="GE23" s="276"/>
      <c r="GF23" s="276"/>
      <c r="GG23" s="276"/>
      <c r="GH23" s="276"/>
      <c r="GI23" s="276"/>
      <c r="GJ23" s="276"/>
      <c r="GK23" s="276"/>
      <c r="GL23" s="276"/>
      <c r="GM23" s="276"/>
      <c r="GN23" s="276"/>
      <c r="GO23" s="276"/>
      <c r="GP23" s="276"/>
      <c r="GQ23" s="276"/>
      <c r="GR23" s="276"/>
      <c r="GS23" s="276"/>
      <c r="GT23" s="276"/>
      <c r="GU23" s="276"/>
      <c r="GV23" s="276"/>
      <c r="GW23" s="276"/>
      <c r="GX23" s="276"/>
      <c r="GY23" s="276"/>
      <c r="GZ23" s="276"/>
      <c r="HA23" s="276"/>
      <c r="HB23" s="276"/>
      <c r="HC23" s="276"/>
      <c r="HD23" s="276"/>
      <c r="HE23" s="276"/>
      <c r="HF23" s="276"/>
      <c r="HG23" s="276"/>
      <c r="HH23" s="276"/>
      <c r="HI23" s="276"/>
      <c r="HJ23" s="276"/>
      <c r="HK23" s="276"/>
      <c r="HL23" s="276"/>
      <c r="HM23" s="276"/>
      <c r="HN23" s="276"/>
      <c r="HO23" s="276"/>
      <c r="HP23" s="276"/>
      <c r="HQ23" s="276"/>
      <c r="HR23" s="276"/>
      <c r="HS23" s="276"/>
      <c r="HT23" s="276"/>
      <c r="HU23" s="276"/>
      <c r="HV23" s="276"/>
      <c r="HW23" s="276"/>
      <c r="HX23" s="276"/>
      <c r="HY23" s="276"/>
      <c r="HZ23" s="276"/>
      <c r="IA23" s="276"/>
      <c r="IB23" s="276"/>
      <c r="IC23" s="276"/>
      <c r="ID23" s="276"/>
      <c r="IE23" s="276"/>
      <c r="IF23" s="276"/>
      <c r="IG23" s="276"/>
      <c r="IH23" s="276"/>
      <c r="II23" s="276"/>
      <c r="IJ23" s="276"/>
      <c r="IK23" s="276"/>
      <c r="IL23" s="276"/>
      <c r="IM23" s="276"/>
      <c r="IN23" s="276"/>
      <c r="IO23" s="276"/>
      <c r="IP23" s="276"/>
      <c r="IQ23" s="276"/>
      <c r="IR23" s="276"/>
      <c r="IS23" s="276"/>
      <c r="IT23" s="276"/>
      <c r="IU23" s="276"/>
      <c r="IV23" s="276"/>
      <c r="IW23" s="276"/>
      <c r="IX23" s="276"/>
      <c r="IY23" s="276"/>
      <c r="IZ23" s="276"/>
      <c r="JA23" s="276"/>
      <c r="JB23" s="276"/>
      <c r="JC23" s="276"/>
      <c r="JD23" s="276"/>
      <c r="JE23" s="276"/>
      <c r="JF23" s="276"/>
      <c r="JG23" s="276"/>
      <c r="JH23" s="276"/>
      <c r="JI23" s="276"/>
      <c r="JJ23" s="276"/>
      <c r="JK23" s="276"/>
      <c r="JL23" s="276"/>
      <c r="JM23" s="276"/>
      <c r="JN23" s="276"/>
      <c r="JO23" s="276"/>
      <c r="JP23" s="276"/>
      <c r="JQ23" s="276"/>
      <c r="JR23" s="276"/>
      <c r="JS23" s="276"/>
      <c r="JT23" s="276"/>
      <c r="JU23" s="276"/>
      <c r="JV23" s="276"/>
      <c r="JW23" s="276"/>
      <c r="JX23" s="276"/>
      <c r="JY23" s="276"/>
      <c r="JZ23" s="276"/>
      <c r="KA23" s="276"/>
      <c r="KB23" s="276"/>
      <c r="KC23" s="276"/>
      <c r="KD23" s="276"/>
      <c r="KE23" s="276"/>
      <c r="KF23" s="276"/>
      <c r="KG23" s="276"/>
      <c r="KH23" s="276"/>
      <c r="KI23" s="276"/>
      <c r="KJ23" s="276"/>
      <c r="KK23" s="276"/>
      <c r="KL23" s="276"/>
      <c r="KM23" s="276"/>
      <c r="KN23" s="276"/>
      <c r="KO23" s="276"/>
      <c r="KP23" s="276"/>
      <c r="KQ23" s="276"/>
      <c r="KR23" s="276"/>
      <c r="KS23" s="276"/>
      <c r="KT23" s="276"/>
      <c r="KU23" s="276"/>
      <c r="KV23" s="276"/>
      <c r="KW23" s="276"/>
      <c r="KX23" s="276"/>
      <c r="KY23" s="276"/>
      <c r="KZ23" s="276"/>
      <c r="LA23" s="276"/>
      <c r="LB23" s="276"/>
      <c r="LC23" s="276"/>
      <c r="LD23" s="276"/>
      <c r="LE23" s="276"/>
      <c r="LF23" s="276"/>
      <c r="LG23" s="276"/>
      <c r="LH23" s="276"/>
      <c r="LI23" s="276"/>
      <c r="LJ23" s="276"/>
      <c r="LK23" s="276"/>
      <c r="LL23" s="276"/>
      <c r="LM23" s="276"/>
      <c r="LN23" s="276"/>
      <c r="LO23" s="276"/>
      <c r="LP23" s="276"/>
      <c r="LQ23" s="276"/>
      <c r="LR23" s="276"/>
      <c r="LS23" s="276"/>
      <c r="LT23" s="276"/>
      <c r="LU23" s="276"/>
      <c r="LV23" s="276"/>
      <c r="LW23" s="276"/>
      <c r="LX23" s="276"/>
      <c r="LY23" s="276"/>
      <c r="LZ23" s="276"/>
      <c r="MA23" s="276"/>
      <c r="MB23" s="276"/>
      <c r="MC23" s="276"/>
      <c r="MD23" s="276"/>
      <c r="ME23" s="276"/>
      <c r="MF23" s="276"/>
      <c r="MG23" s="276"/>
      <c r="MH23" s="276"/>
      <c r="MI23" s="276"/>
      <c r="MJ23" s="276"/>
      <c r="MK23" s="276"/>
      <c r="ML23" s="276"/>
      <c r="MM23" s="276"/>
      <c r="MN23" s="276"/>
      <c r="MO23" s="276"/>
      <c r="MP23" s="276"/>
      <c r="MQ23" s="276"/>
      <c r="MR23" s="276"/>
      <c r="MS23" s="276"/>
      <c r="MT23" s="276"/>
      <c r="MU23" s="276"/>
      <c r="MV23" s="276"/>
      <c r="MW23" s="276"/>
      <c r="MX23" s="276"/>
      <c r="MY23" s="276"/>
      <c r="MZ23" s="276"/>
      <c r="NA23" s="276"/>
      <c r="NB23" s="276"/>
      <c r="NC23" s="276"/>
      <c r="ND23" s="276"/>
      <c r="NE23" s="276"/>
      <c r="NF23" s="276"/>
      <c r="NG23" s="276"/>
      <c r="NH23" s="276"/>
      <c r="NI23" s="276"/>
      <c r="NJ23" s="276"/>
      <c r="NK23" s="276"/>
      <c r="NL23" s="276"/>
      <c r="NM23" s="276"/>
      <c r="NN23" s="276"/>
      <c r="NO23" s="276"/>
      <c r="NP23" s="276"/>
      <c r="NQ23" s="276"/>
      <c r="NR23" s="276"/>
      <c r="NS23" s="276"/>
      <c r="NT23" s="276"/>
      <c r="NU23" s="276"/>
      <c r="NV23" s="276"/>
      <c r="NW23" s="276"/>
      <c r="NX23" s="276"/>
      <c r="NY23" s="276"/>
      <c r="NZ23" s="276"/>
      <c r="OA23" s="276"/>
      <c r="OB23" s="276"/>
      <c r="OC23" s="276"/>
      <c r="OD23" s="276"/>
      <c r="OE23" s="276"/>
      <c r="OF23" s="276"/>
      <c r="OG23" s="276"/>
      <c r="OH23" s="276"/>
      <c r="OI23" s="276"/>
      <c r="OJ23" s="276"/>
      <c r="OK23" s="276"/>
      <c r="OL23" s="276"/>
      <c r="OM23" s="276"/>
      <c r="ON23" s="276"/>
      <c r="OO23" s="276"/>
      <c r="OP23" s="276"/>
      <c r="OQ23" s="276"/>
      <c r="OR23" s="276"/>
      <c r="OS23" s="276"/>
      <c r="OT23" s="276"/>
      <c r="OU23" s="276"/>
      <c r="OV23" s="276"/>
      <c r="OW23" s="276"/>
      <c r="OX23" s="276"/>
      <c r="OY23" s="276"/>
      <c r="OZ23" s="276"/>
      <c r="PA23" s="276"/>
      <c r="PB23" s="276"/>
      <c r="PC23" s="276"/>
      <c r="PD23" s="276"/>
      <c r="PE23" s="276"/>
      <c r="PF23" s="276"/>
      <c r="PG23" s="276"/>
      <c r="PH23" s="276"/>
      <c r="PI23" s="276"/>
      <c r="PJ23" s="276"/>
      <c r="PK23" s="276"/>
      <c r="PL23" s="276"/>
      <c r="PM23" s="276"/>
      <c r="PN23" s="276"/>
      <c r="PO23" s="276"/>
      <c r="PP23" s="276"/>
      <c r="PQ23" s="276"/>
      <c r="PR23" s="276"/>
      <c r="PS23" s="276"/>
      <c r="PT23" s="276"/>
      <c r="PU23" s="276"/>
      <c r="PV23" s="276"/>
      <c r="PW23" s="276"/>
      <c r="PX23" s="276"/>
      <c r="PY23" s="276"/>
      <c r="PZ23" s="276"/>
      <c r="QA23" s="276"/>
      <c r="QB23" s="276"/>
      <c r="QC23" s="276"/>
      <c r="QD23" s="276"/>
      <c r="QE23" s="276"/>
      <c r="QF23" s="276"/>
      <c r="QG23" s="276"/>
      <c r="QH23" s="276"/>
      <c r="QI23" s="276"/>
      <c r="QJ23" s="276"/>
      <c r="QK23" s="276"/>
      <c r="QL23" s="276"/>
      <c r="QM23" s="276"/>
      <c r="QN23" s="276"/>
      <c r="QO23" s="276"/>
      <c r="QP23" s="276"/>
      <c r="QQ23" s="276"/>
      <c r="QR23" s="276"/>
      <c r="QS23" s="276"/>
      <c r="QT23" s="276"/>
      <c r="QU23" s="276"/>
      <c r="QV23" s="276"/>
      <c r="QW23" s="276"/>
      <c r="QX23" s="276"/>
      <c r="QY23" s="276"/>
      <c r="QZ23" s="276"/>
      <c r="RA23" s="276"/>
      <c r="RB23" s="276"/>
      <c r="RC23" s="276"/>
      <c r="RD23" s="276"/>
      <c r="RE23" s="276"/>
      <c r="RF23" s="276"/>
      <c r="RG23" s="276"/>
      <c r="RH23" s="276"/>
      <c r="RI23" s="276"/>
      <c r="RJ23" s="276"/>
      <c r="RK23" s="276"/>
      <c r="RL23" s="276"/>
      <c r="RM23" s="276"/>
      <c r="RN23" s="276"/>
      <c r="RO23" s="276"/>
      <c r="RP23" s="276"/>
      <c r="RQ23" s="276"/>
      <c r="RR23" s="276"/>
      <c r="RS23" s="276"/>
      <c r="RT23" s="276"/>
      <c r="RU23" s="276"/>
      <c r="RV23" s="276"/>
      <c r="RW23" s="276"/>
      <c r="RX23" s="276"/>
      <c r="RY23" s="276"/>
      <c r="RZ23" s="276"/>
      <c r="SA23" s="276"/>
      <c r="SB23" s="276"/>
      <c r="SC23" s="276"/>
      <c r="SD23" s="276"/>
      <c r="SE23" s="276"/>
      <c r="SF23" s="276"/>
      <c r="SG23" s="276"/>
      <c r="SH23" s="276"/>
      <c r="SI23" s="276"/>
      <c r="SJ23" s="276"/>
      <c r="SK23" s="276"/>
      <c r="SL23" s="276"/>
      <c r="SM23" s="276"/>
      <c r="SN23" s="276"/>
      <c r="SO23" s="276"/>
      <c r="SP23" s="276"/>
      <c r="SQ23" s="276"/>
      <c r="SR23" s="276"/>
      <c r="SS23" s="276"/>
      <c r="ST23" s="276"/>
      <c r="SU23" s="276"/>
      <c r="SV23" s="276"/>
      <c r="SW23" s="276"/>
      <c r="SX23" s="276"/>
      <c r="SY23" s="276"/>
      <c r="SZ23" s="276"/>
      <c r="TA23" s="276"/>
      <c r="TB23" s="276"/>
      <c r="TC23" s="276"/>
      <c r="TD23" s="276"/>
      <c r="TE23" s="276"/>
      <c r="TF23" s="276"/>
      <c r="TG23" s="276"/>
      <c r="TH23" s="276"/>
      <c r="TI23" s="276"/>
      <c r="TJ23" s="276"/>
      <c r="TK23" s="276"/>
      <c r="TL23" s="276"/>
      <c r="TM23" s="276"/>
      <c r="TN23" s="276"/>
      <c r="TO23" s="276"/>
      <c r="TP23" s="276"/>
      <c r="TQ23" s="276"/>
      <c r="TR23" s="276"/>
      <c r="TS23" s="276"/>
      <c r="TT23" s="276"/>
      <c r="TU23" s="276"/>
      <c r="TV23" s="276"/>
      <c r="TW23" s="276"/>
      <c r="TX23" s="276"/>
      <c r="TY23" s="276"/>
      <c r="TZ23" s="276"/>
      <c r="UA23" s="276"/>
      <c r="UB23" s="276"/>
      <c r="UC23" s="276"/>
      <c r="UD23" s="276"/>
      <c r="UE23" s="276"/>
      <c r="UF23" s="276"/>
      <c r="UG23" s="276"/>
      <c r="UH23" s="276"/>
      <c r="UI23" s="276"/>
      <c r="UJ23" s="276"/>
      <c r="UK23" s="276"/>
      <c r="UL23" s="276"/>
      <c r="UM23" s="276"/>
      <c r="UN23" s="276"/>
      <c r="UO23" s="276"/>
      <c r="UP23" s="276"/>
      <c r="UQ23" s="276"/>
      <c r="UR23" s="276"/>
      <c r="US23" s="276"/>
      <c r="UT23" s="276"/>
      <c r="UU23" s="276"/>
      <c r="UV23" s="276"/>
      <c r="UW23" s="276"/>
      <c r="UX23" s="276"/>
      <c r="UY23" s="276"/>
      <c r="UZ23" s="276"/>
      <c r="VA23" s="276"/>
      <c r="VB23" s="276"/>
      <c r="VC23" s="276"/>
      <c r="VD23" s="276"/>
      <c r="VE23" s="276"/>
      <c r="VF23" s="276"/>
      <c r="VG23" s="276"/>
      <c r="VH23" s="276"/>
      <c r="VI23" s="276"/>
      <c r="VJ23" s="276"/>
      <c r="VK23" s="276"/>
      <c r="VL23" s="276"/>
      <c r="VM23" s="276"/>
      <c r="VN23" s="276"/>
      <c r="VO23" s="276"/>
      <c r="VP23" s="276"/>
      <c r="VQ23" s="276"/>
      <c r="VR23" s="276"/>
      <c r="VS23" s="276"/>
      <c r="VT23" s="276"/>
      <c r="VU23" s="276"/>
      <c r="VV23" s="276"/>
      <c r="VW23" s="276"/>
      <c r="VX23" s="276"/>
      <c r="VY23" s="276"/>
      <c r="VZ23" s="276"/>
      <c r="WA23" s="276"/>
      <c r="WB23" s="276"/>
      <c r="WC23" s="276"/>
      <c r="WD23" s="276"/>
      <c r="WE23" s="276"/>
      <c r="WF23" s="276"/>
      <c r="WG23" s="276"/>
      <c r="WH23" s="276"/>
      <c r="WI23" s="276"/>
      <c r="WJ23" s="276"/>
      <c r="WK23" s="276"/>
      <c r="WL23" s="276"/>
      <c r="WM23" s="276"/>
      <c r="WN23" s="276"/>
      <c r="WO23" s="276"/>
      <c r="WP23" s="276"/>
      <c r="WQ23" s="276"/>
      <c r="WR23" s="276"/>
      <c r="WS23" s="276"/>
      <c r="WT23" s="276"/>
      <c r="WU23" s="276"/>
      <c r="WV23" s="276"/>
      <c r="WW23" s="276"/>
      <c r="WX23" s="276"/>
      <c r="WY23" s="276"/>
      <c r="WZ23" s="276"/>
      <c r="XA23" s="276"/>
      <c r="XB23" s="276"/>
      <c r="XC23" s="276"/>
      <c r="XD23" s="276"/>
      <c r="XE23" s="276"/>
      <c r="XF23" s="276"/>
      <c r="XG23" s="276"/>
      <c r="XH23" s="276"/>
      <c r="XI23" s="276"/>
      <c r="XJ23" s="276"/>
      <c r="XK23" s="276"/>
      <c r="XL23" s="276"/>
      <c r="XM23" s="276"/>
      <c r="XN23" s="276"/>
      <c r="XO23" s="276"/>
      <c r="XP23" s="276"/>
      <c r="XQ23" s="276"/>
      <c r="XR23" s="276"/>
      <c r="XS23" s="276"/>
      <c r="XT23" s="276"/>
      <c r="XU23" s="276"/>
      <c r="XV23" s="276"/>
      <c r="XW23" s="276"/>
      <c r="XX23" s="276"/>
      <c r="XY23" s="276"/>
      <c r="XZ23" s="276"/>
      <c r="YA23" s="276"/>
      <c r="YB23" s="276"/>
      <c r="YC23" s="276"/>
      <c r="YD23" s="276"/>
      <c r="YE23" s="276"/>
      <c r="YF23" s="276"/>
      <c r="YG23" s="276"/>
      <c r="YH23" s="276"/>
      <c r="YI23" s="276"/>
      <c r="YJ23" s="276"/>
      <c r="YK23" s="276"/>
      <c r="YL23" s="276"/>
      <c r="YM23" s="276"/>
      <c r="YN23" s="276"/>
      <c r="YO23" s="276"/>
      <c r="YP23" s="276"/>
      <c r="YQ23" s="276"/>
      <c r="YR23" s="276"/>
      <c r="YS23" s="276"/>
      <c r="YT23" s="276"/>
      <c r="YU23" s="276"/>
      <c r="YV23" s="276"/>
      <c r="YW23" s="276"/>
      <c r="YX23" s="276"/>
      <c r="YY23" s="276"/>
      <c r="YZ23" s="276"/>
      <c r="ZA23" s="276"/>
      <c r="ZB23" s="276"/>
      <c r="ZC23" s="276"/>
      <c r="ZD23" s="276"/>
      <c r="ZE23" s="276"/>
      <c r="ZF23" s="276"/>
      <c r="ZG23" s="276"/>
      <c r="ZH23" s="276"/>
      <c r="ZI23" s="276"/>
      <c r="ZJ23" s="276"/>
      <c r="ZK23" s="276"/>
      <c r="ZL23" s="276"/>
      <c r="ZM23" s="276"/>
      <c r="ZN23" s="276"/>
      <c r="ZO23" s="276"/>
      <c r="ZP23" s="276"/>
      <c r="ZQ23" s="276"/>
      <c r="ZR23" s="276"/>
      <c r="ZS23" s="276"/>
      <c r="ZT23" s="276"/>
      <c r="ZU23" s="276"/>
      <c r="ZV23" s="276"/>
      <c r="ZW23" s="276"/>
      <c r="ZX23" s="276"/>
      <c r="ZY23" s="276"/>
      <c r="ZZ23" s="276"/>
      <c r="AAA23" s="276"/>
      <c r="AAB23" s="276"/>
      <c r="AAC23" s="276"/>
      <c r="AAD23" s="276"/>
      <c r="AAE23" s="276"/>
      <c r="AAF23" s="276"/>
      <c r="AAG23" s="276"/>
      <c r="AAH23" s="276"/>
      <c r="AAI23" s="276"/>
      <c r="AAJ23" s="276"/>
      <c r="AAK23" s="276"/>
      <c r="AAL23" s="276"/>
      <c r="AAM23" s="276"/>
      <c r="AAN23" s="276"/>
      <c r="AAO23" s="276"/>
      <c r="AAP23" s="276"/>
      <c r="AAQ23" s="276"/>
      <c r="AAR23" s="276"/>
      <c r="AAS23" s="276"/>
      <c r="AAT23" s="276"/>
      <c r="AAU23" s="276"/>
      <c r="AAV23" s="276"/>
      <c r="AAW23" s="276"/>
      <c r="AAX23" s="276"/>
      <c r="AAY23" s="276"/>
      <c r="AAZ23" s="276"/>
      <c r="ABA23" s="276"/>
      <c r="ABB23" s="276"/>
      <c r="ABC23" s="276"/>
      <c r="ABD23" s="276"/>
      <c r="ABE23" s="276"/>
      <c r="ABF23" s="276"/>
      <c r="ABG23" s="276"/>
      <c r="ABH23" s="276"/>
      <c r="ABI23" s="276"/>
      <c r="ABJ23" s="276"/>
      <c r="ABK23" s="276"/>
      <c r="ABL23" s="276"/>
      <c r="ABM23" s="276"/>
      <c r="ABN23" s="276"/>
      <c r="ABO23" s="276"/>
      <c r="ABP23" s="276"/>
      <c r="ABQ23" s="276"/>
      <c r="ABR23" s="276"/>
      <c r="ABS23" s="276"/>
      <c r="ABT23" s="276"/>
      <c r="ABU23" s="276"/>
      <c r="ABV23" s="276"/>
      <c r="ABW23" s="276"/>
      <c r="ABX23" s="276"/>
      <c r="ABY23" s="276"/>
      <c r="ABZ23" s="276"/>
      <c r="ACA23" s="276"/>
      <c r="ACB23" s="276"/>
      <c r="ACC23" s="276"/>
      <c r="ACD23" s="276"/>
      <c r="ACE23" s="276"/>
      <c r="ACF23" s="276"/>
      <c r="ACG23" s="276"/>
      <c r="ACH23" s="276"/>
      <c r="ACI23" s="276"/>
      <c r="ACJ23" s="276"/>
      <c r="ACK23" s="276"/>
      <c r="ACL23" s="276"/>
      <c r="ACM23" s="276"/>
      <c r="ACN23" s="276"/>
      <c r="ACO23" s="276"/>
      <c r="ACP23" s="276"/>
      <c r="ACQ23" s="276"/>
      <c r="ACR23" s="276"/>
      <c r="ACS23" s="276"/>
      <c r="ACT23" s="276"/>
      <c r="ACU23" s="276"/>
      <c r="ACV23" s="276"/>
      <c r="ACW23" s="276"/>
      <c r="ACX23" s="276"/>
      <c r="ACY23" s="276"/>
      <c r="ACZ23" s="276"/>
      <c r="ADA23" s="276"/>
      <c r="ADB23" s="276"/>
      <c r="ADC23" s="276"/>
      <c r="ADD23" s="276"/>
      <c r="ADE23" s="276"/>
      <c r="ADF23" s="276"/>
      <c r="ADG23" s="276"/>
      <c r="ADH23" s="276"/>
      <c r="ADI23" s="276"/>
      <c r="ADJ23" s="276"/>
      <c r="ADK23" s="276"/>
      <c r="ADL23" s="276"/>
      <c r="ADM23" s="276"/>
      <c r="ADN23" s="276"/>
      <c r="ADO23" s="276"/>
      <c r="ADP23" s="276"/>
      <c r="ADQ23" s="276"/>
      <c r="ADR23" s="276"/>
      <c r="ADS23" s="276"/>
      <c r="ADT23" s="276"/>
      <c r="ADU23" s="276"/>
      <c r="ADV23" s="276"/>
      <c r="ADW23" s="276"/>
      <c r="ADX23" s="276"/>
      <c r="ADY23" s="276"/>
      <c r="ADZ23" s="276"/>
      <c r="AEA23" s="276"/>
      <c r="AEB23" s="276"/>
      <c r="AEC23" s="276"/>
      <c r="AED23" s="276"/>
      <c r="AEE23" s="276"/>
      <c r="AEF23" s="276"/>
      <c r="AEG23" s="276"/>
      <c r="AEH23" s="276"/>
      <c r="AEI23" s="276"/>
      <c r="AEJ23" s="276"/>
      <c r="AEK23" s="276"/>
      <c r="AEL23" s="276"/>
      <c r="AEM23" s="276"/>
      <c r="AEN23" s="276"/>
      <c r="AEO23" s="276"/>
      <c r="AEP23" s="276"/>
      <c r="AEQ23" s="276"/>
      <c r="AER23" s="276"/>
      <c r="AES23" s="276"/>
      <c r="AET23" s="276"/>
      <c r="AEU23" s="276"/>
      <c r="AEV23" s="276"/>
      <c r="AEW23" s="276"/>
      <c r="AEX23" s="276"/>
      <c r="AEY23" s="276"/>
      <c r="AEZ23" s="276"/>
      <c r="AFA23" s="276"/>
      <c r="AFB23" s="276"/>
      <c r="AFC23" s="276"/>
      <c r="AFD23" s="276"/>
      <c r="AFE23" s="276"/>
      <c r="AFF23" s="276"/>
      <c r="AFG23" s="276"/>
      <c r="AFH23" s="276"/>
      <c r="AFI23" s="276"/>
      <c r="AFJ23" s="276"/>
      <c r="AFK23" s="276"/>
      <c r="AFL23" s="276"/>
      <c r="AFM23" s="276"/>
      <c r="AFN23" s="276"/>
      <c r="AFO23" s="276"/>
      <c r="AFP23" s="276"/>
      <c r="AFQ23" s="276"/>
      <c r="AFR23" s="276"/>
      <c r="AFS23" s="276"/>
      <c r="AFT23" s="276"/>
      <c r="AFU23" s="276"/>
      <c r="AFV23" s="276"/>
      <c r="AFW23" s="276"/>
      <c r="AFX23" s="276"/>
      <c r="AFY23" s="276"/>
      <c r="AFZ23" s="276"/>
      <c r="AGA23" s="276"/>
      <c r="AGB23" s="276"/>
      <c r="AGC23" s="276"/>
      <c r="AGD23" s="276"/>
      <c r="AGE23" s="276"/>
      <c r="AGF23" s="276"/>
      <c r="AGG23" s="276"/>
      <c r="AGH23" s="276"/>
      <c r="AGI23" s="276"/>
      <c r="AGJ23" s="276"/>
      <c r="AGK23" s="276"/>
      <c r="AGL23" s="276"/>
      <c r="AGM23" s="276"/>
      <c r="AGN23" s="276"/>
      <c r="AGO23" s="276"/>
      <c r="AGP23" s="276"/>
      <c r="AGQ23" s="276"/>
      <c r="AGR23" s="276"/>
      <c r="AGS23" s="276"/>
      <c r="AGT23" s="276"/>
      <c r="AGU23" s="276"/>
      <c r="AGV23" s="276"/>
      <c r="AGW23" s="276"/>
      <c r="AGX23" s="276"/>
      <c r="AGY23" s="276"/>
      <c r="AGZ23" s="276"/>
      <c r="AHA23" s="276"/>
      <c r="AHB23" s="276"/>
      <c r="AHC23" s="276"/>
      <c r="AHD23" s="276"/>
      <c r="AHE23" s="276"/>
      <c r="AHF23" s="276"/>
      <c r="AHG23" s="276"/>
      <c r="AHH23" s="276"/>
      <c r="AHI23" s="276"/>
      <c r="AHJ23" s="276"/>
      <c r="AHK23" s="276"/>
      <c r="AHL23" s="276"/>
      <c r="AHM23" s="276"/>
      <c r="AHN23" s="276"/>
      <c r="AHO23" s="276"/>
      <c r="AHP23" s="276"/>
      <c r="AHQ23" s="276"/>
      <c r="AHR23" s="276"/>
      <c r="AHS23" s="276"/>
      <c r="AHT23" s="276"/>
      <c r="AHU23" s="276"/>
      <c r="AHV23" s="276"/>
      <c r="AHW23" s="276"/>
      <c r="AHX23" s="276"/>
      <c r="AHY23" s="276"/>
      <c r="AHZ23" s="276"/>
      <c r="AIA23" s="276"/>
      <c r="AIB23" s="276"/>
      <c r="AIC23" s="276"/>
      <c r="AID23" s="276"/>
      <c r="AIE23" s="276"/>
      <c r="AIF23" s="276"/>
      <c r="AIG23" s="276"/>
      <c r="AIH23" s="276"/>
      <c r="AII23" s="276"/>
      <c r="AIJ23" s="276"/>
      <c r="AIK23" s="276"/>
      <c r="AIL23" s="276"/>
      <c r="AIM23" s="276"/>
      <c r="AIN23" s="276"/>
      <c r="AIO23" s="276"/>
      <c r="AIP23" s="276"/>
      <c r="AIQ23" s="276"/>
      <c r="AIR23" s="276"/>
      <c r="AIS23" s="276"/>
      <c r="AIT23" s="276"/>
      <c r="AIU23" s="276"/>
      <c r="AIV23" s="276"/>
      <c r="AIW23" s="276"/>
      <c r="AIX23" s="276"/>
      <c r="AIY23" s="276"/>
      <c r="AIZ23" s="276"/>
      <c r="AJA23" s="276"/>
      <c r="AJB23" s="276"/>
      <c r="AJC23" s="276"/>
      <c r="AJD23" s="276"/>
      <c r="AJE23" s="276"/>
      <c r="AJF23" s="276"/>
      <c r="AJG23" s="276"/>
      <c r="AJH23" s="276"/>
      <c r="AJI23" s="276"/>
      <c r="AJJ23" s="276"/>
      <c r="AJK23" s="276"/>
      <c r="AJL23" s="276"/>
      <c r="AJM23" s="276"/>
      <c r="AJN23" s="276"/>
      <c r="AJO23" s="276"/>
      <c r="AJP23" s="276"/>
      <c r="AJQ23" s="276"/>
      <c r="AJR23" s="276"/>
      <c r="AJS23" s="276"/>
      <c r="AJT23" s="276"/>
      <c r="AJU23" s="276"/>
      <c r="AJV23" s="276"/>
      <c r="AJW23" s="276"/>
      <c r="AJX23" s="276"/>
      <c r="AJY23" s="276"/>
      <c r="AJZ23" s="276"/>
      <c r="AKA23" s="276"/>
      <c r="AKB23" s="276"/>
      <c r="AKC23" s="276"/>
      <c r="AKD23" s="276"/>
      <c r="AKE23" s="276"/>
      <c r="AKF23" s="276"/>
    </row>
    <row r="24" spans="1:968" s="174" customFormat="1">
      <c r="B24" s="899" t="s">
        <v>123</v>
      </c>
      <c r="C24" s="203" t="s">
        <v>124</v>
      </c>
      <c r="D24" s="898"/>
      <c r="E24" s="899"/>
      <c r="F24" s="899"/>
      <c r="G24" s="899"/>
      <c r="H24" s="189"/>
      <c r="I24" s="189"/>
      <c r="J24" s="189"/>
      <c r="K24" s="190"/>
      <c r="L24" s="191"/>
      <c r="M24" s="189"/>
      <c r="N24" s="189"/>
      <c r="O24" s="192"/>
      <c r="P24" s="192"/>
      <c r="Q24" s="192"/>
      <c r="R24" s="192"/>
      <c r="S24" s="264"/>
      <c r="T24" s="188"/>
      <c r="U24" s="188"/>
      <c r="W24" s="277"/>
      <c r="X24" s="276"/>
      <c r="Y24" s="276"/>
      <c r="Z24" s="276"/>
      <c r="AA24" s="276"/>
      <c r="AB24" s="276"/>
      <c r="AC24" s="276"/>
      <c r="AD24" s="276"/>
      <c r="AE24" s="276"/>
      <c r="AF24" s="276"/>
      <c r="AG24" s="276"/>
      <c r="AH24" s="276"/>
      <c r="AI24" s="276"/>
      <c r="AJ24" s="276"/>
      <c r="AK24" s="276"/>
      <c r="AL24" s="276"/>
      <c r="AM24" s="276"/>
      <c r="AN24" s="276"/>
      <c r="AO24" s="276"/>
      <c r="AP24" s="276"/>
      <c r="AQ24" s="276"/>
      <c r="AR24" s="276"/>
      <c r="AS24" s="276"/>
      <c r="AT24" s="276"/>
      <c r="AU24" s="276"/>
      <c r="AV24" s="276"/>
      <c r="AW24" s="276"/>
      <c r="AX24" s="276"/>
      <c r="AY24" s="276"/>
      <c r="AZ24" s="276"/>
      <c r="BA24" s="276"/>
      <c r="BB24" s="276"/>
      <c r="BC24" s="276"/>
      <c r="BD24" s="276"/>
      <c r="BE24" s="276"/>
      <c r="BF24" s="276"/>
      <c r="BG24" s="276"/>
      <c r="BH24" s="276"/>
      <c r="BI24" s="276"/>
      <c r="BJ24" s="276"/>
      <c r="BK24" s="276"/>
      <c r="BL24" s="276"/>
      <c r="BM24" s="276"/>
      <c r="BN24" s="276"/>
      <c r="BO24" s="276"/>
      <c r="BP24" s="276"/>
      <c r="BQ24" s="276"/>
      <c r="BR24" s="276"/>
      <c r="BS24" s="276"/>
      <c r="BT24" s="276"/>
      <c r="BU24" s="276"/>
      <c r="BV24" s="276"/>
      <c r="BW24" s="276"/>
      <c r="BX24" s="276"/>
      <c r="BY24" s="276"/>
      <c r="BZ24" s="276"/>
      <c r="CA24" s="276"/>
      <c r="CB24" s="276"/>
      <c r="CC24" s="276"/>
      <c r="CD24" s="276"/>
      <c r="CE24" s="276"/>
      <c r="CF24" s="276"/>
      <c r="CG24" s="276"/>
      <c r="CH24" s="276"/>
      <c r="CI24" s="276"/>
      <c r="CJ24" s="276"/>
      <c r="CK24" s="276"/>
      <c r="CL24" s="276"/>
      <c r="CM24" s="276"/>
      <c r="CN24" s="276"/>
      <c r="CO24" s="276"/>
      <c r="CP24" s="276"/>
      <c r="CQ24" s="276"/>
      <c r="CR24" s="276"/>
      <c r="CS24" s="276"/>
      <c r="CT24" s="276"/>
      <c r="CU24" s="276"/>
      <c r="CV24" s="276"/>
      <c r="CW24" s="276"/>
      <c r="CX24" s="276"/>
      <c r="CY24" s="276"/>
      <c r="CZ24" s="276"/>
      <c r="DA24" s="276"/>
      <c r="DB24" s="276"/>
      <c r="DC24" s="276"/>
      <c r="DD24" s="276"/>
      <c r="DE24" s="276"/>
      <c r="DF24" s="276"/>
      <c r="DG24" s="276"/>
      <c r="DH24" s="276"/>
      <c r="DI24" s="276"/>
      <c r="DJ24" s="276"/>
      <c r="DK24" s="276"/>
      <c r="DL24" s="276"/>
      <c r="DM24" s="276"/>
      <c r="DN24" s="276"/>
      <c r="DO24" s="276"/>
      <c r="DP24" s="276"/>
      <c r="DQ24" s="276"/>
      <c r="DR24" s="276"/>
      <c r="DS24" s="276"/>
      <c r="DT24" s="276"/>
      <c r="DU24" s="276"/>
      <c r="DV24" s="276"/>
      <c r="DW24" s="276"/>
      <c r="DX24" s="276"/>
      <c r="DY24" s="276"/>
      <c r="DZ24" s="276"/>
      <c r="EA24" s="276"/>
      <c r="EB24" s="276"/>
      <c r="EC24" s="276"/>
      <c r="ED24" s="276"/>
      <c r="EE24" s="276"/>
      <c r="EF24" s="276"/>
      <c r="EG24" s="276"/>
      <c r="EH24" s="276"/>
      <c r="EI24" s="276"/>
      <c r="EJ24" s="276"/>
      <c r="EK24" s="276"/>
      <c r="EL24" s="276"/>
      <c r="EM24" s="276"/>
      <c r="EN24" s="276"/>
      <c r="EO24" s="276"/>
      <c r="EP24" s="276"/>
      <c r="EQ24" s="276"/>
      <c r="ER24" s="276"/>
      <c r="ES24" s="276"/>
      <c r="ET24" s="276"/>
      <c r="EU24" s="276"/>
      <c r="EV24" s="276"/>
      <c r="EW24" s="276"/>
      <c r="EX24" s="276"/>
      <c r="EY24" s="276"/>
      <c r="EZ24" s="276"/>
      <c r="FA24" s="276"/>
      <c r="FB24" s="276"/>
      <c r="FC24" s="276"/>
      <c r="FD24" s="276"/>
      <c r="FE24" s="276"/>
      <c r="FF24" s="276"/>
      <c r="FG24" s="276"/>
      <c r="FH24" s="276"/>
      <c r="FI24" s="276"/>
      <c r="FJ24" s="276"/>
      <c r="FK24" s="276"/>
      <c r="FL24" s="276"/>
      <c r="FM24" s="276"/>
      <c r="FN24" s="276"/>
      <c r="FO24" s="276"/>
      <c r="FP24" s="276"/>
      <c r="FQ24" s="276"/>
      <c r="FR24" s="276"/>
      <c r="FS24" s="276"/>
      <c r="FT24" s="276"/>
      <c r="FU24" s="276"/>
      <c r="FV24" s="276"/>
      <c r="FW24" s="276"/>
      <c r="FX24" s="276"/>
      <c r="FY24" s="276"/>
      <c r="FZ24" s="276"/>
      <c r="GA24" s="276"/>
      <c r="GB24" s="276"/>
      <c r="GC24" s="276"/>
      <c r="GD24" s="276"/>
      <c r="GE24" s="276"/>
      <c r="GF24" s="276"/>
      <c r="GG24" s="276"/>
      <c r="GH24" s="276"/>
      <c r="GI24" s="276"/>
      <c r="GJ24" s="276"/>
      <c r="GK24" s="276"/>
      <c r="GL24" s="276"/>
      <c r="GM24" s="276"/>
      <c r="GN24" s="276"/>
      <c r="GO24" s="276"/>
      <c r="GP24" s="276"/>
      <c r="GQ24" s="276"/>
      <c r="GR24" s="276"/>
      <c r="GS24" s="276"/>
      <c r="GT24" s="276"/>
      <c r="GU24" s="276"/>
      <c r="GV24" s="276"/>
      <c r="GW24" s="276"/>
      <c r="GX24" s="276"/>
      <c r="GY24" s="276"/>
      <c r="GZ24" s="276"/>
      <c r="HA24" s="276"/>
      <c r="HB24" s="276"/>
      <c r="HC24" s="276"/>
      <c r="HD24" s="276"/>
      <c r="HE24" s="276"/>
      <c r="HF24" s="276"/>
      <c r="HG24" s="276"/>
      <c r="HH24" s="276"/>
      <c r="HI24" s="276"/>
      <c r="HJ24" s="276"/>
      <c r="HK24" s="276"/>
      <c r="HL24" s="276"/>
      <c r="HM24" s="276"/>
      <c r="HN24" s="276"/>
      <c r="HO24" s="276"/>
      <c r="HP24" s="276"/>
      <c r="HQ24" s="276"/>
      <c r="HR24" s="276"/>
      <c r="HS24" s="276"/>
      <c r="HT24" s="276"/>
      <c r="HU24" s="276"/>
      <c r="HV24" s="276"/>
      <c r="HW24" s="276"/>
      <c r="HX24" s="276"/>
      <c r="HY24" s="276"/>
      <c r="HZ24" s="276"/>
      <c r="IA24" s="276"/>
      <c r="IB24" s="276"/>
      <c r="IC24" s="276"/>
      <c r="ID24" s="276"/>
      <c r="IE24" s="276"/>
      <c r="IF24" s="276"/>
      <c r="IG24" s="276"/>
      <c r="IH24" s="276"/>
      <c r="II24" s="276"/>
      <c r="IJ24" s="276"/>
      <c r="IK24" s="276"/>
      <c r="IL24" s="276"/>
      <c r="IM24" s="276"/>
      <c r="IN24" s="276"/>
      <c r="IO24" s="276"/>
      <c r="IP24" s="276"/>
      <c r="IQ24" s="276"/>
      <c r="IR24" s="276"/>
      <c r="IS24" s="276"/>
      <c r="IT24" s="276"/>
      <c r="IU24" s="276"/>
      <c r="IV24" s="276"/>
      <c r="IW24" s="276"/>
      <c r="IX24" s="276"/>
      <c r="IY24" s="276"/>
      <c r="IZ24" s="276"/>
      <c r="JA24" s="276"/>
      <c r="JB24" s="276"/>
      <c r="JC24" s="276"/>
      <c r="JD24" s="276"/>
      <c r="JE24" s="276"/>
      <c r="JF24" s="276"/>
      <c r="JG24" s="276"/>
      <c r="JH24" s="276"/>
      <c r="JI24" s="276"/>
      <c r="JJ24" s="276"/>
      <c r="JK24" s="276"/>
      <c r="JL24" s="276"/>
      <c r="JM24" s="276"/>
      <c r="JN24" s="276"/>
      <c r="JO24" s="276"/>
      <c r="JP24" s="276"/>
      <c r="JQ24" s="276"/>
      <c r="JR24" s="276"/>
      <c r="JS24" s="276"/>
      <c r="JT24" s="276"/>
      <c r="JU24" s="276"/>
      <c r="JV24" s="276"/>
      <c r="JW24" s="276"/>
      <c r="JX24" s="276"/>
      <c r="JY24" s="276"/>
      <c r="JZ24" s="276"/>
      <c r="KA24" s="276"/>
      <c r="KB24" s="276"/>
      <c r="KC24" s="276"/>
      <c r="KD24" s="276"/>
      <c r="KE24" s="276"/>
      <c r="KF24" s="276"/>
      <c r="KG24" s="276"/>
      <c r="KH24" s="276"/>
      <c r="KI24" s="276"/>
      <c r="KJ24" s="276"/>
      <c r="KK24" s="276"/>
      <c r="KL24" s="276"/>
      <c r="KM24" s="276"/>
      <c r="KN24" s="276"/>
      <c r="KO24" s="276"/>
      <c r="KP24" s="276"/>
      <c r="KQ24" s="276"/>
      <c r="KR24" s="276"/>
      <c r="KS24" s="276"/>
      <c r="KT24" s="276"/>
      <c r="KU24" s="276"/>
      <c r="KV24" s="276"/>
      <c r="KW24" s="276"/>
      <c r="KX24" s="276"/>
      <c r="KY24" s="276"/>
      <c r="KZ24" s="276"/>
      <c r="LA24" s="276"/>
      <c r="LB24" s="276"/>
      <c r="LC24" s="276"/>
      <c r="LD24" s="276"/>
      <c r="LE24" s="276"/>
      <c r="LF24" s="276"/>
      <c r="LG24" s="276"/>
      <c r="LH24" s="276"/>
      <c r="LI24" s="276"/>
      <c r="LJ24" s="276"/>
      <c r="LK24" s="276"/>
      <c r="LL24" s="276"/>
      <c r="LM24" s="276"/>
      <c r="LN24" s="276"/>
      <c r="LO24" s="276"/>
      <c r="LP24" s="276"/>
      <c r="LQ24" s="276"/>
      <c r="LR24" s="276"/>
      <c r="LS24" s="276"/>
      <c r="LT24" s="276"/>
      <c r="LU24" s="276"/>
      <c r="LV24" s="276"/>
      <c r="LW24" s="276"/>
      <c r="LX24" s="276"/>
      <c r="LY24" s="276"/>
      <c r="LZ24" s="276"/>
      <c r="MA24" s="276"/>
      <c r="MB24" s="276"/>
      <c r="MC24" s="276"/>
      <c r="MD24" s="276"/>
      <c r="ME24" s="276"/>
      <c r="MF24" s="276"/>
      <c r="MG24" s="276"/>
      <c r="MH24" s="276"/>
      <c r="MI24" s="276"/>
      <c r="MJ24" s="276"/>
      <c r="MK24" s="276"/>
      <c r="ML24" s="276"/>
      <c r="MM24" s="276"/>
      <c r="MN24" s="276"/>
      <c r="MO24" s="276"/>
      <c r="MP24" s="276"/>
      <c r="MQ24" s="276"/>
      <c r="MR24" s="276"/>
      <c r="MS24" s="276"/>
      <c r="MT24" s="276"/>
      <c r="MU24" s="276"/>
      <c r="MV24" s="276"/>
      <c r="MW24" s="276"/>
      <c r="MX24" s="276"/>
      <c r="MY24" s="276"/>
      <c r="MZ24" s="276"/>
      <c r="NA24" s="276"/>
      <c r="NB24" s="276"/>
      <c r="NC24" s="276"/>
      <c r="ND24" s="276"/>
      <c r="NE24" s="276"/>
      <c r="NF24" s="276"/>
      <c r="NG24" s="276"/>
      <c r="NH24" s="276"/>
      <c r="NI24" s="276"/>
      <c r="NJ24" s="276"/>
      <c r="NK24" s="276"/>
      <c r="NL24" s="276"/>
      <c r="NM24" s="276"/>
      <c r="NN24" s="276"/>
      <c r="NO24" s="276"/>
      <c r="NP24" s="276"/>
      <c r="NQ24" s="276"/>
      <c r="NR24" s="276"/>
      <c r="NS24" s="276"/>
      <c r="NT24" s="276"/>
      <c r="NU24" s="276"/>
      <c r="NV24" s="276"/>
      <c r="NW24" s="276"/>
      <c r="NX24" s="276"/>
      <c r="NY24" s="276"/>
      <c r="NZ24" s="276"/>
      <c r="OA24" s="276"/>
      <c r="OB24" s="276"/>
      <c r="OC24" s="276"/>
      <c r="OD24" s="276"/>
      <c r="OE24" s="276"/>
      <c r="OF24" s="276"/>
      <c r="OG24" s="276"/>
      <c r="OH24" s="276"/>
      <c r="OI24" s="276"/>
      <c r="OJ24" s="276"/>
      <c r="OK24" s="276"/>
      <c r="OL24" s="276"/>
      <c r="OM24" s="276"/>
      <c r="ON24" s="276"/>
      <c r="OO24" s="276"/>
      <c r="OP24" s="276"/>
      <c r="OQ24" s="276"/>
      <c r="OR24" s="276"/>
      <c r="OS24" s="276"/>
      <c r="OT24" s="276"/>
      <c r="OU24" s="276"/>
      <c r="OV24" s="276"/>
      <c r="OW24" s="276"/>
      <c r="OX24" s="276"/>
      <c r="OY24" s="276"/>
      <c r="OZ24" s="276"/>
      <c r="PA24" s="276"/>
      <c r="PB24" s="276"/>
      <c r="PC24" s="276"/>
      <c r="PD24" s="276"/>
      <c r="PE24" s="276"/>
      <c r="PF24" s="276"/>
      <c r="PG24" s="276"/>
      <c r="PH24" s="276"/>
      <c r="PI24" s="276"/>
      <c r="PJ24" s="276"/>
      <c r="PK24" s="276"/>
      <c r="PL24" s="276"/>
      <c r="PM24" s="276"/>
      <c r="PN24" s="276"/>
      <c r="PO24" s="276"/>
      <c r="PP24" s="276"/>
      <c r="PQ24" s="276"/>
      <c r="PR24" s="276"/>
      <c r="PS24" s="276"/>
      <c r="PT24" s="276"/>
      <c r="PU24" s="276"/>
      <c r="PV24" s="276"/>
      <c r="PW24" s="276"/>
      <c r="PX24" s="276"/>
      <c r="PY24" s="276"/>
      <c r="PZ24" s="276"/>
      <c r="QA24" s="276"/>
      <c r="QB24" s="276"/>
      <c r="QC24" s="276"/>
      <c r="QD24" s="276"/>
      <c r="QE24" s="276"/>
      <c r="QF24" s="276"/>
      <c r="QG24" s="276"/>
      <c r="QH24" s="276"/>
      <c r="QI24" s="276"/>
      <c r="QJ24" s="276"/>
      <c r="QK24" s="276"/>
      <c r="QL24" s="276"/>
      <c r="QM24" s="276"/>
      <c r="QN24" s="276"/>
      <c r="QO24" s="276"/>
      <c r="QP24" s="276"/>
      <c r="QQ24" s="276"/>
      <c r="QR24" s="276"/>
      <c r="QS24" s="276"/>
      <c r="QT24" s="276"/>
      <c r="QU24" s="276"/>
      <c r="QV24" s="276"/>
      <c r="QW24" s="276"/>
      <c r="QX24" s="276"/>
      <c r="QY24" s="276"/>
      <c r="QZ24" s="276"/>
      <c r="RA24" s="276"/>
      <c r="RB24" s="276"/>
      <c r="RC24" s="276"/>
      <c r="RD24" s="276"/>
      <c r="RE24" s="276"/>
      <c r="RF24" s="276"/>
      <c r="RG24" s="276"/>
      <c r="RH24" s="276"/>
      <c r="RI24" s="276"/>
      <c r="RJ24" s="276"/>
      <c r="RK24" s="276"/>
      <c r="RL24" s="276"/>
      <c r="RM24" s="276"/>
      <c r="RN24" s="276"/>
      <c r="RO24" s="276"/>
      <c r="RP24" s="276"/>
      <c r="RQ24" s="276"/>
      <c r="RR24" s="276"/>
      <c r="RS24" s="276"/>
      <c r="RT24" s="276"/>
      <c r="RU24" s="276"/>
      <c r="RV24" s="276"/>
      <c r="RW24" s="276"/>
      <c r="RX24" s="276"/>
      <c r="RY24" s="276"/>
      <c r="RZ24" s="276"/>
      <c r="SA24" s="276"/>
      <c r="SB24" s="276"/>
      <c r="SC24" s="276"/>
      <c r="SD24" s="276"/>
      <c r="SE24" s="276"/>
      <c r="SF24" s="276"/>
      <c r="SG24" s="276"/>
      <c r="SH24" s="276"/>
      <c r="SI24" s="276"/>
      <c r="SJ24" s="276"/>
      <c r="SK24" s="276"/>
      <c r="SL24" s="276"/>
      <c r="SM24" s="276"/>
      <c r="SN24" s="276"/>
      <c r="SO24" s="276"/>
      <c r="SP24" s="276"/>
      <c r="SQ24" s="276"/>
      <c r="SR24" s="276"/>
      <c r="SS24" s="276"/>
      <c r="ST24" s="276"/>
      <c r="SU24" s="276"/>
      <c r="SV24" s="276"/>
      <c r="SW24" s="276"/>
      <c r="SX24" s="276"/>
      <c r="SY24" s="276"/>
      <c r="SZ24" s="276"/>
      <c r="TA24" s="276"/>
      <c r="TB24" s="276"/>
      <c r="TC24" s="276"/>
      <c r="TD24" s="276"/>
      <c r="TE24" s="276"/>
      <c r="TF24" s="276"/>
      <c r="TG24" s="276"/>
      <c r="TH24" s="276"/>
      <c r="TI24" s="276"/>
      <c r="TJ24" s="276"/>
      <c r="TK24" s="276"/>
      <c r="TL24" s="276"/>
      <c r="TM24" s="276"/>
      <c r="TN24" s="276"/>
      <c r="TO24" s="276"/>
      <c r="TP24" s="276"/>
      <c r="TQ24" s="276"/>
      <c r="TR24" s="276"/>
      <c r="TS24" s="276"/>
      <c r="TT24" s="276"/>
      <c r="TU24" s="276"/>
      <c r="TV24" s="276"/>
      <c r="TW24" s="276"/>
      <c r="TX24" s="276"/>
      <c r="TY24" s="276"/>
      <c r="TZ24" s="276"/>
      <c r="UA24" s="276"/>
      <c r="UB24" s="276"/>
      <c r="UC24" s="276"/>
      <c r="UD24" s="276"/>
      <c r="UE24" s="276"/>
      <c r="UF24" s="276"/>
      <c r="UG24" s="276"/>
      <c r="UH24" s="276"/>
      <c r="UI24" s="276"/>
      <c r="UJ24" s="276"/>
      <c r="UK24" s="276"/>
      <c r="UL24" s="276"/>
      <c r="UM24" s="276"/>
      <c r="UN24" s="276"/>
      <c r="UO24" s="276"/>
      <c r="UP24" s="276"/>
      <c r="UQ24" s="276"/>
      <c r="UR24" s="276"/>
      <c r="US24" s="276"/>
      <c r="UT24" s="276"/>
      <c r="UU24" s="276"/>
      <c r="UV24" s="276"/>
      <c r="UW24" s="276"/>
      <c r="UX24" s="276"/>
      <c r="UY24" s="276"/>
      <c r="UZ24" s="276"/>
      <c r="VA24" s="276"/>
      <c r="VB24" s="276"/>
      <c r="VC24" s="276"/>
      <c r="VD24" s="276"/>
      <c r="VE24" s="276"/>
      <c r="VF24" s="276"/>
      <c r="VG24" s="276"/>
      <c r="VH24" s="276"/>
      <c r="VI24" s="276"/>
      <c r="VJ24" s="276"/>
      <c r="VK24" s="276"/>
      <c r="VL24" s="276"/>
      <c r="VM24" s="276"/>
      <c r="VN24" s="276"/>
      <c r="VO24" s="276"/>
      <c r="VP24" s="276"/>
      <c r="VQ24" s="276"/>
      <c r="VR24" s="276"/>
      <c r="VS24" s="276"/>
      <c r="VT24" s="276"/>
      <c r="VU24" s="276"/>
      <c r="VV24" s="276"/>
      <c r="VW24" s="276"/>
      <c r="VX24" s="276"/>
      <c r="VY24" s="276"/>
      <c r="VZ24" s="276"/>
      <c r="WA24" s="276"/>
      <c r="WB24" s="276"/>
      <c r="WC24" s="276"/>
      <c r="WD24" s="276"/>
      <c r="WE24" s="276"/>
      <c r="WF24" s="276"/>
      <c r="WG24" s="276"/>
      <c r="WH24" s="276"/>
      <c r="WI24" s="276"/>
      <c r="WJ24" s="276"/>
      <c r="WK24" s="276"/>
      <c r="WL24" s="276"/>
      <c r="WM24" s="276"/>
      <c r="WN24" s="276"/>
      <c r="WO24" s="276"/>
      <c r="WP24" s="276"/>
      <c r="WQ24" s="276"/>
      <c r="WR24" s="276"/>
      <c r="WS24" s="276"/>
      <c r="WT24" s="276"/>
      <c r="WU24" s="276"/>
      <c r="WV24" s="276"/>
      <c r="WW24" s="276"/>
      <c r="WX24" s="276"/>
      <c r="WY24" s="276"/>
      <c r="WZ24" s="276"/>
      <c r="XA24" s="276"/>
      <c r="XB24" s="276"/>
      <c r="XC24" s="276"/>
      <c r="XD24" s="276"/>
      <c r="XE24" s="276"/>
      <c r="XF24" s="276"/>
      <c r="XG24" s="276"/>
      <c r="XH24" s="276"/>
      <c r="XI24" s="276"/>
      <c r="XJ24" s="276"/>
      <c r="XK24" s="276"/>
      <c r="XL24" s="276"/>
      <c r="XM24" s="276"/>
      <c r="XN24" s="276"/>
      <c r="XO24" s="276"/>
      <c r="XP24" s="276"/>
      <c r="XQ24" s="276"/>
      <c r="XR24" s="276"/>
      <c r="XS24" s="276"/>
      <c r="XT24" s="276"/>
      <c r="XU24" s="276"/>
      <c r="XV24" s="276"/>
      <c r="XW24" s="276"/>
      <c r="XX24" s="276"/>
      <c r="XY24" s="276"/>
      <c r="XZ24" s="276"/>
      <c r="YA24" s="276"/>
      <c r="YB24" s="276"/>
      <c r="YC24" s="276"/>
      <c r="YD24" s="276"/>
      <c r="YE24" s="276"/>
      <c r="YF24" s="276"/>
      <c r="YG24" s="276"/>
      <c r="YH24" s="276"/>
      <c r="YI24" s="276"/>
      <c r="YJ24" s="276"/>
      <c r="YK24" s="276"/>
      <c r="YL24" s="276"/>
      <c r="YM24" s="276"/>
      <c r="YN24" s="276"/>
      <c r="YO24" s="276"/>
      <c r="YP24" s="276"/>
      <c r="YQ24" s="276"/>
      <c r="YR24" s="276"/>
      <c r="YS24" s="276"/>
      <c r="YT24" s="276"/>
      <c r="YU24" s="276"/>
      <c r="YV24" s="276"/>
      <c r="YW24" s="276"/>
      <c r="YX24" s="276"/>
      <c r="YY24" s="276"/>
      <c r="YZ24" s="276"/>
      <c r="ZA24" s="276"/>
      <c r="ZB24" s="276"/>
      <c r="ZC24" s="276"/>
      <c r="ZD24" s="276"/>
      <c r="ZE24" s="276"/>
      <c r="ZF24" s="276"/>
      <c r="ZG24" s="276"/>
      <c r="ZH24" s="276"/>
      <c r="ZI24" s="276"/>
      <c r="ZJ24" s="276"/>
      <c r="ZK24" s="276"/>
      <c r="ZL24" s="276"/>
      <c r="ZM24" s="276"/>
      <c r="ZN24" s="276"/>
      <c r="ZO24" s="276"/>
      <c r="ZP24" s="276"/>
      <c r="ZQ24" s="276"/>
      <c r="ZR24" s="276"/>
      <c r="ZS24" s="276"/>
      <c r="ZT24" s="276"/>
      <c r="ZU24" s="276"/>
      <c r="ZV24" s="276"/>
      <c r="ZW24" s="276"/>
      <c r="ZX24" s="276"/>
      <c r="ZY24" s="276"/>
      <c r="ZZ24" s="276"/>
      <c r="AAA24" s="276"/>
      <c r="AAB24" s="276"/>
      <c r="AAC24" s="276"/>
      <c r="AAD24" s="276"/>
      <c r="AAE24" s="276"/>
      <c r="AAF24" s="276"/>
      <c r="AAG24" s="276"/>
      <c r="AAH24" s="276"/>
      <c r="AAI24" s="276"/>
      <c r="AAJ24" s="276"/>
      <c r="AAK24" s="276"/>
      <c r="AAL24" s="276"/>
      <c r="AAM24" s="276"/>
      <c r="AAN24" s="276"/>
      <c r="AAO24" s="276"/>
      <c r="AAP24" s="276"/>
      <c r="AAQ24" s="276"/>
      <c r="AAR24" s="276"/>
      <c r="AAS24" s="276"/>
      <c r="AAT24" s="276"/>
      <c r="AAU24" s="276"/>
      <c r="AAV24" s="276"/>
      <c r="AAW24" s="276"/>
      <c r="AAX24" s="276"/>
      <c r="AAY24" s="276"/>
      <c r="AAZ24" s="276"/>
      <c r="ABA24" s="276"/>
      <c r="ABB24" s="276"/>
      <c r="ABC24" s="276"/>
      <c r="ABD24" s="276"/>
      <c r="ABE24" s="276"/>
      <c r="ABF24" s="276"/>
      <c r="ABG24" s="276"/>
      <c r="ABH24" s="276"/>
      <c r="ABI24" s="276"/>
      <c r="ABJ24" s="276"/>
      <c r="ABK24" s="276"/>
      <c r="ABL24" s="276"/>
      <c r="ABM24" s="276"/>
      <c r="ABN24" s="276"/>
      <c r="ABO24" s="276"/>
      <c r="ABP24" s="276"/>
      <c r="ABQ24" s="276"/>
      <c r="ABR24" s="276"/>
      <c r="ABS24" s="276"/>
      <c r="ABT24" s="276"/>
      <c r="ABU24" s="276"/>
      <c r="ABV24" s="276"/>
      <c r="ABW24" s="276"/>
      <c r="ABX24" s="276"/>
      <c r="ABY24" s="276"/>
      <c r="ABZ24" s="276"/>
      <c r="ACA24" s="276"/>
      <c r="ACB24" s="276"/>
      <c r="ACC24" s="276"/>
      <c r="ACD24" s="276"/>
      <c r="ACE24" s="276"/>
      <c r="ACF24" s="276"/>
      <c r="ACG24" s="276"/>
      <c r="ACH24" s="276"/>
      <c r="ACI24" s="276"/>
      <c r="ACJ24" s="276"/>
      <c r="ACK24" s="276"/>
      <c r="ACL24" s="276"/>
      <c r="ACM24" s="276"/>
      <c r="ACN24" s="276"/>
      <c r="ACO24" s="276"/>
      <c r="ACP24" s="276"/>
      <c r="ACQ24" s="276"/>
      <c r="ACR24" s="276"/>
      <c r="ACS24" s="276"/>
      <c r="ACT24" s="276"/>
      <c r="ACU24" s="276"/>
      <c r="ACV24" s="276"/>
      <c r="ACW24" s="276"/>
      <c r="ACX24" s="276"/>
      <c r="ACY24" s="276"/>
      <c r="ACZ24" s="276"/>
      <c r="ADA24" s="276"/>
      <c r="ADB24" s="276"/>
      <c r="ADC24" s="276"/>
      <c r="ADD24" s="276"/>
      <c r="ADE24" s="276"/>
      <c r="ADF24" s="276"/>
      <c r="ADG24" s="276"/>
      <c r="ADH24" s="276"/>
      <c r="ADI24" s="276"/>
      <c r="ADJ24" s="276"/>
      <c r="ADK24" s="276"/>
      <c r="ADL24" s="276"/>
      <c r="ADM24" s="276"/>
      <c r="ADN24" s="276"/>
      <c r="ADO24" s="276"/>
      <c r="ADP24" s="276"/>
      <c r="ADQ24" s="276"/>
      <c r="ADR24" s="276"/>
      <c r="ADS24" s="276"/>
      <c r="ADT24" s="276"/>
      <c r="ADU24" s="276"/>
      <c r="ADV24" s="276"/>
      <c r="ADW24" s="276"/>
      <c r="ADX24" s="276"/>
      <c r="ADY24" s="276"/>
      <c r="ADZ24" s="276"/>
      <c r="AEA24" s="276"/>
      <c r="AEB24" s="276"/>
      <c r="AEC24" s="276"/>
      <c r="AED24" s="276"/>
      <c r="AEE24" s="276"/>
      <c r="AEF24" s="276"/>
      <c r="AEG24" s="276"/>
      <c r="AEH24" s="276"/>
      <c r="AEI24" s="276"/>
      <c r="AEJ24" s="276"/>
      <c r="AEK24" s="276"/>
      <c r="AEL24" s="276"/>
      <c r="AEM24" s="276"/>
      <c r="AEN24" s="276"/>
      <c r="AEO24" s="276"/>
      <c r="AEP24" s="276"/>
      <c r="AEQ24" s="276"/>
      <c r="AER24" s="276"/>
      <c r="AES24" s="276"/>
      <c r="AET24" s="276"/>
      <c r="AEU24" s="276"/>
      <c r="AEV24" s="276"/>
      <c r="AEW24" s="276"/>
      <c r="AEX24" s="276"/>
      <c r="AEY24" s="276"/>
      <c r="AEZ24" s="276"/>
      <c r="AFA24" s="276"/>
      <c r="AFB24" s="276"/>
      <c r="AFC24" s="276"/>
      <c r="AFD24" s="276"/>
      <c r="AFE24" s="276"/>
      <c r="AFF24" s="276"/>
      <c r="AFG24" s="276"/>
      <c r="AFH24" s="276"/>
      <c r="AFI24" s="276"/>
      <c r="AFJ24" s="276"/>
      <c r="AFK24" s="276"/>
      <c r="AFL24" s="276"/>
      <c r="AFM24" s="276"/>
      <c r="AFN24" s="276"/>
      <c r="AFO24" s="276"/>
      <c r="AFP24" s="276"/>
      <c r="AFQ24" s="276"/>
      <c r="AFR24" s="276"/>
      <c r="AFS24" s="276"/>
      <c r="AFT24" s="276"/>
      <c r="AFU24" s="276"/>
      <c r="AFV24" s="276"/>
      <c r="AFW24" s="276"/>
      <c r="AFX24" s="276"/>
      <c r="AFY24" s="276"/>
      <c r="AFZ24" s="276"/>
      <c r="AGA24" s="276"/>
      <c r="AGB24" s="276"/>
      <c r="AGC24" s="276"/>
      <c r="AGD24" s="276"/>
      <c r="AGE24" s="276"/>
      <c r="AGF24" s="276"/>
      <c r="AGG24" s="276"/>
      <c r="AGH24" s="276"/>
      <c r="AGI24" s="276"/>
      <c r="AGJ24" s="276"/>
      <c r="AGK24" s="276"/>
      <c r="AGL24" s="276"/>
      <c r="AGM24" s="276"/>
      <c r="AGN24" s="276"/>
      <c r="AGO24" s="276"/>
      <c r="AGP24" s="276"/>
      <c r="AGQ24" s="276"/>
      <c r="AGR24" s="276"/>
      <c r="AGS24" s="276"/>
      <c r="AGT24" s="276"/>
      <c r="AGU24" s="276"/>
      <c r="AGV24" s="276"/>
      <c r="AGW24" s="276"/>
      <c r="AGX24" s="276"/>
      <c r="AGY24" s="276"/>
      <c r="AGZ24" s="276"/>
      <c r="AHA24" s="276"/>
      <c r="AHB24" s="276"/>
      <c r="AHC24" s="276"/>
      <c r="AHD24" s="276"/>
      <c r="AHE24" s="276"/>
      <c r="AHF24" s="276"/>
      <c r="AHG24" s="276"/>
      <c r="AHH24" s="276"/>
      <c r="AHI24" s="276"/>
      <c r="AHJ24" s="276"/>
      <c r="AHK24" s="276"/>
      <c r="AHL24" s="276"/>
      <c r="AHM24" s="276"/>
      <c r="AHN24" s="276"/>
      <c r="AHO24" s="276"/>
      <c r="AHP24" s="276"/>
      <c r="AHQ24" s="276"/>
      <c r="AHR24" s="276"/>
      <c r="AHS24" s="276"/>
      <c r="AHT24" s="276"/>
      <c r="AHU24" s="276"/>
      <c r="AHV24" s="276"/>
      <c r="AHW24" s="276"/>
      <c r="AHX24" s="276"/>
      <c r="AHY24" s="276"/>
      <c r="AHZ24" s="276"/>
      <c r="AIA24" s="276"/>
      <c r="AIB24" s="276"/>
      <c r="AIC24" s="276"/>
      <c r="AID24" s="276"/>
      <c r="AIE24" s="276"/>
      <c r="AIF24" s="276"/>
      <c r="AIG24" s="276"/>
      <c r="AIH24" s="276"/>
      <c r="AII24" s="276"/>
      <c r="AIJ24" s="276"/>
      <c r="AIK24" s="276"/>
      <c r="AIL24" s="276"/>
      <c r="AIM24" s="276"/>
      <c r="AIN24" s="276"/>
      <c r="AIO24" s="276"/>
      <c r="AIP24" s="276"/>
      <c r="AIQ24" s="276"/>
      <c r="AIR24" s="276"/>
      <c r="AIS24" s="276"/>
      <c r="AIT24" s="276"/>
      <c r="AIU24" s="276"/>
      <c r="AIV24" s="276"/>
      <c r="AIW24" s="276"/>
      <c r="AIX24" s="276"/>
      <c r="AIY24" s="276"/>
      <c r="AIZ24" s="276"/>
      <c r="AJA24" s="276"/>
      <c r="AJB24" s="276"/>
      <c r="AJC24" s="276"/>
      <c r="AJD24" s="276"/>
      <c r="AJE24" s="276"/>
      <c r="AJF24" s="276"/>
      <c r="AJG24" s="276"/>
      <c r="AJH24" s="276"/>
      <c r="AJI24" s="276"/>
      <c r="AJJ24" s="276"/>
      <c r="AJK24" s="276"/>
      <c r="AJL24" s="276"/>
      <c r="AJM24" s="276"/>
      <c r="AJN24" s="276"/>
      <c r="AJO24" s="276"/>
      <c r="AJP24" s="276"/>
      <c r="AJQ24" s="276"/>
      <c r="AJR24" s="276"/>
      <c r="AJS24" s="276"/>
      <c r="AJT24" s="276"/>
      <c r="AJU24" s="276"/>
      <c r="AJV24" s="276"/>
      <c r="AJW24" s="276"/>
      <c r="AJX24" s="276"/>
      <c r="AJY24" s="276"/>
      <c r="AJZ24" s="276"/>
      <c r="AKA24" s="276"/>
      <c r="AKB24" s="276"/>
      <c r="AKC24" s="276"/>
      <c r="AKD24" s="276"/>
      <c r="AKE24" s="276"/>
      <c r="AKF24" s="276"/>
    </row>
    <row r="25" spans="1:968" s="174" customFormat="1">
      <c r="B25" s="674" t="s">
        <v>125</v>
      </c>
      <c r="C25" s="589" t="s">
        <v>126</v>
      </c>
      <c r="D25" s="675"/>
      <c r="E25" s="674"/>
      <c r="F25" s="674"/>
      <c r="G25" s="674">
        <f>SUM(G26:G31)</f>
        <v>105113.171</v>
      </c>
      <c r="H25" s="674">
        <f t="shared" ref="H25:S25" si="7">SUM(H26:H31)</f>
        <v>272483.14</v>
      </c>
      <c r="I25" s="674">
        <f t="shared" si="7"/>
        <v>196565.8</v>
      </c>
      <c r="J25" s="674">
        <f t="shared" si="7"/>
        <v>47192.85</v>
      </c>
      <c r="K25" s="674">
        <f t="shared" si="7"/>
        <v>243758.65000000002</v>
      </c>
      <c r="L25" s="674">
        <f t="shared" si="7"/>
        <v>0</v>
      </c>
      <c r="M25" s="674">
        <f t="shared" si="7"/>
        <v>469048.94</v>
      </c>
      <c r="N25" s="674">
        <f t="shared" si="7"/>
        <v>516241.79000000004</v>
      </c>
      <c r="O25" s="674">
        <f t="shared" si="7"/>
        <v>0</v>
      </c>
      <c r="P25" s="676">
        <f t="shared" si="7"/>
        <v>435110.33395176253</v>
      </c>
      <c r="Q25" s="676">
        <f t="shared" si="7"/>
        <v>478888.48794063076</v>
      </c>
      <c r="R25" s="674">
        <f t="shared" si="7"/>
        <v>500460.60483049852</v>
      </c>
      <c r="S25" s="677">
        <f t="shared" si="7"/>
        <v>1539014.0909845557</v>
      </c>
      <c r="T25" s="678">
        <f>R25/P25</f>
        <v>1.1501924127731264</v>
      </c>
      <c r="U25" s="678">
        <f>(R25*1.1+S25)/Q25</f>
        <v>4.3632720537586787</v>
      </c>
      <c r="W25" s="277"/>
      <c r="X25" s="276"/>
      <c r="Y25" s="276"/>
      <c r="Z25" s="276"/>
      <c r="AA25" s="276"/>
      <c r="AB25" s="276"/>
      <c r="AC25" s="276"/>
      <c r="AD25" s="276"/>
      <c r="AE25" s="276"/>
      <c r="AF25" s="276"/>
      <c r="AG25" s="276"/>
      <c r="AH25" s="276"/>
      <c r="AI25" s="276"/>
      <c r="AJ25" s="276"/>
      <c r="AK25" s="276"/>
      <c r="AL25" s="276"/>
      <c r="AM25" s="276"/>
      <c r="AN25" s="276"/>
      <c r="AO25" s="276"/>
      <c r="AP25" s="276"/>
      <c r="AQ25" s="276"/>
      <c r="AR25" s="276"/>
      <c r="AS25" s="276"/>
      <c r="AT25" s="276"/>
      <c r="AU25" s="276"/>
      <c r="AV25" s="276"/>
      <c r="AW25" s="276"/>
      <c r="AX25" s="276"/>
      <c r="AY25" s="276"/>
      <c r="AZ25" s="276"/>
      <c r="BA25" s="276"/>
      <c r="BB25" s="276"/>
      <c r="BC25" s="276"/>
      <c r="BD25" s="276"/>
      <c r="BE25" s="276"/>
      <c r="BF25" s="276"/>
      <c r="BG25" s="276"/>
      <c r="BH25" s="276"/>
      <c r="BI25" s="276"/>
      <c r="BJ25" s="276"/>
      <c r="BK25" s="276"/>
      <c r="BL25" s="276"/>
      <c r="BM25" s="276"/>
      <c r="BN25" s="276"/>
      <c r="BO25" s="276"/>
      <c r="BP25" s="276"/>
      <c r="BQ25" s="276"/>
      <c r="BR25" s="276"/>
      <c r="BS25" s="276"/>
      <c r="BT25" s="276"/>
      <c r="BU25" s="276"/>
      <c r="BV25" s="276"/>
      <c r="BW25" s="276"/>
      <c r="BX25" s="276"/>
      <c r="BY25" s="276"/>
      <c r="BZ25" s="276"/>
      <c r="CA25" s="276"/>
      <c r="CB25" s="276"/>
      <c r="CC25" s="276"/>
      <c r="CD25" s="276"/>
      <c r="CE25" s="276"/>
      <c r="CF25" s="276"/>
      <c r="CG25" s="276"/>
      <c r="CH25" s="276"/>
      <c r="CI25" s="276"/>
      <c r="CJ25" s="276"/>
      <c r="CK25" s="276"/>
      <c r="CL25" s="276"/>
      <c r="CM25" s="276"/>
      <c r="CN25" s="276"/>
      <c r="CO25" s="276"/>
      <c r="CP25" s="276"/>
      <c r="CQ25" s="276"/>
      <c r="CR25" s="276"/>
      <c r="CS25" s="276"/>
      <c r="CT25" s="276"/>
      <c r="CU25" s="276"/>
      <c r="CV25" s="276"/>
      <c r="CW25" s="276"/>
      <c r="CX25" s="276"/>
      <c r="CY25" s="276"/>
      <c r="CZ25" s="276"/>
      <c r="DA25" s="276"/>
      <c r="DB25" s="276"/>
      <c r="DC25" s="276"/>
      <c r="DD25" s="276"/>
      <c r="DE25" s="276"/>
      <c r="DF25" s="276"/>
      <c r="DG25" s="276"/>
      <c r="DH25" s="276"/>
      <c r="DI25" s="276"/>
      <c r="DJ25" s="276"/>
      <c r="DK25" s="276"/>
      <c r="DL25" s="276"/>
      <c r="DM25" s="276"/>
      <c r="DN25" s="276"/>
      <c r="DO25" s="276"/>
      <c r="DP25" s="276"/>
      <c r="DQ25" s="276"/>
      <c r="DR25" s="276"/>
      <c r="DS25" s="276"/>
      <c r="DT25" s="276"/>
      <c r="DU25" s="276"/>
      <c r="DV25" s="276"/>
      <c r="DW25" s="276"/>
      <c r="DX25" s="276"/>
      <c r="DY25" s="276"/>
      <c r="DZ25" s="276"/>
      <c r="EA25" s="276"/>
      <c r="EB25" s="276"/>
      <c r="EC25" s="276"/>
      <c r="ED25" s="276"/>
      <c r="EE25" s="276"/>
      <c r="EF25" s="276"/>
      <c r="EG25" s="276"/>
      <c r="EH25" s="276"/>
      <c r="EI25" s="276"/>
      <c r="EJ25" s="276"/>
      <c r="EK25" s="276"/>
      <c r="EL25" s="276"/>
      <c r="EM25" s="276"/>
      <c r="EN25" s="276"/>
      <c r="EO25" s="276"/>
      <c r="EP25" s="276"/>
      <c r="EQ25" s="276"/>
      <c r="ER25" s="276"/>
      <c r="ES25" s="276"/>
      <c r="ET25" s="276"/>
      <c r="EU25" s="276"/>
      <c r="EV25" s="276"/>
      <c r="EW25" s="276"/>
      <c r="EX25" s="276"/>
      <c r="EY25" s="276"/>
      <c r="EZ25" s="276"/>
      <c r="FA25" s="276"/>
      <c r="FB25" s="276"/>
      <c r="FC25" s="276"/>
      <c r="FD25" s="276"/>
      <c r="FE25" s="276"/>
      <c r="FF25" s="276"/>
      <c r="FG25" s="276"/>
      <c r="FH25" s="276"/>
      <c r="FI25" s="276"/>
      <c r="FJ25" s="276"/>
      <c r="FK25" s="276"/>
      <c r="FL25" s="276"/>
      <c r="FM25" s="276"/>
      <c r="FN25" s="276"/>
      <c r="FO25" s="276"/>
      <c r="FP25" s="276"/>
      <c r="FQ25" s="276"/>
      <c r="FR25" s="276"/>
      <c r="FS25" s="276"/>
      <c r="FT25" s="276"/>
      <c r="FU25" s="276"/>
      <c r="FV25" s="276"/>
      <c r="FW25" s="276"/>
      <c r="FX25" s="276"/>
      <c r="FY25" s="276"/>
      <c r="FZ25" s="276"/>
      <c r="GA25" s="276"/>
      <c r="GB25" s="276"/>
      <c r="GC25" s="276"/>
      <c r="GD25" s="276"/>
      <c r="GE25" s="276"/>
      <c r="GF25" s="276"/>
      <c r="GG25" s="276"/>
      <c r="GH25" s="276"/>
      <c r="GI25" s="276"/>
      <c r="GJ25" s="276"/>
      <c r="GK25" s="276"/>
      <c r="GL25" s="276"/>
      <c r="GM25" s="276"/>
      <c r="GN25" s="276"/>
      <c r="GO25" s="276"/>
      <c r="GP25" s="276"/>
      <c r="GQ25" s="276"/>
      <c r="GR25" s="276"/>
      <c r="GS25" s="276"/>
      <c r="GT25" s="276"/>
      <c r="GU25" s="276"/>
      <c r="GV25" s="276"/>
      <c r="GW25" s="276"/>
      <c r="GX25" s="276"/>
      <c r="GY25" s="276"/>
      <c r="GZ25" s="276"/>
      <c r="HA25" s="276"/>
      <c r="HB25" s="276"/>
      <c r="HC25" s="276"/>
      <c r="HD25" s="276"/>
      <c r="HE25" s="276"/>
      <c r="HF25" s="276"/>
      <c r="HG25" s="276"/>
      <c r="HH25" s="276"/>
      <c r="HI25" s="276"/>
      <c r="HJ25" s="276"/>
      <c r="HK25" s="276"/>
      <c r="HL25" s="276"/>
      <c r="HM25" s="276"/>
      <c r="HN25" s="276"/>
      <c r="HO25" s="276"/>
      <c r="HP25" s="276"/>
      <c r="HQ25" s="276"/>
      <c r="HR25" s="276"/>
      <c r="HS25" s="276"/>
      <c r="HT25" s="276"/>
      <c r="HU25" s="276"/>
      <c r="HV25" s="276"/>
      <c r="HW25" s="276"/>
      <c r="HX25" s="276"/>
      <c r="HY25" s="276"/>
      <c r="HZ25" s="276"/>
      <c r="IA25" s="276"/>
      <c r="IB25" s="276"/>
      <c r="IC25" s="276"/>
      <c r="ID25" s="276"/>
      <c r="IE25" s="276"/>
      <c r="IF25" s="276"/>
      <c r="IG25" s="276"/>
      <c r="IH25" s="276"/>
      <c r="II25" s="276"/>
      <c r="IJ25" s="276"/>
      <c r="IK25" s="276"/>
      <c r="IL25" s="276"/>
      <c r="IM25" s="276"/>
      <c r="IN25" s="276"/>
      <c r="IO25" s="276"/>
      <c r="IP25" s="276"/>
      <c r="IQ25" s="276"/>
      <c r="IR25" s="276"/>
      <c r="IS25" s="276"/>
      <c r="IT25" s="276"/>
      <c r="IU25" s="276"/>
      <c r="IV25" s="276"/>
      <c r="IW25" s="276"/>
      <c r="IX25" s="276"/>
      <c r="IY25" s="276"/>
      <c r="IZ25" s="276"/>
      <c r="JA25" s="276"/>
      <c r="JB25" s="276"/>
      <c r="JC25" s="276"/>
      <c r="JD25" s="276"/>
      <c r="JE25" s="276"/>
      <c r="JF25" s="276"/>
      <c r="JG25" s="276"/>
      <c r="JH25" s="276"/>
      <c r="JI25" s="276"/>
      <c r="JJ25" s="276"/>
      <c r="JK25" s="276"/>
      <c r="JL25" s="276"/>
      <c r="JM25" s="276"/>
      <c r="JN25" s="276"/>
      <c r="JO25" s="276"/>
      <c r="JP25" s="276"/>
      <c r="JQ25" s="276"/>
      <c r="JR25" s="276"/>
      <c r="JS25" s="276"/>
      <c r="JT25" s="276"/>
      <c r="JU25" s="276"/>
      <c r="JV25" s="276"/>
      <c r="JW25" s="276"/>
      <c r="JX25" s="276"/>
      <c r="JY25" s="276"/>
      <c r="JZ25" s="276"/>
      <c r="KA25" s="276"/>
      <c r="KB25" s="276"/>
      <c r="KC25" s="276"/>
      <c r="KD25" s="276"/>
      <c r="KE25" s="276"/>
      <c r="KF25" s="276"/>
      <c r="KG25" s="276"/>
      <c r="KH25" s="276"/>
      <c r="KI25" s="276"/>
      <c r="KJ25" s="276"/>
      <c r="KK25" s="276"/>
      <c r="KL25" s="276"/>
      <c r="KM25" s="276"/>
      <c r="KN25" s="276"/>
      <c r="KO25" s="276"/>
      <c r="KP25" s="276"/>
      <c r="KQ25" s="276"/>
      <c r="KR25" s="276"/>
      <c r="KS25" s="276"/>
      <c r="KT25" s="276"/>
      <c r="KU25" s="276"/>
      <c r="KV25" s="276"/>
      <c r="KW25" s="276"/>
      <c r="KX25" s="276"/>
      <c r="KY25" s="276"/>
      <c r="KZ25" s="276"/>
      <c r="LA25" s="276"/>
      <c r="LB25" s="276"/>
      <c r="LC25" s="276"/>
      <c r="LD25" s="276"/>
      <c r="LE25" s="276"/>
      <c r="LF25" s="276"/>
      <c r="LG25" s="276"/>
      <c r="LH25" s="276"/>
      <c r="LI25" s="276"/>
      <c r="LJ25" s="276"/>
      <c r="LK25" s="276"/>
      <c r="LL25" s="276"/>
      <c r="LM25" s="276"/>
      <c r="LN25" s="276"/>
      <c r="LO25" s="276"/>
      <c r="LP25" s="276"/>
      <c r="LQ25" s="276"/>
      <c r="LR25" s="276"/>
      <c r="LS25" s="276"/>
      <c r="LT25" s="276"/>
      <c r="LU25" s="276"/>
      <c r="LV25" s="276"/>
      <c r="LW25" s="276"/>
      <c r="LX25" s="276"/>
      <c r="LY25" s="276"/>
      <c r="LZ25" s="276"/>
      <c r="MA25" s="276"/>
      <c r="MB25" s="276"/>
      <c r="MC25" s="276"/>
      <c r="MD25" s="276"/>
      <c r="ME25" s="276"/>
      <c r="MF25" s="276"/>
      <c r="MG25" s="276"/>
      <c r="MH25" s="276"/>
      <c r="MI25" s="276"/>
      <c r="MJ25" s="276"/>
      <c r="MK25" s="276"/>
      <c r="ML25" s="276"/>
      <c r="MM25" s="276"/>
      <c r="MN25" s="276"/>
      <c r="MO25" s="276"/>
      <c r="MP25" s="276"/>
      <c r="MQ25" s="276"/>
      <c r="MR25" s="276"/>
      <c r="MS25" s="276"/>
      <c r="MT25" s="276"/>
      <c r="MU25" s="276"/>
      <c r="MV25" s="276"/>
      <c r="MW25" s="276"/>
      <c r="MX25" s="276"/>
      <c r="MY25" s="276"/>
      <c r="MZ25" s="276"/>
      <c r="NA25" s="276"/>
      <c r="NB25" s="276"/>
      <c r="NC25" s="276"/>
      <c r="ND25" s="276"/>
      <c r="NE25" s="276"/>
      <c r="NF25" s="276"/>
      <c r="NG25" s="276"/>
      <c r="NH25" s="276"/>
      <c r="NI25" s="276"/>
      <c r="NJ25" s="276"/>
      <c r="NK25" s="276"/>
      <c r="NL25" s="276"/>
      <c r="NM25" s="276"/>
      <c r="NN25" s="276"/>
      <c r="NO25" s="276"/>
      <c r="NP25" s="276"/>
      <c r="NQ25" s="276"/>
      <c r="NR25" s="276"/>
      <c r="NS25" s="276"/>
      <c r="NT25" s="276"/>
      <c r="NU25" s="276"/>
      <c r="NV25" s="276"/>
      <c r="NW25" s="276"/>
      <c r="NX25" s="276"/>
      <c r="NY25" s="276"/>
      <c r="NZ25" s="276"/>
      <c r="OA25" s="276"/>
      <c r="OB25" s="276"/>
      <c r="OC25" s="276"/>
      <c r="OD25" s="276"/>
      <c r="OE25" s="276"/>
      <c r="OF25" s="276"/>
      <c r="OG25" s="276"/>
      <c r="OH25" s="276"/>
      <c r="OI25" s="276"/>
      <c r="OJ25" s="276"/>
      <c r="OK25" s="276"/>
      <c r="OL25" s="276"/>
      <c r="OM25" s="276"/>
      <c r="ON25" s="276"/>
      <c r="OO25" s="276"/>
      <c r="OP25" s="276"/>
      <c r="OQ25" s="276"/>
      <c r="OR25" s="276"/>
      <c r="OS25" s="276"/>
      <c r="OT25" s="276"/>
      <c r="OU25" s="276"/>
      <c r="OV25" s="276"/>
      <c r="OW25" s="276"/>
      <c r="OX25" s="276"/>
      <c r="OY25" s="276"/>
      <c r="OZ25" s="276"/>
      <c r="PA25" s="276"/>
      <c r="PB25" s="276"/>
      <c r="PC25" s="276"/>
      <c r="PD25" s="276"/>
      <c r="PE25" s="276"/>
      <c r="PF25" s="276"/>
      <c r="PG25" s="276"/>
      <c r="PH25" s="276"/>
      <c r="PI25" s="276"/>
      <c r="PJ25" s="276"/>
      <c r="PK25" s="276"/>
      <c r="PL25" s="276"/>
      <c r="PM25" s="276"/>
      <c r="PN25" s="276"/>
      <c r="PO25" s="276"/>
      <c r="PP25" s="276"/>
      <c r="PQ25" s="276"/>
      <c r="PR25" s="276"/>
      <c r="PS25" s="276"/>
      <c r="PT25" s="276"/>
      <c r="PU25" s="276"/>
      <c r="PV25" s="276"/>
      <c r="PW25" s="276"/>
      <c r="PX25" s="276"/>
      <c r="PY25" s="276"/>
      <c r="PZ25" s="276"/>
      <c r="QA25" s="276"/>
      <c r="QB25" s="276"/>
      <c r="QC25" s="276"/>
      <c r="QD25" s="276"/>
      <c r="QE25" s="276"/>
      <c r="QF25" s="276"/>
      <c r="QG25" s="276"/>
      <c r="QH25" s="276"/>
      <c r="QI25" s="276"/>
      <c r="QJ25" s="276"/>
      <c r="QK25" s="276"/>
      <c r="QL25" s="276"/>
      <c r="QM25" s="276"/>
      <c r="QN25" s="276"/>
      <c r="QO25" s="276"/>
      <c r="QP25" s="276"/>
      <c r="QQ25" s="276"/>
      <c r="QR25" s="276"/>
      <c r="QS25" s="276"/>
      <c r="QT25" s="276"/>
      <c r="QU25" s="276"/>
      <c r="QV25" s="276"/>
      <c r="QW25" s="276"/>
      <c r="QX25" s="276"/>
      <c r="QY25" s="276"/>
      <c r="QZ25" s="276"/>
      <c r="RA25" s="276"/>
      <c r="RB25" s="276"/>
      <c r="RC25" s="276"/>
      <c r="RD25" s="276"/>
      <c r="RE25" s="276"/>
      <c r="RF25" s="276"/>
      <c r="RG25" s="276"/>
      <c r="RH25" s="276"/>
      <c r="RI25" s="276"/>
      <c r="RJ25" s="276"/>
      <c r="RK25" s="276"/>
      <c r="RL25" s="276"/>
      <c r="RM25" s="276"/>
      <c r="RN25" s="276"/>
      <c r="RO25" s="276"/>
      <c r="RP25" s="276"/>
      <c r="RQ25" s="276"/>
      <c r="RR25" s="276"/>
      <c r="RS25" s="276"/>
      <c r="RT25" s="276"/>
      <c r="RU25" s="276"/>
      <c r="RV25" s="276"/>
      <c r="RW25" s="276"/>
      <c r="RX25" s="276"/>
      <c r="RY25" s="276"/>
      <c r="RZ25" s="276"/>
      <c r="SA25" s="276"/>
      <c r="SB25" s="276"/>
      <c r="SC25" s="276"/>
      <c r="SD25" s="276"/>
      <c r="SE25" s="276"/>
      <c r="SF25" s="276"/>
      <c r="SG25" s="276"/>
      <c r="SH25" s="276"/>
      <c r="SI25" s="276"/>
      <c r="SJ25" s="276"/>
      <c r="SK25" s="276"/>
      <c r="SL25" s="276"/>
      <c r="SM25" s="276"/>
      <c r="SN25" s="276"/>
      <c r="SO25" s="276"/>
      <c r="SP25" s="276"/>
      <c r="SQ25" s="276"/>
      <c r="SR25" s="276"/>
      <c r="SS25" s="276"/>
      <c r="ST25" s="276"/>
      <c r="SU25" s="276"/>
      <c r="SV25" s="276"/>
      <c r="SW25" s="276"/>
      <c r="SX25" s="276"/>
      <c r="SY25" s="276"/>
      <c r="SZ25" s="276"/>
      <c r="TA25" s="276"/>
      <c r="TB25" s="276"/>
      <c r="TC25" s="276"/>
      <c r="TD25" s="276"/>
      <c r="TE25" s="276"/>
      <c r="TF25" s="276"/>
      <c r="TG25" s="276"/>
      <c r="TH25" s="276"/>
      <c r="TI25" s="276"/>
      <c r="TJ25" s="276"/>
      <c r="TK25" s="276"/>
      <c r="TL25" s="276"/>
      <c r="TM25" s="276"/>
      <c r="TN25" s="276"/>
      <c r="TO25" s="276"/>
      <c r="TP25" s="276"/>
      <c r="TQ25" s="276"/>
      <c r="TR25" s="276"/>
      <c r="TS25" s="276"/>
      <c r="TT25" s="276"/>
      <c r="TU25" s="276"/>
      <c r="TV25" s="276"/>
      <c r="TW25" s="276"/>
      <c r="TX25" s="276"/>
      <c r="TY25" s="276"/>
      <c r="TZ25" s="276"/>
      <c r="UA25" s="276"/>
      <c r="UB25" s="276"/>
      <c r="UC25" s="276"/>
      <c r="UD25" s="276"/>
      <c r="UE25" s="276"/>
      <c r="UF25" s="276"/>
      <c r="UG25" s="276"/>
      <c r="UH25" s="276"/>
      <c r="UI25" s="276"/>
      <c r="UJ25" s="276"/>
      <c r="UK25" s="276"/>
      <c r="UL25" s="276"/>
      <c r="UM25" s="276"/>
      <c r="UN25" s="276"/>
      <c r="UO25" s="276"/>
      <c r="UP25" s="276"/>
      <c r="UQ25" s="276"/>
      <c r="UR25" s="276"/>
      <c r="US25" s="276"/>
      <c r="UT25" s="276"/>
      <c r="UU25" s="276"/>
      <c r="UV25" s="276"/>
      <c r="UW25" s="276"/>
      <c r="UX25" s="276"/>
      <c r="UY25" s="276"/>
      <c r="UZ25" s="276"/>
      <c r="VA25" s="276"/>
      <c r="VB25" s="276"/>
      <c r="VC25" s="276"/>
      <c r="VD25" s="276"/>
      <c r="VE25" s="276"/>
      <c r="VF25" s="276"/>
      <c r="VG25" s="276"/>
      <c r="VH25" s="276"/>
      <c r="VI25" s="276"/>
      <c r="VJ25" s="276"/>
      <c r="VK25" s="276"/>
      <c r="VL25" s="276"/>
      <c r="VM25" s="276"/>
      <c r="VN25" s="276"/>
      <c r="VO25" s="276"/>
      <c r="VP25" s="276"/>
      <c r="VQ25" s="276"/>
      <c r="VR25" s="276"/>
      <c r="VS25" s="276"/>
      <c r="VT25" s="276"/>
      <c r="VU25" s="276"/>
      <c r="VV25" s="276"/>
      <c r="VW25" s="276"/>
      <c r="VX25" s="276"/>
      <c r="VY25" s="276"/>
      <c r="VZ25" s="276"/>
      <c r="WA25" s="276"/>
      <c r="WB25" s="276"/>
      <c r="WC25" s="276"/>
      <c r="WD25" s="276"/>
      <c r="WE25" s="276"/>
      <c r="WF25" s="276"/>
      <c r="WG25" s="276"/>
      <c r="WH25" s="276"/>
      <c r="WI25" s="276"/>
      <c r="WJ25" s="276"/>
      <c r="WK25" s="276"/>
      <c r="WL25" s="276"/>
      <c r="WM25" s="276"/>
      <c r="WN25" s="276"/>
      <c r="WO25" s="276"/>
      <c r="WP25" s="276"/>
      <c r="WQ25" s="276"/>
      <c r="WR25" s="276"/>
      <c r="WS25" s="276"/>
      <c r="WT25" s="276"/>
      <c r="WU25" s="276"/>
      <c r="WV25" s="276"/>
      <c r="WW25" s="276"/>
      <c r="WX25" s="276"/>
      <c r="WY25" s="276"/>
      <c r="WZ25" s="276"/>
      <c r="XA25" s="276"/>
      <c r="XB25" s="276"/>
      <c r="XC25" s="276"/>
      <c r="XD25" s="276"/>
      <c r="XE25" s="276"/>
      <c r="XF25" s="276"/>
      <c r="XG25" s="276"/>
      <c r="XH25" s="276"/>
      <c r="XI25" s="276"/>
      <c r="XJ25" s="276"/>
      <c r="XK25" s="276"/>
      <c r="XL25" s="276"/>
      <c r="XM25" s="276"/>
      <c r="XN25" s="276"/>
      <c r="XO25" s="276"/>
      <c r="XP25" s="276"/>
      <c r="XQ25" s="276"/>
      <c r="XR25" s="276"/>
      <c r="XS25" s="276"/>
      <c r="XT25" s="276"/>
      <c r="XU25" s="276"/>
      <c r="XV25" s="276"/>
      <c r="XW25" s="276"/>
      <c r="XX25" s="276"/>
      <c r="XY25" s="276"/>
      <c r="XZ25" s="276"/>
      <c r="YA25" s="276"/>
      <c r="YB25" s="276"/>
      <c r="YC25" s="276"/>
      <c r="YD25" s="276"/>
      <c r="YE25" s="276"/>
      <c r="YF25" s="276"/>
      <c r="YG25" s="276"/>
      <c r="YH25" s="276"/>
      <c r="YI25" s="276"/>
      <c r="YJ25" s="276"/>
      <c r="YK25" s="276"/>
      <c r="YL25" s="276"/>
      <c r="YM25" s="276"/>
      <c r="YN25" s="276"/>
      <c r="YO25" s="276"/>
      <c r="YP25" s="276"/>
      <c r="YQ25" s="276"/>
      <c r="YR25" s="276"/>
      <c r="YS25" s="276"/>
      <c r="YT25" s="276"/>
      <c r="YU25" s="276"/>
      <c r="YV25" s="276"/>
      <c r="YW25" s="276"/>
      <c r="YX25" s="276"/>
      <c r="YY25" s="276"/>
      <c r="YZ25" s="276"/>
      <c r="ZA25" s="276"/>
      <c r="ZB25" s="276"/>
      <c r="ZC25" s="276"/>
      <c r="ZD25" s="276"/>
      <c r="ZE25" s="276"/>
      <c r="ZF25" s="276"/>
      <c r="ZG25" s="276"/>
      <c r="ZH25" s="276"/>
      <c r="ZI25" s="276"/>
      <c r="ZJ25" s="276"/>
      <c r="ZK25" s="276"/>
      <c r="ZL25" s="276"/>
      <c r="ZM25" s="276"/>
      <c r="ZN25" s="276"/>
      <c r="ZO25" s="276"/>
      <c r="ZP25" s="276"/>
      <c r="ZQ25" s="276"/>
      <c r="ZR25" s="276"/>
      <c r="ZS25" s="276"/>
      <c r="ZT25" s="276"/>
      <c r="ZU25" s="276"/>
      <c r="ZV25" s="276"/>
      <c r="ZW25" s="276"/>
      <c r="ZX25" s="276"/>
      <c r="ZY25" s="276"/>
      <c r="ZZ25" s="276"/>
      <c r="AAA25" s="276"/>
      <c r="AAB25" s="276"/>
      <c r="AAC25" s="276"/>
      <c r="AAD25" s="276"/>
      <c r="AAE25" s="276"/>
      <c r="AAF25" s="276"/>
      <c r="AAG25" s="276"/>
      <c r="AAH25" s="276"/>
      <c r="AAI25" s="276"/>
      <c r="AAJ25" s="276"/>
      <c r="AAK25" s="276"/>
      <c r="AAL25" s="276"/>
      <c r="AAM25" s="276"/>
      <c r="AAN25" s="276"/>
      <c r="AAO25" s="276"/>
      <c r="AAP25" s="276"/>
      <c r="AAQ25" s="276"/>
      <c r="AAR25" s="276"/>
      <c r="AAS25" s="276"/>
      <c r="AAT25" s="276"/>
      <c r="AAU25" s="276"/>
      <c r="AAV25" s="276"/>
      <c r="AAW25" s="276"/>
      <c r="AAX25" s="276"/>
      <c r="AAY25" s="276"/>
      <c r="AAZ25" s="276"/>
      <c r="ABA25" s="276"/>
      <c r="ABB25" s="276"/>
      <c r="ABC25" s="276"/>
      <c r="ABD25" s="276"/>
      <c r="ABE25" s="276"/>
      <c r="ABF25" s="276"/>
      <c r="ABG25" s="276"/>
      <c r="ABH25" s="276"/>
      <c r="ABI25" s="276"/>
      <c r="ABJ25" s="276"/>
      <c r="ABK25" s="276"/>
      <c r="ABL25" s="276"/>
      <c r="ABM25" s="276"/>
      <c r="ABN25" s="276"/>
      <c r="ABO25" s="276"/>
      <c r="ABP25" s="276"/>
      <c r="ABQ25" s="276"/>
      <c r="ABR25" s="276"/>
      <c r="ABS25" s="276"/>
      <c r="ABT25" s="276"/>
      <c r="ABU25" s="276"/>
      <c r="ABV25" s="276"/>
      <c r="ABW25" s="276"/>
      <c r="ABX25" s="276"/>
      <c r="ABY25" s="276"/>
      <c r="ABZ25" s="276"/>
      <c r="ACA25" s="276"/>
      <c r="ACB25" s="276"/>
      <c r="ACC25" s="276"/>
      <c r="ACD25" s="276"/>
      <c r="ACE25" s="276"/>
      <c r="ACF25" s="276"/>
      <c r="ACG25" s="276"/>
      <c r="ACH25" s="276"/>
      <c r="ACI25" s="276"/>
      <c r="ACJ25" s="276"/>
      <c r="ACK25" s="276"/>
      <c r="ACL25" s="276"/>
      <c r="ACM25" s="276"/>
      <c r="ACN25" s="276"/>
      <c r="ACO25" s="276"/>
      <c r="ACP25" s="276"/>
      <c r="ACQ25" s="276"/>
      <c r="ACR25" s="276"/>
      <c r="ACS25" s="276"/>
      <c r="ACT25" s="276"/>
      <c r="ACU25" s="276"/>
      <c r="ACV25" s="276"/>
      <c r="ACW25" s="276"/>
      <c r="ACX25" s="276"/>
      <c r="ACY25" s="276"/>
      <c r="ACZ25" s="276"/>
      <c r="ADA25" s="276"/>
      <c r="ADB25" s="276"/>
      <c r="ADC25" s="276"/>
      <c r="ADD25" s="276"/>
      <c r="ADE25" s="276"/>
      <c r="ADF25" s="276"/>
      <c r="ADG25" s="276"/>
      <c r="ADH25" s="276"/>
      <c r="ADI25" s="276"/>
      <c r="ADJ25" s="276"/>
      <c r="ADK25" s="276"/>
      <c r="ADL25" s="276"/>
      <c r="ADM25" s="276"/>
      <c r="ADN25" s="276"/>
      <c r="ADO25" s="276"/>
      <c r="ADP25" s="276"/>
      <c r="ADQ25" s="276"/>
      <c r="ADR25" s="276"/>
      <c r="ADS25" s="276"/>
      <c r="ADT25" s="276"/>
      <c r="ADU25" s="276"/>
      <c r="ADV25" s="276"/>
      <c r="ADW25" s="276"/>
      <c r="ADX25" s="276"/>
      <c r="ADY25" s="276"/>
      <c r="ADZ25" s="276"/>
      <c r="AEA25" s="276"/>
      <c r="AEB25" s="276"/>
      <c r="AEC25" s="276"/>
      <c r="AED25" s="276"/>
      <c r="AEE25" s="276"/>
      <c r="AEF25" s="276"/>
      <c r="AEG25" s="276"/>
      <c r="AEH25" s="276"/>
      <c r="AEI25" s="276"/>
      <c r="AEJ25" s="276"/>
      <c r="AEK25" s="276"/>
      <c r="AEL25" s="276"/>
      <c r="AEM25" s="276"/>
      <c r="AEN25" s="276"/>
      <c r="AEO25" s="276"/>
      <c r="AEP25" s="276"/>
      <c r="AEQ25" s="276"/>
      <c r="AER25" s="276"/>
      <c r="AES25" s="276"/>
      <c r="AET25" s="276"/>
      <c r="AEU25" s="276"/>
      <c r="AEV25" s="276"/>
      <c r="AEW25" s="276"/>
      <c r="AEX25" s="276"/>
      <c r="AEY25" s="276"/>
      <c r="AEZ25" s="276"/>
      <c r="AFA25" s="276"/>
      <c r="AFB25" s="276"/>
      <c r="AFC25" s="276"/>
      <c r="AFD25" s="276"/>
      <c r="AFE25" s="276"/>
      <c r="AFF25" s="276"/>
      <c r="AFG25" s="276"/>
      <c r="AFH25" s="276"/>
      <c r="AFI25" s="276"/>
      <c r="AFJ25" s="276"/>
      <c r="AFK25" s="276"/>
      <c r="AFL25" s="276"/>
      <c r="AFM25" s="276"/>
      <c r="AFN25" s="276"/>
      <c r="AFO25" s="276"/>
      <c r="AFP25" s="276"/>
      <c r="AFQ25" s="276"/>
      <c r="AFR25" s="276"/>
      <c r="AFS25" s="276"/>
      <c r="AFT25" s="276"/>
      <c r="AFU25" s="276"/>
      <c r="AFV25" s="276"/>
      <c r="AFW25" s="276"/>
      <c r="AFX25" s="276"/>
      <c r="AFY25" s="276"/>
      <c r="AFZ25" s="276"/>
      <c r="AGA25" s="276"/>
      <c r="AGB25" s="276"/>
      <c r="AGC25" s="276"/>
      <c r="AGD25" s="276"/>
      <c r="AGE25" s="276"/>
      <c r="AGF25" s="276"/>
      <c r="AGG25" s="276"/>
      <c r="AGH25" s="276"/>
      <c r="AGI25" s="276"/>
      <c r="AGJ25" s="276"/>
      <c r="AGK25" s="276"/>
      <c r="AGL25" s="276"/>
      <c r="AGM25" s="276"/>
      <c r="AGN25" s="276"/>
      <c r="AGO25" s="276"/>
      <c r="AGP25" s="276"/>
      <c r="AGQ25" s="276"/>
      <c r="AGR25" s="276"/>
      <c r="AGS25" s="276"/>
      <c r="AGT25" s="276"/>
      <c r="AGU25" s="276"/>
      <c r="AGV25" s="276"/>
      <c r="AGW25" s="276"/>
      <c r="AGX25" s="276"/>
      <c r="AGY25" s="276"/>
      <c r="AGZ25" s="276"/>
      <c r="AHA25" s="276"/>
      <c r="AHB25" s="276"/>
      <c r="AHC25" s="276"/>
      <c r="AHD25" s="276"/>
      <c r="AHE25" s="276"/>
      <c r="AHF25" s="276"/>
      <c r="AHG25" s="276"/>
      <c r="AHH25" s="276"/>
      <c r="AHI25" s="276"/>
      <c r="AHJ25" s="276"/>
      <c r="AHK25" s="276"/>
      <c r="AHL25" s="276"/>
      <c r="AHM25" s="276"/>
      <c r="AHN25" s="276"/>
      <c r="AHO25" s="276"/>
      <c r="AHP25" s="276"/>
      <c r="AHQ25" s="276"/>
      <c r="AHR25" s="276"/>
      <c r="AHS25" s="276"/>
      <c r="AHT25" s="276"/>
      <c r="AHU25" s="276"/>
      <c r="AHV25" s="276"/>
      <c r="AHW25" s="276"/>
      <c r="AHX25" s="276"/>
      <c r="AHY25" s="276"/>
      <c r="AHZ25" s="276"/>
      <c r="AIA25" s="276"/>
      <c r="AIB25" s="276"/>
      <c r="AIC25" s="276"/>
      <c r="AID25" s="276"/>
      <c r="AIE25" s="276"/>
      <c r="AIF25" s="276"/>
      <c r="AIG25" s="276"/>
      <c r="AIH25" s="276"/>
      <c r="AII25" s="276"/>
      <c r="AIJ25" s="276"/>
      <c r="AIK25" s="276"/>
      <c r="AIL25" s="276"/>
      <c r="AIM25" s="276"/>
      <c r="AIN25" s="276"/>
      <c r="AIO25" s="276"/>
      <c r="AIP25" s="276"/>
      <c r="AIQ25" s="276"/>
      <c r="AIR25" s="276"/>
      <c r="AIS25" s="276"/>
      <c r="AIT25" s="276"/>
      <c r="AIU25" s="276"/>
      <c r="AIV25" s="276"/>
      <c r="AIW25" s="276"/>
      <c r="AIX25" s="276"/>
      <c r="AIY25" s="276"/>
      <c r="AIZ25" s="276"/>
      <c r="AJA25" s="276"/>
      <c r="AJB25" s="276"/>
      <c r="AJC25" s="276"/>
      <c r="AJD25" s="276"/>
      <c r="AJE25" s="276"/>
      <c r="AJF25" s="276"/>
      <c r="AJG25" s="276"/>
      <c r="AJH25" s="276"/>
      <c r="AJI25" s="276"/>
      <c r="AJJ25" s="276"/>
      <c r="AJK25" s="276"/>
      <c r="AJL25" s="276"/>
      <c r="AJM25" s="276"/>
      <c r="AJN25" s="276"/>
      <c r="AJO25" s="276"/>
      <c r="AJP25" s="276"/>
      <c r="AJQ25" s="276"/>
      <c r="AJR25" s="276"/>
      <c r="AJS25" s="276"/>
      <c r="AJT25" s="276"/>
      <c r="AJU25" s="276"/>
      <c r="AJV25" s="276"/>
      <c r="AJW25" s="276"/>
      <c r="AJX25" s="276"/>
      <c r="AJY25" s="276"/>
      <c r="AJZ25" s="276"/>
      <c r="AKA25" s="276"/>
      <c r="AKB25" s="276"/>
      <c r="AKC25" s="276"/>
      <c r="AKD25" s="276"/>
      <c r="AKE25" s="276"/>
      <c r="AKF25" s="276"/>
    </row>
    <row r="26" spans="1:968" s="174" customFormat="1">
      <c r="B26" s="899" t="s">
        <v>125</v>
      </c>
      <c r="C26" t="s">
        <v>379</v>
      </c>
      <c r="D26" s="898"/>
      <c r="E26" s="899">
        <v>8.5596076752422832</v>
      </c>
      <c r="F26" s="899" t="s">
        <v>556</v>
      </c>
      <c r="G26" s="899">
        <v>5138.6000000000004</v>
      </c>
      <c r="H26" s="189">
        <v>79000.100000000006</v>
      </c>
      <c r="I26" s="189">
        <v>0</v>
      </c>
      <c r="J26" s="189">
        <v>3083.92</v>
      </c>
      <c r="K26" s="190">
        <v>3083.92</v>
      </c>
      <c r="L26" s="191">
        <v>0</v>
      </c>
      <c r="M26" s="191">
        <v>79000.100000000006</v>
      </c>
      <c r="N26" s="191">
        <v>82084.02</v>
      </c>
      <c r="O26" s="192"/>
      <c r="P26" s="192">
        <f>M26/(1+GasDiscountRate)^1</f>
        <v>73283.951762523197</v>
      </c>
      <c r="Q26" s="192">
        <f t="shared" si="5"/>
        <v>76144.730983302405</v>
      </c>
      <c r="R26" s="192">
        <v>19685.444679253815</v>
      </c>
      <c r="S26" s="264">
        <v>32434.415397683362</v>
      </c>
      <c r="T26" s="188">
        <f>R26/P26</f>
        <v>0.26861876585264588</v>
      </c>
      <c r="U26" s="188">
        <f>(R26*1.1+S26)/Q26</f>
        <v>0.71033680001737054</v>
      </c>
      <c r="W26" s="277"/>
      <c r="X26" s="276"/>
      <c r="Y26" s="276"/>
      <c r="Z26" s="276"/>
      <c r="AA26" s="276"/>
      <c r="AB26" s="276"/>
      <c r="AC26" s="276"/>
      <c r="AD26" s="276"/>
      <c r="AE26" s="276"/>
      <c r="AF26" s="276"/>
      <c r="AG26" s="276"/>
      <c r="AH26" s="276"/>
      <c r="AI26" s="276"/>
      <c r="AJ26" s="276"/>
      <c r="AK26" s="276"/>
      <c r="AL26" s="276"/>
      <c r="AM26" s="276"/>
      <c r="AN26" s="276"/>
      <c r="AO26" s="276"/>
      <c r="AP26" s="276"/>
      <c r="AQ26" s="276"/>
      <c r="AR26" s="276"/>
      <c r="AS26" s="276"/>
      <c r="AT26" s="276"/>
      <c r="AU26" s="276"/>
      <c r="AV26" s="276"/>
      <c r="AW26" s="276"/>
      <c r="AX26" s="276"/>
      <c r="AY26" s="276"/>
      <c r="AZ26" s="276"/>
      <c r="BA26" s="276"/>
      <c r="BB26" s="276"/>
      <c r="BC26" s="276"/>
      <c r="BD26" s="276"/>
      <c r="BE26" s="276"/>
      <c r="BF26" s="276"/>
      <c r="BG26" s="276"/>
      <c r="BH26" s="276"/>
      <c r="BI26" s="276"/>
      <c r="BJ26" s="276"/>
      <c r="BK26" s="276"/>
      <c r="BL26" s="276"/>
      <c r="BM26" s="276"/>
      <c r="BN26" s="276"/>
      <c r="BO26" s="276"/>
      <c r="BP26" s="276"/>
      <c r="BQ26" s="276"/>
      <c r="BR26" s="276"/>
      <c r="BS26" s="276"/>
      <c r="BT26" s="276"/>
      <c r="BU26" s="276"/>
      <c r="BV26" s="276"/>
      <c r="BW26" s="276"/>
      <c r="BX26" s="276"/>
      <c r="BY26" s="276"/>
      <c r="BZ26" s="276"/>
      <c r="CA26" s="276"/>
      <c r="CB26" s="276"/>
      <c r="CC26" s="276"/>
      <c r="CD26" s="276"/>
      <c r="CE26" s="276"/>
      <c r="CF26" s="276"/>
      <c r="CG26" s="276"/>
      <c r="CH26" s="276"/>
      <c r="CI26" s="276"/>
      <c r="CJ26" s="276"/>
      <c r="CK26" s="276"/>
      <c r="CL26" s="276"/>
      <c r="CM26" s="276"/>
      <c r="CN26" s="276"/>
      <c r="CO26" s="276"/>
      <c r="CP26" s="276"/>
      <c r="CQ26" s="276"/>
      <c r="CR26" s="276"/>
      <c r="CS26" s="276"/>
      <c r="CT26" s="276"/>
      <c r="CU26" s="276"/>
      <c r="CV26" s="276"/>
      <c r="CW26" s="276"/>
      <c r="CX26" s="276"/>
      <c r="CY26" s="276"/>
      <c r="CZ26" s="276"/>
      <c r="DA26" s="276"/>
      <c r="DB26" s="276"/>
      <c r="DC26" s="276"/>
      <c r="DD26" s="276"/>
      <c r="DE26" s="276"/>
      <c r="DF26" s="276"/>
      <c r="DG26" s="276"/>
      <c r="DH26" s="276"/>
      <c r="DI26" s="276"/>
      <c r="DJ26" s="276"/>
      <c r="DK26" s="276"/>
      <c r="DL26" s="276"/>
      <c r="DM26" s="276"/>
      <c r="DN26" s="276"/>
      <c r="DO26" s="276"/>
      <c r="DP26" s="276"/>
      <c r="DQ26" s="276"/>
      <c r="DR26" s="276"/>
      <c r="DS26" s="276"/>
      <c r="DT26" s="276"/>
      <c r="DU26" s="276"/>
      <c r="DV26" s="276"/>
      <c r="DW26" s="276"/>
      <c r="DX26" s="276"/>
      <c r="DY26" s="276"/>
      <c r="DZ26" s="276"/>
      <c r="EA26" s="276"/>
      <c r="EB26" s="276"/>
      <c r="EC26" s="276"/>
      <c r="ED26" s="276"/>
      <c r="EE26" s="276"/>
      <c r="EF26" s="276"/>
      <c r="EG26" s="276"/>
      <c r="EH26" s="276"/>
      <c r="EI26" s="276"/>
      <c r="EJ26" s="276"/>
      <c r="EK26" s="276"/>
      <c r="EL26" s="276"/>
      <c r="EM26" s="276"/>
      <c r="EN26" s="276"/>
      <c r="EO26" s="276"/>
      <c r="EP26" s="276"/>
      <c r="EQ26" s="276"/>
      <c r="ER26" s="276"/>
      <c r="ES26" s="276"/>
      <c r="ET26" s="276"/>
      <c r="EU26" s="276"/>
      <c r="EV26" s="276"/>
      <c r="EW26" s="276"/>
      <c r="EX26" s="276"/>
      <c r="EY26" s="276"/>
      <c r="EZ26" s="276"/>
      <c r="FA26" s="276"/>
      <c r="FB26" s="276"/>
      <c r="FC26" s="276"/>
      <c r="FD26" s="276"/>
      <c r="FE26" s="276"/>
      <c r="FF26" s="276"/>
      <c r="FG26" s="276"/>
      <c r="FH26" s="276"/>
      <c r="FI26" s="276"/>
      <c r="FJ26" s="276"/>
      <c r="FK26" s="276"/>
      <c r="FL26" s="276"/>
      <c r="FM26" s="276"/>
      <c r="FN26" s="276"/>
      <c r="FO26" s="276"/>
      <c r="FP26" s="276"/>
      <c r="FQ26" s="276"/>
      <c r="FR26" s="276"/>
      <c r="FS26" s="276"/>
      <c r="FT26" s="276"/>
      <c r="FU26" s="276"/>
      <c r="FV26" s="276"/>
      <c r="FW26" s="276"/>
      <c r="FX26" s="276"/>
      <c r="FY26" s="276"/>
      <c r="FZ26" s="276"/>
      <c r="GA26" s="276"/>
      <c r="GB26" s="276"/>
      <c r="GC26" s="276"/>
      <c r="GD26" s="276"/>
      <c r="GE26" s="276"/>
      <c r="GF26" s="276"/>
      <c r="GG26" s="276"/>
      <c r="GH26" s="276"/>
      <c r="GI26" s="276"/>
      <c r="GJ26" s="276"/>
      <c r="GK26" s="276"/>
      <c r="GL26" s="276"/>
      <c r="GM26" s="276"/>
      <c r="GN26" s="276"/>
      <c r="GO26" s="276"/>
      <c r="GP26" s="276"/>
      <c r="GQ26" s="276"/>
      <c r="GR26" s="276"/>
      <c r="GS26" s="276"/>
      <c r="GT26" s="276"/>
      <c r="GU26" s="276"/>
      <c r="GV26" s="276"/>
      <c r="GW26" s="276"/>
      <c r="GX26" s="276"/>
      <c r="GY26" s="276"/>
      <c r="GZ26" s="276"/>
      <c r="HA26" s="276"/>
      <c r="HB26" s="276"/>
      <c r="HC26" s="276"/>
      <c r="HD26" s="276"/>
      <c r="HE26" s="276"/>
      <c r="HF26" s="276"/>
      <c r="HG26" s="276"/>
      <c r="HH26" s="276"/>
      <c r="HI26" s="276"/>
      <c r="HJ26" s="276"/>
      <c r="HK26" s="276"/>
      <c r="HL26" s="276"/>
      <c r="HM26" s="276"/>
      <c r="HN26" s="276"/>
      <c r="HO26" s="276"/>
      <c r="HP26" s="276"/>
      <c r="HQ26" s="276"/>
      <c r="HR26" s="276"/>
      <c r="HS26" s="276"/>
      <c r="HT26" s="276"/>
      <c r="HU26" s="276"/>
      <c r="HV26" s="276"/>
      <c r="HW26" s="276"/>
      <c r="HX26" s="276"/>
      <c r="HY26" s="276"/>
      <c r="HZ26" s="276"/>
      <c r="IA26" s="276"/>
      <c r="IB26" s="276"/>
      <c r="IC26" s="276"/>
      <c r="ID26" s="276"/>
      <c r="IE26" s="276"/>
      <c r="IF26" s="276"/>
      <c r="IG26" s="276"/>
      <c r="IH26" s="276"/>
      <c r="II26" s="276"/>
      <c r="IJ26" s="276"/>
      <c r="IK26" s="276"/>
      <c r="IL26" s="276"/>
      <c r="IM26" s="276"/>
      <c r="IN26" s="276"/>
      <c r="IO26" s="276"/>
      <c r="IP26" s="276"/>
      <c r="IQ26" s="276"/>
      <c r="IR26" s="276"/>
      <c r="IS26" s="276"/>
      <c r="IT26" s="276"/>
      <c r="IU26" s="276"/>
      <c r="IV26" s="276"/>
      <c r="IW26" s="276"/>
      <c r="IX26" s="276"/>
      <c r="IY26" s="276"/>
      <c r="IZ26" s="276"/>
      <c r="JA26" s="276"/>
      <c r="JB26" s="276"/>
      <c r="JC26" s="276"/>
      <c r="JD26" s="276"/>
      <c r="JE26" s="276"/>
      <c r="JF26" s="276"/>
      <c r="JG26" s="276"/>
      <c r="JH26" s="276"/>
      <c r="JI26" s="276"/>
      <c r="JJ26" s="276"/>
      <c r="JK26" s="276"/>
      <c r="JL26" s="276"/>
      <c r="JM26" s="276"/>
      <c r="JN26" s="276"/>
      <c r="JO26" s="276"/>
      <c r="JP26" s="276"/>
      <c r="JQ26" s="276"/>
      <c r="JR26" s="276"/>
      <c r="JS26" s="276"/>
      <c r="JT26" s="276"/>
      <c r="JU26" s="276"/>
      <c r="JV26" s="276"/>
      <c r="JW26" s="276"/>
      <c r="JX26" s="276"/>
      <c r="JY26" s="276"/>
      <c r="JZ26" s="276"/>
      <c r="KA26" s="276"/>
      <c r="KB26" s="276"/>
      <c r="KC26" s="276"/>
      <c r="KD26" s="276"/>
      <c r="KE26" s="276"/>
      <c r="KF26" s="276"/>
      <c r="KG26" s="276"/>
      <c r="KH26" s="276"/>
      <c r="KI26" s="276"/>
      <c r="KJ26" s="276"/>
      <c r="KK26" s="276"/>
      <c r="KL26" s="276"/>
      <c r="KM26" s="276"/>
      <c r="KN26" s="276"/>
      <c r="KO26" s="276"/>
      <c r="KP26" s="276"/>
      <c r="KQ26" s="276"/>
      <c r="KR26" s="276"/>
      <c r="KS26" s="276"/>
      <c r="KT26" s="276"/>
      <c r="KU26" s="276"/>
      <c r="KV26" s="276"/>
      <c r="KW26" s="276"/>
      <c r="KX26" s="276"/>
      <c r="KY26" s="276"/>
      <c r="KZ26" s="276"/>
      <c r="LA26" s="276"/>
      <c r="LB26" s="276"/>
      <c r="LC26" s="276"/>
      <c r="LD26" s="276"/>
      <c r="LE26" s="276"/>
      <c r="LF26" s="276"/>
      <c r="LG26" s="276"/>
      <c r="LH26" s="276"/>
      <c r="LI26" s="276"/>
      <c r="LJ26" s="276"/>
      <c r="LK26" s="276"/>
      <c r="LL26" s="276"/>
      <c r="LM26" s="276"/>
      <c r="LN26" s="276"/>
      <c r="LO26" s="276"/>
      <c r="LP26" s="276"/>
      <c r="LQ26" s="276"/>
      <c r="LR26" s="276"/>
      <c r="LS26" s="276"/>
      <c r="LT26" s="276"/>
      <c r="LU26" s="276"/>
      <c r="LV26" s="276"/>
      <c r="LW26" s="276"/>
      <c r="LX26" s="276"/>
      <c r="LY26" s="276"/>
      <c r="LZ26" s="276"/>
      <c r="MA26" s="276"/>
      <c r="MB26" s="276"/>
      <c r="MC26" s="276"/>
      <c r="MD26" s="276"/>
      <c r="ME26" s="276"/>
      <c r="MF26" s="276"/>
      <c r="MG26" s="276"/>
      <c r="MH26" s="276"/>
      <c r="MI26" s="276"/>
      <c r="MJ26" s="276"/>
      <c r="MK26" s="276"/>
      <c r="ML26" s="276"/>
      <c r="MM26" s="276"/>
      <c r="MN26" s="276"/>
      <c r="MO26" s="276"/>
      <c r="MP26" s="276"/>
      <c r="MQ26" s="276"/>
      <c r="MR26" s="276"/>
      <c r="MS26" s="276"/>
      <c r="MT26" s="276"/>
      <c r="MU26" s="276"/>
      <c r="MV26" s="276"/>
      <c r="MW26" s="276"/>
      <c r="MX26" s="276"/>
      <c r="MY26" s="276"/>
      <c r="MZ26" s="276"/>
      <c r="NA26" s="276"/>
      <c r="NB26" s="276"/>
      <c r="NC26" s="276"/>
      <c r="ND26" s="276"/>
      <c r="NE26" s="276"/>
      <c r="NF26" s="276"/>
      <c r="NG26" s="276"/>
      <c r="NH26" s="276"/>
      <c r="NI26" s="276"/>
      <c r="NJ26" s="276"/>
      <c r="NK26" s="276"/>
      <c r="NL26" s="276"/>
      <c r="NM26" s="276"/>
      <c r="NN26" s="276"/>
      <c r="NO26" s="276"/>
      <c r="NP26" s="276"/>
      <c r="NQ26" s="276"/>
      <c r="NR26" s="276"/>
      <c r="NS26" s="276"/>
      <c r="NT26" s="276"/>
      <c r="NU26" s="276"/>
      <c r="NV26" s="276"/>
      <c r="NW26" s="276"/>
      <c r="NX26" s="276"/>
      <c r="NY26" s="276"/>
      <c r="NZ26" s="276"/>
      <c r="OA26" s="276"/>
      <c r="OB26" s="276"/>
      <c r="OC26" s="276"/>
      <c r="OD26" s="276"/>
      <c r="OE26" s="276"/>
      <c r="OF26" s="276"/>
      <c r="OG26" s="276"/>
      <c r="OH26" s="276"/>
      <c r="OI26" s="276"/>
      <c r="OJ26" s="276"/>
      <c r="OK26" s="276"/>
      <c r="OL26" s="276"/>
      <c r="OM26" s="276"/>
      <c r="ON26" s="276"/>
      <c r="OO26" s="276"/>
      <c r="OP26" s="276"/>
      <c r="OQ26" s="276"/>
      <c r="OR26" s="276"/>
      <c r="OS26" s="276"/>
      <c r="OT26" s="276"/>
      <c r="OU26" s="276"/>
      <c r="OV26" s="276"/>
      <c r="OW26" s="276"/>
      <c r="OX26" s="276"/>
      <c r="OY26" s="276"/>
      <c r="OZ26" s="276"/>
      <c r="PA26" s="276"/>
      <c r="PB26" s="276"/>
      <c r="PC26" s="276"/>
      <c r="PD26" s="276"/>
      <c r="PE26" s="276"/>
      <c r="PF26" s="276"/>
      <c r="PG26" s="276"/>
      <c r="PH26" s="276"/>
      <c r="PI26" s="276"/>
      <c r="PJ26" s="276"/>
      <c r="PK26" s="276"/>
      <c r="PL26" s="276"/>
      <c r="PM26" s="276"/>
      <c r="PN26" s="276"/>
      <c r="PO26" s="276"/>
      <c r="PP26" s="276"/>
      <c r="PQ26" s="276"/>
      <c r="PR26" s="276"/>
      <c r="PS26" s="276"/>
      <c r="PT26" s="276"/>
      <c r="PU26" s="276"/>
      <c r="PV26" s="276"/>
      <c r="PW26" s="276"/>
      <c r="PX26" s="276"/>
      <c r="PY26" s="276"/>
      <c r="PZ26" s="276"/>
      <c r="QA26" s="276"/>
      <c r="QB26" s="276"/>
      <c r="QC26" s="276"/>
      <c r="QD26" s="276"/>
      <c r="QE26" s="276"/>
      <c r="QF26" s="276"/>
      <c r="QG26" s="276"/>
      <c r="QH26" s="276"/>
      <c r="QI26" s="276"/>
      <c r="QJ26" s="276"/>
      <c r="QK26" s="276"/>
      <c r="QL26" s="276"/>
      <c r="QM26" s="276"/>
      <c r="QN26" s="276"/>
      <c r="QO26" s="276"/>
      <c r="QP26" s="276"/>
      <c r="QQ26" s="276"/>
      <c r="QR26" s="276"/>
      <c r="QS26" s="276"/>
      <c r="QT26" s="276"/>
      <c r="QU26" s="276"/>
      <c r="QV26" s="276"/>
      <c r="QW26" s="276"/>
      <c r="QX26" s="276"/>
      <c r="QY26" s="276"/>
      <c r="QZ26" s="276"/>
      <c r="RA26" s="276"/>
      <c r="RB26" s="276"/>
      <c r="RC26" s="276"/>
      <c r="RD26" s="276"/>
      <c r="RE26" s="276"/>
      <c r="RF26" s="276"/>
      <c r="RG26" s="276"/>
      <c r="RH26" s="276"/>
      <c r="RI26" s="276"/>
      <c r="RJ26" s="276"/>
      <c r="RK26" s="276"/>
      <c r="RL26" s="276"/>
      <c r="RM26" s="276"/>
      <c r="RN26" s="276"/>
      <c r="RO26" s="276"/>
      <c r="RP26" s="276"/>
      <c r="RQ26" s="276"/>
      <c r="RR26" s="276"/>
      <c r="RS26" s="276"/>
      <c r="RT26" s="276"/>
      <c r="RU26" s="276"/>
      <c r="RV26" s="276"/>
      <c r="RW26" s="276"/>
      <c r="RX26" s="276"/>
      <c r="RY26" s="276"/>
      <c r="RZ26" s="276"/>
      <c r="SA26" s="276"/>
      <c r="SB26" s="276"/>
      <c r="SC26" s="276"/>
      <c r="SD26" s="276"/>
      <c r="SE26" s="276"/>
      <c r="SF26" s="276"/>
      <c r="SG26" s="276"/>
      <c r="SH26" s="276"/>
      <c r="SI26" s="276"/>
      <c r="SJ26" s="276"/>
      <c r="SK26" s="276"/>
      <c r="SL26" s="276"/>
      <c r="SM26" s="276"/>
      <c r="SN26" s="276"/>
      <c r="SO26" s="276"/>
      <c r="SP26" s="276"/>
      <c r="SQ26" s="276"/>
      <c r="SR26" s="276"/>
      <c r="SS26" s="276"/>
      <c r="ST26" s="276"/>
      <c r="SU26" s="276"/>
      <c r="SV26" s="276"/>
      <c r="SW26" s="276"/>
      <c r="SX26" s="276"/>
      <c r="SY26" s="276"/>
      <c r="SZ26" s="276"/>
      <c r="TA26" s="276"/>
      <c r="TB26" s="276"/>
      <c r="TC26" s="276"/>
      <c r="TD26" s="276"/>
      <c r="TE26" s="276"/>
      <c r="TF26" s="276"/>
      <c r="TG26" s="276"/>
      <c r="TH26" s="276"/>
      <c r="TI26" s="276"/>
      <c r="TJ26" s="276"/>
      <c r="TK26" s="276"/>
      <c r="TL26" s="276"/>
      <c r="TM26" s="276"/>
      <c r="TN26" s="276"/>
      <c r="TO26" s="276"/>
      <c r="TP26" s="276"/>
      <c r="TQ26" s="276"/>
      <c r="TR26" s="276"/>
      <c r="TS26" s="276"/>
      <c r="TT26" s="276"/>
      <c r="TU26" s="276"/>
      <c r="TV26" s="276"/>
      <c r="TW26" s="276"/>
      <c r="TX26" s="276"/>
      <c r="TY26" s="276"/>
      <c r="TZ26" s="276"/>
      <c r="UA26" s="276"/>
      <c r="UB26" s="276"/>
      <c r="UC26" s="276"/>
      <c r="UD26" s="276"/>
      <c r="UE26" s="276"/>
      <c r="UF26" s="276"/>
      <c r="UG26" s="276"/>
      <c r="UH26" s="276"/>
      <c r="UI26" s="276"/>
      <c r="UJ26" s="276"/>
      <c r="UK26" s="276"/>
      <c r="UL26" s="276"/>
      <c r="UM26" s="276"/>
      <c r="UN26" s="276"/>
      <c r="UO26" s="276"/>
      <c r="UP26" s="276"/>
      <c r="UQ26" s="276"/>
      <c r="UR26" s="276"/>
      <c r="US26" s="276"/>
      <c r="UT26" s="276"/>
      <c r="UU26" s="276"/>
      <c r="UV26" s="276"/>
      <c r="UW26" s="276"/>
      <c r="UX26" s="276"/>
      <c r="UY26" s="276"/>
      <c r="UZ26" s="276"/>
      <c r="VA26" s="276"/>
      <c r="VB26" s="276"/>
      <c r="VC26" s="276"/>
      <c r="VD26" s="276"/>
      <c r="VE26" s="276"/>
      <c r="VF26" s="276"/>
      <c r="VG26" s="276"/>
      <c r="VH26" s="276"/>
      <c r="VI26" s="276"/>
      <c r="VJ26" s="276"/>
      <c r="VK26" s="276"/>
      <c r="VL26" s="276"/>
      <c r="VM26" s="276"/>
      <c r="VN26" s="276"/>
      <c r="VO26" s="276"/>
      <c r="VP26" s="276"/>
      <c r="VQ26" s="276"/>
      <c r="VR26" s="276"/>
      <c r="VS26" s="276"/>
      <c r="VT26" s="276"/>
      <c r="VU26" s="276"/>
      <c r="VV26" s="276"/>
      <c r="VW26" s="276"/>
      <c r="VX26" s="276"/>
      <c r="VY26" s="276"/>
      <c r="VZ26" s="276"/>
      <c r="WA26" s="276"/>
      <c r="WB26" s="276"/>
      <c r="WC26" s="276"/>
      <c r="WD26" s="276"/>
      <c r="WE26" s="276"/>
      <c r="WF26" s="276"/>
      <c r="WG26" s="276"/>
      <c r="WH26" s="276"/>
      <c r="WI26" s="276"/>
      <c r="WJ26" s="276"/>
      <c r="WK26" s="276"/>
      <c r="WL26" s="276"/>
      <c r="WM26" s="276"/>
      <c r="WN26" s="276"/>
      <c r="WO26" s="276"/>
      <c r="WP26" s="276"/>
      <c r="WQ26" s="276"/>
      <c r="WR26" s="276"/>
      <c r="WS26" s="276"/>
      <c r="WT26" s="276"/>
      <c r="WU26" s="276"/>
      <c r="WV26" s="276"/>
      <c r="WW26" s="276"/>
      <c r="WX26" s="276"/>
      <c r="WY26" s="276"/>
      <c r="WZ26" s="276"/>
      <c r="XA26" s="276"/>
      <c r="XB26" s="276"/>
      <c r="XC26" s="276"/>
      <c r="XD26" s="276"/>
      <c r="XE26" s="276"/>
      <c r="XF26" s="276"/>
      <c r="XG26" s="276"/>
      <c r="XH26" s="276"/>
      <c r="XI26" s="276"/>
      <c r="XJ26" s="276"/>
      <c r="XK26" s="276"/>
      <c r="XL26" s="276"/>
      <c r="XM26" s="276"/>
      <c r="XN26" s="276"/>
      <c r="XO26" s="276"/>
      <c r="XP26" s="276"/>
      <c r="XQ26" s="276"/>
      <c r="XR26" s="276"/>
      <c r="XS26" s="276"/>
      <c r="XT26" s="276"/>
      <c r="XU26" s="276"/>
      <c r="XV26" s="276"/>
      <c r="XW26" s="276"/>
      <c r="XX26" s="276"/>
      <c r="XY26" s="276"/>
      <c r="XZ26" s="276"/>
      <c r="YA26" s="276"/>
      <c r="YB26" s="276"/>
      <c r="YC26" s="276"/>
      <c r="YD26" s="276"/>
      <c r="YE26" s="276"/>
      <c r="YF26" s="276"/>
      <c r="YG26" s="276"/>
      <c r="YH26" s="276"/>
      <c r="YI26" s="276"/>
      <c r="YJ26" s="276"/>
      <c r="YK26" s="276"/>
      <c r="YL26" s="276"/>
      <c r="YM26" s="276"/>
      <c r="YN26" s="276"/>
      <c r="YO26" s="276"/>
      <c r="YP26" s="276"/>
      <c r="YQ26" s="276"/>
      <c r="YR26" s="276"/>
      <c r="YS26" s="276"/>
      <c r="YT26" s="276"/>
      <c r="YU26" s="276"/>
      <c r="YV26" s="276"/>
      <c r="YW26" s="276"/>
      <c r="YX26" s="276"/>
      <c r="YY26" s="276"/>
      <c r="YZ26" s="276"/>
      <c r="ZA26" s="276"/>
      <c r="ZB26" s="276"/>
      <c r="ZC26" s="276"/>
      <c r="ZD26" s="276"/>
      <c r="ZE26" s="276"/>
      <c r="ZF26" s="276"/>
      <c r="ZG26" s="276"/>
      <c r="ZH26" s="276"/>
      <c r="ZI26" s="276"/>
      <c r="ZJ26" s="276"/>
      <c r="ZK26" s="276"/>
      <c r="ZL26" s="276"/>
      <c r="ZM26" s="276"/>
      <c r="ZN26" s="276"/>
      <c r="ZO26" s="276"/>
      <c r="ZP26" s="276"/>
      <c r="ZQ26" s="276"/>
      <c r="ZR26" s="276"/>
      <c r="ZS26" s="276"/>
      <c r="ZT26" s="276"/>
      <c r="ZU26" s="276"/>
      <c r="ZV26" s="276"/>
      <c r="ZW26" s="276"/>
      <c r="ZX26" s="276"/>
      <c r="ZY26" s="276"/>
      <c r="ZZ26" s="276"/>
      <c r="AAA26" s="276"/>
      <c r="AAB26" s="276"/>
      <c r="AAC26" s="276"/>
      <c r="AAD26" s="276"/>
      <c r="AAE26" s="276"/>
      <c r="AAF26" s="276"/>
      <c r="AAG26" s="276"/>
      <c r="AAH26" s="276"/>
      <c r="AAI26" s="276"/>
      <c r="AAJ26" s="276"/>
      <c r="AAK26" s="276"/>
      <c r="AAL26" s="276"/>
      <c r="AAM26" s="276"/>
      <c r="AAN26" s="276"/>
      <c r="AAO26" s="276"/>
      <c r="AAP26" s="276"/>
      <c r="AAQ26" s="276"/>
      <c r="AAR26" s="276"/>
      <c r="AAS26" s="276"/>
      <c r="AAT26" s="276"/>
      <c r="AAU26" s="276"/>
      <c r="AAV26" s="276"/>
      <c r="AAW26" s="276"/>
      <c r="AAX26" s="276"/>
      <c r="AAY26" s="276"/>
      <c r="AAZ26" s="276"/>
      <c r="ABA26" s="276"/>
      <c r="ABB26" s="276"/>
      <c r="ABC26" s="276"/>
      <c r="ABD26" s="276"/>
      <c r="ABE26" s="276"/>
      <c r="ABF26" s="276"/>
      <c r="ABG26" s="276"/>
      <c r="ABH26" s="276"/>
      <c r="ABI26" s="276"/>
      <c r="ABJ26" s="276"/>
      <c r="ABK26" s="276"/>
      <c r="ABL26" s="276"/>
      <c r="ABM26" s="276"/>
      <c r="ABN26" s="276"/>
      <c r="ABO26" s="276"/>
      <c r="ABP26" s="276"/>
      <c r="ABQ26" s="276"/>
      <c r="ABR26" s="276"/>
      <c r="ABS26" s="276"/>
      <c r="ABT26" s="276"/>
      <c r="ABU26" s="276"/>
      <c r="ABV26" s="276"/>
      <c r="ABW26" s="276"/>
      <c r="ABX26" s="276"/>
      <c r="ABY26" s="276"/>
      <c r="ABZ26" s="276"/>
      <c r="ACA26" s="276"/>
      <c r="ACB26" s="276"/>
      <c r="ACC26" s="276"/>
      <c r="ACD26" s="276"/>
      <c r="ACE26" s="276"/>
      <c r="ACF26" s="276"/>
      <c r="ACG26" s="276"/>
      <c r="ACH26" s="276"/>
      <c r="ACI26" s="276"/>
      <c r="ACJ26" s="276"/>
      <c r="ACK26" s="276"/>
      <c r="ACL26" s="276"/>
      <c r="ACM26" s="276"/>
      <c r="ACN26" s="276"/>
      <c r="ACO26" s="276"/>
      <c r="ACP26" s="276"/>
      <c r="ACQ26" s="276"/>
      <c r="ACR26" s="276"/>
      <c r="ACS26" s="276"/>
      <c r="ACT26" s="276"/>
      <c r="ACU26" s="276"/>
      <c r="ACV26" s="276"/>
      <c r="ACW26" s="276"/>
      <c r="ACX26" s="276"/>
      <c r="ACY26" s="276"/>
      <c r="ACZ26" s="276"/>
      <c r="ADA26" s="276"/>
      <c r="ADB26" s="276"/>
      <c r="ADC26" s="276"/>
      <c r="ADD26" s="276"/>
      <c r="ADE26" s="276"/>
      <c r="ADF26" s="276"/>
      <c r="ADG26" s="276"/>
      <c r="ADH26" s="276"/>
      <c r="ADI26" s="276"/>
      <c r="ADJ26" s="276"/>
      <c r="ADK26" s="276"/>
      <c r="ADL26" s="276"/>
      <c r="ADM26" s="276"/>
      <c r="ADN26" s="276"/>
      <c r="ADO26" s="276"/>
      <c r="ADP26" s="276"/>
      <c r="ADQ26" s="276"/>
      <c r="ADR26" s="276"/>
      <c r="ADS26" s="276"/>
      <c r="ADT26" s="276"/>
      <c r="ADU26" s="276"/>
      <c r="ADV26" s="276"/>
      <c r="ADW26" s="276"/>
      <c r="ADX26" s="276"/>
      <c r="ADY26" s="276"/>
      <c r="ADZ26" s="276"/>
      <c r="AEA26" s="276"/>
      <c r="AEB26" s="276"/>
      <c r="AEC26" s="276"/>
      <c r="AED26" s="276"/>
      <c r="AEE26" s="276"/>
      <c r="AEF26" s="276"/>
      <c r="AEG26" s="276"/>
      <c r="AEH26" s="276"/>
      <c r="AEI26" s="276"/>
      <c r="AEJ26" s="276"/>
      <c r="AEK26" s="276"/>
      <c r="AEL26" s="276"/>
      <c r="AEM26" s="276"/>
      <c r="AEN26" s="276"/>
      <c r="AEO26" s="276"/>
      <c r="AEP26" s="276"/>
      <c r="AEQ26" s="276"/>
      <c r="AER26" s="276"/>
      <c r="AES26" s="276"/>
      <c r="AET26" s="276"/>
      <c r="AEU26" s="276"/>
      <c r="AEV26" s="276"/>
      <c r="AEW26" s="276"/>
      <c r="AEX26" s="276"/>
      <c r="AEY26" s="276"/>
      <c r="AEZ26" s="276"/>
      <c r="AFA26" s="276"/>
      <c r="AFB26" s="276"/>
      <c r="AFC26" s="276"/>
      <c r="AFD26" s="276"/>
      <c r="AFE26" s="276"/>
      <c r="AFF26" s="276"/>
      <c r="AFG26" s="276"/>
      <c r="AFH26" s="276"/>
      <c r="AFI26" s="276"/>
      <c r="AFJ26" s="276"/>
      <c r="AFK26" s="276"/>
      <c r="AFL26" s="276"/>
      <c r="AFM26" s="276"/>
      <c r="AFN26" s="276"/>
      <c r="AFO26" s="276"/>
      <c r="AFP26" s="276"/>
      <c r="AFQ26" s="276"/>
      <c r="AFR26" s="276"/>
      <c r="AFS26" s="276"/>
      <c r="AFT26" s="276"/>
      <c r="AFU26" s="276"/>
      <c r="AFV26" s="276"/>
      <c r="AFW26" s="276"/>
      <c r="AFX26" s="276"/>
      <c r="AFY26" s="276"/>
      <c r="AFZ26" s="276"/>
      <c r="AGA26" s="276"/>
      <c r="AGB26" s="276"/>
      <c r="AGC26" s="276"/>
      <c r="AGD26" s="276"/>
      <c r="AGE26" s="276"/>
      <c r="AGF26" s="276"/>
      <c r="AGG26" s="276"/>
      <c r="AGH26" s="276"/>
      <c r="AGI26" s="276"/>
      <c r="AGJ26" s="276"/>
      <c r="AGK26" s="276"/>
      <c r="AGL26" s="276"/>
      <c r="AGM26" s="276"/>
      <c r="AGN26" s="276"/>
      <c r="AGO26" s="276"/>
      <c r="AGP26" s="276"/>
      <c r="AGQ26" s="276"/>
      <c r="AGR26" s="276"/>
      <c r="AGS26" s="276"/>
      <c r="AGT26" s="276"/>
      <c r="AGU26" s="276"/>
      <c r="AGV26" s="276"/>
      <c r="AGW26" s="276"/>
      <c r="AGX26" s="276"/>
      <c r="AGY26" s="276"/>
      <c r="AGZ26" s="276"/>
      <c r="AHA26" s="276"/>
      <c r="AHB26" s="276"/>
      <c r="AHC26" s="276"/>
      <c r="AHD26" s="276"/>
      <c r="AHE26" s="276"/>
      <c r="AHF26" s="276"/>
      <c r="AHG26" s="276"/>
      <c r="AHH26" s="276"/>
      <c r="AHI26" s="276"/>
      <c r="AHJ26" s="276"/>
      <c r="AHK26" s="276"/>
      <c r="AHL26" s="276"/>
      <c r="AHM26" s="276"/>
      <c r="AHN26" s="276"/>
      <c r="AHO26" s="276"/>
      <c r="AHP26" s="276"/>
      <c r="AHQ26" s="276"/>
      <c r="AHR26" s="276"/>
      <c r="AHS26" s="276"/>
      <c r="AHT26" s="276"/>
      <c r="AHU26" s="276"/>
      <c r="AHV26" s="276"/>
      <c r="AHW26" s="276"/>
      <c r="AHX26" s="276"/>
      <c r="AHY26" s="276"/>
      <c r="AHZ26" s="276"/>
      <c r="AIA26" s="276"/>
      <c r="AIB26" s="276"/>
      <c r="AIC26" s="276"/>
      <c r="AID26" s="276"/>
      <c r="AIE26" s="276"/>
      <c r="AIF26" s="276"/>
      <c r="AIG26" s="276"/>
      <c r="AIH26" s="276"/>
      <c r="AII26" s="276"/>
      <c r="AIJ26" s="276"/>
      <c r="AIK26" s="276"/>
      <c r="AIL26" s="276"/>
      <c r="AIM26" s="276"/>
      <c r="AIN26" s="276"/>
      <c r="AIO26" s="276"/>
      <c r="AIP26" s="276"/>
      <c r="AIQ26" s="276"/>
      <c r="AIR26" s="276"/>
      <c r="AIS26" s="276"/>
      <c r="AIT26" s="276"/>
      <c r="AIU26" s="276"/>
      <c r="AIV26" s="276"/>
      <c r="AIW26" s="276"/>
      <c r="AIX26" s="276"/>
      <c r="AIY26" s="276"/>
      <c r="AIZ26" s="276"/>
      <c r="AJA26" s="276"/>
      <c r="AJB26" s="276"/>
      <c r="AJC26" s="276"/>
      <c r="AJD26" s="276"/>
      <c r="AJE26" s="276"/>
      <c r="AJF26" s="276"/>
      <c r="AJG26" s="276"/>
      <c r="AJH26" s="276"/>
      <c r="AJI26" s="276"/>
      <c r="AJJ26" s="276"/>
      <c r="AJK26" s="276"/>
      <c r="AJL26" s="276"/>
      <c r="AJM26" s="276"/>
      <c r="AJN26" s="276"/>
      <c r="AJO26" s="276"/>
      <c r="AJP26" s="276"/>
      <c r="AJQ26" s="276"/>
      <c r="AJR26" s="276"/>
      <c r="AJS26" s="276"/>
      <c r="AJT26" s="276"/>
      <c r="AJU26" s="276"/>
      <c r="AJV26" s="276"/>
      <c r="AJW26" s="276"/>
      <c r="AJX26" s="276"/>
      <c r="AJY26" s="276"/>
      <c r="AJZ26" s="276"/>
      <c r="AKA26" s="276"/>
      <c r="AKB26" s="276"/>
      <c r="AKC26" s="276"/>
      <c r="AKD26" s="276"/>
      <c r="AKE26" s="276"/>
      <c r="AKF26" s="276"/>
    </row>
    <row r="27" spans="1:968" s="174" customFormat="1">
      <c r="B27" s="899" t="s">
        <v>125</v>
      </c>
      <c r="C27" t="s">
        <v>380</v>
      </c>
      <c r="D27" s="898"/>
      <c r="E27" s="899">
        <v>11.133088847654252</v>
      </c>
      <c r="F27" s="899" t="s">
        <v>131</v>
      </c>
      <c r="G27" s="899">
        <v>68443</v>
      </c>
      <c r="H27" s="189">
        <v>49715.86</v>
      </c>
      <c r="I27" s="189">
        <v>135131</v>
      </c>
      <c r="J27" s="189">
        <v>72438</v>
      </c>
      <c r="K27" s="190">
        <v>207569</v>
      </c>
      <c r="L27" s="191">
        <v>0</v>
      </c>
      <c r="M27" s="191">
        <v>184846.86</v>
      </c>
      <c r="N27" s="191">
        <v>257284.86</v>
      </c>
      <c r="O27" s="192"/>
      <c r="P27" s="192">
        <f>M27/(1+GasDiscountRate)^1</f>
        <v>171472.04081632651</v>
      </c>
      <c r="Q27" s="192">
        <f t="shared" si="5"/>
        <v>238668.70129870126</v>
      </c>
      <c r="R27" s="192">
        <v>336183.39831687993</v>
      </c>
      <c r="S27" s="264">
        <v>592857.2267043438</v>
      </c>
      <c r="T27" s="188">
        <f>R27/P27</f>
        <v>1.9605726783002784</v>
      </c>
      <c r="U27" s="188">
        <f>(R27*1.1+S27)/Q27</f>
        <v>4.0334528977392567</v>
      </c>
      <c r="W27" s="277"/>
      <c r="X27" s="276"/>
      <c r="Y27" s="276"/>
      <c r="Z27" s="276"/>
      <c r="AA27" s="276"/>
      <c r="AB27" s="276"/>
      <c r="AC27" s="276"/>
      <c r="AD27" s="276"/>
      <c r="AE27" s="276"/>
      <c r="AF27" s="276"/>
      <c r="AG27" s="276"/>
      <c r="AH27" s="276"/>
      <c r="AI27" s="276"/>
      <c r="AJ27" s="276"/>
      <c r="AK27" s="276"/>
      <c r="AL27" s="276"/>
      <c r="AM27" s="276"/>
      <c r="AN27" s="276"/>
      <c r="AO27" s="276"/>
      <c r="AP27" s="276"/>
      <c r="AQ27" s="276"/>
      <c r="AR27" s="276"/>
      <c r="AS27" s="276"/>
      <c r="AT27" s="276"/>
      <c r="AU27" s="276"/>
      <c r="AV27" s="276"/>
      <c r="AW27" s="276"/>
      <c r="AX27" s="276"/>
      <c r="AY27" s="276"/>
      <c r="AZ27" s="276"/>
      <c r="BA27" s="276"/>
      <c r="BB27" s="276"/>
      <c r="BC27" s="276"/>
      <c r="BD27" s="276"/>
      <c r="BE27" s="276"/>
      <c r="BF27" s="276"/>
      <c r="BG27" s="276"/>
      <c r="BH27" s="276"/>
      <c r="BI27" s="276"/>
      <c r="BJ27" s="276"/>
      <c r="BK27" s="276"/>
      <c r="BL27" s="276"/>
      <c r="BM27" s="276"/>
      <c r="BN27" s="276"/>
      <c r="BO27" s="276"/>
      <c r="BP27" s="276"/>
      <c r="BQ27" s="276"/>
      <c r="BR27" s="276"/>
      <c r="BS27" s="276"/>
      <c r="BT27" s="276"/>
      <c r="BU27" s="276"/>
      <c r="BV27" s="276"/>
      <c r="BW27" s="276"/>
      <c r="BX27" s="276"/>
      <c r="BY27" s="276"/>
      <c r="BZ27" s="276"/>
      <c r="CA27" s="276"/>
      <c r="CB27" s="276"/>
      <c r="CC27" s="276"/>
      <c r="CD27" s="276"/>
      <c r="CE27" s="276"/>
      <c r="CF27" s="276"/>
      <c r="CG27" s="276"/>
      <c r="CH27" s="276"/>
      <c r="CI27" s="276"/>
      <c r="CJ27" s="276"/>
      <c r="CK27" s="276"/>
      <c r="CL27" s="276"/>
      <c r="CM27" s="276"/>
      <c r="CN27" s="276"/>
      <c r="CO27" s="276"/>
      <c r="CP27" s="276"/>
      <c r="CQ27" s="276"/>
      <c r="CR27" s="276"/>
      <c r="CS27" s="276"/>
      <c r="CT27" s="276"/>
      <c r="CU27" s="276"/>
      <c r="CV27" s="276"/>
      <c r="CW27" s="276"/>
      <c r="CX27" s="276"/>
      <c r="CY27" s="276"/>
      <c r="CZ27" s="276"/>
      <c r="DA27" s="276"/>
      <c r="DB27" s="276"/>
      <c r="DC27" s="276"/>
      <c r="DD27" s="276"/>
      <c r="DE27" s="276"/>
      <c r="DF27" s="276"/>
      <c r="DG27" s="276"/>
      <c r="DH27" s="276"/>
      <c r="DI27" s="276"/>
      <c r="DJ27" s="276"/>
      <c r="DK27" s="276"/>
      <c r="DL27" s="276"/>
      <c r="DM27" s="276"/>
      <c r="DN27" s="276"/>
      <c r="DO27" s="276"/>
      <c r="DP27" s="276"/>
      <c r="DQ27" s="276"/>
      <c r="DR27" s="276"/>
      <c r="DS27" s="276"/>
      <c r="DT27" s="276"/>
      <c r="DU27" s="276"/>
      <c r="DV27" s="276"/>
      <c r="DW27" s="276"/>
      <c r="DX27" s="276"/>
      <c r="DY27" s="276"/>
      <c r="DZ27" s="276"/>
      <c r="EA27" s="276"/>
      <c r="EB27" s="276"/>
      <c r="EC27" s="276"/>
      <c r="ED27" s="276"/>
      <c r="EE27" s="276"/>
      <c r="EF27" s="276"/>
      <c r="EG27" s="276"/>
      <c r="EH27" s="276"/>
      <c r="EI27" s="276"/>
      <c r="EJ27" s="276"/>
      <c r="EK27" s="276"/>
      <c r="EL27" s="276"/>
      <c r="EM27" s="276"/>
      <c r="EN27" s="276"/>
      <c r="EO27" s="276"/>
      <c r="EP27" s="276"/>
      <c r="EQ27" s="276"/>
      <c r="ER27" s="276"/>
      <c r="ES27" s="276"/>
      <c r="ET27" s="276"/>
      <c r="EU27" s="276"/>
      <c r="EV27" s="276"/>
      <c r="EW27" s="276"/>
      <c r="EX27" s="276"/>
      <c r="EY27" s="276"/>
      <c r="EZ27" s="276"/>
      <c r="FA27" s="276"/>
      <c r="FB27" s="276"/>
      <c r="FC27" s="276"/>
      <c r="FD27" s="276"/>
      <c r="FE27" s="276"/>
      <c r="FF27" s="276"/>
      <c r="FG27" s="276"/>
      <c r="FH27" s="276"/>
      <c r="FI27" s="276"/>
      <c r="FJ27" s="276"/>
      <c r="FK27" s="276"/>
      <c r="FL27" s="276"/>
      <c r="FM27" s="276"/>
      <c r="FN27" s="276"/>
      <c r="FO27" s="276"/>
      <c r="FP27" s="276"/>
      <c r="FQ27" s="276"/>
      <c r="FR27" s="276"/>
      <c r="FS27" s="276"/>
      <c r="FT27" s="276"/>
      <c r="FU27" s="276"/>
      <c r="FV27" s="276"/>
      <c r="FW27" s="276"/>
      <c r="FX27" s="276"/>
      <c r="FY27" s="276"/>
      <c r="FZ27" s="276"/>
      <c r="GA27" s="276"/>
      <c r="GB27" s="276"/>
      <c r="GC27" s="276"/>
      <c r="GD27" s="276"/>
      <c r="GE27" s="276"/>
      <c r="GF27" s="276"/>
      <c r="GG27" s="276"/>
      <c r="GH27" s="276"/>
      <c r="GI27" s="276"/>
      <c r="GJ27" s="276"/>
      <c r="GK27" s="276"/>
      <c r="GL27" s="276"/>
      <c r="GM27" s="276"/>
      <c r="GN27" s="276"/>
      <c r="GO27" s="276"/>
      <c r="GP27" s="276"/>
      <c r="GQ27" s="276"/>
      <c r="GR27" s="276"/>
      <c r="GS27" s="276"/>
      <c r="GT27" s="276"/>
      <c r="GU27" s="276"/>
      <c r="GV27" s="276"/>
      <c r="GW27" s="276"/>
      <c r="GX27" s="276"/>
      <c r="GY27" s="276"/>
      <c r="GZ27" s="276"/>
      <c r="HA27" s="276"/>
      <c r="HB27" s="276"/>
      <c r="HC27" s="276"/>
      <c r="HD27" s="276"/>
      <c r="HE27" s="276"/>
      <c r="HF27" s="276"/>
      <c r="HG27" s="276"/>
      <c r="HH27" s="276"/>
      <c r="HI27" s="276"/>
      <c r="HJ27" s="276"/>
      <c r="HK27" s="276"/>
      <c r="HL27" s="276"/>
      <c r="HM27" s="276"/>
      <c r="HN27" s="276"/>
      <c r="HO27" s="276"/>
      <c r="HP27" s="276"/>
      <c r="HQ27" s="276"/>
      <c r="HR27" s="276"/>
      <c r="HS27" s="276"/>
      <c r="HT27" s="276"/>
      <c r="HU27" s="276"/>
      <c r="HV27" s="276"/>
      <c r="HW27" s="276"/>
      <c r="HX27" s="276"/>
      <c r="HY27" s="276"/>
      <c r="HZ27" s="276"/>
      <c r="IA27" s="276"/>
      <c r="IB27" s="276"/>
      <c r="IC27" s="276"/>
      <c r="ID27" s="276"/>
      <c r="IE27" s="276"/>
      <c r="IF27" s="276"/>
      <c r="IG27" s="276"/>
      <c r="IH27" s="276"/>
      <c r="II27" s="276"/>
      <c r="IJ27" s="276"/>
      <c r="IK27" s="276"/>
      <c r="IL27" s="276"/>
      <c r="IM27" s="276"/>
      <c r="IN27" s="276"/>
      <c r="IO27" s="276"/>
      <c r="IP27" s="276"/>
      <c r="IQ27" s="276"/>
      <c r="IR27" s="276"/>
      <c r="IS27" s="276"/>
      <c r="IT27" s="276"/>
      <c r="IU27" s="276"/>
      <c r="IV27" s="276"/>
      <c r="IW27" s="276"/>
      <c r="IX27" s="276"/>
      <c r="IY27" s="276"/>
      <c r="IZ27" s="276"/>
      <c r="JA27" s="276"/>
      <c r="JB27" s="276"/>
      <c r="JC27" s="276"/>
      <c r="JD27" s="276"/>
      <c r="JE27" s="276"/>
      <c r="JF27" s="276"/>
      <c r="JG27" s="276"/>
      <c r="JH27" s="276"/>
      <c r="JI27" s="276"/>
      <c r="JJ27" s="276"/>
      <c r="JK27" s="276"/>
      <c r="JL27" s="276"/>
      <c r="JM27" s="276"/>
      <c r="JN27" s="276"/>
      <c r="JO27" s="276"/>
      <c r="JP27" s="276"/>
      <c r="JQ27" s="276"/>
      <c r="JR27" s="276"/>
      <c r="JS27" s="276"/>
      <c r="JT27" s="276"/>
      <c r="JU27" s="276"/>
      <c r="JV27" s="276"/>
      <c r="JW27" s="276"/>
      <c r="JX27" s="276"/>
      <c r="JY27" s="276"/>
      <c r="JZ27" s="276"/>
      <c r="KA27" s="276"/>
      <c r="KB27" s="276"/>
      <c r="KC27" s="276"/>
      <c r="KD27" s="276"/>
      <c r="KE27" s="276"/>
      <c r="KF27" s="276"/>
      <c r="KG27" s="276"/>
      <c r="KH27" s="276"/>
      <c r="KI27" s="276"/>
      <c r="KJ27" s="276"/>
      <c r="KK27" s="276"/>
      <c r="KL27" s="276"/>
      <c r="KM27" s="276"/>
      <c r="KN27" s="276"/>
      <c r="KO27" s="276"/>
      <c r="KP27" s="276"/>
      <c r="KQ27" s="276"/>
      <c r="KR27" s="276"/>
      <c r="KS27" s="276"/>
      <c r="KT27" s="276"/>
      <c r="KU27" s="276"/>
      <c r="KV27" s="276"/>
      <c r="KW27" s="276"/>
      <c r="KX27" s="276"/>
      <c r="KY27" s="276"/>
      <c r="KZ27" s="276"/>
      <c r="LA27" s="276"/>
      <c r="LB27" s="276"/>
      <c r="LC27" s="276"/>
      <c r="LD27" s="276"/>
      <c r="LE27" s="276"/>
      <c r="LF27" s="276"/>
      <c r="LG27" s="276"/>
      <c r="LH27" s="276"/>
      <c r="LI27" s="276"/>
      <c r="LJ27" s="276"/>
      <c r="LK27" s="276"/>
      <c r="LL27" s="276"/>
      <c r="LM27" s="276"/>
      <c r="LN27" s="276"/>
      <c r="LO27" s="276"/>
      <c r="LP27" s="276"/>
      <c r="LQ27" s="276"/>
      <c r="LR27" s="276"/>
      <c r="LS27" s="276"/>
      <c r="LT27" s="276"/>
      <c r="LU27" s="276"/>
      <c r="LV27" s="276"/>
      <c r="LW27" s="276"/>
      <c r="LX27" s="276"/>
      <c r="LY27" s="276"/>
      <c r="LZ27" s="276"/>
      <c r="MA27" s="276"/>
      <c r="MB27" s="276"/>
      <c r="MC27" s="276"/>
      <c r="MD27" s="276"/>
      <c r="ME27" s="276"/>
      <c r="MF27" s="276"/>
      <c r="MG27" s="276"/>
      <c r="MH27" s="276"/>
      <c r="MI27" s="276"/>
      <c r="MJ27" s="276"/>
      <c r="MK27" s="276"/>
      <c r="ML27" s="276"/>
      <c r="MM27" s="276"/>
      <c r="MN27" s="276"/>
      <c r="MO27" s="276"/>
      <c r="MP27" s="276"/>
      <c r="MQ27" s="276"/>
      <c r="MR27" s="276"/>
      <c r="MS27" s="276"/>
      <c r="MT27" s="276"/>
      <c r="MU27" s="276"/>
      <c r="MV27" s="276"/>
      <c r="MW27" s="276"/>
      <c r="MX27" s="276"/>
      <c r="MY27" s="276"/>
      <c r="MZ27" s="276"/>
      <c r="NA27" s="276"/>
      <c r="NB27" s="276"/>
      <c r="NC27" s="276"/>
      <c r="ND27" s="276"/>
      <c r="NE27" s="276"/>
      <c r="NF27" s="276"/>
      <c r="NG27" s="276"/>
      <c r="NH27" s="276"/>
      <c r="NI27" s="276"/>
      <c r="NJ27" s="276"/>
      <c r="NK27" s="276"/>
      <c r="NL27" s="276"/>
      <c r="NM27" s="276"/>
      <c r="NN27" s="276"/>
      <c r="NO27" s="276"/>
      <c r="NP27" s="276"/>
      <c r="NQ27" s="276"/>
      <c r="NR27" s="276"/>
      <c r="NS27" s="276"/>
      <c r="NT27" s="276"/>
      <c r="NU27" s="276"/>
      <c r="NV27" s="276"/>
      <c r="NW27" s="276"/>
      <c r="NX27" s="276"/>
      <c r="NY27" s="276"/>
      <c r="NZ27" s="276"/>
      <c r="OA27" s="276"/>
      <c r="OB27" s="276"/>
      <c r="OC27" s="276"/>
      <c r="OD27" s="276"/>
      <c r="OE27" s="276"/>
      <c r="OF27" s="276"/>
      <c r="OG27" s="276"/>
      <c r="OH27" s="276"/>
      <c r="OI27" s="276"/>
      <c r="OJ27" s="276"/>
      <c r="OK27" s="276"/>
      <c r="OL27" s="276"/>
      <c r="OM27" s="276"/>
      <c r="ON27" s="276"/>
      <c r="OO27" s="276"/>
      <c r="OP27" s="276"/>
      <c r="OQ27" s="276"/>
      <c r="OR27" s="276"/>
      <c r="OS27" s="276"/>
      <c r="OT27" s="276"/>
      <c r="OU27" s="276"/>
      <c r="OV27" s="276"/>
      <c r="OW27" s="276"/>
      <c r="OX27" s="276"/>
      <c r="OY27" s="276"/>
      <c r="OZ27" s="276"/>
      <c r="PA27" s="276"/>
      <c r="PB27" s="276"/>
      <c r="PC27" s="276"/>
      <c r="PD27" s="276"/>
      <c r="PE27" s="276"/>
      <c r="PF27" s="276"/>
      <c r="PG27" s="276"/>
      <c r="PH27" s="276"/>
      <c r="PI27" s="276"/>
      <c r="PJ27" s="276"/>
      <c r="PK27" s="276"/>
      <c r="PL27" s="276"/>
      <c r="PM27" s="276"/>
      <c r="PN27" s="276"/>
      <c r="PO27" s="276"/>
      <c r="PP27" s="276"/>
      <c r="PQ27" s="276"/>
      <c r="PR27" s="276"/>
      <c r="PS27" s="276"/>
      <c r="PT27" s="276"/>
      <c r="PU27" s="276"/>
      <c r="PV27" s="276"/>
      <c r="PW27" s="276"/>
      <c r="PX27" s="276"/>
      <c r="PY27" s="276"/>
      <c r="PZ27" s="276"/>
      <c r="QA27" s="276"/>
      <c r="QB27" s="276"/>
      <c r="QC27" s="276"/>
      <c r="QD27" s="276"/>
      <c r="QE27" s="276"/>
      <c r="QF27" s="276"/>
      <c r="QG27" s="276"/>
      <c r="QH27" s="276"/>
      <c r="QI27" s="276"/>
      <c r="QJ27" s="276"/>
      <c r="QK27" s="276"/>
      <c r="QL27" s="276"/>
      <c r="QM27" s="276"/>
      <c r="QN27" s="276"/>
      <c r="QO27" s="276"/>
      <c r="QP27" s="276"/>
      <c r="QQ27" s="276"/>
      <c r="QR27" s="276"/>
      <c r="QS27" s="276"/>
      <c r="QT27" s="276"/>
      <c r="QU27" s="276"/>
      <c r="QV27" s="276"/>
      <c r="QW27" s="276"/>
      <c r="QX27" s="276"/>
      <c r="QY27" s="276"/>
      <c r="QZ27" s="276"/>
      <c r="RA27" s="276"/>
      <c r="RB27" s="276"/>
      <c r="RC27" s="276"/>
      <c r="RD27" s="276"/>
      <c r="RE27" s="276"/>
      <c r="RF27" s="276"/>
      <c r="RG27" s="276"/>
      <c r="RH27" s="276"/>
      <c r="RI27" s="276"/>
      <c r="RJ27" s="276"/>
      <c r="RK27" s="276"/>
      <c r="RL27" s="276"/>
      <c r="RM27" s="276"/>
      <c r="RN27" s="276"/>
      <c r="RO27" s="276"/>
      <c r="RP27" s="276"/>
      <c r="RQ27" s="276"/>
      <c r="RR27" s="276"/>
      <c r="RS27" s="276"/>
      <c r="RT27" s="276"/>
      <c r="RU27" s="276"/>
      <c r="RV27" s="276"/>
      <c r="RW27" s="276"/>
      <c r="RX27" s="276"/>
      <c r="RY27" s="276"/>
      <c r="RZ27" s="276"/>
      <c r="SA27" s="276"/>
      <c r="SB27" s="276"/>
      <c r="SC27" s="276"/>
      <c r="SD27" s="276"/>
      <c r="SE27" s="276"/>
      <c r="SF27" s="276"/>
      <c r="SG27" s="276"/>
      <c r="SH27" s="276"/>
      <c r="SI27" s="276"/>
      <c r="SJ27" s="276"/>
      <c r="SK27" s="276"/>
      <c r="SL27" s="276"/>
      <c r="SM27" s="276"/>
      <c r="SN27" s="276"/>
      <c r="SO27" s="276"/>
      <c r="SP27" s="276"/>
      <c r="SQ27" s="276"/>
      <c r="SR27" s="276"/>
      <c r="SS27" s="276"/>
      <c r="ST27" s="276"/>
      <c r="SU27" s="276"/>
      <c r="SV27" s="276"/>
      <c r="SW27" s="276"/>
      <c r="SX27" s="276"/>
      <c r="SY27" s="276"/>
      <c r="SZ27" s="276"/>
      <c r="TA27" s="276"/>
      <c r="TB27" s="276"/>
      <c r="TC27" s="276"/>
      <c r="TD27" s="276"/>
      <c r="TE27" s="276"/>
      <c r="TF27" s="276"/>
      <c r="TG27" s="276"/>
      <c r="TH27" s="276"/>
      <c r="TI27" s="276"/>
      <c r="TJ27" s="276"/>
      <c r="TK27" s="276"/>
      <c r="TL27" s="276"/>
      <c r="TM27" s="276"/>
      <c r="TN27" s="276"/>
      <c r="TO27" s="276"/>
      <c r="TP27" s="276"/>
      <c r="TQ27" s="276"/>
      <c r="TR27" s="276"/>
      <c r="TS27" s="276"/>
      <c r="TT27" s="276"/>
      <c r="TU27" s="276"/>
      <c r="TV27" s="276"/>
      <c r="TW27" s="276"/>
      <c r="TX27" s="276"/>
      <c r="TY27" s="276"/>
      <c r="TZ27" s="276"/>
      <c r="UA27" s="276"/>
      <c r="UB27" s="276"/>
      <c r="UC27" s="276"/>
      <c r="UD27" s="276"/>
      <c r="UE27" s="276"/>
      <c r="UF27" s="276"/>
      <c r="UG27" s="276"/>
      <c r="UH27" s="276"/>
      <c r="UI27" s="276"/>
      <c r="UJ27" s="276"/>
      <c r="UK27" s="276"/>
      <c r="UL27" s="276"/>
      <c r="UM27" s="276"/>
      <c r="UN27" s="276"/>
      <c r="UO27" s="276"/>
      <c r="UP27" s="276"/>
      <c r="UQ27" s="276"/>
      <c r="UR27" s="276"/>
      <c r="US27" s="276"/>
      <c r="UT27" s="276"/>
      <c r="UU27" s="276"/>
      <c r="UV27" s="276"/>
      <c r="UW27" s="276"/>
      <c r="UX27" s="276"/>
      <c r="UY27" s="276"/>
      <c r="UZ27" s="276"/>
      <c r="VA27" s="276"/>
      <c r="VB27" s="276"/>
      <c r="VC27" s="276"/>
      <c r="VD27" s="276"/>
      <c r="VE27" s="276"/>
      <c r="VF27" s="276"/>
      <c r="VG27" s="276"/>
      <c r="VH27" s="276"/>
      <c r="VI27" s="276"/>
      <c r="VJ27" s="276"/>
      <c r="VK27" s="276"/>
      <c r="VL27" s="276"/>
      <c r="VM27" s="276"/>
      <c r="VN27" s="276"/>
      <c r="VO27" s="276"/>
      <c r="VP27" s="276"/>
      <c r="VQ27" s="276"/>
      <c r="VR27" s="276"/>
      <c r="VS27" s="276"/>
      <c r="VT27" s="276"/>
      <c r="VU27" s="276"/>
      <c r="VV27" s="276"/>
      <c r="VW27" s="276"/>
      <c r="VX27" s="276"/>
      <c r="VY27" s="276"/>
      <c r="VZ27" s="276"/>
      <c r="WA27" s="276"/>
      <c r="WB27" s="276"/>
      <c r="WC27" s="276"/>
      <c r="WD27" s="276"/>
      <c r="WE27" s="276"/>
      <c r="WF27" s="276"/>
      <c r="WG27" s="276"/>
      <c r="WH27" s="276"/>
      <c r="WI27" s="276"/>
      <c r="WJ27" s="276"/>
      <c r="WK27" s="276"/>
      <c r="WL27" s="276"/>
      <c r="WM27" s="276"/>
      <c r="WN27" s="276"/>
      <c r="WO27" s="276"/>
      <c r="WP27" s="276"/>
      <c r="WQ27" s="276"/>
      <c r="WR27" s="276"/>
      <c r="WS27" s="276"/>
      <c r="WT27" s="276"/>
      <c r="WU27" s="276"/>
      <c r="WV27" s="276"/>
      <c r="WW27" s="276"/>
      <c r="WX27" s="276"/>
      <c r="WY27" s="276"/>
      <c r="WZ27" s="276"/>
      <c r="XA27" s="276"/>
      <c r="XB27" s="276"/>
      <c r="XC27" s="276"/>
      <c r="XD27" s="276"/>
      <c r="XE27" s="276"/>
      <c r="XF27" s="276"/>
      <c r="XG27" s="276"/>
      <c r="XH27" s="276"/>
      <c r="XI27" s="276"/>
      <c r="XJ27" s="276"/>
      <c r="XK27" s="276"/>
      <c r="XL27" s="276"/>
      <c r="XM27" s="276"/>
      <c r="XN27" s="276"/>
      <c r="XO27" s="276"/>
      <c r="XP27" s="276"/>
      <c r="XQ27" s="276"/>
      <c r="XR27" s="276"/>
      <c r="XS27" s="276"/>
      <c r="XT27" s="276"/>
      <c r="XU27" s="276"/>
      <c r="XV27" s="276"/>
      <c r="XW27" s="276"/>
      <c r="XX27" s="276"/>
      <c r="XY27" s="276"/>
      <c r="XZ27" s="276"/>
      <c r="YA27" s="276"/>
      <c r="YB27" s="276"/>
      <c r="YC27" s="276"/>
      <c r="YD27" s="276"/>
      <c r="YE27" s="276"/>
      <c r="YF27" s="276"/>
      <c r="YG27" s="276"/>
      <c r="YH27" s="276"/>
      <c r="YI27" s="276"/>
      <c r="YJ27" s="276"/>
      <c r="YK27" s="276"/>
      <c r="YL27" s="276"/>
      <c r="YM27" s="276"/>
      <c r="YN27" s="276"/>
      <c r="YO27" s="276"/>
      <c r="YP27" s="276"/>
      <c r="YQ27" s="276"/>
      <c r="YR27" s="276"/>
      <c r="YS27" s="276"/>
      <c r="YT27" s="276"/>
      <c r="YU27" s="276"/>
      <c r="YV27" s="276"/>
      <c r="YW27" s="276"/>
      <c r="YX27" s="276"/>
      <c r="YY27" s="276"/>
      <c r="YZ27" s="276"/>
      <c r="ZA27" s="276"/>
      <c r="ZB27" s="276"/>
      <c r="ZC27" s="276"/>
      <c r="ZD27" s="276"/>
      <c r="ZE27" s="276"/>
      <c r="ZF27" s="276"/>
      <c r="ZG27" s="276"/>
      <c r="ZH27" s="276"/>
      <c r="ZI27" s="276"/>
      <c r="ZJ27" s="276"/>
      <c r="ZK27" s="276"/>
      <c r="ZL27" s="276"/>
      <c r="ZM27" s="276"/>
      <c r="ZN27" s="276"/>
      <c r="ZO27" s="276"/>
      <c r="ZP27" s="276"/>
      <c r="ZQ27" s="276"/>
      <c r="ZR27" s="276"/>
      <c r="ZS27" s="276"/>
      <c r="ZT27" s="276"/>
      <c r="ZU27" s="276"/>
      <c r="ZV27" s="276"/>
      <c r="ZW27" s="276"/>
      <c r="ZX27" s="276"/>
      <c r="ZY27" s="276"/>
      <c r="ZZ27" s="276"/>
      <c r="AAA27" s="276"/>
      <c r="AAB27" s="276"/>
      <c r="AAC27" s="276"/>
      <c r="AAD27" s="276"/>
      <c r="AAE27" s="276"/>
      <c r="AAF27" s="276"/>
      <c r="AAG27" s="276"/>
      <c r="AAH27" s="276"/>
      <c r="AAI27" s="276"/>
      <c r="AAJ27" s="276"/>
      <c r="AAK27" s="276"/>
      <c r="AAL27" s="276"/>
      <c r="AAM27" s="276"/>
      <c r="AAN27" s="276"/>
      <c r="AAO27" s="276"/>
      <c r="AAP27" s="276"/>
      <c r="AAQ27" s="276"/>
      <c r="AAR27" s="276"/>
      <c r="AAS27" s="276"/>
      <c r="AAT27" s="276"/>
      <c r="AAU27" s="276"/>
      <c r="AAV27" s="276"/>
      <c r="AAW27" s="276"/>
      <c r="AAX27" s="276"/>
      <c r="AAY27" s="276"/>
      <c r="AAZ27" s="276"/>
      <c r="ABA27" s="276"/>
      <c r="ABB27" s="276"/>
      <c r="ABC27" s="276"/>
      <c r="ABD27" s="276"/>
      <c r="ABE27" s="276"/>
      <c r="ABF27" s="276"/>
      <c r="ABG27" s="276"/>
      <c r="ABH27" s="276"/>
      <c r="ABI27" s="276"/>
      <c r="ABJ27" s="276"/>
      <c r="ABK27" s="276"/>
      <c r="ABL27" s="276"/>
      <c r="ABM27" s="276"/>
      <c r="ABN27" s="276"/>
      <c r="ABO27" s="276"/>
      <c r="ABP27" s="276"/>
      <c r="ABQ27" s="276"/>
      <c r="ABR27" s="276"/>
      <c r="ABS27" s="276"/>
      <c r="ABT27" s="276"/>
      <c r="ABU27" s="276"/>
      <c r="ABV27" s="276"/>
      <c r="ABW27" s="276"/>
      <c r="ABX27" s="276"/>
      <c r="ABY27" s="276"/>
      <c r="ABZ27" s="276"/>
      <c r="ACA27" s="276"/>
      <c r="ACB27" s="276"/>
      <c r="ACC27" s="276"/>
      <c r="ACD27" s="276"/>
      <c r="ACE27" s="276"/>
      <c r="ACF27" s="276"/>
      <c r="ACG27" s="276"/>
      <c r="ACH27" s="276"/>
      <c r="ACI27" s="276"/>
      <c r="ACJ27" s="276"/>
      <c r="ACK27" s="276"/>
      <c r="ACL27" s="276"/>
      <c r="ACM27" s="276"/>
      <c r="ACN27" s="276"/>
      <c r="ACO27" s="276"/>
      <c r="ACP27" s="276"/>
      <c r="ACQ27" s="276"/>
      <c r="ACR27" s="276"/>
      <c r="ACS27" s="276"/>
      <c r="ACT27" s="276"/>
      <c r="ACU27" s="276"/>
      <c r="ACV27" s="276"/>
      <c r="ACW27" s="276"/>
      <c r="ACX27" s="276"/>
      <c r="ACY27" s="276"/>
      <c r="ACZ27" s="276"/>
      <c r="ADA27" s="276"/>
      <c r="ADB27" s="276"/>
      <c r="ADC27" s="276"/>
      <c r="ADD27" s="276"/>
      <c r="ADE27" s="276"/>
      <c r="ADF27" s="276"/>
      <c r="ADG27" s="276"/>
      <c r="ADH27" s="276"/>
      <c r="ADI27" s="276"/>
      <c r="ADJ27" s="276"/>
      <c r="ADK27" s="276"/>
      <c r="ADL27" s="276"/>
      <c r="ADM27" s="276"/>
      <c r="ADN27" s="276"/>
      <c r="ADO27" s="276"/>
      <c r="ADP27" s="276"/>
      <c r="ADQ27" s="276"/>
      <c r="ADR27" s="276"/>
      <c r="ADS27" s="276"/>
      <c r="ADT27" s="276"/>
      <c r="ADU27" s="276"/>
      <c r="ADV27" s="276"/>
      <c r="ADW27" s="276"/>
      <c r="ADX27" s="276"/>
      <c r="ADY27" s="276"/>
      <c r="ADZ27" s="276"/>
      <c r="AEA27" s="276"/>
      <c r="AEB27" s="276"/>
      <c r="AEC27" s="276"/>
      <c r="AED27" s="276"/>
      <c r="AEE27" s="276"/>
      <c r="AEF27" s="276"/>
      <c r="AEG27" s="276"/>
      <c r="AEH27" s="276"/>
      <c r="AEI27" s="276"/>
      <c r="AEJ27" s="276"/>
      <c r="AEK27" s="276"/>
      <c r="AEL27" s="276"/>
      <c r="AEM27" s="276"/>
      <c r="AEN27" s="276"/>
      <c r="AEO27" s="276"/>
      <c r="AEP27" s="276"/>
      <c r="AEQ27" s="276"/>
      <c r="AER27" s="276"/>
      <c r="AES27" s="276"/>
      <c r="AET27" s="276"/>
      <c r="AEU27" s="276"/>
      <c r="AEV27" s="276"/>
      <c r="AEW27" s="276"/>
      <c r="AEX27" s="276"/>
      <c r="AEY27" s="276"/>
      <c r="AEZ27" s="276"/>
      <c r="AFA27" s="276"/>
      <c r="AFB27" s="276"/>
      <c r="AFC27" s="276"/>
      <c r="AFD27" s="276"/>
      <c r="AFE27" s="276"/>
      <c r="AFF27" s="276"/>
      <c r="AFG27" s="276"/>
      <c r="AFH27" s="276"/>
      <c r="AFI27" s="276"/>
      <c r="AFJ27" s="276"/>
      <c r="AFK27" s="276"/>
      <c r="AFL27" s="276"/>
      <c r="AFM27" s="276"/>
      <c r="AFN27" s="276"/>
      <c r="AFO27" s="276"/>
      <c r="AFP27" s="276"/>
      <c r="AFQ27" s="276"/>
      <c r="AFR27" s="276"/>
      <c r="AFS27" s="276"/>
      <c r="AFT27" s="276"/>
      <c r="AFU27" s="276"/>
      <c r="AFV27" s="276"/>
      <c r="AFW27" s="276"/>
      <c r="AFX27" s="276"/>
      <c r="AFY27" s="276"/>
      <c r="AFZ27" s="276"/>
      <c r="AGA27" s="276"/>
      <c r="AGB27" s="276"/>
      <c r="AGC27" s="276"/>
      <c r="AGD27" s="276"/>
      <c r="AGE27" s="276"/>
      <c r="AGF27" s="276"/>
      <c r="AGG27" s="276"/>
      <c r="AGH27" s="276"/>
      <c r="AGI27" s="276"/>
      <c r="AGJ27" s="276"/>
      <c r="AGK27" s="276"/>
      <c r="AGL27" s="276"/>
      <c r="AGM27" s="276"/>
      <c r="AGN27" s="276"/>
      <c r="AGO27" s="276"/>
      <c r="AGP27" s="276"/>
      <c r="AGQ27" s="276"/>
      <c r="AGR27" s="276"/>
      <c r="AGS27" s="276"/>
      <c r="AGT27" s="276"/>
      <c r="AGU27" s="276"/>
      <c r="AGV27" s="276"/>
      <c r="AGW27" s="276"/>
      <c r="AGX27" s="276"/>
      <c r="AGY27" s="276"/>
      <c r="AGZ27" s="276"/>
      <c r="AHA27" s="276"/>
      <c r="AHB27" s="276"/>
      <c r="AHC27" s="276"/>
      <c r="AHD27" s="276"/>
      <c r="AHE27" s="276"/>
      <c r="AHF27" s="276"/>
      <c r="AHG27" s="276"/>
      <c r="AHH27" s="276"/>
      <c r="AHI27" s="276"/>
      <c r="AHJ27" s="276"/>
      <c r="AHK27" s="276"/>
      <c r="AHL27" s="276"/>
      <c r="AHM27" s="276"/>
      <c r="AHN27" s="276"/>
      <c r="AHO27" s="276"/>
      <c r="AHP27" s="276"/>
      <c r="AHQ27" s="276"/>
      <c r="AHR27" s="276"/>
      <c r="AHS27" s="276"/>
      <c r="AHT27" s="276"/>
      <c r="AHU27" s="276"/>
      <c r="AHV27" s="276"/>
      <c r="AHW27" s="276"/>
      <c r="AHX27" s="276"/>
      <c r="AHY27" s="276"/>
      <c r="AHZ27" s="276"/>
      <c r="AIA27" s="276"/>
      <c r="AIB27" s="276"/>
      <c r="AIC27" s="276"/>
      <c r="AID27" s="276"/>
      <c r="AIE27" s="276"/>
      <c r="AIF27" s="276"/>
      <c r="AIG27" s="276"/>
      <c r="AIH27" s="276"/>
      <c r="AII27" s="276"/>
      <c r="AIJ27" s="276"/>
      <c r="AIK27" s="276"/>
      <c r="AIL27" s="276"/>
      <c r="AIM27" s="276"/>
      <c r="AIN27" s="276"/>
      <c r="AIO27" s="276"/>
      <c r="AIP27" s="276"/>
      <c r="AIQ27" s="276"/>
      <c r="AIR27" s="276"/>
      <c r="AIS27" s="276"/>
      <c r="AIT27" s="276"/>
      <c r="AIU27" s="276"/>
      <c r="AIV27" s="276"/>
      <c r="AIW27" s="276"/>
      <c r="AIX27" s="276"/>
      <c r="AIY27" s="276"/>
      <c r="AIZ27" s="276"/>
      <c r="AJA27" s="276"/>
      <c r="AJB27" s="276"/>
      <c r="AJC27" s="276"/>
      <c r="AJD27" s="276"/>
      <c r="AJE27" s="276"/>
      <c r="AJF27" s="276"/>
      <c r="AJG27" s="276"/>
      <c r="AJH27" s="276"/>
      <c r="AJI27" s="276"/>
      <c r="AJJ27" s="276"/>
      <c r="AJK27" s="276"/>
      <c r="AJL27" s="276"/>
      <c r="AJM27" s="276"/>
      <c r="AJN27" s="276"/>
      <c r="AJO27" s="276"/>
      <c r="AJP27" s="276"/>
      <c r="AJQ27" s="276"/>
      <c r="AJR27" s="276"/>
      <c r="AJS27" s="276"/>
      <c r="AJT27" s="276"/>
      <c r="AJU27" s="276"/>
      <c r="AJV27" s="276"/>
      <c r="AJW27" s="276"/>
      <c r="AJX27" s="276"/>
      <c r="AJY27" s="276"/>
      <c r="AJZ27" s="276"/>
      <c r="AKA27" s="276"/>
      <c r="AKB27" s="276"/>
      <c r="AKC27" s="276"/>
      <c r="AKD27" s="276"/>
      <c r="AKE27" s="276"/>
      <c r="AKF27" s="276"/>
    </row>
    <row r="28" spans="1:968" s="174" customFormat="1">
      <c r="B28" s="899" t="s">
        <v>125</v>
      </c>
      <c r="C28" t="s">
        <v>381</v>
      </c>
      <c r="D28" s="898"/>
      <c r="E28" s="899">
        <v>5.7669103737409895</v>
      </c>
      <c r="F28" s="899" t="s">
        <v>402</v>
      </c>
      <c r="G28" s="899"/>
      <c r="H28" s="189"/>
      <c r="I28" s="189"/>
      <c r="J28" s="189"/>
      <c r="K28" s="190"/>
      <c r="L28" s="191"/>
      <c r="M28" s="191"/>
      <c r="N28" s="191"/>
      <c r="O28" s="192"/>
      <c r="P28" s="192"/>
      <c r="Q28" s="192"/>
      <c r="R28" s="192"/>
      <c r="S28" s="264"/>
      <c r="T28" s="188"/>
      <c r="U28" s="188"/>
      <c r="W28" s="277"/>
      <c r="X28" s="276"/>
      <c r="Y28" s="276"/>
      <c r="Z28" s="276"/>
      <c r="AA28" s="276"/>
      <c r="AB28" s="276"/>
      <c r="AC28" s="276"/>
      <c r="AD28" s="276"/>
      <c r="AE28" s="276"/>
      <c r="AF28" s="276"/>
      <c r="AG28" s="276"/>
      <c r="AH28" s="276"/>
      <c r="AI28" s="276"/>
      <c r="AJ28" s="276"/>
      <c r="AK28" s="276"/>
      <c r="AL28" s="276"/>
      <c r="AM28" s="276"/>
      <c r="AN28" s="276"/>
      <c r="AO28" s="276"/>
      <c r="AP28" s="276"/>
      <c r="AQ28" s="276"/>
      <c r="AR28" s="276"/>
      <c r="AS28" s="276"/>
      <c r="AT28" s="276"/>
      <c r="AU28" s="276"/>
      <c r="AV28" s="276"/>
      <c r="AW28" s="276"/>
      <c r="AX28" s="276"/>
      <c r="AY28" s="276"/>
      <c r="AZ28" s="276"/>
      <c r="BA28" s="276"/>
      <c r="BB28" s="276"/>
      <c r="BC28" s="276"/>
      <c r="BD28" s="276"/>
      <c r="BE28" s="276"/>
      <c r="BF28" s="276"/>
      <c r="BG28" s="276"/>
      <c r="BH28" s="276"/>
      <c r="BI28" s="276"/>
      <c r="BJ28" s="276"/>
      <c r="BK28" s="276"/>
      <c r="BL28" s="276"/>
      <c r="BM28" s="276"/>
      <c r="BN28" s="276"/>
      <c r="BO28" s="276"/>
      <c r="BP28" s="276"/>
      <c r="BQ28" s="276"/>
      <c r="BR28" s="276"/>
      <c r="BS28" s="276"/>
      <c r="BT28" s="276"/>
      <c r="BU28" s="276"/>
      <c r="BV28" s="276"/>
      <c r="BW28" s="276"/>
      <c r="BX28" s="276"/>
      <c r="BY28" s="276"/>
      <c r="BZ28" s="276"/>
      <c r="CA28" s="276"/>
      <c r="CB28" s="276"/>
      <c r="CC28" s="276"/>
      <c r="CD28" s="276"/>
      <c r="CE28" s="276"/>
      <c r="CF28" s="276"/>
      <c r="CG28" s="276"/>
      <c r="CH28" s="276"/>
      <c r="CI28" s="276"/>
      <c r="CJ28" s="276"/>
      <c r="CK28" s="276"/>
      <c r="CL28" s="276"/>
      <c r="CM28" s="276"/>
      <c r="CN28" s="276"/>
      <c r="CO28" s="276"/>
      <c r="CP28" s="276"/>
      <c r="CQ28" s="276"/>
      <c r="CR28" s="276"/>
      <c r="CS28" s="276"/>
      <c r="CT28" s="276"/>
      <c r="CU28" s="276"/>
      <c r="CV28" s="276"/>
      <c r="CW28" s="276"/>
      <c r="CX28" s="276"/>
      <c r="CY28" s="276"/>
      <c r="CZ28" s="276"/>
      <c r="DA28" s="276"/>
      <c r="DB28" s="276"/>
      <c r="DC28" s="276"/>
      <c r="DD28" s="276"/>
      <c r="DE28" s="276"/>
      <c r="DF28" s="276"/>
      <c r="DG28" s="276"/>
      <c r="DH28" s="276"/>
      <c r="DI28" s="276"/>
      <c r="DJ28" s="276"/>
      <c r="DK28" s="276"/>
      <c r="DL28" s="276"/>
      <c r="DM28" s="276"/>
      <c r="DN28" s="276"/>
      <c r="DO28" s="276"/>
      <c r="DP28" s="276"/>
      <c r="DQ28" s="276"/>
      <c r="DR28" s="276"/>
      <c r="DS28" s="276"/>
      <c r="DT28" s="276"/>
      <c r="DU28" s="276"/>
      <c r="DV28" s="276"/>
      <c r="DW28" s="276"/>
      <c r="DX28" s="276"/>
      <c r="DY28" s="276"/>
      <c r="DZ28" s="276"/>
      <c r="EA28" s="276"/>
      <c r="EB28" s="276"/>
      <c r="EC28" s="276"/>
      <c r="ED28" s="276"/>
      <c r="EE28" s="276"/>
      <c r="EF28" s="276"/>
      <c r="EG28" s="276"/>
      <c r="EH28" s="276"/>
      <c r="EI28" s="276"/>
      <c r="EJ28" s="276"/>
      <c r="EK28" s="276"/>
      <c r="EL28" s="276"/>
      <c r="EM28" s="276"/>
      <c r="EN28" s="276"/>
      <c r="EO28" s="276"/>
      <c r="EP28" s="276"/>
      <c r="EQ28" s="276"/>
      <c r="ER28" s="276"/>
      <c r="ES28" s="276"/>
      <c r="ET28" s="276"/>
      <c r="EU28" s="276"/>
      <c r="EV28" s="276"/>
      <c r="EW28" s="276"/>
      <c r="EX28" s="276"/>
      <c r="EY28" s="276"/>
      <c r="EZ28" s="276"/>
      <c r="FA28" s="276"/>
      <c r="FB28" s="276"/>
      <c r="FC28" s="276"/>
      <c r="FD28" s="276"/>
      <c r="FE28" s="276"/>
      <c r="FF28" s="276"/>
      <c r="FG28" s="276"/>
      <c r="FH28" s="276"/>
      <c r="FI28" s="276"/>
      <c r="FJ28" s="276"/>
      <c r="FK28" s="276"/>
      <c r="FL28" s="276"/>
      <c r="FM28" s="276"/>
      <c r="FN28" s="276"/>
      <c r="FO28" s="276"/>
      <c r="FP28" s="276"/>
      <c r="FQ28" s="276"/>
      <c r="FR28" s="276"/>
      <c r="FS28" s="276"/>
      <c r="FT28" s="276"/>
      <c r="FU28" s="276"/>
      <c r="FV28" s="276"/>
      <c r="FW28" s="276"/>
      <c r="FX28" s="276"/>
      <c r="FY28" s="276"/>
      <c r="FZ28" s="276"/>
      <c r="GA28" s="276"/>
      <c r="GB28" s="276"/>
      <c r="GC28" s="276"/>
      <c r="GD28" s="276"/>
      <c r="GE28" s="276"/>
      <c r="GF28" s="276"/>
      <c r="GG28" s="276"/>
      <c r="GH28" s="276"/>
      <c r="GI28" s="276"/>
      <c r="GJ28" s="276"/>
      <c r="GK28" s="276"/>
      <c r="GL28" s="276"/>
      <c r="GM28" s="276"/>
      <c r="GN28" s="276"/>
      <c r="GO28" s="276"/>
      <c r="GP28" s="276"/>
      <c r="GQ28" s="276"/>
      <c r="GR28" s="276"/>
      <c r="GS28" s="276"/>
      <c r="GT28" s="276"/>
      <c r="GU28" s="276"/>
      <c r="GV28" s="276"/>
      <c r="GW28" s="276"/>
      <c r="GX28" s="276"/>
      <c r="GY28" s="276"/>
      <c r="GZ28" s="276"/>
      <c r="HA28" s="276"/>
      <c r="HB28" s="276"/>
      <c r="HC28" s="276"/>
      <c r="HD28" s="276"/>
      <c r="HE28" s="276"/>
      <c r="HF28" s="276"/>
      <c r="HG28" s="276"/>
      <c r="HH28" s="276"/>
      <c r="HI28" s="276"/>
      <c r="HJ28" s="276"/>
      <c r="HK28" s="276"/>
      <c r="HL28" s="276"/>
      <c r="HM28" s="276"/>
      <c r="HN28" s="276"/>
      <c r="HO28" s="276"/>
      <c r="HP28" s="276"/>
      <c r="HQ28" s="276"/>
      <c r="HR28" s="276"/>
      <c r="HS28" s="276"/>
      <c r="HT28" s="276"/>
      <c r="HU28" s="276"/>
      <c r="HV28" s="276"/>
      <c r="HW28" s="276"/>
      <c r="HX28" s="276"/>
      <c r="HY28" s="276"/>
      <c r="HZ28" s="276"/>
      <c r="IA28" s="276"/>
      <c r="IB28" s="276"/>
      <c r="IC28" s="276"/>
      <c r="ID28" s="276"/>
      <c r="IE28" s="276"/>
      <c r="IF28" s="276"/>
      <c r="IG28" s="276"/>
      <c r="IH28" s="276"/>
      <c r="II28" s="276"/>
      <c r="IJ28" s="276"/>
      <c r="IK28" s="276"/>
      <c r="IL28" s="276"/>
      <c r="IM28" s="276"/>
      <c r="IN28" s="276"/>
      <c r="IO28" s="276"/>
      <c r="IP28" s="276"/>
      <c r="IQ28" s="276"/>
      <c r="IR28" s="276"/>
      <c r="IS28" s="276"/>
      <c r="IT28" s="276"/>
      <c r="IU28" s="276"/>
      <c r="IV28" s="276"/>
      <c r="IW28" s="276"/>
      <c r="IX28" s="276"/>
      <c r="IY28" s="276"/>
      <c r="IZ28" s="276"/>
      <c r="JA28" s="276"/>
      <c r="JB28" s="276"/>
      <c r="JC28" s="276"/>
      <c r="JD28" s="276"/>
      <c r="JE28" s="276"/>
      <c r="JF28" s="276"/>
      <c r="JG28" s="276"/>
      <c r="JH28" s="276"/>
      <c r="JI28" s="276"/>
      <c r="JJ28" s="276"/>
      <c r="JK28" s="276"/>
      <c r="JL28" s="276"/>
      <c r="JM28" s="276"/>
      <c r="JN28" s="276"/>
      <c r="JO28" s="276"/>
      <c r="JP28" s="276"/>
      <c r="JQ28" s="276"/>
      <c r="JR28" s="276"/>
      <c r="JS28" s="276"/>
      <c r="JT28" s="276"/>
      <c r="JU28" s="276"/>
      <c r="JV28" s="276"/>
      <c r="JW28" s="276"/>
      <c r="JX28" s="276"/>
      <c r="JY28" s="276"/>
      <c r="JZ28" s="276"/>
      <c r="KA28" s="276"/>
      <c r="KB28" s="276"/>
      <c r="KC28" s="276"/>
      <c r="KD28" s="276"/>
      <c r="KE28" s="276"/>
      <c r="KF28" s="276"/>
      <c r="KG28" s="276"/>
      <c r="KH28" s="276"/>
      <c r="KI28" s="276"/>
      <c r="KJ28" s="276"/>
      <c r="KK28" s="276"/>
      <c r="KL28" s="276"/>
      <c r="KM28" s="276"/>
      <c r="KN28" s="276"/>
      <c r="KO28" s="276"/>
      <c r="KP28" s="276"/>
      <c r="KQ28" s="276"/>
      <c r="KR28" s="276"/>
      <c r="KS28" s="276"/>
      <c r="KT28" s="276"/>
      <c r="KU28" s="276"/>
      <c r="KV28" s="276"/>
      <c r="KW28" s="276"/>
      <c r="KX28" s="276"/>
      <c r="KY28" s="276"/>
      <c r="KZ28" s="276"/>
      <c r="LA28" s="276"/>
      <c r="LB28" s="276"/>
      <c r="LC28" s="276"/>
      <c r="LD28" s="276"/>
      <c r="LE28" s="276"/>
      <c r="LF28" s="276"/>
      <c r="LG28" s="276"/>
      <c r="LH28" s="276"/>
      <c r="LI28" s="276"/>
      <c r="LJ28" s="276"/>
      <c r="LK28" s="276"/>
      <c r="LL28" s="276"/>
      <c r="LM28" s="276"/>
      <c r="LN28" s="276"/>
      <c r="LO28" s="276"/>
      <c r="LP28" s="276"/>
      <c r="LQ28" s="276"/>
      <c r="LR28" s="276"/>
      <c r="LS28" s="276"/>
      <c r="LT28" s="276"/>
      <c r="LU28" s="276"/>
      <c r="LV28" s="276"/>
      <c r="LW28" s="276"/>
      <c r="LX28" s="276"/>
      <c r="LY28" s="276"/>
      <c r="LZ28" s="276"/>
      <c r="MA28" s="276"/>
      <c r="MB28" s="276"/>
      <c r="MC28" s="276"/>
      <c r="MD28" s="276"/>
      <c r="ME28" s="276"/>
      <c r="MF28" s="276"/>
      <c r="MG28" s="276"/>
      <c r="MH28" s="276"/>
      <c r="MI28" s="276"/>
      <c r="MJ28" s="276"/>
      <c r="MK28" s="276"/>
      <c r="ML28" s="276"/>
      <c r="MM28" s="276"/>
      <c r="MN28" s="276"/>
      <c r="MO28" s="276"/>
      <c r="MP28" s="276"/>
      <c r="MQ28" s="276"/>
      <c r="MR28" s="276"/>
      <c r="MS28" s="276"/>
      <c r="MT28" s="276"/>
      <c r="MU28" s="276"/>
      <c r="MV28" s="276"/>
      <c r="MW28" s="276"/>
      <c r="MX28" s="276"/>
      <c r="MY28" s="276"/>
      <c r="MZ28" s="276"/>
      <c r="NA28" s="276"/>
      <c r="NB28" s="276"/>
      <c r="NC28" s="276"/>
      <c r="ND28" s="276"/>
      <c r="NE28" s="276"/>
      <c r="NF28" s="276"/>
      <c r="NG28" s="276"/>
      <c r="NH28" s="276"/>
      <c r="NI28" s="276"/>
      <c r="NJ28" s="276"/>
      <c r="NK28" s="276"/>
      <c r="NL28" s="276"/>
      <c r="NM28" s="276"/>
      <c r="NN28" s="276"/>
      <c r="NO28" s="276"/>
      <c r="NP28" s="276"/>
      <c r="NQ28" s="276"/>
      <c r="NR28" s="276"/>
      <c r="NS28" s="276"/>
      <c r="NT28" s="276"/>
      <c r="NU28" s="276"/>
      <c r="NV28" s="276"/>
      <c r="NW28" s="276"/>
      <c r="NX28" s="276"/>
      <c r="NY28" s="276"/>
      <c r="NZ28" s="276"/>
      <c r="OA28" s="276"/>
      <c r="OB28" s="276"/>
      <c r="OC28" s="276"/>
      <c r="OD28" s="276"/>
      <c r="OE28" s="276"/>
      <c r="OF28" s="276"/>
      <c r="OG28" s="276"/>
      <c r="OH28" s="276"/>
      <c r="OI28" s="276"/>
      <c r="OJ28" s="276"/>
      <c r="OK28" s="276"/>
      <c r="OL28" s="276"/>
      <c r="OM28" s="276"/>
      <c r="ON28" s="276"/>
      <c r="OO28" s="276"/>
      <c r="OP28" s="276"/>
      <c r="OQ28" s="276"/>
      <c r="OR28" s="276"/>
      <c r="OS28" s="276"/>
      <c r="OT28" s="276"/>
      <c r="OU28" s="276"/>
      <c r="OV28" s="276"/>
      <c r="OW28" s="276"/>
      <c r="OX28" s="276"/>
      <c r="OY28" s="276"/>
      <c r="OZ28" s="276"/>
      <c r="PA28" s="276"/>
      <c r="PB28" s="276"/>
      <c r="PC28" s="276"/>
      <c r="PD28" s="276"/>
      <c r="PE28" s="276"/>
      <c r="PF28" s="276"/>
      <c r="PG28" s="276"/>
      <c r="PH28" s="276"/>
      <c r="PI28" s="276"/>
      <c r="PJ28" s="276"/>
      <c r="PK28" s="276"/>
      <c r="PL28" s="276"/>
      <c r="PM28" s="276"/>
      <c r="PN28" s="276"/>
      <c r="PO28" s="276"/>
      <c r="PP28" s="276"/>
      <c r="PQ28" s="276"/>
      <c r="PR28" s="276"/>
      <c r="PS28" s="276"/>
      <c r="PT28" s="276"/>
      <c r="PU28" s="276"/>
      <c r="PV28" s="276"/>
      <c r="PW28" s="276"/>
      <c r="PX28" s="276"/>
      <c r="PY28" s="276"/>
      <c r="PZ28" s="276"/>
      <c r="QA28" s="276"/>
      <c r="QB28" s="276"/>
      <c r="QC28" s="276"/>
      <c r="QD28" s="276"/>
      <c r="QE28" s="276"/>
      <c r="QF28" s="276"/>
      <c r="QG28" s="276"/>
      <c r="QH28" s="276"/>
      <c r="QI28" s="276"/>
      <c r="QJ28" s="276"/>
      <c r="QK28" s="276"/>
      <c r="QL28" s="276"/>
      <c r="QM28" s="276"/>
      <c r="QN28" s="276"/>
      <c r="QO28" s="276"/>
      <c r="QP28" s="276"/>
      <c r="QQ28" s="276"/>
      <c r="QR28" s="276"/>
      <c r="QS28" s="276"/>
      <c r="QT28" s="276"/>
      <c r="QU28" s="276"/>
      <c r="QV28" s="276"/>
      <c r="QW28" s="276"/>
      <c r="QX28" s="276"/>
      <c r="QY28" s="276"/>
      <c r="QZ28" s="276"/>
      <c r="RA28" s="276"/>
      <c r="RB28" s="276"/>
      <c r="RC28" s="276"/>
      <c r="RD28" s="276"/>
      <c r="RE28" s="276"/>
      <c r="RF28" s="276"/>
      <c r="RG28" s="276"/>
      <c r="RH28" s="276"/>
      <c r="RI28" s="276"/>
      <c r="RJ28" s="276"/>
      <c r="RK28" s="276"/>
      <c r="RL28" s="276"/>
      <c r="RM28" s="276"/>
      <c r="RN28" s="276"/>
      <c r="RO28" s="276"/>
      <c r="RP28" s="276"/>
      <c r="RQ28" s="276"/>
      <c r="RR28" s="276"/>
      <c r="RS28" s="276"/>
      <c r="RT28" s="276"/>
      <c r="RU28" s="276"/>
      <c r="RV28" s="276"/>
      <c r="RW28" s="276"/>
      <c r="RX28" s="276"/>
      <c r="RY28" s="276"/>
      <c r="RZ28" s="276"/>
      <c r="SA28" s="276"/>
      <c r="SB28" s="276"/>
      <c r="SC28" s="276"/>
      <c r="SD28" s="276"/>
      <c r="SE28" s="276"/>
      <c r="SF28" s="276"/>
      <c r="SG28" s="276"/>
      <c r="SH28" s="276"/>
      <c r="SI28" s="276"/>
      <c r="SJ28" s="276"/>
      <c r="SK28" s="276"/>
      <c r="SL28" s="276"/>
      <c r="SM28" s="276"/>
      <c r="SN28" s="276"/>
      <c r="SO28" s="276"/>
      <c r="SP28" s="276"/>
      <c r="SQ28" s="276"/>
      <c r="SR28" s="276"/>
      <c r="SS28" s="276"/>
      <c r="ST28" s="276"/>
      <c r="SU28" s="276"/>
      <c r="SV28" s="276"/>
      <c r="SW28" s="276"/>
      <c r="SX28" s="276"/>
      <c r="SY28" s="276"/>
      <c r="SZ28" s="276"/>
      <c r="TA28" s="276"/>
      <c r="TB28" s="276"/>
      <c r="TC28" s="276"/>
      <c r="TD28" s="276"/>
      <c r="TE28" s="276"/>
      <c r="TF28" s="276"/>
      <c r="TG28" s="276"/>
      <c r="TH28" s="276"/>
      <c r="TI28" s="276"/>
      <c r="TJ28" s="276"/>
      <c r="TK28" s="276"/>
      <c r="TL28" s="276"/>
      <c r="TM28" s="276"/>
      <c r="TN28" s="276"/>
      <c r="TO28" s="276"/>
      <c r="TP28" s="276"/>
      <c r="TQ28" s="276"/>
      <c r="TR28" s="276"/>
      <c r="TS28" s="276"/>
      <c r="TT28" s="276"/>
      <c r="TU28" s="276"/>
      <c r="TV28" s="276"/>
      <c r="TW28" s="276"/>
      <c r="TX28" s="276"/>
      <c r="TY28" s="276"/>
      <c r="TZ28" s="276"/>
      <c r="UA28" s="276"/>
      <c r="UB28" s="276"/>
      <c r="UC28" s="276"/>
      <c r="UD28" s="276"/>
      <c r="UE28" s="276"/>
      <c r="UF28" s="276"/>
      <c r="UG28" s="276"/>
      <c r="UH28" s="276"/>
      <c r="UI28" s="276"/>
      <c r="UJ28" s="276"/>
      <c r="UK28" s="276"/>
      <c r="UL28" s="276"/>
      <c r="UM28" s="276"/>
      <c r="UN28" s="276"/>
      <c r="UO28" s="276"/>
      <c r="UP28" s="276"/>
      <c r="UQ28" s="276"/>
      <c r="UR28" s="276"/>
      <c r="US28" s="276"/>
      <c r="UT28" s="276"/>
      <c r="UU28" s="276"/>
      <c r="UV28" s="276"/>
      <c r="UW28" s="276"/>
      <c r="UX28" s="276"/>
      <c r="UY28" s="276"/>
      <c r="UZ28" s="276"/>
      <c r="VA28" s="276"/>
      <c r="VB28" s="276"/>
      <c r="VC28" s="276"/>
      <c r="VD28" s="276"/>
      <c r="VE28" s="276"/>
      <c r="VF28" s="276"/>
      <c r="VG28" s="276"/>
      <c r="VH28" s="276"/>
      <c r="VI28" s="276"/>
      <c r="VJ28" s="276"/>
      <c r="VK28" s="276"/>
      <c r="VL28" s="276"/>
      <c r="VM28" s="276"/>
      <c r="VN28" s="276"/>
      <c r="VO28" s="276"/>
      <c r="VP28" s="276"/>
      <c r="VQ28" s="276"/>
      <c r="VR28" s="276"/>
      <c r="VS28" s="276"/>
      <c r="VT28" s="276"/>
      <c r="VU28" s="276"/>
      <c r="VV28" s="276"/>
      <c r="VW28" s="276"/>
      <c r="VX28" s="276"/>
      <c r="VY28" s="276"/>
      <c r="VZ28" s="276"/>
      <c r="WA28" s="276"/>
      <c r="WB28" s="276"/>
      <c r="WC28" s="276"/>
      <c r="WD28" s="276"/>
      <c r="WE28" s="276"/>
      <c r="WF28" s="276"/>
      <c r="WG28" s="276"/>
      <c r="WH28" s="276"/>
      <c r="WI28" s="276"/>
      <c r="WJ28" s="276"/>
      <c r="WK28" s="276"/>
      <c r="WL28" s="276"/>
      <c r="WM28" s="276"/>
      <c r="WN28" s="276"/>
      <c r="WO28" s="276"/>
      <c r="WP28" s="276"/>
      <c r="WQ28" s="276"/>
      <c r="WR28" s="276"/>
      <c r="WS28" s="276"/>
      <c r="WT28" s="276"/>
      <c r="WU28" s="276"/>
      <c r="WV28" s="276"/>
      <c r="WW28" s="276"/>
      <c r="WX28" s="276"/>
      <c r="WY28" s="276"/>
      <c r="WZ28" s="276"/>
      <c r="XA28" s="276"/>
      <c r="XB28" s="276"/>
      <c r="XC28" s="276"/>
      <c r="XD28" s="276"/>
      <c r="XE28" s="276"/>
      <c r="XF28" s="276"/>
      <c r="XG28" s="276"/>
      <c r="XH28" s="276"/>
      <c r="XI28" s="276"/>
      <c r="XJ28" s="276"/>
      <c r="XK28" s="276"/>
      <c r="XL28" s="276"/>
      <c r="XM28" s="276"/>
      <c r="XN28" s="276"/>
      <c r="XO28" s="276"/>
      <c r="XP28" s="276"/>
      <c r="XQ28" s="276"/>
      <c r="XR28" s="276"/>
      <c r="XS28" s="276"/>
      <c r="XT28" s="276"/>
      <c r="XU28" s="276"/>
      <c r="XV28" s="276"/>
      <c r="XW28" s="276"/>
      <c r="XX28" s="276"/>
      <c r="XY28" s="276"/>
      <c r="XZ28" s="276"/>
      <c r="YA28" s="276"/>
      <c r="YB28" s="276"/>
      <c r="YC28" s="276"/>
      <c r="YD28" s="276"/>
      <c r="YE28" s="276"/>
      <c r="YF28" s="276"/>
      <c r="YG28" s="276"/>
      <c r="YH28" s="276"/>
      <c r="YI28" s="276"/>
      <c r="YJ28" s="276"/>
      <c r="YK28" s="276"/>
      <c r="YL28" s="276"/>
      <c r="YM28" s="276"/>
      <c r="YN28" s="276"/>
      <c r="YO28" s="276"/>
      <c r="YP28" s="276"/>
      <c r="YQ28" s="276"/>
      <c r="YR28" s="276"/>
      <c r="YS28" s="276"/>
      <c r="YT28" s="276"/>
      <c r="YU28" s="276"/>
      <c r="YV28" s="276"/>
      <c r="YW28" s="276"/>
      <c r="YX28" s="276"/>
      <c r="YY28" s="276"/>
      <c r="YZ28" s="276"/>
      <c r="ZA28" s="276"/>
      <c r="ZB28" s="276"/>
      <c r="ZC28" s="276"/>
      <c r="ZD28" s="276"/>
      <c r="ZE28" s="276"/>
      <c r="ZF28" s="276"/>
      <c r="ZG28" s="276"/>
      <c r="ZH28" s="276"/>
      <c r="ZI28" s="276"/>
      <c r="ZJ28" s="276"/>
      <c r="ZK28" s="276"/>
      <c r="ZL28" s="276"/>
      <c r="ZM28" s="276"/>
      <c r="ZN28" s="276"/>
      <c r="ZO28" s="276"/>
      <c r="ZP28" s="276"/>
      <c r="ZQ28" s="276"/>
      <c r="ZR28" s="276"/>
      <c r="ZS28" s="276"/>
      <c r="ZT28" s="276"/>
      <c r="ZU28" s="276"/>
      <c r="ZV28" s="276"/>
      <c r="ZW28" s="276"/>
      <c r="ZX28" s="276"/>
      <c r="ZY28" s="276"/>
      <c r="ZZ28" s="276"/>
      <c r="AAA28" s="276"/>
      <c r="AAB28" s="276"/>
      <c r="AAC28" s="276"/>
      <c r="AAD28" s="276"/>
      <c r="AAE28" s="276"/>
      <c r="AAF28" s="276"/>
      <c r="AAG28" s="276"/>
      <c r="AAH28" s="276"/>
      <c r="AAI28" s="276"/>
      <c r="AAJ28" s="276"/>
      <c r="AAK28" s="276"/>
      <c r="AAL28" s="276"/>
      <c r="AAM28" s="276"/>
      <c r="AAN28" s="276"/>
      <c r="AAO28" s="276"/>
      <c r="AAP28" s="276"/>
      <c r="AAQ28" s="276"/>
      <c r="AAR28" s="276"/>
      <c r="AAS28" s="276"/>
      <c r="AAT28" s="276"/>
      <c r="AAU28" s="276"/>
      <c r="AAV28" s="276"/>
      <c r="AAW28" s="276"/>
      <c r="AAX28" s="276"/>
      <c r="AAY28" s="276"/>
      <c r="AAZ28" s="276"/>
      <c r="ABA28" s="276"/>
      <c r="ABB28" s="276"/>
      <c r="ABC28" s="276"/>
      <c r="ABD28" s="276"/>
      <c r="ABE28" s="276"/>
      <c r="ABF28" s="276"/>
      <c r="ABG28" s="276"/>
      <c r="ABH28" s="276"/>
      <c r="ABI28" s="276"/>
      <c r="ABJ28" s="276"/>
      <c r="ABK28" s="276"/>
      <c r="ABL28" s="276"/>
      <c r="ABM28" s="276"/>
      <c r="ABN28" s="276"/>
      <c r="ABO28" s="276"/>
      <c r="ABP28" s="276"/>
      <c r="ABQ28" s="276"/>
      <c r="ABR28" s="276"/>
      <c r="ABS28" s="276"/>
      <c r="ABT28" s="276"/>
      <c r="ABU28" s="276"/>
      <c r="ABV28" s="276"/>
      <c r="ABW28" s="276"/>
      <c r="ABX28" s="276"/>
      <c r="ABY28" s="276"/>
      <c r="ABZ28" s="276"/>
      <c r="ACA28" s="276"/>
      <c r="ACB28" s="276"/>
      <c r="ACC28" s="276"/>
      <c r="ACD28" s="276"/>
      <c r="ACE28" s="276"/>
      <c r="ACF28" s="276"/>
      <c r="ACG28" s="276"/>
      <c r="ACH28" s="276"/>
      <c r="ACI28" s="276"/>
      <c r="ACJ28" s="276"/>
      <c r="ACK28" s="276"/>
      <c r="ACL28" s="276"/>
      <c r="ACM28" s="276"/>
      <c r="ACN28" s="276"/>
      <c r="ACO28" s="276"/>
      <c r="ACP28" s="276"/>
      <c r="ACQ28" s="276"/>
      <c r="ACR28" s="276"/>
      <c r="ACS28" s="276"/>
      <c r="ACT28" s="276"/>
      <c r="ACU28" s="276"/>
      <c r="ACV28" s="276"/>
      <c r="ACW28" s="276"/>
      <c r="ACX28" s="276"/>
      <c r="ACY28" s="276"/>
      <c r="ACZ28" s="276"/>
      <c r="ADA28" s="276"/>
      <c r="ADB28" s="276"/>
      <c r="ADC28" s="276"/>
      <c r="ADD28" s="276"/>
      <c r="ADE28" s="276"/>
      <c r="ADF28" s="276"/>
      <c r="ADG28" s="276"/>
      <c r="ADH28" s="276"/>
      <c r="ADI28" s="276"/>
      <c r="ADJ28" s="276"/>
      <c r="ADK28" s="276"/>
      <c r="ADL28" s="276"/>
      <c r="ADM28" s="276"/>
      <c r="ADN28" s="276"/>
      <c r="ADO28" s="276"/>
      <c r="ADP28" s="276"/>
      <c r="ADQ28" s="276"/>
      <c r="ADR28" s="276"/>
      <c r="ADS28" s="276"/>
      <c r="ADT28" s="276"/>
      <c r="ADU28" s="276"/>
      <c r="ADV28" s="276"/>
      <c r="ADW28" s="276"/>
      <c r="ADX28" s="276"/>
      <c r="ADY28" s="276"/>
      <c r="ADZ28" s="276"/>
      <c r="AEA28" s="276"/>
      <c r="AEB28" s="276"/>
      <c r="AEC28" s="276"/>
      <c r="AED28" s="276"/>
      <c r="AEE28" s="276"/>
      <c r="AEF28" s="276"/>
      <c r="AEG28" s="276"/>
      <c r="AEH28" s="276"/>
      <c r="AEI28" s="276"/>
      <c r="AEJ28" s="276"/>
      <c r="AEK28" s="276"/>
      <c r="AEL28" s="276"/>
      <c r="AEM28" s="276"/>
      <c r="AEN28" s="276"/>
      <c r="AEO28" s="276"/>
      <c r="AEP28" s="276"/>
      <c r="AEQ28" s="276"/>
      <c r="AER28" s="276"/>
      <c r="AES28" s="276"/>
      <c r="AET28" s="276"/>
      <c r="AEU28" s="276"/>
      <c r="AEV28" s="276"/>
      <c r="AEW28" s="276"/>
      <c r="AEX28" s="276"/>
      <c r="AEY28" s="276"/>
      <c r="AEZ28" s="276"/>
      <c r="AFA28" s="276"/>
      <c r="AFB28" s="276"/>
      <c r="AFC28" s="276"/>
      <c r="AFD28" s="276"/>
      <c r="AFE28" s="276"/>
      <c r="AFF28" s="276"/>
      <c r="AFG28" s="276"/>
      <c r="AFH28" s="276"/>
      <c r="AFI28" s="276"/>
      <c r="AFJ28" s="276"/>
      <c r="AFK28" s="276"/>
      <c r="AFL28" s="276"/>
      <c r="AFM28" s="276"/>
      <c r="AFN28" s="276"/>
      <c r="AFO28" s="276"/>
      <c r="AFP28" s="276"/>
      <c r="AFQ28" s="276"/>
      <c r="AFR28" s="276"/>
      <c r="AFS28" s="276"/>
      <c r="AFT28" s="276"/>
      <c r="AFU28" s="276"/>
      <c r="AFV28" s="276"/>
      <c r="AFW28" s="276"/>
      <c r="AFX28" s="276"/>
      <c r="AFY28" s="276"/>
      <c r="AFZ28" s="276"/>
      <c r="AGA28" s="276"/>
      <c r="AGB28" s="276"/>
      <c r="AGC28" s="276"/>
      <c r="AGD28" s="276"/>
      <c r="AGE28" s="276"/>
      <c r="AGF28" s="276"/>
      <c r="AGG28" s="276"/>
      <c r="AGH28" s="276"/>
      <c r="AGI28" s="276"/>
      <c r="AGJ28" s="276"/>
      <c r="AGK28" s="276"/>
      <c r="AGL28" s="276"/>
      <c r="AGM28" s="276"/>
      <c r="AGN28" s="276"/>
      <c r="AGO28" s="276"/>
      <c r="AGP28" s="276"/>
      <c r="AGQ28" s="276"/>
      <c r="AGR28" s="276"/>
      <c r="AGS28" s="276"/>
      <c r="AGT28" s="276"/>
      <c r="AGU28" s="276"/>
      <c r="AGV28" s="276"/>
      <c r="AGW28" s="276"/>
      <c r="AGX28" s="276"/>
      <c r="AGY28" s="276"/>
      <c r="AGZ28" s="276"/>
      <c r="AHA28" s="276"/>
      <c r="AHB28" s="276"/>
      <c r="AHC28" s="276"/>
      <c r="AHD28" s="276"/>
      <c r="AHE28" s="276"/>
      <c r="AHF28" s="276"/>
      <c r="AHG28" s="276"/>
      <c r="AHH28" s="276"/>
      <c r="AHI28" s="276"/>
      <c r="AHJ28" s="276"/>
      <c r="AHK28" s="276"/>
      <c r="AHL28" s="276"/>
      <c r="AHM28" s="276"/>
      <c r="AHN28" s="276"/>
      <c r="AHO28" s="276"/>
      <c r="AHP28" s="276"/>
      <c r="AHQ28" s="276"/>
      <c r="AHR28" s="276"/>
      <c r="AHS28" s="276"/>
      <c r="AHT28" s="276"/>
      <c r="AHU28" s="276"/>
      <c r="AHV28" s="276"/>
      <c r="AHW28" s="276"/>
      <c r="AHX28" s="276"/>
      <c r="AHY28" s="276"/>
      <c r="AHZ28" s="276"/>
      <c r="AIA28" s="276"/>
      <c r="AIB28" s="276"/>
      <c r="AIC28" s="276"/>
      <c r="AID28" s="276"/>
      <c r="AIE28" s="276"/>
      <c r="AIF28" s="276"/>
      <c r="AIG28" s="276"/>
      <c r="AIH28" s="276"/>
      <c r="AII28" s="276"/>
      <c r="AIJ28" s="276"/>
      <c r="AIK28" s="276"/>
      <c r="AIL28" s="276"/>
      <c r="AIM28" s="276"/>
      <c r="AIN28" s="276"/>
      <c r="AIO28" s="276"/>
      <c r="AIP28" s="276"/>
      <c r="AIQ28" s="276"/>
      <c r="AIR28" s="276"/>
      <c r="AIS28" s="276"/>
      <c r="AIT28" s="276"/>
      <c r="AIU28" s="276"/>
      <c r="AIV28" s="276"/>
      <c r="AIW28" s="276"/>
      <c r="AIX28" s="276"/>
      <c r="AIY28" s="276"/>
      <c r="AIZ28" s="276"/>
      <c r="AJA28" s="276"/>
      <c r="AJB28" s="276"/>
      <c r="AJC28" s="276"/>
      <c r="AJD28" s="276"/>
      <c r="AJE28" s="276"/>
      <c r="AJF28" s="276"/>
      <c r="AJG28" s="276"/>
      <c r="AJH28" s="276"/>
      <c r="AJI28" s="276"/>
      <c r="AJJ28" s="276"/>
      <c r="AJK28" s="276"/>
      <c r="AJL28" s="276"/>
      <c r="AJM28" s="276"/>
      <c r="AJN28" s="276"/>
      <c r="AJO28" s="276"/>
      <c r="AJP28" s="276"/>
      <c r="AJQ28" s="276"/>
      <c r="AJR28" s="276"/>
      <c r="AJS28" s="276"/>
      <c r="AJT28" s="276"/>
      <c r="AJU28" s="276"/>
      <c r="AJV28" s="276"/>
      <c r="AJW28" s="276"/>
      <c r="AJX28" s="276"/>
      <c r="AJY28" s="276"/>
      <c r="AJZ28" s="276"/>
      <c r="AKA28" s="276"/>
      <c r="AKB28" s="276"/>
      <c r="AKC28" s="276"/>
      <c r="AKD28" s="276"/>
      <c r="AKE28" s="276"/>
      <c r="AKF28" s="276"/>
    </row>
    <row r="29" spans="1:968" s="174" customFormat="1">
      <c r="B29" s="899" t="s">
        <v>125</v>
      </c>
      <c r="C29" t="s">
        <v>382</v>
      </c>
      <c r="D29" s="898"/>
      <c r="E29" s="899">
        <v>7.674840846969607</v>
      </c>
      <c r="F29" s="899" t="s">
        <v>34</v>
      </c>
      <c r="G29" s="899">
        <v>18001.071</v>
      </c>
      <c r="H29" s="189">
        <v>82007.069999999992</v>
      </c>
      <c r="I29" s="189">
        <v>25223.94</v>
      </c>
      <c r="J29" s="189">
        <v>-25223.94</v>
      </c>
      <c r="K29" s="190">
        <v>0</v>
      </c>
      <c r="L29" s="191">
        <v>0</v>
      </c>
      <c r="M29" s="191">
        <v>107231.01</v>
      </c>
      <c r="N29" s="191">
        <v>82007.069999999992</v>
      </c>
      <c r="O29" s="192"/>
      <c r="P29" s="192">
        <f>M29/(1+GasDiscountRate)^1</f>
        <v>99472.179962894239</v>
      </c>
      <c r="Q29" s="192">
        <f t="shared" si="5"/>
        <v>76073.348794063073</v>
      </c>
      <c r="R29" s="192">
        <v>84704.330591647944</v>
      </c>
      <c r="S29" s="264">
        <v>0</v>
      </c>
      <c r="T29" s="188">
        <f t="shared" ref="T29:T34" si="8">R29/P29</f>
        <v>0.85153789354214315</v>
      </c>
      <c r="U29" s="188">
        <f t="shared" ref="U29:U34" si="9">(R29*1.1+S29)/Q29</f>
        <v>1.2248016569251425</v>
      </c>
      <c r="W29" s="277"/>
      <c r="X29" s="276"/>
      <c r="Y29" s="276"/>
      <c r="Z29" s="276"/>
      <c r="AA29" s="276"/>
      <c r="AB29" s="276"/>
      <c r="AC29" s="276"/>
      <c r="AD29" s="276"/>
      <c r="AE29" s="276"/>
      <c r="AF29" s="276"/>
      <c r="AG29" s="276"/>
      <c r="AH29" s="276"/>
      <c r="AI29" s="276"/>
      <c r="AJ29" s="276"/>
      <c r="AK29" s="276"/>
      <c r="AL29" s="276"/>
      <c r="AM29" s="276"/>
      <c r="AN29" s="276"/>
      <c r="AO29" s="276"/>
      <c r="AP29" s="276"/>
      <c r="AQ29" s="276"/>
      <c r="AR29" s="276"/>
      <c r="AS29" s="276"/>
      <c r="AT29" s="276"/>
      <c r="AU29" s="276"/>
      <c r="AV29" s="276"/>
      <c r="AW29" s="276"/>
      <c r="AX29" s="276"/>
      <c r="AY29" s="276"/>
      <c r="AZ29" s="276"/>
      <c r="BA29" s="276"/>
      <c r="BB29" s="276"/>
      <c r="BC29" s="276"/>
      <c r="BD29" s="276"/>
      <c r="BE29" s="276"/>
      <c r="BF29" s="276"/>
      <c r="BG29" s="276"/>
      <c r="BH29" s="276"/>
      <c r="BI29" s="276"/>
      <c r="BJ29" s="276"/>
      <c r="BK29" s="276"/>
      <c r="BL29" s="276"/>
      <c r="BM29" s="276"/>
      <c r="BN29" s="276"/>
      <c r="BO29" s="276"/>
      <c r="BP29" s="276"/>
      <c r="BQ29" s="276"/>
      <c r="BR29" s="276"/>
      <c r="BS29" s="276"/>
      <c r="BT29" s="276"/>
      <c r="BU29" s="276"/>
      <c r="BV29" s="276"/>
      <c r="BW29" s="276"/>
      <c r="BX29" s="276"/>
      <c r="BY29" s="276"/>
      <c r="BZ29" s="276"/>
      <c r="CA29" s="276"/>
      <c r="CB29" s="276"/>
      <c r="CC29" s="276"/>
      <c r="CD29" s="276"/>
      <c r="CE29" s="276"/>
      <c r="CF29" s="276"/>
      <c r="CG29" s="276"/>
      <c r="CH29" s="276"/>
      <c r="CI29" s="276"/>
      <c r="CJ29" s="276"/>
      <c r="CK29" s="276"/>
      <c r="CL29" s="276"/>
      <c r="CM29" s="276"/>
      <c r="CN29" s="276"/>
      <c r="CO29" s="276"/>
      <c r="CP29" s="276"/>
      <c r="CQ29" s="276"/>
      <c r="CR29" s="276"/>
      <c r="CS29" s="276"/>
      <c r="CT29" s="276"/>
      <c r="CU29" s="276"/>
      <c r="CV29" s="276"/>
      <c r="CW29" s="276"/>
      <c r="CX29" s="276"/>
      <c r="CY29" s="276"/>
      <c r="CZ29" s="276"/>
      <c r="DA29" s="276"/>
      <c r="DB29" s="276"/>
      <c r="DC29" s="276"/>
      <c r="DD29" s="276"/>
      <c r="DE29" s="276"/>
      <c r="DF29" s="276"/>
      <c r="DG29" s="276"/>
      <c r="DH29" s="276"/>
      <c r="DI29" s="276"/>
      <c r="DJ29" s="276"/>
      <c r="DK29" s="276"/>
      <c r="DL29" s="276"/>
      <c r="DM29" s="276"/>
      <c r="DN29" s="276"/>
      <c r="DO29" s="276"/>
      <c r="DP29" s="276"/>
      <c r="DQ29" s="276"/>
      <c r="DR29" s="276"/>
      <c r="DS29" s="276"/>
      <c r="DT29" s="276"/>
      <c r="DU29" s="276"/>
      <c r="DV29" s="276"/>
      <c r="DW29" s="276"/>
      <c r="DX29" s="276"/>
      <c r="DY29" s="276"/>
      <c r="DZ29" s="276"/>
      <c r="EA29" s="276"/>
      <c r="EB29" s="276"/>
      <c r="EC29" s="276"/>
      <c r="ED29" s="276"/>
      <c r="EE29" s="276"/>
      <c r="EF29" s="276"/>
      <c r="EG29" s="276"/>
      <c r="EH29" s="276"/>
      <c r="EI29" s="276"/>
      <c r="EJ29" s="276"/>
      <c r="EK29" s="276"/>
      <c r="EL29" s="276"/>
      <c r="EM29" s="276"/>
      <c r="EN29" s="276"/>
      <c r="EO29" s="276"/>
      <c r="EP29" s="276"/>
      <c r="EQ29" s="276"/>
      <c r="ER29" s="276"/>
      <c r="ES29" s="276"/>
      <c r="ET29" s="276"/>
      <c r="EU29" s="276"/>
      <c r="EV29" s="276"/>
      <c r="EW29" s="276"/>
      <c r="EX29" s="276"/>
      <c r="EY29" s="276"/>
      <c r="EZ29" s="276"/>
      <c r="FA29" s="276"/>
      <c r="FB29" s="276"/>
      <c r="FC29" s="276"/>
      <c r="FD29" s="276"/>
      <c r="FE29" s="276"/>
      <c r="FF29" s="276"/>
      <c r="FG29" s="276"/>
      <c r="FH29" s="276"/>
      <c r="FI29" s="276"/>
      <c r="FJ29" s="276"/>
      <c r="FK29" s="276"/>
      <c r="FL29" s="276"/>
      <c r="FM29" s="276"/>
      <c r="FN29" s="276"/>
      <c r="FO29" s="276"/>
      <c r="FP29" s="276"/>
      <c r="FQ29" s="276"/>
      <c r="FR29" s="276"/>
      <c r="FS29" s="276"/>
      <c r="FT29" s="276"/>
      <c r="FU29" s="276"/>
      <c r="FV29" s="276"/>
      <c r="FW29" s="276"/>
      <c r="FX29" s="276"/>
      <c r="FY29" s="276"/>
      <c r="FZ29" s="276"/>
      <c r="GA29" s="276"/>
      <c r="GB29" s="276"/>
      <c r="GC29" s="276"/>
      <c r="GD29" s="276"/>
      <c r="GE29" s="276"/>
      <c r="GF29" s="276"/>
      <c r="GG29" s="276"/>
      <c r="GH29" s="276"/>
      <c r="GI29" s="276"/>
      <c r="GJ29" s="276"/>
      <c r="GK29" s="276"/>
      <c r="GL29" s="276"/>
      <c r="GM29" s="276"/>
      <c r="GN29" s="276"/>
      <c r="GO29" s="276"/>
      <c r="GP29" s="276"/>
      <c r="GQ29" s="276"/>
      <c r="GR29" s="276"/>
      <c r="GS29" s="276"/>
      <c r="GT29" s="276"/>
      <c r="GU29" s="276"/>
      <c r="GV29" s="276"/>
      <c r="GW29" s="276"/>
      <c r="GX29" s="276"/>
      <c r="GY29" s="276"/>
      <c r="GZ29" s="276"/>
      <c r="HA29" s="276"/>
      <c r="HB29" s="276"/>
      <c r="HC29" s="276"/>
      <c r="HD29" s="276"/>
      <c r="HE29" s="276"/>
      <c r="HF29" s="276"/>
      <c r="HG29" s="276"/>
      <c r="HH29" s="276"/>
      <c r="HI29" s="276"/>
      <c r="HJ29" s="276"/>
      <c r="HK29" s="276"/>
      <c r="HL29" s="276"/>
      <c r="HM29" s="276"/>
      <c r="HN29" s="276"/>
      <c r="HO29" s="276"/>
      <c r="HP29" s="276"/>
      <c r="HQ29" s="276"/>
      <c r="HR29" s="276"/>
      <c r="HS29" s="276"/>
      <c r="HT29" s="276"/>
      <c r="HU29" s="276"/>
      <c r="HV29" s="276"/>
      <c r="HW29" s="276"/>
      <c r="HX29" s="276"/>
      <c r="HY29" s="276"/>
      <c r="HZ29" s="276"/>
      <c r="IA29" s="276"/>
      <c r="IB29" s="276"/>
      <c r="IC29" s="276"/>
      <c r="ID29" s="276"/>
      <c r="IE29" s="276"/>
      <c r="IF29" s="276"/>
      <c r="IG29" s="276"/>
      <c r="IH29" s="276"/>
      <c r="II29" s="276"/>
      <c r="IJ29" s="276"/>
      <c r="IK29" s="276"/>
      <c r="IL29" s="276"/>
      <c r="IM29" s="276"/>
      <c r="IN29" s="276"/>
      <c r="IO29" s="276"/>
      <c r="IP29" s="276"/>
      <c r="IQ29" s="276"/>
      <c r="IR29" s="276"/>
      <c r="IS29" s="276"/>
      <c r="IT29" s="276"/>
      <c r="IU29" s="276"/>
      <c r="IV29" s="276"/>
      <c r="IW29" s="276"/>
      <c r="IX29" s="276"/>
      <c r="IY29" s="276"/>
      <c r="IZ29" s="276"/>
      <c r="JA29" s="276"/>
      <c r="JB29" s="276"/>
      <c r="JC29" s="276"/>
      <c r="JD29" s="276"/>
      <c r="JE29" s="276"/>
      <c r="JF29" s="276"/>
      <c r="JG29" s="276"/>
      <c r="JH29" s="276"/>
      <c r="JI29" s="276"/>
      <c r="JJ29" s="276"/>
      <c r="JK29" s="276"/>
      <c r="JL29" s="276"/>
      <c r="JM29" s="276"/>
      <c r="JN29" s="276"/>
      <c r="JO29" s="276"/>
      <c r="JP29" s="276"/>
      <c r="JQ29" s="276"/>
      <c r="JR29" s="276"/>
      <c r="JS29" s="276"/>
      <c r="JT29" s="276"/>
      <c r="JU29" s="276"/>
      <c r="JV29" s="276"/>
      <c r="JW29" s="276"/>
      <c r="JX29" s="276"/>
      <c r="JY29" s="276"/>
      <c r="JZ29" s="276"/>
      <c r="KA29" s="276"/>
      <c r="KB29" s="276"/>
      <c r="KC29" s="276"/>
      <c r="KD29" s="276"/>
      <c r="KE29" s="276"/>
      <c r="KF29" s="276"/>
      <c r="KG29" s="276"/>
      <c r="KH29" s="276"/>
      <c r="KI29" s="276"/>
      <c r="KJ29" s="276"/>
      <c r="KK29" s="276"/>
      <c r="KL29" s="276"/>
      <c r="KM29" s="276"/>
      <c r="KN29" s="276"/>
      <c r="KO29" s="276"/>
      <c r="KP29" s="276"/>
      <c r="KQ29" s="276"/>
      <c r="KR29" s="276"/>
      <c r="KS29" s="276"/>
      <c r="KT29" s="276"/>
      <c r="KU29" s="276"/>
      <c r="KV29" s="276"/>
      <c r="KW29" s="276"/>
      <c r="KX29" s="276"/>
      <c r="KY29" s="276"/>
      <c r="KZ29" s="276"/>
      <c r="LA29" s="276"/>
      <c r="LB29" s="276"/>
      <c r="LC29" s="276"/>
      <c r="LD29" s="276"/>
      <c r="LE29" s="276"/>
      <c r="LF29" s="276"/>
      <c r="LG29" s="276"/>
      <c r="LH29" s="276"/>
      <c r="LI29" s="276"/>
      <c r="LJ29" s="276"/>
      <c r="LK29" s="276"/>
      <c r="LL29" s="276"/>
      <c r="LM29" s="276"/>
      <c r="LN29" s="276"/>
      <c r="LO29" s="276"/>
      <c r="LP29" s="276"/>
      <c r="LQ29" s="276"/>
      <c r="LR29" s="276"/>
      <c r="LS29" s="276"/>
      <c r="LT29" s="276"/>
      <c r="LU29" s="276"/>
      <c r="LV29" s="276"/>
      <c r="LW29" s="276"/>
      <c r="LX29" s="276"/>
      <c r="LY29" s="276"/>
      <c r="LZ29" s="276"/>
      <c r="MA29" s="276"/>
      <c r="MB29" s="276"/>
      <c r="MC29" s="276"/>
      <c r="MD29" s="276"/>
      <c r="ME29" s="276"/>
      <c r="MF29" s="276"/>
      <c r="MG29" s="276"/>
      <c r="MH29" s="276"/>
      <c r="MI29" s="276"/>
      <c r="MJ29" s="276"/>
      <c r="MK29" s="276"/>
      <c r="ML29" s="276"/>
      <c r="MM29" s="276"/>
      <c r="MN29" s="276"/>
      <c r="MO29" s="276"/>
      <c r="MP29" s="276"/>
      <c r="MQ29" s="276"/>
      <c r="MR29" s="276"/>
      <c r="MS29" s="276"/>
      <c r="MT29" s="276"/>
      <c r="MU29" s="276"/>
      <c r="MV29" s="276"/>
      <c r="MW29" s="276"/>
      <c r="MX29" s="276"/>
      <c r="MY29" s="276"/>
      <c r="MZ29" s="276"/>
      <c r="NA29" s="276"/>
      <c r="NB29" s="276"/>
      <c r="NC29" s="276"/>
      <c r="ND29" s="276"/>
      <c r="NE29" s="276"/>
      <c r="NF29" s="276"/>
      <c r="NG29" s="276"/>
      <c r="NH29" s="276"/>
      <c r="NI29" s="276"/>
      <c r="NJ29" s="276"/>
      <c r="NK29" s="276"/>
      <c r="NL29" s="276"/>
      <c r="NM29" s="276"/>
      <c r="NN29" s="276"/>
      <c r="NO29" s="276"/>
      <c r="NP29" s="276"/>
      <c r="NQ29" s="276"/>
      <c r="NR29" s="276"/>
      <c r="NS29" s="276"/>
      <c r="NT29" s="276"/>
      <c r="NU29" s="276"/>
      <c r="NV29" s="276"/>
      <c r="NW29" s="276"/>
      <c r="NX29" s="276"/>
      <c r="NY29" s="276"/>
      <c r="NZ29" s="276"/>
      <c r="OA29" s="276"/>
      <c r="OB29" s="276"/>
      <c r="OC29" s="276"/>
      <c r="OD29" s="276"/>
      <c r="OE29" s="276"/>
      <c r="OF29" s="276"/>
      <c r="OG29" s="276"/>
      <c r="OH29" s="276"/>
      <c r="OI29" s="276"/>
      <c r="OJ29" s="276"/>
      <c r="OK29" s="276"/>
      <c r="OL29" s="276"/>
      <c r="OM29" s="276"/>
      <c r="ON29" s="276"/>
      <c r="OO29" s="276"/>
      <c r="OP29" s="276"/>
      <c r="OQ29" s="276"/>
      <c r="OR29" s="276"/>
      <c r="OS29" s="276"/>
      <c r="OT29" s="276"/>
      <c r="OU29" s="276"/>
      <c r="OV29" s="276"/>
      <c r="OW29" s="276"/>
      <c r="OX29" s="276"/>
      <c r="OY29" s="276"/>
      <c r="OZ29" s="276"/>
      <c r="PA29" s="276"/>
      <c r="PB29" s="276"/>
      <c r="PC29" s="276"/>
      <c r="PD29" s="276"/>
      <c r="PE29" s="276"/>
      <c r="PF29" s="276"/>
      <c r="PG29" s="276"/>
      <c r="PH29" s="276"/>
      <c r="PI29" s="276"/>
      <c r="PJ29" s="276"/>
      <c r="PK29" s="276"/>
      <c r="PL29" s="276"/>
      <c r="PM29" s="276"/>
      <c r="PN29" s="276"/>
      <c r="PO29" s="276"/>
      <c r="PP29" s="276"/>
      <c r="PQ29" s="276"/>
      <c r="PR29" s="276"/>
      <c r="PS29" s="276"/>
      <c r="PT29" s="276"/>
      <c r="PU29" s="276"/>
      <c r="PV29" s="276"/>
      <c r="PW29" s="276"/>
      <c r="PX29" s="276"/>
      <c r="PY29" s="276"/>
      <c r="PZ29" s="276"/>
      <c r="QA29" s="276"/>
      <c r="QB29" s="276"/>
      <c r="QC29" s="276"/>
      <c r="QD29" s="276"/>
      <c r="QE29" s="276"/>
      <c r="QF29" s="276"/>
      <c r="QG29" s="276"/>
      <c r="QH29" s="276"/>
      <c r="QI29" s="276"/>
      <c r="QJ29" s="276"/>
      <c r="QK29" s="276"/>
      <c r="QL29" s="276"/>
      <c r="QM29" s="276"/>
      <c r="QN29" s="276"/>
      <c r="QO29" s="276"/>
      <c r="QP29" s="276"/>
      <c r="QQ29" s="276"/>
      <c r="QR29" s="276"/>
      <c r="QS29" s="276"/>
      <c r="QT29" s="276"/>
      <c r="QU29" s="276"/>
      <c r="QV29" s="276"/>
      <c r="QW29" s="276"/>
      <c r="QX29" s="276"/>
      <c r="QY29" s="276"/>
      <c r="QZ29" s="276"/>
      <c r="RA29" s="276"/>
      <c r="RB29" s="276"/>
      <c r="RC29" s="276"/>
      <c r="RD29" s="276"/>
      <c r="RE29" s="276"/>
      <c r="RF29" s="276"/>
      <c r="RG29" s="276"/>
      <c r="RH29" s="276"/>
      <c r="RI29" s="276"/>
      <c r="RJ29" s="276"/>
      <c r="RK29" s="276"/>
      <c r="RL29" s="276"/>
      <c r="RM29" s="276"/>
      <c r="RN29" s="276"/>
      <c r="RO29" s="276"/>
      <c r="RP29" s="276"/>
      <c r="RQ29" s="276"/>
      <c r="RR29" s="276"/>
      <c r="RS29" s="276"/>
      <c r="RT29" s="276"/>
      <c r="RU29" s="276"/>
      <c r="RV29" s="276"/>
      <c r="RW29" s="276"/>
      <c r="RX29" s="276"/>
      <c r="RY29" s="276"/>
      <c r="RZ29" s="276"/>
      <c r="SA29" s="276"/>
      <c r="SB29" s="276"/>
      <c r="SC29" s="276"/>
      <c r="SD29" s="276"/>
      <c r="SE29" s="276"/>
      <c r="SF29" s="276"/>
      <c r="SG29" s="276"/>
      <c r="SH29" s="276"/>
      <c r="SI29" s="276"/>
      <c r="SJ29" s="276"/>
      <c r="SK29" s="276"/>
      <c r="SL29" s="276"/>
      <c r="SM29" s="276"/>
      <c r="SN29" s="276"/>
      <c r="SO29" s="276"/>
      <c r="SP29" s="276"/>
      <c r="SQ29" s="276"/>
      <c r="SR29" s="276"/>
      <c r="SS29" s="276"/>
      <c r="ST29" s="276"/>
      <c r="SU29" s="276"/>
      <c r="SV29" s="276"/>
      <c r="SW29" s="276"/>
      <c r="SX29" s="276"/>
      <c r="SY29" s="276"/>
      <c r="SZ29" s="276"/>
      <c r="TA29" s="276"/>
      <c r="TB29" s="276"/>
      <c r="TC29" s="276"/>
      <c r="TD29" s="276"/>
      <c r="TE29" s="276"/>
      <c r="TF29" s="276"/>
      <c r="TG29" s="276"/>
      <c r="TH29" s="276"/>
      <c r="TI29" s="276"/>
      <c r="TJ29" s="276"/>
      <c r="TK29" s="276"/>
      <c r="TL29" s="276"/>
      <c r="TM29" s="276"/>
      <c r="TN29" s="276"/>
      <c r="TO29" s="276"/>
      <c r="TP29" s="276"/>
      <c r="TQ29" s="276"/>
      <c r="TR29" s="276"/>
      <c r="TS29" s="276"/>
      <c r="TT29" s="276"/>
      <c r="TU29" s="276"/>
      <c r="TV29" s="276"/>
      <c r="TW29" s="276"/>
      <c r="TX29" s="276"/>
      <c r="TY29" s="276"/>
      <c r="TZ29" s="276"/>
      <c r="UA29" s="276"/>
      <c r="UB29" s="276"/>
      <c r="UC29" s="276"/>
      <c r="UD29" s="276"/>
      <c r="UE29" s="276"/>
      <c r="UF29" s="276"/>
      <c r="UG29" s="276"/>
      <c r="UH29" s="276"/>
      <c r="UI29" s="276"/>
      <c r="UJ29" s="276"/>
      <c r="UK29" s="276"/>
      <c r="UL29" s="276"/>
      <c r="UM29" s="276"/>
      <c r="UN29" s="276"/>
      <c r="UO29" s="276"/>
      <c r="UP29" s="276"/>
      <c r="UQ29" s="276"/>
      <c r="UR29" s="276"/>
      <c r="US29" s="276"/>
      <c r="UT29" s="276"/>
      <c r="UU29" s="276"/>
      <c r="UV29" s="276"/>
      <c r="UW29" s="276"/>
      <c r="UX29" s="276"/>
      <c r="UY29" s="276"/>
      <c r="UZ29" s="276"/>
      <c r="VA29" s="276"/>
      <c r="VB29" s="276"/>
      <c r="VC29" s="276"/>
      <c r="VD29" s="276"/>
      <c r="VE29" s="276"/>
      <c r="VF29" s="276"/>
      <c r="VG29" s="276"/>
      <c r="VH29" s="276"/>
      <c r="VI29" s="276"/>
      <c r="VJ29" s="276"/>
      <c r="VK29" s="276"/>
      <c r="VL29" s="276"/>
      <c r="VM29" s="276"/>
      <c r="VN29" s="276"/>
      <c r="VO29" s="276"/>
      <c r="VP29" s="276"/>
      <c r="VQ29" s="276"/>
      <c r="VR29" s="276"/>
      <c r="VS29" s="276"/>
      <c r="VT29" s="276"/>
      <c r="VU29" s="276"/>
      <c r="VV29" s="276"/>
      <c r="VW29" s="276"/>
      <c r="VX29" s="276"/>
      <c r="VY29" s="276"/>
      <c r="VZ29" s="276"/>
      <c r="WA29" s="276"/>
      <c r="WB29" s="276"/>
      <c r="WC29" s="276"/>
      <c r="WD29" s="276"/>
      <c r="WE29" s="276"/>
      <c r="WF29" s="276"/>
      <c r="WG29" s="276"/>
      <c r="WH29" s="276"/>
      <c r="WI29" s="276"/>
      <c r="WJ29" s="276"/>
      <c r="WK29" s="276"/>
      <c r="WL29" s="276"/>
      <c r="WM29" s="276"/>
      <c r="WN29" s="276"/>
      <c r="WO29" s="276"/>
      <c r="WP29" s="276"/>
      <c r="WQ29" s="276"/>
      <c r="WR29" s="276"/>
      <c r="WS29" s="276"/>
      <c r="WT29" s="276"/>
      <c r="WU29" s="276"/>
      <c r="WV29" s="276"/>
      <c r="WW29" s="276"/>
      <c r="WX29" s="276"/>
      <c r="WY29" s="276"/>
      <c r="WZ29" s="276"/>
      <c r="XA29" s="276"/>
      <c r="XB29" s="276"/>
      <c r="XC29" s="276"/>
      <c r="XD29" s="276"/>
      <c r="XE29" s="276"/>
      <c r="XF29" s="276"/>
      <c r="XG29" s="276"/>
      <c r="XH29" s="276"/>
      <c r="XI29" s="276"/>
      <c r="XJ29" s="276"/>
      <c r="XK29" s="276"/>
      <c r="XL29" s="276"/>
      <c r="XM29" s="276"/>
      <c r="XN29" s="276"/>
      <c r="XO29" s="276"/>
      <c r="XP29" s="276"/>
      <c r="XQ29" s="276"/>
      <c r="XR29" s="276"/>
      <c r="XS29" s="276"/>
      <c r="XT29" s="276"/>
      <c r="XU29" s="276"/>
      <c r="XV29" s="276"/>
      <c r="XW29" s="276"/>
      <c r="XX29" s="276"/>
      <c r="XY29" s="276"/>
      <c r="XZ29" s="276"/>
      <c r="YA29" s="276"/>
      <c r="YB29" s="276"/>
      <c r="YC29" s="276"/>
      <c r="YD29" s="276"/>
      <c r="YE29" s="276"/>
      <c r="YF29" s="276"/>
      <c r="YG29" s="276"/>
      <c r="YH29" s="276"/>
      <c r="YI29" s="276"/>
      <c r="YJ29" s="276"/>
      <c r="YK29" s="276"/>
      <c r="YL29" s="276"/>
      <c r="YM29" s="276"/>
      <c r="YN29" s="276"/>
      <c r="YO29" s="276"/>
      <c r="YP29" s="276"/>
      <c r="YQ29" s="276"/>
      <c r="YR29" s="276"/>
      <c r="YS29" s="276"/>
      <c r="YT29" s="276"/>
      <c r="YU29" s="276"/>
      <c r="YV29" s="276"/>
      <c r="YW29" s="276"/>
      <c r="YX29" s="276"/>
      <c r="YY29" s="276"/>
      <c r="YZ29" s="276"/>
      <c r="ZA29" s="276"/>
      <c r="ZB29" s="276"/>
      <c r="ZC29" s="276"/>
      <c r="ZD29" s="276"/>
      <c r="ZE29" s="276"/>
      <c r="ZF29" s="276"/>
      <c r="ZG29" s="276"/>
      <c r="ZH29" s="276"/>
      <c r="ZI29" s="276"/>
      <c r="ZJ29" s="276"/>
      <c r="ZK29" s="276"/>
      <c r="ZL29" s="276"/>
      <c r="ZM29" s="276"/>
      <c r="ZN29" s="276"/>
      <c r="ZO29" s="276"/>
      <c r="ZP29" s="276"/>
      <c r="ZQ29" s="276"/>
      <c r="ZR29" s="276"/>
      <c r="ZS29" s="276"/>
      <c r="ZT29" s="276"/>
      <c r="ZU29" s="276"/>
      <c r="ZV29" s="276"/>
      <c r="ZW29" s="276"/>
      <c r="ZX29" s="276"/>
      <c r="ZY29" s="276"/>
      <c r="ZZ29" s="276"/>
      <c r="AAA29" s="276"/>
      <c r="AAB29" s="276"/>
      <c r="AAC29" s="276"/>
      <c r="AAD29" s="276"/>
      <c r="AAE29" s="276"/>
      <c r="AAF29" s="276"/>
      <c r="AAG29" s="276"/>
      <c r="AAH29" s="276"/>
      <c r="AAI29" s="276"/>
      <c r="AAJ29" s="276"/>
      <c r="AAK29" s="276"/>
      <c r="AAL29" s="276"/>
      <c r="AAM29" s="276"/>
      <c r="AAN29" s="276"/>
      <c r="AAO29" s="276"/>
      <c r="AAP29" s="276"/>
      <c r="AAQ29" s="276"/>
      <c r="AAR29" s="276"/>
      <c r="AAS29" s="276"/>
      <c r="AAT29" s="276"/>
      <c r="AAU29" s="276"/>
      <c r="AAV29" s="276"/>
      <c r="AAW29" s="276"/>
      <c r="AAX29" s="276"/>
      <c r="AAY29" s="276"/>
      <c r="AAZ29" s="276"/>
      <c r="ABA29" s="276"/>
      <c r="ABB29" s="276"/>
      <c r="ABC29" s="276"/>
      <c r="ABD29" s="276"/>
      <c r="ABE29" s="276"/>
      <c r="ABF29" s="276"/>
      <c r="ABG29" s="276"/>
      <c r="ABH29" s="276"/>
      <c r="ABI29" s="276"/>
      <c r="ABJ29" s="276"/>
      <c r="ABK29" s="276"/>
      <c r="ABL29" s="276"/>
      <c r="ABM29" s="276"/>
      <c r="ABN29" s="276"/>
      <c r="ABO29" s="276"/>
      <c r="ABP29" s="276"/>
      <c r="ABQ29" s="276"/>
      <c r="ABR29" s="276"/>
      <c r="ABS29" s="276"/>
      <c r="ABT29" s="276"/>
      <c r="ABU29" s="276"/>
      <c r="ABV29" s="276"/>
      <c r="ABW29" s="276"/>
      <c r="ABX29" s="276"/>
      <c r="ABY29" s="276"/>
      <c r="ABZ29" s="276"/>
      <c r="ACA29" s="276"/>
      <c r="ACB29" s="276"/>
      <c r="ACC29" s="276"/>
      <c r="ACD29" s="276"/>
      <c r="ACE29" s="276"/>
      <c r="ACF29" s="276"/>
      <c r="ACG29" s="276"/>
      <c r="ACH29" s="276"/>
      <c r="ACI29" s="276"/>
      <c r="ACJ29" s="276"/>
      <c r="ACK29" s="276"/>
      <c r="ACL29" s="276"/>
      <c r="ACM29" s="276"/>
      <c r="ACN29" s="276"/>
      <c r="ACO29" s="276"/>
      <c r="ACP29" s="276"/>
      <c r="ACQ29" s="276"/>
      <c r="ACR29" s="276"/>
      <c r="ACS29" s="276"/>
      <c r="ACT29" s="276"/>
      <c r="ACU29" s="276"/>
      <c r="ACV29" s="276"/>
      <c r="ACW29" s="276"/>
      <c r="ACX29" s="276"/>
      <c r="ACY29" s="276"/>
      <c r="ACZ29" s="276"/>
      <c r="ADA29" s="276"/>
      <c r="ADB29" s="276"/>
      <c r="ADC29" s="276"/>
      <c r="ADD29" s="276"/>
      <c r="ADE29" s="276"/>
      <c r="ADF29" s="276"/>
      <c r="ADG29" s="276"/>
      <c r="ADH29" s="276"/>
      <c r="ADI29" s="276"/>
      <c r="ADJ29" s="276"/>
      <c r="ADK29" s="276"/>
      <c r="ADL29" s="276"/>
      <c r="ADM29" s="276"/>
      <c r="ADN29" s="276"/>
      <c r="ADO29" s="276"/>
      <c r="ADP29" s="276"/>
      <c r="ADQ29" s="276"/>
      <c r="ADR29" s="276"/>
      <c r="ADS29" s="276"/>
      <c r="ADT29" s="276"/>
      <c r="ADU29" s="276"/>
      <c r="ADV29" s="276"/>
      <c r="ADW29" s="276"/>
      <c r="ADX29" s="276"/>
      <c r="ADY29" s="276"/>
      <c r="ADZ29" s="276"/>
      <c r="AEA29" s="276"/>
      <c r="AEB29" s="276"/>
      <c r="AEC29" s="276"/>
      <c r="AED29" s="276"/>
      <c r="AEE29" s="276"/>
      <c r="AEF29" s="276"/>
      <c r="AEG29" s="276"/>
      <c r="AEH29" s="276"/>
      <c r="AEI29" s="276"/>
      <c r="AEJ29" s="276"/>
      <c r="AEK29" s="276"/>
      <c r="AEL29" s="276"/>
      <c r="AEM29" s="276"/>
      <c r="AEN29" s="276"/>
      <c r="AEO29" s="276"/>
      <c r="AEP29" s="276"/>
      <c r="AEQ29" s="276"/>
      <c r="AER29" s="276"/>
      <c r="AES29" s="276"/>
      <c r="AET29" s="276"/>
      <c r="AEU29" s="276"/>
      <c r="AEV29" s="276"/>
      <c r="AEW29" s="276"/>
      <c r="AEX29" s="276"/>
      <c r="AEY29" s="276"/>
      <c r="AEZ29" s="276"/>
      <c r="AFA29" s="276"/>
      <c r="AFB29" s="276"/>
      <c r="AFC29" s="276"/>
      <c r="AFD29" s="276"/>
      <c r="AFE29" s="276"/>
      <c r="AFF29" s="276"/>
      <c r="AFG29" s="276"/>
      <c r="AFH29" s="276"/>
      <c r="AFI29" s="276"/>
      <c r="AFJ29" s="276"/>
      <c r="AFK29" s="276"/>
      <c r="AFL29" s="276"/>
      <c r="AFM29" s="276"/>
      <c r="AFN29" s="276"/>
      <c r="AFO29" s="276"/>
      <c r="AFP29" s="276"/>
      <c r="AFQ29" s="276"/>
      <c r="AFR29" s="276"/>
      <c r="AFS29" s="276"/>
      <c r="AFT29" s="276"/>
      <c r="AFU29" s="276"/>
      <c r="AFV29" s="276"/>
      <c r="AFW29" s="276"/>
      <c r="AFX29" s="276"/>
      <c r="AFY29" s="276"/>
      <c r="AFZ29" s="276"/>
      <c r="AGA29" s="276"/>
      <c r="AGB29" s="276"/>
      <c r="AGC29" s="276"/>
      <c r="AGD29" s="276"/>
      <c r="AGE29" s="276"/>
      <c r="AGF29" s="276"/>
      <c r="AGG29" s="276"/>
      <c r="AGH29" s="276"/>
      <c r="AGI29" s="276"/>
      <c r="AGJ29" s="276"/>
      <c r="AGK29" s="276"/>
      <c r="AGL29" s="276"/>
      <c r="AGM29" s="276"/>
      <c r="AGN29" s="276"/>
      <c r="AGO29" s="276"/>
      <c r="AGP29" s="276"/>
      <c r="AGQ29" s="276"/>
      <c r="AGR29" s="276"/>
      <c r="AGS29" s="276"/>
      <c r="AGT29" s="276"/>
      <c r="AGU29" s="276"/>
      <c r="AGV29" s="276"/>
      <c r="AGW29" s="276"/>
      <c r="AGX29" s="276"/>
      <c r="AGY29" s="276"/>
      <c r="AGZ29" s="276"/>
      <c r="AHA29" s="276"/>
      <c r="AHB29" s="276"/>
      <c r="AHC29" s="276"/>
      <c r="AHD29" s="276"/>
      <c r="AHE29" s="276"/>
      <c r="AHF29" s="276"/>
      <c r="AHG29" s="276"/>
      <c r="AHH29" s="276"/>
      <c r="AHI29" s="276"/>
      <c r="AHJ29" s="276"/>
      <c r="AHK29" s="276"/>
      <c r="AHL29" s="276"/>
      <c r="AHM29" s="276"/>
      <c r="AHN29" s="276"/>
      <c r="AHO29" s="276"/>
      <c r="AHP29" s="276"/>
      <c r="AHQ29" s="276"/>
      <c r="AHR29" s="276"/>
      <c r="AHS29" s="276"/>
      <c r="AHT29" s="276"/>
      <c r="AHU29" s="276"/>
      <c r="AHV29" s="276"/>
      <c r="AHW29" s="276"/>
      <c r="AHX29" s="276"/>
      <c r="AHY29" s="276"/>
      <c r="AHZ29" s="276"/>
      <c r="AIA29" s="276"/>
      <c r="AIB29" s="276"/>
      <c r="AIC29" s="276"/>
      <c r="AID29" s="276"/>
      <c r="AIE29" s="276"/>
      <c r="AIF29" s="276"/>
      <c r="AIG29" s="276"/>
      <c r="AIH29" s="276"/>
      <c r="AII29" s="276"/>
      <c r="AIJ29" s="276"/>
      <c r="AIK29" s="276"/>
      <c r="AIL29" s="276"/>
      <c r="AIM29" s="276"/>
      <c r="AIN29" s="276"/>
      <c r="AIO29" s="276"/>
      <c r="AIP29" s="276"/>
      <c r="AIQ29" s="276"/>
      <c r="AIR29" s="276"/>
      <c r="AIS29" s="276"/>
      <c r="AIT29" s="276"/>
      <c r="AIU29" s="276"/>
      <c r="AIV29" s="276"/>
      <c r="AIW29" s="276"/>
      <c r="AIX29" s="276"/>
      <c r="AIY29" s="276"/>
      <c r="AIZ29" s="276"/>
      <c r="AJA29" s="276"/>
      <c r="AJB29" s="276"/>
      <c r="AJC29" s="276"/>
      <c r="AJD29" s="276"/>
      <c r="AJE29" s="276"/>
      <c r="AJF29" s="276"/>
      <c r="AJG29" s="276"/>
      <c r="AJH29" s="276"/>
      <c r="AJI29" s="276"/>
      <c r="AJJ29" s="276"/>
      <c r="AJK29" s="276"/>
      <c r="AJL29" s="276"/>
      <c r="AJM29" s="276"/>
      <c r="AJN29" s="276"/>
      <c r="AJO29" s="276"/>
      <c r="AJP29" s="276"/>
      <c r="AJQ29" s="276"/>
      <c r="AJR29" s="276"/>
      <c r="AJS29" s="276"/>
      <c r="AJT29" s="276"/>
      <c r="AJU29" s="276"/>
      <c r="AJV29" s="276"/>
      <c r="AJW29" s="276"/>
      <c r="AJX29" s="276"/>
      <c r="AJY29" s="276"/>
      <c r="AJZ29" s="276"/>
      <c r="AKA29" s="276"/>
      <c r="AKB29" s="276"/>
      <c r="AKC29" s="276"/>
      <c r="AKD29" s="276"/>
      <c r="AKE29" s="276"/>
      <c r="AKF29" s="276"/>
    </row>
    <row r="30" spans="1:968" s="174" customFormat="1">
      <c r="B30" s="206" t="s">
        <v>125</v>
      </c>
      <c r="C30" t="s">
        <v>539</v>
      </c>
      <c r="D30" s="203"/>
      <c r="E30" s="900" t="s">
        <v>551</v>
      </c>
      <c r="F30" s="206" t="s">
        <v>131</v>
      </c>
      <c r="G30" s="899">
        <v>0</v>
      </c>
      <c r="H30" s="189">
        <v>7363.3300000000008</v>
      </c>
      <c r="I30" s="189">
        <v>454</v>
      </c>
      <c r="J30" s="189">
        <v>-454</v>
      </c>
      <c r="K30" s="190">
        <v>0</v>
      </c>
      <c r="L30" s="191">
        <v>0</v>
      </c>
      <c r="M30" s="191">
        <v>7817.3300000000008</v>
      </c>
      <c r="N30" s="192">
        <v>7363.3300000000008</v>
      </c>
      <c r="O30" s="192"/>
      <c r="P30" s="192">
        <f>M30/(1+GasDiscountRate)^1</f>
        <v>7251.6975881261596</v>
      </c>
      <c r="Q30" s="192">
        <f>N30/(1+GasDiscountRate)^1</f>
        <v>6830.5473098330249</v>
      </c>
      <c r="R30" s="192">
        <v>0</v>
      </c>
      <c r="S30" s="264">
        <v>0</v>
      </c>
      <c r="T30" s="188">
        <f t="shared" si="8"/>
        <v>0</v>
      </c>
      <c r="U30" s="188">
        <f t="shared" si="9"/>
        <v>0</v>
      </c>
      <c r="W30" s="277"/>
      <c r="X30" s="276"/>
      <c r="Y30" s="276"/>
      <c r="Z30" s="276"/>
      <c r="AA30" s="276"/>
      <c r="AB30" s="276"/>
      <c r="AC30" s="276"/>
      <c r="AD30" s="276"/>
      <c r="AE30" s="276"/>
      <c r="AF30" s="276"/>
      <c r="AG30" s="276"/>
      <c r="AH30" s="276"/>
      <c r="AI30" s="276"/>
      <c r="AJ30" s="276"/>
      <c r="AK30" s="276"/>
      <c r="AL30" s="276"/>
      <c r="AM30" s="276"/>
      <c r="AN30" s="276"/>
      <c r="AO30" s="276"/>
      <c r="AP30" s="276"/>
      <c r="AQ30" s="276"/>
      <c r="AR30" s="276"/>
      <c r="AS30" s="276"/>
      <c r="AT30" s="276"/>
      <c r="AU30" s="276"/>
      <c r="AV30" s="276"/>
      <c r="AW30" s="276"/>
      <c r="AX30" s="276"/>
      <c r="AY30" s="276"/>
      <c r="AZ30" s="276"/>
      <c r="BA30" s="276"/>
      <c r="BB30" s="276"/>
      <c r="BC30" s="276"/>
      <c r="BD30" s="276"/>
      <c r="BE30" s="276"/>
      <c r="BF30" s="276"/>
      <c r="BG30" s="276"/>
      <c r="BH30" s="276"/>
      <c r="BI30" s="276"/>
      <c r="BJ30" s="276"/>
      <c r="BK30" s="276"/>
      <c r="BL30" s="276"/>
      <c r="BM30" s="276"/>
      <c r="BN30" s="276"/>
      <c r="BO30" s="276"/>
      <c r="BP30" s="276"/>
      <c r="BQ30" s="276"/>
      <c r="BR30" s="276"/>
      <c r="BS30" s="276"/>
      <c r="BT30" s="276"/>
      <c r="BU30" s="276"/>
      <c r="BV30" s="276"/>
      <c r="BW30" s="276"/>
      <c r="BX30" s="276"/>
      <c r="BY30" s="276"/>
      <c r="BZ30" s="276"/>
      <c r="CA30" s="276"/>
      <c r="CB30" s="276"/>
      <c r="CC30" s="276"/>
      <c r="CD30" s="276"/>
      <c r="CE30" s="276"/>
      <c r="CF30" s="276"/>
      <c r="CG30" s="276"/>
      <c r="CH30" s="276"/>
      <c r="CI30" s="276"/>
      <c r="CJ30" s="276"/>
      <c r="CK30" s="276"/>
      <c r="CL30" s="276"/>
      <c r="CM30" s="276"/>
      <c r="CN30" s="276"/>
      <c r="CO30" s="276"/>
      <c r="CP30" s="276"/>
      <c r="CQ30" s="276"/>
      <c r="CR30" s="276"/>
      <c r="CS30" s="276"/>
      <c r="CT30" s="276"/>
      <c r="CU30" s="276"/>
      <c r="CV30" s="276"/>
      <c r="CW30" s="276"/>
      <c r="CX30" s="276"/>
      <c r="CY30" s="276"/>
      <c r="CZ30" s="276"/>
      <c r="DA30" s="276"/>
      <c r="DB30" s="276"/>
      <c r="DC30" s="276"/>
      <c r="DD30" s="276"/>
      <c r="DE30" s="276"/>
      <c r="DF30" s="276"/>
      <c r="DG30" s="276"/>
      <c r="DH30" s="276"/>
      <c r="DI30" s="276"/>
      <c r="DJ30" s="276"/>
      <c r="DK30" s="276"/>
      <c r="DL30" s="276"/>
      <c r="DM30" s="276"/>
      <c r="DN30" s="276"/>
      <c r="DO30" s="276"/>
      <c r="DP30" s="276"/>
      <c r="DQ30" s="276"/>
      <c r="DR30" s="276"/>
      <c r="DS30" s="276"/>
      <c r="DT30" s="276"/>
      <c r="DU30" s="276"/>
      <c r="DV30" s="276"/>
      <c r="DW30" s="276"/>
      <c r="DX30" s="276"/>
      <c r="DY30" s="276"/>
      <c r="DZ30" s="276"/>
      <c r="EA30" s="276"/>
      <c r="EB30" s="276"/>
      <c r="EC30" s="276"/>
      <c r="ED30" s="276"/>
      <c r="EE30" s="276"/>
      <c r="EF30" s="276"/>
      <c r="EG30" s="276"/>
      <c r="EH30" s="276"/>
      <c r="EI30" s="276"/>
      <c r="EJ30" s="276"/>
      <c r="EK30" s="276"/>
      <c r="EL30" s="276"/>
      <c r="EM30" s="276"/>
      <c r="EN30" s="276"/>
      <c r="EO30" s="276"/>
      <c r="EP30" s="276"/>
      <c r="EQ30" s="276"/>
      <c r="ER30" s="276"/>
      <c r="ES30" s="276"/>
      <c r="ET30" s="276"/>
      <c r="EU30" s="276"/>
      <c r="EV30" s="276"/>
      <c r="EW30" s="276"/>
      <c r="EX30" s="276"/>
      <c r="EY30" s="276"/>
      <c r="EZ30" s="276"/>
      <c r="FA30" s="276"/>
      <c r="FB30" s="276"/>
      <c r="FC30" s="276"/>
      <c r="FD30" s="276"/>
      <c r="FE30" s="276"/>
      <c r="FF30" s="276"/>
      <c r="FG30" s="276"/>
      <c r="FH30" s="276"/>
      <c r="FI30" s="276"/>
      <c r="FJ30" s="276"/>
      <c r="FK30" s="276"/>
      <c r="FL30" s="276"/>
      <c r="FM30" s="276"/>
      <c r="FN30" s="276"/>
      <c r="FO30" s="276"/>
      <c r="FP30" s="276"/>
      <c r="FQ30" s="276"/>
      <c r="FR30" s="276"/>
      <c r="FS30" s="276"/>
      <c r="FT30" s="276"/>
      <c r="FU30" s="276"/>
      <c r="FV30" s="276"/>
      <c r="FW30" s="276"/>
      <c r="FX30" s="276"/>
      <c r="FY30" s="276"/>
      <c r="FZ30" s="276"/>
      <c r="GA30" s="276"/>
      <c r="GB30" s="276"/>
      <c r="GC30" s="276"/>
      <c r="GD30" s="276"/>
      <c r="GE30" s="276"/>
      <c r="GF30" s="276"/>
      <c r="GG30" s="276"/>
      <c r="GH30" s="276"/>
      <c r="GI30" s="276"/>
      <c r="GJ30" s="276"/>
      <c r="GK30" s="276"/>
      <c r="GL30" s="276"/>
      <c r="GM30" s="276"/>
      <c r="GN30" s="276"/>
      <c r="GO30" s="276"/>
      <c r="GP30" s="276"/>
      <c r="GQ30" s="276"/>
      <c r="GR30" s="276"/>
      <c r="GS30" s="276"/>
      <c r="GT30" s="276"/>
      <c r="GU30" s="276"/>
      <c r="GV30" s="276"/>
      <c r="GW30" s="276"/>
      <c r="GX30" s="276"/>
      <c r="GY30" s="276"/>
      <c r="GZ30" s="276"/>
      <c r="HA30" s="276"/>
      <c r="HB30" s="276"/>
      <c r="HC30" s="276"/>
      <c r="HD30" s="276"/>
      <c r="HE30" s="276"/>
      <c r="HF30" s="276"/>
      <c r="HG30" s="276"/>
      <c r="HH30" s="276"/>
      <c r="HI30" s="276"/>
      <c r="HJ30" s="276"/>
      <c r="HK30" s="276"/>
      <c r="HL30" s="276"/>
      <c r="HM30" s="276"/>
      <c r="HN30" s="276"/>
      <c r="HO30" s="276"/>
      <c r="HP30" s="276"/>
      <c r="HQ30" s="276"/>
      <c r="HR30" s="276"/>
      <c r="HS30" s="276"/>
      <c r="HT30" s="276"/>
      <c r="HU30" s="276"/>
      <c r="HV30" s="276"/>
      <c r="HW30" s="276"/>
      <c r="HX30" s="276"/>
      <c r="HY30" s="276"/>
      <c r="HZ30" s="276"/>
      <c r="IA30" s="276"/>
      <c r="IB30" s="276"/>
      <c r="IC30" s="276"/>
      <c r="ID30" s="276"/>
      <c r="IE30" s="276"/>
      <c r="IF30" s="276"/>
      <c r="IG30" s="276"/>
      <c r="IH30" s="276"/>
      <c r="II30" s="276"/>
      <c r="IJ30" s="276"/>
      <c r="IK30" s="276"/>
      <c r="IL30" s="276"/>
      <c r="IM30" s="276"/>
      <c r="IN30" s="276"/>
      <c r="IO30" s="276"/>
      <c r="IP30" s="276"/>
      <c r="IQ30" s="276"/>
      <c r="IR30" s="276"/>
      <c r="IS30" s="276"/>
      <c r="IT30" s="276"/>
      <c r="IU30" s="276"/>
      <c r="IV30" s="276"/>
      <c r="IW30" s="276"/>
      <c r="IX30" s="276"/>
      <c r="IY30" s="276"/>
      <c r="IZ30" s="276"/>
      <c r="JA30" s="276"/>
      <c r="JB30" s="276"/>
      <c r="JC30" s="276"/>
      <c r="JD30" s="276"/>
      <c r="JE30" s="276"/>
      <c r="JF30" s="276"/>
      <c r="JG30" s="276"/>
      <c r="JH30" s="276"/>
      <c r="JI30" s="276"/>
      <c r="JJ30" s="276"/>
      <c r="JK30" s="276"/>
      <c r="JL30" s="276"/>
      <c r="JM30" s="276"/>
      <c r="JN30" s="276"/>
      <c r="JO30" s="276"/>
      <c r="JP30" s="276"/>
      <c r="JQ30" s="276"/>
      <c r="JR30" s="276"/>
      <c r="JS30" s="276"/>
      <c r="JT30" s="276"/>
      <c r="JU30" s="276"/>
      <c r="JV30" s="276"/>
      <c r="JW30" s="276"/>
      <c r="JX30" s="276"/>
      <c r="JY30" s="276"/>
      <c r="JZ30" s="276"/>
      <c r="KA30" s="276"/>
      <c r="KB30" s="276"/>
      <c r="KC30" s="276"/>
      <c r="KD30" s="276"/>
      <c r="KE30" s="276"/>
      <c r="KF30" s="276"/>
      <c r="KG30" s="276"/>
      <c r="KH30" s="276"/>
      <c r="KI30" s="276"/>
      <c r="KJ30" s="276"/>
      <c r="KK30" s="276"/>
      <c r="KL30" s="276"/>
      <c r="KM30" s="276"/>
      <c r="KN30" s="276"/>
      <c r="KO30" s="276"/>
      <c r="KP30" s="276"/>
      <c r="KQ30" s="276"/>
      <c r="KR30" s="276"/>
      <c r="KS30" s="276"/>
      <c r="KT30" s="276"/>
      <c r="KU30" s="276"/>
      <c r="KV30" s="276"/>
      <c r="KW30" s="276"/>
      <c r="KX30" s="276"/>
      <c r="KY30" s="276"/>
      <c r="KZ30" s="276"/>
      <c r="LA30" s="276"/>
      <c r="LB30" s="276"/>
      <c r="LC30" s="276"/>
      <c r="LD30" s="276"/>
      <c r="LE30" s="276"/>
      <c r="LF30" s="276"/>
      <c r="LG30" s="276"/>
      <c r="LH30" s="276"/>
      <c r="LI30" s="276"/>
      <c r="LJ30" s="276"/>
      <c r="LK30" s="276"/>
      <c r="LL30" s="276"/>
      <c r="LM30" s="276"/>
      <c r="LN30" s="276"/>
      <c r="LO30" s="276"/>
      <c r="LP30" s="276"/>
      <c r="LQ30" s="276"/>
      <c r="LR30" s="276"/>
      <c r="LS30" s="276"/>
      <c r="LT30" s="276"/>
      <c r="LU30" s="276"/>
      <c r="LV30" s="276"/>
      <c r="LW30" s="276"/>
      <c r="LX30" s="276"/>
      <c r="LY30" s="276"/>
      <c r="LZ30" s="276"/>
      <c r="MA30" s="276"/>
      <c r="MB30" s="276"/>
      <c r="MC30" s="276"/>
      <c r="MD30" s="276"/>
      <c r="ME30" s="276"/>
      <c r="MF30" s="276"/>
      <c r="MG30" s="276"/>
      <c r="MH30" s="276"/>
      <c r="MI30" s="276"/>
      <c r="MJ30" s="276"/>
      <c r="MK30" s="276"/>
      <c r="ML30" s="276"/>
      <c r="MM30" s="276"/>
      <c r="MN30" s="276"/>
      <c r="MO30" s="276"/>
      <c r="MP30" s="276"/>
      <c r="MQ30" s="276"/>
      <c r="MR30" s="276"/>
      <c r="MS30" s="276"/>
      <c r="MT30" s="276"/>
      <c r="MU30" s="276"/>
      <c r="MV30" s="276"/>
      <c r="MW30" s="276"/>
      <c r="MX30" s="276"/>
      <c r="MY30" s="276"/>
      <c r="MZ30" s="276"/>
      <c r="NA30" s="276"/>
      <c r="NB30" s="276"/>
      <c r="NC30" s="276"/>
      <c r="ND30" s="276"/>
      <c r="NE30" s="276"/>
      <c r="NF30" s="276"/>
      <c r="NG30" s="276"/>
      <c r="NH30" s="276"/>
      <c r="NI30" s="276"/>
      <c r="NJ30" s="276"/>
      <c r="NK30" s="276"/>
      <c r="NL30" s="276"/>
      <c r="NM30" s="276"/>
      <c r="NN30" s="276"/>
      <c r="NO30" s="276"/>
      <c r="NP30" s="276"/>
      <c r="NQ30" s="276"/>
      <c r="NR30" s="276"/>
      <c r="NS30" s="276"/>
      <c r="NT30" s="276"/>
      <c r="NU30" s="276"/>
      <c r="NV30" s="276"/>
      <c r="NW30" s="276"/>
      <c r="NX30" s="276"/>
      <c r="NY30" s="276"/>
      <c r="NZ30" s="276"/>
      <c r="OA30" s="276"/>
      <c r="OB30" s="276"/>
      <c r="OC30" s="276"/>
      <c r="OD30" s="276"/>
      <c r="OE30" s="276"/>
      <c r="OF30" s="276"/>
      <c r="OG30" s="276"/>
      <c r="OH30" s="276"/>
      <c r="OI30" s="276"/>
      <c r="OJ30" s="276"/>
      <c r="OK30" s="276"/>
      <c r="OL30" s="276"/>
      <c r="OM30" s="276"/>
      <c r="ON30" s="276"/>
      <c r="OO30" s="276"/>
      <c r="OP30" s="276"/>
      <c r="OQ30" s="276"/>
      <c r="OR30" s="276"/>
      <c r="OS30" s="276"/>
      <c r="OT30" s="276"/>
      <c r="OU30" s="276"/>
      <c r="OV30" s="276"/>
      <c r="OW30" s="276"/>
      <c r="OX30" s="276"/>
      <c r="OY30" s="276"/>
      <c r="OZ30" s="276"/>
      <c r="PA30" s="276"/>
      <c r="PB30" s="276"/>
      <c r="PC30" s="276"/>
      <c r="PD30" s="276"/>
      <c r="PE30" s="276"/>
      <c r="PF30" s="276"/>
      <c r="PG30" s="276"/>
      <c r="PH30" s="276"/>
      <c r="PI30" s="276"/>
      <c r="PJ30" s="276"/>
      <c r="PK30" s="276"/>
      <c r="PL30" s="276"/>
      <c r="PM30" s="276"/>
      <c r="PN30" s="276"/>
      <c r="PO30" s="276"/>
      <c r="PP30" s="276"/>
      <c r="PQ30" s="276"/>
      <c r="PR30" s="276"/>
      <c r="PS30" s="276"/>
      <c r="PT30" s="276"/>
      <c r="PU30" s="276"/>
      <c r="PV30" s="276"/>
      <c r="PW30" s="276"/>
      <c r="PX30" s="276"/>
      <c r="PY30" s="276"/>
      <c r="PZ30" s="276"/>
      <c r="QA30" s="276"/>
      <c r="QB30" s="276"/>
      <c r="QC30" s="276"/>
      <c r="QD30" s="276"/>
      <c r="QE30" s="276"/>
      <c r="QF30" s="276"/>
      <c r="QG30" s="276"/>
      <c r="QH30" s="276"/>
      <c r="QI30" s="276"/>
      <c r="QJ30" s="276"/>
      <c r="QK30" s="276"/>
      <c r="QL30" s="276"/>
      <c r="QM30" s="276"/>
      <c r="QN30" s="276"/>
      <c r="QO30" s="276"/>
      <c r="QP30" s="276"/>
      <c r="QQ30" s="276"/>
      <c r="QR30" s="276"/>
      <c r="QS30" s="276"/>
      <c r="QT30" s="276"/>
      <c r="QU30" s="276"/>
      <c r="QV30" s="276"/>
      <c r="QW30" s="276"/>
      <c r="QX30" s="276"/>
      <c r="QY30" s="276"/>
      <c r="QZ30" s="276"/>
      <c r="RA30" s="276"/>
      <c r="RB30" s="276"/>
      <c r="RC30" s="276"/>
      <c r="RD30" s="276"/>
      <c r="RE30" s="276"/>
      <c r="RF30" s="276"/>
      <c r="RG30" s="276"/>
      <c r="RH30" s="276"/>
      <c r="RI30" s="276"/>
      <c r="RJ30" s="276"/>
      <c r="RK30" s="276"/>
      <c r="RL30" s="276"/>
      <c r="RM30" s="276"/>
      <c r="RN30" s="276"/>
      <c r="RO30" s="276"/>
      <c r="RP30" s="276"/>
      <c r="RQ30" s="276"/>
      <c r="RR30" s="276"/>
      <c r="RS30" s="276"/>
      <c r="RT30" s="276"/>
      <c r="RU30" s="276"/>
      <c r="RV30" s="276"/>
      <c r="RW30" s="276"/>
      <c r="RX30" s="276"/>
      <c r="RY30" s="276"/>
      <c r="RZ30" s="276"/>
      <c r="SA30" s="276"/>
      <c r="SB30" s="276"/>
      <c r="SC30" s="276"/>
      <c r="SD30" s="276"/>
      <c r="SE30" s="276"/>
      <c r="SF30" s="276"/>
      <c r="SG30" s="276"/>
      <c r="SH30" s="276"/>
      <c r="SI30" s="276"/>
      <c r="SJ30" s="276"/>
      <c r="SK30" s="276"/>
      <c r="SL30" s="276"/>
      <c r="SM30" s="276"/>
      <c r="SN30" s="276"/>
      <c r="SO30" s="276"/>
      <c r="SP30" s="276"/>
      <c r="SQ30" s="276"/>
      <c r="SR30" s="276"/>
      <c r="SS30" s="276"/>
      <c r="ST30" s="276"/>
      <c r="SU30" s="276"/>
      <c r="SV30" s="276"/>
      <c r="SW30" s="276"/>
      <c r="SX30" s="276"/>
      <c r="SY30" s="276"/>
      <c r="SZ30" s="276"/>
      <c r="TA30" s="276"/>
      <c r="TB30" s="276"/>
      <c r="TC30" s="276"/>
      <c r="TD30" s="276"/>
      <c r="TE30" s="276"/>
      <c r="TF30" s="276"/>
      <c r="TG30" s="276"/>
      <c r="TH30" s="276"/>
      <c r="TI30" s="276"/>
      <c r="TJ30" s="276"/>
      <c r="TK30" s="276"/>
      <c r="TL30" s="276"/>
      <c r="TM30" s="276"/>
      <c r="TN30" s="276"/>
      <c r="TO30" s="276"/>
      <c r="TP30" s="276"/>
      <c r="TQ30" s="276"/>
      <c r="TR30" s="276"/>
      <c r="TS30" s="276"/>
      <c r="TT30" s="276"/>
      <c r="TU30" s="276"/>
      <c r="TV30" s="276"/>
      <c r="TW30" s="276"/>
      <c r="TX30" s="276"/>
      <c r="TY30" s="276"/>
      <c r="TZ30" s="276"/>
      <c r="UA30" s="276"/>
      <c r="UB30" s="276"/>
      <c r="UC30" s="276"/>
      <c r="UD30" s="276"/>
      <c r="UE30" s="276"/>
      <c r="UF30" s="276"/>
      <c r="UG30" s="276"/>
      <c r="UH30" s="276"/>
      <c r="UI30" s="276"/>
      <c r="UJ30" s="276"/>
      <c r="UK30" s="276"/>
      <c r="UL30" s="276"/>
      <c r="UM30" s="276"/>
      <c r="UN30" s="276"/>
      <c r="UO30" s="276"/>
      <c r="UP30" s="276"/>
      <c r="UQ30" s="276"/>
      <c r="UR30" s="276"/>
      <c r="US30" s="276"/>
      <c r="UT30" s="276"/>
      <c r="UU30" s="276"/>
      <c r="UV30" s="276"/>
      <c r="UW30" s="276"/>
      <c r="UX30" s="276"/>
      <c r="UY30" s="276"/>
      <c r="UZ30" s="276"/>
      <c r="VA30" s="276"/>
      <c r="VB30" s="276"/>
      <c r="VC30" s="276"/>
      <c r="VD30" s="276"/>
      <c r="VE30" s="276"/>
      <c r="VF30" s="276"/>
      <c r="VG30" s="276"/>
      <c r="VH30" s="276"/>
      <c r="VI30" s="276"/>
      <c r="VJ30" s="276"/>
      <c r="VK30" s="276"/>
      <c r="VL30" s="276"/>
      <c r="VM30" s="276"/>
      <c r="VN30" s="276"/>
      <c r="VO30" s="276"/>
      <c r="VP30" s="276"/>
      <c r="VQ30" s="276"/>
      <c r="VR30" s="276"/>
      <c r="VS30" s="276"/>
      <c r="VT30" s="276"/>
      <c r="VU30" s="276"/>
      <c r="VV30" s="276"/>
      <c r="VW30" s="276"/>
      <c r="VX30" s="276"/>
      <c r="VY30" s="276"/>
      <c r="VZ30" s="276"/>
      <c r="WA30" s="276"/>
      <c r="WB30" s="276"/>
      <c r="WC30" s="276"/>
      <c r="WD30" s="276"/>
      <c r="WE30" s="276"/>
      <c r="WF30" s="276"/>
      <c r="WG30" s="276"/>
      <c r="WH30" s="276"/>
      <c r="WI30" s="276"/>
      <c r="WJ30" s="276"/>
      <c r="WK30" s="276"/>
      <c r="WL30" s="276"/>
      <c r="WM30" s="276"/>
      <c r="WN30" s="276"/>
      <c r="WO30" s="276"/>
      <c r="WP30" s="276"/>
      <c r="WQ30" s="276"/>
      <c r="WR30" s="276"/>
      <c r="WS30" s="276"/>
      <c r="WT30" s="276"/>
      <c r="WU30" s="276"/>
      <c r="WV30" s="276"/>
      <c r="WW30" s="276"/>
      <c r="WX30" s="276"/>
      <c r="WY30" s="276"/>
      <c r="WZ30" s="276"/>
      <c r="XA30" s="276"/>
      <c r="XB30" s="276"/>
      <c r="XC30" s="276"/>
      <c r="XD30" s="276"/>
      <c r="XE30" s="276"/>
      <c r="XF30" s="276"/>
      <c r="XG30" s="276"/>
      <c r="XH30" s="276"/>
      <c r="XI30" s="276"/>
      <c r="XJ30" s="276"/>
      <c r="XK30" s="276"/>
      <c r="XL30" s="276"/>
      <c r="XM30" s="276"/>
      <c r="XN30" s="276"/>
      <c r="XO30" s="276"/>
      <c r="XP30" s="276"/>
      <c r="XQ30" s="276"/>
      <c r="XR30" s="276"/>
      <c r="XS30" s="276"/>
      <c r="XT30" s="276"/>
      <c r="XU30" s="276"/>
      <c r="XV30" s="276"/>
      <c r="XW30" s="276"/>
      <c r="XX30" s="276"/>
      <c r="XY30" s="276"/>
      <c r="XZ30" s="276"/>
      <c r="YA30" s="276"/>
      <c r="YB30" s="276"/>
      <c r="YC30" s="276"/>
      <c r="YD30" s="276"/>
      <c r="YE30" s="276"/>
      <c r="YF30" s="276"/>
      <c r="YG30" s="276"/>
      <c r="YH30" s="276"/>
      <c r="YI30" s="276"/>
      <c r="YJ30" s="276"/>
      <c r="YK30" s="276"/>
      <c r="YL30" s="276"/>
      <c r="YM30" s="276"/>
      <c r="YN30" s="276"/>
      <c r="YO30" s="276"/>
      <c r="YP30" s="276"/>
      <c r="YQ30" s="276"/>
      <c r="YR30" s="276"/>
      <c r="YS30" s="276"/>
      <c r="YT30" s="276"/>
      <c r="YU30" s="276"/>
      <c r="YV30" s="276"/>
      <c r="YW30" s="276"/>
      <c r="YX30" s="276"/>
      <c r="YY30" s="276"/>
      <c r="YZ30" s="276"/>
      <c r="ZA30" s="276"/>
      <c r="ZB30" s="276"/>
      <c r="ZC30" s="276"/>
      <c r="ZD30" s="276"/>
      <c r="ZE30" s="276"/>
      <c r="ZF30" s="276"/>
      <c r="ZG30" s="276"/>
      <c r="ZH30" s="276"/>
      <c r="ZI30" s="276"/>
      <c r="ZJ30" s="276"/>
      <c r="ZK30" s="276"/>
      <c r="ZL30" s="276"/>
      <c r="ZM30" s="276"/>
      <c r="ZN30" s="276"/>
      <c r="ZO30" s="276"/>
      <c r="ZP30" s="276"/>
      <c r="ZQ30" s="276"/>
      <c r="ZR30" s="276"/>
      <c r="ZS30" s="276"/>
      <c r="ZT30" s="276"/>
      <c r="ZU30" s="276"/>
      <c r="ZV30" s="276"/>
      <c r="ZW30" s="276"/>
      <c r="ZX30" s="276"/>
      <c r="ZY30" s="276"/>
      <c r="ZZ30" s="276"/>
      <c r="AAA30" s="276"/>
      <c r="AAB30" s="276"/>
      <c r="AAC30" s="276"/>
      <c r="AAD30" s="276"/>
      <c r="AAE30" s="276"/>
      <c r="AAF30" s="276"/>
      <c r="AAG30" s="276"/>
      <c r="AAH30" s="276"/>
      <c r="AAI30" s="276"/>
      <c r="AAJ30" s="276"/>
      <c r="AAK30" s="276"/>
      <c r="AAL30" s="276"/>
      <c r="AAM30" s="276"/>
      <c r="AAN30" s="276"/>
      <c r="AAO30" s="276"/>
      <c r="AAP30" s="276"/>
      <c r="AAQ30" s="276"/>
      <c r="AAR30" s="276"/>
      <c r="AAS30" s="276"/>
      <c r="AAT30" s="276"/>
      <c r="AAU30" s="276"/>
      <c r="AAV30" s="276"/>
      <c r="AAW30" s="276"/>
      <c r="AAX30" s="276"/>
      <c r="AAY30" s="276"/>
      <c r="AAZ30" s="276"/>
      <c r="ABA30" s="276"/>
      <c r="ABB30" s="276"/>
      <c r="ABC30" s="276"/>
      <c r="ABD30" s="276"/>
      <c r="ABE30" s="276"/>
      <c r="ABF30" s="276"/>
      <c r="ABG30" s="276"/>
      <c r="ABH30" s="276"/>
      <c r="ABI30" s="276"/>
      <c r="ABJ30" s="276"/>
      <c r="ABK30" s="276"/>
      <c r="ABL30" s="276"/>
      <c r="ABM30" s="276"/>
      <c r="ABN30" s="276"/>
      <c r="ABO30" s="276"/>
      <c r="ABP30" s="276"/>
      <c r="ABQ30" s="276"/>
      <c r="ABR30" s="276"/>
      <c r="ABS30" s="276"/>
      <c r="ABT30" s="276"/>
      <c r="ABU30" s="276"/>
      <c r="ABV30" s="276"/>
      <c r="ABW30" s="276"/>
      <c r="ABX30" s="276"/>
      <c r="ABY30" s="276"/>
      <c r="ABZ30" s="276"/>
      <c r="ACA30" s="276"/>
      <c r="ACB30" s="276"/>
      <c r="ACC30" s="276"/>
      <c r="ACD30" s="276"/>
      <c r="ACE30" s="276"/>
      <c r="ACF30" s="276"/>
      <c r="ACG30" s="276"/>
      <c r="ACH30" s="276"/>
      <c r="ACI30" s="276"/>
      <c r="ACJ30" s="276"/>
      <c r="ACK30" s="276"/>
      <c r="ACL30" s="276"/>
      <c r="ACM30" s="276"/>
      <c r="ACN30" s="276"/>
      <c r="ACO30" s="276"/>
      <c r="ACP30" s="276"/>
      <c r="ACQ30" s="276"/>
      <c r="ACR30" s="276"/>
      <c r="ACS30" s="276"/>
      <c r="ACT30" s="276"/>
      <c r="ACU30" s="276"/>
      <c r="ACV30" s="276"/>
      <c r="ACW30" s="276"/>
      <c r="ACX30" s="276"/>
      <c r="ACY30" s="276"/>
      <c r="ACZ30" s="276"/>
      <c r="ADA30" s="276"/>
      <c r="ADB30" s="276"/>
      <c r="ADC30" s="276"/>
      <c r="ADD30" s="276"/>
      <c r="ADE30" s="276"/>
      <c r="ADF30" s="276"/>
      <c r="ADG30" s="276"/>
      <c r="ADH30" s="276"/>
      <c r="ADI30" s="276"/>
      <c r="ADJ30" s="276"/>
      <c r="ADK30" s="276"/>
      <c r="ADL30" s="276"/>
      <c r="ADM30" s="276"/>
      <c r="ADN30" s="276"/>
      <c r="ADO30" s="276"/>
      <c r="ADP30" s="276"/>
      <c r="ADQ30" s="276"/>
      <c r="ADR30" s="276"/>
      <c r="ADS30" s="276"/>
      <c r="ADT30" s="276"/>
      <c r="ADU30" s="276"/>
      <c r="ADV30" s="276"/>
      <c r="ADW30" s="276"/>
      <c r="ADX30" s="276"/>
      <c r="ADY30" s="276"/>
      <c r="ADZ30" s="276"/>
      <c r="AEA30" s="276"/>
      <c r="AEB30" s="276"/>
      <c r="AEC30" s="276"/>
      <c r="AED30" s="276"/>
      <c r="AEE30" s="276"/>
      <c r="AEF30" s="276"/>
      <c r="AEG30" s="276"/>
      <c r="AEH30" s="276"/>
      <c r="AEI30" s="276"/>
      <c r="AEJ30" s="276"/>
      <c r="AEK30" s="276"/>
      <c r="AEL30" s="276"/>
      <c r="AEM30" s="276"/>
      <c r="AEN30" s="276"/>
      <c r="AEO30" s="276"/>
      <c r="AEP30" s="276"/>
      <c r="AEQ30" s="276"/>
      <c r="AER30" s="276"/>
      <c r="AES30" s="276"/>
      <c r="AET30" s="276"/>
      <c r="AEU30" s="276"/>
      <c r="AEV30" s="276"/>
      <c r="AEW30" s="276"/>
      <c r="AEX30" s="276"/>
      <c r="AEY30" s="276"/>
      <c r="AEZ30" s="276"/>
      <c r="AFA30" s="276"/>
      <c r="AFB30" s="276"/>
      <c r="AFC30" s="276"/>
      <c r="AFD30" s="276"/>
      <c r="AFE30" s="276"/>
      <c r="AFF30" s="276"/>
      <c r="AFG30" s="276"/>
      <c r="AFH30" s="276"/>
      <c r="AFI30" s="276"/>
      <c r="AFJ30" s="276"/>
      <c r="AFK30" s="276"/>
      <c r="AFL30" s="276"/>
      <c r="AFM30" s="276"/>
      <c r="AFN30" s="276"/>
      <c r="AFO30" s="276"/>
      <c r="AFP30" s="276"/>
      <c r="AFQ30" s="276"/>
      <c r="AFR30" s="276"/>
      <c r="AFS30" s="276"/>
      <c r="AFT30" s="276"/>
      <c r="AFU30" s="276"/>
      <c r="AFV30" s="276"/>
      <c r="AFW30" s="276"/>
      <c r="AFX30" s="276"/>
      <c r="AFY30" s="276"/>
      <c r="AFZ30" s="276"/>
      <c r="AGA30" s="276"/>
      <c r="AGB30" s="276"/>
      <c r="AGC30" s="276"/>
      <c r="AGD30" s="276"/>
      <c r="AGE30" s="276"/>
      <c r="AGF30" s="276"/>
      <c r="AGG30" s="276"/>
      <c r="AGH30" s="276"/>
      <c r="AGI30" s="276"/>
      <c r="AGJ30" s="276"/>
      <c r="AGK30" s="276"/>
      <c r="AGL30" s="276"/>
      <c r="AGM30" s="276"/>
      <c r="AGN30" s="276"/>
      <c r="AGO30" s="276"/>
      <c r="AGP30" s="276"/>
      <c r="AGQ30" s="276"/>
      <c r="AGR30" s="276"/>
      <c r="AGS30" s="276"/>
      <c r="AGT30" s="276"/>
      <c r="AGU30" s="276"/>
      <c r="AGV30" s="276"/>
      <c r="AGW30" s="276"/>
      <c r="AGX30" s="276"/>
      <c r="AGY30" s="276"/>
      <c r="AGZ30" s="276"/>
      <c r="AHA30" s="276"/>
      <c r="AHB30" s="276"/>
      <c r="AHC30" s="276"/>
      <c r="AHD30" s="276"/>
      <c r="AHE30" s="276"/>
      <c r="AHF30" s="276"/>
      <c r="AHG30" s="276"/>
      <c r="AHH30" s="276"/>
      <c r="AHI30" s="276"/>
      <c r="AHJ30" s="276"/>
      <c r="AHK30" s="276"/>
      <c r="AHL30" s="276"/>
      <c r="AHM30" s="276"/>
      <c r="AHN30" s="276"/>
      <c r="AHO30" s="276"/>
      <c r="AHP30" s="276"/>
      <c r="AHQ30" s="276"/>
      <c r="AHR30" s="276"/>
      <c r="AHS30" s="276"/>
      <c r="AHT30" s="276"/>
      <c r="AHU30" s="276"/>
      <c r="AHV30" s="276"/>
      <c r="AHW30" s="276"/>
      <c r="AHX30" s="276"/>
      <c r="AHY30" s="276"/>
      <c r="AHZ30" s="276"/>
      <c r="AIA30" s="276"/>
      <c r="AIB30" s="276"/>
      <c r="AIC30" s="276"/>
      <c r="AID30" s="276"/>
      <c r="AIE30" s="276"/>
      <c r="AIF30" s="276"/>
      <c r="AIG30" s="276"/>
      <c r="AIH30" s="276"/>
      <c r="AII30" s="276"/>
      <c r="AIJ30" s="276"/>
      <c r="AIK30" s="276"/>
      <c r="AIL30" s="276"/>
      <c r="AIM30" s="276"/>
      <c r="AIN30" s="276"/>
      <c r="AIO30" s="276"/>
      <c r="AIP30" s="276"/>
      <c r="AIQ30" s="276"/>
      <c r="AIR30" s="276"/>
      <c r="AIS30" s="276"/>
      <c r="AIT30" s="276"/>
      <c r="AIU30" s="276"/>
      <c r="AIV30" s="276"/>
      <c r="AIW30" s="276"/>
      <c r="AIX30" s="276"/>
      <c r="AIY30" s="276"/>
      <c r="AIZ30" s="276"/>
      <c r="AJA30" s="276"/>
      <c r="AJB30" s="276"/>
      <c r="AJC30" s="276"/>
      <c r="AJD30" s="276"/>
      <c r="AJE30" s="276"/>
      <c r="AJF30" s="276"/>
      <c r="AJG30" s="276"/>
      <c r="AJH30" s="276"/>
      <c r="AJI30" s="276"/>
      <c r="AJJ30" s="276"/>
      <c r="AJK30" s="276"/>
      <c r="AJL30" s="276"/>
      <c r="AJM30" s="276"/>
      <c r="AJN30" s="276"/>
      <c r="AJO30" s="276"/>
      <c r="AJP30" s="276"/>
      <c r="AJQ30" s="276"/>
      <c r="AJR30" s="276"/>
      <c r="AJS30" s="276"/>
      <c r="AJT30" s="276"/>
      <c r="AJU30" s="276"/>
      <c r="AJV30" s="276"/>
      <c r="AJW30" s="276"/>
      <c r="AJX30" s="276"/>
      <c r="AJY30" s="276"/>
      <c r="AJZ30" s="276"/>
      <c r="AKA30" s="276"/>
      <c r="AKB30" s="276"/>
      <c r="AKC30" s="276"/>
      <c r="AKD30" s="276"/>
      <c r="AKE30" s="276"/>
      <c r="AKF30" s="276"/>
    </row>
    <row r="31" spans="1:968" s="174" customFormat="1">
      <c r="B31" s="206" t="s">
        <v>125</v>
      </c>
      <c r="C31" t="s">
        <v>540</v>
      </c>
      <c r="D31" s="203"/>
      <c r="E31" s="900">
        <v>9.9778278703669478</v>
      </c>
      <c r="F31" s="206" t="s">
        <v>131</v>
      </c>
      <c r="G31" s="899">
        <v>13530.5</v>
      </c>
      <c r="H31" s="189">
        <v>54396.78</v>
      </c>
      <c r="I31" s="189">
        <v>35756.86</v>
      </c>
      <c r="J31" s="189">
        <v>-2651.1299999999974</v>
      </c>
      <c r="K31" s="904">
        <v>33105.730000000003</v>
      </c>
      <c r="L31" s="191">
        <v>0</v>
      </c>
      <c r="M31" s="192">
        <v>90153.64</v>
      </c>
      <c r="N31" s="192">
        <v>87502.510000000009</v>
      </c>
      <c r="O31" s="192"/>
      <c r="P31" s="192">
        <f>M31/(1+GasDiscountRate)^1</f>
        <v>83630.463821892394</v>
      </c>
      <c r="Q31" s="192">
        <f>N31/(1+GasDiscountRate)^1</f>
        <v>81171.159554730984</v>
      </c>
      <c r="R31" s="192">
        <v>59887.431242716848</v>
      </c>
      <c r="S31" s="264">
        <v>913722.44888252846</v>
      </c>
      <c r="T31" s="188">
        <f t="shared" si="8"/>
        <v>0.716095887860421</v>
      </c>
      <c r="U31" s="188">
        <f t="shared" si="9"/>
        <v>12.068308850374457</v>
      </c>
      <c r="W31" s="277"/>
      <c r="X31" s="276"/>
      <c r="Y31" s="276"/>
      <c r="Z31" s="276"/>
      <c r="AA31" s="276"/>
      <c r="AB31" s="276"/>
      <c r="AC31" s="276"/>
      <c r="AD31" s="276"/>
      <c r="AE31" s="276"/>
      <c r="AF31" s="276"/>
      <c r="AG31" s="276"/>
      <c r="AH31" s="276"/>
      <c r="AI31" s="276"/>
      <c r="AJ31" s="276"/>
      <c r="AK31" s="276"/>
      <c r="AL31" s="276"/>
      <c r="AM31" s="276"/>
      <c r="AN31" s="276"/>
      <c r="AO31" s="276"/>
      <c r="AP31" s="276"/>
      <c r="AQ31" s="276"/>
      <c r="AR31" s="276"/>
      <c r="AS31" s="276"/>
      <c r="AT31" s="276"/>
      <c r="AU31" s="276"/>
      <c r="AV31" s="276"/>
      <c r="AW31" s="276"/>
      <c r="AX31" s="276"/>
      <c r="AY31" s="276"/>
      <c r="AZ31" s="276"/>
      <c r="BA31" s="276"/>
      <c r="BB31" s="276"/>
      <c r="BC31" s="276"/>
      <c r="BD31" s="276"/>
      <c r="BE31" s="276"/>
      <c r="BF31" s="276"/>
      <c r="BG31" s="276"/>
      <c r="BH31" s="276"/>
      <c r="BI31" s="276"/>
      <c r="BJ31" s="276"/>
      <c r="BK31" s="276"/>
      <c r="BL31" s="276"/>
      <c r="BM31" s="276"/>
      <c r="BN31" s="276"/>
      <c r="BO31" s="276"/>
      <c r="BP31" s="276"/>
      <c r="BQ31" s="276"/>
      <c r="BR31" s="276"/>
      <c r="BS31" s="276"/>
      <c r="BT31" s="276"/>
      <c r="BU31" s="276"/>
      <c r="BV31" s="276"/>
      <c r="BW31" s="276"/>
      <c r="BX31" s="276"/>
      <c r="BY31" s="276"/>
      <c r="BZ31" s="276"/>
      <c r="CA31" s="276"/>
      <c r="CB31" s="276"/>
      <c r="CC31" s="276"/>
      <c r="CD31" s="276"/>
      <c r="CE31" s="276"/>
      <c r="CF31" s="276"/>
      <c r="CG31" s="276"/>
      <c r="CH31" s="276"/>
      <c r="CI31" s="276"/>
      <c r="CJ31" s="276"/>
      <c r="CK31" s="276"/>
      <c r="CL31" s="276"/>
      <c r="CM31" s="276"/>
      <c r="CN31" s="276"/>
      <c r="CO31" s="276"/>
      <c r="CP31" s="276"/>
      <c r="CQ31" s="276"/>
      <c r="CR31" s="276"/>
      <c r="CS31" s="276"/>
      <c r="CT31" s="276"/>
      <c r="CU31" s="276"/>
      <c r="CV31" s="276"/>
      <c r="CW31" s="276"/>
      <c r="CX31" s="276"/>
      <c r="CY31" s="276"/>
      <c r="CZ31" s="276"/>
      <c r="DA31" s="276"/>
      <c r="DB31" s="276"/>
      <c r="DC31" s="276"/>
      <c r="DD31" s="276"/>
      <c r="DE31" s="276"/>
      <c r="DF31" s="276"/>
      <c r="DG31" s="276"/>
      <c r="DH31" s="276"/>
      <c r="DI31" s="276"/>
      <c r="DJ31" s="276"/>
      <c r="DK31" s="276"/>
      <c r="DL31" s="276"/>
      <c r="DM31" s="276"/>
      <c r="DN31" s="276"/>
      <c r="DO31" s="276"/>
      <c r="DP31" s="276"/>
      <c r="DQ31" s="276"/>
      <c r="DR31" s="276"/>
      <c r="DS31" s="276"/>
      <c r="DT31" s="276"/>
      <c r="DU31" s="276"/>
      <c r="DV31" s="276"/>
      <c r="DW31" s="276"/>
      <c r="DX31" s="276"/>
      <c r="DY31" s="276"/>
      <c r="DZ31" s="276"/>
      <c r="EA31" s="276"/>
      <c r="EB31" s="276"/>
      <c r="EC31" s="276"/>
      <c r="ED31" s="276"/>
      <c r="EE31" s="276"/>
      <c r="EF31" s="276"/>
      <c r="EG31" s="276"/>
      <c r="EH31" s="276"/>
      <c r="EI31" s="276"/>
      <c r="EJ31" s="276"/>
      <c r="EK31" s="276"/>
      <c r="EL31" s="276"/>
      <c r="EM31" s="276"/>
      <c r="EN31" s="276"/>
      <c r="EO31" s="276"/>
      <c r="EP31" s="276"/>
      <c r="EQ31" s="276"/>
      <c r="ER31" s="276"/>
      <c r="ES31" s="276"/>
      <c r="ET31" s="276"/>
      <c r="EU31" s="276"/>
      <c r="EV31" s="276"/>
      <c r="EW31" s="276"/>
      <c r="EX31" s="276"/>
      <c r="EY31" s="276"/>
      <c r="EZ31" s="276"/>
      <c r="FA31" s="276"/>
      <c r="FB31" s="276"/>
      <c r="FC31" s="276"/>
      <c r="FD31" s="276"/>
      <c r="FE31" s="276"/>
      <c r="FF31" s="276"/>
      <c r="FG31" s="276"/>
      <c r="FH31" s="276"/>
      <c r="FI31" s="276"/>
      <c r="FJ31" s="276"/>
      <c r="FK31" s="276"/>
      <c r="FL31" s="276"/>
      <c r="FM31" s="276"/>
      <c r="FN31" s="276"/>
      <c r="FO31" s="276"/>
      <c r="FP31" s="276"/>
      <c r="FQ31" s="276"/>
      <c r="FR31" s="276"/>
      <c r="FS31" s="276"/>
      <c r="FT31" s="276"/>
      <c r="FU31" s="276"/>
      <c r="FV31" s="276"/>
      <c r="FW31" s="276"/>
      <c r="FX31" s="276"/>
      <c r="FY31" s="276"/>
      <c r="FZ31" s="276"/>
      <c r="GA31" s="276"/>
      <c r="GB31" s="276"/>
      <c r="GC31" s="276"/>
      <c r="GD31" s="276"/>
      <c r="GE31" s="276"/>
      <c r="GF31" s="276"/>
      <c r="GG31" s="276"/>
      <c r="GH31" s="276"/>
      <c r="GI31" s="276"/>
      <c r="GJ31" s="276"/>
      <c r="GK31" s="276"/>
      <c r="GL31" s="276"/>
      <c r="GM31" s="276"/>
      <c r="GN31" s="276"/>
      <c r="GO31" s="276"/>
      <c r="GP31" s="276"/>
      <c r="GQ31" s="276"/>
      <c r="GR31" s="276"/>
      <c r="GS31" s="276"/>
      <c r="GT31" s="276"/>
      <c r="GU31" s="276"/>
      <c r="GV31" s="276"/>
      <c r="GW31" s="276"/>
      <c r="GX31" s="276"/>
      <c r="GY31" s="276"/>
      <c r="GZ31" s="276"/>
      <c r="HA31" s="276"/>
      <c r="HB31" s="276"/>
      <c r="HC31" s="276"/>
      <c r="HD31" s="276"/>
      <c r="HE31" s="276"/>
      <c r="HF31" s="276"/>
      <c r="HG31" s="276"/>
      <c r="HH31" s="276"/>
      <c r="HI31" s="276"/>
      <c r="HJ31" s="276"/>
      <c r="HK31" s="276"/>
      <c r="HL31" s="276"/>
      <c r="HM31" s="276"/>
      <c r="HN31" s="276"/>
      <c r="HO31" s="276"/>
      <c r="HP31" s="276"/>
      <c r="HQ31" s="276"/>
      <c r="HR31" s="276"/>
      <c r="HS31" s="276"/>
      <c r="HT31" s="276"/>
      <c r="HU31" s="276"/>
      <c r="HV31" s="276"/>
      <c r="HW31" s="276"/>
      <c r="HX31" s="276"/>
      <c r="HY31" s="276"/>
      <c r="HZ31" s="276"/>
      <c r="IA31" s="276"/>
      <c r="IB31" s="276"/>
      <c r="IC31" s="276"/>
      <c r="ID31" s="276"/>
      <c r="IE31" s="276"/>
      <c r="IF31" s="276"/>
      <c r="IG31" s="276"/>
      <c r="IH31" s="276"/>
      <c r="II31" s="276"/>
      <c r="IJ31" s="276"/>
      <c r="IK31" s="276"/>
      <c r="IL31" s="276"/>
      <c r="IM31" s="276"/>
      <c r="IN31" s="276"/>
      <c r="IO31" s="276"/>
      <c r="IP31" s="276"/>
      <c r="IQ31" s="276"/>
      <c r="IR31" s="276"/>
      <c r="IS31" s="276"/>
      <c r="IT31" s="276"/>
      <c r="IU31" s="276"/>
      <c r="IV31" s="276"/>
      <c r="IW31" s="276"/>
      <c r="IX31" s="276"/>
      <c r="IY31" s="276"/>
      <c r="IZ31" s="276"/>
      <c r="JA31" s="276"/>
      <c r="JB31" s="276"/>
      <c r="JC31" s="276"/>
      <c r="JD31" s="276"/>
      <c r="JE31" s="276"/>
      <c r="JF31" s="276"/>
      <c r="JG31" s="276"/>
      <c r="JH31" s="276"/>
      <c r="JI31" s="276"/>
      <c r="JJ31" s="276"/>
      <c r="JK31" s="276"/>
      <c r="JL31" s="276"/>
      <c r="JM31" s="276"/>
      <c r="JN31" s="276"/>
      <c r="JO31" s="276"/>
      <c r="JP31" s="276"/>
      <c r="JQ31" s="276"/>
      <c r="JR31" s="276"/>
      <c r="JS31" s="276"/>
      <c r="JT31" s="276"/>
      <c r="JU31" s="276"/>
      <c r="JV31" s="276"/>
      <c r="JW31" s="276"/>
      <c r="JX31" s="276"/>
      <c r="JY31" s="276"/>
      <c r="JZ31" s="276"/>
      <c r="KA31" s="276"/>
      <c r="KB31" s="276"/>
      <c r="KC31" s="276"/>
      <c r="KD31" s="276"/>
      <c r="KE31" s="276"/>
      <c r="KF31" s="276"/>
      <c r="KG31" s="276"/>
      <c r="KH31" s="276"/>
      <c r="KI31" s="276"/>
      <c r="KJ31" s="276"/>
      <c r="KK31" s="276"/>
      <c r="KL31" s="276"/>
      <c r="KM31" s="276"/>
      <c r="KN31" s="276"/>
      <c r="KO31" s="276"/>
      <c r="KP31" s="276"/>
      <c r="KQ31" s="276"/>
      <c r="KR31" s="276"/>
      <c r="KS31" s="276"/>
      <c r="KT31" s="276"/>
      <c r="KU31" s="276"/>
      <c r="KV31" s="276"/>
      <c r="KW31" s="276"/>
      <c r="KX31" s="276"/>
      <c r="KY31" s="276"/>
      <c r="KZ31" s="276"/>
      <c r="LA31" s="276"/>
      <c r="LB31" s="276"/>
      <c r="LC31" s="276"/>
      <c r="LD31" s="276"/>
      <c r="LE31" s="276"/>
      <c r="LF31" s="276"/>
      <c r="LG31" s="276"/>
      <c r="LH31" s="276"/>
      <c r="LI31" s="276"/>
      <c r="LJ31" s="276"/>
      <c r="LK31" s="276"/>
      <c r="LL31" s="276"/>
      <c r="LM31" s="276"/>
      <c r="LN31" s="276"/>
      <c r="LO31" s="276"/>
      <c r="LP31" s="276"/>
      <c r="LQ31" s="276"/>
      <c r="LR31" s="276"/>
      <c r="LS31" s="276"/>
      <c r="LT31" s="276"/>
      <c r="LU31" s="276"/>
      <c r="LV31" s="276"/>
      <c r="LW31" s="276"/>
      <c r="LX31" s="276"/>
      <c r="LY31" s="276"/>
      <c r="LZ31" s="276"/>
      <c r="MA31" s="276"/>
      <c r="MB31" s="276"/>
      <c r="MC31" s="276"/>
      <c r="MD31" s="276"/>
      <c r="ME31" s="276"/>
      <c r="MF31" s="276"/>
      <c r="MG31" s="276"/>
      <c r="MH31" s="276"/>
      <c r="MI31" s="276"/>
      <c r="MJ31" s="276"/>
      <c r="MK31" s="276"/>
      <c r="ML31" s="276"/>
      <c r="MM31" s="276"/>
      <c r="MN31" s="276"/>
      <c r="MO31" s="276"/>
      <c r="MP31" s="276"/>
      <c r="MQ31" s="276"/>
      <c r="MR31" s="276"/>
      <c r="MS31" s="276"/>
      <c r="MT31" s="276"/>
      <c r="MU31" s="276"/>
      <c r="MV31" s="276"/>
      <c r="MW31" s="276"/>
      <c r="MX31" s="276"/>
      <c r="MY31" s="276"/>
      <c r="MZ31" s="276"/>
      <c r="NA31" s="276"/>
      <c r="NB31" s="276"/>
      <c r="NC31" s="276"/>
      <c r="ND31" s="276"/>
      <c r="NE31" s="276"/>
      <c r="NF31" s="276"/>
      <c r="NG31" s="276"/>
      <c r="NH31" s="276"/>
      <c r="NI31" s="276"/>
      <c r="NJ31" s="276"/>
      <c r="NK31" s="276"/>
      <c r="NL31" s="276"/>
      <c r="NM31" s="276"/>
      <c r="NN31" s="276"/>
      <c r="NO31" s="276"/>
      <c r="NP31" s="276"/>
      <c r="NQ31" s="276"/>
      <c r="NR31" s="276"/>
      <c r="NS31" s="276"/>
      <c r="NT31" s="276"/>
      <c r="NU31" s="276"/>
      <c r="NV31" s="276"/>
      <c r="NW31" s="276"/>
      <c r="NX31" s="276"/>
      <c r="NY31" s="276"/>
      <c r="NZ31" s="276"/>
      <c r="OA31" s="276"/>
      <c r="OB31" s="276"/>
      <c r="OC31" s="276"/>
      <c r="OD31" s="276"/>
      <c r="OE31" s="276"/>
      <c r="OF31" s="276"/>
      <c r="OG31" s="276"/>
      <c r="OH31" s="276"/>
      <c r="OI31" s="276"/>
      <c r="OJ31" s="276"/>
      <c r="OK31" s="276"/>
      <c r="OL31" s="276"/>
      <c r="OM31" s="276"/>
      <c r="ON31" s="276"/>
      <c r="OO31" s="276"/>
      <c r="OP31" s="276"/>
      <c r="OQ31" s="276"/>
      <c r="OR31" s="276"/>
      <c r="OS31" s="276"/>
      <c r="OT31" s="276"/>
      <c r="OU31" s="276"/>
      <c r="OV31" s="276"/>
      <c r="OW31" s="276"/>
      <c r="OX31" s="276"/>
      <c r="OY31" s="276"/>
      <c r="OZ31" s="276"/>
      <c r="PA31" s="276"/>
      <c r="PB31" s="276"/>
      <c r="PC31" s="276"/>
      <c r="PD31" s="276"/>
      <c r="PE31" s="276"/>
      <c r="PF31" s="276"/>
      <c r="PG31" s="276"/>
      <c r="PH31" s="276"/>
      <c r="PI31" s="276"/>
      <c r="PJ31" s="276"/>
      <c r="PK31" s="276"/>
      <c r="PL31" s="276"/>
      <c r="PM31" s="276"/>
      <c r="PN31" s="276"/>
      <c r="PO31" s="276"/>
      <c r="PP31" s="276"/>
      <c r="PQ31" s="276"/>
      <c r="PR31" s="276"/>
      <c r="PS31" s="276"/>
      <c r="PT31" s="276"/>
      <c r="PU31" s="276"/>
      <c r="PV31" s="276"/>
      <c r="PW31" s="276"/>
      <c r="PX31" s="276"/>
      <c r="PY31" s="276"/>
      <c r="PZ31" s="276"/>
      <c r="QA31" s="276"/>
      <c r="QB31" s="276"/>
      <c r="QC31" s="276"/>
      <c r="QD31" s="276"/>
      <c r="QE31" s="276"/>
      <c r="QF31" s="276"/>
      <c r="QG31" s="276"/>
      <c r="QH31" s="276"/>
      <c r="QI31" s="276"/>
      <c r="QJ31" s="276"/>
      <c r="QK31" s="276"/>
      <c r="QL31" s="276"/>
      <c r="QM31" s="276"/>
      <c r="QN31" s="276"/>
      <c r="QO31" s="276"/>
      <c r="QP31" s="276"/>
      <c r="QQ31" s="276"/>
      <c r="QR31" s="276"/>
      <c r="QS31" s="276"/>
      <c r="QT31" s="276"/>
      <c r="QU31" s="276"/>
      <c r="QV31" s="276"/>
      <c r="QW31" s="276"/>
      <c r="QX31" s="276"/>
      <c r="QY31" s="276"/>
      <c r="QZ31" s="276"/>
      <c r="RA31" s="276"/>
      <c r="RB31" s="276"/>
      <c r="RC31" s="276"/>
      <c r="RD31" s="276"/>
      <c r="RE31" s="276"/>
      <c r="RF31" s="276"/>
      <c r="RG31" s="276"/>
      <c r="RH31" s="276"/>
      <c r="RI31" s="276"/>
      <c r="RJ31" s="276"/>
      <c r="RK31" s="276"/>
      <c r="RL31" s="276"/>
      <c r="RM31" s="276"/>
      <c r="RN31" s="276"/>
      <c r="RO31" s="276"/>
      <c r="RP31" s="276"/>
      <c r="RQ31" s="276"/>
      <c r="RR31" s="276"/>
      <c r="RS31" s="276"/>
      <c r="RT31" s="276"/>
      <c r="RU31" s="276"/>
      <c r="RV31" s="276"/>
      <c r="RW31" s="276"/>
      <c r="RX31" s="276"/>
      <c r="RY31" s="276"/>
      <c r="RZ31" s="276"/>
      <c r="SA31" s="276"/>
      <c r="SB31" s="276"/>
      <c r="SC31" s="276"/>
      <c r="SD31" s="276"/>
      <c r="SE31" s="276"/>
      <c r="SF31" s="276"/>
      <c r="SG31" s="276"/>
      <c r="SH31" s="276"/>
      <c r="SI31" s="276"/>
      <c r="SJ31" s="276"/>
      <c r="SK31" s="276"/>
      <c r="SL31" s="276"/>
      <c r="SM31" s="276"/>
      <c r="SN31" s="276"/>
      <c r="SO31" s="276"/>
      <c r="SP31" s="276"/>
      <c r="SQ31" s="276"/>
      <c r="SR31" s="276"/>
      <c r="SS31" s="276"/>
      <c r="ST31" s="276"/>
      <c r="SU31" s="276"/>
      <c r="SV31" s="276"/>
      <c r="SW31" s="276"/>
      <c r="SX31" s="276"/>
      <c r="SY31" s="276"/>
      <c r="SZ31" s="276"/>
      <c r="TA31" s="276"/>
      <c r="TB31" s="276"/>
      <c r="TC31" s="276"/>
      <c r="TD31" s="276"/>
      <c r="TE31" s="276"/>
      <c r="TF31" s="276"/>
      <c r="TG31" s="276"/>
      <c r="TH31" s="276"/>
      <c r="TI31" s="276"/>
      <c r="TJ31" s="276"/>
      <c r="TK31" s="276"/>
      <c r="TL31" s="276"/>
      <c r="TM31" s="276"/>
      <c r="TN31" s="276"/>
      <c r="TO31" s="276"/>
      <c r="TP31" s="276"/>
      <c r="TQ31" s="276"/>
      <c r="TR31" s="276"/>
      <c r="TS31" s="276"/>
      <c r="TT31" s="276"/>
      <c r="TU31" s="276"/>
      <c r="TV31" s="276"/>
      <c r="TW31" s="276"/>
      <c r="TX31" s="276"/>
      <c r="TY31" s="276"/>
      <c r="TZ31" s="276"/>
      <c r="UA31" s="276"/>
      <c r="UB31" s="276"/>
      <c r="UC31" s="276"/>
      <c r="UD31" s="276"/>
      <c r="UE31" s="276"/>
      <c r="UF31" s="276"/>
      <c r="UG31" s="276"/>
      <c r="UH31" s="276"/>
      <c r="UI31" s="276"/>
      <c r="UJ31" s="276"/>
      <c r="UK31" s="276"/>
      <c r="UL31" s="276"/>
      <c r="UM31" s="276"/>
      <c r="UN31" s="276"/>
      <c r="UO31" s="276"/>
      <c r="UP31" s="276"/>
      <c r="UQ31" s="276"/>
      <c r="UR31" s="276"/>
      <c r="US31" s="276"/>
      <c r="UT31" s="276"/>
      <c r="UU31" s="276"/>
      <c r="UV31" s="276"/>
      <c r="UW31" s="276"/>
      <c r="UX31" s="276"/>
      <c r="UY31" s="276"/>
      <c r="UZ31" s="276"/>
      <c r="VA31" s="276"/>
      <c r="VB31" s="276"/>
      <c r="VC31" s="276"/>
      <c r="VD31" s="276"/>
      <c r="VE31" s="276"/>
      <c r="VF31" s="276"/>
      <c r="VG31" s="276"/>
      <c r="VH31" s="276"/>
      <c r="VI31" s="276"/>
      <c r="VJ31" s="276"/>
      <c r="VK31" s="276"/>
      <c r="VL31" s="276"/>
      <c r="VM31" s="276"/>
      <c r="VN31" s="276"/>
      <c r="VO31" s="276"/>
      <c r="VP31" s="276"/>
      <c r="VQ31" s="276"/>
      <c r="VR31" s="276"/>
      <c r="VS31" s="276"/>
      <c r="VT31" s="276"/>
      <c r="VU31" s="276"/>
      <c r="VV31" s="276"/>
      <c r="VW31" s="276"/>
      <c r="VX31" s="276"/>
      <c r="VY31" s="276"/>
      <c r="VZ31" s="276"/>
      <c r="WA31" s="276"/>
      <c r="WB31" s="276"/>
      <c r="WC31" s="276"/>
      <c r="WD31" s="276"/>
      <c r="WE31" s="276"/>
      <c r="WF31" s="276"/>
      <c r="WG31" s="276"/>
      <c r="WH31" s="276"/>
      <c r="WI31" s="276"/>
      <c r="WJ31" s="276"/>
      <c r="WK31" s="276"/>
      <c r="WL31" s="276"/>
      <c r="WM31" s="276"/>
      <c r="WN31" s="276"/>
      <c r="WO31" s="276"/>
      <c r="WP31" s="276"/>
      <c r="WQ31" s="276"/>
      <c r="WR31" s="276"/>
      <c r="WS31" s="276"/>
      <c r="WT31" s="276"/>
      <c r="WU31" s="276"/>
      <c r="WV31" s="276"/>
      <c r="WW31" s="276"/>
      <c r="WX31" s="276"/>
      <c r="WY31" s="276"/>
      <c r="WZ31" s="276"/>
      <c r="XA31" s="276"/>
      <c r="XB31" s="276"/>
      <c r="XC31" s="276"/>
      <c r="XD31" s="276"/>
      <c r="XE31" s="276"/>
      <c r="XF31" s="276"/>
      <c r="XG31" s="276"/>
      <c r="XH31" s="276"/>
      <c r="XI31" s="276"/>
      <c r="XJ31" s="276"/>
      <c r="XK31" s="276"/>
      <c r="XL31" s="276"/>
      <c r="XM31" s="276"/>
      <c r="XN31" s="276"/>
      <c r="XO31" s="276"/>
      <c r="XP31" s="276"/>
      <c r="XQ31" s="276"/>
      <c r="XR31" s="276"/>
      <c r="XS31" s="276"/>
      <c r="XT31" s="276"/>
      <c r="XU31" s="276"/>
      <c r="XV31" s="276"/>
      <c r="XW31" s="276"/>
      <c r="XX31" s="276"/>
      <c r="XY31" s="276"/>
      <c r="XZ31" s="276"/>
      <c r="YA31" s="276"/>
      <c r="YB31" s="276"/>
      <c r="YC31" s="276"/>
      <c r="YD31" s="276"/>
      <c r="YE31" s="276"/>
      <c r="YF31" s="276"/>
      <c r="YG31" s="276"/>
      <c r="YH31" s="276"/>
      <c r="YI31" s="276"/>
      <c r="YJ31" s="276"/>
      <c r="YK31" s="276"/>
      <c r="YL31" s="276"/>
      <c r="YM31" s="276"/>
      <c r="YN31" s="276"/>
      <c r="YO31" s="276"/>
      <c r="YP31" s="276"/>
      <c r="YQ31" s="276"/>
      <c r="YR31" s="276"/>
      <c r="YS31" s="276"/>
      <c r="YT31" s="276"/>
      <c r="YU31" s="276"/>
      <c r="YV31" s="276"/>
      <c r="YW31" s="276"/>
      <c r="YX31" s="276"/>
      <c r="YY31" s="276"/>
      <c r="YZ31" s="276"/>
      <c r="ZA31" s="276"/>
      <c r="ZB31" s="276"/>
      <c r="ZC31" s="276"/>
      <c r="ZD31" s="276"/>
      <c r="ZE31" s="276"/>
      <c r="ZF31" s="276"/>
      <c r="ZG31" s="276"/>
      <c r="ZH31" s="276"/>
      <c r="ZI31" s="276"/>
      <c r="ZJ31" s="276"/>
      <c r="ZK31" s="276"/>
      <c r="ZL31" s="276"/>
      <c r="ZM31" s="276"/>
      <c r="ZN31" s="276"/>
      <c r="ZO31" s="276"/>
      <c r="ZP31" s="276"/>
      <c r="ZQ31" s="276"/>
      <c r="ZR31" s="276"/>
      <c r="ZS31" s="276"/>
      <c r="ZT31" s="276"/>
      <c r="ZU31" s="276"/>
      <c r="ZV31" s="276"/>
      <c r="ZW31" s="276"/>
      <c r="ZX31" s="276"/>
      <c r="ZY31" s="276"/>
      <c r="ZZ31" s="276"/>
      <c r="AAA31" s="276"/>
      <c r="AAB31" s="276"/>
      <c r="AAC31" s="276"/>
      <c r="AAD31" s="276"/>
      <c r="AAE31" s="276"/>
      <c r="AAF31" s="276"/>
      <c r="AAG31" s="276"/>
      <c r="AAH31" s="276"/>
      <c r="AAI31" s="276"/>
      <c r="AAJ31" s="276"/>
      <c r="AAK31" s="276"/>
      <c r="AAL31" s="276"/>
      <c r="AAM31" s="276"/>
      <c r="AAN31" s="276"/>
      <c r="AAO31" s="276"/>
      <c r="AAP31" s="276"/>
      <c r="AAQ31" s="276"/>
      <c r="AAR31" s="276"/>
      <c r="AAS31" s="276"/>
      <c r="AAT31" s="276"/>
      <c r="AAU31" s="276"/>
      <c r="AAV31" s="276"/>
      <c r="AAW31" s="276"/>
      <c r="AAX31" s="276"/>
      <c r="AAY31" s="276"/>
      <c r="AAZ31" s="276"/>
      <c r="ABA31" s="276"/>
      <c r="ABB31" s="276"/>
      <c r="ABC31" s="276"/>
      <c r="ABD31" s="276"/>
      <c r="ABE31" s="276"/>
      <c r="ABF31" s="276"/>
      <c r="ABG31" s="276"/>
      <c r="ABH31" s="276"/>
      <c r="ABI31" s="276"/>
      <c r="ABJ31" s="276"/>
      <c r="ABK31" s="276"/>
      <c r="ABL31" s="276"/>
      <c r="ABM31" s="276"/>
      <c r="ABN31" s="276"/>
      <c r="ABO31" s="276"/>
      <c r="ABP31" s="276"/>
      <c r="ABQ31" s="276"/>
      <c r="ABR31" s="276"/>
      <c r="ABS31" s="276"/>
      <c r="ABT31" s="276"/>
      <c r="ABU31" s="276"/>
      <c r="ABV31" s="276"/>
      <c r="ABW31" s="276"/>
      <c r="ABX31" s="276"/>
      <c r="ABY31" s="276"/>
      <c r="ABZ31" s="276"/>
      <c r="ACA31" s="276"/>
      <c r="ACB31" s="276"/>
      <c r="ACC31" s="276"/>
      <c r="ACD31" s="276"/>
      <c r="ACE31" s="276"/>
      <c r="ACF31" s="276"/>
      <c r="ACG31" s="276"/>
      <c r="ACH31" s="276"/>
      <c r="ACI31" s="276"/>
      <c r="ACJ31" s="276"/>
      <c r="ACK31" s="276"/>
      <c r="ACL31" s="276"/>
      <c r="ACM31" s="276"/>
      <c r="ACN31" s="276"/>
      <c r="ACO31" s="276"/>
      <c r="ACP31" s="276"/>
      <c r="ACQ31" s="276"/>
      <c r="ACR31" s="276"/>
      <c r="ACS31" s="276"/>
      <c r="ACT31" s="276"/>
      <c r="ACU31" s="276"/>
      <c r="ACV31" s="276"/>
      <c r="ACW31" s="276"/>
      <c r="ACX31" s="276"/>
      <c r="ACY31" s="276"/>
      <c r="ACZ31" s="276"/>
      <c r="ADA31" s="276"/>
      <c r="ADB31" s="276"/>
      <c r="ADC31" s="276"/>
      <c r="ADD31" s="276"/>
      <c r="ADE31" s="276"/>
      <c r="ADF31" s="276"/>
      <c r="ADG31" s="276"/>
      <c r="ADH31" s="276"/>
      <c r="ADI31" s="276"/>
      <c r="ADJ31" s="276"/>
      <c r="ADK31" s="276"/>
      <c r="ADL31" s="276"/>
      <c r="ADM31" s="276"/>
      <c r="ADN31" s="276"/>
      <c r="ADO31" s="276"/>
      <c r="ADP31" s="276"/>
      <c r="ADQ31" s="276"/>
      <c r="ADR31" s="276"/>
      <c r="ADS31" s="276"/>
      <c r="ADT31" s="276"/>
      <c r="ADU31" s="276"/>
      <c r="ADV31" s="276"/>
      <c r="ADW31" s="276"/>
      <c r="ADX31" s="276"/>
      <c r="ADY31" s="276"/>
      <c r="ADZ31" s="276"/>
      <c r="AEA31" s="276"/>
      <c r="AEB31" s="276"/>
      <c r="AEC31" s="276"/>
      <c r="AED31" s="276"/>
      <c r="AEE31" s="276"/>
      <c r="AEF31" s="276"/>
      <c r="AEG31" s="276"/>
      <c r="AEH31" s="276"/>
      <c r="AEI31" s="276"/>
      <c r="AEJ31" s="276"/>
      <c r="AEK31" s="276"/>
      <c r="AEL31" s="276"/>
      <c r="AEM31" s="276"/>
      <c r="AEN31" s="276"/>
      <c r="AEO31" s="276"/>
      <c r="AEP31" s="276"/>
      <c r="AEQ31" s="276"/>
      <c r="AER31" s="276"/>
      <c r="AES31" s="276"/>
      <c r="AET31" s="276"/>
      <c r="AEU31" s="276"/>
      <c r="AEV31" s="276"/>
      <c r="AEW31" s="276"/>
      <c r="AEX31" s="276"/>
      <c r="AEY31" s="276"/>
      <c r="AEZ31" s="276"/>
      <c r="AFA31" s="276"/>
      <c r="AFB31" s="276"/>
      <c r="AFC31" s="276"/>
      <c r="AFD31" s="276"/>
      <c r="AFE31" s="276"/>
      <c r="AFF31" s="276"/>
      <c r="AFG31" s="276"/>
      <c r="AFH31" s="276"/>
      <c r="AFI31" s="276"/>
      <c r="AFJ31" s="276"/>
      <c r="AFK31" s="276"/>
      <c r="AFL31" s="276"/>
      <c r="AFM31" s="276"/>
      <c r="AFN31" s="276"/>
      <c r="AFO31" s="276"/>
      <c r="AFP31" s="276"/>
      <c r="AFQ31" s="276"/>
      <c r="AFR31" s="276"/>
      <c r="AFS31" s="276"/>
      <c r="AFT31" s="276"/>
      <c r="AFU31" s="276"/>
      <c r="AFV31" s="276"/>
      <c r="AFW31" s="276"/>
      <c r="AFX31" s="276"/>
      <c r="AFY31" s="276"/>
      <c r="AFZ31" s="276"/>
      <c r="AGA31" s="276"/>
      <c r="AGB31" s="276"/>
      <c r="AGC31" s="276"/>
      <c r="AGD31" s="276"/>
      <c r="AGE31" s="276"/>
      <c r="AGF31" s="276"/>
      <c r="AGG31" s="276"/>
      <c r="AGH31" s="276"/>
      <c r="AGI31" s="276"/>
      <c r="AGJ31" s="276"/>
      <c r="AGK31" s="276"/>
      <c r="AGL31" s="276"/>
      <c r="AGM31" s="276"/>
      <c r="AGN31" s="276"/>
      <c r="AGO31" s="276"/>
      <c r="AGP31" s="276"/>
      <c r="AGQ31" s="276"/>
      <c r="AGR31" s="276"/>
      <c r="AGS31" s="276"/>
      <c r="AGT31" s="276"/>
      <c r="AGU31" s="276"/>
      <c r="AGV31" s="276"/>
      <c r="AGW31" s="276"/>
      <c r="AGX31" s="276"/>
      <c r="AGY31" s="276"/>
      <c r="AGZ31" s="276"/>
      <c r="AHA31" s="276"/>
      <c r="AHB31" s="276"/>
      <c r="AHC31" s="276"/>
      <c r="AHD31" s="276"/>
      <c r="AHE31" s="276"/>
      <c r="AHF31" s="276"/>
      <c r="AHG31" s="276"/>
      <c r="AHH31" s="276"/>
      <c r="AHI31" s="276"/>
      <c r="AHJ31" s="276"/>
      <c r="AHK31" s="276"/>
      <c r="AHL31" s="276"/>
      <c r="AHM31" s="276"/>
      <c r="AHN31" s="276"/>
      <c r="AHO31" s="276"/>
      <c r="AHP31" s="276"/>
      <c r="AHQ31" s="276"/>
      <c r="AHR31" s="276"/>
      <c r="AHS31" s="276"/>
      <c r="AHT31" s="276"/>
      <c r="AHU31" s="276"/>
      <c r="AHV31" s="276"/>
      <c r="AHW31" s="276"/>
      <c r="AHX31" s="276"/>
      <c r="AHY31" s="276"/>
      <c r="AHZ31" s="276"/>
      <c r="AIA31" s="276"/>
      <c r="AIB31" s="276"/>
      <c r="AIC31" s="276"/>
      <c r="AID31" s="276"/>
      <c r="AIE31" s="276"/>
      <c r="AIF31" s="276"/>
      <c r="AIG31" s="276"/>
      <c r="AIH31" s="276"/>
      <c r="AII31" s="276"/>
      <c r="AIJ31" s="276"/>
      <c r="AIK31" s="276"/>
      <c r="AIL31" s="276"/>
      <c r="AIM31" s="276"/>
      <c r="AIN31" s="276"/>
      <c r="AIO31" s="276"/>
      <c r="AIP31" s="276"/>
      <c r="AIQ31" s="276"/>
      <c r="AIR31" s="276"/>
      <c r="AIS31" s="276"/>
      <c r="AIT31" s="276"/>
      <c r="AIU31" s="276"/>
      <c r="AIV31" s="276"/>
      <c r="AIW31" s="276"/>
      <c r="AIX31" s="276"/>
      <c r="AIY31" s="276"/>
      <c r="AIZ31" s="276"/>
      <c r="AJA31" s="276"/>
      <c r="AJB31" s="276"/>
      <c r="AJC31" s="276"/>
      <c r="AJD31" s="276"/>
      <c r="AJE31" s="276"/>
      <c r="AJF31" s="276"/>
      <c r="AJG31" s="276"/>
      <c r="AJH31" s="276"/>
      <c r="AJI31" s="276"/>
      <c r="AJJ31" s="276"/>
      <c r="AJK31" s="276"/>
      <c r="AJL31" s="276"/>
      <c r="AJM31" s="276"/>
      <c r="AJN31" s="276"/>
      <c r="AJO31" s="276"/>
      <c r="AJP31" s="276"/>
      <c r="AJQ31" s="276"/>
      <c r="AJR31" s="276"/>
      <c r="AJS31" s="276"/>
      <c r="AJT31" s="276"/>
      <c r="AJU31" s="276"/>
      <c r="AJV31" s="276"/>
      <c r="AJW31" s="276"/>
      <c r="AJX31" s="276"/>
      <c r="AJY31" s="276"/>
      <c r="AJZ31" s="276"/>
      <c r="AKA31" s="276"/>
      <c r="AKB31" s="276"/>
      <c r="AKC31" s="276"/>
      <c r="AKD31" s="276"/>
      <c r="AKE31" s="276"/>
      <c r="AKF31" s="276"/>
    </row>
    <row r="32" spans="1:968" s="202" customFormat="1">
      <c r="A32" s="174"/>
      <c r="B32" s="194"/>
      <c r="C32" s="193" t="s">
        <v>127</v>
      </c>
      <c r="D32" s="193"/>
      <c r="E32" s="204"/>
      <c r="F32" s="204"/>
      <c r="G32" s="195">
        <f>SUM(G21:G25)</f>
        <v>2224889.1710000001</v>
      </c>
      <c r="H32" s="196">
        <f>SUM(H21:H25)</f>
        <v>1350396.8900000001</v>
      </c>
      <c r="I32" s="196">
        <f>SUM(I21:I25)</f>
        <v>2573262.8499999996</v>
      </c>
      <c r="J32" s="196">
        <f>SUM(J21:J25)</f>
        <v>1532801.1000000013</v>
      </c>
      <c r="K32" s="196">
        <f>SUM(K21:K25)</f>
        <v>817742</v>
      </c>
      <c r="L32" s="198"/>
      <c r="M32" s="199">
        <f>SUM(M21:M25)</f>
        <v>3923659.7399999998</v>
      </c>
      <c r="N32" s="199">
        <f>SUM(N21:N25)</f>
        <v>5456460.8400000008</v>
      </c>
      <c r="O32" s="199"/>
      <c r="P32" s="199">
        <f>SUM(P21:P25)</f>
        <v>3639758.5714285714</v>
      </c>
      <c r="Q32" s="199">
        <f>SUM(Q21:Q25)</f>
        <v>5061651.9851577003</v>
      </c>
      <c r="R32" s="199">
        <f>SUM(R21:R25)</f>
        <v>10110588.987569461</v>
      </c>
      <c r="S32" s="265">
        <f>SUM(S21:S25)</f>
        <v>1539014.0909845557</v>
      </c>
      <c r="T32" s="201">
        <f t="shared" si="8"/>
        <v>2.7778185803134599</v>
      </c>
      <c r="U32" s="201">
        <f t="shared" si="9"/>
        <v>2.5012904906216127</v>
      </c>
      <c r="V32" s="174"/>
      <c r="W32" s="277"/>
      <c r="X32" s="276"/>
      <c r="Y32" s="276"/>
      <c r="Z32" s="276"/>
      <c r="AA32" s="276"/>
      <c r="AB32" s="276"/>
      <c r="AC32" s="276"/>
      <c r="AD32" s="276"/>
      <c r="AE32" s="276"/>
      <c r="AF32" s="276"/>
      <c r="AG32" s="276"/>
      <c r="AH32" s="276"/>
      <c r="AI32" s="276"/>
      <c r="AJ32" s="276"/>
      <c r="AK32" s="276"/>
      <c r="AL32" s="276"/>
      <c r="AM32" s="276"/>
      <c r="AN32" s="276"/>
      <c r="AO32" s="276"/>
      <c r="AP32" s="276"/>
      <c r="AQ32" s="276"/>
      <c r="AR32" s="276"/>
      <c r="AS32" s="276"/>
      <c r="AT32" s="276"/>
      <c r="AU32" s="276"/>
      <c r="AV32" s="276"/>
      <c r="AW32" s="276"/>
      <c r="AX32" s="276"/>
      <c r="AY32" s="276"/>
      <c r="AZ32" s="276"/>
      <c r="BA32" s="276"/>
      <c r="BB32" s="276"/>
      <c r="BC32" s="276"/>
      <c r="BD32" s="276"/>
      <c r="BE32" s="276"/>
      <c r="BF32" s="276"/>
      <c r="BG32" s="276"/>
      <c r="BH32" s="276"/>
      <c r="BI32" s="276"/>
      <c r="BJ32" s="276"/>
      <c r="BK32" s="276"/>
      <c r="BL32" s="276"/>
      <c r="BM32" s="276"/>
      <c r="BN32" s="276"/>
      <c r="BO32" s="276"/>
      <c r="BP32" s="276"/>
      <c r="BQ32" s="276"/>
      <c r="BR32" s="276"/>
      <c r="BS32" s="276"/>
      <c r="BT32" s="276"/>
      <c r="BU32" s="276"/>
      <c r="BV32" s="276"/>
      <c r="BW32" s="276"/>
      <c r="BX32" s="276"/>
      <c r="BY32" s="276"/>
      <c r="BZ32" s="276"/>
      <c r="CA32" s="276"/>
      <c r="CB32" s="276"/>
      <c r="CC32" s="276"/>
      <c r="CD32" s="276"/>
      <c r="CE32" s="276"/>
      <c r="CF32" s="276"/>
      <c r="CG32" s="276"/>
      <c r="CH32" s="276"/>
      <c r="CI32" s="276"/>
      <c r="CJ32" s="276"/>
      <c r="CK32" s="276"/>
      <c r="CL32" s="276"/>
      <c r="CM32" s="276"/>
      <c r="CN32" s="276"/>
      <c r="CO32" s="276"/>
      <c r="CP32" s="276"/>
      <c r="CQ32" s="276"/>
      <c r="CR32" s="276"/>
      <c r="CS32" s="276"/>
      <c r="CT32" s="276"/>
      <c r="CU32" s="276"/>
      <c r="CV32" s="276"/>
      <c r="CW32" s="276"/>
      <c r="CX32" s="276"/>
      <c r="CY32" s="276"/>
      <c r="CZ32" s="276"/>
      <c r="DA32" s="276"/>
      <c r="DB32" s="276"/>
      <c r="DC32" s="276"/>
      <c r="DD32" s="276"/>
      <c r="DE32" s="276"/>
      <c r="DF32" s="276"/>
      <c r="DG32" s="276"/>
      <c r="DH32" s="276"/>
      <c r="DI32" s="276"/>
      <c r="DJ32" s="276"/>
      <c r="DK32" s="276"/>
      <c r="DL32" s="276"/>
      <c r="DM32" s="276"/>
      <c r="DN32" s="276"/>
      <c r="DO32" s="276"/>
      <c r="DP32" s="276"/>
      <c r="DQ32" s="276"/>
      <c r="DR32" s="276"/>
      <c r="DS32" s="276"/>
      <c r="DT32" s="276"/>
      <c r="DU32" s="276"/>
      <c r="DV32" s="276"/>
      <c r="DW32" s="276"/>
      <c r="DX32" s="276"/>
      <c r="DY32" s="276"/>
      <c r="DZ32" s="276"/>
      <c r="EA32" s="276"/>
      <c r="EB32" s="276"/>
      <c r="EC32" s="276"/>
      <c r="ED32" s="276"/>
      <c r="EE32" s="276"/>
      <c r="EF32" s="276"/>
      <c r="EG32" s="276"/>
      <c r="EH32" s="276"/>
      <c r="EI32" s="276"/>
      <c r="EJ32" s="276"/>
      <c r="EK32" s="276"/>
      <c r="EL32" s="276"/>
      <c r="EM32" s="276"/>
      <c r="EN32" s="276"/>
      <c r="EO32" s="276"/>
      <c r="EP32" s="276"/>
      <c r="EQ32" s="276"/>
      <c r="ER32" s="276"/>
      <c r="ES32" s="276"/>
      <c r="ET32" s="276"/>
      <c r="EU32" s="276"/>
      <c r="EV32" s="276"/>
      <c r="EW32" s="276"/>
      <c r="EX32" s="276"/>
      <c r="EY32" s="276"/>
      <c r="EZ32" s="276"/>
      <c r="FA32" s="276"/>
      <c r="FB32" s="276"/>
      <c r="FC32" s="276"/>
      <c r="FD32" s="276"/>
      <c r="FE32" s="276"/>
      <c r="FF32" s="276"/>
      <c r="FG32" s="276"/>
      <c r="FH32" s="276"/>
      <c r="FI32" s="276"/>
      <c r="FJ32" s="276"/>
      <c r="FK32" s="276"/>
      <c r="FL32" s="276"/>
      <c r="FM32" s="276"/>
      <c r="FN32" s="276"/>
      <c r="FO32" s="276"/>
      <c r="FP32" s="276"/>
      <c r="FQ32" s="276"/>
      <c r="FR32" s="276"/>
      <c r="FS32" s="276"/>
      <c r="FT32" s="276"/>
      <c r="FU32" s="276"/>
      <c r="FV32" s="276"/>
      <c r="FW32" s="276"/>
      <c r="FX32" s="276"/>
      <c r="FY32" s="276"/>
      <c r="FZ32" s="276"/>
      <c r="GA32" s="276"/>
      <c r="GB32" s="276"/>
      <c r="GC32" s="276"/>
      <c r="GD32" s="276"/>
      <c r="GE32" s="276"/>
      <c r="GF32" s="276"/>
      <c r="GG32" s="276"/>
      <c r="GH32" s="276"/>
      <c r="GI32" s="276"/>
      <c r="GJ32" s="276"/>
      <c r="GK32" s="276"/>
      <c r="GL32" s="276"/>
      <c r="GM32" s="276"/>
      <c r="GN32" s="276"/>
      <c r="GO32" s="276"/>
      <c r="GP32" s="276"/>
      <c r="GQ32" s="276"/>
      <c r="GR32" s="276"/>
      <c r="GS32" s="276"/>
      <c r="GT32" s="276"/>
      <c r="GU32" s="276"/>
      <c r="GV32" s="276"/>
      <c r="GW32" s="276"/>
      <c r="GX32" s="276"/>
      <c r="GY32" s="276"/>
      <c r="GZ32" s="276"/>
      <c r="HA32" s="276"/>
      <c r="HB32" s="276"/>
      <c r="HC32" s="276"/>
      <c r="HD32" s="276"/>
      <c r="HE32" s="276"/>
      <c r="HF32" s="276"/>
      <c r="HG32" s="276"/>
      <c r="HH32" s="276"/>
      <c r="HI32" s="276"/>
      <c r="HJ32" s="276"/>
      <c r="HK32" s="276"/>
      <c r="HL32" s="276"/>
      <c r="HM32" s="276"/>
      <c r="HN32" s="276"/>
      <c r="HO32" s="276"/>
      <c r="HP32" s="276"/>
      <c r="HQ32" s="276"/>
      <c r="HR32" s="276"/>
      <c r="HS32" s="276"/>
      <c r="HT32" s="276"/>
      <c r="HU32" s="276"/>
      <c r="HV32" s="276"/>
      <c r="HW32" s="276"/>
      <c r="HX32" s="276"/>
      <c r="HY32" s="276"/>
      <c r="HZ32" s="276"/>
      <c r="IA32" s="276"/>
      <c r="IB32" s="276"/>
      <c r="IC32" s="276"/>
      <c r="ID32" s="276"/>
      <c r="IE32" s="276"/>
      <c r="IF32" s="276"/>
      <c r="IG32" s="276"/>
      <c r="IH32" s="276"/>
      <c r="II32" s="276"/>
      <c r="IJ32" s="276"/>
      <c r="IK32" s="276"/>
      <c r="IL32" s="276"/>
      <c r="IM32" s="276"/>
      <c r="IN32" s="276"/>
      <c r="IO32" s="276"/>
      <c r="IP32" s="276"/>
      <c r="IQ32" s="276"/>
      <c r="IR32" s="276"/>
      <c r="IS32" s="276"/>
      <c r="IT32" s="276"/>
      <c r="IU32" s="276"/>
      <c r="IV32" s="276"/>
      <c r="IW32" s="276"/>
      <c r="IX32" s="276"/>
      <c r="IY32" s="276"/>
      <c r="IZ32" s="276"/>
      <c r="JA32" s="276"/>
      <c r="JB32" s="276"/>
      <c r="JC32" s="276"/>
      <c r="JD32" s="276"/>
      <c r="JE32" s="276"/>
      <c r="JF32" s="276"/>
      <c r="JG32" s="276"/>
      <c r="JH32" s="276"/>
      <c r="JI32" s="276"/>
      <c r="JJ32" s="276"/>
      <c r="JK32" s="276"/>
      <c r="JL32" s="276"/>
      <c r="JM32" s="276"/>
      <c r="JN32" s="276"/>
      <c r="JO32" s="276"/>
      <c r="JP32" s="276"/>
      <c r="JQ32" s="276"/>
      <c r="JR32" s="276"/>
      <c r="JS32" s="276"/>
      <c r="JT32" s="276"/>
      <c r="JU32" s="276"/>
      <c r="JV32" s="276"/>
      <c r="JW32" s="276"/>
      <c r="JX32" s="276"/>
      <c r="JY32" s="276"/>
      <c r="JZ32" s="276"/>
      <c r="KA32" s="276"/>
      <c r="KB32" s="276"/>
      <c r="KC32" s="276"/>
      <c r="KD32" s="276"/>
      <c r="KE32" s="276"/>
      <c r="KF32" s="276"/>
      <c r="KG32" s="276"/>
      <c r="KH32" s="276"/>
      <c r="KI32" s="276"/>
      <c r="KJ32" s="276"/>
      <c r="KK32" s="276"/>
      <c r="KL32" s="276"/>
      <c r="KM32" s="276"/>
      <c r="KN32" s="276"/>
      <c r="KO32" s="276"/>
      <c r="KP32" s="276"/>
      <c r="KQ32" s="276"/>
      <c r="KR32" s="276"/>
      <c r="KS32" s="276"/>
      <c r="KT32" s="276"/>
      <c r="KU32" s="276"/>
      <c r="KV32" s="276"/>
      <c r="KW32" s="276"/>
      <c r="KX32" s="276"/>
      <c r="KY32" s="276"/>
      <c r="KZ32" s="276"/>
      <c r="LA32" s="276"/>
      <c r="LB32" s="276"/>
      <c r="LC32" s="276"/>
      <c r="LD32" s="276"/>
      <c r="LE32" s="276"/>
      <c r="LF32" s="276"/>
      <c r="LG32" s="276"/>
      <c r="LH32" s="276"/>
      <c r="LI32" s="276"/>
      <c r="LJ32" s="276"/>
      <c r="LK32" s="276"/>
      <c r="LL32" s="276"/>
      <c r="LM32" s="276"/>
      <c r="LN32" s="276"/>
      <c r="LO32" s="276"/>
      <c r="LP32" s="276"/>
      <c r="LQ32" s="276"/>
      <c r="LR32" s="276"/>
      <c r="LS32" s="276"/>
      <c r="LT32" s="276"/>
      <c r="LU32" s="276"/>
      <c r="LV32" s="276"/>
      <c r="LW32" s="276"/>
      <c r="LX32" s="276"/>
      <c r="LY32" s="276"/>
      <c r="LZ32" s="276"/>
      <c r="MA32" s="276"/>
      <c r="MB32" s="276"/>
      <c r="MC32" s="276"/>
      <c r="MD32" s="276"/>
      <c r="ME32" s="276"/>
      <c r="MF32" s="276"/>
      <c r="MG32" s="276"/>
      <c r="MH32" s="276"/>
      <c r="MI32" s="276"/>
      <c r="MJ32" s="276"/>
      <c r="MK32" s="276"/>
      <c r="ML32" s="276"/>
      <c r="MM32" s="276"/>
      <c r="MN32" s="276"/>
      <c r="MO32" s="276"/>
      <c r="MP32" s="276"/>
      <c r="MQ32" s="276"/>
      <c r="MR32" s="276"/>
      <c r="MS32" s="276"/>
      <c r="MT32" s="276"/>
      <c r="MU32" s="276"/>
      <c r="MV32" s="276"/>
      <c r="MW32" s="276"/>
      <c r="MX32" s="276"/>
      <c r="MY32" s="276"/>
      <c r="MZ32" s="276"/>
      <c r="NA32" s="276"/>
      <c r="NB32" s="276"/>
      <c r="NC32" s="276"/>
      <c r="ND32" s="276"/>
      <c r="NE32" s="276"/>
      <c r="NF32" s="276"/>
      <c r="NG32" s="276"/>
      <c r="NH32" s="276"/>
      <c r="NI32" s="276"/>
      <c r="NJ32" s="276"/>
      <c r="NK32" s="276"/>
      <c r="NL32" s="276"/>
      <c r="NM32" s="276"/>
      <c r="NN32" s="276"/>
      <c r="NO32" s="276"/>
      <c r="NP32" s="276"/>
      <c r="NQ32" s="276"/>
      <c r="NR32" s="276"/>
      <c r="NS32" s="276"/>
      <c r="NT32" s="276"/>
      <c r="NU32" s="276"/>
      <c r="NV32" s="276"/>
      <c r="NW32" s="276"/>
      <c r="NX32" s="276"/>
      <c r="NY32" s="276"/>
      <c r="NZ32" s="276"/>
      <c r="OA32" s="276"/>
      <c r="OB32" s="276"/>
      <c r="OC32" s="276"/>
      <c r="OD32" s="276"/>
      <c r="OE32" s="276"/>
      <c r="OF32" s="276"/>
      <c r="OG32" s="276"/>
      <c r="OH32" s="276"/>
      <c r="OI32" s="276"/>
      <c r="OJ32" s="276"/>
      <c r="OK32" s="276"/>
      <c r="OL32" s="276"/>
      <c r="OM32" s="276"/>
      <c r="ON32" s="276"/>
      <c r="OO32" s="276"/>
      <c r="OP32" s="276"/>
      <c r="OQ32" s="276"/>
      <c r="OR32" s="276"/>
      <c r="OS32" s="276"/>
      <c r="OT32" s="276"/>
      <c r="OU32" s="276"/>
      <c r="OV32" s="276"/>
      <c r="OW32" s="276"/>
      <c r="OX32" s="276"/>
      <c r="OY32" s="276"/>
      <c r="OZ32" s="276"/>
      <c r="PA32" s="276"/>
      <c r="PB32" s="276"/>
      <c r="PC32" s="276"/>
      <c r="PD32" s="276"/>
      <c r="PE32" s="276"/>
      <c r="PF32" s="276"/>
      <c r="PG32" s="276"/>
      <c r="PH32" s="276"/>
      <c r="PI32" s="276"/>
      <c r="PJ32" s="276"/>
      <c r="PK32" s="276"/>
      <c r="PL32" s="276"/>
      <c r="PM32" s="276"/>
      <c r="PN32" s="276"/>
      <c r="PO32" s="276"/>
      <c r="PP32" s="276"/>
      <c r="PQ32" s="276"/>
      <c r="PR32" s="276"/>
      <c r="PS32" s="276"/>
      <c r="PT32" s="276"/>
      <c r="PU32" s="276"/>
      <c r="PV32" s="276"/>
      <c r="PW32" s="276"/>
      <c r="PX32" s="276"/>
      <c r="PY32" s="276"/>
      <c r="PZ32" s="276"/>
      <c r="QA32" s="276"/>
      <c r="QB32" s="276"/>
      <c r="QC32" s="276"/>
      <c r="QD32" s="276"/>
      <c r="QE32" s="276"/>
      <c r="QF32" s="276"/>
      <c r="QG32" s="276"/>
      <c r="QH32" s="276"/>
      <c r="QI32" s="276"/>
      <c r="QJ32" s="276"/>
      <c r="QK32" s="276"/>
      <c r="QL32" s="276"/>
      <c r="QM32" s="276"/>
      <c r="QN32" s="276"/>
      <c r="QO32" s="276"/>
      <c r="QP32" s="276"/>
      <c r="QQ32" s="276"/>
      <c r="QR32" s="276"/>
      <c r="QS32" s="276"/>
      <c r="QT32" s="276"/>
      <c r="QU32" s="276"/>
      <c r="QV32" s="276"/>
      <c r="QW32" s="276"/>
      <c r="QX32" s="276"/>
      <c r="QY32" s="276"/>
      <c r="QZ32" s="276"/>
      <c r="RA32" s="276"/>
      <c r="RB32" s="276"/>
      <c r="RC32" s="276"/>
      <c r="RD32" s="276"/>
      <c r="RE32" s="276"/>
      <c r="RF32" s="276"/>
      <c r="RG32" s="276"/>
      <c r="RH32" s="276"/>
      <c r="RI32" s="276"/>
      <c r="RJ32" s="276"/>
      <c r="RK32" s="276"/>
      <c r="RL32" s="276"/>
      <c r="RM32" s="276"/>
      <c r="RN32" s="276"/>
      <c r="RO32" s="276"/>
      <c r="RP32" s="276"/>
      <c r="RQ32" s="276"/>
      <c r="RR32" s="276"/>
      <c r="RS32" s="276"/>
      <c r="RT32" s="276"/>
      <c r="RU32" s="276"/>
      <c r="RV32" s="276"/>
      <c r="RW32" s="276"/>
      <c r="RX32" s="276"/>
      <c r="RY32" s="276"/>
      <c r="RZ32" s="276"/>
      <c r="SA32" s="276"/>
      <c r="SB32" s="276"/>
      <c r="SC32" s="276"/>
      <c r="SD32" s="276"/>
      <c r="SE32" s="276"/>
      <c r="SF32" s="276"/>
      <c r="SG32" s="276"/>
      <c r="SH32" s="276"/>
      <c r="SI32" s="276"/>
      <c r="SJ32" s="276"/>
      <c r="SK32" s="276"/>
      <c r="SL32" s="276"/>
      <c r="SM32" s="276"/>
      <c r="SN32" s="276"/>
      <c r="SO32" s="276"/>
      <c r="SP32" s="276"/>
      <c r="SQ32" s="276"/>
      <c r="SR32" s="276"/>
      <c r="SS32" s="276"/>
      <c r="ST32" s="276"/>
      <c r="SU32" s="276"/>
      <c r="SV32" s="276"/>
      <c r="SW32" s="276"/>
      <c r="SX32" s="276"/>
      <c r="SY32" s="276"/>
      <c r="SZ32" s="276"/>
      <c r="TA32" s="276"/>
      <c r="TB32" s="276"/>
      <c r="TC32" s="276"/>
      <c r="TD32" s="276"/>
      <c r="TE32" s="276"/>
      <c r="TF32" s="276"/>
      <c r="TG32" s="276"/>
      <c r="TH32" s="276"/>
      <c r="TI32" s="276"/>
      <c r="TJ32" s="276"/>
      <c r="TK32" s="276"/>
      <c r="TL32" s="276"/>
      <c r="TM32" s="276"/>
      <c r="TN32" s="276"/>
      <c r="TO32" s="276"/>
      <c r="TP32" s="276"/>
      <c r="TQ32" s="276"/>
      <c r="TR32" s="276"/>
      <c r="TS32" s="276"/>
      <c r="TT32" s="276"/>
      <c r="TU32" s="276"/>
      <c r="TV32" s="276"/>
      <c r="TW32" s="276"/>
      <c r="TX32" s="276"/>
      <c r="TY32" s="276"/>
      <c r="TZ32" s="276"/>
      <c r="UA32" s="276"/>
      <c r="UB32" s="276"/>
      <c r="UC32" s="276"/>
      <c r="UD32" s="276"/>
      <c r="UE32" s="276"/>
      <c r="UF32" s="276"/>
      <c r="UG32" s="276"/>
      <c r="UH32" s="276"/>
      <c r="UI32" s="276"/>
      <c r="UJ32" s="276"/>
      <c r="UK32" s="276"/>
      <c r="UL32" s="276"/>
      <c r="UM32" s="276"/>
      <c r="UN32" s="276"/>
      <c r="UO32" s="276"/>
      <c r="UP32" s="276"/>
      <c r="UQ32" s="276"/>
      <c r="UR32" s="276"/>
      <c r="US32" s="276"/>
      <c r="UT32" s="276"/>
      <c r="UU32" s="276"/>
      <c r="UV32" s="276"/>
      <c r="UW32" s="276"/>
      <c r="UX32" s="276"/>
      <c r="UY32" s="276"/>
      <c r="UZ32" s="276"/>
      <c r="VA32" s="276"/>
      <c r="VB32" s="276"/>
      <c r="VC32" s="276"/>
      <c r="VD32" s="276"/>
      <c r="VE32" s="276"/>
      <c r="VF32" s="276"/>
      <c r="VG32" s="276"/>
      <c r="VH32" s="276"/>
      <c r="VI32" s="276"/>
      <c r="VJ32" s="276"/>
      <c r="VK32" s="276"/>
      <c r="VL32" s="276"/>
      <c r="VM32" s="276"/>
      <c r="VN32" s="276"/>
      <c r="VO32" s="276"/>
      <c r="VP32" s="276"/>
      <c r="VQ32" s="276"/>
      <c r="VR32" s="276"/>
      <c r="VS32" s="276"/>
      <c r="VT32" s="276"/>
      <c r="VU32" s="276"/>
      <c r="VV32" s="276"/>
      <c r="VW32" s="276"/>
      <c r="VX32" s="276"/>
      <c r="VY32" s="276"/>
      <c r="VZ32" s="276"/>
      <c r="WA32" s="276"/>
      <c r="WB32" s="276"/>
      <c r="WC32" s="276"/>
      <c r="WD32" s="276"/>
      <c r="WE32" s="276"/>
      <c r="WF32" s="276"/>
      <c r="WG32" s="276"/>
      <c r="WH32" s="276"/>
      <c r="WI32" s="276"/>
      <c r="WJ32" s="276"/>
      <c r="WK32" s="276"/>
      <c r="WL32" s="276"/>
      <c r="WM32" s="276"/>
      <c r="WN32" s="276"/>
      <c r="WO32" s="276"/>
      <c r="WP32" s="276"/>
      <c r="WQ32" s="276"/>
      <c r="WR32" s="276"/>
      <c r="WS32" s="276"/>
      <c r="WT32" s="276"/>
      <c r="WU32" s="276"/>
      <c r="WV32" s="276"/>
      <c r="WW32" s="276"/>
      <c r="WX32" s="276"/>
      <c r="WY32" s="276"/>
      <c r="WZ32" s="276"/>
      <c r="XA32" s="276"/>
      <c r="XB32" s="276"/>
      <c r="XC32" s="276"/>
      <c r="XD32" s="276"/>
      <c r="XE32" s="276"/>
      <c r="XF32" s="276"/>
      <c r="XG32" s="276"/>
      <c r="XH32" s="276"/>
      <c r="XI32" s="276"/>
      <c r="XJ32" s="276"/>
      <c r="XK32" s="276"/>
      <c r="XL32" s="276"/>
      <c r="XM32" s="276"/>
      <c r="XN32" s="276"/>
      <c r="XO32" s="276"/>
      <c r="XP32" s="276"/>
      <c r="XQ32" s="276"/>
      <c r="XR32" s="276"/>
      <c r="XS32" s="276"/>
      <c r="XT32" s="276"/>
      <c r="XU32" s="276"/>
      <c r="XV32" s="276"/>
      <c r="XW32" s="276"/>
      <c r="XX32" s="276"/>
      <c r="XY32" s="276"/>
      <c r="XZ32" s="276"/>
      <c r="YA32" s="276"/>
      <c r="YB32" s="276"/>
      <c r="YC32" s="276"/>
      <c r="YD32" s="276"/>
      <c r="YE32" s="276"/>
      <c r="YF32" s="276"/>
      <c r="YG32" s="276"/>
      <c r="YH32" s="276"/>
      <c r="YI32" s="276"/>
      <c r="YJ32" s="276"/>
      <c r="YK32" s="276"/>
      <c r="YL32" s="276"/>
      <c r="YM32" s="276"/>
      <c r="YN32" s="276"/>
      <c r="YO32" s="276"/>
      <c r="YP32" s="276"/>
      <c r="YQ32" s="276"/>
      <c r="YR32" s="276"/>
      <c r="YS32" s="276"/>
      <c r="YT32" s="276"/>
      <c r="YU32" s="276"/>
      <c r="YV32" s="276"/>
      <c r="YW32" s="276"/>
      <c r="YX32" s="276"/>
      <c r="YY32" s="276"/>
      <c r="YZ32" s="276"/>
      <c r="ZA32" s="276"/>
      <c r="ZB32" s="276"/>
      <c r="ZC32" s="276"/>
      <c r="ZD32" s="276"/>
      <c r="ZE32" s="276"/>
      <c r="ZF32" s="276"/>
      <c r="ZG32" s="276"/>
      <c r="ZH32" s="276"/>
      <c r="ZI32" s="276"/>
      <c r="ZJ32" s="276"/>
      <c r="ZK32" s="276"/>
      <c r="ZL32" s="276"/>
      <c r="ZM32" s="276"/>
      <c r="ZN32" s="276"/>
      <c r="ZO32" s="276"/>
      <c r="ZP32" s="276"/>
      <c r="ZQ32" s="276"/>
      <c r="ZR32" s="276"/>
      <c r="ZS32" s="276"/>
      <c r="ZT32" s="276"/>
      <c r="ZU32" s="276"/>
      <c r="ZV32" s="276"/>
      <c r="ZW32" s="276"/>
      <c r="ZX32" s="276"/>
      <c r="ZY32" s="276"/>
      <c r="ZZ32" s="276"/>
      <c r="AAA32" s="276"/>
      <c r="AAB32" s="276"/>
      <c r="AAC32" s="276"/>
      <c r="AAD32" s="276"/>
      <c r="AAE32" s="276"/>
      <c r="AAF32" s="276"/>
      <c r="AAG32" s="276"/>
      <c r="AAH32" s="276"/>
      <c r="AAI32" s="276"/>
      <c r="AAJ32" s="276"/>
      <c r="AAK32" s="276"/>
      <c r="AAL32" s="276"/>
      <c r="AAM32" s="276"/>
      <c r="AAN32" s="276"/>
      <c r="AAO32" s="276"/>
      <c r="AAP32" s="276"/>
      <c r="AAQ32" s="276"/>
      <c r="AAR32" s="276"/>
      <c r="AAS32" s="276"/>
      <c r="AAT32" s="276"/>
      <c r="AAU32" s="276"/>
      <c r="AAV32" s="276"/>
      <c r="AAW32" s="276"/>
      <c r="AAX32" s="276"/>
      <c r="AAY32" s="276"/>
      <c r="AAZ32" s="276"/>
      <c r="ABA32" s="276"/>
      <c r="ABB32" s="276"/>
      <c r="ABC32" s="276"/>
      <c r="ABD32" s="276"/>
      <c r="ABE32" s="276"/>
      <c r="ABF32" s="276"/>
      <c r="ABG32" s="276"/>
      <c r="ABH32" s="276"/>
      <c r="ABI32" s="276"/>
      <c r="ABJ32" s="276"/>
      <c r="ABK32" s="276"/>
      <c r="ABL32" s="276"/>
      <c r="ABM32" s="276"/>
      <c r="ABN32" s="276"/>
      <c r="ABO32" s="276"/>
      <c r="ABP32" s="276"/>
      <c r="ABQ32" s="276"/>
      <c r="ABR32" s="276"/>
      <c r="ABS32" s="276"/>
      <c r="ABT32" s="276"/>
      <c r="ABU32" s="276"/>
      <c r="ABV32" s="276"/>
      <c r="ABW32" s="276"/>
      <c r="ABX32" s="276"/>
      <c r="ABY32" s="276"/>
      <c r="ABZ32" s="276"/>
      <c r="ACA32" s="276"/>
      <c r="ACB32" s="276"/>
      <c r="ACC32" s="276"/>
      <c r="ACD32" s="276"/>
      <c r="ACE32" s="276"/>
      <c r="ACF32" s="276"/>
      <c r="ACG32" s="276"/>
      <c r="ACH32" s="276"/>
      <c r="ACI32" s="276"/>
      <c r="ACJ32" s="276"/>
      <c r="ACK32" s="276"/>
      <c r="ACL32" s="276"/>
      <c r="ACM32" s="276"/>
      <c r="ACN32" s="276"/>
      <c r="ACO32" s="276"/>
      <c r="ACP32" s="276"/>
      <c r="ACQ32" s="276"/>
      <c r="ACR32" s="276"/>
      <c r="ACS32" s="276"/>
      <c r="ACT32" s="276"/>
      <c r="ACU32" s="276"/>
      <c r="ACV32" s="276"/>
      <c r="ACW32" s="276"/>
      <c r="ACX32" s="276"/>
      <c r="ACY32" s="276"/>
      <c r="ACZ32" s="276"/>
      <c r="ADA32" s="276"/>
      <c r="ADB32" s="276"/>
      <c r="ADC32" s="276"/>
      <c r="ADD32" s="276"/>
      <c r="ADE32" s="276"/>
      <c r="ADF32" s="276"/>
      <c r="ADG32" s="276"/>
      <c r="ADH32" s="276"/>
      <c r="ADI32" s="276"/>
      <c r="ADJ32" s="276"/>
      <c r="ADK32" s="276"/>
      <c r="ADL32" s="276"/>
      <c r="ADM32" s="276"/>
      <c r="ADN32" s="276"/>
      <c r="ADO32" s="276"/>
      <c r="ADP32" s="276"/>
      <c r="ADQ32" s="276"/>
      <c r="ADR32" s="276"/>
      <c r="ADS32" s="276"/>
      <c r="ADT32" s="276"/>
      <c r="ADU32" s="276"/>
      <c r="ADV32" s="276"/>
      <c r="ADW32" s="276"/>
      <c r="ADX32" s="276"/>
      <c r="ADY32" s="276"/>
      <c r="ADZ32" s="276"/>
      <c r="AEA32" s="276"/>
      <c r="AEB32" s="276"/>
      <c r="AEC32" s="276"/>
      <c r="AED32" s="276"/>
      <c r="AEE32" s="276"/>
      <c r="AEF32" s="276"/>
      <c r="AEG32" s="276"/>
      <c r="AEH32" s="276"/>
      <c r="AEI32" s="276"/>
      <c r="AEJ32" s="276"/>
      <c r="AEK32" s="276"/>
      <c r="AEL32" s="276"/>
      <c r="AEM32" s="276"/>
      <c r="AEN32" s="276"/>
      <c r="AEO32" s="276"/>
      <c r="AEP32" s="276"/>
      <c r="AEQ32" s="276"/>
      <c r="AER32" s="276"/>
      <c r="AES32" s="276"/>
      <c r="AET32" s="276"/>
      <c r="AEU32" s="276"/>
      <c r="AEV32" s="276"/>
      <c r="AEW32" s="276"/>
      <c r="AEX32" s="276"/>
      <c r="AEY32" s="276"/>
      <c r="AEZ32" s="276"/>
      <c r="AFA32" s="276"/>
      <c r="AFB32" s="276"/>
      <c r="AFC32" s="276"/>
      <c r="AFD32" s="276"/>
      <c r="AFE32" s="276"/>
      <c r="AFF32" s="276"/>
      <c r="AFG32" s="276"/>
      <c r="AFH32" s="276"/>
      <c r="AFI32" s="276"/>
      <c r="AFJ32" s="276"/>
      <c r="AFK32" s="276"/>
      <c r="AFL32" s="276"/>
      <c r="AFM32" s="276"/>
      <c r="AFN32" s="276"/>
      <c r="AFO32" s="276"/>
      <c r="AFP32" s="276"/>
      <c r="AFQ32" s="276"/>
      <c r="AFR32" s="276"/>
      <c r="AFS32" s="276"/>
      <c r="AFT32" s="276"/>
      <c r="AFU32" s="276"/>
      <c r="AFV32" s="276"/>
      <c r="AFW32" s="276"/>
      <c r="AFX32" s="276"/>
      <c r="AFY32" s="276"/>
      <c r="AFZ32" s="276"/>
      <c r="AGA32" s="276"/>
      <c r="AGB32" s="276"/>
      <c r="AGC32" s="276"/>
      <c r="AGD32" s="276"/>
      <c r="AGE32" s="276"/>
      <c r="AGF32" s="276"/>
      <c r="AGG32" s="276"/>
      <c r="AGH32" s="276"/>
      <c r="AGI32" s="276"/>
      <c r="AGJ32" s="276"/>
      <c r="AGK32" s="276"/>
      <c r="AGL32" s="276"/>
      <c r="AGM32" s="276"/>
      <c r="AGN32" s="276"/>
      <c r="AGO32" s="276"/>
      <c r="AGP32" s="276"/>
      <c r="AGQ32" s="276"/>
      <c r="AGR32" s="276"/>
      <c r="AGS32" s="276"/>
      <c r="AGT32" s="276"/>
      <c r="AGU32" s="276"/>
      <c r="AGV32" s="276"/>
      <c r="AGW32" s="276"/>
      <c r="AGX32" s="276"/>
      <c r="AGY32" s="276"/>
      <c r="AGZ32" s="276"/>
      <c r="AHA32" s="276"/>
      <c r="AHB32" s="276"/>
      <c r="AHC32" s="276"/>
      <c r="AHD32" s="276"/>
      <c r="AHE32" s="276"/>
      <c r="AHF32" s="276"/>
      <c r="AHG32" s="276"/>
      <c r="AHH32" s="276"/>
      <c r="AHI32" s="276"/>
      <c r="AHJ32" s="276"/>
      <c r="AHK32" s="276"/>
      <c r="AHL32" s="276"/>
      <c r="AHM32" s="276"/>
      <c r="AHN32" s="276"/>
      <c r="AHO32" s="276"/>
      <c r="AHP32" s="276"/>
      <c r="AHQ32" s="276"/>
      <c r="AHR32" s="276"/>
      <c r="AHS32" s="276"/>
      <c r="AHT32" s="276"/>
      <c r="AHU32" s="276"/>
      <c r="AHV32" s="276"/>
      <c r="AHW32" s="276"/>
      <c r="AHX32" s="276"/>
      <c r="AHY32" s="276"/>
      <c r="AHZ32" s="276"/>
      <c r="AIA32" s="276"/>
      <c r="AIB32" s="276"/>
      <c r="AIC32" s="276"/>
      <c r="AID32" s="276"/>
      <c r="AIE32" s="276"/>
      <c r="AIF32" s="276"/>
      <c r="AIG32" s="276"/>
      <c r="AIH32" s="276"/>
      <c r="AII32" s="276"/>
      <c r="AIJ32" s="276"/>
      <c r="AIK32" s="276"/>
      <c r="AIL32" s="276"/>
      <c r="AIM32" s="276"/>
      <c r="AIN32" s="276"/>
      <c r="AIO32" s="276"/>
      <c r="AIP32" s="276"/>
      <c r="AIQ32" s="276"/>
      <c r="AIR32" s="276"/>
      <c r="AIS32" s="276"/>
      <c r="AIT32" s="276"/>
      <c r="AIU32" s="276"/>
      <c r="AIV32" s="276"/>
      <c r="AIW32" s="276"/>
      <c r="AIX32" s="276"/>
      <c r="AIY32" s="276"/>
      <c r="AIZ32" s="276"/>
      <c r="AJA32" s="276"/>
      <c r="AJB32" s="276"/>
      <c r="AJC32" s="276"/>
      <c r="AJD32" s="276"/>
      <c r="AJE32" s="276"/>
      <c r="AJF32" s="276"/>
      <c r="AJG32" s="276"/>
      <c r="AJH32" s="276"/>
      <c r="AJI32" s="276"/>
      <c r="AJJ32" s="276"/>
      <c r="AJK32" s="276"/>
      <c r="AJL32" s="276"/>
      <c r="AJM32" s="276"/>
      <c r="AJN32" s="276"/>
      <c r="AJO32" s="276"/>
      <c r="AJP32" s="276"/>
      <c r="AJQ32" s="276"/>
      <c r="AJR32" s="276"/>
      <c r="AJS32" s="276"/>
      <c r="AJT32" s="276"/>
      <c r="AJU32" s="276"/>
      <c r="AJV32" s="276"/>
      <c r="AJW32" s="276"/>
      <c r="AJX32" s="276"/>
      <c r="AJY32" s="276"/>
      <c r="AJZ32" s="276"/>
      <c r="AKA32" s="276"/>
      <c r="AKB32" s="276"/>
      <c r="AKC32" s="276"/>
      <c r="AKD32" s="276"/>
      <c r="AKE32" s="276"/>
      <c r="AKF32" s="276"/>
    </row>
    <row r="33" spans="1:968" s="174" customFormat="1">
      <c r="B33" s="206"/>
      <c r="C33" t="s">
        <v>396</v>
      </c>
      <c r="D33" s="905"/>
      <c r="E33" s="206">
        <v>10</v>
      </c>
      <c r="F33" s="206" t="s">
        <v>469</v>
      </c>
      <c r="G33" s="899">
        <v>0</v>
      </c>
      <c r="H33" s="189">
        <v>827252.59000000008</v>
      </c>
      <c r="I33" s="191">
        <v>0</v>
      </c>
      <c r="J33" s="191">
        <v>0</v>
      </c>
      <c r="K33" s="191">
        <v>0</v>
      </c>
      <c r="L33" s="191">
        <v>0</v>
      </c>
      <c r="M33" s="191">
        <v>827252.59000000008</v>
      </c>
      <c r="N33" s="191">
        <v>827252.59000000008</v>
      </c>
      <c r="O33" s="192"/>
      <c r="P33" s="192">
        <f>M33/(1+GasDiscountRate)^1</f>
        <v>767395.72356215212</v>
      </c>
      <c r="Q33" s="192">
        <f>N33/(1+GasDiscountRate)^1</f>
        <v>767395.72356215212</v>
      </c>
      <c r="R33" s="192">
        <v>0</v>
      </c>
      <c r="S33" s="192">
        <v>0</v>
      </c>
      <c r="T33" s="188">
        <f t="shared" si="8"/>
        <v>0</v>
      </c>
      <c r="U33" s="188">
        <f t="shared" si="9"/>
        <v>0</v>
      </c>
      <c r="W33" s="277"/>
      <c r="X33" s="276"/>
      <c r="Y33" s="276"/>
      <c r="Z33" s="276"/>
      <c r="AA33" s="276"/>
      <c r="AB33" s="276"/>
      <c r="AC33" s="276"/>
      <c r="AD33" s="276"/>
      <c r="AE33" s="276"/>
      <c r="AF33" s="276"/>
      <c r="AG33" s="276"/>
      <c r="AH33" s="276"/>
      <c r="AI33" s="276"/>
      <c r="AJ33" s="276"/>
      <c r="AK33" s="276"/>
      <c r="AL33" s="276"/>
      <c r="AM33" s="276"/>
      <c r="AN33" s="276"/>
      <c r="AO33" s="276"/>
      <c r="AP33" s="276"/>
      <c r="AQ33" s="276"/>
      <c r="AR33" s="276"/>
      <c r="AS33" s="276"/>
      <c r="AT33" s="276"/>
      <c r="AU33" s="276"/>
      <c r="AV33" s="276"/>
      <c r="AW33" s="276"/>
      <c r="AX33" s="276"/>
      <c r="AY33" s="276"/>
      <c r="AZ33" s="276"/>
      <c r="BA33" s="276"/>
      <c r="BB33" s="276"/>
      <c r="BC33" s="276"/>
      <c r="BD33" s="276"/>
      <c r="BE33" s="276"/>
      <c r="BF33" s="276"/>
      <c r="BG33" s="276"/>
      <c r="BH33" s="276"/>
      <c r="BI33" s="276"/>
      <c r="BJ33" s="276"/>
      <c r="BK33" s="276"/>
      <c r="BL33" s="276"/>
      <c r="BM33" s="276"/>
      <c r="BN33" s="276"/>
      <c r="BO33" s="276"/>
      <c r="BP33" s="276"/>
      <c r="BQ33" s="276"/>
      <c r="BR33" s="276"/>
      <c r="BS33" s="276"/>
      <c r="BT33" s="276"/>
      <c r="BU33" s="276"/>
      <c r="BV33" s="276"/>
      <c r="BW33" s="276"/>
      <c r="BX33" s="276"/>
      <c r="BY33" s="276"/>
      <c r="BZ33" s="276"/>
      <c r="CA33" s="276"/>
      <c r="CB33" s="276"/>
      <c r="CC33" s="276"/>
      <c r="CD33" s="276"/>
      <c r="CE33" s="276"/>
      <c r="CF33" s="276"/>
      <c r="CG33" s="276"/>
      <c r="CH33" s="276"/>
      <c r="CI33" s="276"/>
      <c r="CJ33" s="276"/>
      <c r="CK33" s="276"/>
      <c r="CL33" s="276"/>
      <c r="CM33" s="276"/>
      <c r="CN33" s="276"/>
      <c r="CO33" s="276"/>
      <c r="CP33" s="276"/>
      <c r="CQ33" s="276"/>
      <c r="CR33" s="276"/>
      <c r="CS33" s="276"/>
      <c r="CT33" s="276"/>
      <c r="CU33" s="276"/>
      <c r="CV33" s="276"/>
      <c r="CW33" s="276"/>
      <c r="CX33" s="276"/>
      <c r="CY33" s="276"/>
      <c r="CZ33" s="276"/>
      <c r="DA33" s="276"/>
      <c r="DB33" s="276"/>
      <c r="DC33" s="276"/>
      <c r="DD33" s="276"/>
      <c r="DE33" s="276"/>
      <c r="DF33" s="276"/>
      <c r="DG33" s="276"/>
      <c r="DH33" s="276"/>
      <c r="DI33" s="276"/>
      <c r="DJ33" s="276"/>
      <c r="DK33" s="276"/>
      <c r="DL33" s="276"/>
      <c r="DM33" s="276"/>
      <c r="DN33" s="276"/>
      <c r="DO33" s="276"/>
      <c r="DP33" s="276"/>
      <c r="DQ33" s="276"/>
      <c r="DR33" s="276"/>
      <c r="DS33" s="276"/>
      <c r="DT33" s="276"/>
      <c r="DU33" s="276"/>
      <c r="DV33" s="276"/>
      <c r="DW33" s="276"/>
      <c r="DX33" s="276"/>
      <c r="DY33" s="276"/>
      <c r="DZ33" s="276"/>
      <c r="EA33" s="276"/>
      <c r="EB33" s="276"/>
      <c r="EC33" s="276"/>
      <c r="ED33" s="276"/>
      <c r="EE33" s="276"/>
      <c r="EF33" s="276"/>
      <c r="EG33" s="276"/>
      <c r="EH33" s="276"/>
      <c r="EI33" s="276"/>
      <c r="EJ33" s="276"/>
      <c r="EK33" s="276"/>
      <c r="EL33" s="276"/>
      <c r="EM33" s="276"/>
      <c r="EN33" s="276"/>
      <c r="EO33" s="276"/>
      <c r="EP33" s="276"/>
      <c r="EQ33" s="276"/>
      <c r="ER33" s="276"/>
      <c r="ES33" s="276"/>
      <c r="ET33" s="276"/>
      <c r="EU33" s="276"/>
      <c r="EV33" s="276"/>
      <c r="EW33" s="276"/>
      <c r="EX33" s="276"/>
      <c r="EY33" s="276"/>
      <c r="EZ33" s="276"/>
      <c r="FA33" s="276"/>
      <c r="FB33" s="276"/>
      <c r="FC33" s="276"/>
      <c r="FD33" s="276"/>
      <c r="FE33" s="276"/>
      <c r="FF33" s="276"/>
      <c r="FG33" s="276"/>
      <c r="FH33" s="276"/>
      <c r="FI33" s="276"/>
      <c r="FJ33" s="276"/>
      <c r="FK33" s="276"/>
      <c r="FL33" s="276"/>
      <c r="FM33" s="276"/>
      <c r="FN33" s="276"/>
      <c r="FO33" s="276"/>
      <c r="FP33" s="276"/>
      <c r="FQ33" s="276"/>
      <c r="FR33" s="276"/>
      <c r="FS33" s="276"/>
      <c r="FT33" s="276"/>
      <c r="FU33" s="276"/>
      <c r="FV33" s="276"/>
      <c r="FW33" s="276"/>
      <c r="FX33" s="276"/>
      <c r="FY33" s="276"/>
      <c r="FZ33" s="276"/>
      <c r="GA33" s="276"/>
      <c r="GB33" s="276"/>
      <c r="GC33" s="276"/>
      <c r="GD33" s="276"/>
      <c r="GE33" s="276"/>
      <c r="GF33" s="276"/>
      <c r="GG33" s="276"/>
      <c r="GH33" s="276"/>
      <c r="GI33" s="276"/>
      <c r="GJ33" s="276"/>
      <c r="GK33" s="276"/>
      <c r="GL33" s="276"/>
      <c r="GM33" s="276"/>
      <c r="GN33" s="276"/>
      <c r="GO33" s="276"/>
      <c r="GP33" s="276"/>
      <c r="GQ33" s="276"/>
      <c r="GR33" s="276"/>
      <c r="GS33" s="276"/>
      <c r="GT33" s="276"/>
      <c r="GU33" s="276"/>
      <c r="GV33" s="276"/>
      <c r="GW33" s="276"/>
      <c r="GX33" s="276"/>
      <c r="GY33" s="276"/>
      <c r="GZ33" s="276"/>
      <c r="HA33" s="276"/>
      <c r="HB33" s="276"/>
      <c r="HC33" s="276"/>
      <c r="HD33" s="276"/>
      <c r="HE33" s="276"/>
      <c r="HF33" s="276"/>
      <c r="HG33" s="276"/>
      <c r="HH33" s="276"/>
      <c r="HI33" s="276"/>
      <c r="HJ33" s="276"/>
      <c r="HK33" s="276"/>
      <c r="HL33" s="276"/>
      <c r="HM33" s="276"/>
      <c r="HN33" s="276"/>
      <c r="HO33" s="276"/>
      <c r="HP33" s="276"/>
      <c r="HQ33" s="276"/>
      <c r="HR33" s="276"/>
      <c r="HS33" s="276"/>
      <c r="HT33" s="276"/>
      <c r="HU33" s="276"/>
      <c r="HV33" s="276"/>
      <c r="HW33" s="276"/>
      <c r="HX33" s="276"/>
      <c r="HY33" s="276"/>
      <c r="HZ33" s="276"/>
      <c r="IA33" s="276"/>
      <c r="IB33" s="276"/>
      <c r="IC33" s="276"/>
      <c r="ID33" s="276"/>
      <c r="IE33" s="276"/>
      <c r="IF33" s="276"/>
      <c r="IG33" s="276"/>
      <c r="IH33" s="276"/>
      <c r="II33" s="276"/>
      <c r="IJ33" s="276"/>
      <c r="IK33" s="276"/>
      <c r="IL33" s="276"/>
      <c r="IM33" s="276"/>
      <c r="IN33" s="276"/>
      <c r="IO33" s="276"/>
      <c r="IP33" s="276"/>
      <c r="IQ33" s="276"/>
      <c r="IR33" s="276"/>
      <c r="IS33" s="276"/>
      <c r="IT33" s="276"/>
      <c r="IU33" s="276"/>
      <c r="IV33" s="276"/>
      <c r="IW33" s="276"/>
      <c r="IX33" s="276"/>
      <c r="IY33" s="276"/>
      <c r="IZ33" s="276"/>
      <c r="JA33" s="276"/>
      <c r="JB33" s="276"/>
      <c r="JC33" s="276"/>
      <c r="JD33" s="276"/>
      <c r="JE33" s="276"/>
      <c r="JF33" s="276"/>
      <c r="JG33" s="276"/>
      <c r="JH33" s="276"/>
      <c r="JI33" s="276"/>
      <c r="JJ33" s="276"/>
      <c r="JK33" s="276"/>
      <c r="JL33" s="276"/>
      <c r="JM33" s="276"/>
      <c r="JN33" s="276"/>
      <c r="JO33" s="276"/>
      <c r="JP33" s="276"/>
      <c r="JQ33" s="276"/>
      <c r="JR33" s="276"/>
      <c r="JS33" s="276"/>
      <c r="JT33" s="276"/>
      <c r="JU33" s="276"/>
      <c r="JV33" s="276"/>
      <c r="JW33" s="276"/>
      <c r="JX33" s="276"/>
      <c r="JY33" s="276"/>
      <c r="JZ33" s="276"/>
      <c r="KA33" s="276"/>
      <c r="KB33" s="276"/>
      <c r="KC33" s="276"/>
      <c r="KD33" s="276"/>
      <c r="KE33" s="276"/>
      <c r="KF33" s="276"/>
      <c r="KG33" s="276"/>
      <c r="KH33" s="276"/>
      <c r="KI33" s="276"/>
      <c r="KJ33" s="276"/>
      <c r="KK33" s="276"/>
      <c r="KL33" s="276"/>
      <c r="KM33" s="276"/>
      <c r="KN33" s="276"/>
      <c r="KO33" s="276"/>
      <c r="KP33" s="276"/>
      <c r="KQ33" s="276"/>
      <c r="KR33" s="276"/>
      <c r="KS33" s="276"/>
      <c r="KT33" s="276"/>
      <c r="KU33" s="276"/>
      <c r="KV33" s="276"/>
      <c r="KW33" s="276"/>
      <c r="KX33" s="276"/>
      <c r="KY33" s="276"/>
      <c r="KZ33" s="276"/>
      <c r="LA33" s="276"/>
      <c r="LB33" s="276"/>
      <c r="LC33" s="276"/>
      <c r="LD33" s="276"/>
      <c r="LE33" s="276"/>
      <c r="LF33" s="276"/>
      <c r="LG33" s="276"/>
      <c r="LH33" s="276"/>
      <c r="LI33" s="276"/>
      <c r="LJ33" s="276"/>
      <c r="LK33" s="276"/>
      <c r="LL33" s="276"/>
      <c r="LM33" s="276"/>
      <c r="LN33" s="276"/>
      <c r="LO33" s="276"/>
      <c r="LP33" s="276"/>
      <c r="LQ33" s="276"/>
      <c r="LR33" s="276"/>
      <c r="LS33" s="276"/>
      <c r="LT33" s="276"/>
      <c r="LU33" s="276"/>
      <c r="LV33" s="276"/>
      <c r="LW33" s="276"/>
      <c r="LX33" s="276"/>
      <c r="LY33" s="276"/>
      <c r="LZ33" s="276"/>
      <c r="MA33" s="276"/>
      <c r="MB33" s="276"/>
      <c r="MC33" s="276"/>
      <c r="MD33" s="276"/>
      <c r="ME33" s="276"/>
      <c r="MF33" s="276"/>
      <c r="MG33" s="276"/>
      <c r="MH33" s="276"/>
      <c r="MI33" s="276"/>
      <c r="MJ33" s="276"/>
      <c r="MK33" s="276"/>
      <c r="ML33" s="276"/>
      <c r="MM33" s="276"/>
      <c r="MN33" s="276"/>
      <c r="MO33" s="276"/>
      <c r="MP33" s="276"/>
      <c r="MQ33" s="276"/>
      <c r="MR33" s="276"/>
      <c r="MS33" s="276"/>
      <c r="MT33" s="276"/>
      <c r="MU33" s="276"/>
      <c r="MV33" s="276"/>
      <c r="MW33" s="276"/>
      <c r="MX33" s="276"/>
      <c r="MY33" s="276"/>
      <c r="MZ33" s="276"/>
      <c r="NA33" s="276"/>
      <c r="NB33" s="276"/>
      <c r="NC33" s="276"/>
      <c r="ND33" s="276"/>
      <c r="NE33" s="276"/>
      <c r="NF33" s="276"/>
      <c r="NG33" s="276"/>
      <c r="NH33" s="276"/>
      <c r="NI33" s="276"/>
      <c r="NJ33" s="276"/>
      <c r="NK33" s="276"/>
      <c r="NL33" s="276"/>
      <c r="NM33" s="276"/>
      <c r="NN33" s="276"/>
      <c r="NO33" s="276"/>
      <c r="NP33" s="276"/>
      <c r="NQ33" s="276"/>
      <c r="NR33" s="276"/>
      <c r="NS33" s="276"/>
      <c r="NT33" s="276"/>
      <c r="NU33" s="276"/>
      <c r="NV33" s="276"/>
      <c r="NW33" s="276"/>
      <c r="NX33" s="276"/>
      <c r="NY33" s="276"/>
      <c r="NZ33" s="276"/>
      <c r="OA33" s="276"/>
      <c r="OB33" s="276"/>
      <c r="OC33" s="276"/>
      <c r="OD33" s="276"/>
      <c r="OE33" s="276"/>
      <c r="OF33" s="276"/>
      <c r="OG33" s="276"/>
      <c r="OH33" s="276"/>
      <c r="OI33" s="276"/>
      <c r="OJ33" s="276"/>
      <c r="OK33" s="276"/>
      <c r="OL33" s="276"/>
      <c r="OM33" s="276"/>
      <c r="ON33" s="276"/>
      <c r="OO33" s="276"/>
      <c r="OP33" s="276"/>
      <c r="OQ33" s="276"/>
      <c r="OR33" s="276"/>
      <c r="OS33" s="276"/>
      <c r="OT33" s="276"/>
      <c r="OU33" s="276"/>
      <c r="OV33" s="276"/>
      <c r="OW33" s="276"/>
      <c r="OX33" s="276"/>
      <c r="OY33" s="276"/>
      <c r="OZ33" s="276"/>
      <c r="PA33" s="276"/>
      <c r="PB33" s="276"/>
      <c r="PC33" s="276"/>
      <c r="PD33" s="276"/>
      <c r="PE33" s="276"/>
      <c r="PF33" s="276"/>
      <c r="PG33" s="276"/>
      <c r="PH33" s="276"/>
      <c r="PI33" s="276"/>
      <c r="PJ33" s="276"/>
      <c r="PK33" s="276"/>
      <c r="PL33" s="276"/>
      <c r="PM33" s="276"/>
      <c r="PN33" s="276"/>
      <c r="PO33" s="276"/>
      <c r="PP33" s="276"/>
      <c r="PQ33" s="276"/>
      <c r="PR33" s="276"/>
      <c r="PS33" s="276"/>
      <c r="PT33" s="276"/>
      <c r="PU33" s="276"/>
      <c r="PV33" s="276"/>
      <c r="PW33" s="276"/>
      <c r="PX33" s="276"/>
      <c r="PY33" s="276"/>
      <c r="PZ33" s="276"/>
      <c r="QA33" s="276"/>
      <c r="QB33" s="276"/>
      <c r="QC33" s="276"/>
      <c r="QD33" s="276"/>
      <c r="QE33" s="276"/>
      <c r="QF33" s="276"/>
      <c r="QG33" s="276"/>
      <c r="QH33" s="276"/>
      <c r="QI33" s="276"/>
      <c r="QJ33" s="276"/>
      <c r="QK33" s="276"/>
      <c r="QL33" s="276"/>
      <c r="QM33" s="276"/>
      <c r="QN33" s="276"/>
      <c r="QO33" s="276"/>
      <c r="QP33" s="276"/>
      <c r="QQ33" s="276"/>
      <c r="QR33" s="276"/>
      <c r="QS33" s="276"/>
      <c r="QT33" s="276"/>
      <c r="QU33" s="276"/>
      <c r="QV33" s="276"/>
      <c r="QW33" s="276"/>
      <c r="QX33" s="276"/>
      <c r="QY33" s="276"/>
      <c r="QZ33" s="276"/>
      <c r="RA33" s="276"/>
      <c r="RB33" s="276"/>
      <c r="RC33" s="276"/>
      <c r="RD33" s="276"/>
      <c r="RE33" s="276"/>
      <c r="RF33" s="276"/>
      <c r="RG33" s="276"/>
      <c r="RH33" s="276"/>
      <c r="RI33" s="276"/>
      <c r="RJ33" s="276"/>
      <c r="RK33" s="276"/>
      <c r="RL33" s="276"/>
      <c r="RM33" s="276"/>
      <c r="RN33" s="276"/>
      <c r="RO33" s="276"/>
      <c r="RP33" s="276"/>
      <c r="RQ33" s="276"/>
      <c r="RR33" s="276"/>
      <c r="RS33" s="276"/>
      <c r="RT33" s="276"/>
      <c r="RU33" s="276"/>
      <c r="RV33" s="276"/>
      <c r="RW33" s="276"/>
      <c r="RX33" s="276"/>
      <c r="RY33" s="276"/>
      <c r="RZ33" s="276"/>
      <c r="SA33" s="276"/>
      <c r="SB33" s="276"/>
      <c r="SC33" s="276"/>
      <c r="SD33" s="276"/>
      <c r="SE33" s="276"/>
      <c r="SF33" s="276"/>
      <c r="SG33" s="276"/>
      <c r="SH33" s="276"/>
      <c r="SI33" s="276"/>
      <c r="SJ33" s="276"/>
      <c r="SK33" s="276"/>
      <c r="SL33" s="276"/>
      <c r="SM33" s="276"/>
      <c r="SN33" s="276"/>
      <c r="SO33" s="276"/>
      <c r="SP33" s="276"/>
      <c r="SQ33" s="276"/>
      <c r="SR33" s="276"/>
      <c r="SS33" s="276"/>
      <c r="ST33" s="276"/>
      <c r="SU33" s="276"/>
      <c r="SV33" s="276"/>
      <c r="SW33" s="276"/>
      <c r="SX33" s="276"/>
      <c r="SY33" s="276"/>
      <c r="SZ33" s="276"/>
      <c r="TA33" s="276"/>
      <c r="TB33" s="276"/>
      <c r="TC33" s="276"/>
      <c r="TD33" s="276"/>
      <c r="TE33" s="276"/>
      <c r="TF33" s="276"/>
      <c r="TG33" s="276"/>
      <c r="TH33" s="276"/>
      <c r="TI33" s="276"/>
      <c r="TJ33" s="276"/>
      <c r="TK33" s="276"/>
      <c r="TL33" s="276"/>
      <c r="TM33" s="276"/>
      <c r="TN33" s="276"/>
      <c r="TO33" s="276"/>
      <c r="TP33" s="276"/>
      <c r="TQ33" s="276"/>
      <c r="TR33" s="276"/>
      <c r="TS33" s="276"/>
      <c r="TT33" s="276"/>
      <c r="TU33" s="276"/>
      <c r="TV33" s="276"/>
      <c r="TW33" s="276"/>
      <c r="TX33" s="276"/>
      <c r="TY33" s="276"/>
      <c r="TZ33" s="276"/>
      <c r="UA33" s="276"/>
      <c r="UB33" s="276"/>
      <c r="UC33" s="276"/>
      <c r="UD33" s="276"/>
      <c r="UE33" s="276"/>
      <c r="UF33" s="276"/>
      <c r="UG33" s="276"/>
      <c r="UH33" s="276"/>
      <c r="UI33" s="276"/>
      <c r="UJ33" s="276"/>
      <c r="UK33" s="276"/>
      <c r="UL33" s="276"/>
      <c r="UM33" s="276"/>
      <c r="UN33" s="276"/>
      <c r="UO33" s="276"/>
      <c r="UP33" s="276"/>
      <c r="UQ33" s="276"/>
      <c r="UR33" s="276"/>
      <c r="US33" s="276"/>
      <c r="UT33" s="276"/>
      <c r="UU33" s="276"/>
      <c r="UV33" s="276"/>
      <c r="UW33" s="276"/>
      <c r="UX33" s="276"/>
      <c r="UY33" s="276"/>
      <c r="UZ33" s="276"/>
      <c r="VA33" s="276"/>
      <c r="VB33" s="276"/>
      <c r="VC33" s="276"/>
      <c r="VD33" s="276"/>
      <c r="VE33" s="276"/>
      <c r="VF33" s="276"/>
      <c r="VG33" s="276"/>
      <c r="VH33" s="276"/>
      <c r="VI33" s="276"/>
      <c r="VJ33" s="276"/>
      <c r="VK33" s="276"/>
      <c r="VL33" s="276"/>
      <c r="VM33" s="276"/>
      <c r="VN33" s="276"/>
      <c r="VO33" s="276"/>
      <c r="VP33" s="276"/>
      <c r="VQ33" s="276"/>
      <c r="VR33" s="276"/>
      <c r="VS33" s="276"/>
      <c r="VT33" s="276"/>
      <c r="VU33" s="276"/>
      <c r="VV33" s="276"/>
      <c r="VW33" s="276"/>
      <c r="VX33" s="276"/>
      <c r="VY33" s="276"/>
      <c r="VZ33" s="276"/>
      <c r="WA33" s="276"/>
      <c r="WB33" s="276"/>
      <c r="WC33" s="276"/>
      <c r="WD33" s="276"/>
      <c r="WE33" s="276"/>
      <c r="WF33" s="276"/>
      <c r="WG33" s="276"/>
      <c r="WH33" s="276"/>
      <c r="WI33" s="276"/>
      <c r="WJ33" s="276"/>
      <c r="WK33" s="276"/>
      <c r="WL33" s="276"/>
      <c r="WM33" s="276"/>
      <c r="WN33" s="276"/>
      <c r="WO33" s="276"/>
      <c r="WP33" s="276"/>
      <c r="WQ33" s="276"/>
      <c r="WR33" s="276"/>
      <c r="WS33" s="276"/>
      <c r="WT33" s="276"/>
      <c r="WU33" s="276"/>
      <c r="WV33" s="276"/>
      <c r="WW33" s="276"/>
      <c r="WX33" s="276"/>
      <c r="WY33" s="276"/>
      <c r="WZ33" s="276"/>
      <c r="XA33" s="276"/>
      <c r="XB33" s="276"/>
      <c r="XC33" s="276"/>
      <c r="XD33" s="276"/>
      <c r="XE33" s="276"/>
      <c r="XF33" s="276"/>
      <c r="XG33" s="276"/>
      <c r="XH33" s="276"/>
      <c r="XI33" s="276"/>
      <c r="XJ33" s="276"/>
      <c r="XK33" s="276"/>
      <c r="XL33" s="276"/>
      <c r="XM33" s="276"/>
      <c r="XN33" s="276"/>
      <c r="XO33" s="276"/>
      <c r="XP33" s="276"/>
      <c r="XQ33" s="276"/>
      <c r="XR33" s="276"/>
      <c r="XS33" s="276"/>
      <c r="XT33" s="276"/>
      <c r="XU33" s="276"/>
      <c r="XV33" s="276"/>
      <c r="XW33" s="276"/>
      <c r="XX33" s="276"/>
      <c r="XY33" s="276"/>
      <c r="XZ33" s="276"/>
      <c r="YA33" s="276"/>
      <c r="YB33" s="276"/>
      <c r="YC33" s="276"/>
      <c r="YD33" s="276"/>
      <c r="YE33" s="276"/>
      <c r="YF33" s="276"/>
      <c r="YG33" s="276"/>
      <c r="YH33" s="276"/>
      <c r="YI33" s="276"/>
      <c r="YJ33" s="276"/>
      <c r="YK33" s="276"/>
      <c r="YL33" s="276"/>
      <c r="YM33" s="276"/>
      <c r="YN33" s="276"/>
      <c r="YO33" s="276"/>
      <c r="YP33" s="276"/>
      <c r="YQ33" s="276"/>
      <c r="YR33" s="276"/>
      <c r="YS33" s="276"/>
      <c r="YT33" s="276"/>
      <c r="YU33" s="276"/>
      <c r="YV33" s="276"/>
      <c r="YW33" s="276"/>
      <c r="YX33" s="276"/>
      <c r="YY33" s="276"/>
      <c r="YZ33" s="276"/>
      <c r="ZA33" s="276"/>
      <c r="ZB33" s="276"/>
      <c r="ZC33" s="276"/>
      <c r="ZD33" s="276"/>
      <c r="ZE33" s="276"/>
      <c r="ZF33" s="276"/>
      <c r="ZG33" s="276"/>
      <c r="ZH33" s="276"/>
      <c r="ZI33" s="276"/>
      <c r="ZJ33" s="276"/>
      <c r="ZK33" s="276"/>
      <c r="ZL33" s="276"/>
      <c r="ZM33" s="276"/>
      <c r="ZN33" s="276"/>
      <c r="ZO33" s="276"/>
      <c r="ZP33" s="276"/>
      <c r="ZQ33" s="276"/>
      <c r="ZR33" s="276"/>
      <c r="ZS33" s="276"/>
      <c r="ZT33" s="276"/>
      <c r="ZU33" s="276"/>
      <c r="ZV33" s="276"/>
      <c r="ZW33" s="276"/>
      <c r="ZX33" s="276"/>
      <c r="ZY33" s="276"/>
      <c r="ZZ33" s="276"/>
      <c r="AAA33" s="276"/>
      <c r="AAB33" s="276"/>
      <c r="AAC33" s="276"/>
      <c r="AAD33" s="276"/>
      <c r="AAE33" s="276"/>
      <c r="AAF33" s="276"/>
      <c r="AAG33" s="276"/>
      <c r="AAH33" s="276"/>
      <c r="AAI33" s="276"/>
      <c r="AAJ33" s="276"/>
      <c r="AAK33" s="276"/>
      <c r="AAL33" s="276"/>
      <c r="AAM33" s="276"/>
      <c r="AAN33" s="276"/>
      <c r="AAO33" s="276"/>
      <c r="AAP33" s="276"/>
      <c r="AAQ33" s="276"/>
      <c r="AAR33" s="276"/>
      <c r="AAS33" s="276"/>
      <c r="AAT33" s="276"/>
      <c r="AAU33" s="276"/>
      <c r="AAV33" s="276"/>
      <c r="AAW33" s="276"/>
      <c r="AAX33" s="276"/>
      <c r="AAY33" s="276"/>
      <c r="AAZ33" s="276"/>
      <c r="ABA33" s="276"/>
      <c r="ABB33" s="276"/>
      <c r="ABC33" s="276"/>
      <c r="ABD33" s="276"/>
      <c r="ABE33" s="276"/>
      <c r="ABF33" s="276"/>
      <c r="ABG33" s="276"/>
      <c r="ABH33" s="276"/>
      <c r="ABI33" s="276"/>
      <c r="ABJ33" s="276"/>
      <c r="ABK33" s="276"/>
      <c r="ABL33" s="276"/>
      <c r="ABM33" s="276"/>
      <c r="ABN33" s="276"/>
      <c r="ABO33" s="276"/>
      <c r="ABP33" s="276"/>
      <c r="ABQ33" s="276"/>
      <c r="ABR33" s="276"/>
      <c r="ABS33" s="276"/>
      <c r="ABT33" s="276"/>
      <c r="ABU33" s="276"/>
      <c r="ABV33" s="276"/>
      <c r="ABW33" s="276"/>
      <c r="ABX33" s="276"/>
      <c r="ABY33" s="276"/>
      <c r="ABZ33" s="276"/>
      <c r="ACA33" s="276"/>
      <c r="ACB33" s="276"/>
      <c r="ACC33" s="276"/>
      <c r="ACD33" s="276"/>
      <c r="ACE33" s="276"/>
      <c r="ACF33" s="276"/>
      <c r="ACG33" s="276"/>
      <c r="ACH33" s="276"/>
      <c r="ACI33" s="276"/>
      <c r="ACJ33" s="276"/>
      <c r="ACK33" s="276"/>
      <c r="ACL33" s="276"/>
      <c r="ACM33" s="276"/>
      <c r="ACN33" s="276"/>
      <c r="ACO33" s="276"/>
      <c r="ACP33" s="276"/>
      <c r="ACQ33" s="276"/>
      <c r="ACR33" s="276"/>
      <c r="ACS33" s="276"/>
      <c r="ACT33" s="276"/>
      <c r="ACU33" s="276"/>
      <c r="ACV33" s="276"/>
      <c r="ACW33" s="276"/>
      <c r="ACX33" s="276"/>
      <c r="ACY33" s="276"/>
      <c r="ACZ33" s="276"/>
      <c r="ADA33" s="276"/>
      <c r="ADB33" s="276"/>
      <c r="ADC33" s="276"/>
      <c r="ADD33" s="276"/>
      <c r="ADE33" s="276"/>
      <c r="ADF33" s="276"/>
      <c r="ADG33" s="276"/>
      <c r="ADH33" s="276"/>
      <c r="ADI33" s="276"/>
      <c r="ADJ33" s="276"/>
      <c r="ADK33" s="276"/>
      <c r="ADL33" s="276"/>
      <c r="ADM33" s="276"/>
      <c r="ADN33" s="276"/>
      <c r="ADO33" s="276"/>
      <c r="ADP33" s="276"/>
      <c r="ADQ33" s="276"/>
      <c r="ADR33" s="276"/>
      <c r="ADS33" s="276"/>
      <c r="ADT33" s="276"/>
      <c r="ADU33" s="276"/>
      <c r="ADV33" s="276"/>
      <c r="ADW33" s="276"/>
      <c r="ADX33" s="276"/>
      <c r="ADY33" s="276"/>
      <c r="ADZ33" s="276"/>
      <c r="AEA33" s="276"/>
      <c r="AEB33" s="276"/>
      <c r="AEC33" s="276"/>
      <c r="AED33" s="276"/>
      <c r="AEE33" s="276"/>
      <c r="AEF33" s="276"/>
      <c r="AEG33" s="276"/>
      <c r="AEH33" s="276"/>
      <c r="AEI33" s="276"/>
      <c r="AEJ33" s="276"/>
      <c r="AEK33" s="276"/>
      <c r="AEL33" s="276"/>
      <c r="AEM33" s="276"/>
      <c r="AEN33" s="276"/>
      <c r="AEO33" s="276"/>
      <c r="AEP33" s="276"/>
      <c r="AEQ33" s="276"/>
      <c r="AER33" s="276"/>
      <c r="AES33" s="276"/>
      <c r="AET33" s="276"/>
      <c r="AEU33" s="276"/>
      <c r="AEV33" s="276"/>
      <c r="AEW33" s="276"/>
      <c r="AEX33" s="276"/>
      <c r="AEY33" s="276"/>
      <c r="AEZ33" s="276"/>
      <c r="AFA33" s="276"/>
      <c r="AFB33" s="276"/>
      <c r="AFC33" s="276"/>
      <c r="AFD33" s="276"/>
      <c r="AFE33" s="276"/>
      <c r="AFF33" s="276"/>
      <c r="AFG33" s="276"/>
      <c r="AFH33" s="276"/>
      <c r="AFI33" s="276"/>
      <c r="AFJ33" s="276"/>
      <c r="AFK33" s="276"/>
      <c r="AFL33" s="276"/>
      <c r="AFM33" s="276"/>
      <c r="AFN33" s="276"/>
      <c r="AFO33" s="276"/>
      <c r="AFP33" s="276"/>
      <c r="AFQ33" s="276"/>
      <c r="AFR33" s="276"/>
      <c r="AFS33" s="276"/>
      <c r="AFT33" s="276"/>
      <c r="AFU33" s="276"/>
      <c r="AFV33" s="276"/>
      <c r="AFW33" s="276"/>
      <c r="AFX33" s="276"/>
      <c r="AFY33" s="276"/>
      <c r="AFZ33" s="276"/>
      <c r="AGA33" s="276"/>
      <c r="AGB33" s="276"/>
      <c r="AGC33" s="276"/>
      <c r="AGD33" s="276"/>
      <c r="AGE33" s="276"/>
      <c r="AGF33" s="276"/>
      <c r="AGG33" s="276"/>
      <c r="AGH33" s="276"/>
      <c r="AGI33" s="276"/>
      <c r="AGJ33" s="276"/>
      <c r="AGK33" s="276"/>
      <c r="AGL33" s="276"/>
      <c r="AGM33" s="276"/>
      <c r="AGN33" s="276"/>
      <c r="AGO33" s="276"/>
      <c r="AGP33" s="276"/>
      <c r="AGQ33" s="276"/>
      <c r="AGR33" s="276"/>
      <c r="AGS33" s="276"/>
      <c r="AGT33" s="276"/>
      <c r="AGU33" s="276"/>
      <c r="AGV33" s="276"/>
      <c r="AGW33" s="276"/>
      <c r="AGX33" s="276"/>
      <c r="AGY33" s="276"/>
      <c r="AGZ33" s="276"/>
      <c r="AHA33" s="276"/>
      <c r="AHB33" s="276"/>
      <c r="AHC33" s="276"/>
      <c r="AHD33" s="276"/>
      <c r="AHE33" s="276"/>
      <c r="AHF33" s="276"/>
      <c r="AHG33" s="276"/>
      <c r="AHH33" s="276"/>
      <c r="AHI33" s="276"/>
      <c r="AHJ33" s="276"/>
      <c r="AHK33" s="276"/>
      <c r="AHL33" s="276"/>
      <c r="AHM33" s="276"/>
      <c r="AHN33" s="276"/>
      <c r="AHO33" s="276"/>
      <c r="AHP33" s="276"/>
      <c r="AHQ33" s="276"/>
      <c r="AHR33" s="276"/>
      <c r="AHS33" s="276"/>
      <c r="AHT33" s="276"/>
      <c r="AHU33" s="276"/>
      <c r="AHV33" s="276"/>
      <c r="AHW33" s="276"/>
      <c r="AHX33" s="276"/>
      <c r="AHY33" s="276"/>
      <c r="AHZ33" s="276"/>
      <c r="AIA33" s="276"/>
      <c r="AIB33" s="276"/>
      <c r="AIC33" s="276"/>
      <c r="AID33" s="276"/>
      <c r="AIE33" s="276"/>
      <c r="AIF33" s="276"/>
      <c r="AIG33" s="276"/>
      <c r="AIH33" s="276"/>
      <c r="AII33" s="276"/>
      <c r="AIJ33" s="276"/>
      <c r="AIK33" s="276"/>
      <c r="AIL33" s="276"/>
      <c r="AIM33" s="276"/>
      <c r="AIN33" s="276"/>
      <c r="AIO33" s="276"/>
      <c r="AIP33" s="276"/>
      <c r="AIQ33" s="276"/>
      <c r="AIR33" s="276"/>
      <c r="AIS33" s="276"/>
      <c r="AIT33" s="276"/>
      <c r="AIU33" s="276"/>
      <c r="AIV33" s="276"/>
      <c r="AIW33" s="276"/>
      <c r="AIX33" s="276"/>
      <c r="AIY33" s="276"/>
      <c r="AIZ33" s="276"/>
      <c r="AJA33" s="276"/>
      <c r="AJB33" s="276"/>
      <c r="AJC33" s="276"/>
      <c r="AJD33" s="276"/>
      <c r="AJE33" s="276"/>
      <c r="AJF33" s="276"/>
      <c r="AJG33" s="276"/>
      <c r="AJH33" s="276"/>
      <c r="AJI33" s="276"/>
      <c r="AJJ33" s="276"/>
      <c r="AJK33" s="276"/>
      <c r="AJL33" s="276"/>
      <c r="AJM33" s="276"/>
      <c r="AJN33" s="276"/>
      <c r="AJO33" s="276"/>
      <c r="AJP33" s="276"/>
      <c r="AJQ33" s="276"/>
      <c r="AJR33" s="276"/>
      <c r="AJS33" s="276"/>
      <c r="AJT33" s="276"/>
      <c r="AJU33" s="276"/>
      <c r="AJV33" s="276"/>
      <c r="AJW33" s="276"/>
      <c r="AJX33" s="276"/>
      <c r="AJY33" s="276"/>
      <c r="AJZ33" s="276"/>
      <c r="AKA33" s="276"/>
      <c r="AKB33" s="276"/>
      <c r="AKC33" s="276"/>
      <c r="AKD33" s="276"/>
      <c r="AKE33" s="276"/>
      <c r="AKF33" s="276"/>
    </row>
    <row r="34" spans="1:968" s="202" customFormat="1">
      <c r="A34" s="174"/>
      <c r="B34" s="194"/>
      <c r="C34" s="193" t="s">
        <v>395</v>
      </c>
      <c r="D34" s="193"/>
      <c r="E34" s="204"/>
      <c r="F34" s="204"/>
      <c r="G34" s="195">
        <f>G33</f>
        <v>0</v>
      </c>
      <c r="H34" s="196">
        <f>H33</f>
        <v>827252.59000000008</v>
      </c>
      <c r="I34" s="196">
        <f>SUM(I33)</f>
        <v>0</v>
      </c>
      <c r="J34" s="196">
        <f t="shared" ref="J34:Q34" si="10">SUM(J33)</f>
        <v>0</v>
      </c>
      <c r="K34" s="196">
        <f t="shared" si="10"/>
        <v>0</v>
      </c>
      <c r="L34" s="196">
        <f t="shared" si="10"/>
        <v>0</v>
      </c>
      <c r="M34" s="196">
        <f t="shared" si="10"/>
        <v>827252.59000000008</v>
      </c>
      <c r="N34" s="196">
        <f t="shared" si="10"/>
        <v>827252.59000000008</v>
      </c>
      <c r="O34" s="196"/>
      <c r="P34" s="196">
        <f t="shared" si="10"/>
        <v>767395.72356215212</v>
      </c>
      <c r="Q34" s="196">
        <f t="shared" si="10"/>
        <v>767395.72356215212</v>
      </c>
      <c r="R34" s="199">
        <f>R33</f>
        <v>0</v>
      </c>
      <c r="S34" s="265"/>
      <c r="T34" s="201">
        <f t="shared" si="8"/>
        <v>0</v>
      </c>
      <c r="U34" s="201">
        <f t="shared" si="9"/>
        <v>0</v>
      </c>
      <c r="V34" s="174"/>
      <c r="W34" s="277"/>
      <c r="X34" s="276"/>
      <c r="Y34" s="276"/>
      <c r="Z34" s="276"/>
      <c r="AA34" s="276"/>
      <c r="AB34" s="276"/>
      <c r="AC34" s="276"/>
      <c r="AD34" s="276"/>
      <c r="AE34" s="276"/>
      <c r="AF34" s="276"/>
      <c r="AG34" s="276"/>
      <c r="AH34" s="276"/>
      <c r="AI34" s="276"/>
      <c r="AJ34" s="276"/>
      <c r="AK34" s="276"/>
      <c r="AL34" s="276"/>
      <c r="AM34" s="276"/>
      <c r="AN34" s="276"/>
      <c r="AO34" s="276"/>
      <c r="AP34" s="276"/>
      <c r="AQ34" s="276"/>
      <c r="AR34" s="276"/>
      <c r="AS34" s="276"/>
      <c r="AT34" s="276"/>
      <c r="AU34" s="276"/>
      <c r="AV34" s="276"/>
      <c r="AW34" s="276"/>
      <c r="AX34" s="276"/>
      <c r="AY34" s="276"/>
      <c r="AZ34" s="276"/>
      <c r="BA34" s="276"/>
      <c r="BB34" s="276"/>
      <c r="BC34" s="276"/>
      <c r="BD34" s="276"/>
      <c r="BE34" s="276"/>
      <c r="BF34" s="276"/>
      <c r="BG34" s="276"/>
      <c r="BH34" s="276"/>
      <c r="BI34" s="276"/>
      <c r="BJ34" s="276"/>
      <c r="BK34" s="276"/>
      <c r="BL34" s="276"/>
      <c r="BM34" s="276"/>
      <c r="BN34" s="276"/>
      <c r="BO34" s="276"/>
      <c r="BP34" s="276"/>
      <c r="BQ34" s="276"/>
      <c r="BR34" s="276"/>
      <c r="BS34" s="276"/>
      <c r="BT34" s="276"/>
      <c r="BU34" s="276"/>
      <c r="BV34" s="276"/>
      <c r="BW34" s="276"/>
      <c r="BX34" s="276"/>
      <c r="BY34" s="276"/>
      <c r="BZ34" s="276"/>
      <c r="CA34" s="276"/>
      <c r="CB34" s="276"/>
      <c r="CC34" s="276"/>
      <c r="CD34" s="276"/>
      <c r="CE34" s="276"/>
      <c r="CF34" s="276"/>
      <c r="CG34" s="276"/>
      <c r="CH34" s="276"/>
      <c r="CI34" s="276"/>
      <c r="CJ34" s="276"/>
      <c r="CK34" s="276"/>
      <c r="CL34" s="276"/>
      <c r="CM34" s="276"/>
      <c r="CN34" s="276"/>
      <c r="CO34" s="276"/>
      <c r="CP34" s="276"/>
      <c r="CQ34" s="276"/>
      <c r="CR34" s="276"/>
      <c r="CS34" s="276"/>
      <c r="CT34" s="276"/>
      <c r="CU34" s="276"/>
      <c r="CV34" s="276"/>
      <c r="CW34" s="276"/>
      <c r="CX34" s="276"/>
      <c r="CY34" s="276"/>
      <c r="CZ34" s="276"/>
      <c r="DA34" s="276"/>
      <c r="DB34" s="276"/>
      <c r="DC34" s="276"/>
      <c r="DD34" s="276"/>
      <c r="DE34" s="276"/>
      <c r="DF34" s="276"/>
      <c r="DG34" s="276"/>
      <c r="DH34" s="276"/>
      <c r="DI34" s="276"/>
      <c r="DJ34" s="276"/>
      <c r="DK34" s="276"/>
      <c r="DL34" s="276"/>
      <c r="DM34" s="276"/>
      <c r="DN34" s="276"/>
      <c r="DO34" s="276"/>
      <c r="DP34" s="276"/>
      <c r="DQ34" s="276"/>
      <c r="DR34" s="276"/>
      <c r="DS34" s="276"/>
      <c r="DT34" s="276"/>
      <c r="DU34" s="276"/>
      <c r="DV34" s="276"/>
      <c r="DW34" s="276"/>
      <c r="DX34" s="276"/>
      <c r="DY34" s="276"/>
      <c r="DZ34" s="276"/>
      <c r="EA34" s="276"/>
      <c r="EB34" s="276"/>
      <c r="EC34" s="276"/>
      <c r="ED34" s="276"/>
      <c r="EE34" s="276"/>
      <c r="EF34" s="276"/>
      <c r="EG34" s="276"/>
      <c r="EH34" s="276"/>
      <c r="EI34" s="276"/>
      <c r="EJ34" s="276"/>
      <c r="EK34" s="276"/>
      <c r="EL34" s="276"/>
      <c r="EM34" s="276"/>
      <c r="EN34" s="276"/>
      <c r="EO34" s="276"/>
      <c r="EP34" s="276"/>
      <c r="EQ34" s="276"/>
      <c r="ER34" s="276"/>
      <c r="ES34" s="276"/>
      <c r="ET34" s="276"/>
      <c r="EU34" s="276"/>
      <c r="EV34" s="276"/>
      <c r="EW34" s="276"/>
      <c r="EX34" s="276"/>
      <c r="EY34" s="276"/>
      <c r="EZ34" s="276"/>
      <c r="FA34" s="276"/>
      <c r="FB34" s="276"/>
      <c r="FC34" s="276"/>
      <c r="FD34" s="276"/>
      <c r="FE34" s="276"/>
      <c r="FF34" s="276"/>
      <c r="FG34" s="276"/>
      <c r="FH34" s="276"/>
      <c r="FI34" s="276"/>
      <c r="FJ34" s="276"/>
      <c r="FK34" s="276"/>
      <c r="FL34" s="276"/>
      <c r="FM34" s="276"/>
      <c r="FN34" s="276"/>
      <c r="FO34" s="276"/>
      <c r="FP34" s="276"/>
      <c r="FQ34" s="276"/>
      <c r="FR34" s="276"/>
      <c r="FS34" s="276"/>
      <c r="FT34" s="276"/>
      <c r="FU34" s="276"/>
      <c r="FV34" s="276"/>
      <c r="FW34" s="276"/>
      <c r="FX34" s="276"/>
      <c r="FY34" s="276"/>
      <c r="FZ34" s="276"/>
      <c r="GA34" s="276"/>
      <c r="GB34" s="276"/>
      <c r="GC34" s="276"/>
      <c r="GD34" s="276"/>
      <c r="GE34" s="276"/>
      <c r="GF34" s="276"/>
      <c r="GG34" s="276"/>
      <c r="GH34" s="276"/>
      <c r="GI34" s="276"/>
      <c r="GJ34" s="276"/>
      <c r="GK34" s="276"/>
      <c r="GL34" s="276"/>
      <c r="GM34" s="276"/>
      <c r="GN34" s="276"/>
      <c r="GO34" s="276"/>
      <c r="GP34" s="276"/>
      <c r="GQ34" s="276"/>
      <c r="GR34" s="276"/>
      <c r="GS34" s="276"/>
      <c r="GT34" s="276"/>
      <c r="GU34" s="276"/>
      <c r="GV34" s="276"/>
      <c r="GW34" s="276"/>
      <c r="GX34" s="276"/>
      <c r="GY34" s="276"/>
      <c r="GZ34" s="276"/>
      <c r="HA34" s="276"/>
      <c r="HB34" s="276"/>
      <c r="HC34" s="276"/>
      <c r="HD34" s="276"/>
      <c r="HE34" s="276"/>
      <c r="HF34" s="276"/>
      <c r="HG34" s="276"/>
      <c r="HH34" s="276"/>
      <c r="HI34" s="276"/>
      <c r="HJ34" s="276"/>
      <c r="HK34" s="276"/>
      <c r="HL34" s="276"/>
      <c r="HM34" s="276"/>
      <c r="HN34" s="276"/>
      <c r="HO34" s="276"/>
      <c r="HP34" s="276"/>
      <c r="HQ34" s="276"/>
      <c r="HR34" s="276"/>
      <c r="HS34" s="276"/>
      <c r="HT34" s="276"/>
      <c r="HU34" s="276"/>
      <c r="HV34" s="276"/>
      <c r="HW34" s="276"/>
      <c r="HX34" s="276"/>
      <c r="HY34" s="276"/>
      <c r="HZ34" s="276"/>
      <c r="IA34" s="276"/>
      <c r="IB34" s="276"/>
      <c r="IC34" s="276"/>
      <c r="ID34" s="276"/>
      <c r="IE34" s="276"/>
      <c r="IF34" s="276"/>
      <c r="IG34" s="276"/>
      <c r="IH34" s="276"/>
      <c r="II34" s="276"/>
      <c r="IJ34" s="276"/>
      <c r="IK34" s="276"/>
      <c r="IL34" s="276"/>
      <c r="IM34" s="276"/>
      <c r="IN34" s="276"/>
      <c r="IO34" s="276"/>
      <c r="IP34" s="276"/>
      <c r="IQ34" s="276"/>
      <c r="IR34" s="276"/>
      <c r="IS34" s="276"/>
      <c r="IT34" s="276"/>
      <c r="IU34" s="276"/>
      <c r="IV34" s="276"/>
      <c r="IW34" s="276"/>
      <c r="IX34" s="276"/>
      <c r="IY34" s="276"/>
      <c r="IZ34" s="276"/>
      <c r="JA34" s="276"/>
      <c r="JB34" s="276"/>
      <c r="JC34" s="276"/>
      <c r="JD34" s="276"/>
      <c r="JE34" s="276"/>
      <c r="JF34" s="276"/>
      <c r="JG34" s="276"/>
      <c r="JH34" s="276"/>
      <c r="JI34" s="276"/>
      <c r="JJ34" s="276"/>
      <c r="JK34" s="276"/>
      <c r="JL34" s="276"/>
      <c r="JM34" s="276"/>
      <c r="JN34" s="276"/>
      <c r="JO34" s="276"/>
      <c r="JP34" s="276"/>
      <c r="JQ34" s="276"/>
      <c r="JR34" s="276"/>
      <c r="JS34" s="276"/>
      <c r="JT34" s="276"/>
      <c r="JU34" s="276"/>
      <c r="JV34" s="276"/>
      <c r="JW34" s="276"/>
      <c r="JX34" s="276"/>
      <c r="JY34" s="276"/>
      <c r="JZ34" s="276"/>
      <c r="KA34" s="276"/>
      <c r="KB34" s="276"/>
      <c r="KC34" s="276"/>
      <c r="KD34" s="276"/>
      <c r="KE34" s="276"/>
      <c r="KF34" s="276"/>
      <c r="KG34" s="276"/>
      <c r="KH34" s="276"/>
      <c r="KI34" s="276"/>
      <c r="KJ34" s="276"/>
      <c r="KK34" s="276"/>
      <c r="KL34" s="276"/>
      <c r="KM34" s="276"/>
      <c r="KN34" s="276"/>
      <c r="KO34" s="276"/>
      <c r="KP34" s="276"/>
      <c r="KQ34" s="276"/>
      <c r="KR34" s="276"/>
      <c r="KS34" s="276"/>
      <c r="KT34" s="276"/>
      <c r="KU34" s="276"/>
      <c r="KV34" s="276"/>
      <c r="KW34" s="276"/>
      <c r="KX34" s="276"/>
      <c r="KY34" s="276"/>
      <c r="KZ34" s="276"/>
      <c r="LA34" s="276"/>
      <c r="LB34" s="276"/>
      <c r="LC34" s="276"/>
      <c r="LD34" s="276"/>
      <c r="LE34" s="276"/>
      <c r="LF34" s="276"/>
      <c r="LG34" s="276"/>
      <c r="LH34" s="276"/>
      <c r="LI34" s="276"/>
      <c r="LJ34" s="276"/>
      <c r="LK34" s="276"/>
      <c r="LL34" s="276"/>
      <c r="LM34" s="276"/>
      <c r="LN34" s="276"/>
      <c r="LO34" s="276"/>
      <c r="LP34" s="276"/>
      <c r="LQ34" s="276"/>
      <c r="LR34" s="276"/>
      <c r="LS34" s="276"/>
      <c r="LT34" s="276"/>
      <c r="LU34" s="276"/>
      <c r="LV34" s="276"/>
      <c r="LW34" s="276"/>
      <c r="LX34" s="276"/>
      <c r="LY34" s="276"/>
      <c r="LZ34" s="276"/>
      <c r="MA34" s="276"/>
      <c r="MB34" s="276"/>
      <c r="MC34" s="276"/>
      <c r="MD34" s="276"/>
      <c r="ME34" s="276"/>
      <c r="MF34" s="276"/>
      <c r="MG34" s="276"/>
      <c r="MH34" s="276"/>
      <c r="MI34" s="276"/>
      <c r="MJ34" s="276"/>
      <c r="MK34" s="276"/>
      <c r="ML34" s="276"/>
      <c r="MM34" s="276"/>
      <c r="MN34" s="276"/>
      <c r="MO34" s="276"/>
      <c r="MP34" s="276"/>
      <c r="MQ34" s="276"/>
      <c r="MR34" s="276"/>
      <c r="MS34" s="276"/>
      <c r="MT34" s="276"/>
      <c r="MU34" s="276"/>
      <c r="MV34" s="276"/>
      <c r="MW34" s="276"/>
      <c r="MX34" s="276"/>
      <c r="MY34" s="276"/>
      <c r="MZ34" s="276"/>
      <c r="NA34" s="276"/>
      <c r="NB34" s="276"/>
      <c r="NC34" s="276"/>
      <c r="ND34" s="276"/>
      <c r="NE34" s="276"/>
      <c r="NF34" s="276"/>
      <c r="NG34" s="276"/>
      <c r="NH34" s="276"/>
      <c r="NI34" s="276"/>
      <c r="NJ34" s="276"/>
      <c r="NK34" s="276"/>
      <c r="NL34" s="276"/>
      <c r="NM34" s="276"/>
      <c r="NN34" s="276"/>
      <c r="NO34" s="276"/>
      <c r="NP34" s="276"/>
      <c r="NQ34" s="276"/>
      <c r="NR34" s="276"/>
      <c r="NS34" s="276"/>
      <c r="NT34" s="276"/>
      <c r="NU34" s="276"/>
      <c r="NV34" s="276"/>
      <c r="NW34" s="276"/>
      <c r="NX34" s="276"/>
      <c r="NY34" s="276"/>
      <c r="NZ34" s="276"/>
      <c r="OA34" s="276"/>
      <c r="OB34" s="276"/>
      <c r="OC34" s="276"/>
      <c r="OD34" s="276"/>
      <c r="OE34" s="276"/>
      <c r="OF34" s="276"/>
      <c r="OG34" s="276"/>
      <c r="OH34" s="276"/>
      <c r="OI34" s="276"/>
      <c r="OJ34" s="276"/>
      <c r="OK34" s="276"/>
      <c r="OL34" s="276"/>
      <c r="OM34" s="276"/>
      <c r="ON34" s="276"/>
      <c r="OO34" s="276"/>
      <c r="OP34" s="276"/>
      <c r="OQ34" s="276"/>
      <c r="OR34" s="276"/>
      <c r="OS34" s="276"/>
      <c r="OT34" s="276"/>
      <c r="OU34" s="276"/>
      <c r="OV34" s="276"/>
      <c r="OW34" s="276"/>
      <c r="OX34" s="276"/>
      <c r="OY34" s="276"/>
      <c r="OZ34" s="276"/>
      <c r="PA34" s="276"/>
      <c r="PB34" s="276"/>
      <c r="PC34" s="276"/>
      <c r="PD34" s="276"/>
      <c r="PE34" s="276"/>
      <c r="PF34" s="276"/>
      <c r="PG34" s="276"/>
      <c r="PH34" s="276"/>
      <c r="PI34" s="276"/>
      <c r="PJ34" s="276"/>
      <c r="PK34" s="276"/>
      <c r="PL34" s="276"/>
      <c r="PM34" s="276"/>
      <c r="PN34" s="276"/>
      <c r="PO34" s="276"/>
      <c r="PP34" s="276"/>
      <c r="PQ34" s="276"/>
      <c r="PR34" s="276"/>
      <c r="PS34" s="276"/>
      <c r="PT34" s="276"/>
      <c r="PU34" s="276"/>
      <c r="PV34" s="276"/>
      <c r="PW34" s="276"/>
      <c r="PX34" s="276"/>
      <c r="PY34" s="276"/>
      <c r="PZ34" s="276"/>
      <c r="QA34" s="276"/>
      <c r="QB34" s="276"/>
      <c r="QC34" s="276"/>
      <c r="QD34" s="276"/>
      <c r="QE34" s="276"/>
      <c r="QF34" s="276"/>
      <c r="QG34" s="276"/>
      <c r="QH34" s="276"/>
      <c r="QI34" s="276"/>
      <c r="QJ34" s="276"/>
      <c r="QK34" s="276"/>
      <c r="QL34" s="276"/>
      <c r="QM34" s="276"/>
      <c r="QN34" s="276"/>
      <c r="QO34" s="276"/>
      <c r="QP34" s="276"/>
      <c r="QQ34" s="276"/>
      <c r="QR34" s="276"/>
      <c r="QS34" s="276"/>
      <c r="QT34" s="276"/>
      <c r="QU34" s="276"/>
      <c r="QV34" s="276"/>
      <c r="QW34" s="276"/>
      <c r="QX34" s="276"/>
      <c r="QY34" s="276"/>
      <c r="QZ34" s="276"/>
      <c r="RA34" s="276"/>
      <c r="RB34" s="276"/>
      <c r="RC34" s="276"/>
      <c r="RD34" s="276"/>
      <c r="RE34" s="276"/>
      <c r="RF34" s="276"/>
      <c r="RG34" s="276"/>
      <c r="RH34" s="276"/>
      <c r="RI34" s="276"/>
      <c r="RJ34" s="276"/>
      <c r="RK34" s="276"/>
      <c r="RL34" s="276"/>
      <c r="RM34" s="276"/>
      <c r="RN34" s="276"/>
      <c r="RO34" s="276"/>
      <c r="RP34" s="276"/>
      <c r="RQ34" s="276"/>
      <c r="RR34" s="276"/>
      <c r="RS34" s="276"/>
      <c r="RT34" s="276"/>
      <c r="RU34" s="276"/>
      <c r="RV34" s="276"/>
      <c r="RW34" s="276"/>
      <c r="RX34" s="276"/>
      <c r="RY34" s="276"/>
      <c r="RZ34" s="276"/>
      <c r="SA34" s="276"/>
      <c r="SB34" s="276"/>
      <c r="SC34" s="276"/>
      <c r="SD34" s="276"/>
      <c r="SE34" s="276"/>
      <c r="SF34" s="276"/>
      <c r="SG34" s="276"/>
      <c r="SH34" s="276"/>
      <c r="SI34" s="276"/>
      <c r="SJ34" s="276"/>
      <c r="SK34" s="276"/>
      <c r="SL34" s="276"/>
      <c r="SM34" s="276"/>
      <c r="SN34" s="276"/>
      <c r="SO34" s="276"/>
      <c r="SP34" s="276"/>
      <c r="SQ34" s="276"/>
      <c r="SR34" s="276"/>
      <c r="SS34" s="276"/>
      <c r="ST34" s="276"/>
      <c r="SU34" s="276"/>
      <c r="SV34" s="276"/>
      <c r="SW34" s="276"/>
      <c r="SX34" s="276"/>
      <c r="SY34" s="276"/>
      <c r="SZ34" s="276"/>
      <c r="TA34" s="276"/>
      <c r="TB34" s="276"/>
      <c r="TC34" s="276"/>
      <c r="TD34" s="276"/>
      <c r="TE34" s="276"/>
      <c r="TF34" s="276"/>
      <c r="TG34" s="276"/>
      <c r="TH34" s="276"/>
      <c r="TI34" s="276"/>
      <c r="TJ34" s="276"/>
      <c r="TK34" s="276"/>
      <c r="TL34" s="276"/>
      <c r="TM34" s="276"/>
      <c r="TN34" s="276"/>
      <c r="TO34" s="276"/>
      <c r="TP34" s="276"/>
      <c r="TQ34" s="276"/>
      <c r="TR34" s="276"/>
      <c r="TS34" s="276"/>
      <c r="TT34" s="276"/>
      <c r="TU34" s="276"/>
      <c r="TV34" s="276"/>
      <c r="TW34" s="276"/>
      <c r="TX34" s="276"/>
      <c r="TY34" s="276"/>
      <c r="TZ34" s="276"/>
      <c r="UA34" s="276"/>
      <c r="UB34" s="276"/>
      <c r="UC34" s="276"/>
      <c r="UD34" s="276"/>
      <c r="UE34" s="276"/>
      <c r="UF34" s="276"/>
      <c r="UG34" s="276"/>
      <c r="UH34" s="276"/>
      <c r="UI34" s="276"/>
      <c r="UJ34" s="276"/>
      <c r="UK34" s="276"/>
      <c r="UL34" s="276"/>
      <c r="UM34" s="276"/>
      <c r="UN34" s="276"/>
      <c r="UO34" s="276"/>
      <c r="UP34" s="276"/>
      <c r="UQ34" s="276"/>
      <c r="UR34" s="276"/>
      <c r="US34" s="276"/>
      <c r="UT34" s="276"/>
      <c r="UU34" s="276"/>
      <c r="UV34" s="276"/>
      <c r="UW34" s="276"/>
      <c r="UX34" s="276"/>
      <c r="UY34" s="276"/>
      <c r="UZ34" s="276"/>
      <c r="VA34" s="276"/>
      <c r="VB34" s="276"/>
      <c r="VC34" s="276"/>
      <c r="VD34" s="276"/>
      <c r="VE34" s="276"/>
      <c r="VF34" s="276"/>
      <c r="VG34" s="276"/>
      <c r="VH34" s="276"/>
      <c r="VI34" s="276"/>
      <c r="VJ34" s="276"/>
      <c r="VK34" s="276"/>
      <c r="VL34" s="276"/>
      <c r="VM34" s="276"/>
      <c r="VN34" s="276"/>
      <c r="VO34" s="276"/>
      <c r="VP34" s="276"/>
      <c r="VQ34" s="276"/>
      <c r="VR34" s="276"/>
      <c r="VS34" s="276"/>
      <c r="VT34" s="276"/>
      <c r="VU34" s="276"/>
      <c r="VV34" s="276"/>
      <c r="VW34" s="276"/>
      <c r="VX34" s="276"/>
      <c r="VY34" s="276"/>
      <c r="VZ34" s="276"/>
      <c r="WA34" s="276"/>
      <c r="WB34" s="276"/>
      <c r="WC34" s="276"/>
      <c r="WD34" s="276"/>
      <c r="WE34" s="276"/>
      <c r="WF34" s="276"/>
      <c r="WG34" s="276"/>
      <c r="WH34" s="276"/>
      <c r="WI34" s="276"/>
      <c r="WJ34" s="276"/>
      <c r="WK34" s="276"/>
      <c r="WL34" s="276"/>
      <c r="WM34" s="276"/>
      <c r="WN34" s="276"/>
      <c r="WO34" s="276"/>
      <c r="WP34" s="276"/>
      <c r="WQ34" s="276"/>
      <c r="WR34" s="276"/>
      <c r="WS34" s="276"/>
      <c r="WT34" s="276"/>
      <c r="WU34" s="276"/>
      <c r="WV34" s="276"/>
      <c r="WW34" s="276"/>
      <c r="WX34" s="276"/>
      <c r="WY34" s="276"/>
      <c r="WZ34" s="276"/>
      <c r="XA34" s="276"/>
      <c r="XB34" s="276"/>
      <c r="XC34" s="276"/>
      <c r="XD34" s="276"/>
      <c r="XE34" s="276"/>
      <c r="XF34" s="276"/>
      <c r="XG34" s="276"/>
      <c r="XH34" s="276"/>
      <c r="XI34" s="276"/>
      <c r="XJ34" s="276"/>
      <c r="XK34" s="276"/>
      <c r="XL34" s="276"/>
      <c r="XM34" s="276"/>
      <c r="XN34" s="276"/>
      <c r="XO34" s="276"/>
      <c r="XP34" s="276"/>
      <c r="XQ34" s="276"/>
      <c r="XR34" s="276"/>
      <c r="XS34" s="276"/>
      <c r="XT34" s="276"/>
      <c r="XU34" s="276"/>
      <c r="XV34" s="276"/>
      <c r="XW34" s="276"/>
      <c r="XX34" s="276"/>
      <c r="XY34" s="276"/>
      <c r="XZ34" s="276"/>
      <c r="YA34" s="276"/>
      <c r="YB34" s="276"/>
      <c r="YC34" s="276"/>
      <c r="YD34" s="276"/>
      <c r="YE34" s="276"/>
      <c r="YF34" s="276"/>
      <c r="YG34" s="276"/>
      <c r="YH34" s="276"/>
      <c r="YI34" s="276"/>
      <c r="YJ34" s="276"/>
      <c r="YK34" s="276"/>
      <c r="YL34" s="276"/>
      <c r="YM34" s="276"/>
      <c r="YN34" s="276"/>
      <c r="YO34" s="276"/>
      <c r="YP34" s="276"/>
      <c r="YQ34" s="276"/>
      <c r="YR34" s="276"/>
      <c r="YS34" s="276"/>
      <c r="YT34" s="276"/>
      <c r="YU34" s="276"/>
      <c r="YV34" s="276"/>
      <c r="YW34" s="276"/>
      <c r="YX34" s="276"/>
      <c r="YY34" s="276"/>
      <c r="YZ34" s="276"/>
      <c r="ZA34" s="276"/>
      <c r="ZB34" s="276"/>
      <c r="ZC34" s="276"/>
      <c r="ZD34" s="276"/>
      <c r="ZE34" s="276"/>
      <c r="ZF34" s="276"/>
      <c r="ZG34" s="276"/>
      <c r="ZH34" s="276"/>
      <c r="ZI34" s="276"/>
      <c r="ZJ34" s="276"/>
      <c r="ZK34" s="276"/>
      <c r="ZL34" s="276"/>
      <c r="ZM34" s="276"/>
      <c r="ZN34" s="276"/>
      <c r="ZO34" s="276"/>
      <c r="ZP34" s="276"/>
      <c r="ZQ34" s="276"/>
      <c r="ZR34" s="276"/>
      <c r="ZS34" s="276"/>
      <c r="ZT34" s="276"/>
      <c r="ZU34" s="276"/>
      <c r="ZV34" s="276"/>
      <c r="ZW34" s="276"/>
      <c r="ZX34" s="276"/>
      <c r="ZY34" s="276"/>
      <c r="ZZ34" s="276"/>
      <c r="AAA34" s="276"/>
      <c r="AAB34" s="276"/>
      <c r="AAC34" s="276"/>
      <c r="AAD34" s="276"/>
      <c r="AAE34" s="276"/>
      <c r="AAF34" s="276"/>
      <c r="AAG34" s="276"/>
      <c r="AAH34" s="276"/>
      <c r="AAI34" s="276"/>
      <c r="AAJ34" s="276"/>
      <c r="AAK34" s="276"/>
      <c r="AAL34" s="276"/>
      <c r="AAM34" s="276"/>
      <c r="AAN34" s="276"/>
      <c r="AAO34" s="276"/>
      <c r="AAP34" s="276"/>
      <c r="AAQ34" s="276"/>
      <c r="AAR34" s="276"/>
      <c r="AAS34" s="276"/>
      <c r="AAT34" s="276"/>
      <c r="AAU34" s="276"/>
      <c r="AAV34" s="276"/>
      <c r="AAW34" s="276"/>
      <c r="AAX34" s="276"/>
      <c r="AAY34" s="276"/>
      <c r="AAZ34" s="276"/>
      <c r="ABA34" s="276"/>
      <c r="ABB34" s="276"/>
      <c r="ABC34" s="276"/>
      <c r="ABD34" s="276"/>
      <c r="ABE34" s="276"/>
      <c r="ABF34" s="276"/>
      <c r="ABG34" s="276"/>
      <c r="ABH34" s="276"/>
      <c r="ABI34" s="276"/>
      <c r="ABJ34" s="276"/>
      <c r="ABK34" s="276"/>
      <c r="ABL34" s="276"/>
      <c r="ABM34" s="276"/>
      <c r="ABN34" s="276"/>
      <c r="ABO34" s="276"/>
      <c r="ABP34" s="276"/>
      <c r="ABQ34" s="276"/>
      <c r="ABR34" s="276"/>
      <c r="ABS34" s="276"/>
      <c r="ABT34" s="276"/>
      <c r="ABU34" s="276"/>
      <c r="ABV34" s="276"/>
      <c r="ABW34" s="276"/>
      <c r="ABX34" s="276"/>
      <c r="ABY34" s="276"/>
      <c r="ABZ34" s="276"/>
      <c r="ACA34" s="276"/>
      <c r="ACB34" s="276"/>
      <c r="ACC34" s="276"/>
      <c r="ACD34" s="276"/>
      <c r="ACE34" s="276"/>
      <c r="ACF34" s="276"/>
      <c r="ACG34" s="276"/>
      <c r="ACH34" s="276"/>
      <c r="ACI34" s="276"/>
      <c r="ACJ34" s="276"/>
      <c r="ACK34" s="276"/>
      <c r="ACL34" s="276"/>
      <c r="ACM34" s="276"/>
      <c r="ACN34" s="276"/>
      <c r="ACO34" s="276"/>
      <c r="ACP34" s="276"/>
      <c r="ACQ34" s="276"/>
      <c r="ACR34" s="276"/>
      <c r="ACS34" s="276"/>
      <c r="ACT34" s="276"/>
      <c r="ACU34" s="276"/>
      <c r="ACV34" s="276"/>
      <c r="ACW34" s="276"/>
      <c r="ACX34" s="276"/>
      <c r="ACY34" s="276"/>
      <c r="ACZ34" s="276"/>
      <c r="ADA34" s="276"/>
      <c r="ADB34" s="276"/>
      <c r="ADC34" s="276"/>
      <c r="ADD34" s="276"/>
      <c r="ADE34" s="276"/>
      <c r="ADF34" s="276"/>
      <c r="ADG34" s="276"/>
      <c r="ADH34" s="276"/>
      <c r="ADI34" s="276"/>
      <c r="ADJ34" s="276"/>
      <c r="ADK34" s="276"/>
      <c r="ADL34" s="276"/>
      <c r="ADM34" s="276"/>
      <c r="ADN34" s="276"/>
      <c r="ADO34" s="276"/>
      <c r="ADP34" s="276"/>
      <c r="ADQ34" s="276"/>
      <c r="ADR34" s="276"/>
      <c r="ADS34" s="276"/>
      <c r="ADT34" s="276"/>
      <c r="ADU34" s="276"/>
      <c r="ADV34" s="276"/>
      <c r="ADW34" s="276"/>
      <c r="ADX34" s="276"/>
      <c r="ADY34" s="276"/>
      <c r="ADZ34" s="276"/>
      <c r="AEA34" s="276"/>
      <c r="AEB34" s="276"/>
      <c r="AEC34" s="276"/>
      <c r="AED34" s="276"/>
      <c r="AEE34" s="276"/>
      <c r="AEF34" s="276"/>
      <c r="AEG34" s="276"/>
      <c r="AEH34" s="276"/>
      <c r="AEI34" s="276"/>
      <c r="AEJ34" s="276"/>
      <c r="AEK34" s="276"/>
      <c r="AEL34" s="276"/>
      <c r="AEM34" s="276"/>
      <c r="AEN34" s="276"/>
      <c r="AEO34" s="276"/>
      <c r="AEP34" s="276"/>
      <c r="AEQ34" s="276"/>
      <c r="AER34" s="276"/>
      <c r="AES34" s="276"/>
      <c r="AET34" s="276"/>
      <c r="AEU34" s="276"/>
      <c r="AEV34" s="276"/>
      <c r="AEW34" s="276"/>
      <c r="AEX34" s="276"/>
      <c r="AEY34" s="276"/>
      <c r="AEZ34" s="276"/>
      <c r="AFA34" s="276"/>
      <c r="AFB34" s="276"/>
      <c r="AFC34" s="276"/>
      <c r="AFD34" s="276"/>
      <c r="AFE34" s="276"/>
      <c r="AFF34" s="276"/>
      <c r="AFG34" s="276"/>
      <c r="AFH34" s="276"/>
      <c r="AFI34" s="276"/>
      <c r="AFJ34" s="276"/>
      <c r="AFK34" s="276"/>
      <c r="AFL34" s="276"/>
      <c r="AFM34" s="276"/>
      <c r="AFN34" s="276"/>
      <c r="AFO34" s="276"/>
      <c r="AFP34" s="276"/>
      <c r="AFQ34" s="276"/>
      <c r="AFR34" s="276"/>
      <c r="AFS34" s="276"/>
      <c r="AFT34" s="276"/>
      <c r="AFU34" s="276"/>
      <c r="AFV34" s="276"/>
      <c r="AFW34" s="276"/>
      <c r="AFX34" s="276"/>
      <c r="AFY34" s="276"/>
      <c r="AFZ34" s="276"/>
      <c r="AGA34" s="276"/>
      <c r="AGB34" s="276"/>
      <c r="AGC34" s="276"/>
      <c r="AGD34" s="276"/>
      <c r="AGE34" s="276"/>
      <c r="AGF34" s="276"/>
      <c r="AGG34" s="276"/>
      <c r="AGH34" s="276"/>
      <c r="AGI34" s="276"/>
      <c r="AGJ34" s="276"/>
      <c r="AGK34" s="276"/>
      <c r="AGL34" s="276"/>
      <c r="AGM34" s="276"/>
      <c r="AGN34" s="276"/>
      <c r="AGO34" s="276"/>
      <c r="AGP34" s="276"/>
      <c r="AGQ34" s="276"/>
      <c r="AGR34" s="276"/>
      <c r="AGS34" s="276"/>
      <c r="AGT34" s="276"/>
      <c r="AGU34" s="276"/>
      <c r="AGV34" s="276"/>
      <c r="AGW34" s="276"/>
      <c r="AGX34" s="276"/>
      <c r="AGY34" s="276"/>
      <c r="AGZ34" s="276"/>
      <c r="AHA34" s="276"/>
      <c r="AHB34" s="276"/>
      <c r="AHC34" s="276"/>
      <c r="AHD34" s="276"/>
      <c r="AHE34" s="276"/>
      <c r="AHF34" s="276"/>
      <c r="AHG34" s="276"/>
      <c r="AHH34" s="276"/>
      <c r="AHI34" s="276"/>
      <c r="AHJ34" s="276"/>
      <c r="AHK34" s="276"/>
      <c r="AHL34" s="276"/>
      <c r="AHM34" s="276"/>
      <c r="AHN34" s="276"/>
      <c r="AHO34" s="276"/>
      <c r="AHP34" s="276"/>
      <c r="AHQ34" s="276"/>
      <c r="AHR34" s="276"/>
      <c r="AHS34" s="276"/>
      <c r="AHT34" s="276"/>
      <c r="AHU34" s="276"/>
      <c r="AHV34" s="276"/>
      <c r="AHW34" s="276"/>
      <c r="AHX34" s="276"/>
      <c r="AHY34" s="276"/>
      <c r="AHZ34" s="276"/>
      <c r="AIA34" s="276"/>
      <c r="AIB34" s="276"/>
      <c r="AIC34" s="276"/>
      <c r="AID34" s="276"/>
      <c r="AIE34" s="276"/>
      <c r="AIF34" s="276"/>
      <c r="AIG34" s="276"/>
      <c r="AIH34" s="276"/>
      <c r="AII34" s="276"/>
      <c r="AIJ34" s="276"/>
      <c r="AIK34" s="276"/>
      <c r="AIL34" s="276"/>
      <c r="AIM34" s="276"/>
      <c r="AIN34" s="276"/>
      <c r="AIO34" s="276"/>
      <c r="AIP34" s="276"/>
      <c r="AIQ34" s="276"/>
      <c r="AIR34" s="276"/>
      <c r="AIS34" s="276"/>
      <c r="AIT34" s="276"/>
      <c r="AIU34" s="276"/>
      <c r="AIV34" s="276"/>
      <c r="AIW34" s="276"/>
      <c r="AIX34" s="276"/>
      <c r="AIY34" s="276"/>
      <c r="AIZ34" s="276"/>
      <c r="AJA34" s="276"/>
      <c r="AJB34" s="276"/>
      <c r="AJC34" s="276"/>
      <c r="AJD34" s="276"/>
      <c r="AJE34" s="276"/>
      <c r="AJF34" s="276"/>
      <c r="AJG34" s="276"/>
      <c r="AJH34" s="276"/>
      <c r="AJI34" s="276"/>
      <c r="AJJ34" s="276"/>
      <c r="AJK34" s="276"/>
      <c r="AJL34" s="276"/>
      <c r="AJM34" s="276"/>
      <c r="AJN34" s="276"/>
      <c r="AJO34" s="276"/>
      <c r="AJP34" s="276"/>
      <c r="AJQ34" s="276"/>
      <c r="AJR34" s="276"/>
      <c r="AJS34" s="276"/>
      <c r="AJT34" s="276"/>
      <c r="AJU34" s="276"/>
      <c r="AJV34" s="276"/>
      <c r="AJW34" s="276"/>
      <c r="AJX34" s="276"/>
      <c r="AJY34" s="276"/>
      <c r="AJZ34" s="276"/>
      <c r="AKA34" s="276"/>
      <c r="AKB34" s="276"/>
      <c r="AKC34" s="276"/>
      <c r="AKD34" s="276"/>
      <c r="AKE34" s="276"/>
      <c r="AKF34" s="276"/>
    </row>
    <row r="35" spans="1:968" s="174" customFormat="1" ht="14.25">
      <c r="B35" s="206" t="s">
        <v>312</v>
      </c>
      <c r="C35" s="203" t="s">
        <v>393</v>
      </c>
      <c r="D35" s="905"/>
      <c r="E35" s="85"/>
      <c r="F35" s="25"/>
      <c r="G35" s="899"/>
      <c r="H35" s="189"/>
      <c r="I35" s="189"/>
      <c r="J35" s="189"/>
      <c r="K35" s="190"/>
      <c r="L35" s="191"/>
      <c r="M35" s="191"/>
      <c r="N35" s="191"/>
      <c r="O35" s="192"/>
      <c r="P35" s="192"/>
      <c r="Q35" s="192"/>
      <c r="R35" s="192"/>
      <c r="S35" s="264"/>
      <c r="T35" s="188"/>
      <c r="U35" s="188"/>
      <c r="W35" s="277"/>
      <c r="X35" s="276"/>
      <c r="Y35" s="276"/>
      <c r="Z35" s="276"/>
      <c r="AA35" s="276"/>
      <c r="AB35" s="276"/>
      <c r="AC35" s="276"/>
      <c r="AD35" s="276"/>
      <c r="AE35" s="276"/>
      <c r="AF35" s="276"/>
      <c r="AG35" s="276"/>
      <c r="AH35" s="276"/>
      <c r="AI35" s="276"/>
      <c r="AJ35" s="276"/>
      <c r="AK35" s="276"/>
      <c r="AL35" s="276"/>
      <c r="AM35" s="276"/>
      <c r="AN35" s="276"/>
      <c r="AO35" s="276"/>
      <c r="AP35" s="276"/>
      <c r="AQ35" s="276"/>
      <c r="AR35" s="276"/>
      <c r="AS35" s="276"/>
      <c r="AT35" s="276"/>
      <c r="AU35" s="276"/>
      <c r="AV35" s="276"/>
      <c r="AW35" s="276"/>
      <c r="AX35" s="276"/>
      <c r="AY35" s="276"/>
      <c r="AZ35" s="276"/>
      <c r="BA35" s="276"/>
      <c r="BB35" s="276"/>
      <c r="BC35" s="276"/>
      <c r="BD35" s="276"/>
      <c r="BE35" s="276"/>
      <c r="BF35" s="276"/>
      <c r="BG35" s="276"/>
      <c r="BH35" s="276"/>
      <c r="BI35" s="276"/>
      <c r="BJ35" s="276"/>
      <c r="BK35" s="276"/>
      <c r="BL35" s="276"/>
      <c r="BM35" s="276"/>
      <c r="BN35" s="276"/>
      <c r="BO35" s="276"/>
      <c r="BP35" s="276"/>
      <c r="BQ35" s="276"/>
      <c r="BR35" s="276"/>
      <c r="BS35" s="276"/>
      <c r="BT35" s="276"/>
      <c r="BU35" s="276"/>
      <c r="BV35" s="276"/>
      <c r="BW35" s="276"/>
      <c r="BX35" s="276"/>
      <c r="BY35" s="276"/>
      <c r="BZ35" s="276"/>
      <c r="CA35" s="276"/>
      <c r="CB35" s="276"/>
      <c r="CC35" s="276"/>
      <c r="CD35" s="276"/>
      <c r="CE35" s="276"/>
      <c r="CF35" s="276"/>
      <c r="CG35" s="276"/>
      <c r="CH35" s="276"/>
      <c r="CI35" s="276"/>
      <c r="CJ35" s="276"/>
      <c r="CK35" s="276"/>
      <c r="CL35" s="276"/>
      <c r="CM35" s="276"/>
      <c r="CN35" s="276"/>
      <c r="CO35" s="276"/>
      <c r="CP35" s="276"/>
      <c r="CQ35" s="276"/>
      <c r="CR35" s="276"/>
      <c r="CS35" s="276"/>
      <c r="CT35" s="276"/>
      <c r="CU35" s="276"/>
      <c r="CV35" s="276"/>
      <c r="CW35" s="276"/>
      <c r="CX35" s="276"/>
      <c r="CY35" s="276"/>
      <c r="CZ35" s="276"/>
      <c r="DA35" s="276"/>
      <c r="DB35" s="276"/>
      <c r="DC35" s="276"/>
      <c r="DD35" s="276"/>
      <c r="DE35" s="276"/>
      <c r="DF35" s="276"/>
      <c r="DG35" s="276"/>
      <c r="DH35" s="276"/>
      <c r="DI35" s="276"/>
      <c r="DJ35" s="276"/>
      <c r="DK35" s="276"/>
      <c r="DL35" s="276"/>
      <c r="DM35" s="276"/>
      <c r="DN35" s="276"/>
      <c r="DO35" s="276"/>
      <c r="DP35" s="276"/>
      <c r="DQ35" s="276"/>
      <c r="DR35" s="276"/>
      <c r="DS35" s="276"/>
      <c r="DT35" s="276"/>
      <c r="DU35" s="276"/>
      <c r="DV35" s="276"/>
      <c r="DW35" s="276"/>
      <c r="DX35" s="276"/>
      <c r="DY35" s="276"/>
      <c r="DZ35" s="276"/>
      <c r="EA35" s="276"/>
      <c r="EB35" s="276"/>
      <c r="EC35" s="276"/>
      <c r="ED35" s="276"/>
      <c r="EE35" s="276"/>
      <c r="EF35" s="276"/>
      <c r="EG35" s="276"/>
      <c r="EH35" s="276"/>
      <c r="EI35" s="276"/>
      <c r="EJ35" s="276"/>
      <c r="EK35" s="276"/>
      <c r="EL35" s="276"/>
      <c r="EM35" s="276"/>
      <c r="EN35" s="276"/>
      <c r="EO35" s="276"/>
      <c r="EP35" s="276"/>
      <c r="EQ35" s="276"/>
      <c r="ER35" s="276"/>
      <c r="ES35" s="276"/>
      <c r="ET35" s="276"/>
      <c r="EU35" s="276"/>
      <c r="EV35" s="276"/>
      <c r="EW35" s="276"/>
      <c r="EX35" s="276"/>
      <c r="EY35" s="276"/>
      <c r="EZ35" s="276"/>
      <c r="FA35" s="276"/>
      <c r="FB35" s="276"/>
      <c r="FC35" s="276"/>
      <c r="FD35" s="276"/>
      <c r="FE35" s="276"/>
      <c r="FF35" s="276"/>
      <c r="FG35" s="276"/>
      <c r="FH35" s="276"/>
      <c r="FI35" s="276"/>
      <c r="FJ35" s="276"/>
      <c r="FK35" s="276"/>
      <c r="FL35" s="276"/>
      <c r="FM35" s="276"/>
      <c r="FN35" s="276"/>
      <c r="FO35" s="276"/>
      <c r="FP35" s="276"/>
      <c r="FQ35" s="276"/>
      <c r="FR35" s="276"/>
      <c r="FS35" s="276"/>
      <c r="FT35" s="276"/>
      <c r="FU35" s="276"/>
      <c r="FV35" s="276"/>
      <c r="FW35" s="276"/>
      <c r="FX35" s="276"/>
      <c r="FY35" s="276"/>
      <c r="FZ35" s="276"/>
      <c r="GA35" s="276"/>
      <c r="GB35" s="276"/>
      <c r="GC35" s="276"/>
      <c r="GD35" s="276"/>
      <c r="GE35" s="276"/>
      <c r="GF35" s="276"/>
      <c r="GG35" s="276"/>
      <c r="GH35" s="276"/>
      <c r="GI35" s="276"/>
      <c r="GJ35" s="276"/>
      <c r="GK35" s="276"/>
      <c r="GL35" s="276"/>
      <c r="GM35" s="276"/>
      <c r="GN35" s="276"/>
      <c r="GO35" s="276"/>
      <c r="GP35" s="276"/>
      <c r="GQ35" s="276"/>
      <c r="GR35" s="276"/>
      <c r="GS35" s="276"/>
      <c r="GT35" s="276"/>
      <c r="GU35" s="276"/>
      <c r="GV35" s="276"/>
      <c r="GW35" s="276"/>
      <c r="GX35" s="276"/>
      <c r="GY35" s="276"/>
      <c r="GZ35" s="276"/>
      <c r="HA35" s="276"/>
      <c r="HB35" s="276"/>
      <c r="HC35" s="276"/>
      <c r="HD35" s="276"/>
      <c r="HE35" s="276"/>
      <c r="HF35" s="276"/>
      <c r="HG35" s="276"/>
      <c r="HH35" s="276"/>
      <c r="HI35" s="276"/>
      <c r="HJ35" s="276"/>
      <c r="HK35" s="276"/>
      <c r="HL35" s="276"/>
      <c r="HM35" s="276"/>
      <c r="HN35" s="276"/>
      <c r="HO35" s="276"/>
      <c r="HP35" s="276"/>
      <c r="HQ35" s="276"/>
      <c r="HR35" s="276"/>
      <c r="HS35" s="276"/>
      <c r="HT35" s="276"/>
      <c r="HU35" s="276"/>
      <c r="HV35" s="276"/>
      <c r="HW35" s="276"/>
      <c r="HX35" s="276"/>
      <c r="HY35" s="276"/>
      <c r="HZ35" s="276"/>
      <c r="IA35" s="276"/>
      <c r="IB35" s="276"/>
      <c r="IC35" s="276"/>
      <c r="ID35" s="276"/>
      <c r="IE35" s="276"/>
      <c r="IF35" s="276"/>
      <c r="IG35" s="276"/>
      <c r="IH35" s="276"/>
      <c r="II35" s="276"/>
      <c r="IJ35" s="276"/>
      <c r="IK35" s="276"/>
      <c r="IL35" s="276"/>
      <c r="IM35" s="276"/>
      <c r="IN35" s="276"/>
      <c r="IO35" s="276"/>
      <c r="IP35" s="276"/>
      <c r="IQ35" s="276"/>
      <c r="IR35" s="276"/>
      <c r="IS35" s="276"/>
      <c r="IT35" s="276"/>
      <c r="IU35" s="276"/>
      <c r="IV35" s="276"/>
      <c r="IW35" s="276"/>
      <c r="IX35" s="276"/>
      <c r="IY35" s="276"/>
      <c r="IZ35" s="276"/>
      <c r="JA35" s="276"/>
      <c r="JB35" s="276"/>
      <c r="JC35" s="276"/>
      <c r="JD35" s="276"/>
      <c r="JE35" s="276"/>
      <c r="JF35" s="276"/>
      <c r="JG35" s="276"/>
      <c r="JH35" s="276"/>
      <c r="JI35" s="276"/>
      <c r="JJ35" s="276"/>
      <c r="JK35" s="276"/>
      <c r="JL35" s="276"/>
      <c r="JM35" s="276"/>
      <c r="JN35" s="276"/>
      <c r="JO35" s="276"/>
      <c r="JP35" s="276"/>
      <c r="JQ35" s="276"/>
      <c r="JR35" s="276"/>
      <c r="JS35" s="276"/>
      <c r="JT35" s="276"/>
      <c r="JU35" s="276"/>
      <c r="JV35" s="276"/>
      <c r="JW35" s="276"/>
      <c r="JX35" s="276"/>
      <c r="JY35" s="276"/>
      <c r="JZ35" s="276"/>
      <c r="KA35" s="276"/>
      <c r="KB35" s="276"/>
      <c r="KC35" s="276"/>
      <c r="KD35" s="276"/>
      <c r="KE35" s="276"/>
      <c r="KF35" s="276"/>
      <c r="KG35" s="276"/>
      <c r="KH35" s="276"/>
      <c r="KI35" s="276"/>
      <c r="KJ35" s="276"/>
      <c r="KK35" s="276"/>
      <c r="KL35" s="276"/>
      <c r="KM35" s="276"/>
      <c r="KN35" s="276"/>
      <c r="KO35" s="276"/>
      <c r="KP35" s="276"/>
      <c r="KQ35" s="276"/>
      <c r="KR35" s="276"/>
      <c r="KS35" s="276"/>
      <c r="KT35" s="276"/>
      <c r="KU35" s="276"/>
      <c r="KV35" s="276"/>
      <c r="KW35" s="276"/>
      <c r="KX35" s="276"/>
      <c r="KY35" s="276"/>
      <c r="KZ35" s="276"/>
      <c r="LA35" s="276"/>
      <c r="LB35" s="276"/>
      <c r="LC35" s="276"/>
      <c r="LD35" s="276"/>
      <c r="LE35" s="276"/>
      <c r="LF35" s="276"/>
      <c r="LG35" s="276"/>
      <c r="LH35" s="276"/>
      <c r="LI35" s="276"/>
      <c r="LJ35" s="276"/>
      <c r="LK35" s="276"/>
      <c r="LL35" s="276"/>
      <c r="LM35" s="276"/>
      <c r="LN35" s="276"/>
      <c r="LO35" s="276"/>
      <c r="LP35" s="276"/>
      <c r="LQ35" s="276"/>
      <c r="LR35" s="276"/>
      <c r="LS35" s="276"/>
      <c r="LT35" s="276"/>
      <c r="LU35" s="276"/>
      <c r="LV35" s="276"/>
      <c r="LW35" s="276"/>
      <c r="LX35" s="276"/>
      <c r="LY35" s="276"/>
      <c r="LZ35" s="276"/>
      <c r="MA35" s="276"/>
      <c r="MB35" s="276"/>
      <c r="MC35" s="276"/>
      <c r="MD35" s="276"/>
      <c r="ME35" s="276"/>
      <c r="MF35" s="276"/>
      <c r="MG35" s="276"/>
      <c r="MH35" s="276"/>
      <c r="MI35" s="276"/>
      <c r="MJ35" s="276"/>
      <c r="MK35" s="276"/>
      <c r="ML35" s="276"/>
      <c r="MM35" s="276"/>
      <c r="MN35" s="276"/>
      <c r="MO35" s="276"/>
      <c r="MP35" s="276"/>
      <c r="MQ35" s="276"/>
      <c r="MR35" s="276"/>
      <c r="MS35" s="276"/>
      <c r="MT35" s="276"/>
      <c r="MU35" s="276"/>
      <c r="MV35" s="276"/>
      <c r="MW35" s="276"/>
      <c r="MX35" s="276"/>
      <c r="MY35" s="276"/>
      <c r="MZ35" s="276"/>
      <c r="NA35" s="276"/>
      <c r="NB35" s="276"/>
      <c r="NC35" s="276"/>
      <c r="ND35" s="276"/>
      <c r="NE35" s="276"/>
      <c r="NF35" s="276"/>
      <c r="NG35" s="276"/>
      <c r="NH35" s="276"/>
      <c r="NI35" s="276"/>
      <c r="NJ35" s="276"/>
      <c r="NK35" s="276"/>
      <c r="NL35" s="276"/>
      <c r="NM35" s="276"/>
      <c r="NN35" s="276"/>
      <c r="NO35" s="276"/>
      <c r="NP35" s="276"/>
      <c r="NQ35" s="276"/>
      <c r="NR35" s="276"/>
      <c r="NS35" s="276"/>
      <c r="NT35" s="276"/>
      <c r="NU35" s="276"/>
      <c r="NV35" s="276"/>
      <c r="NW35" s="276"/>
      <c r="NX35" s="276"/>
      <c r="NY35" s="276"/>
      <c r="NZ35" s="276"/>
      <c r="OA35" s="276"/>
      <c r="OB35" s="276"/>
      <c r="OC35" s="276"/>
      <c r="OD35" s="276"/>
      <c r="OE35" s="276"/>
      <c r="OF35" s="276"/>
      <c r="OG35" s="276"/>
      <c r="OH35" s="276"/>
      <c r="OI35" s="276"/>
      <c r="OJ35" s="276"/>
      <c r="OK35" s="276"/>
      <c r="OL35" s="276"/>
      <c r="OM35" s="276"/>
      <c r="ON35" s="276"/>
      <c r="OO35" s="276"/>
      <c r="OP35" s="276"/>
      <c r="OQ35" s="276"/>
      <c r="OR35" s="276"/>
      <c r="OS35" s="276"/>
      <c r="OT35" s="276"/>
      <c r="OU35" s="276"/>
      <c r="OV35" s="276"/>
      <c r="OW35" s="276"/>
      <c r="OX35" s="276"/>
      <c r="OY35" s="276"/>
      <c r="OZ35" s="276"/>
      <c r="PA35" s="276"/>
      <c r="PB35" s="276"/>
      <c r="PC35" s="276"/>
      <c r="PD35" s="276"/>
      <c r="PE35" s="276"/>
      <c r="PF35" s="276"/>
      <c r="PG35" s="276"/>
      <c r="PH35" s="276"/>
      <c r="PI35" s="276"/>
      <c r="PJ35" s="276"/>
      <c r="PK35" s="276"/>
      <c r="PL35" s="276"/>
      <c r="PM35" s="276"/>
      <c r="PN35" s="276"/>
      <c r="PO35" s="276"/>
      <c r="PP35" s="276"/>
      <c r="PQ35" s="276"/>
      <c r="PR35" s="276"/>
      <c r="PS35" s="276"/>
      <c r="PT35" s="276"/>
      <c r="PU35" s="276"/>
      <c r="PV35" s="276"/>
      <c r="PW35" s="276"/>
      <c r="PX35" s="276"/>
      <c r="PY35" s="276"/>
      <c r="PZ35" s="276"/>
      <c r="QA35" s="276"/>
      <c r="QB35" s="276"/>
      <c r="QC35" s="276"/>
      <c r="QD35" s="276"/>
      <c r="QE35" s="276"/>
      <c r="QF35" s="276"/>
      <c r="QG35" s="276"/>
      <c r="QH35" s="276"/>
      <c r="QI35" s="276"/>
      <c r="QJ35" s="276"/>
      <c r="QK35" s="276"/>
      <c r="QL35" s="276"/>
      <c r="QM35" s="276"/>
      <c r="QN35" s="276"/>
      <c r="QO35" s="276"/>
      <c r="QP35" s="276"/>
      <c r="QQ35" s="276"/>
      <c r="QR35" s="276"/>
      <c r="QS35" s="276"/>
      <c r="QT35" s="276"/>
      <c r="QU35" s="276"/>
      <c r="QV35" s="276"/>
      <c r="QW35" s="276"/>
      <c r="QX35" s="276"/>
      <c r="QY35" s="276"/>
      <c r="QZ35" s="276"/>
      <c r="RA35" s="276"/>
      <c r="RB35" s="276"/>
      <c r="RC35" s="276"/>
      <c r="RD35" s="276"/>
      <c r="RE35" s="276"/>
      <c r="RF35" s="276"/>
      <c r="RG35" s="276"/>
      <c r="RH35" s="276"/>
      <c r="RI35" s="276"/>
      <c r="RJ35" s="276"/>
      <c r="RK35" s="276"/>
      <c r="RL35" s="276"/>
      <c r="RM35" s="276"/>
      <c r="RN35" s="276"/>
      <c r="RO35" s="276"/>
      <c r="RP35" s="276"/>
      <c r="RQ35" s="276"/>
      <c r="RR35" s="276"/>
      <c r="RS35" s="276"/>
      <c r="RT35" s="276"/>
      <c r="RU35" s="276"/>
      <c r="RV35" s="276"/>
      <c r="RW35" s="276"/>
      <c r="RX35" s="276"/>
      <c r="RY35" s="276"/>
      <c r="RZ35" s="276"/>
      <c r="SA35" s="276"/>
      <c r="SB35" s="276"/>
      <c r="SC35" s="276"/>
      <c r="SD35" s="276"/>
      <c r="SE35" s="276"/>
      <c r="SF35" s="276"/>
      <c r="SG35" s="276"/>
      <c r="SH35" s="276"/>
      <c r="SI35" s="276"/>
      <c r="SJ35" s="276"/>
      <c r="SK35" s="276"/>
      <c r="SL35" s="276"/>
      <c r="SM35" s="276"/>
      <c r="SN35" s="276"/>
      <c r="SO35" s="276"/>
      <c r="SP35" s="276"/>
      <c r="SQ35" s="276"/>
      <c r="SR35" s="276"/>
      <c r="SS35" s="276"/>
      <c r="ST35" s="276"/>
      <c r="SU35" s="276"/>
      <c r="SV35" s="276"/>
      <c r="SW35" s="276"/>
      <c r="SX35" s="276"/>
      <c r="SY35" s="276"/>
      <c r="SZ35" s="276"/>
      <c r="TA35" s="276"/>
      <c r="TB35" s="276"/>
      <c r="TC35" s="276"/>
      <c r="TD35" s="276"/>
      <c r="TE35" s="276"/>
      <c r="TF35" s="276"/>
      <c r="TG35" s="276"/>
      <c r="TH35" s="276"/>
      <c r="TI35" s="276"/>
      <c r="TJ35" s="276"/>
      <c r="TK35" s="276"/>
      <c r="TL35" s="276"/>
      <c r="TM35" s="276"/>
      <c r="TN35" s="276"/>
      <c r="TO35" s="276"/>
      <c r="TP35" s="276"/>
      <c r="TQ35" s="276"/>
      <c r="TR35" s="276"/>
      <c r="TS35" s="276"/>
      <c r="TT35" s="276"/>
      <c r="TU35" s="276"/>
      <c r="TV35" s="276"/>
      <c r="TW35" s="276"/>
      <c r="TX35" s="276"/>
      <c r="TY35" s="276"/>
      <c r="TZ35" s="276"/>
      <c r="UA35" s="276"/>
      <c r="UB35" s="276"/>
      <c r="UC35" s="276"/>
      <c r="UD35" s="276"/>
      <c r="UE35" s="276"/>
      <c r="UF35" s="276"/>
      <c r="UG35" s="276"/>
      <c r="UH35" s="276"/>
      <c r="UI35" s="276"/>
      <c r="UJ35" s="276"/>
      <c r="UK35" s="276"/>
      <c r="UL35" s="276"/>
      <c r="UM35" s="276"/>
      <c r="UN35" s="276"/>
      <c r="UO35" s="276"/>
      <c r="UP35" s="276"/>
      <c r="UQ35" s="276"/>
      <c r="UR35" s="276"/>
      <c r="US35" s="276"/>
      <c r="UT35" s="276"/>
      <c r="UU35" s="276"/>
      <c r="UV35" s="276"/>
      <c r="UW35" s="276"/>
      <c r="UX35" s="276"/>
      <c r="UY35" s="276"/>
      <c r="UZ35" s="276"/>
      <c r="VA35" s="276"/>
      <c r="VB35" s="276"/>
      <c r="VC35" s="276"/>
      <c r="VD35" s="276"/>
      <c r="VE35" s="276"/>
      <c r="VF35" s="276"/>
      <c r="VG35" s="276"/>
      <c r="VH35" s="276"/>
      <c r="VI35" s="276"/>
      <c r="VJ35" s="276"/>
      <c r="VK35" s="276"/>
      <c r="VL35" s="276"/>
      <c r="VM35" s="276"/>
      <c r="VN35" s="276"/>
      <c r="VO35" s="276"/>
      <c r="VP35" s="276"/>
      <c r="VQ35" s="276"/>
      <c r="VR35" s="276"/>
      <c r="VS35" s="276"/>
      <c r="VT35" s="276"/>
      <c r="VU35" s="276"/>
      <c r="VV35" s="276"/>
      <c r="VW35" s="276"/>
      <c r="VX35" s="276"/>
      <c r="VY35" s="276"/>
      <c r="VZ35" s="276"/>
      <c r="WA35" s="276"/>
      <c r="WB35" s="276"/>
      <c r="WC35" s="276"/>
      <c r="WD35" s="276"/>
      <c r="WE35" s="276"/>
      <c r="WF35" s="276"/>
      <c r="WG35" s="276"/>
      <c r="WH35" s="276"/>
      <c r="WI35" s="276"/>
      <c r="WJ35" s="276"/>
      <c r="WK35" s="276"/>
      <c r="WL35" s="276"/>
      <c r="WM35" s="276"/>
      <c r="WN35" s="276"/>
      <c r="WO35" s="276"/>
      <c r="WP35" s="276"/>
      <c r="WQ35" s="276"/>
      <c r="WR35" s="276"/>
      <c r="WS35" s="276"/>
      <c r="WT35" s="276"/>
      <c r="WU35" s="276"/>
      <c r="WV35" s="276"/>
      <c r="WW35" s="276"/>
      <c r="WX35" s="276"/>
      <c r="WY35" s="276"/>
      <c r="WZ35" s="276"/>
      <c r="XA35" s="276"/>
      <c r="XB35" s="276"/>
      <c r="XC35" s="276"/>
      <c r="XD35" s="276"/>
      <c r="XE35" s="276"/>
      <c r="XF35" s="276"/>
      <c r="XG35" s="276"/>
      <c r="XH35" s="276"/>
      <c r="XI35" s="276"/>
      <c r="XJ35" s="276"/>
      <c r="XK35" s="276"/>
      <c r="XL35" s="276"/>
      <c r="XM35" s="276"/>
      <c r="XN35" s="276"/>
      <c r="XO35" s="276"/>
      <c r="XP35" s="276"/>
      <c r="XQ35" s="276"/>
      <c r="XR35" s="276"/>
      <c r="XS35" s="276"/>
      <c r="XT35" s="276"/>
      <c r="XU35" s="276"/>
      <c r="XV35" s="276"/>
      <c r="XW35" s="276"/>
      <c r="XX35" s="276"/>
      <c r="XY35" s="276"/>
      <c r="XZ35" s="276"/>
      <c r="YA35" s="276"/>
      <c r="YB35" s="276"/>
      <c r="YC35" s="276"/>
      <c r="YD35" s="276"/>
      <c r="YE35" s="276"/>
      <c r="YF35" s="276"/>
      <c r="YG35" s="276"/>
      <c r="YH35" s="276"/>
      <c r="YI35" s="276"/>
      <c r="YJ35" s="276"/>
      <c r="YK35" s="276"/>
      <c r="YL35" s="276"/>
      <c r="YM35" s="276"/>
      <c r="YN35" s="276"/>
      <c r="YO35" s="276"/>
      <c r="YP35" s="276"/>
      <c r="YQ35" s="276"/>
      <c r="YR35" s="276"/>
      <c r="YS35" s="276"/>
      <c r="YT35" s="276"/>
      <c r="YU35" s="276"/>
      <c r="YV35" s="276"/>
      <c r="YW35" s="276"/>
      <c r="YX35" s="276"/>
      <c r="YY35" s="276"/>
      <c r="YZ35" s="276"/>
      <c r="ZA35" s="276"/>
      <c r="ZB35" s="276"/>
      <c r="ZC35" s="276"/>
      <c r="ZD35" s="276"/>
      <c r="ZE35" s="276"/>
      <c r="ZF35" s="276"/>
      <c r="ZG35" s="276"/>
      <c r="ZH35" s="276"/>
      <c r="ZI35" s="276"/>
      <c r="ZJ35" s="276"/>
      <c r="ZK35" s="276"/>
      <c r="ZL35" s="276"/>
      <c r="ZM35" s="276"/>
      <c r="ZN35" s="276"/>
      <c r="ZO35" s="276"/>
      <c r="ZP35" s="276"/>
      <c r="ZQ35" s="276"/>
      <c r="ZR35" s="276"/>
      <c r="ZS35" s="276"/>
      <c r="ZT35" s="276"/>
      <c r="ZU35" s="276"/>
      <c r="ZV35" s="276"/>
      <c r="ZW35" s="276"/>
      <c r="ZX35" s="276"/>
      <c r="ZY35" s="276"/>
      <c r="ZZ35" s="276"/>
      <c r="AAA35" s="276"/>
      <c r="AAB35" s="276"/>
      <c r="AAC35" s="276"/>
      <c r="AAD35" s="276"/>
      <c r="AAE35" s="276"/>
      <c r="AAF35" s="276"/>
      <c r="AAG35" s="276"/>
      <c r="AAH35" s="276"/>
      <c r="AAI35" s="276"/>
      <c r="AAJ35" s="276"/>
      <c r="AAK35" s="276"/>
      <c r="AAL35" s="276"/>
      <c r="AAM35" s="276"/>
      <c r="AAN35" s="276"/>
      <c r="AAO35" s="276"/>
      <c r="AAP35" s="276"/>
      <c r="AAQ35" s="276"/>
      <c r="AAR35" s="276"/>
      <c r="AAS35" s="276"/>
      <c r="AAT35" s="276"/>
      <c r="AAU35" s="276"/>
      <c r="AAV35" s="276"/>
      <c r="AAW35" s="276"/>
      <c r="AAX35" s="276"/>
      <c r="AAY35" s="276"/>
      <c r="AAZ35" s="276"/>
      <c r="ABA35" s="276"/>
      <c r="ABB35" s="276"/>
      <c r="ABC35" s="276"/>
      <c r="ABD35" s="276"/>
      <c r="ABE35" s="276"/>
      <c r="ABF35" s="276"/>
      <c r="ABG35" s="276"/>
      <c r="ABH35" s="276"/>
      <c r="ABI35" s="276"/>
      <c r="ABJ35" s="276"/>
      <c r="ABK35" s="276"/>
      <c r="ABL35" s="276"/>
      <c r="ABM35" s="276"/>
      <c r="ABN35" s="276"/>
      <c r="ABO35" s="276"/>
      <c r="ABP35" s="276"/>
      <c r="ABQ35" s="276"/>
      <c r="ABR35" s="276"/>
      <c r="ABS35" s="276"/>
      <c r="ABT35" s="276"/>
      <c r="ABU35" s="276"/>
      <c r="ABV35" s="276"/>
      <c r="ABW35" s="276"/>
      <c r="ABX35" s="276"/>
      <c r="ABY35" s="276"/>
      <c r="ABZ35" s="276"/>
      <c r="ACA35" s="276"/>
      <c r="ACB35" s="276"/>
      <c r="ACC35" s="276"/>
      <c r="ACD35" s="276"/>
      <c r="ACE35" s="276"/>
      <c r="ACF35" s="276"/>
      <c r="ACG35" s="276"/>
      <c r="ACH35" s="276"/>
      <c r="ACI35" s="276"/>
      <c r="ACJ35" s="276"/>
      <c r="ACK35" s="276"/>
      <c r="ACL35" s="276"/>
      <c r="ACM35" s="276"/>
      <c r="ACN35" s="276"/>
      <c r="ACO35" s="276"/>
      <c r="ACP35" s="276"/>
      <c r="ACQ35" s="276"/>
      <c r="ACR35" s="276"/>
      <c r="ACS35" s="276"/>
      <c r="ACT35" s="276"/>
      <c r="ACU35" s="276"/>
      <c r="ACV35" s="276"/>
      <c r="ACW35" s="276"/>
      <c r="ACX35" s="276"/>
      <c r="ACY35" s="276"/>
      <c r="ACZ35" s="276"/>
      <c r="ADA35" s="276"/>
      <c r="ADB35" s="276"/>
      <c r="ADC35" s="276"/>
      <c r="ADD35" s="276"/>
      <c r="ADE35" s="276"/>
      <c r="ADF35" s="276"/>
      <c r="ADG35" s="276"/>
      <c r="ADH35" s="276"/>
      <c r="ADI35" s="276"/>
      <c r="ADJ35" s="276"/>
      <c r="ADK35" s="276"/>
      <c r="ADL35" s="276"/>
      <c r="ADM35" s="276"/>
      <c r="ADN35" s="276"/>
      <c r="ADO35" s="276"/>
      <c r="ADP35" s="276"/>
      <c r="ADQ35" s="276"/>
      <c r="ADR35" s="276"/>
      <c r="ADS35" s="276"/>
      <c r="ADT35" s="276"/>
      <c r="ADU35" s="276"/>
      <c r="ADV35" s="276"/>
      <c r="ADW35" s="276"/>
      <c r="ADX35" s="276"/>
      <c r="ADY35" s="276"/>
      <c r="ADZ35" s="276"/>
      <c r="AEA35" s="276"/>
      <c r="AEB35" s="276"/>
      <c r="AEC35" s="276"/>
      <c r="AED35" s="276"/>
      <c r="AEE35" s="276"/>
      <c r="AEF35" s="276"/>
      <c r="AEG35" s="276"/>
      <c r="AEH35" s="276"/>
      <c r="AEI35" s="276"/>
      <c r="AEJ35" s="276"/>
      <c r="AEK35" s="276"/>
      <c r="AEL35" s="276"/>
      <c r="AEM35" s="276"/>
      <c r="AEN35" s="276"/>
      <c r="AEO35" s="276"/>
      <c r="AEP35" s="276"/>
      <c r="AEQ35" s="276"/>
      <c r="AER35" s="276"/>
      <c r="AES35" s="276"/>
      <c r="AET35" s="276"/>
      <c r="AEU35" s="276"/>
      <c r="AEV35" s="276"/>
      <c r="AEW35" s="276"/>
      <c r="AEX35" s="276"/>
      <c r="AEY35" s="276"/>
      <c r="AEZ35" s="276"/>
      <c r="AFA35" s="276"/>
      <c r="AFB35" s="276"/>
      <c r="AFC35" s="276"/>
      <c r="AFD35" s="276"/>
      <c r="AFE35" s="276"/>
      <c r="AFF35" s="276"/>
      <c r="AFG35" s="276"/>
      <c r="AFH35" s="276"/>
      <c r="AFI35" s="276"/>
      <c r="AFJ35" s="276"/>
      <c r="AFK35" s="276"/>
      <c r="AFL35" s="276"/>
      <c r="AFM35" s="276"/>
      <c r="AFN35" s="276"/>
      <c r="AFO35" s="276"/>
      <c r="AFP35" s="276"/>
      <c r="AFQ35" s="276"/>
      <c r="AFR35" s="276"/>
      <c r="AFS35" s="276"/>
      <c r="AFT35" s="276"/>
      <c r="AFU35" s="276"/>
      <c r="AFV35" s="276"/>
      <c r="AFW35" s="276"/>
      <c r="AFX35" s="276"/>
      <c r="AFY35" s="276"/>
      <c r="AFZ35" s="276"/>
      <c r="AGA35" s="276"/>
      <c r="AGB35" s="276"/>
      <c r="AGC35" s="276"/>
      <c r="AGD35" s="276"/>
      <c r="AGE35" s="276"/>
      <c r="AGF35" s="276"/>
      <c r="AGG35" s="276"/>
      <c r="AGH35" s="276"/>
      <c r="AGI35" s="276"/>
      <c r="AGJ35" s="276"/>
      <c r="AGK35" s="276"/>
      <c r="AGL35" s="276"/>
      <c r="AGM35" s="276"/>
      <c r="AGN35" s="276"/>
      <c r="AGO35" s="276"/>
      <c r="AGP35" s="276"/>
      <c r="AGQ35" s="276"/>
      <c r="AGR35" s="276"/>
      <c r="AGS35" s="276"/>
      <c r="AGT35" s="276"/>
      <c r="AGU35" s="276"/>
      <c r="AGV35" s="276"/>
      <c r="AGW35" s="276"/>
      <c r="AGX35" s="276"/>
      <c r="AGY35" s="276"/>
      <c r="AGZ35" s="276"/>
      <c r="AHA35" s="276"/>
      <c r="AHB35" s="276"/>
      <c r="AHC35" s="276"/>
      <c r="AHD35" s="276"/>
      <c r="AHE35" s="276"/>
      <c r="AHF35" s="276"/>
      <c r="AHG35" s="276"/>
      <c r="AHH35" s="276"/>
      <c r="AHI35" s="276"/>
      <c r="AHJ35" s="276"/>
      <c r="AHK35" s="276"/>
      <c r="AHL35" s="276"/>
      <c r="AHM35" s="276"/>
      <c r="AHN35" s="276"/>
      <c r="AHO35" s="276"/>
      <c r="AHP35" s="276"/>
      <c r="AHQ35" s="276"/>
      <c r="AHR35" s="276"/>
      <c r="AHS35" s="276"/>
      <c r="AHT35" s="276"/>
      <c r="AHU35" s="276"/>
      <c r="AHV35" s="276"/>
      <c r="AHW35" s="276"/>
      <c r="AHX35" s="276"/>
      <c r="AHY35" s="276"/>
      <c r="AHZ35" s="276"/>
      <c r="AIA35" s="276"/>
      <c r="AIB35" s="276"/>
      <c r="AIC35" s="276"/>
      <c r="AID35" s="276"/>
      <c r="AIE35" s="276"/>
      <c r="AIF35" s="276"/>
      <c r="AIG35" s="276"/>
      <c r="AIH35" s="276"/>
      <c r="AII35" s="276"/>
      <c r="AIJ35" s="276"/>
      <c r="AIK35" s="276"/>
      <c r="AIL35" s="276"/>
      <c r="AIM35" s="276"/>
      <c r="AIN35" s="276"/>
      <c r="AIO35" s="276"/>
      <c r="AIP35" s="276"/>
      <c r="AIQ35" s="276"/>
      <c r="AIR35" s="276"/>
      <c r="AIS35" s="276"/>
      <c r="AIT35" s="276"/>
      <c r="AIU35" s="276"/>
      <c r="AIV35" s="276"/>
      <c r="AIW35" s="276"/>
      <c r="AIX35" s="276"/>
      <c r="AIY35" s="276"/>
      <c r="AIZ35" s="276"/>
      <c r="AJA35" s="276"/>
      <c r="AJB35" s="276"/>
      <c r="AJC35" s="276"/>
      <c r="AJD35" s="276"/>
      <c r="AJE35" s="276"/>
      <c r="AJF35" s="276"/>
      <c r="AJG35" s="276"/>
      <c r="AJH35" s="276"/>
      <c r="AJI35" s="276"/>
      <c r="AJJ35" s="276"/>
      <c r="AJK35" s="276"/>
      <c r="AJL35" s="276"/>
      <c r="AJM35" s="276"/>
      <c r="AJN35" s="276"/>
      <c r="AJO35" s="276"/>
      <c r="AJP35" s="276"/>
      <c r="AJQ35" s="276"/>
      <c r="AJR35" s="276"/>
      <c r="AJS35" s="276"/>
      <c r="AJT35" s="276"/>
      <c r="AJU35" s="276"/>
      <c r="AJV35" s="276"/>
      <c r="AJW35" s="276"/>
      <c r="AJX35" s="276"/>
      <c r="AJY35" s="276"/>
      <c r="AJZ35" s="276"/>
      <c r="AKA35" s="276"/>
      <c r="AKB35" s="276"/>
      <c r="AKC35" s="276"/>
      <c r="AKD35" s="276"/>
      <c r="AKE35" s="276"/>
      <c r="AKF35" s="276"/>
    </row>
    <row r="36" spans="1:968" s="174" customFormat="1" ht="14.25">
      <c r="B36" s="206" t="s">
        <v>312</v>
      </c>
      <c r="C36" t="s">
        <v>310</v>
      </c>
      <c r="D36" s="203"/>
      <c r="E36" s="206">
        <v>2</v>
      </c>
      <c r="F36" s="25" t="e">
        <v>#REF!</v>
      </c>
      <c r="G36" s="899">
        <v>430548</v>
      </c>
      <c r="H36" s="189">
        <v>91860.28</v>
      </c>
      <c r="I36" s="189">
        <v>72408.41</v>
      </c>
      <c r="J36" s="189">
        <v>5075.5899999999965</v>
      </c>
      <c r="K36" s="190">
        <v>77484</v>
      </c>
      <c r="L36" s="191">
        <v>0</v>
      </c>
      <c r="M36" s="191">
        <v>164268.69</v>
      </c>
      <c r="N36" s="191">
        <v>169344.28</v>
      </c>
      <c r="O36" s="192"/>
      <c r="P36" s="192">
        <f>M36/(1+GasDiscountRate)^1</f>
        <v>152382.8293135436</v>
      </c>
      <c r="Q36" s="192">
        <f>N36/(1+GasDiscountRate)^1</f>
        <v>157091.16883116882</v>
      </c>
      <c r="R36" s="192">
        <v>406976.92540932301</v>
      </c>
      <c r="S36" s="264">
        <v>0</v>
      </c>
      <c r="T36" s="188">
        <f>R36/P36</f>
        <v>2.6707531763432839</v>
      </c>
      <c r="U36" s="188">
        <f>(R36*1.1+S36)/Q36</f>
        <v>2.8497758421505308</v>
      </c>
      <c r="W36" s="277"/>
      <c r="X36" s="276"/>
      <c r="Y36" s="276"/>
      <c r="Z36" s="276"/>
      <c r="AA36" s="276"/>
      <c r="AB36" s="276"/>
      <c r="AC36" s="276"/>
      <c r="AD36" s="276"/>
      <c r="AE36" s="276"/>
      <c r="AF36" s="276"/>
      <c r="AG36" s="276"/>
      <c r="AH36" s="276"/>
      <c r="AI36" s="276"/>
      <c r="AJ36" s="276"/>
      <c r="AK36" s="276"/>
      <c r="AL36" s="276"/>
      <c r="AM36" s="276"/>
      <c r="AN36" s="276"/>
      <c r="AO36" s="276"/>
      <c r="AP36" s="276"/>
      <c r="AQ36" s="276"/>
      <c r="AR36" s="276"/>
      <c r="AS36" s="276"/>
      <c r="AT36" s="276"/>
      <c r="AU36" s="276"/>
      <c r="AV36" s="276"/>
      <c r="AW36" s="276"/>
      <c r="AX36" s="276"/>
      <c r="AY36" s="276"/>
      <c r="AZ36" s="276"/>
      <c r="BA36" s="276"/>
      <c r="BB36" s="276"/>
      <c r="BC36" s="276"/>
      <c r="BD36" s="276"/>
      <c r="BE36" s="276"/>
      <c r="BF36" s="276"/>
      <c r="BG36" s="276"/>
      <c r="BH36" s="276"/>
      <c r="BI36" s="276"/>
      <c r="BJ36" s="276"/>
      <c r="BK36" s="276"/>
      <c r="BL36" s="276"/>
      <c r="BM36" s="276"/>
      <c r="BN36" s="276"/>
      <c r="BO36" s="276"/>
      <c r="BP36" s="276"/>
      <c r="BQ36" s="276"/>
      <c r="BR36" s="276"/>
      <c r="BS36" s="276"/>
      <c r="BT36" s="276"/>
      <c r="BU36" s="276"/>
      <c r="BV36" s="276"/>
      <c r="BW36" s="276"/>
      <c r="BX36" s="276"/>
      <c r="BY36" s="276"/>
      <c r="BZ36" s="276"/>
      <c r="CA36" s="276"/>
      <c r="CB36" s="276"/>
      <c r="CC36" s="276"/>
      <c r="CD36" s="276"/>
      <c r="CE36" s="276"/>
      <c r="CF36" s="276"/>
      <c r="CG36" s="276"/>
      <c r="CH36" s="276"/>
      <c r="CI36" s="276"/>
      <c r="CJ36" s="276"/>
      <c r="CK36" s="276"/>
      <c r="CL36" s="276"/>
      <c r="CM36" s="276"/>
      <c r="CN36" s="276"/>
      <c r="CO36" s="276"/>
      <c r="CP36" s="276"/>
      <c r="CQ36" s="276"/>
      <c r="CR36" s="276"/>
      <c r="CS36" s="276"/>
      <c r="CT36" s="276"/>
      <c r="CU36" s="276"/>
      <c r="CV36" s="276"/>
      <c r="CW36" s="276"/>
      <c r="CX36" s="276"/>
      <c r="CY36" s="276"/>
      <c r="CZ36" s="276"/>
      <c r="DA36" s="276"/>
      <c r="DB36" s="276"/>
      <c r="DC36" s="276"/>
      <c r="DD36" s="276"/>
      <c r="DE36" s="276"/>
      <c r="DF36" s="276"/>
      <c r="DG36" s="276"/>
      <c r="DH36" s="276"/>
      <c r="DI36" s="276"/>
      <c r="DJ36" s="276"/>
      <c r="DK36" s="276"/>
      <c r="DL36" s="276"/>
      <c r="DM36" s="276"/>
      <c r="DN36" s="276"/>
      <c r="DO36" s="276"/>
      <c r="DP36" s="276"/>
      <c r="DQ36" s="276"/>
      <c r="DR36" s="276"/>
      <c r="DS36" s="276"/>
      <c r="DT36" s="276"/>
      <c r="DU36" s="276"/>
      <c r="DV36" s="276"/>
      <c r="DW36" s="276"/>
      <c r="DX36" s="276"/>
      <c r="DY36" s="276"/>
      <c r="DZ36" s="276"/>
      <c r="EA36" s="276"/>
      <c r="EB36" s="276"/>
      <c r="EC36" s="276"/>
      <c r="ED36" s="276"/>
      <c r="EE36" s="276"/>
      <c r="EF36" s="276"/>
      <c r="EG36" s="276"/>
      <c r="EH36" s="276"/>
      <c r="EI36" s="276"/>
      <c r="EJ36" s="276"/>
      <c r="EK36" s="276"/>
      <c r="EL36" s="276"/>
      <c r="EM36" s="276"/>
      <c r="EN36" s="276"/>
      <c r="EO36" s="276"/>
      <c r="EP36" s="276"/>
      <c r="EQ36" s="276"/>
      <c r="ER36" s="276"/>
      <c r="ES36" s="276"/>
      <c r="ET36" s="276"/>
      <c r="EU36" s="276"/>
      <c r="EV36" s="276"/>
      <c r="EW36" s="276"/>
      <c r="EX36" s="276"/>
      <c r="EY36" s="276"/>
      <c r="EZ36" s="276"/>
      <c r="FA36" s="276"/>
      <c r="FB36" s="276"/>
      <c r="FC36" s="276"/>
      <c r="FD36" s="276"/>
      <c r="FE36" s="276"/>
      <c r="FF36" s="276"/>
      <c r="FG36" s="276"/>
      <c r="FH36" s="276"/>
      <c r="FI36" s="276"/>
      <c r="FJ36" s="276"/>
      <c r="FK36" s="276"/>
      <c r="FL36" s="276"/>
      <c r="FM36" s="276"/>
      <c r="FN36" s="276"/>
      <c r="FO36" s="276"/>
      <c r="FP36" s="276"/>
      <c r="FQ36" s="276"/>
      <c r="FR36" s="276"/>
      <c r="FS36" s="276"/>
      <c r="FT36" s="276"/>
      <c r="FU36" s="276"/>
      <c r="FV36" s="276"/>
      <c r="FW36" s="276"/>
      <c r="FX36" s="276"/>
      <c r="FY36" s="276"/>
      <c r="FZ36" s="276"/>
      <c r="GA36" s="276"/>
      <c r="GB36" s="276"/>
      <c r="GC36" s="276"/>
      <c r="GD36" s="276"/>
      <c r="GE36" s="276"/>
      <c r="GF36" s="276"/>
      <c r="GG36" s="276"/>
      <c r="GH36" s="276"/>
      <c r="GI36" s="276"/>
      <c r="GJ36" s="276"/>
      <c r="GK36" s="276"/>
      <c r="GL36" s="276"/>
      <c r="GM36" s="276"/>
      <c r="GN36" s="276"/>
      <c r="GO36" s="276"/>
      <c r="GP36" s="276"/>
      <c r="GQ36" s="276"/>
      <c r="GR36" s="276"/>
      <c r="GS36" s="276"/>
      <c r="GT36" s="276"/>
      <c r="GU36" s="276"/>
      <c r="GV36" s="276"/>
      <c r="GW36" s="276"/>
      <c r="GX36" s="276"/>
      <c r="GY36" s="276"/>
      <c r="GZ36" s="276"/>
      <c r="HA36" s="276"/>
      <c r="HB36" s="276"/>
      <c r="HC36" s="276"/>
      <c r="HD36" s="276"/>
      <c r="HE36" s="276"/>
      <c r="HF36" s="276"/>
      <c r="HG36" s="276"/>
      <c r="HH36" s="276"/>
      <c r="HI36" s="276"/>
      <c r="HJ36" s="276"/>
      <c r="HK36" s="276"/>
      <c r="HL36" s="276"/>
      <c r="HM36" s="276"/>
      <c r="HN36" s="276"/>
      <c r="HO36" s="276"/>
      <c r="HP36" s="276"/>
      <c r="HQ36" s="276"/>
      <c r="HR36" s="276"/>
      <c r="HS36" s="276"/>
      <c r="HT36" s="276"/>
      <c r="HU36" s="276"/>
      <c r="HV36" s="276"/>
      <c r="HW36" s="276"/>
      <c r="HX36" s="276"/>
      <c r="HY36" s="276"/>
      <c r="HZ36" s="276"/>
      <c r="IA36" s="276"/>
      <c r="IB36" s="276"/>
      <c r="IC36" s="276"/>
      <c r="ID36" s="276"/>
      <c r="IE36" s="276"/>
      <c r="IF36" s="276"/>
      <c r="IG36" s="276"/>
      <c r="IH36" s="276"/>
      <c r="II36" s="276"/>
      <c r="IJ36" s="276"/>
      <c r="IK36" s="276"/>
      <c r="IL36" s="276"/>
      <c r="IM36" s="276"/>
      <c r="IN36" s="276"/>
      <c r="IO36" s="276"/>
      <c r="IP36" s="276"/>
      <c r="IQ36" s="276"/>
      <c r="IR36" s="276"/>
      <c r="IS36" s="276"/>
      <c r="IT36" s="276"/>
      <c r="IU36" s="276"/>
      <c r="IV36" s="276"/>
      <c r="IW36" s="276"/>
      <c r="IX36" s="276"/>
      <c r="IY36" s="276"/>
      <c r="IZ36" s="276"/>
      <c r="JA36" s="276"/>
      <c r="JB36" s="276"/>
      <c r="JC36" s="276"/>
      <c r="JD36" s="276"/>
      <c r="JE36" s="276"/>
      <c r="JF36" s="276"/>
      <c r="JG36" s="276"/>
      <c r="JH36" s="276"/>
      <c r="JI36" s="276"/>
      <c r="JJ36" s="276"/>
      <c r="JK36" s="276"/>
      <c r="JL36" s="276"/>
      <c r="JM36" s="276"/>
      <c r="JN36" s="276"/>
      <c r="JO36" s="276"/>
      <c r="JP36" s="276"/>
      <c r="JQ36" s="276"/>
      <c r="JR36" s="276"/>
      <c r="JS36" s="276"/>
      <c r="JT36" s="276"/>
      <c r="JU36" s="276"/>
      <c r="JV36" s="276"/>
      <c r="JW36" s="276"/>
      <c r="JX36" s="276"/>
      <c r="JY36" s="276"/>
      <c r="JZ36" s="276"/>
      <c r="KA36" s="276"/>
      <c r="KB36" s="276"/>
      <c r="KC36" s="276"/>
      <c r="KD36" s="276"/>
      <c r="KE36" s="276"/>
      <c r="KF36" s="276"/>
      <c r="KG36" s="276"/>
      <c r="KH36" s="276"/>
      <c r="KI36" s="276"/>
      <c r="KJ36" s="276"/>
      <c r="KK36" s="276"/>
      <c r="KL36" s="276"/>
      <c r="KM36" s="276"/>
      <c r="KN36" s="276"/>
      <c r="KO36" s="276"/>
      <c r="KP36" s="276"/>
      <c r="KQ36" s="276"/>
      <c r="KR36" s="276"/>
      <c r="KS36" s="276"/>
      <c r="KT36" s="276"/>
      <c r="KU36" s="276"/>
      <c r="KV36" s="276"/>
      <c r="KW36" s="276"/>
      <c r="KX36" s="276"/>
      <c r="KY36" s="276"/>
      <c r="KZ36" s="276"/>
      <c r="LA36" s="276"/>
      <c r="LB36" s="276"/>
      <c r="LC36" s="276"/>
      <c r="LD36" s="276"/>
      <c r="LE36" s="276"/>
      <c r="LF36" s="276"/>
      <c r="LG36" s="276"/>
      <c r="LH36" s="276"/>
      <c r="LI36" s="276"/>
      <c r="LJ36" s="276"/>
      <c r="LK36" s="276"/>
      <c r="LL36" s="276"/>
      <c r="LM36" s="276"/>
      <c r="LN36" s="276"/>
      <c r="LO36" s="276"/>
      <c r="LP36" s="276"/>
      <c r="LQ36" s="276"/>
      <c r="LR36" s="276"/>
      <c r="LS36" s="276"/>
      <c r="LT36" s="276"/>
      <c r="LU36" s="276"/>
      <c r="LV36" s="276"/>
      <c r="LW36" s="276"/>
      <c r="LX36" s="276"/>
      <c r="LY36" s="276"/>
      <c r="LZ36" s="276"/>
      <c r="MA36" s="276"/>
      <c r="MB36" s="276"/>
      <c r="MC36" s="276"/>
      <c r="MD36" s="276"/>
      <c r="ME36" s="276"/>
      <c r="MF36" s="276"/>
      <c r="MG36" s="276"/>
      <c r="MH36" s="276"/>
      <c r="MI36" s="276"/>
      <c r="MJ36" s="276"/>
      <c r="MK36" s="276"/>
      <c r="ML36" s="276"/>
      <c r="MM36" s="276"/>
      <c r="MN36" s="276"/>
      <c r="MO36" s="276"/>
      <c r="MP36" s="276"/>
      <c r="MQ36" s="276"/>
      <c r="MR36" s="276"/>
      <c r="MS36" s="276"/>
      <c r="MT36" s="276"/>
      <c r="MU36" s="276"/>
      <c r="MV36" s="276"/>
      <c r="MW36" s="276"/>
      <c r="MX36" s="276"/>
      <c r="MY36" s="276"/>
      <c r="MZ36" s="276"/>
      <c r="NA36" s="276"/>
      <c r="NB36" s="276"/>
      <c r="NC36" s="276"/>
      <c r="ND36" s="276"/>
      <c r="NE36" s="276"/>
      <c r="NF36" s="276"/>
      <c r="NG36" s="276"/>
      <c r="NH36" s="276"/>
      <c r="NI36" s="276"/>
      <c r="NJ36" s="276"/>
      <c r="NK36" s="276"/>
      <c r="NL36" s="276"/>
      <c r="NM36" s="276"/>
      <c r="NN36" s="276"/>
      <c r="NO36" s="276"/>
      <c r="NP36" s="276"/>
      <c r="NQ36" s="276"/>
      <c r="NR36" s="276"/>
      <c r="NS36" s="276"/>
      <c r="NT36" s="276"/>
      <c r="NU36" s="276"/>
      <c r="NV36" s="276"/>
      <c r="NW36" s="276"/>
      <c r="NX36" s="276"/>
      <c r="NY36" s="276"/>
      <c r="NZ36" s="276"/>
      <c r="OA36" s="276"/>
      <c r="OB36" s="276"/>
      <c r="OC36" s="276"/>
      <c r="OD36" s="276"/>
      <c r="OE36" s="276"/>
      <c r="OF36" s="276"/>
      <c r="OG36" s="276"/>
      <c r="OH36" s="276"/>
      <c r="OI36" s="276"/>
      <c r="OJ36" s="276"/>
      <c r="OK36" s="276"/>
      <c r="OL36" s="276"/>
      <c r="OM36" s="276"/>
      <c r="ON36" s="276"/>
      <c r="OO36" s="276"/>
      <c r="OP36" s="276"/>
      <c r="OQ36" s="276"/>
      <c r="OR36" s="276"/>
      <c r="OS36" s="276"/>
      <c r="OT36" s="276"/>
      <c r="OU36" s="276"/>
      <c r="OV36" s="276"/>
      <c r="OW36" s="276"/>
      <c r="OX36" s="276"/>
      <c r="OY36" s="276"/>
      <c r="OZ36" s="276"/>
      <c r="PA36" s="276"/>
      <c r="PB36" s="276"/>
      <c r="PC36" s="276"/>
      <c r="PD36" s="276"/>
      <c r="PE36" s="276"/>
      <c r="PF36" s="276"/>
      <c r="PG36" s="276"/>
      <c r="PH36" s="276"/>
      <c r="PI36" s="276"/>
      <c r="PJ36" s="276"/>
      <c r="PK36" s="276"/>
      <c r="PL36" s="276"/>
      <c r="PM36" s="276"/>
      <c r="PN36" s="276"/>
      <c r="PO36" s="276"/>
      <c r="PP36" s="276"/>
      <c r="PQ36" s="276"/>
      <c r="PR36" s="276"/>
      <c r="PS36" s="276"/>
      <c r="PT36" s="276"/>
      <c r="PU36" s="276"/>
      <c r="PV36" s="276"/>
      <c r="PW36" s="276"/>
      <c r="PX36" s="276"/>
      <c r="PY36" s="276"/>
      <c r="PZ36" s="276"/>
      <c r="QA36" s="276"/>
      <c r="QB36" s="276"/>
      <c r="QC36" s="276"/>
      <c r="QD36" s="276"/>
      <c r="QE36" s="276"/>
      <c r="QF36" s="276"/>
      <c r="QG36" s="276"/>
      <c r="QH36" s="276"/>
      <c r="QI36" s="276"/>
      <c r="QJ36" s="276"/>
      <c r="QK36" s="276"/>
      <c r="QL36" s="276"/>
      <c r="QM36" s="276"/>
      <c r="QN36" s="276"/>
      <c r="QO36" s="276"/>
      <c r="QP36" s="276"/>
      <c r="QQ36" s="276"/>
      <c r="QR36" s="276"/>
      <c r="QS36" s="276"/>
      <c r="QT36" s="276"/>
      <c r="QU36" s="276"/>
      <c r="QV36" s="276"/>
      <c r="QW36" s="276"/>
      <c r="QX36" s="276"/>
      <c r="QY36" s="276"/>
      <c r="QZ36" s="276"/>
      <c r="RA36" s="276"/>
      <c r="RB36" s="276"/>
      <c r="RC36" s="276"/>
      <c r="RD36" s="276"/>
      <c r="RE36" s="276"/>
      <c r="RF36" s="276"/>
      <c r="RG36" s="276"/>
      <c r="RH36" s="276"/>
      <c r="RI36" s="276"/>
      <c r="RJ36" s="276"/>
      <c r="RK36" s="276"/>
      <c r="RL36" s="276"/>
      <c r="RM36" s="276"/>
      <c r="RN36" s="276"/>
      <c r="RO36" s="276"/>
      <c r="RP36" s="276"/>
      <c r="RQ36" s="276"/>
      <c r="RR36" s="276"/>
      <c r="RS36" s="276"/>
      <c r="RT36" s="276"/>
      <c r="RU36" s="276"/>
      <c r="RV36" s="276"/>
      <c r="RW36" s="276"/>
      <c r="RX36" s="276"/>
      <c r="RY36" s="276"/>
      <c r="RZ36" s="276"/>
      <c r="SA36" s="276"/>
      <c r="SB36" s="276"/>
      <c r="SC36" s="276"/>
      <c r="SD36" s="276"/>
      <c r="SE36" s="276"/>
      <c r="SF36" s="276"/>
      <c r="SG36" s="276"/>
      <c r="SH36" s="276"/>
      <c r="SI36" s="276"/>
      <c r="SJ36" s="276"/>
      <c r="SK36" s="276"/>
      <c r="SL36" s="276"/>
      <c r="SM36" s="276"/>
      <c r="SN36" s="276"/>
      <c r="SO36" s="276"/>
      <c r="SP36" s="276"/>
      <c r="SQ36" s="276"/>
      <c r="SR36" s="276"/>
      <c r="SS36" s="276"/>
      <c r="ST36" s="276"/>
      <c r="SU36" s="276"/>
      <c r="SV36" s="276"/>
      <c r="SW36" s="276"/>
      <c r="SX36" s="276"/>
      <c r="SY36" s="276"/>
      <c r="SZ36" s="276"/>
      <c r="TA36" s="276"/>
      <c r="TB36" s="276"/>
      <c r="TC36" s="276"/>
      <c r="TD36" s="276"/>
      <c r="TE36" s="276"/>
      <c r="TF36" s="276"/>
      <c r="TG36" s="276"/>
      <c r="TH36" s="276"/>
      <c r="TI36" s="276"/>
      <c r="TJ36" s="276"/>
      <c r="TK36" s="276"/>
      <c r="TL36" s="276"/>
      <c r="TM36" s="276"/>
      <c r="TN36" s="276"/>
      <c r="TO36" s="276"/>
      <c r="TP36" s="276"/>
      <c r="TQ36" s="276"/>
      <c r="TR36" s="276"/>
      <c r="TS36" s="276"/>
      <c r="TT36" s="276"/>
      <c r="TU36" s="276"/>
      <c r="TV36" s="276"/>
      <c r="TW36" s="276"/>
      <c r="TX36" s="276"/>
      <c r="TY36" s="276"/>
      <c r="TZ36" s="276"/>
      <c r="UA36" s="276"/>
      <c r="UB36" s="276"/>
      <c r="UC36" s="276"/>
      <c r="UD36" s="276"/>
      <c r="UE36" s="276"/>
      <c r="UF36" s="276"/>
      <c r="UG36" s="276"/>
      <c r="UH36" s="276"/>
      <c r="UI36" s="276"/>
      <c r="UJ36" s="276"/>
      <c r="UK36" s="276"/>
      <c r="UL36" s="276"/>
      <c r="UM36" s="276"/>
      <c r="UN36" s="276"/>
      <c r="UO36" s="276"/>
      <c r="UP36" s="276"/>
      <c r="UQ36" s="276"/>
      <c r="UR36" s="276"/>
      <c r="US36" s="276"/>
      <c r="UT36" s="276"/>
      <c r="UU36" s="276"/>
      <c r="UV36" s="276"/>
      <c r="UW36" s="276"/>
      <c r="UX36" s="276"/>
      <c r="UY36" s="276"/>
      <c r="UZ36" s="276"/>
      <c r="VA36" s="276"/>
      <c r="VB36" s="276"/>
      <c r="VC36" s="276"/>
      <c r="VD36" s="276"/>
      <c r="VE36" s="276"/>
      <c r="VF36" s="276"/>
      <c r="VG36" s="276"/>
      <c r="VH36" s="276"/>
      <c r="VI36" s="276"/>
      <c r="VJ36" s="276"/>
      <c r="VK36" s="276"/>
      <c r="VL36" s="276"/>
      <c r="VM36" s="276"/>
      <c r="VN36" s="276"/>
      <c r="VO36" s="276"/>
      <c r="VP36" s="276"/>
      <c r="VQ36" s="276"/>
      <c r="VR36" s="276"/>
      <c r="VS36" s="276"/>
      <c r="VT36" s="276"/>
      <c r="VU36" s="276"/>
      <c r="VV36" s="276"/>
      <c r="VW36" s="276"/>
      <c r="VX36" s="276"/>
      <c r="VY36" s="276"/>
      <c r="VZ36" s="276"/>
      <c r="WA36" s="276"/>
      <c r="WB36" s="276"/>
      <c r="WC36" s="276"/>
      <c r="WD36" s="276"/>
      <c r="WE36" s="276"/>
      <c r="WF36" s="276"/>
      <c r="WG36" s="276"/>
      <c r="WH36" s="276"/>
      <c r="WI36" s="276"/>
      <c r="WJ36" s="276"/>
      <c r="WK36" s="276"/>
      <c r="WL36" s="276"/>
      <c r="WM36" s="276"/>
      <c r="WN36" s="276"/>
      <c r="WO36" s="276"/>
      <c r="WP36" s="276"/>
      <c r="WQ36" s="276"/>
      <c r="WR36" s="276"/>
      <c r="WS36" s="276"/>
      <c r="WT36" s="276"/>
      <c r="WU36" s="276"/>
      <c r="WV36" s="276"/>
      <c r="WW36" s="276"/>
      <c r="WX36" s="276"/>
      <c r="WY36" s="276"/>
      <c r="WZ36" s="276"/>
      <c r="XA36" s="276"/>
      <c r="XB36" s="276"/>
      <c r="XC36" s="276"/>
      <c r="XD36" s="276"/>
      <c r="XE36" s="276"/>
      <c r="XF36" s="276"/>
      <c r="XG36" s="276"/>
      <c r="XH36" s="276"/>
      <c r="XI36" s="276"/>
      <c r="XJ36" s="276"/>
      <c r="XK36" s="276"/>
      <c r="XL36" s="276"/>
      <c r="XM36" s="276"/>
      <c r="XN36" s="276"/>
      <c r="XO36" s="276"/>
      <c r="XP36" s="276"/>
      <c r="XQ36" s="276"/>
      <c r="XR36" s="276"/>
      <c r="XS36" s="276"/>
      <c r="XT36" s="276"/>
      <c r="XU36" s="276"/>
      <c r="XV36" s="276"/>
      <c r="XW36" s="276"/>
      <c r="XX36" s="276"/>
      <c r="XY36" s="276"/>
      <c r="XZ36" s="276"/>
      <c r="YA36" s="276"/>
      <c r="YB36" s="276"/>
      <c r="YC36" s="276"/>
      <c r="YD36" s="276"/>
      <c r="YE36" s="276"/>
      <c r="YF36" s="276"/>
      <c r="YG36" s="276"/>
      <c r="YH36" s="276"/>
      <c r="YI36" s="276"/>
      <c r="YJ36" s="276"/>
      <c r="YK36" s="276"/>
      <c r="YL36" s="276"/>
      <c r="YM36" s="276"/>
      <c r="YN36" s="276"/>
      <c r="YO36" s="276"/>
      <c r="YP36" s="276"/>
      <c r="YQ36" s="276"/>
      <c r="YR36" s="276"/>
      <c r="YS36" s="276"/>
      <c r="YT36" s="276"/>
      <c r="YU36" s="276"/>
      <c r="YV36" s="276"/>
      <c r="YW36" s="276"/>
      <c r="YX36" s="276"/>
      <c r="YY36" s="276"/>
      <c r="YZ36" s="276"/>
      <c r="ZA36" s="276"/>
      <c r="ZB36" s="276"/>
      <c r="ZC36" s="276"/>
      <c r="ZD36" s="276"/>
      <c r="ZE36" s="276"/>
      <c r="ZF36" s="276"/>
      <c r="ZG36" s="276"/>
      <c r="ZH36" s="276"/>
      <c r="ZI36" s="276"/>
      <c r="ZJ36" s="276"/>
      <c r="ZK36" s="276"/>
      <c r="ZL36" s="276"/>
      <c r="ZM36" s="276"/>
      <c r="ZN36" s="276"/>
      <c r="ZO36" s="276"/>
      <c r="ZP36" s="276"/>
      <c r="ZQ36" s="276"/>
      <c r="ZR36" s="276"/>
      <c r="ZS36" s="276"/>
      <c r="ZT36" s="276"/>
      <c r="ZU36" s="276"/>
      <c r="ZV36" s="276"/>
      <c r="ZW36" s="276"/>
      <c r="ZX36" s="276"/>
      <c r="ZY36" s="276"/>
      <c r="ZZ36" s="276"/>
      <c r="AAA36" s="276"/>
      <c r="AAB36" s="276"/>
      <c r="AAC36" s="276"/>
      <c r="AAD36" s="276"/>
      <c r="AAE36" s="276"/>
      <c r="AAF36" s="276"/>
      <c r="AAG36" s="276"/>
      <c r="AAH36" s="276"/>
      <c r="AAI36" s="276"/>
      <c r="AAJ36" s="276"/>
      <c r="AAK36" s="276"/>
      <c r="AAL36" s="276"/>
      <c r="AAM36" s="276"/>
      <c r="AAN36" s="276"/>
      <c r="AAO36" s="276"/>
      <c r="AAP36" s="276"/>
      <c r="AAQ36" s="276"/>
      <c r="AAR36" s="276"/>
      <c r="AAS36" s="276"/>
      <c r="AAT36" s="276"/>
      <c r="AAU36" s="276"/>
      <c r="AAV36" s="276"/>
      <c r="AAW36" s="276"/>
      <c r="AAX36" s="276"/>
      <c r="AAY36" s="276"/>
      <c r="AAZ36" s="276"/>
      <c r="ABA36" s="276"/>
      <c r="ABB36" s="276"/>
      <c r="ABC36" s="276"/>
      <c r="ABD36" s="276"/>
      <c r="ABE36" s="276"/>
      <c r="ABF36" s="276"/>
      <c r="ABG36" s="276"/>
      <c r="ABH36" s="276"/>
      <c r="ABI36" s="276"/>
      <c r="ABJ36" s="276"/>
      <c r="ABK36" s="276"/>
      <c r="ABL36" s="276"/>
      <c r="ABM36" s="276"/>
      <c r="ABN36" s="276"/>
      <c r="ABO36" s="276"/>
      <c r="ABP36" s="276"/>
      <c r="ABQ36" s="276"/>
      <c r="ABR36" s="276"/>
      <c r="ABS36" s="276"/>
      <c r="ABT36" s="276"/>
      <c r="ABU36" s="276"/>
      <c r="ABV36" s="276"/>
      <c r="ABW36" s="276"/>
      <c r="ABX36" s="276"/>
      <c r="ABY36" s="276"/>
      <c r="ABZ36" s="276"/>
      <c r="ACA36" s="276"/>
      <c r="ACB36" s="276"/>
      <c r="ACC36" s="276"/>
      <c r="ACD36" s="276"/>
      <c r="ACE36" s="276"/>
      <c r="ACF36" s="276"/>
      <c r="ACG36" s="276"/>
      <c r="ACH36" s="276"/>
      <c r="ACI36" s="276"/>
      <c r="ACJ36" s="276"/>
      <c r="ACK36" s="276"/>
      <c r="ACL36" s="276"/>
      <c r="ACM36" s="276"/>
      <c r="ACN36" s="276"/>
      <c r="ACO36" s="276"/>
      <c r="ACP36" s="276"/>
      <c r="ACQ36" s="276"/>
      <c r="ACR36" s="276"/>
      <c r="ACS36" s="276"/>
      <c r="ACT36" s="276"/>
      <c r="ACU36" s="276"/>
      <c r="ACV36" s="276"/>
      <c r="ACW36" s="276"/>
      <c r="ACX36" s="276"/>
      <c r="ACY36" s="276"/>
      <c r="ACZ36" s="276"/>
      <c r="ADA36" s="276"/>
      <c r="ADB36" s="276"/>
      <c r="ADC36" s="276"/>
      <c r="ADD36" s="276"/>
      <c r="ADE36" s="276"/>
      <c r="ADF36" s="276"/>
      <c r="ADG36" s="276"/>
      <c r="ADH36" s="276"/>
      <c r="ADI36" s="276"/>
      <c r="ADJ36" s="276"/>
      <c r="ADK36" s="276"/>
      <c r="ADL36" s="276"/>
      <c r="ADM36" s="276"/>
      <c r="ADN36" s="276"/>
      <c r="ADO36" s="276"/>
      <c r="ADP36" s="276"/>
      <c r="ADQ36" s="276"/>
      <c r="ADR36" s="276"/>
      <c r="ADS36" s="276"/>
      <c r="ADT36" s="276"/>
      <c r="ADU36" s="276"/>
      <c r="ADV36" s="276"/>
      <c r="ADW36" s="276"/>
      <c r="ADX36" s="276"/>
      <c r="ADY36" s="276"/>
      <c r="ADZ36" s="276"/>
      <c r="AEA36" s="276"/>
      <c r="AEB36" s="276"/>
      <c r="AEC36" s="276"/>
      <c r="AED36" s="276"/>
      <c r="AEE36" s="276"/>
      <c r="AEF36" s="276"/>
      <c r="AEG36" s="276"/>
      <c r="AEH36" s="276"/>
      <c r="AEI36" s="276"/>
      <c r="AEJ36" s="276"/>
      <c r="AEK36" s="276"/>
      <c r="AEL36" s="276"/>
      <c r="AEM36" s="276"/>
      <c r="AEN36" s="276"/>
      <c r="AEO36" s="276"/>
      <c r="AEP36" s="276"/>
      <c r="AEQ36" s="276"/>
      <c r="AER36" s="276"/>
      <c r="AES36" s="276"/>
      <c r="AET36" s="276"/>
      <c r="AEU36" s="276"/>
      <c r="AEV36" s="276"/>
      <c r="AEW36" s="276"/>
      <c r="AEX36" s="276"/>
      <c r="AEY36" s="276"/>
      <c r="AEZ36" s="276"/>
      <c r="AFA36" s="276"/>
      <c r="AFB36" s="276"/>
      <c r="AFC36" s="276"/>
      <c r="AFD36" s="276"/>
      <c r="AFE36" s="276"/>
      <c r="AFF36" s="276"/>
      <c r="AFG36" s="276"/>
      <c r="AFH36" s="276"/>
      <c r="AFI36" s="276"/>
      <c r="AFJ36" s="276"/>
      <c r="AFK36" s="276"/>
      <c r="AFL36" s="276"/>
      <c r="AFM36" s="276"/>
      <c r="AFN36" s="276"/>
      <c r="AFO36" s="276"/>
      <c r="AFP36" s="276"/>
      <c r="AFQ36" s="276"/>
      <c r="AFR36" s="276"/>
      <c r="AFS36" s="276"/>
      <c r="AFT36" s="276"/>
      <c r="AFU36" s="276"/>
      <c r="AFV36" s="276"/>
      <c r="AFW36" s="276"/>
      <c r="AFX36" s="276"/>
      <c r="AFY36" s="276"/>
      <c r="AFZ36" s="276"/>
      <c r="AGA36" s="276"/>
      <c r="AGB36" s="276"/>
      <c r="AGC36" s="276"/>
      <c r="AGD36" s="276"/>
      <c r="AGE36" s="276"/>
      <c r="AGF36" s="276"/>
      <c r="AGG36" s="276"/>
      <c r="AGH36" s="276"/>
      <c r="AGI36" s="276"/>
      <c r="AGJ36" s="276"/>
      <c r="AGK36" s="276"/>
      <c r="AGL36" s="276"/>
      <c r="AGM36" s="276"/>
      <c r="AGN36" s="276"/>
      <c r="AGO36" s="276"/>
      <c r="AGP36" s="276"/>
      <c r="AGQ36" s="276"/>
      <c r="AGR36" s="276"/>
      <c r="AGS36" s="276"/>
      <c r="AGT36" s="276"/>
      <c r="AGU36" s="276"/>
      <c r="AGV36" s="276"/>
      <c r="AGW36" s="276"/>
      <c r="AGX36" s="276"/>
      <c r="AGY36" s="276"/>
      <c r="AGZ36" s="276"/>
      <c r="AHA36" s="276"/>
      <c r="AHB36" s="276"/>
      <c r="AHC36" s="276"/>
      <c r="AHD36" s="276"/>
      <c r="AHE36" s="276"/>
      <c r="AHF36" s="276"/>
      <c r="AHG36" s="276"/>
      <c r="AHH36" s="276"/>
      <c r="AHI36" s="276"/>
      <c r="AHJ36" s="276"/>
      <c r="AHK36" s="276"/>
      <c r="AHL36" s="276"/>
      <c r="AHM36" s="276"/>
      <c r="AHN36" s="276"/>
      <c r="AHO36" s="276"/>
      <c r="AHP36" s="276"/>
      <c r="AHQ36" s="276"/>
      <c r="AHR36" s="276"/>
      <c r="AHS36" s="276"/>
      <c r="AHT36" s="276"/>
      <c r="AHU36" s="276"/>
      <c r="AHV36" s="276"/>
      <c r="AHW36" s="276"/>
      <c r="AHX36" s="276"/>
      <c r="AHY36" s="276"/>
      <c r="AHZ36" s="276"/>
      <c r="AIA36" s="276"/>
      <c r="AIB36" s="276"/>
      <c r="AIC36" s="276"/>
      <c r="AID36" s="276"/>
      <c r="AIE36" s="276"/>
      <c r="AIF36" s="276"/>
      <c r="AIG36" s="276"/>
      <c r="AIH36" s="276"/>
      <c r="AII36" s="276"/>
      <c r="AIJ36" s="276"/>
      <c r="AIK36" s="276"/>
      <c r="AIL36" s="276"/>
      <c r="AIM36" s="276"/>
      <c r="AIN36" s="276"/>
      <c r="AIO36" s="276"/>
      <c r="AIP36" s="276"/>
      <c r="AIQ36" s="276"/>
      <c r="AIR36" s="276"/>
      <c r="AIS36" s="276"/>
      <c r="AIT36" s="276"/>
      <c r="AIU36" s="276"/>
      <c r="AIV36" s="276"/>
      <c r="AIW36" s="276"/>
      <c r="AIX36" s="276"/>
      <c r="AIY36" s="276"/>
      <c r="AIZ36" s="276"/>
      <c r="AJA36" s="276"/>
      <c r="AJB36" s="276"/>
      <c r="AJC36" s="276"/>
      <c r="AJD36" s="276"/>
      <c r="AJE36" s="276"/>
      <c r="AJF36" s="276"/>
      <c r="AJG36" s="276"/>
      <c r="AJH36" s="276"/>
      <c r="AJI36" s="276"/>
      <c r="AJJ36" s="276"/>
      <c r="AJK36" s="276"/>
      <c r="AJL36" s="276"/>
      <c r="AJM36" s="276"/>
      <c r="AJN36" s="276"/>
      <c r="AJO36" s="276"/>
      <c r="AJP36" s="276"/>
      <c r="AJQ36" s="276"/>
      <c r="AJR36" s="276"/>
      <c r="AJS36" s="276"/>
      <c r="AJT36" s="276"/>
      <c r="AJU36" s="276"/>
      <c r="AJV36" s="276"/>
      <c r="AJW36" s="276"/>
      <c r="AJX36" s="276"/>
      <c r="AJY36" s="276"/>
      <c r="AJZ36" s="276"/>
      <c r="AKA36" s="276"/>
      <c r="AKB36" s="276"/>
      <c r="AKC36" s="276"/>
      <c r="AKD36" s="276"/>
      <c r="AKE36" s="276"/>
      <c r="AKF36" s="276"/>
    </row>
    <row r="37" spans="1:968" s="174" customFormat="1">
      <c r="B37" s="194"/>
      <c r="C37" s="193" t="s">
        <v>309</v>
      </c>
      <c r="D37" s="203"/>
      <c r="E37" s="194"/>
      <c r="F37" s="194"/>
      <c r="G37" s="919">
        <f t="shared" ref="G37:S37" si="11">SUM(G35:G36)</f>
        <v>430548</v>
      </c>
      <c r="H37" s="196">
        <f t="shared" si="11"/>
        <v>91860.28</v>
      </c>
      <c r="I37" s="196">
        <f t="shared" si="11"/>
        <v>72408.41</v>
      </c>
      <c r="J37" s="196">
        <f t="shared" si="11"/>
        <v>5075.5899999999965</v>
      </c>
      <c r="K37" s="196">
        <f t="shared" si="11"/>
        <v>77484</v>
      </c>
      <c r="L37" s="196">
        <f t="shared" si="11"/>
        <v>0</v>
      </c>
      <c r="M37" s="196">
        <f t="shared" si="11"/>
        <v>164268.69</v>
      </c>
      <c r="N37" s="196">
        <f t="shared" si="11"/>
        <v>169344.28</v>
      </c>
      <c r="O37" s="196"/>
      <c r="P37" s="196">
        <f t="shared" si="11"/>
        <v>152382.8293135436</v>
      </c>
      <c r="Q37" s="196">
        <f t="shared" si="11"/>
        <v>157091.16883116882</v>
      </c>
      <c r="R37" s="196">
        <f t="shared" si="11"/>
        <v>406976.92540932301</v>
      </c>
      <c r="S37" s="196">
        <f t="shared" si="11"/>
        <v>0</v>
      </c>
      <c r="T37" s="886">
        <f>R37/P37</f>
        <v>2.6707531763432839</v>
      </c>
      <c r="U37" s="886">
        <f>(R37*1.1+S37)/Q37</f>
        <v>2.8497758421505308</v>
      </c>
      <c r="W37" s="277"/>
      <c r="X37" s="276"/>
      <c r="Y37" s="276"/>
      <c r="Z37" s="276"/>
      <c r="AA37" s="276"/>
      <c r="AB37" s="276"/>
      <c r="AC37" s="276"/>
      <c r="AD37" s="276"/>
      <c r="AE37" s="276"/>
      <c r="AF37" s="276"/>
      <c r="AG37" s="276"/>
      <c r="AH37" s="276"/>
      <c r="AI37" s="276"/>
      <c r="AJ37" s="276"/>
      <c r="AK37" s="276"/>
      <c r="AL37" s="276"/>
      <c r="AM37" s="276"/>
      <c r="AN37" s="276"/>
      <c r="AO37" s="276"/>
      <c r="AP37" s="276"/>
      <c r="AQ37" s="276"/>
      <c r="AR37" s="276"/>
      <c r="AS37" s="276"/>
      <c r="AT37" s="276"/>
      <c r="AU37" s="276"/>
      <c r="AV37" s="276"/>
      <c r="AW37" s="276"/>
      <c r="AX37" s="276"/>
      <c r="AY37" s="276"/>
      <c r="AZ37" s="276"/>
      <c r="BA37" s="276"/>
      <c r="BB37" s="276"/>
      <c r="BC37" s="276"/>
      <c r="BD37" s="276"/>
      <c r="BE37" s="276"/>
      <c r="BF37" s="276"/>
      <c r="BG37" s="276"/>
      <c r="BH37" s="276"/>
      <c r="BI37" s="276"/>
      <c r="BJ37" s="276"/>
      <c r="BK37" s="276"/>
      <c r="BL37" s="276"/>
      <c r="BM37" s="276"/>
      <c r="BN37" s="276"/>
      <c r="BO37" s="276"/>
      <c r="BP37" s="276"/>
      <c r="BQ37" s="276"/>
      <c r="BR37" s="276"/>
      <c r="BS37" s="276"/>
      <c r="BT37" s="276"/>
      <c r="BU37" s="276"/>
      <c r="BV37" s="276"/>
      <c r="BW37" s="276"/>
      <c r="BX37" s="276"/>
      <c r="BY37" s="276"/>
      <c r="BZ37" s="276"/>
      <c r="CA37" s="276"/>
      <c r="CB37" s="276"/>
      <c r="CC37" s="276"/>
      <c r="CD37" s="276"/>
      <c r="CE37" s="276"/>
      <c r="CF37" s="276"/>
      <c r="CG37" s="276"/>
      <c r="CH37" s="276"/>
      <c r="CI37" s="276"/>
      <c r="CJ37" s="276"/>
      <c r="CK37" s="276"/>
      <c r="CL37" s="276"/>
      <c r="CM37" s="276"/>
      <c r="CN37" s="276"/>
      <c r="CO37" s="276"/>
      <c r="CP37" s="276"/>
      <c r="CQ37" s="276"/>
      <c r="CR37" s="276"/>
      <c r="CS37" s="276"/>
      <c r="CT37" s="276"/>
      <c r="CU37" s="276"/>
      <c r="CV37" s="276"/>
      <c r="CW37" s="276"/>
      <c r="CX37" s="276"/>
      <c r="CY37" s="276"/>
      <c r="CZ37" s="276"/>
      <c r="DA37" s="276"/>
      <c r="DB37" s="276"/>
      <c r="DC37" s="276"/>
      <c r="DD37" s="276"/>
      <c r="DE37" s="276"/>
      <c r="DF37" s="276"/>
      <c r="DG37" s="276"/>
      <c r="DH37" s="276"/>
      <c r="DI37" s="276"/>
      <c r="DJ37" s="276"/>
      <c r="DK37" s="276"/>
      <c r="DL37" s="276"/>
      <c r="DM37" s="276"/>
      <c r="DN37" s="276"/>
      <c r="DO37" s="276"/>
      <c r="DP37" s="276"/>
      <c r="DQ37" s="276"/>
      <c r="DR37" s="276"/>
      <c r="DS37" s="276"/>
      <c r="DT37" s="276"/>
      <c r="DU37" s="276"/>
      <c r="DV37" s="276"/>
      <c r="DW37" s="276"/>
      <c r="DX37" s="276"/>
      <c r="DY37" s="276"/>
      <c r="DZ37" s="276"/>
      <c r="EA37" s="276"/>
      <c r="EB37" s="276"/>
      <c r="EC37" s="276"/>
      <c r="ED37" s="276"/>
      <c r="EE37" s="276"/>
      <c r="EF37" s="276"/>
      <c r="EG37" s="276"/>
      <c r="EH37" s="276"/>
      <c r="EI37" s="276"/>
      <c r="EJ37" s="276"/>
      <c r="EK37" s="276"/>
      <c r="EL37" s="276"/>
      <c r="EM37" s="276"/>
      <c r="EN37" s="276"/>
      <c r="EO37" s="276"/>
      <c r="EP37" s="276"/>
      <c r="EQ37" s="276"/>
      <c r="ER37" s="276"/>
      <c r="ES37" s="276"/>
      <c r="ET37" s="276"/>
      <c r="EU37" s="276"/>
      <c r="EV37" s="276"/>
      <c r="EW37" s="276"/>
      <c r="EX37" s="276"/>
      <c r="EY37" s="276"/>
      <c r="EZ37" s="276"/>
      <c r="FA37" s="276"/>
      <c r="FB37" s="276"/>
      <c r="FC37" s="276"/>
      <c r="FD37" s="276"/>
      <c r="FE37" s="276"/>
      <c r="FF37" s="276"/>
      <c r="FG37" s="276"/>
      <c r="FH37" s="276"/>
      <c r="FI37" s="276"/>
      <c r="FJ37" s="276"/>
      <c r="FK37" s="276"/>
      <c r="FL37" s="276"/>
      <c r="FM37" s="276"/>
      <c r="FN37" s="276"/>
      <c r="FO37" s="276"/>
      <c r="FP37" s="276"/>
      <c r="FQ37" s="276"/>
      <c r="FR37" s="276"/>
      <c r="FS37" s="276"/>
      <c r="FT37" s="276"/>
      <c r="FU37" s="276"/>
      <c r="FV37" s="276"/>
      <c r="FW37" s="276"/>
      <c r="FX37" s="276"/>
      <c r="FY37" s="276"/>
      <c r="FZ37" s="276"/>
      <c r="GA37" s="276"/>
      <c r="GB37" s="276"/>
      <c r="GC37" s="276"/>
      <c r="GD37" s="276"/>
      <c r="GE37" s="276"/>
      <c r="GF37" s="276"/>
      <c r="GG37" s="276"/>
      <c r="GH37" s="276"/>
      <c r="GI37" s="276"/>
      <c r="GJ37" s="276"/>
      <c r="GK37" s="276"/>
      <c r="GL37" s="276"/>
      <c r="GM37" s="276"/>
      <c r="GN37" s="276"/>
      <c r="GO37" s="276"/>
      <c r="GP37" s="276"/>
      <c r="GQ37" s="276"/>
      <c r="GR37" s="276"/>
      <c r="GS37" s="276"/>
      <c r="GT37" s="276"/>
      <c r="GU37" s="276"/>
      <c r="GV37" s="276"/>
      <c r="GW37" s="276"/>
      <c r="GX37" s="276"/>
      <c r="GY37" s="276"/>
      <c r="GZ37" s="276"/>
      <c r="HA37" s="276"/>
      <c r="HB37" s="276"/>
      <c r="HC37" s="276"/>
      <c r="HD37" s="276"/>
      <c r="HE37" s="276"/>
      <c r="HF37" s="276"/>
      <c r="HG37" s="276"/>
      <c r="HH37" s="276"/>
      <c r="HI37" s="276"/>
      <c r="HJ37" s="276"/>
      <c r="HK37" s="276"/>
      <c r="HL37" s="276"/>
      <c r="HM37" s="276"/>
      <c r="HN37" s="276"/>
      <c r="HO37" s="276"/>
      <c r="HP37" s="276"/>
      <c r="HQ37" s="276"/>
      <c r="HR37" s="276"/>
      <c r="HS37" s="276"/>
      <c r="HT37" s="276"/>
      <c r="HU37" s="276"/>
      <c r="HV37" s="276"/>
      <c r="HW37" s="276"/>
      <c r="HX37" s="276"/>
      <c r="HY37" s="276"/>
      <c r="HZ37" s="276"/>
      <c r="IA37" s="276"/>
      <c r="IB37" s="276"/>
      <c r="IC37" s="276"/>
      <c r="ID37" s="276"/>
      <c r="IE37" s="276"/>
      <c r="IF37" s="276"/>
      <c r="IG37" s="276"/>
      <c r="IH37" s="276"/>
      <c r="II37" s="276"/>
      <c r="IJ37" s="276"/>
      <c r="IK37" s="276"/>
      <c r="IL37" s="276"/>
      <c r="IM37" s="276"/>
      <c r="IN37" s="276"/>
      <c r="IO37" s="276"/>
      <c r="IP37" s="276"/>
      <c r="IQ37" s="276"/>
      <c r="IR37" s="276"/>
      <c r="IS37" s="276"/>
      <c r="IT37" s="276"/>
      <c r="IU37" s="276"/>
      <c r="IV37" s="276"/>
      <c r="IW37" s="276"/>
      <c r="IX37" s="276"/>
      <c r="IY37" s="276"/>
      <c r="IZ37" s="276"/>
      <c r="JA37" s="276"/>
      <c r="JB37" s="276"/>
      <c r="JC37" s="276"/>
      <c r="JD37" s="276"/>
      <c r="JE37" s="276"/>
      <c r="JF37" s="276"/>
      <c r="JG37" s="276"/>
      <c r="JH37" s="276"/>
      <c r="JI37" s="276"/>
      <c r="JJ37" s="276"/>
      <c r="JK37" s="276"/>
      <c r="JL37" s="276"/>
      <c r="JM37" s="276"/>
      <c r="JN37" s="276"/>
      <c r="JO37" s="276"/>
      <c r="JP37" s="276"/>
      <c r="JQ37" s="276"/>
      <c r="JR37" s="276"/>
      <c r="JS37" s="276"/>
      <c r="JT37" s="276"/>
      <c r="JU37" s="276"/>
      <c r="JV37" s="276"/>
      <c r="JW37" s="276"/>
      <c r="JX37" s="276"/>
      <c r="JY37" s="276"/>
      <c r="JZ37" s="276"/>
      <c r="KA37" s="276"/>
      <c r="KB37" s="276"/>
      <c r="KC37" s="276"/>
      <c r="KD37" s="276"/>
      <c r="KE37" s="276"/>
      <c r="KF37" s="276"/>
      <c r="KG37" s="276"/>
      <c r="KH37" s="276"/>
      <c r="KI37" s="276"/>
      <c r="KJ37" s="276"/>
      <c r="KK37" s="276"/>
      <c r="KL37" s="276"/>
      <c r="KM37" s="276"/>
      <c r="KN37" s="276"/>
      <c r="KO37" s="276"/>
      <c r="KP37" s="276"/>
      <c r="KQ37" s="276"/>
      <c r="KR37" s="276"/>
      <c r="KS37" s="276"/>
      <c r="KT37" s="276"/>
      <c r="KU37" s="276"/>
      <c r="KV37" s="276"/>
      <c r="KW37" s="276"/>
      <c r="KX37" s="276"/>
      <c r="KY37" s="276"/>
      <c r="KZ37" s="276"/>
      <c r="LA37" s="276"/>
      <c r="LB37" s="276"/>
      <c r="LC37" s="276"/>
      <c r="LD37" s="276"/>
      <c r="LE37" s="276"/>
      <c r="LF37" s="276"/>
      <c r="LG37" s="276"/>
      <c r="LH37" s="276"/>
      <c r="LI37" s="276"/>
      <c r="LJ37" s="276"/>
      <c r="LK37" s="276"/>
      <c r="LL37" s="276"/>
      <c r="LM37" s="276"/>
      <c r="LN37" s="276"/>
      <c r="LO37" s="276"/>
      <c r="LP37" s="276"/>
      <c r="LQ37" s="276"/>
      <c r="LR37" s="276"/>
      <c r="LS37" s="276"/>
      <c r="LT37" s="276"/>
      <c r="LU37" s="276"/>
      <c r="LV37" s="276"/>
      <c r="LW37" s="276"/>
      <c r="LX37" s="276"/>
      <c r="LY37" s="276"/>
      <c r="LZ37" s="276"/>
      <c r="MA37" s="276"/>
      <c r="MB37" s="276"/>
      <c r="MC37" s="276"/>
      <c r="MD37" s="276"/>
      <c r="ME37" s="276"/>
      <c r="MF37" s="276"/>
      <c r="MG37" s="276"/>
      <c r="MH37" s="276"/>
      <c r="MI37" s="276"/>
      <c r="MJ37" s="276"/>
      <c r="MK37" s="276"/>
      <c r="ML37" s="276"/>
      <c r="MM37" s="276"/>
      <c r="MN37" s="276"/>
      <c r="MO37" s="276"/>
      <c r="MP37" s="276"/>
      <c r="MQ37" s="276"/>
      <c r="MR37" s="276"/>
      <c r="MS37" s="276"/>
      <c r="MT37" s="276"/>
      <c r="MU37" s="276"/>
      <c r="MV37" s="276"/>
      <c r="MW37" s="276"/>
      <c r="MX37" s="276"/>
      <c r="MY37" s="276"/>
      <c r="MZ37" s="276"/>
      <c r="NA37" s="276"/>
      <c r="NB37" s="276"/>
      <c r="NC37" s="276"/>
      <c r="ND37" s="276"/>
      <c r="NE37" s="276"/>
      <c r="NF37" s="276"/>
      <c r="NG37" s="276"/>
      <c r="NH37" s="276"/>
      <c r="NI37" s="276"/>
      <c r="NJ37" s="276"/>
      <c r="NK37" s="276"/>
      <c r="NL37" s="276"/>
      <c r="NM37" s="276"/>
      <c r="NN37" s="276"/>
      <c r="NO37" s="276"/>
      <c r="NP37" s="276"/>
      <c r="NQ37" s="276"/>
      <c r="NR37" s="276"/>
      <c r="NS37" s="276"/>
      <c r="NT37" s="276"/>
      <c r="NU37" s="276"/>
      <c r="NV37" s="276"/>
      <c r="NW37" s="276"/>
      <c r="NX37" s="276"/>
      <c r="NY37" s="276"/>
      <c r="NZ37" s="276"/>
      <c r="OA37" s="276"/>
      <c r="OB37" s="276"/>
      <c r="OC37" s="276"/>
      <c r="OD37" s="276"/>
      <c r="OE37" s="276"/>
      <c r="OF37" s="276"/>
      <c r="OG37" s="276"/>
      <c r="OH37" s="276"/>
      <c r="OI37" s="276"/>
      <c r="OJ37" s="276"/>
      <c r="OK37" s="276"/>
      <c r="OL37" s="276"/>
      <c r="OM37" s="276"/>
      <c r="ON37" s="276"/>
      <c r="OO37" s="276"/>
      <c r="OP37" s="276"/>
      <c r="OQ37" s="276"/>
      <c r="OR37" s="276"/>
      <c r="OS37" s="276"/>
      <c r="OT37" s="276"/>
      <c r="OU37" s="276"/>
      <c r="OV37" s="276"/>
      <c r="OW37" s="276"/>
      <c r="OX37" s="276"/>
      <c r="OY37" s="276"/>
      <c r="OZ37" s="276"/>
      <c r="PA37" s="276"/>
      <c r="PB37" s="276"/>
      <c r="PC37" s="276"/>
      <c r="PD37" s="276"/>
      <c r="PE37" s="276"/>
      <c r="PF37" s="276"/>
      <c r="PG37" s="276"/>
      <c r="PH37" s="276"/>
      <c r="PI37" s="276"/>
      <c r="PJ37" s="276"/>
      <c r="PK37" s="276"/>
      <c r="PL37" s="276"/>
      <c r="PM37" s="276"/>
      <c r="PN37" s="276"/>
      <c r="PO37" s="276"/>
      <c r="PP37" s="276"/>
      <c r="PQ37" s="276"/>
      <c r="PR37" s="276"/>
      <c r="PS37" s="276"/>
      <c r="PT37" s="276"/>
      <c r="PU37" s="276"/>
      <c r="PV37" s="276"/>
      <c r="PW37" s="276"/>
      <c r="PX37" s="276"/>
      <c r="PY37" s="276"/>
      <c r="PZ37" s="276"/>
      <c r="QA37" s="276"/>
      <c r="QB37" s="276"/>
      <c r="QC37" s="276"/>
      <c r="QD37" s="276"/>
      <c r="QE37" s="276"/>
      <c r="QF37" s="276"/>
      <c r="QG37" s="276"/>
      <c r="QH37" s="276"/>
      <c r="QI37" s="276"/>
      <c r="QJ37" s="276"/>
      <c r="QK37" s="276"/>
      <c r="QL37" s="276"/>
      <c r="QM37" s="276"/>
      <c r="QN37" s="276"/>
      <c r="QO37" s="276"/>
      <c r="QP37" s="276"/>
      <c r="QQ37" s="276"/>
      <c r="QR37" s="276"/>
      <c r="QS37" s="276"/>
      <c r="QT37" s="276"/>
      <c r="QU37" s="276"/>
      <c r="QV37" s="276"/>
      <c r="QW37" s="276"/>
      <c r="QX37" s="276"/>
      <c r="QY37" s="276"/>
      <c r="QZ37" s="276"/>
      <c r="RA37" s="276"/>
      <c r="RB37" s="276"/>
      <c r="RC37" s="276"/>
      <c r="RD37" s="276"/>
      <c r="RE37" s="276"/>
      <c r="RF37" s="276"/>
      <c r="RG37" s="276"/>
      <c r="RH37" s="276"/>
      <c r="RI37" s="276"/>
      <c r="RJ37" s="276"/>
      <c r="RK37" s="276"/>
      <c r="RL37" s="276"/>
      <c r="RM37" s="276"/>
      <c r="RN37" s="276"/>
      <c r="RO37" s="276"/>
      <c r="RP37" s="276"/>
      <c r="RQ37" s="276"/>
      <c r="RR37" s="276"/>
      <c r="RS37" s="276"/>
      <c r="RT37" s="276"/>
      <c r="RU37" s="276"/>
      <c r="RV37" s="276"/>
      <c r="RW37" s="276"/>
      <c r="RX37" s="276"/>
      <c r="RY37" s="276"/>
      <c r="RZ37" s="276"/>
      <c r="SA37" s="276"/>
      <c r="SB37" s="276"/>
      <c r="SC37" s="276"/>
      <c r="SD37" s="276"/>
      <c r="SE37" s="276"/>
      <c r="SF37" s="276"/>
      <c r="SG37" s="276"/>
      <c r="SH37" s="276"/>
      <c r="SI37" s="276"/>
      <c r="SJ37" s="276"/>
      <c r="SK37" s="276"/>
      <c r="SL37" s="276"/>
      <c r="SM37" s="276"/>
      <c r="SN37" s="276"/>
      <c r="SO37" s="276"/>
      <c r="SP37" s="276"/>
      <c r="SQ37" s="276"/>
      <c r="SR37" s="276"/>
      <c r="SS37" s="276"/>
      <c r="ST37" s="276"/>
      <c r="SU37" s="276"/>
      <c r="SV37" s="276"/>
      <c r="SW37" s="276"/>
      <c r="SX37" s="276"/>
      <c r="SY37" s="276"/>
      <c r="SZ37" s="276"/>
      <c r="TA37" s="276"/>
      <c r="TB37" s="276"/>
      <c r="TC37" s="276"/>
      <c r="TD37" s="276"/>
      <c r="TE37" s="276"/>
      <c r="TF37" s="276"/>
      <c r="TG37" s="276"/>
      <c r="TH37" s="276"/>
      <c r="TI37" s="276"/>
      <c r="TJ37" s="276"/>
      <c r="TK37" s="276"/>
      <c r="TL37" s="276"/>
      <c r="TM37" s="276"/>
      <c r="TN37" s="276"/>
      <c r="TO37" s="276"/>
      <c r="TP37" s="276"/>
      <c r="TQ37" s="276"/>
      <c r="TR37" s="276"/>
      <c r="TS37" s="276"/>
      <c r="TT37" s="276"/>
      <c r="TU37" s="276"/>
      <c r="TV37" s="276"/>
      <c r="TW37" s="276"/>
      <c r="TX37" s="276"/>
      <c r="TY37" s="276"/>
      <c r="TZ37" s="276"/>
      <c r="UA37" s="276"/>
      <c r="UB37" s="276"/>
      <c r="UC37" s="276"/>
      <c r="UD37" s="276"/>
      <c r="UE37" s="276"/>
      <c r="UF37" s="276"/>
      <c r="UG37" s="276"/>
      <c r="UH37" s="276"/>
      <c r="UI37" s="276"/>
      <c r="UJ37" s="276"/>
      <c r="UK37" s="276"/>
      <c r="UL37" s="276"/>
      <c r="UM37" s="276"/>
      <c r="UN37" s="276"/>
      <c r="UO37" s="276"/>
      <c r="UP37" s="276"/>
      <c r="UQ37" s="276"/>
      <c r="UR37" s="276"/>
      <c r="US37" s="276"/>
      <c r="UT37" s="276"/>
      <c r="UU37" s="276"/>
      <c r="UV37" s="276"/>
      <c r="UW37" s="276"/>
      <c r="UX37" s="276"/>
      <c r="UY37" s="276"/>
      <c r="UZ37" s="276"/>
      <c r="VA37" s="276"/>
      <c r="VB37" s="276"/>
      <c r="VC37" s="276"/>
      <c r="VD37" s="276"/>
      <c r="VE37" s="276"/>
      <c r="VF37" s="276"/>
      <c r="VG37" s="276"/>
      <c r="VH37" s="276"/>
      <c r="VI37" s="276"/>
      <c r="VJ37" s="276"/>
      <c r="VK37" s="276"/>
      <c r="VL37" s="276"/>
      <c r="VM37" s="276"/>
      <c r="VN37" s="276"/>
      <c r="VO37" s="276"/>
      <c r="VP37" s="276"/>
      <c r="VQ37" s="276"/>
      <c r="VR37" s="276"/>
      <c r="VS37" s="276"/>
      <c r="VT37" s="276"/>
      <c r="VU37" s="276"/>
      <c r="VV37" s="276"/>
      <c r="VW37" s="276"/>
      <c r="VX37" s="276"/>
      <c r="VY37" s="276"/>
      <c r="VZ37" s="276"/>
      <c r="WA37" s="276"/>
      <c r="WB37" s="276"/>
      <c r="WC37" s="276"/>
      <c r="WD37" s="276"/>
      <c r="WE37" s="276"/>
      <c r="WF37" s="276"/>
      <c r="WG37" s="276"/>
      <c r="WH37" s="276"/>
      <c r="WI37" s="276"/>
      <c r="WJ37" s="276"/>
      <c r="WK37" s="276"/>
      <c r="WL37" s="276"/>
      <c r="WM37" s="276"/>
      <c r="WN37" s="276"/>
      <c r="WO37" s="276"/>
      <c r="WP37" s="276"/>
      <c r="WQ37" s="276"/>
      <c r="WR37" s="276"/>
      <c r="WS37" s="276"/>
      <c r="WT37" s="276"/>
      <c r="WU37" s="276"/>
      <c r="WV37" s="276"/>
      <c r="WW37" s="276"/>
      <c r="WX37" s="276"/>
      <c r="WY37" s="276"/>
      <c r="WZ37" s="276"/>
      <c r="XA37" s="276"/>
      <c r="XB37" s="276"/>
      <c r="XC37" s="276"/>
      <c r="XD37" s="276"/>
      <c r="XE37" s="276"/>
      <c r="XF37" s="276"/>
      <c r="XG37" s="276"/>
      <c r="XH37" s="276"/>
      <c r="XI37" s="276"/>
      <c r="XJ37" s="276"/>
      <c r="XK37" s="276"/>
      <c r="XL37" s="276"/>
      <c r="XM37" s="276"/>
      <c r="XN37" s="276"/>
      <c r="XO37" s="276"/>
      <c r="XP37" s="276"/>
      <c r="XQ37" s="276"/>
      <c r="XR37" s="276"/>
      <c r="XS37" s="276"/>
      <c r="XT37" s="276"/>
      <c r="XU37" s="276"/>
      <c r="XV37" s="276"/>
      <c r="XW37" s="276"/>
      <c r="XX37" s="276"/>
      <c r="XY37" s="276"/>
      <c r="XZ37" s="276"/>
      <c r="YA37" s="276"/>
      <c r="YB37" s="276"/>
      <c r="YC37" s="276"/>
      <c r="YD37" s="276"/>
      <c r="YE37" s="276"/>
      <c r="YF37" s="276"/>
      <c r="YG37" s="276"/>
      <c r="YH37" s="276"/>
      <c r="YI37" s="276"/>
      <c r="YJ37" s="276"/>
      <c r="YK37" s="276"/>
      <c r="YL37" s="276"/>
      <c r="YM37" s="276"/>
      <c r="YN37" s="276"/>
      <c r="YO37" s="276"/>
      <c r="YP37" s="276"/>
      <c r="YQ37" s="276"/>
      <c r="YR37" s="276"/>
      <c r="YS37" s="276"/>
      <c r="YT37" s="276"/>
      <c r="YU37" s="276"/>
      <c r="YV37" s="276"/>
      <c r="YW37" s="276"/>
      <c r="YX37" s="276"/>
      <c r="YY37" s="276"/>
      <c r="YZ37" s="276"/>
      <c r="ZA37" s="276"/>
      <c r="ZB37" s="276"/>
      <c r="ZC37" s="276"/>
      <c r="ZD37" s="276"/>
      <c r="ZE37" s="276"/>
      <c r="ZF37" s="276"/>
      <c r="ZG37" s="276"/>
      <c r="ZH37" s="276"/>
      <c r="ZI37" s="276"/>
      <c r="ZJ37" s="276"/>
      <c r="ZK37" s="276"/>
      <c r="ZL37" s="276"/>
      <c r="ZM37" s="276"/>
      <c r="ZN37" s="276"/>
      <c r="ZO37" s="276"/>
      <c r="ZP37" s="276"/>
      <c r="ZQ37" s="276"/>
      <c r="ZR37" s="276"/>
      <c r="ZS37" s="276"/>
      <c r="ZT37" s="276"/>
      <c r="ZU37" s="276"/>
      <c r="ZV37" s="276"/>
      <c r="ZW37" s="276"/>
      <c r="ZX37" s="276"/>
      <c r="ZY37" s="276"/>
      <c r="ZZ37" s="276"/>
      <c r="AAA37" s="276"/>
      <c r="AAB37" s="276"/>
      <c r="AAC37" s="276"/>
      <c r="AAD37" s="276"/>
      <c r="AAE37" s="276"/>
      <c r="AAF37" s="276"/>
      <c r="AAG37" s="276"/>
      <c r="AAH37" s="276"/>
      <c r="AAI37" s="276"/>
      <c r="AAJ37" s="276"/>
      <c r="AAK37" s="276"/>
      <c r="AAL37" s="276"/>
      <c r="AAM37" s="276"/>
      <c r="AAN37" s="276"/>
      <c r="AAO37" s="276"/>
      <c r="AAP37" s="276"/>
      <c r="AAQ37" s="276"/>
      <c r="AAR37" s="276"/>
      <c r="AAS37" s="276"/>
      <c r="AAT37" s="276"/>
      <c r="AAU37" s="276"/>
      <c r="AAV37" s="276"/>
      <c r="AAW37" s="276"/>
      <c r="AAX37" s="276"/>
      <c r="AAY37" s="276"/>
      <c r="AAZ37" s="276"/>
      <c r="ABA37" s="276"/>
      <c r="ABB37" s="276"/>
      <c r="ABC37" s="276"/>
      <c r="ABD37" s="276"/>
      <c r="ABE37" s="276"/>
      <c r="ABF37" s="276"/>
      <c r="ABG37" s="276"/>
      <c r="ABH37" s="276"/>
      <c r="ABI37" s="276"/>
      <c r="ABJ37" s="276"/>
      <c r="ABK37" s="276"/>
      <c r="ABL37" s="276"/>
      <c r="ABM37" s="276"/>
      <c r="ABN37" s="276"/>
      <c r="ABO37" s="276"/>
      <c r="ABP37" s="276"/>
      <c r="ABQ37" s="276"/>
      <c r="ABR37" s="276"/>
      <c r="ABS37" s="276"/>
      <c r="ABT37" s="276"/>
      <c r="ABU37" s="276"/>
      <c r="ABV37" s="276"/>
      <c r="ABW37" s="276"/>
      <c r="ABX37" s="276"/>
      <c r="ABY37" s="276"/>
      <c r="ABZ37" s="276"/>
      <c r="ACA37" s="276"/>
      <c r="ACB37" s="276"/>
      <c r="ACC37" s="276"/>
      <c r="ACD37" s="276"/>
      <c r="ACE37" s="276"/>
      <c r="ACF37" s="276"/>
      <c r="ACG37" s="276"/>
      <c r="ACH37" s="276"/>
      <c r="ACI37" s="276"/>
      <c r="ACJ37" s="276"/>
      <c r="ACK37" s="276"/>
      <c r="ACL37" s="276"/>
      <c r="ACM37" s="276"/>
      <c r="ACN37" s="276"/>
      <c r="ACO37" s="276"/>
      <c r="ACP37" s="276"/>
      <c r="ACQ37" s="276"/>
      <c r="ACR37" s="276"/>
      <c r="ACS37" s="276"/>
      <c r="ACT37" s="276"/>
      <c r="ACU37" s="276"/>
      <c r="ACV37" s="276"/>
      <c r="ACW37" s="276"/>
      <c r="ACX37" s="276"/>
      <c r="ACY37" s="276"/>
      <c r="ACZ37" s="276"/>
      <c r="ADA37" s="276"/>
      <c r="ADB37" s="276"/>
      <c r="ADC37" s="276"/>
      <c r="ADD37" s="276"/>
      <c r="ADE37" s="276"/>
      <c r="ADF37" s="276"/>
      <c r="ADG37" s="276"/>
      <c r="ADH37" s="276"/>
      <c r="ADI37" s="276"/>
      <c r="ADJ37" s="276"/>
      <c r="ADK37" s="276"/>
      <c r="ADL37" s="276"/>
      <c r="ADM37" s="276"/>
      <c r="ADN37" s="276"/>
      <c r="ADO37" s="276"/>
      <c r="ADP37" s="276"/>
      <c r="ADQ37" s="276"/>
      <c r="ADR37" s="276"/>
      <c r="ADS37" s="276"/>
      <c r="ADT37" s="276"/>
      <c r="ADU37" s="276"/>
      <c r="ADV37" s="276"/>
      <c r="ADW37" s="276"/>
      <c r="ADX37" s="276"/>
      <c r="ADY37" s="276"/>
      <c r="ADZ37" s="276"/>
      <c r="AEA37" s="276"/>
      <c r="AEB37" s="276"/>
      <c r="AEC37" s="276"/>
      <c r="AED37" s="276"/>
      <c r="AEE37" s="276"/>
      <c r="AEF37" s="276"/>
      <c r="AEG37" s="276"/>
      <c r="AEH37" s="276"/>
      <c r="AEI37" s="276"/>
      <c r="AEJ37" s="276"/>
      <c r="AEK37" s="276"/>
      <c r="AEL37" s="276"/>
      <c r="AEM37" s="276"/>
      <c r="AEN37" s="276"/>
      <c r="AEO37" s="276"/>
      <c r="AEP37" s="276"/>
      <c r="AEQ37" s="276"/>
      <c r="AER37" s="276"/>
      <c r="AES37" s="276"/>
      <c r="AET37" s="276"/>
      <c r="AEU37" s="276"/>
      <c r="AEV37" s="276"/>
      <c r="AEW37" s="276"/>
      <c r="AEX37" s="276"/>
      <c r="AEY37" s="276"/>
      <c r="AEZ37" s="276"/>
      <c r="AFA37" s="276"/>
      <c r="AFB37" s="276"/>
      <c r="AFC37" s="276"/>
      <c r="AFD37" s="276"/>
      <c r="AFE37" s="276"/>
      <c r="AFF37" s="276"/>
      <c r="AFG37" s="276"/>
      <c r="AFH37" s="276"/>
      <c r="AFI37" s="276"/>
      <c r="AFJ37" s="276"/>
      <c r="AFK37" s="276"/>
      <c r="AFL37" s="276"/>
      <c r="AFM37" s="276"/>
      <c r="AFN37" s="276"/>
      <c r="AFO37" s="276"/>
      <c r="AFP37" s="276"/>
      <c r="AFQ37" s="276"/>
      <c r="AFR37" s="276"/>
      <c r="AFS37" s="276"/>
      <c r="AFT37" s="276"/>
      <c r="AFU37" s="276"/>
      <c r="AFV37" s="276"/>
      <c r="AFW37" s="276"/>
      <c r="AFX37" s="276"/>
      <c r="AFY37" s="276"/>
      <c r="AFZ37" s="276"/>
      <c r="AGA37" s="276"/>
      <c r="AGB37" s="276"/>
      <c r="AGC37" s="276"/>
      <c r="AGD37" s="276"/>
      <c r="AGE37" s="276"/>
      <c r="AGF37" s="276"/>
      <c r="AGG37" s="276"/>
      <c r="AGH37" s="276"/>
      <c r="AGI37" s="276"/>
      <c r="AGJ37" s="276"/>
      <c r="AGK37" s="276"/>
      <c r="AGL37" s="276"/>
      <c r="AGM37" s="276"/>
      <c r="AGN37" s="276"/>
      <c r="AGO37" s="276"/>
      <c r="AGP37" s="276"/>
      <c r="AGQ37" s="276"/>
      <c r="AGR37" s="276"/>
      <c r="AGS37" s="276"/>
      <c r="AGT37" s="276"/>
      <c r="AGU37" s="276"/>
      <c r="AGV37" s="276"/>
      <c r="AGW37" s="276"/>
      <c r="AGX37" s="276"/>
      <c r="AGY37" s="276"/>
      <c r="AGZ37" s="276"/>
      <c r="AHA37" s="276"/>
      <c r="AHB37" s="276"/>
      <c r="AHC37" s="276"/>
      <c r="AHD37" s="276"/>
      <c r="AHE37" s="276"/>
      <c r="AHF37" s="276"/>
      <c r="AHG37" s="276"/>
      <c r="AHH37" s="276"/>
      <c r="AHI37" s="276"/>
      <c r="AHJ37" s="276"/>
      <c r="AHK37" s="276"/>
      <c r="AHL37" s="276"/>
      <c r="AHM37" s="276"/>
      <c r="AHN37" s="276"/>
      <c r="AHO37" s="276"/>
      <c r="AHP37" s="276"/>
      <c r="AHQ37" s="276"/>
      <c r="AHR37" s="276"/>
      <c r="AHS37" s="276"/>
      <c r="AHT37" s="276"/>
      <c r="AHU37" s="276"/>
      <c r="AHV37" s="276"/>
      <c r="AHW37" s="276"/>
      <c r="AHX37" s="276"/>
      <c r="AHY37" s="276"/>
      <c r="AHZ37" s="276"/>
      <c r="AIA37" s="276"/>
      <c r="AIB37" s="276"/>
      <c r="AIC37" s="276"/>
      <c r="AID37" s="276"/>
      <c r="AIE37" s="276"/>
      <c r="AIF37" s="276"/>
      <c r="AIG37" s="276"/>
      <c r="AIH37" s="276"/>
      <c r="AII37" s="276"/>
      <c r="AIJ37" s="276"/>
      <c r="AIK37" s="276"/>
      <c r="AIL37" s="276"/>
      <c r="AIM37" s="276"/>
      <c r="AIN37" s="276"/>
      <c r="AIO37" s="276"/>
      <c r="AIP37" s="276"/>
      <c r="AIQ37" s="276"/>
      <c r="AIR37" s="276"/>
      <c r="AIS37" s="276"/>
      <c r="AIT37" s="276"/>
      <c r="AIU37" s="276"/>
      <c r="AIV37" s="276"/>
      <c r="AIW37" s="276"/>
      <c r="AIX37" s="276"/>
      <c r="AIY37" s="276"/>
      <c r="AIZ37" s="276"/>
      <c r="AJA37" s="276"/>
      <c r="AJB37" s="276"/>
      <c r="AJC37" s="276"/>
      <c r="AJD37" s="276"/>
      <c r="AJE37" s="276"/>
      <c r="AJF37" s="276"/>
      <c r="AJG37" s="276"/>
      <c r="AJH37" s="276"/>
      <c r="AJI37" s="276"/>
      <c r="AJJ37" s="276"/>
      <c r="AJK37" s="276"/>
      <c r="AJL37" s="276"/>
      <c r="AJM37" s="276"/>
      <c r="AJN37" s="276"/>
      <c r="AJO37" s="276"/>
      <c r="AJP37" s="276"/>
      <c r="AJQ37" s="276"/>
      <c r="AJR37" s="276"/>
      <c r="AJS37" s="276"/>
      <c r="AJT37" s="276"/>
      <c r="AJU37" s="276"/>
      <c r="AJV37" s="276"/>
      <c r="AJW37" s="276"/>
      <c r="AJX37" s="276"/>
      <c r="AJY37" s="276"/>
      <c r="AJZ37" s="276"/>
      <c r="AKA37" s="276"/>
      <c r="AKB37" s="276"/>
      <c r="AKC37" s="276"/>
      <c r="AKD37" s="276"/>
      <c r="AKE37" s="276"/>
      <c r="AKF37" s="276"/>
    </row>
    <row r="38" spans="1:968" s="205" customFormat="1">
      <c r="A38" s="174"/>
      <c r="B38" s="679"/>
      <c r="C38" s="692" t="s">
        <v>68</v>
      </c>
      <c r="D38" s="693"/>
      <c r="E38" s="679"/>
      <c r="F38" s="679"/>
      <c r="G38" s="679"/>
      <c r="H38" s="670"/>
      <c r="I38" s="670"/>
      <c r="J38" s="670"/>
      <c r="K38" s="671"/>
      <c r="L38" s="672"/>
      <c r="M38" s="673">
        <f>SUM(M39:M42)</f>
        <v>158433.16</v>
      </c>
      <c r="N38" s="673">
        <f>SUM(N39:N42)</f>
        <v>158433.16</v>
      </c>
      <c r="O38" s="673"/>
      <c r="P38" s="673">
        <f t="shared" ref="P38:P63" si="12">M38/(1+GasDiscountRate)^1</f>
        <v>146969.53617810761</v>
      </c>
      <c r="Q38" s="673">
        <f t="shared" ref="Q38:Q62" si="13">N38/(1+GasDiscountRate)^1</f>
        <v>146969.53617810761</v>
      </c>
      <c r="R38" s="682"/>
      <c r="S38" s="683"/>
      <c r="T38" s="684"/>
      <c r="U38" s="684"/>
      <c r="V38" s="174"/>
      <c r="W38" s="276"/>
      <c r="X38" s="276"/>
      <c r="Y38" s="276"/>
      <c r="Z38" s="276"/>
      <c r="AA38" s="276"/>
      <c r="AB38" s="276"/>
      <c r="AC38" s="276"/>
      <c r="AD38" s="276"/>
      <c r="AE38" s="276"/>
      <c r="AF38" s="276"/>
      <c r="AG38" s="276"/>
      <c r="AH38" s="276"/>
      <c r="AI38" s="276"/>
      <c r="AJ38" s="276"/>
      <c r="AK38" s="276"/>
      <c r="AL38" s="276"/>
      <c r="AM38" s="276"/>
      <c r="AN38" s="276"/>
      <c r="AO38" s="276"/>
      <c r="AP38" s="276"/>
      <c r="AQ38" s="276"/>
      <c r="AR38" s="276"/>
      <c r="AS38" s="276"/>
      <c r="AT38" s="276"/>
      <c r="AU38" s="276"/>
      <c r="AV38" s="276"/>
      <c r="AW38" s="276"/>
      <c r="AX38" s="276"/>
      <c r="AY38" s="276"/>
      <c r="AZ38" s="276"/>
      <c r="BA38" s="276"/>
      <c r="BB38" s="276"/>
      <c r="BC38" s="276"/>
      <c r="BD38" s="276"/>
      <c r="BE38" s="276"/>
      <c r="BF38" s="276"/>
      <c r="BG38" s="276"/>
      <c r="BH38" s="276"/>
      <c r="BI38" s="276"/>
      <c r="BJ38" s="276"/>
      <c r="BK38" s="276"/>
      <c r="BL38" s="276"/>
      <c r="BM38" s="276"/>
      <c r="BN38" s="276"/>
      <c r="BO38" s="276"/>
      <c r="BP38" s="276"/>
      <c r="BQ38" s="276"/>
      <c r="BR38" s="276"/>
      <c r="BS38" s="276"/>
      <c r="BT38" s="276"/>
      <c r="BU38" s="276"/>
      <c r="BV38" s="276"/>
      <c r="BW38" s="276"/>
      <c r="BX38" s="276"/>
      <c r="BY38" s="276"/>
      <c r="BZ38" s="276"/>
      <c r="CA38" s="276"/>
      <c r="CB38" s="276"/>
      <c r="CC38" s="276"/>
      <c r="CD38" s="276"/>
      <c r="CE38" s="276"/>
      <c r="CF38" s="276"/>
      <c r="CG38" s="276"/>
      <c r="CH38" s="276"/>
      <c r="CI38" s="276"/>
      <c r="CJ38" s="276"/>
      <c r="CK38" s="276"/>
      <c r="CL38" s="276"/>
      <c r="CM38" s="276"/>
      <c r="CN38" s="276"/>
      <c r="CO38" s="276"/>
      <c r="CP38" s="276"/>
      <c r="CQ38" s="276"/>
      <c r="CR38" s="276"/>
      <c r="CS38" s="276"/>
      <c r="CT38" s="276"/>
      <c r="CU38" s="276"/>
      <c r="CV38" s="276"/>
      <c r="CW38" s="276"/>
      <c r="CX38" s="276"/>
      <c r="CY38" s="276"/>
      <c r="CZ38" s="276"/>
      <c r="DA38" s="276"/>
      <c r="DB38" s="276"/>
      <c r="DC38" s="276"/>
      <c r="DD38" s="276"/>
      <c r="DE38" s="276"/>
      <c r="DF38" s="276"/>
      <c r="DG38" s="276"/>
      <c r="DH38" s="276"/>
      <c r="DI38" s="276"/>
      <c r="DJ38" s="276"/>
      <c r="DK38" s="276"/>
      <c r="DL38" s="276"/>
      <c r="DM38" s="276"/>
      <c r="DN38" s="276"/>
      <c r="DO38" s="276"/>
      <c r="DP38" s="276"/>
      <c r="DQ38" s="276"/>
      <c r="DR38" s="276"/>
      <c r="DS38" s="276"/>
      <c r="DT38" s="276"/>
      <c r="DU38" s="276"/>
      <c r="DV38" s="276"/>
      <c r="DW38" s="276"/>
      <c r="DX38" s="276"/>
      <c r="DY38" s="276"/>
      <c r="DZ38" s="276"/>
      <c r="EA38" s="276"/>
      <c r="EB38" s="276"/>
      <c r="EC38" s="276"/>
      <c r="ED38" s="276"/>
      <c r="EE38" s="276"/>
      <c r="EF38" s="276"/>
      <c r="EG38" s="276"/>
      <c r="EH38" s="276"/>
      <c r="EI38" s="276"/>
      <c r="EJ38" s="276"/>
      <c r="EK38" s="276"/>
      <c r="EL38" s="276"/>
      <c r="EM38" s="276"/>
      <c r="EN38" s="276"/>
      <c r="EO38" s="276"/>
      <c r="EP38" s="276"/>
      <c r="EQ38" s="276"/>
      <c r="ER38" s="276"/>
      <c r="ES38" s="276"/>
      <c r="ET38" s="276"/>
      <c r="EU38" s="276"/>
      <c r="EV38" s="276"/>
      <c r="EW38" s="276"/>
      <c r="EX38" s="276"/>
      <c r="EY38" s="276"/>
      <c r="EZ38" s="276"/>
      <c r="FA38" s="276"/>
      <c r="FB38" s="276"/>
      <c r="FC38" s="276"/>
      <c r="FD38" s="276"/>
      <c r="FE38" s="276"/>
      <c r="FF38" s="276"/>
      <c r="FG38" s="276"/>
      <c r="FH38" s="276"/>
      <c r="FI38" s="276"/>
      <c r="FJ38" s="276"/>
      <c r="FK38" s="276"/>
      <c r="FL38" s="276"/>
      <c r="FM38" s="276"/>
      <c r="FN38" s="276"/>
      <c r="FO38" s="276"/>
      <c r="FP38" s="276"/>
      <c r="FQ38" s="276"/>
      <c r="FR38" s="276"/>
      <c r="FS38" s="276"/>
      <c r="FT38" s="276"/>
      <c r="FU38" s="276"/>
      <c r="FV38" s="276"/>
      <c r="FW38" s="276"/>
      <c r="FX38" s="276"/>
      <c r="FY38" s="276"/>
      <c r="FZ38" s="276"/>
      <c r="GA38" s="276"/>
      <c r="GB38" s="276"/>
      <c r="GC38" s="276"/>
      <c r="GD38" s="276"/>
      <c r="GE38" s="276"/>
      <c r="GF38" s="276"/>
      <c r="GG38" s="276"/>
      <c r="GH38" s="276"/>
      <c r="GI38" s="276"/>
      <c r="GJ38" s="276"/>
      <c r="GK38" s="276"/>
      <c r="GL38" s="276"/>
      <c r="GM38" s="276"/>
      <c r="GN38" s="276"/>
      <c r="GO38" s="276"/>
      <c r="GP38" s="276"/>
      <c r="GQ38" s="276"/>
      <c r="GR38" s="276"/>
      <c r="GS38" s="276"/>
      <c r="GT38" s="276"/>
      <c r="GU38" s="276"/>
      <c r="GV38" s="276"/>
      <c r="GW38" s="276"/>
      <c r="GX38" s="276"/>
      <c r="GY38" s="276"/>
      <c r="GZ38" s="276"/>
      <c r="HA38" s="276"/>
      <c r="HB38" s="276"/>
      <c r="HC38" s="276"/>
      <c r="HD38" s="276"/>
      <c r="HE38" s="276"/>
      <c r="HF38" s="276"/>
      <c r="HG38" s="276"/>
      <c r="HH38" s="276"/>
      <c r="HI38" s="276"/>
      <c r="HJ38" s="276"/>
      <c r="HK38" s="276"/>
      <c r="HL38" s="276"/>
      <c r="HM38" s="276"/>
      <c r="HN38" s="276"/>
      <c r="HO38" s="276"/>
      <c r="HP38" s="276"/>
      <c r="HQ38" s="276"/>
      <c r="HR38" s="276"/>
      <c r="HS38" s="276"/>
      <c r="HT38" s="276"/>
      <c r="HU38" s="276"/>
      <c r="HV38" s="276"/>
      <c r="HW38" s="276"/>
      <c r="HX38" s="276"/>
      <c r="HY38" s="276"/>
      <c r="HZ38" s="276"/>
      <c r="IA38" s="276"/>
      <c r="IB38" s="276"/>
      <c r="IC38" s="276"/>
      <c r="ID38" s="276"/>
      <c r="IE38" s="276"/>
      <c r="IF38" s="276"/>
      <c r="IG38" s="276"/>
      <c r="IH38" s="276"/>
      <c r="II38" s="276"/>
      <c r="IJ38" s="276"/>
      <c r="IK38" s="276"/>
      <c r="IL38" s="276"/>
      <c r="IM38" s="276"/>
      <c r="IN38" s="276"/>
      <c r="IO38" s="276"/>
      <c r="IP38" s="276"/>
      <c r="IQ38" s="276"/>
      <c r="IR38" s="276"/>
      <c r="IS38" s="276"/>
      <c r="IT38" s="276"/>
      <c r="IU38" s="276"/>
      <c r="IV38" s="276"/>
      <c r="IW38" s="276"/>
      <c r="IX38" s="276"/>
      <c r="IY38" s="276"/>
      <c r="IZ38" s="276"/>
      <c r="JA38" s="276"/>
      <c r="JB38" s="276"/>
      <c r="JC38" s="276"/>
      <c r="JD38" s="276"/>
      <c r="JE38" s="276"/>
      <c r="JF38" s="276"/>
      <c r="JG38" s="276"/>
      <c r="JH38" s="276"/>
      <c r="JI38" s="276"/>
      <c r="JJ38" s="276"/>
      <c r="JK38" s="276"/>
      <c r="JL38" s="276"/>
      <c r="JM38" s="276"/>
      <c r="JN38" s="276"/>
      <c r="JO38" s="276"/>
      <c r="JP38" s="276"/>
      <c r="JQ38" s="276"/>
      <c r="JR38" s="276"/>
      <c r="JS38" s="276"/>
      <c r="JT38" s="276"/>
      <c r="JU38" s="276"/>
      <c r="JV38" s="276"/>
      <c r="JW38" s="276"/>
      <c r="JX38" s="276"/>
      <c r="JY38" s="276"/>
      <c r="JZ38" s="276"/>
      <c r="KA38" s="276"/>
      <c r="KB38" s="276"/>
      <c r="KC38" s="276"/>
      <c r="KD38" s="276"/>
      <c r="KE38" s="276"/>
      <c r="KF38" s="276"/>
      <c r="KG38" s="276"/>
      <c r="KH38" s="276"/>
      <c r="KI38" s="276"/>
      <c r="KJ38" s="276"/>
      <c r="KK38" s="276"/>
      <c r="KL38" s="276"/>
      <c r="KM38" s="276"/>
      <c r="KN38" s="276"/>
      <c r="KO38" s="276"/>
      <c r="KP38" s="276"/>
      <c r="KQ38" s="276"/>
      <c r="KR38" s="276"/>
      <c r="KS38" s="276"/>
      <c r="KT38" s="276"/>
      <c r="KU38" s="276"/>
      <c r="KV38" s="276"/>
      <c r="KW38" s="276"/>
      <c r="KX38" s="276"/>
      <c r="KY38" s="276"/>
      <c r="KZ38" s="276"/>
      <c r="LA38" s="276"/>
      <c r="LB38" s="276"/>
      <c r="LC38" s="276"/>
      <c r="LD38" s="276"/>
      <c r="LE38" s="276"/>
      <c r="LF38" s="276"/>
      <c r="LG38" s="276"/>
      <c r="LH38" s="276"/>
      <c r="LI38" s="276"/>
      <c r="LJ38" s="276"/>
      <c r="LK38" s="276"/>
      <c r="LL38" s="276"/>
      <c r="LM38" s="276"/>
      <c r="LN38" s="276"/>
      <c r="LO38" s="276"/>
      <c r="LP38" s="276"/>
      <c r="LQ38" s="276"/>
      <c r="LR38" s="276"/>
      <c r="LS38" s="276"/>
      <c r="LT38" s="276"/>
      <c r="LU38" s="276"/>
      <c r="LV38" s="276"/>
      <c r="LW38" s="276"/>
      <c r="LX38" s="276"/>
      <c r="LY38" s="276"/>
      <c r="LZ38" s="276"/>
      <c r="MA38" s="276"/>
      <c r="MB38" s="276"/>
      <c r="MC38" s="276"/>
      <c r="MD38" s="276"/>
      <c r="ME38" s="276"/>
      <c r="MF38" s="276"/>
      <c r="MG38" s="276"/>
      <c r="MH38" s="276"/>
      <c r="MI38" s="276"/>
      <c r="MJ38" s="276"/>
      <c r="MK38" s="276"/>
      <c r="ML38" s="276"/>
      <c r="MM38" s="276"/>
      <c r="MN38" s="276"/>
      <c r="MO38" s="276"/>
      <c r="MP38" s="276"/>
      <c r="MQ38" s="276"/>
      <c r="MR38" s="276"/>
      <c r="MS38" s="276"/>
      <c r="MT38" s="276"/>
      <c r="MU38" s="276"/>
      <c r="MV38" s="276"/>
      <c r="MW38" s="276"/>
      <c r="MX38" s="276"/>
      <c r="MY38" s="276"/>
      <c r="MZ38" s="276"/>
      <c r="NA38" s="276"/>
      <c r="NB38" s="276"/>
      <c r="NC38" s="276"/>
      <c r="ND38" s="276"/>
      <c r="NE38" s="276"/>
      <c r="NF38" s="276"/>
      <c r="NG38" s="276"/>
      <c r="NH38" s="276"/>
      <c r="NI38" s="276"/>
      <c r="NJ38" s="276"/>
      <c r="NK38" s="276"/>
      <c r="NL38" s="276"/>
      <c r="NM38" s="276"/>
      <c r="NN38" s="276"/>
      <c r="NO38" s="276"/>
      <c r="NP38" s="276"/>
      <c r="NQ38" s="276"/>
      <c r="NR38" s="276"/>
      <c r="NS38" s="276"/>
      <c r="NT38" s="276"/>
      <c r="NU38" s="276"/>
      <c r="NV38" s="276"/>
      <c r="NW38" s="276"/>
      <c r="NX38" s="276"/>
      <c r="NY38" s="276"/>
      <c r="NZ38" s="276"/>
      <c r="OA38" s="276"/>
      <c r="OB38" s="276"/>
      <c r="OC38" s="276"/>
      <c r="OD38" s="276"/>
      <c r="OE38" s="276"/>
      <c r="OF38" s="276"/>
      <c r="OG38" s="276"/>
      <c r="OH38" s="276"/>
      <c r="OI38" s="276"/>
      <c r="OJ38" s="276"/>
      <c r="OK38" s="276"/>
      <c r="OL38" s="276"/>
      <c r="OM38" s="276"/>
      <c r="ON38" s="276"/>
      <c r="OO38" s="276"/>
      <c r="OP38" s="276"/>
      <c r="OQ38" s="276"/>
      <c r="OR38" s="276"/>
      <c r="OS38" s="276"/>
      <c r="OT38" s="276"/>
      <c r="OU38" s="276"/>
      <c r="OV38" s="276"/>
      <c r="OW38" s="276"/>
      <c r="OX38" s="276"/>
      <c r="OY38" s="276"/>
      <c r="OZ38" s="276"/>
      <c r="PA38" s="276"/>
      <c r="PB38" s="276"/>
      <c r="PC38" s="276"/>
      <c r="PD38" s="276"/>
      <c r="PE38" s="276"/>
      <c r="PF38" s="276"/>
      <c r="PG38" s="276"/>
      <c r="PH38" s="276"/>
      <c r="PI38" s="276"/>
      <c r="PJ38" s="276"/>
      <c r="PK38" s="276"/>
      <c r="PL38" s="276"/>
      <c r="PM38" s="276"/>
      <c r="PN38" s="276"/>
      <c r="PO38" s="276"/>
      <c r="PP38" s="276"/>
      <c r="PQ38" s="276"/>
      <c r="PR38" s="276"/>
      <c r="PS38" s="276"/>
      <c r="PT38" s="276"/>
      <c r="PU38" s="276"/>
      <c r="PV38" s="276"/>
      <c r="PW38" s="276"/>
      <c r="PX38" s="276"/>
      <c r="PY38" s="276"/>
      <c r="PZ38" s="276"/>
      <c r="QA38" s="276"/>
      <c r="QB38" s="276"/>
      <c r="QC38" s="276"/>
      <c r="QD38" s="276"/>
      <c r="QE38" s="276"/>
      <c r="QF38" s="276"/>
      <c r="QG38" s="276"/>
      <c r="QH38" s="276"/>
      <c r="QI38" s="276"/>
      <c r="QJ38" s="276"/>
      <c r="QK38" s="276"/>
      <c r="QL38" s="276"/>
      <c r="QM38" s="276"/>
      <c r="QN38" s="276"/>
      <c r="QO38" s="276"/>
      <c r="QP38" s="276"/>
      <c r="QQ38" s="276"/>
      <c r="QR38" s="276"/>
      <c r="QS38" s="276"/>
      <c r="QT38" s="276"/>
      <c r="QU38" s="276"/>
      <c r="QV38" s="276"/>
      <c r="QW38" s="276"/>
      <c r="QX38" s="276"/>
      <c r="QY38" s="276"/>
      <c r="QZ38" s="276"/>
      <c r="RA38" s="276"/>
      <c r="RB38" s="276"/>
      <c r="RC38" s="276"/>
      <c r="RD38" s="276"/>
      <c r="RE38" s="276"/>
      <c r="RF38" s="276"/>
      <c r="RG38" s="276"/>
      <c r="RH38" s="276"/>
      <c r="RI38" s="276"/>
      <c r="RJ38" s="276"/>
      <c r="RK38" s="276"/>
      <c r="RL38" s="276"/>
      <c r="RM38" s="276"/>
      <c r="RN38" s="276"/>
      <c r="RO38" s="276"/>
      <c r="RP38" s="276"/>
      <c r="RQ38" s="276"/>
      <c r="RR38" s="276"/>
      <c r="RS38" s="276"/>
      <c r="RT38" s="276"/>
      <c r="RU38" s="276"/>
      <c r="RV38" s="276"/>
      <c r="RW38" s="276"/>
      <c r="RX38" s="276"/>
      <c r="RY38" s="276"/>
      <c r="RZ38" s="276"/>
      <c r="SA38" s="276"/>
      <c r="SB38" s="276"/>
      <c r="SC38" s="276"/>
      <c r="SD38" s="276"/>
      <c r="SE38" s="276"/>
      <c r="SF38" s="276"/>
      <c r="SG38" s="276"/>
      <c r="SH38" s="276"/>
      <c r="SI38" s="276"/>
      <c r="SJ38" s="276"/>
      <c r="SK38" s="276"/>
      <c r="SL38" s="276"/>
      <c r="SM38" s="276"/>
      <c r="SN38" s="276"/>
      <c r="SO38" s="276"/>
      <c r="SP38" s="276"/>
      <c r="SQ38" s="276"/>
      <c r="SR38" s="276"/>
      <c r="SS38" s="276"/>
      <c r="ST38" s="276"/>
      <c r="SU38" s="276"/>
      <c r="SV38" s="276"/>
      <c r="SW38" s="276"/>
      <c r="SX38" s="276"/>
      <c r="SY38" s="276"/>
      <c r="SZ38" s="276"/>
      <c r="TA38" s="276"/>
      <c r="TB38" s="276"/>
      <c r="TC38" s="276"/>
      <c r="TD38" s="276"/>
      <c r="TE38" s="276"/>
      <c r="TF38" s="276"/>
      <c r="TG38" s="276"/>
      <c r="TH38" s="276"/>
      <c r="TI38" s="276"/>
      <c r="TJ38" s="276"/>
      <c r="TK38" s="276"/>
      <c r="TL38" s="276"/>
      <c r="TM38" s="276"/>
      <c r="TN38" s="276"/>
      <c r="TO38" s="276"/>
      <c r="TP38" s="276"/>
      <c r="TQ38" s="276"/>
      <c r="TR38" s="276"/>
      <c r="TS38" s="276"/>
      <c r="TT38" s="276"/>
      <c r="TU38" s="276"/>
      <c r="TV38" s="276"/>
      <c r="TW38" s="276"/>
      <c r="TX38" s="276"/>
      <c r="TY38" s="276"/>
      <c r="TZ38" s="276"/>
      <c r="UA38" s="276"/>
      <c r="UB38" s="276"/>
      <c r="UC38" s="276"/>
      <c r="UD38" s="276"/>
      <c r="UE38" s="276"/>
      <c r="UF38" s="276"/>
      <c r="UG38" s="276"/>
      <c r="UH38" s="276"/>
      <c r="UI38" s="276"/>
      <c r="UJ38" s="276"/>
      <c r="UK38" s="276"/>
      <c r="UL38" s="276"/>
      <c r="UM38" s="276"/>
      <c r="UN38" s="276"/>
      <c r="UO38" s="276"/>
      <c r="UP38" s="276"/>
      <c r="UQ38" s="276"/>
      <c r="UR38" s="276"/>
      <c r="US38" s="276"/>
      <c r="UT38" s="276"/>
      <c r="UU38" s="276"/>
      <c r="UV38" s="276"/>
      <c r="UW38" s="276"/>
      <c r="UX38" s="276"/>
      <c r="UY38" s="276"/>
      <c r="UZ38" s="276"/>
      <c r="VA38" s="276"/>
      <c r="VB38" s="276"/>
      <c r="VC38" s="276"/>
      <c r="VD38" s="276"/>
      <c r="VE38" s="276"/>
      <c r="VF38" s="276"/>
      <c r="VG38" s="276"/>
      <c r="VH38" s="276"/>
      <c r="VI38" s="276"/>
      <c r="VJ38" s="276"/>
      <c r="VK38" s="276"/>
      <c r="VL38" s="276"/>
      <c r="VM38" s="276"/>
      <c r="VN38" s="276"/>
      <c r="VO38" s="276"/>
      <c r="VP38" s="276"/>
      <c r="VQ38" s="276"/>
      <c r="VR38" s="276"/>
      <c r="VS38" s="276"/>
      <c r="VT38" s="276"/>
      <c r="VU38" s="276"/>
      <c r="VV38" s="276"/>
      <c r="VW38" s="276"/>
      <c r="VX38" s="276"/>
      <c r="VY38" s="276"/>
      <c r="VZ38" s="276"/>
      <c r="WA38" s="276"/>
      <c r="WB38" s="276"/>
      <c r="WC38" s="276"/>
      <c r="WD38" s="276"/>
      <c r="WE38" s="276"/>
      <c r="WF38" s="276"/>
      <c r="WG38" s="276"/>
      <c r="WH38" s="276"/>
      <c r="WI38" s="276"/>
      <c r="WJ38" s="276"/>
      <c r="WK38" s="276"/>
      <c r="WL38" s="276"/>
      <c r="WM38" s="276"/>
      <c r="WN38" s="276"/>
      <c r="WO38" s="276"/>
      <c r="WP38" s="276"/>
      <c r="WQ38" s="276"/>
      <c r="WR38" s="276"/>
      <c r="WS38" s="276"/>
      <c r="WT38" s="276"/>
      <c r="WU38" s="276"/>
      <c r="WV38" s="276"/>
      <c r="WW38" s="276"/>
      <c r="WX38" s="276"/>
      <c r="WY38" s="276"/>
      <c r="WZ38" s="276"/>
      <c r="XA38" s="276"/>
      <c r="XB38" s="276"/>
      <c r="XC38" s="276"/>
      <c r="XD38" s="276"/>
      <c r="XE38" s="276"/>
      <c r="XF38" s="276"/>
      <c r="XG38" s="276"/>
      <c r="XH38" s="276"/>
      <c r="XI38" s="276"/>
      <c r="XJ38" s="276"/>
      <c r="XK38" s="276"/>
      <c r="XL38" s="276"/>
      <c r="XM38" s="276"/>
      <c r="XN38" s="276"/>
      <c r="XO38" s="276"/>
      <c r="XP38" s="276"/>
      <c r="XQ38" s="276"/>
      <c r="XR38" s="276"/>
      <c r="XS38" s="276"/>
      <c r="XT38" s="276"/>
      <c r="XU38" s="276"/>
      <c r="XV38" s="276"/>
      <c r="XW38" s="276"/>
      <c r="XX38" s="276"/>
      <c r="XY38" s="276"/>
      <c r="XZ38" s="276"/>
      <c r="YA38" s="276"/>
      <c r="YB38" s="276"/>
      <c r="YC38" s="276"/>
      <c r="YD38" s="276"/>
      <c r="YE38" s="276"/>
      <c r="YF38" s="276"/>
      <c r="YG38" s="276"/>
      <c r="YH38" s="276"/>
      <c r="YI38" s="276"/>
      <c r="YJ38" s="276"/>
      <c r="YK38" s="276"/>
      <c r="YL38" s="276"/>
      <c r="YM38" s="276"/>
      <c r="YN38" s="276"/>
      <c r="YO38" s="276"/>
      <c r="YP38" s="276"/>
      <c r="YQ38" s="276"/>
      <c r="YR38" s="276"/>
      <c r="YS38" s="276"/>
      <c r="YT38" s="276"/>
      <c r="YU38" s="276"/>
      <c r="YV38" s="276"/>
      <c r="YW38" s="276"/>
      <c r="YX38" s="276"/>
      <c r="YY38" s="276"/>
      <c r="YZ38" s="276"/>
      <c r="ZA38" s="276"/>
      <c r="ZB38" s="276"/>
      <c r="ZC38" s="276"/>
      <c r="ZD38" s="276"/>
      <c r="ZE38" s="276"/>
      <c r="ZF38" s="276"/>
      <c r="ZG38" s="276"/>
      <c r="ZH38" s="276"/>
      <c r="ZI38" s="276"/>
      <c r="ZJ38" s="276"/>
      <c r="ZK38" s="276"/>
      <c r="ZL38" s="276"/>
      <c r="ZM38" s="276"/>
      <c r="ZN38" s="276"/>
      <c r="ZO38" s="276"/>
      <c r="ZP38" s="276"/>
      <c r="ZQ38" s="276"/>
      <c r="ZR38" s="276"/>
      <c r="ZS38" s="276"/>
      <c r="ZT38" s="276"/>
      <c r="ZU38" s="276"/>
      <c r="ZV38" s="276"/>
      <c r="ZW38" s="276"/>
      <c r="ZX38" s="276"/>
      <c r="ZY38" s="276"/>
      <c r="ZZ38" s="276"/>
      <c r="AAA38" s="276"/>
      <c r="AAB38" s="276"/>
      <c r="AAC38" s="276"/>
      <c r="AAD38" s="276"/>
      <c r="AAE38" s="276"/>
      <c r="AAF38" s="276"/>
      <c r="AAG38" s="276"/>
      <c r="AAH38" s="276"/>
      <c r="AAI38" s="276"/>
      <c r="AAJ38" s="276"/>
      <c r="AAK38" s="276"/>
      <c r="AAL38" s="276"/>
      <c r="AAM38" s="276"/>
      <c r="AAN38" s="276"/>
      <c r="AAO38" s="276"/>
      <c r="AAP38" s="276"/>
      <c r="AAQ38" s="276"/>
      <c r="AAR38" s="276"/>
      <c r="AAS38" s="276"/>
      <c r="AAT38" s="276"/>
      <c r="AAU38" s="276"/>
      <c r="AAV38" s="276"/>
      <c r="AAW38" s="276"/>
      <c r="AAX38" s="276"/>
      <c r="AAY38" s="276"/>
      <c r="AAZ38" s="276"/>
      <c r="ABA38" s="276"/>
      <c r="ABB38" s="276"/>
      <c r="ABC38" s="276"/>
      <c r="ABD38" s="276"/>
      <c r="ABE38" s="276"/>
      <c r="ABF38" s="276"/>
      <c r="ABG38" s="276"/>
      <c r="ABH38" s="276"/>
      <c r="ABI38" s="276"/>
      <c r="ABJ38" s="276"/>
      <c r="ABK38" s="276"/>
      <c r="ABL38" s="276"/>
      <c r="ABM38" s="276"/>
      <c r="ABN38" s="276"/>
      <c r="ABO38" s="276"/>
      <c r="ABP38" s="276"/>
      <c r="ABQ38" s="276"/>
      <c r="ABR38" s="276"/>
      <c r="ABS38" s="276"/>
      <c r="ABT38" s="276"/>
      <c r="ABU38" s="276"/>
      <c r="ABV38" s="276"/>
      <c r="ABW38" s="276"/>
      <c r="ABX38" s="276"/>
      <c r="ABY38" s="276"/>
      <c r="ABZ38" s="276"/>
      <c r="ACA38" s="276"/>
      <c r="ACB38" s="276"/>
      <c r="ACC38" s="276"/>
      <c r="ACD38" s="276"/>
      <c r="ACE38" s="276"/>
      <c r="ACF38" s="276"/>
      <c r="ACG38" s="276"/>
      <c r="ACH38" s="276"/>
      <c r="ACI38" s="276"/>
      <c r="ACJ38" s="276"/>
      <c r="ACK38" s="276"/>
      <c r="ACL38" s="276"/>
      <c r="ACM38" s="276"/>
      <c r="ACN38" s="276"/>
      <c r="ACO38" s="276"/>
      <c r="ACP38" s="276"/>
      <c r="ACQ38" s="276"/>
      <c r="ACR38" s="276"/>
      <c r="ACS38" s="276"/>
      <c r="ACT38" s="276"/>
      <c r="ACU38" s="276"/>
      <c r="ACV38" s="276"/>
      <c r="ACW38" s="276"/>
      <c r="ACX38" s="276"/>
      <c r="ACY38" s="276"/>
      <c r="ACZ38" s="276"/>
      <c r="ADA38" s="276"/>
      <c r="ADB38" s="276"/>
      <c r="ADC38" s="276"/>
      <c r="ADD38" s="276"/>
      <c r="ADE38" s="276"/>
      <c r="ADF38" s="276"/>
      <c r="ADG38" s="276"/>
      <c r="ADH38" s="276"/>
      <c r="ADI38" s="276"/>
      <c r="ADJ38" s="276"/>
      <c r="ADK38" s="276"/>
      <c r="ADL38" s="276"/>
      <c r="ADM38" s="276"/>
      <c r="ADN38" s="276"/>
      <c r="ADO38" s="276"/>
      <c r="ADP38" s="276"/>
      <c r="ADQ38" s="276"/>
      <c r="ADR38" s="276"/>
      <c r="ADS38" s="276"/>
      <c r="ADT38" s="276"/>
      <c r="ADU38" s="276"/>
      <c r="ADV38" s="276"/>
      <c r="ADW38" s="276"/>
      <c r="ADX38" s="276"/>
      <c r="ADY38" s="276"/>
      <c r="ADZ38" s="276"/>
      <c r="AEA38" s="276"/>
      <c r="AEB38" s="276"/>
      <c r="AEC38" s="276"/>
      <c r="AED38" s="276"/>
      <c r="AEE38" s="276"/>
      <c r="AEF38" s="276"/>
      <c r="AEG38" s="276"/>
      <c r="AEH38" s="276"/>
      <c r="AEI38" s="276"/>
      <c r="AEJ38" s="276"/>
      <c r="AEK38" s="276"/>
      <c r="AEL38" s="276"/>
      <c r="AEM38" s="276"/>
      <c r="AEN38" s="276"/>
      <c r="AEO38" s="276"/>
      <c r="AEP38" s="276"/>
      <c r="AEQ38" s="276"/>
      <c r="AER38" s="276"/>
      <c r="AES38" s="276"/>
      <c r="AET38" s="276"/>
      <c r="AEU38" s="276"/>
      <c r="AEV38" s="276"/>
      <c r="AEW38" s="276"/>
      <c r="AEX38" s="276"/>
      <c r="AEY38" s="276"/>
      <c r="AEZ38" s="276"/>
      <c r="AFA38" s="276"/>
      <c r="AFB38" s="276"/>
      <c r="AFC38" s="276"/>
      <c r="AFD38" s="276"/>
      <c r="AFE38" s="276"/>
      <c r="AFF38" s="276"/>
      <c r="AFG38" s="276"/>
      <c r="AFH38" s="276"/>
      <c r="AFI38" s="276"/>
      <c r="AFJ38" s="276"/>
      <c r="AFK38" s="276"/>
      <c r="AFL38" s="276"/>
      <c r="AFM38" s="276"/>
      <c r="AFN38" s="276"/>
      <c r="AFO38" s="276"/>
      <c r="AFP38" s="276"/>
      <c r="AFQ38" s="276"/>
      <c r="AFR38" s="276"/>
      <c r="AFS38" s="276"/>
      <c r="AFT38" s="276"/>
      <c r="AFU38" s="276"/>
      <c r="AFV38" s="276"/>
      <c r="AFW38" s="276"/>
      <c r="AFX38" s="276"/>
      <c r="AFY38" s="276"/>
      <c r="AFZ38" s="276"/>
      <c r="AGA38" s="276"/>
      <c r="AGB38" s="276"/>
      <c r="AGC38" s="276"/>
      <c r="AGD38" s="276"/>
      <c r="AGE38" s="276"/>
      <c r="AGF38" s="276"/>
      <c r="AGG38" s="276"/>
      <c r="AGH38" s="276"/>
      <c r="AGI38" s="276"/>
      <c r="AGJ38" s="276"/>
      <c r="AGK38" s="276"/>
      <c r="AGL38" s="276"/>
      <c r="AGM38" s="276"/>
      <c r="AGN38" s="276"/>
      <c r="AGO38" s="276"/>
      <c r="AGP38" s="276"/>
      <c r="AGQ38" s="276"/>
      <c r="AGR38" s="276"/>
      <c r="AGS38" s="276"/>
      <c r="AGT38" s="276"/>
      <c r="AGU38" s="276"/>
      <c r="AGV38" s="276"/>
      <c r="AGW38" s="276"/>
      <c r="AGX38" s="276"/>
      <c r="AGY38" s="276"/>
      <c r="AGZ38" s="276"/>
      <c r="AHA38" s="276"/>
      <c r="AHB38" s="276"/>
      <c r="AHC38" s="276"/>
      <c r="AHD38" s="276"/>
      <c r="AHE38" s="276"/>
      <c r="AHF38" s="276"/>
      <c r="AHG38" s="276"/>
      <c r="AHH38" s="276"/>
      <c r="AHI38" s="276"/>
      <c r="AHJ38" s="276"/>
      <c r="AHK38" s="276"/>
      <c r="AHL38" s="276"/>
      <c r="AHM38" s="276"/>
      <c r="AHN38" s="276"/>
      <c r="AHO38" s="276"/>
      <c r="AHP38" s="276"/>
      <c r="AHQ38" s="276"/>
      <c r="AHR38" s="276"/>
      <c r="AHS38" s="276"/>
      <c r="AHT38" s="276"/>
      <c r="AHU38" s="276"/>
      <c r="AHV38" s="276"/>
      <c r="AHW38" s="276"/>
      <c r="AHX38" s="276"/>
      <c r="AHY38" s="276"/>
      <c r="AHZ38" s="276"/>
      <c r="AIA38" s="276"/>
      <c r="AIB38" s="276"/>
      <c r="AIC38" s="276"/>
      <c r="AID38" s="276"/>
      <c r="AIE38" s="276"/>
      <c r="AIF38" s="276"/>
      <c r="AIG38" s="276"/>
      <c r="AIH38" s="276"/>
      <c r="AII38" s="276"/>
      <c r="AIJ38" s="276"/>
      <c r="AIK38" s="276"/>
      <c r="AIL38" s="276"/>
      <c r="AIM38" s="276"/>
      <c r="AIN38" s="276"/>
      <c r="AIO38" s="276"/>
      <c r="AIP38" s="276"/>
      <c r="AIQ38" s="276"/>
      <c r="AIR38" s="276"/>
      <c r="AIS38" s="276"/>
      <c r="AIT38" s="276"/>
      <c r="AIU38" s="276"/>
      <c r="AIV38" s="276"/>
      <c r="AIW38" s="276"/>
      <c r="AIX38" s="276"/>
      <c r="AIY38" s="276"/>
      <c r="AIZ38" s="276"/>
      <c r="AJA38" s="276"/>
      <c r="AJB38" s="276"/>
      <c r="AJC38" s="276"/>
      <c r="AJD38" s="276"/>
      <c r="AJE38" s="276"/>
      <c r="AJF38" s="276"/>
      <c r="AJG38" s="276"/>
      <c r="AJH38" s="276"/>
      <c r="AJI38" s="276"/>
      <c r="AJJ38" s="276"/>
      <c r="AJK38" s="276"/>
      <c r="AJL38" s="276"/>
      <c r="AJM38" s="276"/>
      <c r="AJN38" s="276"/>
      <c r="AJO38" s="276"/>
      <c r="AJP38" s="276"/>
      <c r="AJQ38" s="276"/>
      <c r="AJR38" s="276"/>
      <c r="AJS38" s="276"/>
      <c r="AJT38" s="276"/>
      <c r="AJU38" s="276"/>
      <c r="AJV38" s="276"/>
      <c r="AJW38" s="276"/>
      <c r="AJX38" s="276"/>
      <c r="AJY38" s="276"/>
      <c r="AJZ38" s="276"/>
      <c r="AKA38" s="276"/>
      <c r="AKB38" s="276"/>
      <c r="AKC38" s="276"/>
      <c r="AKD38" s="276"/>
      <c r="AKE38" s="276"/>
      <c r="AKF38" s="276"/>
    </row>
    <row r="39" spans="1:968" s="174" customFormat="1">
      <c r="A39" s="174" t="s">
        <v>560</v>
      </c>
      <c r="B39" s="206"/>
      <c r="C39" s="906" t="s">
        <v>419</v>
      </c>
      <c r="D39" s="907"/>
      <c r="E39" s="206"/>
      <c r="F39" s="206"/>
      <c r="G39" s="206"/>
      <c r="H39" s="206"/>
      <c r="I39" s="189"/>
      <c r="J39" s="189"/>
      <c r="K39" s="190"/>
      <c r="L39" s="191"/>
      <c r="M39" s="946">
        <v>66499.48000000001</v>
      </c>
      <c r="N39" s="192">
        <v>66499.48000000001</v>
      </c>
      <c r="O39" s="192"/>
      <c r="P39" s="192">
        <f t="shared" si="12"/>
        <v>61687.829313543603</v>
      </c>
      <c r="Q39" s="192">
        <f t="shared" si="13"/>
        <v>61687.829313543603</v>
      </c>
      <c r="R39" s="187"/>
      <c r="S39" s="266"/>
      <c r="T39" s="207"/>
      <c r="U39" s="207"/>
      <c r="W39" s="276"/>
      <c r="X39" s="276"/>
      <c r="Y39" s="276"/>
      <c r="Z39" s="276"/>
      <c r="AA39" s="276"/>
      <c r="AB39" s="276"/>
      <c r="AC39" s="276"/>
      <c r="AD39" s="276"/>
      <c r="AE39" s="276"/>
      <c r="AF39" s="276"/>
      <c r="AG39" s="276"/>
      <c r="AH39" s="276"/>
      <c r="AI39" s="276"/>
      <c r="AJ39" s="276"/>
      <c r="AK39" s="276"/>
      <c r="AL39" s="276"/>
      <c r="AM39" s="276"/>
      <c r="AN39" s="276"/>
      <c r="AO39" s="276"/>
      <c r="AP39" s="276"/>
      <c r="AQ39" s="276"/>
      <c r="AR39" s="276"/>
      <c r="AS39" s="276"/>
      <c r="AT39" s="276"/>
      <c r="AU39" s="276"/>
      <c r="AV39" s="276"/>
      <c r="AW39" s="276"/>
      <c r="AX39" s="276"/>
      <c r="AY39" s="276"/>
      <c r="AZ39" s="276"/>
      <c r="BA39" s="276"/>
      <c r="BB39" s="276"/>
      <c r="BC39" s="276"/>
      <c r="BD39" s="276"/>
      <c r="BE39" s="276"/>
      <c r="BF39" s="276"/>
      <c r="BG39" s="276"/>
      <c r="BH39" s="276"/>
      <c r="BI39" s="276"/>
      <c r="BJ39" s="276"/>
      <c r="BK39" s="276"/>
      <c r="BL39" s="276"/>
      <c r="BM39" s="276"/>
      <c r="BN39" s="276"/>
      <c r="BO39" s="276"/>
      <c r="BP39" s="276"/>
      <c r="BQ39" s="276"/>
      <c r="BR39" s="276"/>
      <c r="BS39" s="276"/>
      <c r="BT39" s="276"/>
      <c r="BU39" s="276"/>
      <c r="BV39" s="276"/>
      <c r="BW39" s="276"/>
      <c r="BX39" s="276"/>
      <c r="BY39" s="276"/>
      <c r="BZ39" s="276"/>
      <c r="CA39" s="276"/>
      <c r="CB39" s="276"/>
      <c r="CC39" s="276"/>
      <c r="CD39" s="276"/>
      <c r="CE39" s="276"/>
      <c r="CF39" s="276"/>
      <c r="CG39" s="276"/>
      <c r="CH39" s="276"/>
      <c r="CI39" s="276"/>
      <c r="CJ39" s="276"/>
      <c r="CK39" s="276"/>
      <c r="CL39" s="276"/>
      <c r="CM39" s="276"/>
      <c r="CN39" s="276"/>
      <c r="CO39" s="276"/>
      <c r="CP39" s="276"/>
      <c r="CQ39" s="276"/>
      <c r="CR39" s="276"/>
      <c r="CS39" s="276"/>
      <c r="CT39" s="276"/>
      <c r="CU39" s="276"/>
      <c r="CV39" s="276"/>
      <c r="CW39" s="276"/>
      <c r="CX39" s="276"/>
      <c r="CY39" s="276"/>
      <c r="CZ39" s="276"/>
      <c r="DA39" s="276"/>
      <c r="DB39" s="276"/>
      <c r="DC39" s="276"/>
      <c r="DD39" s="276"/>
      <c r="DE39" s="276"/>
      <c r="DF39" s="276"/>
      <c r="DG39" s="276"/>
      <c r="DH39" s="276"/>
      <c r="DI39" s="276"/>
      <c r="DJ39" s="276"/>
      <c r="DK39" s="276"/>
      <c r="DL39" s="276"/>
      <c r="DM39" s="276"/>
      <c r="DN39" s="276"/>
      <c r="DO39" s="276"/>
      <c r="DP39" s="276"/>
      <c r="DQ39" s="276"/>
      <c r="DR39" s="276"/>
      <c r="DS39" s="276"/>
      <c r="DT39" s="276"/>
      <c r="DU39" s="276"/>
      <c r="DV39" s="276"/>
      <c r="DW39" s="276"/>
      <c r="DX39" s="276"/>
      <c r="DY39" s="276"/>
      <c r="DZ39" s="276"/>
      <c r="EA39" s="276"/>
      <c r="EB39" s="276"/>
      <c r="EC39" s="276"/>
      <c r="ED39" s="276"/>
      <c r="EE39" s="276"/>
      <c r="EF39" s="276"/>
      <c r="EG39" s="276"/>
      <c r="EH39" s="276"/>
      <c r="EI39" s="276"/>
      <c r="EJ39" s="276"/>
      <c r="EK39" s="276"/>
      <c r="EL39" s="276"/>
      <c r="EM39" s="276"/>
      <c r="EN39" s="276"/>
      <c r="EO39" s="276"/>
      <c r="EP39" s="276"/>
      <c r="EQ39" s="276"/>
      <c r="ER39" s="276"/>
      <c r="ES39" s="276"/>
      <c r="ET39" s="276"/>
      <c r="EU39" s="276"/>
      <c r="EV39" s="276"/>
      <c r="EW39" s="276"/>
      <c r="EX39" s="276"/>
      <c r="EY39" s="276"/>
      <c r="EZ39" s="276"/>
      <c r="FA39" s="276"/>
      <c r="FB39" s="276"/>
      <c r="FC39" s="276"/>
      <c r="FD39" s="276"/>
      <c r="FE39" s="276"/>
      <c r="FF39" s="276"/>
      <c r="FG39" s="276"/>
      <c r="FH39" s="276"/>
      <c r="FI39" s="276"/>
      <c r="FJ39" s="276"/>
      <c r="FK39" s="276"/>
      <c r="FL39" s="276"/>
      <c r="FM39" s="276"/>
      <c r="FN39" s="276"/>
      <c r="FO39" s="276"/>
      <c r="FP39" s="276"/>
      <c r="FQ39" s="276"/>
      <c r="FR39" s="276"/>
      <c r="FS39" s="276"/>
      <c r="FT39" s="276"/>
      <c r="FU39" s="276"/>
      <c r="FV39" s="276"/>
      <c r="FW39" s="276"/>
      <c r="FX39" s="276"/>
      <c r="FY39" s="276"/>
      <c r="FZ39" s="276"/>
      <c r="GA39" s="276"/>
      <c r="GB39" s="276"/>
      <c r="GC39" s="276"/>
      <c r="GD39" s="276"/>
      <c r="GE39" s="276"/>
      <c r="GF39" s="276"/>
      <c r="GG39" s="276"/>
      <c r="GH39" s="276"/>
      <c r="GI39" s="276"/>
      <c r="GJ39" s="276"/>
      <c r="GK39" s="276"/>
      <c r="GL39" s="276"/>
      <c r="GM39" s="276"/>
      <c r="GN39" s="276"/>
      <c r="GO39" s="276"/>
      <c r="GP39" s="276"/>
      <c r="GQ39" s="276"/>
      <c r="GR39" s="276"/>
      <c r="GS39" s="276"/>
      <c r="GT39" s="276"/>
      <c r="GU39" s="276"/>
      <c r="GV39" s="276"/>
      <c r="GW39" s="276"/>
      <c r="GX39" s="276"/>
      <c r="GY39" s="276"/>
      <c r="GZ39" s="276"/>
      <c r="HA39" s="276"/>
      <c r="HB39" s="276"/>
      <c r="HC39" s="276"/>
      <c r="HD39" s="276"/>
      <c r="HE39" s="276"/>
      <c r="HF39" s="276"/>
      <c r="HG39" s="276"/>
      <c r="HH39" s="276"/>
      <c r="HI39" s="276"/>
      <c r="HJ39" s="276"/>
      <c r="HK39" s="276"/>
      <c r="HL39" s="276"/>
      <c r="HM39" s="276"/>
      <c r="HN39" s="276"/>
      <c r="HO39" s="276"/>
      <c r="HP39" s="276"/>
      <c r="HQ39" s="276"/>
      <c r="HR39" s="276"/>
      <c r="HS39" s="276"/>
      <c r="HT39" s="276"/>
      <c r="HU39" s="276"/>
      <c r="HV39" s="276"/>
      <c r="HW39" s="276"/>
      <c r="HX39" s="276"/>
      <c r="HY39" s="276"/>
      <c r="HZ39" s="276"/>
      <c r="IA39" s="276"/>
      <c r="IB39" s="276"/>
      <c r="IC39" s="276"/>
      <c r="ID39" s="276"/>
      <c r="IE39" s="276"/>
      <c r="IF39" s="276"/>
      <c r="IG39" s="276"/>
      <c r="IH39" s="276"/>
      <c r="II39" s="276"/>
      <c r="IJ39" s="276"/>
      <c r="IK39" s="276"/>
      <c r="IL39" s="276"/>
      <c r="IM39" s="276"/>
      <c r="IN39" s="276"/>
      <c r="IO39" s="276"/>
      <c r="IP39" s="276"/>
      <c r="IQ39" s="276"/>
      <c r="IR39" s="276"/>
      <c r="IS39" s="276"/>
      <c r="IT39" s="276"/>
      <c r="IU39" s="276"/>
      <c r="IV39" s="276"/>
      <c r="IW39" s="276"/>
      <c r="IX39" s="276"/>
      <c r="IY39" s="276"/>
      <c r="IZ39" s="276"/>
      <c r="JA39" s="276"/>
      <c r="JB39" s="276"/>
      <c r="JC39" s="276"/>
      <c r="JD39" s="276"/>
      <c r="JE39" s="276"/>
      <c r="JF39" s="276"/>
      <c r="JG39" s="276"/>
      <c r="JH39" s="276"/>
      <c r="JI39" s="276"/>
      <c r="JJ39" s="276"/>
      <c r="JK39" s="276"/>
      <c r="JL39" s="276"/>
      <c r="JM39" s="276"/>
      <c r="JN39" s="276"/>
      <c r="JO39" s="276"/>
      <c r="JP39" s="276"/>
      <c r="JQ39" s="276"/>
      <c r="JR39" s="276"/>
      <c r="JS39" s="276"/>
      <c r="JT39" s="276"/>
      <c r="JU39" s="276"/>
      <c r="JV39" s="276"/>
      <c r="JW39" s="276"/>
      <c r="JX39" s="276"/>
      <c r="JY39" s="276"/>
      <c r="JZ39" s="276"/>
      <c r="KA39" s="276"/>
      <c r="KB39" s="276"/>
      <c r="KC39" s="276"/>
      <c r="KD39" s="276"/>
      <c r="KE39" s="276"/>
      <c r="KF39" s="276"/>
      <c r="KG39" s="276"/>
      <c r="KH39" s="276"/>
      <c r="KI39" s="276"/>
      <c r="KJ39" s="276"/>
      <c r="KK39" s="276"/>
      <c r="KL39" s="276"/>
      <c r="KM39" s="276"/>
      <c r="KN39" s="276"/>
      <c r="KO39" s="276"/>
      <c r="KP39" s="276"/>
      <c r="KQ39" s="276"/>
      <c r="KR39" s="276"/>
      <c r="KS39" s="276"/>
      <c r="KT39" s="276"/>
      <c r="KU39" s="276"/>
      <c r="KV39" s="276"/>
      <c r="KW39" s="276"/>
      <c r="KX39" s="276"/>
      <c r="KY39" s="276"/>
      <c r="KZ39" s="276"/>
      <c r="LA39" s="276"/>
      <c r="LB39" s="276"/>
      <c r="LC39" s="276"/>
      <c r="LD39" s="276"/>
      <c r="LE39" s="276"/>
      <c r="LF39" s="276"/>
      <c r="LG39" s="276"/>
      <c r="LH39" s="276"/>
      <c r="LI39" s="276"/>
      <c r="LJ39" s="276"/>
      <c r="LK39" s="276"/>
      <c r="LL39" s="276"/>
      <c r="LM39" s="276"/>
      <c r="LN39" s="276"/>
      <c r="LO39" s="276"/>
      <c r="LP39" s="276"/>
      <c r="LQ39" s="276"/>
      <c r="LR39" s="276"/>
      <c r="LS39" s="276"/>
      <c r="LT39" s="276"/>
      <c r="LU39" s="276"/>
      <c r="LV39" s="276"/>
      <c r="LW39" s="276"/>
      <c r="LX39" s="276"/>
      <c r="LY39" s="276"/>
      <c r="LZ39" s="276"/>
      <c r="MA39" s="276"/>
      <c r="MB39" s="276"/>
      <c r="MC39" s="276"/>
      <c r="MD39" s="276"/>
      <c r="ME39" s="276"/>
      <c r="MF39" s="276"/>
      <c r="MG39" s="276"/>
      <c r="MH39" s="276"/>
      <c r="MI39" s="276"/>
      <c r="MJ39" s="276"/>
      <c r="MK39" s="276"/>
      <c r="ML39" s="276"/>
      <c r="MM39" s="276"/>
      <c r="MN39" s="276"/>
      <c r="MO39" s="276"/>
      <c r="MP39" s="276"/>
      <c r="MQ39" s="276"/>
      <c r="MR39" s="276"/>
      <c r="MS39" s="276"/>
      <c r="MT39" s="276"/>
      <c r="MU39" s="276"/>
      <c r="MV39" s="276"/>
      <c r="MW39" s="276"/>
      <c r="MX39" s="276"/>
      <c r="MY39" s="276"/>
      <c r="MZ39" s="276"/>
      <c r="NA39" s="276"/>
      <c r="NB39" s="276"/>
      <c r="NC39" s="276"/>
      <c r="ND39" s="276"/>
      <c r="NE39" s="276"/>
      <c r="NF39" s="276"/>
      <c r="NG39" s="276"/>
      <c r="NH39" s="276"/>
      <c r="NI39" s="276"/>
      <c r="NJ39" s="276"/>
      <c r="NK39" s="276"/>
      <c r="NL39" s="276"/>
      <c r="NM39" s="276"/>
      <c r="NN39" s="276"/>
      <c r="NO39" s="276"/>
      <c r="NP39" s="276"/>
      <c r="NQ39" s="276"/>
      <c r="NR39" s="276"/>
      <c r="NS39" s="276"/>
      <c r="NT39" s="276"/>
      <c r="NU39" s="276"/>
      <c r="NV39" s="276"/>
      <c r="NW39" s="276"/>
      <c r="NX39" s="276"/>
      <c r="NY39" s="276"/>
      <c r="NZ39" s="276"/>
      <c r="OA39" s="276"/>
      <c r="OB39" s="276"/>
      <c r="OC39" s="276"/>
      <c r="OD39" s="276"/>
      <c r="OE39" s="276"/>
      <c r="OF39" s="276"/>
      <c r="OG39" s="276"/>
      <c r="OH39" s="276"/>
      <c r="OI39" s="276"/>
      <c r="OJ39" s="276"/>
      <c r="OK39" s="276"/>
      <c r="OL39" s="276"/>
      <c r="OM39" s="276"/>
      <c r="ON39" s="276"/>
      <c r="OO39" s="276"/>
      <c r="OP39" s="276"/>
      <c r="OQ39" s="276"/>
      <c r="OR39" s="276"/>
      <c r="OS39" s="276"/>
      <c r="OT39" s="276"/>
      <c r="OU39" s="276"/>
      <c r="OV39" s="276"/>
      <c r="OW39" s="276"/>
      <c r="OX39" s="276"/>
      <c r="OY39" s="276"/>
      <c r="OZ39" s="276"/>
      <c r="PA39" s="276"/>
      <c r="PB39" s="276"/>
      <c r="PC39" s="276"/>
      <c r="PD39" s="276"/>
      <c r="PE39" s="276"/>
      <c r="PF39" s="276"/>
      <c r="PG39" s="276"/>
      <c r="PH39" s="276"/>
      <c r="PI39" s="276"/>
      <c r="PJ39" s="276"/>
      <c r="PK39" s="276"/>
      <c r="PL39" s="276"/>
      <c r="PM39" s="276"/>
      <c r="PN39" s="276"/>
      <c r="PO39" s="276"/>
      <c r="PP39" s="276"/>
      <c r="PQ39" s="276"/>
      <c r="PR39" s="276"/>
      <c r="PS39" s="276"/>
      <c r="PT39" s="276"/>
      <c r="PU39" s="276"/>
      <c r="PV39" s="276"/>
      <c r="PW39" s="276"/>
      <c r="PX39" s="276"/>
      <c r="PY39" s="276"/>
      <c r="PZ39" s="276"/>
      <c r="QA39" s="276"/>
      <c r="QB39" s="276"/>
      <c r="QC39" s="276"/>
      <c r="QD39" s="276"/>
      <c r="QE39" s="276"/>
      <c r="QF39" s="276"/>
      <c r="QG39" s="276"/>
      <c r="QH39" s="276"/>
      <c r="QI39" s="276"/>
      <c r="QJ39" s="276"/>
      <c r="QK39" s="276"/>
      <c r="QL39" s="276"/>
      <c r="QM39" s="276"/>
      <c r="QN39" s="276"/>
      <c r="QO39" s="276"/>
      <c r="QP39" s="276"/>
      <c r="QQ39" s="276"/>
      <c r="QR39" s="276"/>
      <c r="QS39" s="276"/>
      <c r="QT39" s="276"/>
      <c r="QU39" s="276"/>
      <c r="QV39" s="276"/>
      <c r="QW39" s="276"/>
      <c r="QX39" s="276"/>
      <c r="QY39" s="276"/>
      <c r="QZ39" s="276"/>
      <c r="RA39" s="276"/>
      <c r="RB39" s="276"/>
      <c r="RC39" s="276"/>
      <c r="RD39" s="276"/>
      <c r="RE39" s="276"/>
      <c r="RF39" s="276"/>
      <c r="RG39" s="276"/>
      <c r="RH39" s="276"/>
      <c r="RI39" s="276"/>
      <c r="RJ39" s="276"/>
      <c r="RK39" s="276"/>
      <c r="RL39" s="276"/>
      <c r="RM39" s="276"/>
      <c r="RN39" s="276"/>
      <c r="RO39" s="276"/>
      <c r="RP39" s="276"/>
      <c r="RQ39" s="276"/>
      <c r="RR39" s="276"/>
      <c r="RS39" s="276"/>
      <c r="RT39" s="276"/>
      <c r="RU39" s="276"/>
      <c r="RV39" s="276"/>
      <c r="RW39" s="276"/>
      <c r="RX39" s="276"/>
      <c r="RY39" s="276"/>
      <c r="RZ39" s="276"/>
      <c r="SA39" s="276"/>
      <c r="SB39" s="276"/>
      <c r="SC39" s="276"/>
      <c r="SD39" s="276"/>
      <c r="SE39" s="276"/>
      <c r="SF39" s="276"/>
      <c r="SG39" s="276"/>
      <c r="SH39" s="276"/>
      <c r="SI39" s="276"/>
      <c r="SJ39" s="276"/>
      <c r="SK39" s="276"/>
      <c r="SL39" s="276"/>
      <c r="SM39" s="276"/>
      <c r="SN39" s="276"/>
      <c r="SO39" s="276"/>
      <c r="SP39" s="276"/>
      <c r="SQ39" s="276"/>
      <c r="SR39" s="276"/>
      <c r="SS39" s="276"/>
      <c r="ST39" s="276"/>
      <c r="SU39" s="276"/>
      <c r="SV39" s="276"/>
      <c r="SW39" s="276"/>
      <c r="SX39" s="276"/>
      <c r="SY39" s="276"/>
      <c r="SZ39" s="276"/>
      <c r="TA39" s="276"/>
      <c r="TB39" s="276"/>
      <c r="TC39" s="276"/>
      <c r="TD39" s="276"/>
      <c r="TE39" s="276"/>
      <c r="TF39" s="276"/>
      <c r="TG39" s="276"/>
      <c r="TH39" s="276"/>
      <c r="TI39" s="276"/>
      <c r="TJ39" s="276"/>
      <c r="TK39" s="276"/>
      <c r="TL39" s="276"/>
      <c r="TM39" s="276"/>
      <c r="TN39" s="276"/>
      <c r="TO39" s="276"/>
      <c r="TP39" s="276"/>
      <c r="TQ39" s="276"/>
      <c r="TR39" s="276"/>
      <c r="TS39" s="276"/>
      <c r="TT39" s="276"/>
      <c r="TU39" s="276"/>
      <c r="TV39" s="276"/>
      <c r="TW39" s="276"/>
      <c r="TX39" s="276"/>
      <c r="TY39" s="276"/>
      <c r="TZ39" s="276"/>
      <c r="UA39" s="276"/>
      <c r="UB39" s="276"/>
      <c r="UC39" s="276"/>
      <c r="UD39" s="276"/>
      <c r="UE39" s="276"/>
      <c r="UF39" s="276"/>
      <c r="UG39" s="276"/>
      <c r="UH39" s="276"/>
      <c r="UI39" s="276"/>
      <c r="UJ39" s="276"/>
      <c r="UK39" s="276"/>
      <c r="UL39" s="276"/>
      <c r="UM39" s="276"/>
      <c r="UN39" s="276"/>
      <c r="UO39" s="276"/>
      <c r="UP39" s="276"/>
      <c r="UQ39" s="276"/>
      <c r="UR39" s="276"/>
      <c r="US39" s="276"/>
      <c r="UT39" s="276"/>
      <c r="UU39" s="276"/>
      <c r="UV39" s="276"/>
      <c r="UW39" s="276"/>
      <c r="UX39" s="276"/>
      <c r="UY39" s="276"/>
      <c r="UZ39" s="276"/>
      <c r="VA39" s="276"/>
      <c r="VB39" s="276"/>
      <c r="VC39" s="276"/>
      <c r="VD39" s="276"/>
      <c r="VE39" s="276"/>
      <c r="VF39" s="276"/>
      <c r="VG39" s="276"/>
      <c r="VH39" s="276"/>
      <c r="VI39" s="276"/>
      <c r="VJ39" s="276"/>
      <c r="VK39" s="276"/>
      <c r="VL39" s="276"/>
      <c r="VM39" s="276"/>
      <c r="VN39" s="276"/>
      <c r="VO39" s="276"/>
      <c r="VP39" s="276"/>
      <c r="VQ39" s="276"/>
      <c r="VR39" s="276"/>
      <c r="VS39" s="276"/>
      <c r="VT39" s="276"/>
      <c r="VU39" s="276"/>
      <c r="VV39" s="276"/>
      <c r="VW39" s="276"/>
      <c r="VX39" s="276"/>
      <c r="VY39" s="276"/>
      <c r="VZ39" s="276"/>
      <c r="WA39" s="276"/>
      <c r="WB39" s="276"/>
      <c r="WC39" s="276"/>
      <c r="WD39" s="276"/>
      <c r="WE39" s="276"/>
      <c r="WF39" s="276"/>
      <c r="WG39" s="276"/>
      <c r="WH39" s="276"/>
      <c r="WI39" s="276"/>
      <c r="WJ39" s="276"/>
      <c r="WK39" s="276"/>
      <c r="WL39" s="276"/>
      <c r="WM39" s="276"/>
      <c r="WN39" s="276"/>
      <c r="WO39" s="276"/>
      <c r="WP39" s="276"/>
      <c r="WQ39" s="276"/>
      <c r="WR39" s="276"/>
      <c r="WS39" s="276"/>
      <c r="WT39" s="276"/>
      <c r="WU39" s="276"/>
      <c r="WV39" s="276"/>
      <c r="WW39" s="276"/>
      <c r="WX39" s="276"/>
      <c r="WY39" s="276"/>
      <c r="WZ39" s="276"/>
      <c r="XA39" s="276"/>
      <c r="XB39" s="276"/>
      <c r="XC39" s="276"/>
      <c r="XD39" s="276"/>
      <c r="XE39" s="276"/>
      <c r="XF39" s="276"/>
      <c r="XG39" s="276"/>
      <c r="XH39" s="276"/>
      <c r="XI39" s="276"/>
      <c r="XJ39" s="276"/>
      <c r="XK39" s="276"/>
      <c r="XL39" s="276"/>
      <c r="XM39" s="276"/>
      <c r="XN39" s="276"/>
      <c r="XO39" s="276"/>
      <c r="XP39" s="276"/>
      <c r="XQ39" s="276"/>
      <c r="XR39" s="276"/>
      <c r="XS39" s="276"/>
      <c r="XT39" s="276"/>
      <c r="XU39" s="276"/>
      <c r="XV39" s="276"/>
      <c r="XW39" s="276"/>
      <c r="XX39" s="276"/>
      <c r="XY39" s="276"/>
      <c r="XZ39" s="276"/>
      <c r="YA39" s="276"/>
      <c r="YB39" s="276"/>
      <c r="YC39" s="276"/>
      <c r="YD39" s="276"/>
      <c r="YE39" s="276"/>
      <c r="YF39" s="276"/>
      <c r="YG39" s="276"/>
      <c r="YH39" s="276"/>
      <c r="YI39" s="276"/>
      <c r="YJ39" s="276"/>
      <c r="YK39" s="276"/>
      <c r="YL39" s="276"/>
      <c r="YM39" s="276"/>
      <c r="YN39" s="276"/>
      <c r="YO39" s="276"/>
      <c r="YP39" s="276"/>
      <c r="YQ39" s="276"/>
      <c r="YR39" s="276"/>
      <c r="YS39" s="276"/>
      <c r="YT39" s="276"/>
      <c r="YU39" s="276"/>
      <c r="YV39" s="276"/>
      <c r="YW39" s="276"/>
      <c r="YX39" s="276"/>
      <c r="YY39" s="276"/>
      <c r="YZ39" s="276"/>
      <c r="ZA39" s="276"/>
      <c r="ZB39" s="276"/>
      <c r="ZC39" s="276"/>
      <c r="ZD39" s="276"/>
      <c r="ZE39" s="276"/>
      <c r="ZF39" s="276"/>
      <c r="ZG39" s="276"/>
      <c r="ZH39" s="276"/>
      <c r="ZI39" s="276"/>
      <c r="ZJ39" s="276"/>
      <c r="ZK39" s="276"/>
      <c r="ZL39" s="276"/>
      <c r="ZM39" s="276"/>
      <c r="ZN39" s="276"/>
      <c r="ZO39" s="276"/>
      <c r="ZP39" s="276"/>
      <c r="ZQ39" s="276"/>
      <c r="ZR39" s="276"/>
      <c r="ZS39" s="276"/>
      <c r="ZT39" s="276"/>
      <c r="ZU39" s="276"/>
      <c r="ZV39" s="276"/>
      <c r="ZW39" s="276"/>
      <c r="ZX39" s="276"/>
      <c r="ZY39" s="276"/>
      <c r="ZZ39" s="276"/>
      <c r="AAA39" s="276"/>
      <c r="AAB39" s="276"/>
      <c r="AAC39" s="276"/>
      <c r="AAD39" s="276"/>
      <c r="AAE39" s="276"/>
      <c r="AAF39" s="276"/>
      <c r="AAG39" s="276"/>
      <c r="AAH39" s="276"/>
      <c r="AAI39" s="276"/>
      <c r="AAJ39" s="276"/>
      <c r="AAK39" s="276"/>
      <c r="AAL39" s="276"/>
      <c r="AAM39" s="276"/>
      <c r="AAN39" s="276"/>
      <c r="AAO39" s="276"/>
      <c r="AAP39" s="276"/>
      <c r="AAQ39" s="276"/>
      <c r="AAR39" s="276"/>
      <c r="AAS39" s="276"/>
      <c r="AAT39" s="276"/>
      <c r="AAU39" s="276"/>
      <c r="AAV39" s="276"/>
      <c r="AAW39" s="276"/>
      <c r="AAX39" s="276"/>
      <c r="AAY39" s="276"/>
      <c r="AAZ39" s="276"/>
      <c r="ABA39" s="276"/>
      <c r="ABB39" s="276"/>
      <c r="ABC39" s="276"/>
      <c r="ABD39" s="276"/>
      <c r="ABE39" s="276"/>
      <c r="ABF39" s="276"/>
      <c r="ABG39" s="276"/>
      <c r="ABH39" s="276"/>
      <c r="ABI39" s="276"/>
      <c r="ABJ39" s="276"/>
      <c r="ABK39" s="276"/>
      <c r="ABL39" s="276"/>
      <c r="ABM39" s="276"/>
      <c r="ABN39" s="276"/>
      <c r="ABO39" s="276"/>
      <c r="ABP39" s="276"/>
      <c r="ABQ39" s="276"/>
      <c r="ABR39" s="276"/>
      <c r="ABS39" s="276"/>
      <c r="ABT39" s="276"/>
      <c r="ABU39" s="276"/>
      <c r="ABV39" s="276"/>
      <c r="ABW39" s="276"/>
      <c r="ABX39" s="276"/>
      <c r="ABY39" s="276"/>
      <c r="ABZ39" s="276"/>
      <c r="ACA39" s="276"/>
      <c r="ACB39" s="276"/>
      <c r="ACC39" s="276"/>
      <c r="ACD39" s="276"/>
      <c r="ACE39" s="276"/>
      <c r="ACF39" s="276"/>
      <c r="ACG39" s="276"/>
      <c r="ACH39" s="276"/>
      <c r="ACI39" s="276"/>
      <c r="ACJ39" s="276"/>
      <c r="ACK39" s="276"/>
      <c r="ACL39" s="276"/>
      <c r="ACM39" s="276"/>
      <c r="ACN39" s="276"/>
      <c r="ACO39" s="276"/>
      <c r="ACP39" s="276"/>
      <c r="ACQ39" s="276"/>
      <c r="ACR39" s="276"/>
      <c r="ACS39" s="276"/>
      <c r="ACT39" s="276"/>
      <c r="ACU39" s="276"/>
      <c r="ACV39" s="276"/>
      <c r="ACW39" s="276"/>
      <c r="ACX39" s="276"/>
      <c r="ACY39" s="276"/>
      <c r="ACZ39" s="276"/>
      <c r="ADA39" s="276"/>
      <c r="ADB39" s="276"/>
      <c r="ADC39" s="276"/>
      <c r="ADD39" s="276"/>
      <c r="ADE39" s="276"/>
      <c r="ADF39" s="276"/>
      <c r="ADG39" s="276"/>
      <c r="ADH39" s="276"/>
      <c r="ADI39" s="276"/>
      <c r="ADJ39" s="276"/>
      <c r="ADK39" s="276"/>
      <c r="ADL39" s="276"/>
      <c r="ADM39" s="276"/>
      <c r="ADN39" s="276"/>
      <c r="ADO39" s="276"/>
      <c r="ADP39" s="276"/>
      <c r="ADQ39" s="276"/>
      <c r="ADR39" s="276"/>
      <c r="ADS39" s="276"/>
      <c r="ADT39" s="276"/>
      <c r="ADU39" s="276"/>
      <c r="ADV39" s="276"/>
      <c r="ADW39" s="276"/>
      <c r="ADX39" s="276"/>
      <c r="ADY39" s="276"/>
      <c r="ADZ39" s="276"/>
      <c r="AEA39" s="276"/>
      <c r="AEB39" s="276"/>
      <c r="AEC39" s="276"/>
      <c r="AED39" s="276"/>
      <c r="AEE39" s="276"/>
      <c r="AEF39" s="276"/>
      <c r="AEG39" s="276"/>
      <c r="AEH39" s="276"/>
      <c r="AEI39" s="276"/>
      <c r="AEJ39" s="276"/>
      <c r="AEK39" s="276"/>
      <c r="AEL39" s="276"/>
      <c r="AEM39" s="276"/>
      <c r="AEN39" s="276"/>
      <c r="AEO39" s="276"/>
      <c r="AEP39" s="276"/>
      <c r="AEQ39" s="276"/>
      <c r="AER39" s="276"/>
      <c r="AES39" s="276"/>
      <c r="AET39" s="276"/>
      <c r="AEU39" s="276"/>
      <c r="AEV39" s="276"/>
      <c r="AEW39" s="276"/>
      <c r="AEX39" s="276"/>
      <c r="AEY39" s="276"/>
      <c r="AEZ39" s="276"/>
      <c r="AFA39" s="276"/>
      <c r="AFB39" s="276"/>
      <c r="AFC39" s="276"/>
      <c r="AFD39" s="276"/>
      <c r="AFE39" s="276"/>
      <c r="AFF39" s="276"/>
      <c r="AFG39" s="276"/>
      <c r="AFH39" s="276"/>
      <c r="AFI39" s="276"/>
      <c r="AFJ39" s="276"/>
      <c r="AFK39" s="276"/>
      <c r="AFL39" s="276"/>
      <c r="AFM39" s="276"/>
      <c r="AFN39" s="276"/>
      <c r="AFO39" s="276"/>
      <c r="AFP39" s="276"/>
      <c r="AFQ39" s="276"/>
      <c r="AFR39" s="276"/>
      <c r="AFS39" s="276"/>
      <c r="AFT39" s="276"/>
      <c r="AFU39" s="276"/>
      <c r="AFV39" s="276"/>
      <c r="AFW39" s="276"/>
      <c r="AFX39" s="276"/>
      <c r="AFY39" s="276"/>
      <c r="AFZ39" s="276"/>
      <c r="AGA39" s="276"/>
      <c r="AGB39" s="276"/>
      <c r="AGC39" s="276"/>
      <c r="AGD39" s="276"/>
      <c r="AGE39" s="276"/>
      <c r="AGF39" s="276"/>
      <c r="AGG39" s="276"/>
      <c r="AGH39" s="276"/>
      <c r="AGI39" s="276"/>
      <c r="AGJ39" s="276"/>
      <c r="AGK39" s="276"/>
      <c r="AGL39" s="276"/>
      <c r="AGM39" s="276"/>
      <c r="AGN39" s="276"/>
      <c r="AGO39" s="276"/>
      <c r="AGP39" s="276"/>
      <c r="AGQ39" s="276"/>
      <c r="AGR39" s="276"/>
      <c r="AGS39" s="276"/>
      <c r="AGT39" s="276"/>
      <c r="AGU39" s="276"/>
      <c r="AGV39" s="276"/>
      <c r="AGW39" s="276"/>
      <c r="AGX39" s="276"/>
      <c r="AGY39" s="276"/>
      <c r="AGZ39" s="276"/>
      <c r="AHA39" s="276"/>
      <c r="AHB39" s="276"/>
      <c r="AHC39" s="276"/>
      <c r="AHD39" s="276"/>
      <c r="AHE39" s="276"/>
      <c r="AHF39" s="276"/>
      <c r="AHG39" s="276"/>
      <c r="AHH39" s="276"/>
      <c r="AHI39" s="276"/>
      <c r="AHJ39" s="276"/>
      <c r="AHK39" s="276"/>
      <c r="AHL39" s="276"/>
      <c r="AHM39" s="276"/>
      <c r="AHN39" s="276"/>
      <c r="AHO39" s="276"/>
      <c r="AHP39" s="276"/>
      <c r="AHQ39" s="276"/>
      <c r="AHR39" s="276"/>
      <c r="AHS39" s="276"/>
      <c r="AHT39" s="276"/>
      <c r="AHU39" s="276"/>
      <c r="AHV39" s="276"/>
      <c r="AHW39" s="276"/>
      <c r="AHX39" s="276"/>
      <c r="AHY39" s="276"/>
      <c r="AHZ39" s="276"/>
      <c r="AIA39" s="276"/>
      <c r="AIB39" s="276"/>
      <c r="AIC39" s="276"/>
      <c r="AID39" s="276"/>
      <c r="AIE39" s="276"/>
      <c r="AIF39" s="276"/>
      <c r="AIG39" s="276"/>
      <c r="AIH39" s="276"/>
      <c r="AII39" s="276"/>
      <c r="AIJ39" s="276"/>
      <c r="AIK39" s="276"/>
      <c r="AIL39" s="276"/>
      <c r="AIM39" s="276"/>
      <c r="AIN39" s="276"/>
      <c r="AIO39" s="276"/>
      <c r="AIP39" s="276"/>
      <c r="AIQ39" s="276"/>
      <c r="AIR39" s="276"/>
      <c r="AIS39" s="276"/>
      <c r="AIT39" s="276"/>
      <c r="AIU39" s="276"/>
      <c r="AIV39" s="276"/>
      <c r="AIW39" s="276"/>
      <c r="AIX39" s="276"/>
      <c r="AIY39" s="276"/>
      <c r="AIZ39" s="276"/>
      <c r="AJA39" s="276"/>
      <c r="AJB39" s="276"/>
      <c r="AJC39" s="276"/>
      <c r="AJD39" s="276"/>
      <c r="AJE39" s="276"/>
      <c r="AJF39" s="276"/>
      <c r="AJG39" s="276"/>
      <c r="AJH39" s="276"/>
      <c r="AJI39" s="276"/>
      <c r="AJJ39" s="276"/>
      <c r="AJK39" s="276"/>
      <c r="AJL39" s="276"/>
      <c r="AJM39" s="276"/>
      <c r="AJN39" s="276"/>
      <c r="AJO39" s="276"/>
      <c r="AJP39" s="276"/>
      <c r="AJQ39" s="276"/>
      <c r="AJR39" s="276"/>
      <c r="AJS39" s="276"/>
      <c r="AJT39" s="276"/>
      <c r="AJU39" s="276"/>
      <c r="AJV39" s="276"/>
      <c r="AJW39" s="276"/>
      <c r="AJX39" s="276"/>
      <c r="AJY39" s="276"/>
      <c r="AJZ39" s="276"/>
      <c r="AKA39" s="276"/>
      <c r="AKB39" s="276"/>
      <c r="AKC39" s="276"/>
      <c r="AKD39" s="276"/>
      <c r="AKE39" s="276"/>
      <c r="AKF39" s="276"/>
    </row>
    <row r="40" spans="1:968" s="174" customFormat="1">
      <c r="A40" s="174" t="s">
        <v>561</v>
      </c>
      <c r="B40" s="206"/>
      <c r="C40" s="908" t="s">
        <v>420</v>
      </c>
      <c r="D40" s="909"/>
      <c r="E40" s="206"/>
      <c r="F40" s="206"/>
      <c r="G40" s="910"/>
      <c r="H40" s="189"/>
      <c r="I40" s="189"/>
      <c r="J40" s="189"/>
      <c r="K40" s="190"/>
      <c r="L40" s="191"/>
      <c r="M40" s="946">
        <v>89882.359999999986</v>
      </c>
      <c r="N40" s="192">
        <v>89882.359999999986</v>
      </c>
      <c r="O40" s="192"/>
      <c r="P40" s="192">
        <f t="shared" si="12"/>
        <v>83378.812615955452</v>
      </c>
      <c r="Q40" s="192">
        <f t="shared" si="13"/>
        <v>83378.812615955452</v>
      </c>
      <c r="R40" s="187"/>
      <c r="S40" s="266"/>
      <c r="T40" s="207"/>
      <c r="U40" s="207"/>
      <c r="W40" s="276"/>
      <c r="X40" s="276"/>
      <c r="Y40" s="276"/>
      <c r="Z40" s="276"/>
      <c r="AA40" s="276"/>
      <c r="AB40" s="276"/>
      <c r="AC40" s="276"/>
      <c r="AD40" s="276"/>
      <c r="AE40" s="276"/>
      <c r="AF40" s="276"/>
      <c r="AG40" s="276"/>
      <c r="AH40" s="276"/>
      <c r="AI40" s="276"/>
      <c r="AJ40" s="276"/>
      <c r="AK40" s="276"/>
      <c r="AL40" s="276"/>
      <c r="AM40" s="276"/>
      <c r="AN40" s="276"/>
      <c r="AO40" s="276"/>
      <c r="AP40" s="276"/>
      <c r="AQ40" s="276"/>
      <c r="AR40" s="276"/>
      <c r="AS40" s="276"/>
      <c r="AT40" s="276"/>
      <c r="AU40" s="276"/>
      <c r="AV40" s="276"/>
      <c r="AW40" s="276"/>
      <c r="AX40" s="276"/>
      <c r="AY40" s="276"/>
      <c r="AZ40" s="276"/>
      <c r="BA40" s="276"/>
      <c r="BB40" s="276"/>
      <c r="BC40" s="276"/>
      <c r="BD40" s="276"/>
      <c r="BE40" s="276"/>
      <c r="BF40" s="276"/>
      <c r="BG40" s="276"/>
      <c r="BH40" s="276"/>
      <c r="BI40" s="276"/>
      <c r="BJ40" s="276"/>
      <c r="BK40" s="276"/>
      <c r="BL40" s="276"/>
      <c r="BM40" s="276"/>
      <c r="BN40" s="276"/>
      <c r="BO40" s="276"/>
      <c r="BP40" s="276"/>
      <c r="BQ40" s="276"/>
      <c r="BR40" s="276"/>
      <c r="BS40" s="276"/>
      <c r="BT40" s="276"/>
      <c r="BU40" s="276"/>
      <c r="BV40" s="276"/>
      <c r="BW40" s="276"/>
      <c r="BX40" s="276"/>
      <c r="BY40" s="276"/>
      <c r="BZ40" s="276"/>
      <c r="CA40" s="276"/>
      <c r="CB40" s="276"/>
      <c r="CC40" s="276"/>
      <c r="CD40" s="276"/>
      <c r="CE40" s="276"/>
      <c r="CF40" s="276"/>
      <c r="CG40" s="276"/>
      <c r="CH40" s="276"/>
      <c r="CI40" s="276"/>
      <c r="CJ40" s="276"/>
      <c r="CK40" s="276"/>
      <c r="CL40" s="276"/>
      <c r="CM40" s="276"/>
      <c r="CN40" s="276"/>
      <c r="CO40" s="276"/>
      <c r="CP40" s="276"/>
      <c r="CQ40" s="276"/>
      <c r="CR40" s="276"/>
      <c r="CS40" s="276"/>
      <c r="CT40" s="276"/>
      <c r="CU40" s="276"/>
      <c r="CV40" s="276"/>
      <c r="CW40" s="276"/>
      <c r="CX40" s="276"/>
      <c r="CY40" s="276"/>
      <c r="CZ40" s="276"/>
      <c r="DA40" s="276"/>
      <c r="DB40" s="276"/>
      <c r="DC40" s="276"/>
      <c r="DD40" s="276"/>
      <c r="DE40" s="276"/>
      <c r="DF40" s="276"/>
      <c r="DG40" s="276"/>
      <c r="DH40" s="276"/>
      <c r="DI40" s="276"/>
      <c r="DJ40" s="276"/>
      <c r="DK40" s="276"/>
      <c r="DL40" s="276"/>
      <c r="DM40" s="276"/>
      <c r="DN40" s="276"/>
      <c r="DO40" s="276"/>
      <c r="DP40" s="276"/>
      <c r="DQ40" s="276"/>
      <c r="DR40" s="276"/>
      <c r="DS40" s="276"/>
      <c r="DT40" s="276"/>
      <c r="DU40" s="276"/>
      <c r="DV40" s="276"/>
      <c r="DW40" s="276"/>
      <c r="DX40" s="276"/>
      <c r="DY40" s="276"/>
      <c r="DZ40" s="276"/>
      <c r="EA40" s="276"/>
      <c r="EB40" s="276"/>
      <c r="EC40" s="276"/>
      <c r="ED40" s="276"/>
      <c r="EE40" s="276"/>
      <c r="EF40" s="276"/>
      <c r="EG40" s="276"/>
      <c r="EH40" s="276"/>
      <c r="EI40" s="276"/>
      <c r="EJ40" s="276"/>
      <c r="EK40" s="276"/>
      <c r="EL40" s="276"/>
      <c r="EM40" s="276"/>
      <c r="EN40" s="276"/>
      <c r="EO40" s="276"/>
      <c r="EP40" s="276"/>
      <c r="EQ40" s="276"/>
      <c r="ER40" s="276"/>
      <c r="ES40" s="276"/>
      <c r="ET40" s="276"/>
      <c r="EU40" s="276"/>
      <c r="EV40" s="276"/>
      <c r="EW40" s="276"/>
      <c r="EX40" s="276"/>
      <c r="EY40" s="276"/>
      <c r="EZ40" s="276"/>
      <c r="FA40" s="276"/>
      <c r="FB40" s="276"/>
      <c r="FC40" s="276"/>
      <c r="FD40" s="276"/>
      <c r="FE40" s="276"/>
      <c r="FF40" s="276"/>
      <c r="FG40" s="276"/>
      <c r="FH40" s="276"/>
      <c r="FI40" s="276"/>
      <c r="FJ40" s="276"/>
      <c r="FK40" s="276"/>
      <c r="FL40" s="276"/>
      <c r="FM40" s="276"/>
      <c r="FN40" s="276"/>
      <c r="FO40" s="276"/>
      <c r="FP40" s="276"/>
      <c r="FQ40" s="276"/>
      <c r="FR40" s="276"/>
      <c r="FS40" s="276"/>
      <c r="FT40" s="276"/>
      <c r="FU40" s="276"/>
      <c r="FV40" s="276"/>
      <c r="FW40" s="276"/>
      <c r="FX40" s="276"/>
      <c r="FY40" s="276"/>
      <c r="FZ40" s="276"/>
      <c r="GA40" s="276"/>
      <c r="GB40" s="276"/>
      <c r="GC40" s="276"/>
      <c r="GD40" s="276"/>
      <c r="GE40" s="276"/>
      <c r="GF40" s="276"/>
      <c r="GG40" s="276"/>
      <c r="GH40" s="276"/>
      <c r="GI40" s="276"/>
      <c r="GJ40" s="276"/>
      <c r="GK40" s="276"/>
      <c r="GL40" s="276"/>
      <c r="GM40" s="276"/>
      <c r="GN40" s="276"/>
      <c r="GO40" s="276"/>
      <c r="GP40" s="276"/>
      <c r="GQ40" s="276"/>
      <c r="GR40" s="276"/>
      <c r="GS40" s="276"/>
      <c r="GT40" s="276"/>
      <c r="GU40" s="276"/>
      <c r="GV40" s="276"/>
      <c r="GW40" s="276"/>
      <c r="GX40" s="276"/>
      <c r="GY40" s="276"/>
      <c r="GZ40" s="276"/>
      <c r="HA40" s="276"/>
      <c r="HB40" s="276"/>
      <c r="HC40" s="276"/>
      <c r="HD40" s="276"/>
      <c r="HE40" s="276"/>
      <c r="HF40" s="276"/>
      <c r="HG40" s="276"/>
      <c r="HH40" s="276"/>
      <c r="HI40" s="276"/>
      <c r="HJ40" s="276"/>
      <c r="HK40" s="276"/>
      <c r="HL40" s="276"/>
      <c r="HM40" s="276"/>
      <c r="HN40" s="276"/>
      <c r="HO40" s="276"/>
      <c r="HP40" s="276"/>
      <c r="HQ40" s="276"/>
      <c r="HR40" s="276"/>
      <c r="HS40" s="276"/>
      <c r="HT40" s="276"/>
      <c r="HU40" s="276"/>
      <c r="HV40" s="276"/>
      <c r="HW40" s="276"/>
      <c r="HX40" s="276"/>
      <c r="HY40" s="276"/>
      <c r="HZ40" s="276"/>
      <c r="IA40" s="276"/>
      <c r="IB40" s="276"/>
      <c r="IC40" s="276"/>
      <c r="ID40" s="276"/>
      <c r="IE40" s="276"/>
      <c r="IF40" s="276"/>
      <c r="IG40" s="276"/>
      <c r="IH40" s="276"/>
      <c r="II40" s="276"/>
      <c r="IJ40" s="276"/>
      <c r="IK40" s="276"/>
      <c r="IL40" s="276"/>
      <c r="IM40" s="276"/>
      <c r="IN40" s="276"/>
      <c r="IO40" s="276"/>
      <c r="IP40" s="276"/>
      <c r="IQ40" s="276"/>
      <c r="IR40" s="276"/>
      <c r="IS40" s="276"/>
      <c r="IT40" s="276"/>
      <c r="IU40" s="276"/>
      <c r="IV40" s="276"/>
      <c r="IW40" s="276"/>
      <c r="IX40" s="276"/>
      <c r="IY40" s="276"/>
      <c r="IZ40" s="276"/>
      <c r="JA40" s="276"/>
      <c r="JB40" s="276"/>
      <c r="JC40" s="276"/>
      <c r="JD40" s="276"/>
      <c r="JE40" s="276"/>
      <c r="JF40" s="276"/>
      <c r="JG40" s="276"/>
      <c r="JH40" s="276"/>
      <c r="JI40" s="276"/>
      <c r="JJ40" s="276"/>
      <c r="JK40" s="276"/>
      <c r="JL40" s="276"/>
      <c r="JM40" s="276"/>
      <c r="JN40" s="276"/>
      <c r="JO40" s="276"/>
      <c r="JP40" s="276"/>
      <c r="JQ40" s="276"/>
      <c r="JR40" s="276"/>
      <c r="JS40" s="276"/>
      <c r="JT40" s="276"/>
      <c r="JU40" s="276"/>
      <c r="JV40" s="276"/>
      <c r="JW40" s="276"/>
      <c r="JX40" s="276"/>
      <c r="JY40" s="276"/>
      <c r="JZ40" s="276"/>
      <c r="KA40" s="276"/>
      <c r="KB40" s="276"/>
      <c r="KC40" s="276"/>
      <c r="KD40" s="276"/>
      <c r="KE40" s="276"/>
      <c r="KF40" s="276"/>
      <c r="KG40" s="276"/>
      <c r="KH40" s="276"/>
      <c r="KI40" s="276"/>
      <c r="KJ40" s="276"/>
      <c r="KK40" s="276"/>
      <c r="KL40" s="276"/>
      <c r="KM40" s="276"/>
      <c r="KN40" s="276"/>
      <c r="KO40" s="276"/>
      <c r="KP40" s="276"/>
      <c r="KQ40" s="276"/>
      <c r="KR40" s="276"/>
      <c r="KS40" s="276"/>
      <c r="KT40" s="276"/>
      <c r="KU40" s="276"/>
      <c r="KV40" s="276"/>
      <c r="KW40" s="276"/>
      <c r="KX40" s="276"/>
      <c r="KY40" s="276"/>
      <c r="KZ40" s="276"/>
      <c r="LA40" s="276"/>
      <c r="LB40" s="276"/>
      <c r="LC40" s="276"/>
      <c r="LD40" s="276"/>
      <c r="LE40" s="276"/>
      <c r="LF40" s="276"/>
      <c r="LG40" s="276"/>
      <c r="LH40" s="276"/>
      <c r="LI40" s="276"/>
      <c r="LJ40" s="276"/>
      <c r="LK40" s="276"/>
      <c r="LL40" s="276"/>
      <c r="LM40" s="276"/>
      <c r="LN40" s="276"/>
      <c r="LO40" s="276"/>
      <c r="LP40" s="276"/>
      <c r="LQ40" s="276"/>
      <c r="LR40" s="276"/>
      <c r="LS40" s="276"/>
      <c r="LT40" s="276"/>
      <c r="LU40" s="276"/>
      <c r="LV40" s="276"/>
      <c r="LW40" s="276"/>
      <c r="LX40" s="276"/>
      <c r="LY40" s="276"/>
      <c r="LZ40" s="276"/>
      <c r="MA40" s="276"/>
      <c r="MB40" s="276"/>
      <c r="MC40" s="276"/>
      <c r="MD40" s="276"/>
      <c r="ME40" s="276"/>
      <c r="MF40" s="276"/>
      <c r="MG40" s="276"/>
      <c r="MH40" s="276"/>
      <c r="MI40" s="276"/>
      <c r="MJ40" s="276"/>
      <c r="MK40" s="276"/>
      <c r="ML40" s="276"/>
      <c r="MM40" s="276"/>
      <c r="MN40" s="276"/>
      <c r="MO40" s="276"/>
      <c r="MP40" s="276"/>
      <c r="MQ40" s="276"/>
      <c r="MR40" s="276"/>
      <c r="MS40" s="276"/>
      <c r="MT40" s="276"/>
      <c r="MU40" s="276"/>
      <c r="MV40" s="276"/>
      <c r="MW40" s="276"/>
      <c r="MX40" s="276"/>
      <c r="MY40" s="276"/>
      <c r="MZ40" s="276"/>
      <c r="NA40" s="276"/>
      <c r="NB40" s="276"/>
      <c r="NC40" s="276"/>
      <c r="ND40" s="276"/>
      <c r="NE40" s="276"/>
      <c r="NF40" s="276"/>
      <c r="NG40" s="276"/>
      <c r="NH40" s="276"/>
      <c r="NI40" s="276"/>
      <c r="NJ40" s="276"/>
      <c r="NK40" s="276"/>
      <c r="NL40" s="276"/>
      <c r="NM40" s="276"/>
      <c r="NN40" s="276"/>
      <c r="NO40" s="276"/>
      <c r="NP40" s="276"/>
      <c r="NQ40" s="276"/>
      <c r="NR40" s="276"/>
      <c r="NS40" s="276"/>
      <c r="NT40" s="276"/>
      <c r="NU40" s="276"/>
      <c r="NV40" s="276"/>
      <c r="NW40" s="276"/>
      <c r="NX40" s="276"/>
      <c r="NY40" s="276"/>
      <c r="NZ40" s="276"/>
      <c r="OA40" s="276"/>
      <c r="OB40" s="276"/>
      <c r="OC40" s="276"/>
      <c r="OD40" s="276"/>
      <c r="OE40" s="276"/>
      <c r="OF40" s="276"/>
      <c r="OG40" s="276"/>
      <c r="OH40" s="276"/>
      <c r="OI40" s="276"/>
      <c r="OJ40" s="276"/>
      <c r="OK40" s="276"/>
      <c r="OL40" s="276"/>
      <c r="OM40" s="276"/>
      <c r="ON40" s="276"/>
      <c r="OO40" s="276"/>
      <c r="OP40" s="276"/>
      <c r="OQ40" s="276"/>
      <c r="OR40" s="276"/>
      <c r="OS40" s="276"/>
      <c r="OT40" s="276"/>
      <c r="OU40" s="276"/>
      <c r="OV40" s="276"/>
      <c r="OW40" s="276"/>
      <c r="OX40" s="276"/>
      <c r="OY40" s="276"/>
      <c r="OZ40" s="276"/>
      <c r="PA40" s="276"/>
      <c r="PB40" s="276"/>
      <c r="PC40" s="276"/>
      <c r="PD40" s="276"/>
      <c r="PE40" s="276"/>
      <c r="PF40" s="276"/>
      <c r="PG40" s="276"/>
      <c r="PH40" s="276"/>
      <c r="PI40" s="276"/>
      <c r="PJ40" s="276"/>
      <c r="PK40" s="276"/>
      <c r="PL40" s="276"/>
      <c r="PM40" s="276"/>
      <c r="PN40" s="276"/>
      <c r="PO40" s="276"/>
      <c r="PP40" s="276"/>
      <c r="PQ40" s="276"/>
      <c r="PR40" s="276"/>
      <c r="PS40" s="276"/>
      <c r="PT40" s="276"/>
      <c r="PU40" s="276"/>
      <c r="PV40" s="276"/>
      <c r="PW40" s="276"/>
      <c r="PX40" s="276"/>
      <c r="PY40" s="276"/>
      <c r="PZ40" s="276"/>
      <c r="QA40" s="276"/>
      <c r="QB40" s="276"/>
      <c r="QC40" s="276"/>
      <c r="QD40" s="276"/>
      <c r="QE40" s="276"/>
      <c r="QF40" s="276"/>
      <c r="QG40" s="276"/>
      <c r="QH40" s="276"/>
      <c r="QI40" s="276"/>
      <c r="QJ40" s="276"/>
      <c r="QK40" s="276"/>
      <c r="QL40" s="276"/>
      <c r="QM40" s="276"/>
      <c r="QN40" s="276"/>
      <c r="QO40" s="276"/>
      <c r="QP40" s="276"/>
      <c r="QQ40" s="276"/>
      <c r="QR40" s="276"/>
      <c r="QS40" s="276"/>
      <c r="QT40" s="276"/>
      <c r="QU40" s="276"/>
      <c r="QV40" s="276"/>
      <c r="QW40" s="276"/>
      <c r="QX40" s="276"/>
      <c r="QY40" s="276"/>
      <c r="QZ40" s="276"/>
      <c r="RA40" s="276"/>
      <c r="RB40" s="276"/>
      <c r="RC40" s="276"/>
      <c r="RD40" s="276"/>
      <c r="RE40" s="276"/>
      <c r="RF40" s="276"/>
      <c r="RG40" s="276"/>
      <c r="RH40" s="276"/>
      <c r="RI40" s="276"/>
      <c r="RJ40" s="276"/>
      <c r="RK40" s="276"/>
      <c r="RL40" s="276"/>
      <c r="RM40" s="276"/>
      <c r="RN40" s="276"/>
      <c r="RO40" s="276"/>
      <c r="RP40" s="276"/>
      <c r="RQ40" s="276"/>
      <c r="RR40" s="276"/>
      <c r="RS40" s="276"/>
      <c r="RT40" s="276"/>
      <c r="RU40" s="276"/>
      <c r="RV40" s="276"/>
      <c r="RW40" s="276"/>
      <c r="RX40" s="276"/>
      <c r="RY40" s="276"/>
      <c r="RZ40" s="276"/>
      <c r="SA40" s="276"/>
      <c r="SB40" s="276"/>
      <c r="SC40" s="276"/>
      <c r="SD40" s="276"/>
      <c r="SE40" s="276"/>
      <c r="SF40" s="276"/>
      <c r="SG40" s="276"/>
      <c r="SH40" s="276"/>
      <c r="SI40" s="276"/>
      <c r="SJ40" s="276"/>
      <c r="SK40" s="276"/>
      <c r="SL40" s="276"/>
      <c r="SM40" s="276"/>
      <c r="SN40" s="276"/>
      <c r="SO40" s="276"/>
      <c r="SP40" s="276"/>
      <c r="SQ40" s="276"/>
      <c r="SR40" s="276"/>
      <c r="SS40" s="276"/>
      <c r="ST40" s="276"/>
      <c r="SU40" s="276"/>
      <c r="SV40" s="276"/>
      <c r="SW40" s="276"/>
      <c r="SX40" s="276"/>
      <c r="SY40" s="276"/>
      <c r="SZ40" s="276"/>
      <c r="TA40" s="276"/>
      <c r="TB40" s="276"/>
      <c r="TC40" s="276"/>
      <c r="TD40" s="276"/>
      <c r="TE40" s="276"/>
      <c r="TF40" s="276"/>
      <c r="TG40" s="276"/>
      <c r="TH40" s="276"/>
      <c r="TI40" s="276"/>
      <c r="TJ40" s="276"/>
      <c r="TK40" s="276"/>
      <c r="TL40" s="276"/>
      <c r="TM40" s="276"/>
      <c r="TN40" s="276"/>
      <c r="TO40" s="276"/>
      <c r="TP40" s="276"/>
      <c r="TQ40" s="276"/>
      <c r="TR40" s="276"/>
      <c r="TS40" s="276"/>
      <c r="TT40" s="276"/>
      <c r="TU40" s="276"/>
      <c r="TV40" s="276"/>
      <c r="TW40" s="276"/>
      <c r="TX40" s="276"/>
      <c r="TY40" s="276"/>
      <c r="TZ40" s="276"/>
      <c r="UA40" s="276"/>
      <c r="UB40" s="276"/>
      <c r="UC40" s="276"/>
      <c r="UD40" s="276"/>
      <c r="UE40" s="276"/>
      <c r="UF40" s="276"/>
      <c r="UG40" s="276"/>
      <c r="UH40" s="276"/>
      <c r="UI40" s="276"/>
      <c r="UJ40" s="276"/>
      <c r="UK40" s="276"/>
      <c r="UL40" s="276"/>
      <c r="UM40" s="276"/>
      <c r="UN40" s="276"/>
      <c r="UO40" s="276"/>
      <c r="UP40" s="276"/>
      <c r="UQ40" s="276"/>
      <c r="UR40" s="276"/>
      <c r="US40" s="276"/>
      <c r="UT40" s="276"/>
      <c r="UU40" s="276"/>
      <c r="UV40" s="276"/>
      <c r="UW40" s="276"/>
      <c r="UX40" s="276"/>
      <c r="UY40" s="276"/>
      <c r="UZ40" s="276"/>
      <c r="VA40" s="276"/>
      <c r="VB40" s="276"/>
      <c r="VC40" s="276"/>
      <c r="VD40" s="276"/>
      <c r="VE40" s="276"/>
      <c r="VF40" s="276"/>
      <c r="VG40" s="276"/>
      <c r="VH40" s="276"/>
      <c r="VI40" s="276"/>
      <c r="VJ40" s="276"/>
      <c r="VK40" s="276"/>
      <c r="VL40" s="276"/>
      <c r="VM40" s="276"/>
      <c r="VN40" s="276"/>
      <c r="VO40" s="276"/>
      <c r="VP40" s="276"/>
      <c r="VQ40" s="276"/>
      <c r="VR40" s="276"/>
      <c r="VS40" s="276"/>
      <c r="VT40" s="276"/>
      <c r="VU40" s="276"/>
      <c r="VV40" s="276"/>
      <c r="VW40" s="276"/>
      <c r="VX40" s="276"/>
      <c r="VY40" s="276"/>
      <c r="VZ40" s="276"/>
      <c r="WA40" s="276"/>
      <c r="WB40" s="276"/>
      <c r="WC40" s="276"/>
      <c r="WD40" s="276"/>
      <c r="WE40" s="276"/>
      <c r="WF40" s="276"/>
      <c r="WG40" s="276"/>
      <c r="WH40" s="276"/>
      <c r="WI40" s="276"/>
      <c r="WJ40" s="276"/>
      <c r="WK40" s="276"/>
      <c r="WL40" s="276"/>
      <c r="WM40" s="276"/>
      <c r="WN40" s="276"/>
      <c r="WO40" s="276"/>
      <c r="WP40" s="276"/>
      <c r="WQ40" s="276"/>
      <c r="WR40" s="276"/>
      <c r="WS40" s="276"/>
      <c r="WT40" s="276"/>
      <c r="WU40" s="276"/>
      <c r="WV40" s="276"/>
      <c r="WW40" s="276"/>
      <c r="WX40" s="276"/>
      <c r="WY40" s="276"/>
      <c r="WZ40" s="276"/>
      <c r="XA40" s="276"/>
      <c r="XB40" s="276"/>
      <c r="XC40" s="276"/>
      <c r="XD40" s="276"/>
      <c r="XE40" s="276"/>
      <c r="XF40" s="276"/>
      <c r="XG40" s="276"/>
      <c r="XH40" s="276"/>
      <c r="XI40" s="276"/>
      <c r="XJ40" s="276"/>
      <c r="XK40" s="276"/>
      <c r="XL40" s="276"/>
      <c r="XM40" s="276"/>
      <c r="XN40" s="276"/>
      <c r="XO40" s="276"/>
      <c r="XP40" s="276"/>
      <c r="XQ40" s="276"/>
      <c r="XR40" s="276"/>
      <c r="XS40" s="276"/>
      <c r="XT40" s="276"/>
      <c r="XU40" s="276"/>
      <c r="XV40" s="276"/>
      <c r="XW40" s="276"/>
      <c r="XX40" s="276"/>
      <c r="XY40" s="276"/>
      <c r="XZ40" s="276"/>
      <c r="YA40" s="276"/>
      <c r="YB40" s="276"/>
      <c r="YC40" s="276"/>
      <c r="YD40" s="276"/>
      <c r="YE40" s="276"/>
      <c r="YF40" s="276"/>
      <c r="YG40" s="276"/>
      <c r="YH40" s="276"/>
      <c r="YI40" s="276"/>
      <c r="YJ40" s="276"/>
      <c r="YK40" s="276"/>
      <c r="YL40" s="276"/>
      <c r="YM40" s="276"/>
      <c r="YN40" s="276"/>
      <c r="YO40" s="276"/>
      <c r="YP40" s="276"/>
      <c r="YQ40" s="276"/>
      <c r="YR40" s="276"/>
      <c r="YS40" s="276"/>
      <c r="YT40" s="276"/>
      <c r="YU40" s="276"/>
      <c r="YV40" s="276"/>
      <c r="YW40" s="276"/>
      <c r="YX40" s="276"/>
      <c r="YY40" s="276"/>
      <c r="YZ40" s="276"/>
      <c r="ZA40" s="276"/>
      <c r="ZB40" s="276"/>
      <c r="ZC40" s="276"/>
      <c r="ZD40" s="276"/>
      <c r="ZE40" s="276"/>
      <c r="ZF40" s="276"/>
      <c r="ZG40" s="276"/>
      <c r="ZH40" s="276"/>
      <c r="ZI40" s="276"/>
      <c r="ZJ40" s="276"/>
      <c r="ZK40" s="276"/>
      <c r="ZL40" s="276"/>
      <c r="ZM40" s="276"/>
      <c r="ZN40" s="276"/>
      <c r="ZO40" s="276"/>
      <c r="ZP40" s="276"/>
      <c r="ZQ40" s="276"/>
      <c r="ZR40" s="276"/>
      <c r="ZS40" s="276"/>
      <c r="ZT40" s="276"/>
      <c r="ZU40" s="276"/>
      <c r="ZV40" s="276"/>
      <c r="ZW40" s="276"/>
      <c r="ZX40" s="276"/>
      <c r="ZY40" s="276"/>
      <c r="ZZ40" s="276"/>
      <c r="AAA40" s="276"/>
      <c r="AAB40" s="276"/>
      <c r="AAC40" s="276"/>
      <c r="AAD40" s="276"/>
      <c r="AAE40" s="276"/>
      <c r="AAF40" s="276"/>
      <c r="AAG40" s="276"/>
      <c r="AAH40" s="276"/>
      <c r="AAI40" s="276"/>
      <c r="AAJ40" s="276"/>
      <c r="AAK40" s="276"/>
      <c r="AAL40" s="276"/>
      <c r="AAM40" s="276"/>
      <c r="AAN40" s="276"/>
      <c r="AAO40" s="276"/>
      <c r="AAP40" s="276"/>
      <c r="AAQ40" s="276"/>
      <c r="AAR40" s="276"/>
      <c r="AAS40" s="276"/>
      <c r="AAT40" s="276"/>
      <c r="AAU40" s="276"/>
      <c r="AAV40" s="276"/>
      <c r="AAW40" s="276"/>
      <c r="AAX40" s="276"/>
      <c r="AAY40" s="276"/>
      <c r="AAZ40" s="276"/>
      <c r="ABA40" s="276"/>
      <c r="ABB40" s="276"/>
      <c r="ABC40" s="276"/>
      <c r="ABD40" s="276"/>
      <c r="ABE40" s="276"/>
      <c r="ABF40" s="276"/>
      <c r="ABG40" s="276"/>
      <c r="ABH40" s="276"/>
      <c r="ABI40" s="276"/>
      <c r="ABJ40" s="276"/>
      <c r="ABK40" s="276"/>
      <c r="ABL40" s="276"/>
      <c r="ABM40" s="276"/>
      <c r="ABN40" s="276"/>
      <c r="ABO40" s="276"/>
      <c r="ABP40" s="276"/>
      <c r="ABQ40" s="276"/>
      <c r="ABR40" s="276"/>
      <c r="ABS40" s="276"/>
      <c r="ABT40" s="276"/>
      <c r="ABU40" s="276"/>
      <c r="ABV40" s="276"/>
      <c r="ABW40" s="276"/>
      <c r="ABX40" s="276"/>
      <c r="ABY40" s="276"/>
      <c r="ABZ40" s="276"/>
      <c r="ACA40" s="276"/>
      <c r="ACB40" s="276"/>
      <c r="ACC40" s="276"/>
      <c r="ACD40" s="276"/>
      <c r="ACE40" s="276"/>
      <c r="ACF40" s="276"/>
      <c r="ACG40" s="276"/>
      <c r="ACH40" s="276"/>
      <c r="ACI40" s="276"/>
      <c r="ACJ40" s="276"/>
      <c r="ACK40" s="276"/>
      <c r="ACL40" s="276"/>
      <c r="ACM40" s="276"/>
      <c r="ACN40" s="276"/>
      <c r="ACO40" s="276"/>
      <c r="ACP40" s="276"/>
      <c r="ACQ40" s="276"/>
      <c r="ACR40" s="276"/>
      <c r="ACS40" s="276"/>
      <c r="ACT40" s="276"/>
      <c r="ACU40" s="276"/>
      <c r="ACV40" s="276"/>
      <c r="ACW40" s="276"/>
      <c r="ACX40" s="276"/>
      <c r="ACY40" s="276"/>
      <c r="ACZ40" s="276"/>
      <c r="ADA40" s="276"/>
      <c r="ADB40" s="276"/>
      <c r="ADC40" s="276"/>
      <c r="ADD40" s="276"/>
      <c r="ADE40" s="276"/>
      <c r="ADF40" s="276"/>
      <c r="ADG40" s="276"/>
      <c r="ADH40" s="276"/>
      <c r="ADI40" s="276"/>
      <c r="ADJ40" s="276"/>
      <c r="ADK40" s="276"/>
      <c r="ADL40" s="276"/>
      <c r="ADM40" s="276"/>
      <c r="ADN40" s="276"/>
      <c r="ADO40" s="276"/>
      <c r="ADP40" s="276"/>
      <c r="ADQ40" s="276"/>
      <c r="ADR40" s="276"/>
      <c r="ADS40" s="276"/>
      <c r="ADT40" s="276"/>
      <c r="ADU40" s="276"/>
      <c r="ADV40" s="276"/>
      <c r="ADW40" s="276"/>
      <c r="ADX40" s="276"/>
      <c r="ADY40" s="276"/>
      <c r="ADZ40" s="276"/>
      <c r="AEA40" s="276"/>
      <c r="AEB40" s="276"/>
      <c r="AEC40" s="276"/>
      <c r="AED40" s="276"/>
      <c r="AEE40" s="276"/>
      <c r="AEF40" s="276"/>
      <c r="AEG40" s="276"/>
      <c r="AEH40" s="276"/>
      <c r="AEI40" s="276"/>
      <c r="AEJ40" s="276"/>
      <c r="AEK40" s="276"/>
      <c r="AEL40" s="276"/>
      <c r="AEM40" s="276"/>
      <c r="AEN40" s="276"/>
      <c r="AEO40" s="276"/>
      <c r="AEP40" s="276"/>
      <c r="AEQ40" s="276"/>
      <c r="AER40" s="276"/>
      <c r="AES40" s="276"/>
      <c r="AET40" s="276"/>
      <c r="AEU40" s="276"/>
      <c r="AEV40" s="276"/>
      <c r="AEW40" s="276"/>
      <c r="AEX40" s="276"/>
      <c r="AEY40" s="276"/>
      <c r="AEZ40" s="276"/>
      <c r="AFA40" s="276"/>
      <c r="AFB40" s="276"/>
      <c r="AFC40" s="276"/>
      <c r="AFD40" s="276"/>
      <c r="AFE40" s="276"/>
      <c r="AFF40" s="276"/>
      <c r="AFG40" s="276"/>
      <c r="AFH40" s="276"/>
      <c r="AFI40" s="276"/>
      <c r="AFJ40" s="276"/>
      <c r="AFK40" s="276"/>
      <c r="AFL40" s="276"/>
      <c r="AFM40" s="276"/>
      <c r="AFN40" s="276"/>
      <c r="AFO40" s="276"/>
      <c r="AFP40" s="276"/>
      <c r="AFQ40" s="276"/>
      <c r="AFR40" s="276"/>
      <c r="AFS40" s="276"/>
      <c r="AFT40" s="276"/>
      <c r="AFU40" s="276"/>
      <c r="AFV40" s="276"/>
      <c r="AFW40" s="276"/>
      <c r="AFX40" s="276"/>
      <c r="AFY40" s="276"/>
      <c r="AFZ40" s="276"/>
      <c r="AGA40" s="276"/>
      <c r="AGB40" s="276"/>
      <c r="AGC40" s="276"/>
      <c r="AGD40" s="276"/>
      <c r="AGE40" s="276"/>
      <c r="AGF40" s="276"/>
      <c r="AGG40" s="276"/>
      <c r="AGH40" s="276"/>
      <c r="AGI40" s="276"/>
      <c r="AGJ40" s="276"/>
      <c r="AGK40" s="276"/>
      <c r="AGL40" s="276"/>
      <c r="AGM40" s="276"/>
      <c r="AGN40" s="276"/>
      <c r="AGO40" s="276"/>
      <c r="AGP40" s="276"/>
      <c r="AGQ40" s="276"/>
      <c r="AGR40" s="276"/>
      <c r="AGS40" s="276"/>
      <c r="AGT40" s="276"/>
      <c r="AGU40" s="276"/>
      <c r="AGV40" s="276"/>
      <c r="AGW40" s="276"/>
      <c r="AGX40" s="276"/>
      <c r="AGY40" s="276"/>
      <c r="AGZ40" s="276"/>
      <c r="AHA40" s="276"/>
      <c r="AHB40" s="276"/>
      <c r="AHC40" s="276"/>
      <c r="AHD40" s="276"/>
      <c r="AHE40" s="276"/>
      <c r="AHF40" s="276"/>
      <c r="AHG40" s="276"/>
      <c r="AHH40" s="276"/>
      <c r="AHI40" s="276"/>
      <c r="AHJ40" s="276"/>
      <c r="AHK40" s="276"/>
      <c r="AHL40" s="276"/>
      <c r="AHM40" s="276"/>
      <c r="AHN40" s="276"/>
      <c r="AHO40" s="276"/>
      <c r="AHP40" s="276"/>
      <c r="AHQ40" s="276"/>
      <c r="AHR40" s="276"/>
      <c r="AHS40" s="276"/>
      <c r="AHT40" s="276"/>
      <c r="AHU40" s="276"/>
      <c r="AHV40" s="276"/>
      <c r="AHW40" s="276"/>
      <c r="AHX40" s="276"/>
      <c r="AHY40" s="276"/>
      <c r="AHZ40" s="276"/>
      <c r="AIA40" s="276"/>
      <c r="AIB40" s="276"/>
      <c r="AIC40" s="276"/>
      <c r="AID40" s="276"/>
      <c r="AIE40" s="276"/>
      <c r="AIF40" s="276"/>
      <c r="AIG40" s="276"/>
      <c r="AIH40" s="276"/>
      <c r="AII40" s="276"/>
      <c r="AIJ40" s="276"/>
      <c r="AIK40" s="276"/>
      <c r="AIL40" s="276"/>
      <c r="AIM40" s="276"/>
      <c r="AIN40" s="276"/>
      <c r="AIO40" s="276"/>
      <c r="AIP40" s="276"/>
      <c r="AIQ40" s="276"/>
      <c r="AIR40" s="276"/>
      <c r="AIS40" s="276"/>
      <c r="AIT40" s="276"/>
      <c r="AIU40" s="276"/>
      <c r="AIV40" s="276"/>
      <c r="AIW40" s="276"/>
      <c r="AIX40" s="276"/>
      <c r="AIY40" s="276"/>
      <c r="AIZ40" s="276"/>
      <c r="AJA40" s="276"/>
      <c r="AJB40" s="276"/>
      <c r="AJC40" s="276"/>
      <c r="AJD40" s="276"/>
      <c r="AJE40" s="276"/>
      <c r="AJF40" s="276"/>
      <c r="AJG40" s="276"/>
      <c r="AJH40" s="276"/>
      <c r="AJI40" s="276"/>
      <c r="AJJ40" s="276"/>
      <c r="AJK40" s="276"/>
      <c r="AJL40" s="276"/>
      <c r="AJM40" s="276"/>
      <c r="AJN40" s="276"/>
      <c r="AJO40" s="276"/>
      <c r="AJP40" s="276"/>
      <c r="AJQ40" s="276"/>
      <c r="AJR40" s="276"/>
      <c r="AJS40" s="276"/>
      <c r="AJT40" s="276"/>
      <c r="AJU40" s="276"/>
      <c r="AJV40" s="276"/>
      <c r="AJW40" s="276"/>
      <c r="AJX40" s="276"/>
      <c r="AJY40" s="276"/>
      <c r="AJZ40" s="276"/>
      <c r="AKA40" s="276"/>
      <c r="AKB40" s="276"/>
      <c r="AKC40" s="276"/>
      <c r="AKD40" s="276"/>
      <c r="AKE40" s="276"/>
      <c r="AKF40" s="276"/>
    </row>
    <row r="41" spans="1:968" s="174" customFormat="1">
      <c r="A41" s="174" t="s">
        <v>562</v>
      </c>
      <c r="B41" s="206"/>
      <c r="C41" s="906" t="s">
        <v>421</v>
      </c>
      <c r="D41" s="911"/>
      <c r="E41" s="206"/>
      <c r="F41" s="206"/>
      <c r="G41" s="206"/>
      <c r="H41" s="189"/>
      <c r="I41" s="189"/>
      <c r="J41" s="189"/>
      <c r="K41" s="190"/>
      <c r="L41" s="191"/>
      <c r="M41" s="946">
        <v>2051.3199999999997</v>
      </c>
      <c r="N41" s="192">
        <v>2051.3199999999997</v>
      </c>
      <c r="O41" s="192"/>
      <c r="P41" s="192">
        <f t="shared" si="12"/>
        <v>1902.8942486085339</v>
      </c>
      <c r="Q41" s="192">
        <f t="shared" si="13"/>
        <v>1902.8942486085339</v>
      </c>
      <c r="R41" s="187"/>
      <c r="S41" s="266"/>
      <c r="T41" s="207"/>
      <c r="U41" s="207"/>
      <c r="W41" s="276"/>
      <c r="X41" s="276"/>
      <c r="Y41" s="276"/>
      <c r="Z41" s="276"/>
      <c r="AA41" s="276"/>
      <c r="AB41" s="276"/>
      <c r="AC41" s="276"/>
      <c r="AD41" s="276"/>
      <c r="AE41" s="276"/>
      <c r="AF41" s="276"/>
      <c r="AG41" s="276"/>
      <c r="AH41" s="276"/>
      <c r="AI41" s="276"/>
      <c r="AJ41" s="276"/>
      <c r="AK41" s="276"/>
      <c r="AL41" s="276"/>
      <c r="AM41" s="276"/>
      <c r="AN41" s="276"/>
      <c r="AO41" s="276"/>
      <c r="AP41" s="276"/>
      <c r="AQ41" s="276"/>
      <c r="AR41" s="276"/>
      <c r="AS41" s="276"/>
      <c r="AT41" s="276"/>
      <c r="AU41" s="276"/>
      <c r="AV41" s="276"/>
      <c r="AW41" s="276"/>
      <c r="AX41" s="276"/>
      <c r="AY41" s="276"/>
      <c r="AZ41" s="276"/>
      <c r="BA41" s="276"/>
      <c r="BB41" s="276"/>
      <c r="BC41" s="276"/>
      <c r="BD41" s="276"/>
      <c r="BE41" s="276"/>
      <c r="BF41" s="276"/>
      <c r="BG41" s="276"/>
      <c r="BH41" s="276"/>
      <c r="BI41" s="276"/>
      <c r="BJ41" s="276"/>
      <c r="BK41" s="276"/>
      <c r="BL41" s="276"/>
      <c r="BM41" s="276"/>
      <c r="BN41" s="276"/>
      <c r="BO41" s="276"/>
      <c r="BP41" s="276"/>
      <c r="BQ41" s="276"/>
      <c r="BR41" s="276"/>
      <c r="BS41" s="276"/>
      <c r="BT41" s="276"/>
      <c r="BU41" s="276"/>
      <c r="BV41" s="276"/>
      <c r="BW41" s="276"/>
      <c r="BX41" s="276"/>
      <c r="BY41" s="276"/>
      <c r="BZ41" s="276"/>
      <c r="CA41" s="276"/>
      <c r="CB41" s="276"/>
      <c r="CC41" s="276"/>
      <c r="CD41" s="276"/>
      <c r="CE41" s="276"/>
      <c r="CF41" s="276"/>
      <c r="CG41" s="276"/>
      <c r="CH41" s="276"/>
      <c r="CI41" s="276"/>
      <c r="CJ41" s="276"/>
      <c r="CK41" s="276"/>
      <c r="CL41" s="276"/>
      <c r="CM41" s="276"/>
      <c r="CN41" s="276"/>
      <c r="CO41" s="276"/>
      <c r="CP41" s="276"/>
      <c r="CQ41" s="276"/>
      <c r="CR41" s="276"/>
      <c r="CS41" s="276"/>
      <c r="CT41" s="276"/>
      <c r="CU41" s="276"/>
      <c r="CV41" s="276"/>
      <c r="CW41" s="276"/>
      <c r="CX41" s="276"/>
      <c r="CY41" s="276"/>
      <c r="CZ41" s="276"/>
      <c r="DA41" s="276"/>
      <c r="DB41" s="276"/>
      <c r="DC41" s="276"/>
      <c r="DD41" s="276"/>
      <c r="DE41" s="276"/>
      <c r="DF41" s="276"/>
      <c r="DG41" s="276"/>
      <c r="DH41" s="276"/>
      <c r="DI41" s="276"/>
      <c r="DJ41" s="276"/>
      <c r="DK41" s="276"/>
      <c r="DL41" s="276"/>
      <c r="DM41" s="276"/>
      <c r="DN41" s="276"/>
      <c r="DO41" s="276"/>
      <c r="DP41" s="276"/>
      <c r="DQ41" s="276"/>
      <c r="DR41" s="276"/>
      <c r="DS41" s="276"/>
      <c r="DT41" s="276"/>
      <c r="DU41" s="276"/>
      <c r="DV41" s="276"/>
      <c r="DW41" s="276"/>
      <c r="DX41" s="276"/>
      <c r="DY41" s="276"/>
      <c r="DZ41" s="276"/>
      <c r="EA41" s="276"/>
      <c r="EB41" s="276"/>
      <c r="EC41" s="276"/>
      <c r="ED41" s="276"/>
      <c r="EE41" s="276"/>
      <c r="EF41" s="276"/>
      <c r="EG41" s="276"/>
      <c r="EH41" s="276"/>
      <c r="EI41" s="276"/>
      <c r="EJ41" s="276"/>
      <c r="EK41" s="276"/>
      <c r="EL41" s="276"/>
      <c r="EM41" s="276"/>
      <c r="EN41" s="276"/>
      <c r="EO41" s="276"/>
      <c r="EP41" s="276"/>
      <c r="EQ41" s="276"/>
      <c r="ER41" s="276"/>
      <c r="ES41" s="276"/>
      <c r="ET41" s="276"/>
      <c r="EU41" s="276"/>
      <c r="EV41" s="276"/>
      <c r="EW41" s="276"/>
      <c r="EX41" s="276"/>
      <c r="EY41" s="276"/>
      <c r="EZ41" s="276"/>
      <c r="FA41" s="276"/>
      <c r="FB41" s="276"/>
      <c r="FC41" s="276"/>
      <c r="FD41" s="276"/>
      <c r="FE41" s="276"/>
      <c r="FF41" s="276"/>
      <c r="FG41" s="276"/>
      <c r="FH41" s="276"/>
      <c r="FI41" s="276"/>
      <c r="FJ41" s="276"/>
      <c r="FK41" s="276"/>
      <c r="FL41" s="276"/>
      <c r="FM41" s="276"/>
      <c r="FN41" s="276"/>
      <c r="FO41" s="276"/>
      <c r="FP41" s="276"/>
      <c r="FQ41" s="276"/>
      <c r="FR41" s="276"/>
      <c r="FS41" s="276"/>
      <c r="FT41" s="276"/>
      <c r="FU41" s="276"/>
      <c r="FV41" s="276"/>
      <c r="FW41" s="276"/>
      <c r="FX41" s="276"/>
      <c r="FY41" s="276"/>
      <c r="FZ41" s="276"/>
      <c r="GA41" s="276"/>
      <c r="GB41" s="276"/>
      <c r="GC41" s="276"/>
      <c r="GD41" s="276"/>
      <c r="GE41" s="276"/>
      <c r="GF41" s="276"/>
      <c r="GG41" s="276"/>
      <c r="GH41" s="276"/>
      <c r="GI41" s="276"/>
      <c r="GJ41" s="276"/>
      <c r="GK41" s="276"/>
      <c r="GL41" s="276"/>
      <c r="GM41" s="276"/>
      <c r="GN41" s="276"/>
      <c r="GO41" s="276"/>
      <c r="GP41" s="276"/>
      <c r="GQ41" s="276"/>
      <c r="GR41" s="276"/>
      <c r="GS41" s="276"/>
      <c r="GT41" s="276"/>
      <c r="GU41" s="276"/>
      <c r="GV41" s="276"/>
      <c r="GW41" s="276"/>
      <c r="GX41" s="276"/>
      <c r="GY41" s="276"/>
      <c r="GZ41" s="276"/>
      <c r="HA41" s="276"/>
      <c r="HB41" s="276"/>
      <c r="HC41" s="276"/>
      <c r="HD41" s="276"/>
      <c r="HE41" s="276"/>
      <c r="HF41" s="276"/>
      <c r="HG41" s="276"/>
      <c r="HH41" s="276"/>
      <c r="HI41" s="276"/>
      <c r="HJ41" s="276"/>
      <c r="HK41" s="276"/>
      <c r="HL41" s="276"/>
      <c r="HM41" s="276"/>
      <c r="HN41" s="276"/>
      <c r="HO41" s="276"/>
      <c r="HP41" s="276"/>
      <c r="HQ41" s="276"/>
      <c r="HR41" s="276"/>
      <c r="HS41" s="276"/>
      <c r="HT41" s="276"/>
      <c r="HU41" s="276"/>
      <c r="HV41" s="276"/>
      <c r="HW41" s="276"/>
      <c r="HX41" s="276"/>
      <c r="HY41" s="276"/>
      <c r="HZ41" s="276"/>
      <c r="IA41" s="276"/>
      <c r="IB41" s="276"/>
      <c r="IC41" s="276"/>
      <c r="ID41" s="276"/>
      <c r="IE41" s="276"/>
      <c r="IF41" s="276"/>
      <c r="IG41" s="276"/>
      <c r="IH41" s="276"/>
      <c r="II41" s="276"/>
      <c r="IJ41" s="276"/>
      <c r="IK41" s="276"/>
      <c r="IL41" s="276"/>
      <c r="IM41" s="276"/>
      <c r="IN41" s="276"/>
      <c r="IO41" s="276"/>
      <c r="IP41" s="276"/>
      <c r="IQ41" s="276"/>
      <c r="IR41" s="276"/>
      <c r="IS41" s="276"/>
      <c r="IT41" s="276"/>
      <c r="IU41" s="276"/>
      <c r="IV41" s="276"/>
      <c r="IW41" s="276"/>
      <c r="IX41" s="276"/>
      <c r="IY41" s="276"/>
      <c r="IZ41" s="276"/>
      <c r="JA41" s="276"/>
      <c r="JB41" s="276"/>
      <c r="JC41" s="276"/>
      <c r="JD41" s="276"/>
      <c r="JE41" s="276"/>
      <c r="JF41" s="276"/>
      <c r="JG41" s="276"/>
      <c r="JH41" s="276"/>
      <c r="JI41" s="276"/>
      <c r="JJ41" s="276"/>
      <c r="JK41" s="276"/>
      <c r="JL41" s="276"/>
      <c r="JM41" s="276"/>
      <c r="JN41" s="276"/>
      <c r="JO41" s="276"/>
      <c r="JP41" s="276"/>
      <c r="JQ41" s="276"/>
      <c r="JR41" s="276"/>
      <c r="JS41" s="276"/>
      <c r="JT41" s="276"/>
      <c r="JU41" s="276"/>
      <c r="JV41" s="276"/>
      <c r="JW41" s="276"/>
      <c r="JX41" s="276"/>
      <c r="JY41" s="276"/>
      <c r="JZ41" s="276"/>
      <c r="KA41" s="276"/>
      <c r="KB41" s="276"/>
      <c r="KC41" s="276"/>
      <c r="KD41" s="276"/>
      <c r="KE41" s="276"/>
      <c r="KF41" s="276"/>
      <c r="KG41" s="276"/>
      <c r="KH41" s="276"/>
      <c r="KI41" s="276"/>
      <c r="KJ41" s="276"/>
      <c r="KK41" s="276"/>
      <c r="KL41" s="276"/>
      <c r="KM41" s="276"/>
      <c r="KN41" s="276"/>
      <c r="KO41" s="276"/>
      <c r="KP41" s="276"/>
      <c r="KQ41" s="276"/>
      <c r="KR41" s="276"/>
      <c r="KS41" s="276"/>
      <c r="KT41" s="276"/>
      <c r="KU41" s="276"/>
      <c r="KV41" s="276"/>
      <c r="KW41" s="276"/>
      <c r="KX41" s="276"/>
      <c r="KY41" s="276"/>
      <c r="KZ41" s="276"/>
      <c r="LA41" s="276"/>
      <c r="LB41" s="276"/>
      <c r="LC41" s="276"/>
      <c r="LD41" s="276"/>
      <c r="LE41" s="276"/>
      <c r="LF41" s="276"/>
      <c r="LG41" s="276"/>
      <c r="LH41" s="276"/>
      <c r="LI41" s="276"/>
      <c r="LJ41" s="276"/>
      <c r="LK41" s="276"/>
      <c r="LL41" s="276"/>
      <c r="LM41" s="276"/>
      <c r="LN41" s="276"/>
      <c r="LO41" s="276"/>
      <c r="LP41" s="276"/>
      <c r="LQ41" s="276"/>
      <c r="LR41" s="276"/>
      <c r="LS41" s="276"/>
      <c r="LT41" s="276"/>
      <c r="LU41" s="276"/>
      <c r="LV41" s="276"/>
      <c r="LW41" s="276"/>
      <c r="LX41" s="276"/>
      <c r="LY41" s="276"/>
      <c r="LZ41" s="276"/>
      <c r="MA41" s="276"/>
      <c r="MB41" s="276"/>
      <c r="MC41" s="276"/>
      <c r="MD41" s="276"/>
      <c r="ME41" s="276"/>
      <c r="MF41" s="276"/>
      <c r="MG41" s="276"/>
      <c r="MH41" s="276"/>
      <c r="MI41" s="276"/>
      <c r="MJ41" s="276"/>
      <c r="MK41" s="276"/>
      <c r="ML41" s="276"/>
      <c r="MM41" s="276"/>
      <c r="MN41" s="276"/>
      <c r="MO41" s="276"/>
      <c r="MP41" s="276"/>
      <c r="MQ41" s="276"/>
      <c r="MR41" s="276"/>
      <c r="MS41" s="276"/>
      <c r="MT41" s="276"/>
      <c r="MU41" s="276"/>
      <c r="MV41" s="276"/>
      <c r="MW41" s="276"/>
      <c r="MX41" s="276"/>
      <c r="MY41" s="276"/>
      <c r="MZ41" s="276"/>
      <c r="NA41" s="276"/>
      <c r="NB41" s="276"/>
      <c r="NC41" s="276"/>
      <c r="ND41" s="276"/>
      <c r="NE41" s="276"/>
      <c r="NF41" s="276"/>
      <c r="NG41" s="276"/>
      <c r="NH41" s="276"/>
      <c r="NI41" s="276"/>
      <c r="NJ41" s="276"/>
      <c r="NK41" s="276"/>
      <c r="NL41" s="276"/>
      <c r="NM41" s="276"/>
      <c r="NN41" s="276"/>
      <c r="NO41" s="276"/>
      <c r="NP41" s="276"/>
      <c r="NQ41" s="276"/>
      <c r="NR41" s="276"/>
      <c r="NS41" s="276"/>
      <c r="NT41" s="276"/>
      <c r="NU41" s="276"/>
      <c r="NV41" s="276"/>
      <c r="NW41" s="276"/>
      <c r="NX41" s="276"/>
      <c r="NY41" s="276"/>
      <c r="NZ41" s="276"/>
      <c r="OA41" s="276"/>
      <c r="OB41" s="276"/>
      <c r="OC41" s="276"/>
      <c r="OD41" s="276"/>
      <c r="OE41" s="276"/>
      <c r="OF41" s="276"/>
      <c r="OG41" s="276"/>
      <c r="OH41" s="276"/>
      <c r="OI41" s="276"/>
      <c r="OJ41" s="276"/>
      <c r="OK41" s="276"/>
      <c r="OL41" s="276"/>
      <c r="OM41" s="276"/>
      <c r="ON41" s="276"/>
      <c r="OO41" s="276"/>
      <c r="OP41" s="276"/>
      <c r="OQ41" s="276"/>
      <c r="OR41" s="276"/>
      <c r="OS41" s="276"/>
      <c r="OT41" s="276"/>
      <c r="OU41" s="276"/>
      <c r="OV41" s="276"/>
      <c r="OW41" s="276"/>
      <c r="OX41" s="276"/>
      <c r="OY41" s="276"/>
      <c r="OZ41" s="276"/>
      <c r="PA41" s="276"/>
      <c r="PB41" s="276"/>
      <c r="PC41" s="276"/>
      <c r="PD41" s="276"/>
      <c r="PE41" s="276"/>
      <c r="PF41" s="276"/>
      <c r="PG41" s="276"/>
      <c r="PH41" s="276"/>
      <c r="PI41" s="276"/>
      <c r="PJ41" s="276"/>
      <c r="PK41" s="276"/>
      <c r="PL41" s="276"/>
      <c r="PM41" s="276"/>
      <c r="PN41" s="276"/>
      <c r="PO41" s="276"/>
      <c r="PP41" s="276"/>
      <c r="PQ41" s="276"/>
      <c r="PR41" s="276"/>
      <c r="PS41" s="276"/>
      <c r="PT41" s="276"/>
      <c r="PU41" s="276"/>
      <c r="PV41" s="276"/>
      <c r="PW41" s="276"/>
      <c r="PX41" s="276"/>
      <c r="PY41" s="276"/>
      <c r="PZ41" s="276"/>
      <c r="QA41" s="276"/>
      <c r="QB41" s="276"/>
      <c r="QC41" s="276"/>
      <c r="QD41" s="276"/>
      <c r="QE41" s="276"/>
      <c r="QF41" s="276"/>
      <c r="QG41" s="276"/>
      <c r="QH41" s="276"/>
      <c r="QI41" s="276"/>
      <c r="QJ41" s="276"/>
      <c r="QK41" s="276"/>
      <c r="QL41" s="276"/>
      <c r="QM41" s="276"/>
      <c r="QN41" s="276"/>
      <c r="QO41" s="276"/>
      <c r="QP41" s="276"/>
      <c r="QQ41" s="276"/>
      <c r="QR41" s="276"/>
      <c r="QS41" s="276"/>
      <c r="QT41" s="276"/>
      <c r="QU41" s="276"/>
      <c r="QV41" s="276"/>
      <c r="QW41" s="276"/>
      <c r="QX41" s="276"/>
      <c r="QY41" s="276"/>
      <c r="QZ41" s="276"/>
      <c r="RA41" s="276"/>
      <c r="RB41" s="276"/>
      <c r="RC41" s="276"/>
      <c r="RD41" s="276"/>
      <c r="RE41" s="276"/>
      <c r="RF41" s="276"/>
      <c r="RG41" s="276"/>
      <c r="RH41" s="276"/>
      <c r="RI41" s="276"/>
      <c r="RJ41" s="276"/>
      <c r="RK41" s="276"/>
      <c r="RL41" s="276"/>
      <c r="RM41" s="276"/>
      <c r="RN41" s="276"/>
      <c r="RO41" s="276"/>
      <c r="RP41" s="276"/>
      <c r="RQ41" s="276"/>
      <c r="RR41" s="276"/>
      <c r="RS41" s="276"/>
      <c r="RT41" s="276"/>
      <c r="RU41" s="276"/>
      <c r="RV41" s="276"/>
      <c r="RW41" s="276"/>
      <c r="RX41" s="276"/>
      <c r="RY41" s="276"/>
      <c r="RZ41" s="276"/>
      <c r="SA41" s="276"/>
      <c r="SB41" s="276"/>
      <c r="SC41" s="276"/>
      <c r="SD41" s="276"/>
      <c r="SE41" s="276"/>
      <c r="SF41" s="276"/>
      <c r="SG41" s="276"/>
      <c r="SH41" s="276"/>
      <c r="SI41" s="276"/>
      <c r="SJ41" s="276"/>
      <c r="SK41" s="276"/>
      <c r="SL41" s="276"/>
      <c r="SM41" s="276"/>
      <c r="SN41" s="276"/>
      <c r="SO41" s="276"/>
      <c r="SP41" s="276"/>
      <c r="SQ41" s="276"/>
      <c r="SR41" s="276"/>
      <c r="SS41" s="276"/>
      <c r="ST41" s="276"/>
      <c r="SU41" s="276"/>
      <c r="SV41" s="276"/>
      <c r="SW41" s="276"/>
      <c r="SX41" s="276"/>
      <c r="SY41" s="276"/>
      <c r="SZ41" s="276"/>
      <c r="TA41" s="276"/>
      <c r="TB41" s="276"/>
      <c r="TC41" s="276"/>
      <c r="TD41" s="276"/>
      <c r="TE41" s="276"/>
      <c r="TF41" s="276"/>
      <c r="TG41" s="276"/>
      <c r="TH41" s="276"/>
      <c r="TI41" s="276"/>
      <c r="TJ41" s="276"/>
      <c r="TK41" s="276"/>
      <c r="TL41" s="276"/>
      <c r="TM41" s="276"/>
      <c r="TN41" s="276"/>
      <c r="TO41" s="276"/>
      <c r="TP41" s="276"/>
      <c r="TQ41" s="276"/>
      <c r="TR41" s="276"/>
      <c r="TS41" s="276"/>
      <c r="TT41" s="276"/>
      <c r="TU41" s="276"/>
      <c r="TV41" s="276"/>
      <c r="TW41" s="276"/>
      <c r="TX41" s="276"/>
      <c r="TY41" s="276"/>
      <c r="TZ41" s="276"/>
      <c r="UA41" s="276"/>
      <c r="UB41" s="276"/>
      <c r="UC41" s="276"/>
      <c r="UD41" s="276"/>
      <c r="UE41" s="276"/>
      <c r="UF41" s="276"/>
      <c r="UG41" s="276"/>
      <c r="UH41" s="276"/>
      <c r="UI41" s="276"/>
      <c r="UJ41" s="276"/>
      <c r="UK41" s="276"/>
      <c r="UL41" s="276"/>
      <c r="UM41" s="276"/>
      <c r="UN41" s="276"/>
      <c r="UO41" s="276"/>
      <c r="UP41" s="276"/>
      <c r="UQ41" s="276"/>
      <c r="UR41" s="276"/>
      <c r="US41" s="276"/>
      <c r="UT41" s="276"/>
      <c r="UU41" s="276"/>
      <c r="UV41" s="276"/>
      <c r="UW41" s="276"/>
      <c r="UX41" s="276"/>
      <c r="UY41" s="276"/>
      <c r="UZ41" s="276"/>
      <c r="VA41" s="276"/>
      <c r="VB41" s="276"/>
      <c r="VC41" s="276"/>
      <c r="VD41" s="276"/>
      <c r="VE41" s="276"/>
      <c r="VF41" s="276"/>
      <c r="VG41" s="276"/>
      <c r="VH41" s="276"/>
      <c r="VI41" s="276"/>
      <c r="VJ41" s="276"/>
      <c r="VK41" s="276"/>
      <c r="VL41" s="276"/>
      <c r="VM41" s="276"/>
      <c r="VN41" s="276"/>
      <c r="VO41" s="276"/>
      <c r="VP41" s="276"/>
      <c r="VQ41" s="276"/>
      <c r="VR41" s="276"/>
      <c r="VS41" s="276"/>
      <c r="VT41" s="276"/>
      <c r="VU41" s="276"/>
      <c r="VV41" s="276"/>
      <c r="VW41" s="276"/>
      <c r="VX41" s="276"/>
      <c r="VY41" s="276"/>
      <c r="VZ41" s="276"/>
      <c r="WA41" s="276"/>
      <c r="WB41" s="276"/>
      <c r="WC41" s="276"/>
      <c r="WD41" s="276"/>
      <c r="WE41" s="276"/>
      <c r="WF41" s="276"/>
      <c r="WG41" s="276"/>
      <c r="WH41" s="276"/>
      <c r="WI41" s="276"/>
      <c r="WJ41" s="276"/>
      <c r="WK41" s="276"/>
      <c r="WL41" s="276"/>
      <c r="WM41" s="276"/>
      <c r="WN41" s="276"/>
      <c r="WO41" s="276"/>
      <c r="WP41" s="276"/>
      <c r="WQ41" s="276"/>
      <c r="WR41" s="276"/>
      <c r="WS41" s="276"/>
      <c r="WT41" s="276"/>
      <c r="WU41" s="276"/>
      <c r="WV41" s="276"/>
      <c r="WW41" s="276"/>
      <c r="WX41" s="276"/>
      <c r="WY41" s="276"/>
      <c r="WZ41" s="276"/>
      <c r="XA41" s="276"/>
      <c r="XB41" s="276"/>
      <c r="XC41" s="276"/>
      <c r="XD41" s="276"/>
      <c r="XE41" s="276"/>
      <c r="XF41" s="276"/>
      <c r="XG41" s="276"/>
      <c r="XH41" s="276"/>
      <c r="XI41" s="276"/>
      <c r="XJ41" s="276"/>
      <c r="XK41" s="276"/>
      <c r="XL41" s="276"/>
      <c r="XM41" s="276"/>
      <c r="XN41" s="276"/>
      <c r="XO41" s="276"/>
      <c r="XP41" s="276"/>
      <c r="XQ41" s="276"/>
      <c r="XR41" s="276"/>
      <c r="XS41" s="276"/>
      <c r="XT41" s="276"/>
      <c r="XU41" s="276"/>
      <c r="XV41" s="276"/>
      <c r="XW41" s="276"/>
      <c r="XX41" s="276"/>
      <c r="XY41" s="276"/>
      <c r="XZ41" s="276"/>
      <c r="YA41" s="276"/>
      <c r="YB41" s="276"/>
      <c r="YC41" s="276"/>
      <c r="YD41" s="276"/>
      <c r="YE41" s="276"/>
      <c r="YF41" s="276"/>
      <c r="YG41" s="276"/>
      <c r="YH41" s="276"/>
      <c r="YI41" s="276"/>
      <c r="YJ41" s="276"/>
      <c r="YK41" s="276"/>
      <c r="YL41" s="276"/>
      <c r="YM41" s="276"/>
      <c r="YN41" s="276"/>
      <c r="YO41" s="276"/>
      <c r="YP41" s="276"/>
      <c r="YQ41" s="276"/>
      <c r="YR41" s="276"/>
      <c r="YS41" s="276"/>
      <c r="YT41" s="276"/>
      <c r="YU41" s="276"/>
      <c r="YV41" s="276"/>
      <c r="YW41" s="276"/>
      <c r="YX41" s="276"/>
      <c r="YY41" s="276"/>
      <c r="YZ41" s="276"/>
      <c r="ZA41" s="276"/>
      <c r="ZB41" s="276"/>
      <c r="ZC41" s="276"/>
      <c r="ZD41" s="276"/>
      <c r="ZE41" s="276"/>
      <c r="ZF41" s="276"/>
      <c r="ZG41" s="276"/>
      <c r="ZH41" s="276"/>
      <c r="ZI41" s="276"/>
      <c r="ZJ41" s="276"/>
      <c r="ZK41" s="276"/>
      <c r="ZL41" s="276"/>
      <c r="ZM41" s="276"/>
      <c r="ZN41" s="276"/>
      <c r="ZO41" s="276"/>
      <c r="ZP41" s="276"/>
      <c r="ZQ41" s="276"/>
      <c r="ZR41" s="276"/>
      <c r="ZS41" s="276"/>
      <c r="ZT41" s="276"/>
      <c r="ZU41" s="276"/>
      <c r="ZV41" s="276"/>
      <c r="ZW41" s="276"/>
      <c r="ZX41" s="276"/>
      <c r="ZY41" s="276"/>
      <c r="ZZ41" s="276"/>
      <c r="AAA41" s="276"/>
      <c r="AAB41" s="276"/>
      <c r="AAC41" s="276"/>
      <c r="AAD41" s="276"/>
      <c r="AAE41" s="276"/>
      <c r="AAF41" s="276"/>
      <c r="AAG41" s="276"/>
      <c r="AAH41" s="276"/>
      <c r="AAI41" s="276"/>
      <c r="AAJ41" s="276"/>
      <c r="AAK41" s="276"/>
      <c r="AAL41" s="276"/>
      <c r="AAM41" s="276"/>
      <c r="AAN41" s="276"/>
      <c r="AAO41" s="276"/>
      <c r="AAP41" s="276"/>
      <c r="AAQ41" s="276"/>
      <c r="AAR41" s="276"/>
      <c r="AAS41" s="276"/>
      <c r="AAT41" s="276"/>
      <c r="AAU41" s="276"/>
      <c r="AAV41" s="276"/>
      <c r="AAW41" s="276"/>
      <c r="AAX41" s="276"/>
      <c r="AAY41" s="276"/>
      <c r="AAZ41" s="276"/>
      <c r="ABA41" s="276"/>
      <c r="ABB41" s="276"/>
      <c r="ABC41" s="276"/>
      <c r="ABD41" s="276"/>
      <c r="ABE41" s="276"/>
      <c r="ABF41" s="276"/>
      <c r="ABG41" s="276"/>
      <c r="ABH41" s="276"/>
      <c r="ABI41" s="276"/>
      <c r="ABJ41" s="276"/>
      <c r="ABK41" s="276"/>
      <c r="ABL41" s="276"/>
      <c r="ABM41" s="276"/>
      <c r="ABN41" s="276"/>
      <c r="ABO41" s="276"/>
      <c r="ABP41" s="276"/>
      <c r="ABQ41" s="276"/>
      <c r="ABR41" s="276"/>
      <c r="ABS41" s="276"/>
      <c r="ABT41" s="276"/>
      <c r="ABU41" s="276"/>
      <c r="ABV41" s="276"/>
      <c r="ABW41" s="276"/>
      <c r="ABX41" s="276"/>
      <c r="ABY41" s="276"/>
      <c r="ABZ41" s="276"/>
      <c r="ACA41" s="276"/>
      <c r="ACB41" s="276"/>
      <c r="ACC41" s="276"/>
      <c r="ACD41" s="276"/>
      <c r="ACE41" s="276"/>
      <c r="ACF41" s="276"/>
      <c r="ACG41" s="276"/>
      <c r="ACH41" s="276"/>
      <c r="ACI41" s="276"/>
      <c r="ACJ41" s="276"/>
      <c r="ACK41" s="276"/>
      <c r="ACL41" s="276"/>
      <c r="ACM41" s="276"/>
      <c r="ACN41" s="276"/>
      <c r="ACO41" s="276"/>
      <c r="ACP41" s="276"/>
      <c r="ACQ41" s="276"/>
      <c r="ACR41" s="276"/>
      <c r="ACS41" s="276"/>
      <c r="ACT41" s="276"/>
      <c r="ACU41" s="276"/>
      <c r="ACV41" s="276"/>
      <c r="ACW41" s="276"/>
      <c r="ACX41" s="276"/>
      <c r="ACY41" s="276"/>
      <c r="ACZ41" s="276"/>
      <c r="ADA41" s="276"/>
      <c r="ADB41" s="276"/>
      <c r="ADC41" s="276"/>
      <c r="ADD41" s="276"/>
      <c r="ADE41" s="276"/>
      <c r="ADF41" s="276"/>
      <c r="ADG41" s="276"/>
      <c r="ADH41" s="276"/>
      <c r="ADI41" s="276"/>
      <c r="ADJ41" s="276"/>
      <c r="ADK41" s="276"/>
      <c r="ADL41" s="276"/>
      <c r="ADM41" s="276"/>
      <c r="ADN41" s="276"/>
      <c r="ADO41" s="276"/>
      <c r="ADP41" s="276"/>
      <c r="ADQ41" s="276"/>
      <c r="ADR41" s="276"/>
      <c r="ADS41" s="276"/>
      <c r="ADT41" s="276"/>
      <c r="ADU41" s="276"/>
      <c r="ADV41" s="276"/>
      <c r="ADW41" s="276"/>
      <c r="ADX41" s="276"/>
      <c r="ADY41" s="276"/>
      <c r="ADZ41" s="276"/>
      <c r="AEA41" s="276"/>
      <c r="AEB41" s="276"/>
      <c r="AEC41" s="276"/>
      <c r="AED41" s="276"/>
      <c r="AEE41" s="276"/>
      <c r="AEF41" s="276"/>
      <c r="AEG41" s="276"/>
      <c r="AEH41" s="276"/>
      <c r="AEI41" s="276"/>
      <c r="AEJ41" s="276"/>
      <c r="AEK41" s="276"/>
      <c r="AEL41" s="276"/>
      <c r="AEM41" s="276"/>
      <c r="AEN41" s="276"/>
      <c r="AEO41" s="276"/>
      <c r="AEP41" s="276"/>
      <c r="AEQ41" s="276"/>
      <c r="AER41" s="276"/>
      <c r="AES41" s="276"/>
      <c r="AET41" s="276"/>
      <c r="AEU41" s="276"/>
      <c r="AEV41" s="276"/>
      <c r="AEW41" s="276"/>
      <c r="AEX41" s="276"/>
      <c r="AEY41" s="276"/>
      <c r="AEZ41" s="276"/>
      <c r="AFA41" s="276"/>
      <c r="AFB41" s="276"/>
      <c r="AFC41" s="276"/>
      <c r="AFD41" s="276"/>
      <c r="AFE41" s="276"/>
      <c r="AFF41" s="276"/>
      <c r="AFG41" s="276"/>
      <c r="AFH41" s="276"/>
      <c r="AFI41" s="276"/>
      <c r="AFJ41" s="276"/>
      <c r="AFK41" s="276"/>
      <c r="AFL41" s="276"/>
      <c r="AFM41" s="276"/>
      <c r="AFN41" s="276"/>
      <c r="AFO41" s="276"/>
      <c r="AFP41" s="276"/>
      <c r="AFQ41" s="276"/>
      <c r="AFR41" s="276"/>
      <c r="AFS41" s="276"/>
      <c r="AFT41" s="276"/>
      <c r="AFU41" s="276"/>
      <c r="AFV41" s="276"/>
      <c r="AFW41" s="276"/>
      <c r="AFX41" s="276"/>
      <c r="AFY41" s="276"/>
      <c r="AFZ41" s="276"/>
      <c r="AGA41" s="276"/>
      <c r="AGB41" s="276"/>
      <c r="AGC41" s="276"/>
      <c r="AGD41" s="276"/>
      <c r="AGE41" s="276"/>
      <c r="AGF41" s="276"/>
      <c r="AGG41" s="276"/>
      <c r="AGH41" s="276"/>
      <c r="AGI41" s="276"/>
      <c r="AGJ41" s="276"/>
      <c r="AGK41" s="276"/>
      <c r="AGL41" s="276"/>
      <c r="AGM41" s="276"/>
      <c r="AGN41" s="276"/>
      <c r="AGO41" s="276"/>
      <c r="AGP41" s="276"/>
      <c r="AGQ41" s="276"/>
      <c r="AGR41" s="276"/>
      <c r="AGS41" s="276"/>
      <c r="AGT41" s="276"/>
      <c r="AGU41" s="276"/>
      <c r="AGV41" s="276"/>
      <c r="AGW41" s="276"/>
      <c r="AGX41" s="276"/>
      <c r="AGY41" s="276"/>
      <c r="AGZ41" s="276"/>
      <c r="AHA41" s="276"/>
      <c r="AHB41" s="276"/>
      <c r="AHC41" s="276"/>
      <c r="AHD41" s="276"/>
      <c r="AHE41" s="276"/>
      <c r="AHF41" s="276"/>
      <c r="AHG41" s="276"/>
      <c r="AHH41" s="276"/>
      <c r="AHI41" s="276"/>
      <c r="AHJ41" s="276"/>
      <c r="AHK41" s="276"/>
      <c r="AHL41" s="276"/>
      <c r="AHM41" s="276"/>
      <c r="AHN41" s="276"/>
      <c r="AHO41" s="276"/>
      <c r="AHP41" s="276"/>
      <c r="AHQ41" s="276"/>
      <c r="AHR41" s="276"/>
      <c r="AHS41" s="276"/>
      <c r="AHT41" s="276"/>
      <c r="AHU41" s="276"/>
      <c r="AHV41" s="276"/>
      <c r="AHW41" s="276"/>
      <c r="AHX41" s="276"/>
      <c r="AHY41" s="276"/>
      <c r="AHZ41" s="276"/>
      <c r="AIA41" s="276"/>
      <c r="AIB41" s="276"/>
      <c r="AIC41" s="276"/>
      <c r="AID41" s="276"/>
      <c r="AIE41" s="276"/>
      <c r="AIF41" s="276"/>
      <c r="AIG41" s="276"/>
      <c r="AIH41" s="276"/>
      <c r="AII41" s="276"/>
      <c r="AIJ41" s="276"/>
      <c r="AIK41" s="276"/>
      <c r="AIL41" s="276"/>
      <c r="AIM41" s="276"/>
      <c r="AIN41" s="276"/>
      <c r="AIO41" s="276"/>
      <c r="AIP41" s="276"/>
      <c r="AIQ41" s="276"/>
      <c r="AIR41" s="276"/>
      <c r="AIS41" s="276"/>
      <c r="AIT41" s="276"/>
      <c r="AIU41" s="276"/>
      <c r="AIV41" s="276"/>
      <c r="AIW41" s="276"/>
      <c r="AIX41" s="276"/>
      <c r="AIY41" s="276"/>
      <c r="AIZ41" s="276"/>
      <c r="AJA41" s="276"/>
      <c r="AJB41" s="276"/>
      <c r="AJC41" s="276"/>
      <c r="AJD41" s="276"/>
      <c r="AJE41" s="276"/>
      <c r="AJF41" s="276"/>
      <c r="AJG41" s="276"/>
      <c r="AJH41" s="276"/>
      <c r="AJI41" s="276"/>
      <c r="AJJ41" s="276"/>
      <c r="AJK41" s="276"/>
      <c r="AJL41" s="276"/>
      <c r="AJM41" s="276"/>
      <c r="AJN41" s="276"/>
      <c r="AJO41" s="276"/>
      <c r="AJP41" s="276"/>
      <c r="AJQ41" s="276"/>
      <c r="AJR41" s="276"/>
      <c r="AJS41" s="276"/>
      <c r="AJT41" s="276"/>
      <c r="AJU41" s="276"/>
      <c r="AJV41" s="276"/>
      <c r="AJW41" s="276"/>
      <c r="AJX41" s="276"/>
      <c r="AJY41" s="276"/>
      <c r="AJZ41" s="276"/>
      <c r="AKA41" s="276"/>
      <c r="AKB41" s="276"/>
      <c r="AKC41" s="276"/>
      <c r="AKD41" s="276"/>
      <c r="AKE41" s="276"/>
      <c r="AKF41" s="276"/>
    </row>
    <row r="42" spans="1:968" s="174" customFormat="1">
      <c r="A42" s="174" t="s">
        <v>563</v>
      </c>
      <c r="B42" s="206"/>
      <c r="C42" s="906" t="s">
        <v>422</v>
      </c>
      <c r="D42" s="911"/>
      <c r="E42" s="206"/>
      <c r="F42" s="206"/>
      <c r="G42" s="206"/>
      <c r="H42" s="189"/>
      <c r="I42" s="189"/>
      <c r="J42" s="189"/>
      <c r="K42" s="190"/>
      <c r="L42" s="191"/>
      <c r="M42" s="946">
        <v>0</v>
      </c>
      <c r="N42" s="192">
        <v>0</v>
      </c>
      <c r="O42" s="192"/>
      <c r="P42" s="192">
        <f t="shared" si="12"/>
        <v>0</v>
      </c>
      <c r="Q42" s="192">
        <f t="shared" si="13"/>
        <v>0</v>
      </c>
      <c r="R42" s="187"/>
      <c r="S42" s="266"/>
      <c r="T42" s="207"/>
      <c r="U42" s="207"/>
      <c r="W42" s="276"/>
      <c r="X42" s="276"/>
      <c r="Y42" s="276"/>
      <c r="Z42" s="276"/>
      <c r="AA42" s="276"/>
      <c r="AB42" s="276"/>
      <c r="AC42" s="276"/>
      <c r="AD42" s="276"/>
      <c r="AE42" s="276"/>
      <c r="AF42" s="276"/>
      <c r="AG42" s="276"/>
      <c r="AH42" s="276"/>
      <c r="AI42" s="276"/>
      <c r="AJ42" s="276"/>
      <c r="AK42" s="276"/>
      <c r="AL42" s="276"/>
      <c r="AM42" s="276"/>
      <c r="AN42" s="276"/>
      <c r="AO42" s="276"/>
      <c r="AP42" s="276"/>
      <c r="AQ42" s="276"/>
      <c r="AR42" s="276"/>
      <c r="AS42" s="276"/>
      <c r="AT42" s="276"/>
      <c r="AU42" s="276"/>
      <c r="AV42" s="276"/>
      <c r="AW42" s="276"/>
      <c r="AX42" s="276"/>
      <c r="AY42" s="276"/>
      <c r="AZ42" s="276"/>
      <c r="BA42" s="276"/>
      <c r="BB42" s="276"/>
      <c r="BC42" s="276"/>
      <c r="BD42" s="276"/>
      <c r="BE42" s="276"/>
      <c r="BF42" s="276"/>
      <c r="BG42" s="276"/>
      <c r="BH42" s="276"/>
      <c r="BI42" s="276"/>
      <c r="BJ42" s="276"/>
      <c r="BK42" s="276"/>
      <c r="BL42" s="276"/>
      <c r="BM42" s="276"/>
      <c r="BN42" s="276"/>
      <c r="BO42" s="276"/>
      <c r="BP42" s="276"/>
      <c r="BQ42" s="276"/>
      <c r="BR42" s="276"/>
      <c r="BS42" s="276"/>
      <c r="BT42" s="276"/>
      <c r="BU42" s="276"/>
      <c r="BV42" s="276"/>
      <c r="BW42" s="276"/>
      <c r="BX42" s="276"/>
      <c r="BY42" s="276"/>
      <c r="BZ42" s="276"/>
      <c r="CA42" s="276"/>
      <c r="CB42" s="276"/>
      <c r="CC42" s="276"/>
      <c r="CD42" s="276"/>
      <c r="CE42" s="276"/>
      <c r="CF42" s="276"/>
      <c r="CG42" s="276"/>
      <c r="CH42" s="276"/>
      <c r="CI42" s="276"/>
      <c r="CJ42" s="276"/>
      <c r="CK42" s="276"/>
      <c r="CL42" s="276"/>
      <c r="CM42" s="276"/>
      <c r="CN42" s="276"/>
      <c r="CO42" s="276"/>
      <c r="CP42" s="276"/>
      <c r="CQ42" s="276"/>
      <c r="CR42" s="276"/>
      <c r="CS42" s="276"/>
      <c r="CT42" s="276"/>
      <c r="CU42" s="276"/>
      <c r="CV42" s="276"/>
      <c r="CW42" s="276"/>
      <c r="CX42" s="276"/>
      <c r="CY42" s="276"/>
      <c r="CZ42" s="276"/>
      <c r="DA42" s="276"/>
      <c r="DB42" s="276"/>
      <c r="DC42" s="276"/>
      <c r="DD42" s="276"/>
      <c r="DE42" s="276"/>
      <c r="DF42" s="276"/>
      <c r="DG42" s="276"/>
      <c r="DH42" s="276"/>
      <c r="DI42" s="276"/>
      <c r="DJ42" s="276"/>
      <c r="DK42" s="276"/>
      <c r="DL42" s="276"/>
      <c r="DM42" s="276"/>
      <c r="DN42" s="276"/>
      <c r="DO42" s="276"/>
      <c r="DP42" s="276"/>
      <c r="DQ42" s="276"/>
      <c r="DR42" s="276"/>
      <c r="DS42" s="276"/>
      <c r="DT42" s="276"/>
      <c r="DU42" s="276"/>
      <c r="DV42" s="276"/>
      <c r="DW42" s="276"/>
      <c r="DX42" s="276"/>
      <c r="DY42" s="276"/>
      <c r="DZ42" s="276"/>
      <c r="EA42" s="276"/>
      <c r="EB42" s="276"/>
      <c r="EC42" s="276"/>
      <c r="ED42" s="276"/>
      <c r="EE42" s="276"/>
      <c r="EF42" s="276"/>
      <c r="EG42" s="276"/>
      <c r="EH42" s="276"/>
      <c r="EI42" s="276"/>
      <c r="EJ42" s="276"/>
      <c r="EK42" s="276"/>
      <c r="EL42" s="276"/>
      <c r="EM42" s="276"/>
      <c r="EN42" s="276"/>
      <c r="EO42" s="276"/>
      <c r="EP42" s="276"/>
      <c r="EQ42" s="276"/>
      <c r="ER42" s="276"/>
      <c r="ES42" s="276"/>
      <c r="ET42" s="276"/>
      <c r="EU42" s="276"/>
      <c r="EV42" s="276"/>
      <c r="EW42" s="276"/>
      <c r="EX42" s="276"/>
      <c r="EY42" s="276"/>
      <c r="EZ42" s="276"/>
      <c r="FA42" s="276"/>
      <c r="FB42" s="276"/>
      <c r="FC42" s="276"/>
      <c r="FD42" s="276"/>
      <c r="FE42" s="276"/>
      <c r="FF42" s="276"/>
      <c r="FG42" s="276"/>
      <c r="FH42" s="276"/>
      <c r="FI42" s="276"/>
      <c r="FJ42" s="276"/>
      <c r="FK42" s="276"/>
      <c r="FL42" s="276"/>
      <c r="FM42" s="276"/>
      <c r="FN42" s="276"/>
      <c r="FO42" s="276"/>
      <c r="FP42" s="276"/>
      <c r="FQ42" s="276"/>
      <c r="FR42" s="276"/>
      <c r="FS42" s="276"/>
      <c r="FT42" s="276"/>
      <c r="FU42" s="276"/>
      <c r="FV42" s="276"/>
      <c r="FW42" s="276"/>
      <c r="FX42" s="276"/>
      <c r="FY42" s="276"/>
      <c r="FZ42" s="276"/>
      <c r="GA42" s="276"/>
      <c r="GB42" s="276"/>
      <c r="GC42" s="276"/>
      <c r="GD42" s="276"/>
      <c r="GE42" s="276"/>
      <c r="GF42" s="276"/>
      <c r="GG42" s="276"/>
      <c r="GH42" s="276"/>
      <c r="GI42" s="276"/>
      <c r="GJ42" s="276"/>
      <c r="GK42" s="276"/>
      <c r="GL42" s="276"/>
      <c r="GM42" s="276"/>
      <c r="GN42" s="276"/>
      <c r="GO42" s="276"/>
      <c r="GP42" s="276"/>
      <c r="GQ42" s="276"/>
      <c r="GR42" s="276"/>
      <c r="GS42" s="276"/>
      <c r="GT42" s="276"/>
      <c r="GU42" s="276"/>
      <c r="GV42" s="276"/>
      <c r="GW42" s="276"/>
      <c r="GX42" s="276"/>
      <c r="GY42" s="276"/>
      <c r="GZ42" s="276"/>
      <c r="HA42" s="276"/>
      <c r="HB42" s="276"/>
      <c r="HC42" s="276"/>
      <c r="HD42" s="276"/>
      <c r="HE42" s="276"/>
      <c r="HF42" s="276"/>
      <c r="HG42" s="276"/>
      <c r="HH42" s="276"/>
      <c r="HI42" s="276"/>
      <c r="HJ42" s="276"/>
      <c r="HK42" s="276"/>
      <c r="HL42" s="276"/>
      <c r="HM42" s="276"/>
      <c r="HN42" s="276"/>
      <c r="HO42" s="276"/>
      <c r="HP42" s="276"/>
      <c r="HQ42" s="276"/>
      <c r="HR42" s="276"/>
      <c r="HS42" s="276"/>
      <c r="HT42" s="276"/>
      <c r="HU42" s="276"/>
      <c r="HV42" s="276"/>
      <c r="HW42" s="276"/>
      <c r="HX42" s="276"/>
      <c r="HY42" s="276"/>
      <c r="HZ42" s="276"/>
      <c r="IA42" s="276"/>
      <c r="IB42" s="276"/>
      <c r="IC42" s="276"/>
      <c r="ID42" s="276"/>
      <c r="IE42" s="276"/>
      <c r="IF42" s="276"/>
      <c r="IG42" s="276"/>
      <c r="IH42" s="276"/>
      <c r="II42" s="276"/>
      <c r="IJ42" s="276"/>
      <c r="IK42" s="276"/>
      <c r="IL42" s="276"/>
      <c r="IM42" s="276"/>
      <c r="IN42" s="276"/>
      <c r="IO42" s="276"/>
      <c r="IP42" s="276"/>
      <c r="IQ42" s="276"/>
      <c r="IR42" s="276"/>
      <c r="IS42" s="276"/>
      <c r="IT42" s="276"/>
      <c r="IU42" s="276"/>
      <c r="IV42" s="276"/>
      <c r="IW42" s="276"/>
      <c r="IX42" s="276"/>
      <c r="IY42" s="276"/>
      <c r="IZ42" s="276"/>
      <c r="JA42" s="276"/>
      <c r="JB42" s="276"/>
      <c r="JC42" s="276"/>
      <c r="JD42" s="276"/>
      <c r="JE42" s="276"/>
      <c r="JF42" s="276"/>
      <c r="JG42" s="276"/>
      <c r="JH42" s="276"/>
      <c r="JI42" s="276"/>
      <c r="JJ42" s="276"/>
      <c r="JK42" s="276"/>
      <c r="JL42" s="276"/>
      <c r="JM42" s="276"/>
      <c r="JN42" s="276"/>
      <c r="JO42" s="276"/>
      <c r="JP42" s="276"/>
      <c r="JQ42" s="276"/>
      <c r="JR42" s="276"/>
      <c r="JS42" s="276"/>
      <c r="JT42" s="276"/>
      <c r="JU42" s="276"/>
      <c r="JV42" s="276"/>
      <c r="JW42" s="276"/>
      <c r="JX42" s="276"/>
      <c r="JY42" s="276"/>
      <c r="JZ42" s="276"/>
      <c r="KA42" s="276"/>
      <c r="KB42" s="276"/>
      <c r="KC42" s="276"/>
      <c r="KD42" s="276"/>
      <c r="KE42" s="276"/>
      <c r="KF42" s="276"/>
      <c r="KG42" s="276"/>
      <c r="KH42" s="276"/>
      <c r="KI42" s="276"/>
      <c r="KJ42" s="276"/>
      <c r="KK42" s="276"/>
      <c r="KL42" s="276"/>
      <c r="KM42" s="276"/>
      <c r="KN42" s="276"/>
      <c r="KO42" s="276"/>
      <c r="KP42" s="276"/>
      <c r="KQ42" s="276"/>
      <c r="KR42" s="276"/>
      <c r="KS42" s="276"/>
      <c r="KT42" s="276"/>
      <c r="KU42" s="276"/>
      <c r="KV42" s="276"/>
      <c r="KW42" s="276"/>
      <c r="KX42" s="276"/>
      <c r="KY42" s="276"/>
      <c r="KZ42" s="276"/>
      <c r="LA42" s="276"/>
      <c r="LB42" s="276"/>
      <c r="LC42" s="276"/>
      <c r="LD42" s="276"/>
      <c r="LE42" s="276"/>
      <c r="LF42" s="276"/>
      <c r="LG42" s="276"/>
      <c r="LH42" s="276"/>
      <c r="LI42" s="276"/>
      <c r="LJ42" s="276"/>
      <c r="LK42" s="276"/>
      <c r="LL42" s="276"/>
      <c r="LM42" s="276"/>
      <c r="LN42" s="276"/>
      <c r="LO42" s="276"/>
      <c r="LP42" s="276"/>
      <c r="LQ42" s="276"/>
      <c r="LR42" s="276"/>
      <c r="LS42" s="276"/>
      <c r="LT42" s="276"/>
      <c r="LU42" s="276"/>
      <c r="LV42" s="276"/>
      <c r="LW42" s="276"/>
      <c r="LX42" s="276"/>
      <c r="LY42" s="276"/>
      <c r="LZ42" s="276"/>
      <c r="MA42" s="276"/>
      <c r="MB42" s="276"/>
      <c r="MC42" s="276"/>
      <c r="MD42" s="276"/>
      <c r="ME42" s="276"/>
      <c r="MF42" s="276"/>
      <c r="MG42" s="276"/>
      <c r="MH42" s="276"/>
      <c r="MI42" s="276"/>
      <c r="MJ42" s="276"/>
      <c r="MK42" s="276"/>
      <c r="ML42" s="276"/>
      <c r="MM42" s="276"/>
      <c r="MN42" s="276"/>
      <c r="MO42" s="276"/>
      <c r="MP42" s="276"/>
      <c r="MQ42" s="276"/>
      <c r="MR42" s="276"/>
      <c r="MS42" s="276"/>
      <c r="MT42" s="276"/>
      <c r="MU42" s="276"/>
      <c r="MV42" s="276"/>
      <c r="MW42" s="276"/>
      <c r="MX42" s="276"/>
      <c r="MY42" s="276"/>
      <c r="MZ42" s="276"/>
      <c r="NA42" s="276"/>
      <c r="NB42" s="276"/>
      <c r="NC42" s="276"/>
      <c r="ND42" s="276"/>
      <c r="NE42" s="276"/>
      <c r="NF42" s="276"/>
      <c r="NG42" s="276"/>
      <c r="NH42" s="276"/>
      <c r="NI42" s="276"/>
      <c r="NJ42" s="276"/>
      <c r="NK42" s="276"/>
      <c r="NL42" s="276"/>
      <c r="NM42" s="276"/>
      <c r="NN42" s="276"/>
      <c r="NO42" s="276"/>
      <c r="NP42" s="276"/>
      <c r="NQ42" s="276"/>
      <c r="NR42" s="276"/>
      <c r="NS42" s="276"/>
      <c r="NT42" s="276"/>
      <c r="NU42" s="276"/>
      <c r="NV42" s="276"/>
      <c r="NW42" s="276"/>
      <c r="NX42" s="276"/>
      <c r="NY42" s="276"/>
      <c r="NZ42" s="276"/>
      <c r="OA42" s="276"/>
      <c r="OB42" s="276"/>
      <c r="OC42" s="276"/>
      <c r="OD42" s="276"/>
      <c r="OE42" s="276"/>
      <c r="OF42" s="276"/>
      <c r="OG42" s="276"/>
      <c r="OH42" s="276"/>
      <c r="OI42" s="276"/>
      <c r="OJ42" s="276"/>
      <c r="OK42" s="276"/>
      <c r="OL42" s="276"/>
      <c r="OM42" s="276"/>
      <c r="ON42" s="276"/>
      <c r="OO42" s="276"/>
      <c r="OP42" s="276"/>
      <c r="OQ42" s="276"/>
      <c r="OR42" s="276"/>
      <c r="OS42" s="276"/>
      <c r="OT42" s="276"/>
      <c r="OU42" s="276"/>
      <c r="OV42" s="276"/>
      <c r="OW42" s="276"/>
      <c r="OX42" s="276"/>
      <c r="OY42" s="276"/>
      <c r="OZ42" s="276"/>
      <c r="PA42" s="276"/>
      <c r="PB42" s="276"/>
      <c r="PC42" s="276"/>
      <c r="PD42" s="276"/>
      <c r="PE42" s="276"/>
      <c r="PF42" s="276"/>
      <c r="PG42" s="276"/>
      <c r="PH42" s="276"/>
      <c r="PI42" s="276"/>
      <c r="PJ42" s="276"/>
      <c r="PK42" s="276"/>
      <c r="PL42" s="276"/>
      <c r="PM42" s="276"/>
      <c r="PN42" s="276"/>
      <c r="PO42" s="276"/>
      <c r="PP42" s="276"/>
      <c r="PQ42" s="276"/>
      <c r="PR42" s="276"/>
      <c r="PS42" s="276"/>
      <c r="PT42" s="276"/>
      <c r="PU42" s="276"/>
      <c r="PV42" s="276"/>
      <c r="PW42" s="276"/>
      <c r="PX42" s="276"/>
      <c r="PY42" s="276"/>
      <c r="PZ42" s="276"/>
      <c r="QA42" s="276"/>
      <c r="QB42" s="276"/>
      <c r="QC42" s="276"/>
      <c r="QD42" s="276"/>
      <c r="QE42" s="276"/>
      <c r="QF42" s="276"/>
      <c r="QG42" s="276"/>
      <c r="QH42" s="276"/>
      <c r="QI42" s="276"/>
      <c r="QJ42" s="276"/>
      <c r="QK42" s="276"/>
      <c r="QL42" s="276"/>
      <c r="QM42" s="276"/>
      <c r="QN42" s="276"/>
      <c r="QO42" s="276"/>
      <c r="QP42" s="276"/>
      <c r="QQ42" s="276"/>
      <c r="QR42" s="276"/>
      <c r="QS42" s="276"/>
      <c r="QT42" s="276"/>
      <c r="QU42" s="276"/>
      <c r="QV42" s="276"/>
      <c r="QW42" s="276"/>
      <c r="QX42" s="276"/>
      <c r="QY42" s="276"/>
      <c r="QZ42" s="276"/>
      <c r="RA42" s="276"/>
      <c r="RB42" s="276"/>
      <c r="RC42" s="276"/>
      <c r="RD42" s="276"/>
      <c r="RE42" s="276"/>
      <c r="RF42" s="276"/>
      <c r="RG42" s="276"/>
      <c r="RH42" s="276"/>
      <c r="RI42" s="276"/>
      <c r="RJ42" s="276"/>
      <c r="RK42" s="276"/>
      <c r="RL42" s="276"/>
      <c r="RM42" s="276"/>
      <c r="RN42" s="276"/>
      <c r="RO42" s="276"/>
      <c r="RP42" s="276"/>
      <c r="RQ42" s="276"/>
      <c r="RR42" s="276"/>
      <c r="RS42" s="276"/>
      <c r="RT42" s="276"/>
      <c r="RU42" s="276"/>
      <c r="RV42" s="276"/>
      <c r="RW42" s="276"/>
      <c r="RX42" s="276"/>
      <c r="RY42" s="276"/>
      <c r="RZ42" s="276"/>
      <c r="SA42" s="276"/>
      <c r="SB42" s="276"/>
      <c r="SC42" s="276"/>
      <c r="SD42" s="276"/>
      <c r="SE42" s="276"/>
      <c r="SF42" s="276"/>
      <c r="SG42" s="276"/>
      <c r="SH42" s="276"/>
      <c r="SI42" s="276"/>
      <c r="SJ42" s="276"/>
      <c r="SK42" s="276"/>
      <c r="SL42" s="276"/>
      <c r="SM42" s="276"/>
      <c r="SN42" s="276"/>
      <c r="SO42" s="276"/>
      <c r="SP42" s="276"/>
      <c r="SQ42" s="276"/>
      <c r="SR42" s="276"/>
      <c r="SS42" s="276"/>
      <c r="ST42" s="276"/>
      <c r="SU42" s="276"/>
      <c r="SV42" s="276"/>
      <c r="SW42" s="276"/>
      <c r="SX42" s="276"/>
      <c r="SY42" s="276"/>
      <c r="SZ42" s="276"/>
      <c r="TA42" s="276"/>
      <c r="TB42" s="276"/>
      <c r="TC42" s="276"/>
      <c r="TD42" s="276"/>
      <c r="TE42" s="276"/>
      <c r="TF42" s="276"/>
      <c r="TG42" s="276"/>
      <c r="TH42" s="276"/>
      <c r="TI42" s="276"/>
      <c r="TJ42" s="276"/>
      <c r="TK42" s="276"/>
      <c r="TL42" s="276"/>
      <c r="TM42" s="276"/>
      <c r="TN42" s="276"/>
      <c r="TO42" s="276"/>
      <c r="TP42" s="276"/>
      <c r="TQ42" s="276"/>
      <c r="TR42" s="276"/>
      <c r="TS42" s="276"/>
      <c r="TT42" s="276"/>
      <c r="TU42" s="276"/>
      <c r="TV42" s="276"/>
      <c r="TW42" s="276"/>
      <c r="TX42" s="276"/>
      <c r="TY42" s="276"/>
      <c r="TZ42" s="276"/>
      <c r="UA42" s="276"/>
      <c r="UB42" s="276"/>
      <c r="UC42" s="276"/>
      <c r="UD42" s="276"/>
      <c r="UE42" s="276"/>
      <c r="UF42" s="276"/>
      <c r="UG42" s="276"/>
      <c r="UH42" s="276"/>
      <c r="UI42" s="276"/>
      <c r="UJ42" s="276"/>
      <c r="UK42" s="276"/>
      <c r="UL42" s="276"/>
      <c r="UM42" s="276"/>
      <c r="UN42" s="276"/>
      <c r="UO42" s="276"/>
      <c r="UP42" s="276"/>
      <c r="UQ42" s="276"/>
      <c r="UR42" s="276"/>
      <c r="US42" s="276"/>
      <c r="UT42" s="276"/>
      <c r="UU42" s="276"/>
      <c r="UV42" s="276"/>
      <c r="UW42" s="276"/>
      <c r="UX42" s="276"/>
      <c r="UY42" s="276"/>
      <c r="UZ42" s="276"/>
      <c r="VA42" s="276"/>
      <c r="VB42" s="276"/>
      <c r="VC42" s="276"/>
      <c r="VD42" s="276"/>
      <c r="VE42" s="276"/>
      <c r="VF42" s="276"/>
      <c r="VG42" s="276"/>
      <c r="VH42" s="276"/>
      <c r="VI42" s="276"/>
      <c r="VJ42" s="276"/>
      <c r="VK42" s="276"/>
      <c r="VL42" s="276"/>
      <c r="VM42" s="276"/>
      <c r="VN42" s="276"/>
      <c r="VO42" s="276"/>
      <c r="VP42" s="276"/>
      <c r="VQ42" s="276"/>
      <c r="VR42" s="276"/>
      <c r="VS42" s="276"/>
      <c r="VT42" s="276"/>
      <c r="VU42" s="276"/>
      <c r="VV42" s="276"/>
      <c r="VW42" s="276"/>
      <c r="VX42" s="276"/>
      <c r="VY42" s="276"/>
      <c r="VZ42" s="276"/>
      <c r="WA42" s="276"/>
      <c r="WB42" s="276"/>
      <c r="WC42" s="276"/>
      <c r="WD42" s="276"/>
      <c r="WE42" s="276"/>
      <c r="WF42" s="276"/>
      <c r="WG42" s="276"/>
      <c r="WH42" s="276"/>
      <c r="WI42" s="276"/>
      <c r="WJ42" s="276"/>
      <c r="WK42" s="276"/>
      <c r="WL42" s="276"/>
      <c r="WM42" s="276"/>
      <c r="WN42" s="276"/>
      <c r="WO42" s="276"/>
      <c r="WP42" s="276"/>
      <c r="WQ42" s="276"/>
      <c r="WR42" s="276"/>
      <c r="WS42" s="276"/>
      <c r="WT42" s="276"/>
      <c r="WU42" s="276"/>
      <c r="WV42" s="276"/>
      <c r="WW42" s="276"/>
      <c r="WX42" s="276"/>
      <c r="WY42" s="276"/>
      <c r="WZ42" s="276"/>
      <c r="XA42" s="276"/>
      <c r="XB42" s="276"/>
      <c r="XC42" s="276"/>
      <c r="XD42" s="276"/>
      <c r="XE42" s="276"/>
      <c r="XF42" s="276"/>
      <c r="XG42" s="276"/>
      <c r="XH42" s="276"/>
      <c r="XI42" s="276"/>
      <c r="XJ42" s="276"/>
      <c r="XK42" s="276"/>
      <c r="XL42" s="276"/>
      <c r="XM42" s="276"/>
      <c r="XN42" s="276"/>
      <c r="XO42" s="276"/>
      <c r="XP42" s="276"/>
      <c r="XQ42" s="276"/>
      <c r="XR42" s="276"/>
      <c r="XS42" s="276"/>
      <c r="XT42" s="276"/>
      <c r="XU42" s="276"/>
      <c r="XV42" s="276"/>
      <c r="XW42" s="276"/>
      <c r="XX42" s="276"/>
      <c r="XY42" s="276"/>
      <c r="XZ42" s="276"/>
      <c r="YA42" s="276"/>
      <c r="YB42" s="276"/>
      <c r="YC42" s="276"/>
      <c r="YD42" s="276"/>
      <c r="YE42" s="276"/>
      <c r="YF42" s="276"/>
      <c r="YG42" s="276"/>
      <c r="YH42" s="276"/>
      <c r="YI42" s="276"/>
      <c r="YJ42" s="276"/>
      <c r="YK42" s="276"/>
      <c r="YL42" s="276"/>
      <c r="YM42" s="276"/>
      <c r="YN42" s="276"/>
      <c r="YO42" s="276"/>
      <c r="YP42" s="276"/>
      <c r="YQ42" s="276"/>
      <c r="YR42" s="276"/>
      <c r="YS42" s="276"/>
      <c r="YT42" s="276"/>
      <c r="YU42" s="276"/>
      <c r="YV42" s="276"/>
      <c r="YW42" s="276"/>
      <c r="YX42" s="276"/>
      <c r="YY42" s="276"/>
      <c r="YZ42" s="276"/>
      <c r="ZA42" s="276"/>
      <c r="ZB42" s="276"/>
      <c r="ZC42" s="276"/>
      <c r="ZD42" s="276"/>
      <c r="ZE42" s="276"/>
      <c r="ZF42" s="276"/>
      <c r="ZG42" s="276"/>
      <c r="ZH42" s="276"/>
      <c r="ZI42" s="276"/>
      <c r="ZJ42" s="276"/>
      <c r="ZK42" s="276"/>
      <c r="ZL42" s="276"/>
      <c r="ZM42" s="276"/>
      <c r="ZN42" s="276"/>
      <c r="ZO42" s="276"/>
      <c r="ZP42" s="276"/>
      <c r="ZQ42" s="276"/>
      <c r="ZR42" s="276"/>
      <c r="ZS42" s="276"/>
      <c r="ZT42" s="276"/>
      <c r="ZU42" s="276"/>
      <c r="ZV42" s="276"/>
      <c r="ZW42" s="276"/>
      <c r="ZX42" s="276"/>
      <c r="ZY42" s="276"/>
      <c r="ZZ42" s="276"/>
      <c r="AAA42" s="276"/>
      <c r="AAB42" s="276"/>
      <c r="AAC42" s="276"/>
      <c r="AAD42" s="276"/>
      <c r="AAE42" s="276"/>
      <c r="AAF42" s="276"/>
      <c r="AAG42" s="276"/>
      <c r="AAH42" s="276"/>
      <c r="AAI42" s="276"/>
      <c r="AAJ42" s="276"/>
      <c r="AAK42" s="276"/>
      <c r="AAL42" s="276"/>
      <c r="AAM42" s="276"/>
      <c r="AAN42" s="276"/>
      <c r="AAO42" s="276"/>
      <c r="AAP42" s="276"/>
      <c r="AAQ42" s="276"/>
      <c r="AAR42" s="276"/>
      <c r="AAS42" s="276"/>
      <c r="AAT42" s="276"/>
      <c r="AAU42" s="276"/>
      <c r="AAV42" s="276"/>
      <c r="AAW42" s="276"/>
      <c r="AAX42" s="276"/>
      <c r="AAY42" s="276"/>
      <c r="AAZ42" s="276"/>
      <c r="ABA42" s="276"/>
      <c r="ABB42" s="276"/>
      <c r="ABC42" s="276"/>
      <c r="ABD42" s="276"/>
      <c r="ABE42" s="276"/>
      <c r="ABF42" s="276"/>
      <c r="ABG42" s="276"/>
      <c r="ABH42" s="276"/>
      <c r="ABI42" s="276"/>
      <c r="ABJ42" s="276"/>
      <c r="ABK42" s="276"/>
      <c r="ABL42" s="276"/>
      <c r="ABM42" s="276"/>
      <c r="ABN42" s="276"/>
      <c r="ABO42" s="276"/>
      <c r="ABP42" s="276"/>
      <c r="ABQ42" s="276"/>
      <c r="ABR42" s="276"/>
      <c r="ABS42" s="276"/>
      <c r="ABT42" s="276"/>
      <c r="ABU42" s="276"/>
      <c r="ABV42" s="276"/>
      <c r="ABW42" s="276"/>
      <c r="ABX42" s="276"/>
      <c r="ABY42" s="276"/>
      <c r="ABZ42" s="276"/>
      <c r="ACA42" s="276"/>
      <c r="ACB42" s="276"/>
      <c r="ACC42" s="276"/>
      <c r="ACD42" s="276"/>
      <c r="ACE42" s="276"/>
      <c r="ACF42" s="276"/>
      <c r="ACG42" s="276"/>
      <c r="ACH42" s="276"/>
      <c r="ACI42" s="276"/>
      <c r="ACJ42" s="276"/>
      <c r="ACK42" s="276"/>
      <c r="ACL42" s="276"/>
      <c r="ACM42" s="276"/>
      <c r="ACN42" s="276"/>
      <c r="ACO42" s="276"/>
      <c r="ACP42" s="276"/>
      <c r="ACQ42" s="276"/>
      <c r="ACR42" s="276"/>
      <c r="ACS42" s="276"/>
      <c r="ACT42" s="276"/>
      <c r="ACU42" s="276"/>
      <c r="ACV42" s="276"/>
      <c r="ACW42" s="276"/>
      <c r="ACX42" s="276"/>
      <c r="ACY42" s="276"/>
      <c r="ACZ42" s="276"/>
      <c r="ADA42" s="276"/>
      <c r="ADB42" s="276"/>
      <c r="ADC42" s="276"/>
      <c r="ADD42" s="276"/>
      <c r="ADE42" s="276"/>
      <c r="ADF42" s="276"/>
      <c r="ADG42" s="276"/>
      <c r="ADH42" s="276"/>
      <c r="ADI42" s="276"/>
      <c r="ADJ42" s="276"/>
      <c r="ADK42" s="276"/>
      <c r="ADL42" s="276"/>
      <c r="ADM42" s="276"/>
      <c r="ADN42" s="276"/>
      <c r="ADO42" s="276"/>
      <c r="ADP42" s="276"/>
      <c r="ADQ42" s="276"/>
      <c r="ADR42" s="276"/>
      <c r="ADS42" s="276"/>
      <c r="ADT42" s="276"/>
      <c r="ADU42" s="276"/>
      <c r="ADV42" s="276"/>
      <c r="ADW42" s="276"/>
      <c r="ADX42" s="276"/>
      <c r="ADY42" s="276"/>
      <c r="ADZ42" s="276"/>
      <c r="AEA42" s="276"/>
      <c r="AEB42" s="276"/>
      <c r="AEC42" s="276"/>
      <c r="AED42" s="276"/>
      <c r="AEE42" s="276"/>
      <c r="AEF42" s="276"/>
      <c r="AEG42" s="276"/>
      <c r="AEH42" s="276"/>
      <c r="AEI42" s="276"/>
      <c r="AEJ42" s="276"/>
      <c r="AEK42" s="276"/>
      <c r="AEL42" s="276"/>
      <c r="AEM42" s="276"/>
      <c r="AEN42" s="276"/>
      <c r="AEO42" s="276"/>
      <c r="AEP42" s="276"/>
      <c r="AEQ42" s="276"/>
      <c r="AER42" s="276"/>
      <c r="AES42" s="276"/>
      <c r="AET42" s="276"/>
      <c r="AEU42" s="276"/>
      <c r="AEV42" s="276"/>
      <c r="AEW42" s="276"/>
      <c r="AEX42" s="276"/>
      <c r="AEY42" s="276"/>
      <c r="AEZ42" s="276"/>
      <c r="AFA42" s="276"/>
      <c r="AFB42" s="276"/>
      <c r="AFC42" s="276"/>
      <c r="AFD42" s="276"/>
      <c r="AFE42" s="276"/>
      <c r="AFF42" s="276"/>
      <c r="AFG42" s="276"/>
      <c r="AFH42" s="276"/>
      <c r="AFI42" s="276"/>
      <c r="AFJ42" s="276"/>
      <c r="AFK42" s="276"/>
      <c r="AFL42" s="276"/>
      <c r="AFM42" s="276"/>
      <c r="AFN42" s="276"/>
      <c r="AFO42" s="276"/>
      <c r="AFP42" s="276"/>
      <c r="AFQ42" s="276"/>
      <c r="AFR42" s="276"/>
      <c r="AFS42" s="276"/>
      <c r="AFT42" s="276"/>
      <c r="AFU42" s="276"/>
      <c r="AFV42" s="276"/>
      <c r="AFW42" s="276"/>
      <c r="AFX42" s="276"/>
      <c r="AFY42" s="276"/>
      <c r="AFZ42" s="276"/>
      <c r="AGA42" s="276"/>
      <c r="AGB42" s="276"/>
      <c r="AGC42" s="276"/>
      <c r="AGD42" s="276"/>
      <c r="AGE42" s="276"/>
      <c r="AGF42" s="276"/>
      <c r="AGG42" s="276"/>
      <c r="AGH42" s="276"/>
      <c r="AGI42" s="276"/>
      <c r="AGJ42" s="276"/>
      <c r="AGK42" s="276"/>
      <c r="AGL42" s="276"/>
      <c r="AGM42" s="276"/>
      <c r="AGN42" s="276"/>
      <c r="AGO42" s="276"/>
      <c r="AGP42" s="276"/>
      <c r="AGQ42" s="276"/>
      <c r="AGR42" s="276"/>
      <c r="AGS42" s="276"/>
      <c r="AGT42" s="276"/>
      <c r="AGU42" s="276"/>
      <c r="AGV42" s="276"/>
      <c r="AGW42" s="276"/>
      <c r="AGX42" s="276"/>
      <c r="AGY42" s="276"/>
      <c r="AGZ42" s="276"/>
      <c r="AHA42" s="276"/>
      <c r="AHB42" s="276"/>
      <c r="AHC42" s="276"/>
      <c r="AHD42" s="276"/>
      <c r="AHE42" s="276"/>
      <c r="AHF42" s="276"/>
      <c r="AHG42" s="276"/>
      <c r="AHH42" s="276"/>
      <c r="AHI42" s="276"/>
      <c r="AHJ42" s="276"/>
      <c r="AHK42" s="276"/>
      <c r="AHL42" s="276"/>
      <c r="AHM42" s="276"/>
      <c r="AHN42" s="276"/>
      <c r="AHO42" s="276"/>
      <c r="AHP42" s="276"/>
      <c r="AHQ42" s="276"/>
      <c r="AHR42" s="276"/>
      <c r="AHS42" s="276"/>
      <c r="AHT42" s="276"/>
      <c r="AHU42" s="276"/>
      <c r="AHV42" s="276"/>
      <c r="AHW42" s="276"/>
      <c r="AHX42" s="276"/>
      <c r="AHY42" s="276"/>
      <c r="AHZ42" s="276"/>
      <c r="AIA42" s="276"/>
      <c r="AIB42" s="276"/>
      <c r="AIC42" s="276"/>
      <c r="AID42" s="276"/>
      <c r="AIE42" s="276"/>
      <c r="AIF42" s="276"/>
      <c r="AIG42" s="276"/>
      <c r="AIH42" s="276"/>
      <c r="AII42" s="276"/>
      <c r="AIJ42" s="276"/>
      <c r="AIK42" s="276"/>
      <c r="AIL42" s="276"/>
      <c r="AIM42" s="276"/>
      <c r="AIN42" s="276"/>
      <c r="AIO42" s="276"/>
      <c r="AIP42" s="276"/>
      <c r="AIQ42" s="276"/>
      <c r="AIR42" s="276"/>
      <c r="AIS42" s="276"/>
      <c r="AIT42" s="276"/>
      <c r="AIU42" s="276"/>
      <c r="AIV42" s="276"/>
      <c r="AIW42" s="276"/>
      <c r="AIX42" s="276"/>
      <c r="AIY42" s="276"/>
      <c r="AIZ42" s="276"/>
      <c r="AJA42" s="276"/>
      <c r="AJB42" s="276"/>
      <c r="AJC42" s="276"/>
      <c r="AJD42" s="276"/>
      <c r="AJE42" s="276"/>
      <c r="AJF42" s="276"/>
      <c r="AJG42" s="276"/>
      <c r="AJH42" s="276"/>
      <c r="AJI42" s="276"/>
      <c r="AJJ42" s="276"/>
      <c r="AJK42" s="276"/>
      <c r="AJL42" s="276"/>
      <c r="AJM42" s="276"/>
      <c r="AJN42" s="276"/>
      <c r="AJO42" s="276"/>
      <c r="AJP42" s="276"/>
      <c r="AJQ42" s="276"/>
      <c r="AJR42" s="276"/>
      <c r="AJS42" s="276"/>
      <c r="AJT42" s="276"/>
      <c r="AJU42" s="276"/>
      <c r="AJV42" s="276"/>
      <c r="AJW42" s="276"/>
      <c r="AJX42" s="276"/>
      <c r="AJY42" s="276"/>
      <c r="AJZ42" s="276"/>
      <c r="AKA42" s="276"/>
      <c r="AKB42" s="276"/>
      <c r="AKC42" s="276"/>
      <c r="AKD42" s="276"/>
      <c r="AKE42" s="276"/>
      <c r="AKF42" s="276"/>
    </row>
    <row r="43" spans="1:968" s="208" customFormat="1">
      <c r="A43" s="174"/>
      <c r="B43" s="679"/>
      <c r="C43" s="691" t="s">
        <v>530</v>
      </c>
      <c r="D43" s="681"/>
      <c r="E43" s="679"/>
      <c r="F43" s="679"/>
      <c r="G43" s="679"/>
      <c r="H43" s="670"/>
      <c r="I43" s="670"/>
      <c r="J43" s="670"/>
      <c r="K43" s="671"/>
      <c r="L43" s="672"/>
      <c r="M43" s="673">
        <f>SUM(M44:M48)</f>
        <v>232166.83</v>
      </c>
      <c r="N43" s="673">
        <f>SUM(N44:N48)</f>
        <v>232166.83</v>
      </c>
      <c r="O43" s="673"/>
      <c r="P43" s="673">
        <f t="shared" si="12"/>
        <v>215368.11688311686</v>
      </c>
      <c r="Q43" s="673">
        <f t="shared" si="13"/>
        <v>215368.11688311686</v>
      </c>
      <c r="R43" s="682"/>
      <c r="S43" s="683"/>
      <c r="T43" s="684"/>
      <c r="U43" s="684"/>
      <c r="V43" s="174"/>
      <c r="W43" s="276"/>
      <c r="X43" s="276"/>
      <c r="Y43" s="276"/>
      <c r="Z43" s="276"/>
      <c r="AA43" s="276"/>
      <c r="AB43" s="276"/>
      <c r="AC43" s="276"/>
      <c r="AD43" s="276"/>
      <c r="AE43" s="276"/>
      <c r="AF43" s="276"/>
      <c r="AG43" s="276"/>
      <c r="AH43" s="276"/>
      <c r="AI43" s="276"/>
      <c r="AJ43" s="276"/>
      <c r="AK43" s="276"/>
      <c r="AL43" s="276"/>
      <c r="AM43" s="276"/>
      <c r="AN43" s="276"/>
      <c r="AO43" s="276"/>
      <c r="AP43" s="276"/>
      <c r="AQ43" s="276"/>
      <c r="AR43" s="276"/>
      <c r="AS43" s="276"/>
      <c r="AT43" s="276"/>
      <c r="AU43" s="276"/>
      <c r="AV43" s="276"/>
      <c r="AW43" s="276"/>
      <c r="AX43" s="276"/>
      <c r="AY43" s="276"/>
      <c r="AZ43" s="276"/>
      <c r="BA43" s="276"/>
      <c r="BB43" s="276"/>
      <c r="BC43" s="276"/>
      <c r="BD43" s="276"/>
      <c r="BE43" s="276"/>
      <c r="BF43" s="276"/>
      <c r="BG43" s="276"/>
      <c r="BH43" s="276"/>
      <c r="BI43" s="276"/>
      <c r="BJ43" s="276"/>
      <c r="BK43" s="276"/>
      <c r="BL43" s="276"/>
      <c r="BM43" s="276"/>
      <c r="BN43" s="276"/>
      <c r="BO43" s="276"/>
      <c r="BP43" s="276"/>
      <c r="BQ43" s="276"/>
      <c r="BR43" s="276"/>
      <c r="BS43" s="276"/>
      <c r="BT43" s="276"/>
      <c r="BU43" s="276"/>
      <c r="BV43" s="276"/>
      <c r="BW43" s="276"/>
      <c r="BX43" s="276"/>
      <c r="BY43" s="276"/>
      <c r="BZ43" s="276"/>
      <c r="CA43" s="276"/>
      <c r="CB43" s="276"/>
      <c r="CC43" s="276"/>
      <c r="CD43" s="276"/>
      <c r="CE43" s="276"/>
      <c r="CF43" s="276"/>
      <c r="CG43" s="276"/>
      <c r="CH43" s="276"/>
      <c r="CI43" s="276"/>
      <c r="CJ43" s="276"/>
      <c r="CK43" s="276"/>
      <c r="CL43" s="276"/>
      <c r="CM43" s="276"/>
      <c r="CN43" s="276"/>
      <c r="CO43" s="276"/>
      <c r="CP43" s="276"/>
      <c r="CQ43" s="276"/>
      <c r="CR43" s="276"/>
      <c r="CS43" s="276"/>
      <c r="CT43" s="276"/>
      <c r="CU43" s="276"/>
      <c r="CV43" s="276"/>
      <c r="CW43" s="276"/>
      <c r="CX43" s="276"/>
      <c r="CY43" s="276"/>
      <c r="CZ43" s="276"/>
      <c r="DA43" s="276"/>
      <c r="DB43" s="276"/>
      <c r="DC43" s="276"/>
      <c r="DD43" s="276"/>
      <c r="DE43" s="276"/>
      <c r="DF43" s="276"/>
      <c r="DG43" s="276"/>
      <c r="DH43" s="276"/>
      <c r="DI43" s="276"/>
      <c r="DJ43" s="276"/>
      <c r="DK43" s="276"/>
      <c r="DL43" s="276"/>
      <c r="DM43" s="276"/>
      <c r="DN43" s="276"/>
      <c r="DO43" s="276"/>
      <c r="DP43" s="276"/>
      <c r="DQ43" s="276"/>
      <c r="DR43" s="276"/>
      <c r="DS43" s="276"/>
      <c r="DT43" s="276"/>
      <c r="DU43" s="276"/>
      <c r="DV43" s="276"/>
      <c r="DW43" s="276"/>
      <c r="DX43" s="276"/>
      <c r="DY43" s="276"/>
      <c r="DZ43" s="276"/>
      <c r="EA43" s="276"/>
      <c r="EB43" s="276"/>
      <c r="EC43" s="276"/>
      <c r="ED43" s="276"/>
      <c r="EE43" s="276"/>
      <c r="EF43" s="276"/>
      <c r="EG43" s="276"/>
      <c r="EH43" s="276"/>
      <c r="EI43" s="276"/>
      <c r="EJ43" s="276"/>
      <c r="EK43" s="276"/>
      <c r="EL43" s="276"/>
      <c r="EM43" s="276"/>
      <c r="EN43" s="276"/>
      <c r="EO43" s="276"/>
      <c r="EP43" s="276"/>
      <c r="EQ43" s="276"/>
      <c r="ER43" s="276"/>
      <c r="ES43" s="276"/>
      <c r="ET43" s="276"/>
      <c r="EU43" s="276"/>
      <c r="EV43" s="276"/>
      <c r="EW43" s="276"/>
      <c r="EX43" s="276"/>
      <c r="EY43" s="276"/>
      <c r="EZ43" s="276"/>
      <c r="FA43" s="276"/>
      <c r="FB43" s="276"/>
      <c r="FC43" s="276"/>
      <c r="FD43" s="276"/>
      <c r="FE43" s="276"/>
      <c r="FF43" s="276"/>
      <c r="FG43" s="276"/>
      <c r="FH43" s="276"/>
      <c r="FI43" s="276"/>
      <c r="FJ43" s="276"/>
      <c r="FK43" s="276"/>
      <c r="FL43" s="276"/>
      <c r="FM43" s="276"/>
      <c r="FN43" s="276"/>
      <c r="FO43" s="276"/>
      <c r="FP43" s="276"/>
      <c r="FQ43" s="276"/>
      <c r="FR43" s="276"/>
      <c r="FS43" s="276"/>
      <c r="FT43" s="276"/>
      <c r="FU43" s="276"/>
      <c r="FV43" s="276"/>
      <c r="FW43" s="276"/>
      <c r="FX43" s="276"/>
      <c r="FY43" s="276"/>
      <c r="FZ43" s="276"/>
      <c r="GA43" s="276"/>
      <c r="GB43" s="276"/>
      <c r="GC43" s="276"/>
      <c r="GD43" s="276"/>
      <c r="GE43" s="276"/>
      <c r="GF43" s="276"/>
      <c r="GG43" s="276"/>
      <c r="GH43" s="276"/>
      <c r="GI43" s="276"/>
      <c r="GJ43" s="276"/>
      <c r="GK43" s="276"/>
      <c r="GL43" s="276"/>
      <c r="GM43" s="276"/>
      <c r="GN43" s="276"/>
      <c r="GO43" s="276"/>
      <c r="GP43" s="276"/>
      <c r="GQ43" s="276"/>
      <c r="GR43" s="276"/>
      <c r="GS43" s="276"/>
      <c r="GT43" s="276"/>
      <c r="GU43" s="276"/>
      <c r="GV43" s="276"/>
      <c r="GW43" s="276"/>
      <c r="GX43" s="276"/>
      <c r="GY43" s="276"/>
      <c r="GZ43" s="276"/>
      <c r="HA43" s="276"/>
      <c r="HB43" s="276"/>
      <c r="HC43" s="276"/>
      <c r="HD43" s="276"/>
      <c r="HE43" s="276"/>
      <c r="HF43" s="276"/>
      <c r="HG43" s="276"/>
      <c r="HH43" s="276"/>
      <c r="HI43" s="276"/>
      <c r="HJ43" s="276"/>
      <c r="HK43" s="276"/>
      <c r="HL43" s="276"/>
      <c r="HM43" s="276"/>
      <c r="HN43" s="276"/>
      <c r="HO43" s="276"/>
      <c r="HP43" s="276"/>
      <c r="HQ43" s="276"/>
      <c r="HR43" s="276"/>
      <c r="HS43" s="276"/>
      <c r="HT43" s="276"/>
      <c r="HU43" s="276"/>
      <c r="HV43" s="276"/>
      <c r="HW43" s="276"/>
      <c r="HX43" s="276"/>
      <c r="HY43" s="276"/>
      <c r="HZ43" s="276"/>
      <c r="IA43" s="276"/>
      <c r="IB43" s="276"/>
      <c r="IC43" s="276"/>
      <c r="ID43" s="276"/>
      <c r="IE43" s="276"/>
      <c r="IF43" s="276"/>
      <c r="IG43" s="276"/>
      <c r="IH43" s="276"/>
      <c r="II43" s="276"/>
      <c r="IJ43" s="276"/>
      <c r="IK43" s="276"/>
      <c r="IL43" s="276"/>
      <c r="IM43" s="276"/>
      <c r="IN43" s="276"/>
      <c r="IO43" s="276"/>
      <c r="IP43" s="276"/>
      <c r="IQ43" s="276"/>
      <c r="IR43" s="276"/>
      <c r="IS43" s="276"/>
      <c r="IT43" s="276"/>
      <c r="IU43" s="276"/>
      <c r="IV43" s="276"/>
      <c r="IW43" s="276"/>
      <c r="IX43" s="276"/>
      <c r="IY43" s="276"/>
      <c r="IZ43" s="276"/>
      <c r="JA43" s="276"/>
      <c r="JB43" s="276"/>
      <c r="JC43" s="276"/>
      <c r="JD43" s="276"/>
      <c r="JE43" s="276"/>
      <c r="JF43" s="276"/>
      <c r="JG43" s="276"/>
      <c r="JH43" s="276"/>
      <c r="JI43" s="276"/>
      <c r="JJ43" s="276"/>
      <c r="JK43" s="276"/>
      <c r="JL43" s="276"/>
      <c r="JM43" s="276"/>
      <c r="JN43" s="276"/>
      <c r="JO43" s="276"/>
      <c r="JP43" s="276"/>
      <c r="JQ43" s="276"/>
      <c r="JR43" s="276"/>
      <c r="JS43" s="276"/>
      <c r="JT43" s="276"/>
      <c r="JU43" s="276"/>
      <c r="JV43" s="276"/>
      <c r="JW43" s="276"/>
      <c r="JX43" s="276"/>
      <c r="JY43" s="276"/>
      <c r="JZ43" s="276"/>
      <c r="KA43" s="276"/>
      <c r="KB43" s="276"/>
      <c r="KC43" s="276"/>
      <c r="KD43" s="276"/>
      <c r="KE43" s="276"/>
      <c r="KF43" s="276"/>
      <c r="KG43" s="276"/>
      <c r="KH43" s="276"/>
      <c r="KI43" s="276"/>
      <c r="KJ43" s="276"/>
      <c r="KK43" s="276"/>
      <c r="KL43" s="276"/>
      <c r="KM43" s="276"/>
      <c r="KN43" s="276"/>
      <c r="KO43" s="276"/>
      <c r="KP43" s="276"/>
      <c r="KQ43" s="276"/>
      <c r="KR43" s="276"/>
      <c r="KS43" s="276"/>
      <c r="KT43" s="276"/>
      <c r="KU43" s="276"/>
      <c r="KV43" s="276"/>
      <c r="KW43" s="276"/>
      <c r="KX43" s="276"/>
      <c r="KY43" s="276"/>
      <c r="KZ43" s="276"/>
      <c r="LA43" s="276"/>
      <c r="LB43" s="276"/>
      <c r="LC43" s="276"/>
      <c r="LD43" s="276"/>
      <c r="LE43" s="276"/>
      <c r="LF43" s="276"/>
      <c r="LG43" s="276"/>
      <c r="LH43" s="276"/>
      <c r="LI43" s="276"/>
      <c r="LJ43" s="276"/>
      <c r="LK43" s="276"/>
      <c r="LL43" s="276"/>
      <c r="LM43" s="276"/>
      <c r="LN43" s="276"/>
      <c r="LO43" s="276"/>
      <c r="LP43" s="276"/>
      <c r="LQ43" s="276"/>
      <c r="LR43" s="276"/>
      <c r="LS43" s="276"/>
      <c r="LT43" s="276"/>
      <c r="LU43" s="276"/>
      <c r="LV43" s="276"/>
      <c r="LW43" s="276"/>
      <c r="LX43" s="276"/>
      <c r="LY43" s="276"/>
      <c r="LZ43" s="276"/>
      <c r="MA43" s="276"/>
      <c r="MB43" s="276"/>
      <c r="MC43" s="276"/>
      <c r="MD43" s="276"/>
      <c r="ME43" s="276"/>
      <c r="MF43" s="276"/>
      <c r="MG43" s="276"/>
      <c r="MH43" s="276"/>
      <c r="MI43" s="276"/>
      <c r="MJ43" s="276"/>
      <c r="MK43" s="276"/>
      <c r="ML43" s="276"/>
      <c r="MM43" s="276"/>
      <c r="MN43" s="276"/>
      <c r="MO43" s="276"/>
      <c r="MP43" s="276"/>
      <c r="MQ43" s="276"/>
      <c r="MR43" s="276"/>
      <c r="MS43" s="276"/>
      <c r="MT43" s="276"/>
      <c r="MU43" s="276"/>
      <c r="MV43" s="276"/>
      <c r="MW43" s="276"/>
      <c r="MX43" s="276"/>
      <c r="MY43" s="276"/>
      <c r="MZ43" s="276"/>
      <c r="NA43" s="276"/>
      <c r="NB43" s="276"/>
      <c r="NC43" s="276"/>
      <c r="ND43" s="276"/>
      <c r="NE43" s="276"/>
      <c r="NF43" s="276"/>
      <c r="NG43" s="276"/>
      <c r="NH43" s="276"/>
      <c r="NI43" s="276"/>
      <c r="NJ43" s="276"/>
      <c r="NK43" s="276"/>
      <c r="NL43" s="276"/>
      <c r="NM43" s="276"/>
      <c r="NN43" s="276"/>
      <c r="NO43" s="276"/>
      <c r="NP43" s="276"/>
      <c r="NQ43" s="276"/>
      <c r="NR43" s="276"/>
      <c r="NS43" s="276"/>
      <c r="NT43" s="276"/>
      <c r="NU43" s="276"/>
      <c r="NV43" s="276"/>
      <c r="NW43" s="276"/>
      <c r="NX43" s="276"/>
      <c r="NY43" s="276"/>
      <c r="NZ43" s="276"/>
      <c r="OA43" s="276"/>
      <c r="OB43" s="276"/>
      <c r="OC43" s="276"/>
      <c r="OD43" s="276"/>
      <c r="OE43" s="276"/>
      <c r="OF43" s="276"/>
      <c r="OG43" s="276"/>
      <c r="OH43" s="276"/>
      <c r="OI43" s="276"/>
      <c r="OJ43" s="276"/>
      <c r="OK43" s="276"/>
      <c r="OL43" s="276"/>
      <c r="OM43" s="276"/>
      <c r="ON43" s="276"/>
      <c r="OO43" s="276"/>
      <c r="OP43" s="276"/>
      <c r="OQ43" s="276"/>
      <c r="OR43" s="276"/>
      <c r="OS43" s="276"/>
      <c r="OT43" s="276"/>
      <c r="OU43" s="276"/>
      <c r="OV43" s="276"/>
      <c r="OW43" s="276"/>
      <c r="OX43" s="276"/>
      <c r="OY43" s="276"/>
      <c r="OZ43" s="276"/>
      <c r="PA43" s="276"/>
      <c r="PB43" s="276"/>
      <c r="PC43" s="276"/>
      <c r="PD43" s="276"/>
      <c r="PE43" s="276"/>
      <c r="PF43" s="276"/>
      <c r="PG43" s="276"/>
      <c r="PH43" s="276"/>
      <c r="PI43" s="276"/>
      <c r="PJ43" s="276"/>
      <c r="PK43" s="276"/>
      <c r="PL43" s="276"/>
      <c r="PM43" s="276"/>
      <c r="PN43" s="276"/>
      <c r="PO43" s="276"/>
      <c r="PP43" s="276"/>
      <c r="PQ43" s="276"/>
      <c r="PR43" s="276"/>
      <c r="PS43" s="276"/>
      <c r="PT43" s="276"/>
      <c r="PU43" s="276"/>
      <c r="PV43" s="276"/>
      <c r="PW43" s="276"/>
      <c r="PX43" s="276"/>
      <c r="PY43" s="276"/>
      <c r="PZ43" s="276"/>
      <c r="QA43" s="276"/>
      <c r="QB43" s="276"/>
      <c r="QC43" s="276"/>
      <c r="QD43" s="276"/>
      <c r="QE43" s="276"/>
      <c r="QF43" s="276"/>
      <c r="QG43" s="276"/>
      <c r="QH43" s="276"/>
      <c r="QI43" s="276"/>
      <c r="QJ43" s="276"/>
      <c r="QK43" s="276"/>
      <c r="QL43" s="276"/>
      <c r="QM43" s="276"/>
      <c r="QN43" s="276"/>
      <c r="QO43" s="276"/>
      <c r="QP43" s="276"/>
      <c r="QQ43" s="276"/>
      <c r="QR43" s="276"/>
      <c r="QS43" s="276"/>
      <c r="QT43" s="276"/>
      <c r="QU43" s="276"/>
      <c r="QV43" s="276"/>
      <c r="QW43" s="276"/>
      <c r="QX43" s="276"/>
      <c r="QY43" s="276"/>
      <c r="QZ43" s="276"/>
      <c r="RA43" s="276"/>
      <c r="RB43" s="276"/>
      <c r="RC43" s="276"/>
      <c r="RD43" s="276"/>
      <c r="RE43" s="276"/>
      <c r="RF43" s="276"/>
      <c r="RG43" s="276"/>
      <c r="RH43" s="276"/>
      <c r="RI43" s="276"/>
      <c r="RJ43" s="276"/>
      <c r="RK43" s="276"/>
      <c r="RL43" s="276"/>
      <c r="RM43" s="276"/>
      <c r="RN43" s="276"/>
      <c r="RO43" s="276"/>
      <c r="RP43" s="276"/>
      <c r="RQ43" s="276"/>
      <c r="RR43" s="276"/>
      <c r="RS43" s="276"/>
      <c r="RT43" s="276"/>
      <c r="RU43" s="276"/>
      <c r="RV43" s="276"/>
      <c r="RW43" s="276"/>
      <c r="RX43" s="276"/>
      <c r="RY43" s="276"/>
      <c r="RZ43" s="276"/>
      <c r="SA43" s="276"/>
      <c r="SB43" s="276"/>
      <c r="SC43" s="276"/>
      <c r="SD43" s="276"/>
      <c r="SE43" s="276"/>
      <c r="SF43" s="276"/>
      <c r="SG43" s="276"/>
      <c r="SH43" s="276"/>
      <c r="SI43" s="276"/>
      <c r="SJ43" s="276"/>
      <c r="SK43" s="276"/>
      <c r="SL43" s="276"/>
      <c r="SM43" s="276"/>
      <c r="SN43" s="276"/>
      <c r="SO43" s="276"/>
      <c r="SP43" s="276"/>
      <c r="SQ43" s="276"/>
      <c r="SR43" s="276"/>
      <c r="SS43" s="276"/>
      <c r="ST43" s="276"/>
      <c r="SU43" s="276"/>
      <c r="SV43" s="276"/>
      <c r="SW43" s="276"/>
      <c r="SX43" s="276"/>
      <c r="SY43" s="276"/>
      <c r="SZ43" s="276"/>
      <c r="TA43" s="276"/>
      <c r="TB43" s="276"/>
      <c r="TC43" s="276"/>
      <c r="TD43" s="276"/>
      <c r="TE43" s="276"/>
      <c r="TF43" s="276"/>
      <c r="TG43" s="276"/>
      <c r="TH43" s="276"/>
      <c r="TI43" s="276"/>
      <c r="TJ43" s="276"/>
      <c r="TK43" s="276"/>
      <c r="TL43" s="276"/>
      <c r="TM43" s="276"/>
      <c r="TN43" s="276"/>
      <c r="TO43" s="276"/>
      <c r="TP43" s="276"/>
      <c r="TQ43" s="276"/>
      <c r="TR43" s="276"/>
      <c r="TS43" s="276"/>
      <c r="TT43" s="276"/>
      <c r="TU43" s="276"/>
      <c r="TV43" s="276"/>
      <c r="TW43" s="276"/>
      <c r="TX43" s="276"/>
      <c r="TY43" s="276"/>
      <c r="TZ43" s="276"/>
      <c r="UA43" s="276"/>
      <c r="UB43" s="276"/>
      <c r="UC43" s="276"/>
      <c r="UD43" s="276"/>
      <c r="UE43" s="276"/>
      <c r="UF43" s="276"/>
      <c r="UG43" s="276"/>
      <c r="UH43" s="276"/>
      <c r="UI43" s="276"/>
      <c r="UJ43" s="276"/>
      <c r="UK43" s="276"/>
      <c r="UL43" s="276"/>
      <c r="UM43" s="276"/>
      <c r="UN43" s="276"/>
      <c r="UO43" s="276"/>
      <c r="UP43" s="276"/>
      <c r="UQ43" s="276"/>
      <c r="UR43" s="276"/>
      <c r="US43" s="276"/>
      <c r="UT43" s="276"/>
      <c r="UU43" s="276"/>
      <c r="UV43" s="276"/>
      <c r="UW43" s="276"/>
      <c r="UX43" s="276"/>
      <c r="UY43" s="276"/>
      <c r="UZ43" s="276"/>
      <c r="VA43" s="276"/>
      <c r="VB43" s="276"/>
      <c r="VC43" s="276"/>
      <c r="VD43" s="276"/>
      <c r="VE43" s="276"/>
      <c r="VF43" s="276"/>
      <c r="VG43" s="276"/>
      <c r="VH43" s="276"/>
      <c r="VI43" s="276"/>
      <c r="VJ43" s="276"/>
      <c r="VK43" s="276"/>
      <c r="VL43" s="276"/>
      <c r="VM43" s="276"/>
      <c r="VN43" s="276"/>
      <c r="VO43" s="276"/>
      <c r="VP43" s="276"/>
      <c r="VQ43" s="276"/>
      <c r="VR43" s="276"/>
      <c r="VS43" s="276"/>
      <c r="VT43" s="276"/>
      <c r="VU43" s="276"/>
      <c r="VV43" s="276"/>
      <c r="VW43" s="276"/>
      <c r="VX43" s="276"/>
      <c r="VY43" s="276"/>
      <c r="VZ43" s="276"/>
      <c r="WA43" s="276"/>
      <c r="WB43" s="276"/>
      <c r="WC43" s="276"/>
      <c r="WD43" s="276"/>
      <c r="WE43" s="276"/>
      <c r="WF43" s="276"/>
      <c r="WG43" s="276"/>
      <c r="WH43" s="276"/>
      <c r="WI43" s="276"/>
      <c r="WJ43" s="276"/>
      <c r="WK43" s="276"/>
      <c r="WL43" s="276"/>
      <c r="WM43" s="276"/>
      <c r="WN43" s="276"/>
      <c r="WO43" s="276"/>
      <c r="WP43" s="276"/>
      <c r="WQ43" s="276"/>
      <c r="WR43" s="276"/>
      <c r="WS43" s="276"/>
      <c r="WT43" s="276"/>
      <c r="WU43" s="276"/>
      <c r="WV43" s="276"/>
      <c r="WW43" s="276"/>
      <c r="WX43" s="276"/>
      <c r="WY43" s="276"/>
      <c r="WZ43" s="276"/>
      <c r="XA43" s="276"/>
      <c r="XB43" s="276"/>
      <c r="XC43" s="276"/>
      <c r="XD43" s="276"/>
      <c r="XE43" s="276"/>
      <c r="XF43" s="276"/>
      <c r="XG43" s="276"/>
      <c r="XH43" s="276"/>
      <c r="XI43" s="276"/>
      <c r="XJ43" s="276"/>
      <c r="XK43" s="276"/>
      <c r="XL43" s="276"/>
      <c r="XM43" s="276"/>
      <c r="XN43" s="276"/>
      <c r="XO43" s="276"/>
      <c r="XP43" s="276"/>
      <c r="XQ43" s="276"/>
      <c r="XR43" s="276"/>
      <c r="XS43" s="276"/>
      <c r="XT43" s="276"/>
      <c r="XU43" s="276"/>
      <c r="XV43" s="276"/>
      <c r="XW43" s="276"/>
      <c r="XX43" s="276"/>
      <c r="XY43" s="276"/>
      <c r="XZ43" s="276"/>
      <c r="YA43" s="276"/>
      <c r="YB43" s="276"/>
      <c r="YC43" s="276"/>
      <c r="YD43" s="276"/>
      <c r="YE43" s="276"/>
      <c r="YF43" s="276"/>
      <c r="YG43" s="276"/>
      <c r="YH43" s="276"/>
      <c r="YI43" s="276"/>
      <c r="YJ43" s="276"/>
      <c r="YK43" s="276"/>
      <c r="YL43" s="276"/>
      <c r="YM43" s="276"/>
      <c r="YN43" s="276"/>
      <c r="YO43" s="276"/>
      <c r="YP43" s="276"/>
      <c r="YQ43" s="276"/>
      <c r="YR43" s="276"/>
      <c r="YS43" s="276"/>
      <c r="YT43" s="276"/>
      <c r="YU43" s="276"/>
      <c r="YV43" s="276"/>
      <c r="YW43" s="276"/>
      <c r="YX43" s="276"/>
      <c r="YY43" s="276"/>
      <c r="YZ43" s="276"/>
      <c r="ZA43" s="276"/>
      <c r="ZB43" s="276"/>
      <c r="ZC43" s="276"/>
      <c r="ZD43" s="276"/>
      <c r="ZE43" s="276"/>
      <c r="ZF43" s="276"/>
      <c r="ZG43" s="276"/>
      <c r="ZH43" s="276"/>
      <c r="ZI43" s="276"/>
      <c r="ZJ43" s="276"/>
      <c r="ZK43" s="276"/>
      <c r="ZL43" s="276"/>
      <c r="ZM43" s="276"/>
      <c r="ZN43" s="276"/>
      <c r="ZO43" s="276"/>
      <c r="ZP43" s="276"/>
      <c r="ZQ43" s="276"/>
      <c r="ZR43" s="276"/>
      <c r="ZS43" s="276"/>
      <c r="ZT43" s="276"/>
      <c r="ZU43" s="276"/>
      <c r="ZV43" s="276"/>
      <c r="ZW43" s="276"/>
      <c r="ZX43" s="276"/>
      <c r="ZY43" s="276"/>
      <c r="ZZ43" s="276"/>
      <c r="AAA43" s="276"/>
      <c r="AAB43" s="276"/>
      <c r="AAC43" s="276"/>
      <c r="AAD43" s="276"/>
      <c r="AAE43" s="276"/>
      <c r="AAF43" s="276"/>
      <c r="AAG43" s="276"/>
      <c r="AAH43" s="276"/>
      <c r="AAI43" s="276"/>
      <c r="AAJ43" s="276"/>
      <c r="AAK43" s="276"/>
      <c r="AAL43" s="276"/>
      <c r="AAM43" s="276"/>
      <c r="AAN43" s="276"/>
      <c r="AAO43" s="276"/>
      <c r="AAP43" s="276"/>
      <c r="AAQ43" s="276"/>
      <c r="AAR43" s="276"/>
      <c r="AAS43" s="276"/>
      <c r="AAT43" s="276"/>
      <c r="AAU43" s="276"/>
      <c r="AAV43" s="276"/>
      <c r="AAW43" s="276"/>
      <c r="AAX43" s="276"/>
      <c r="AAY43" s="276"/>
      <c r="AAZ43" s="276"/>
      <c r="ABA43" s="276"/>
      <c r="ABB43" s="276"/>
      <c r="ABC43" s="276"/>
      <c r="ABD43" s="276"/>
      <c r="ABE43" s="276"/>
      <c r="ABF43" s="276"/>
      <c r="ABG43" s="276"/>
      <c r="ABH43" s="276"/>
      <c r="ABI43" s="276"/>
      <c r="ABJ43" s="276"/>
      <c r="ABK43" s="276"/>
      <c r="ABL43" s="276"/>
      <c r="ABM43" s="276"/>
      <c r="ABN43" s="276"/>
      <c r="ABO43" s="276"/>
      <c r="ABP43" s="276"/>
      <c r="ABQ43" s="276"/>
      <c r="ABR43" s="276"/>
      <c r="ABS43" s="276"/>
      <c r="ABT43" s="276"/>
      <c r="ABU43" s="276"/>
      <c r="ABV43" s="276"/>
      <c r="ABW43" s="276"/>
      <c r="ABX43" s="276"/>
      <c r="ABY43" s="276"/>
      <c r="ABZ43" s="276"/>
      <c r="ACA43" s="276"/>
      <c r="ACB43" s="276"/>
      <c r="ACC43" s="276"/>
      <c r="ACD43" s="276"/>
      <c r="ACE43" s="276"/>
      <c r="ACF43" s="276"/>
      <c r="ACG43" s="276"/>
      <c r="ACH43" s="276"/>
      <c r="ACI43" s="276"/>
      <c r="ACJ43" s="276"/>
      <c r="ACK43" s="276"/>
      <c r="ACL43" s="276"/>
      <c r="ACM43" s="276"/>
      <c r="ACN43" s="276"/>
      <c r="ACO43" s="276"/>
      <c r="ACP43" s="276"/>
      <c r="ACQ43" s="276"/>
      <c r="ACR43" s="276"/>
      <c r="ACS43" s="276"/>
      <c r="ACT43" s="276"/>
      <c r="ACU43" s="276"/>
      <c r="ACV43" s="276"/>
      <c r="ACW43" s="276"/>
      <c r="ACX43" s="276"/>
      <c r="ACY43" s="276"/>
      <c r="ACZ43" s="276"/>
      <c r="ADA43" s="276"/>
      <c r="ADB43" s="276"/>
      <c r="ADC43" s="276"/>
      <c r="ADD43" s="276"/>
      <c r="ADE43" s="276"/>
      <c r="ADF43" s="276"/>
      <c r="ADG43" s="276"/>
      <c r="ADH43" s="276"/>
      <c r="ADI43" s="276"/>
      <c r="ADJ43" s="276"/>
      <c r="ADK43" s="276"/>
      <c r="ADL43" s="276"/>
      <c r="ADM43" s="276"/>
      <c r="ADN43" s="276"/>
      <c r="ADO43" s="276"/>
      <c r="ADP43" s="276"/>
      <c r="ADQ43" s="276"/>
      <c r="ADR43" s="276"/>
      <c r="ADS43" s="276"/>
      <c r="ADT43" s="276"/>
      <c r="ADU43" s="276"/>
      <c r="ADV43" s="276"/>
      <c r="ADW43" s="276"/>
      <c r="ADX43" s="276"/>
      <c r="ADY43" s="276"/>
      <c r="ADZ43" s="276"/>
      <c r="AEA43" s="276"/>
      <c r="AEB43" s="276"/>
      <c r="AEC43" s="276"/>
      <c r="AED43" s="276"/>
      <c r="AEE43" s="276"/>
      <c r="AEF43" s="276"/>
      <c r="AEG43" s="276"/>
      <c r="AEH43" s="276"/>
      <c r="AEI43" s="276"/>
      <c r="AEJ43" s="276"/>
      <c r="AEK43" s="276"/>
      <c r="AEL43" s="276"/>
      <c r="AEM43" s="276"/>
      <c r="AEN43" s="276"/>
      <c r="AEO43" s="276"/>
      <c r="AEP43" s="276"/>
      <c r="AEQ43" s="276"/>
      <c r="AER43" s="276"/>
      <c r="AES43" s="276"/>
      <c r="AET43" s="276"/>
      <c r="AEU43" s="276"/>
      <c r="AEV43" s="276"/>
      <c r="AEW43" s="276"/>
      <c r="AEX43" s="276"/>
      <c r="AEY43" s="276"/>
      <c r="AEZ43" s="276"/>
      <c r="AFA43" s="276"/>
      <c r="AFB43" s="276"/>
      <c r="AFC43" s="276"/>
      <c r="AFD43" s="276"/>
      <c r="AFE43" s="276"/>
      <c r="AFF43" s="276"/>
      <c r="AFG43" s="276"/>
      <c r="AFH43" s="276"/>
      <c r="AFI43" s="276"/>
      <c r="AFJ43" s="276"/>
      <c r="AFK43" s="276"/>
      <c r="AFL43" s="276"/>
      <c r="AFM43" s="276"/>
      <c r="AFN43" s="276"/>
      <c r="AFO43" s="276"/>
      <c r="AFP43" s="276"/>
      <c r="AFQ43" s="276"/>
      <c r="AFR43" s="276"/>
      <c r="AFS43" s="276"/>
      <c r="AFT43" s="276"/>
      <c r="AFU43" s="276"/>
      <c r="AFV43" s="276"/>
      <c r="AFW43" s="276"/>
      <c r="AFX43" s="276"/>
      <c r="AFY43" s="276"/>
      <c r="AFZ43" s="276"/>
      <c r="AGA43" s="276"/>
      <c r="AGB43" s="276"/>
      <c r="AGC43" s="276"/>
      <c r="AGD43" s="276"/>
      <c r="AGE43" s="276"/>
      <c r="AGF43" s="276"/>
      <c r="AGG43" s="276"/>
      <c r="AGH43" s="276"/>
      <c r="AGI43" s="276"/>
      <c r="AGJ43" s="276"/>
      <c r="AGK43" s="276"/>
      <c r="AGL43" s="276"/>
      <c r="AGM43" s="276"/>
      <c r="AGN43" s="276"/>
      <c r="AGO43" s="276"/>
      <c r="AGP43" s="276"/>
      <c r="AGQ43" s="276"/>
      <c r="AGR43" s="276"/>
      <c r="AGS43" s="276"/>
      <c r="AGT43" s="276"/>
      <c r="AGU43" s="276"/>
      <c r="AGV43" s="276"/>
      <c r="AGW43" s="276"/>
      <c r="AGX43" s="276"/>
      <c r="AGY43" s="276"/>
      <c r="AGZ43" s="276"/>
      <c r="AHA43" s="276"/>
      <c r="AHB43" s="276"/>
      <c r="AHC43" s="276"/>
      <c r="AHD43" s="276"/>
      <c r="AHE43" s="276"/>
      <c r="AHF43" s="276"/>
      <c r="AHG43" s="276"/>
      <c r="AHH43" s="276"/>
      <c r="AHI43" s="276"/>
      <c r="AHJ43" s="276"/>
      <c r="AHK43" s="276"/>
      <c r="AHL43" s="276"/>
      <c r="AHM43" s="276"/>
      <c r="AHN43" s="276"/>
      <c r="AHO43" s="276"/>
      <c r="AHP43" s="276"/>
      <c r="AHQ43" s="276"/>
      <c r="AHR43" s="276"/>
      <c r="AHS43" s="276"/>
      <c r="AHT43" s="276"/>
      <c r="AHU43" s="276"/>
      <c r="AHV43" s="276"/>
      <c r="AHW43" s="276"/>
      <c r="AHX43" s="276"/>
      <c r="AHY43" s="276"/>
      <c r="AHZ43" s="276"/>
      <c r="AIA43" s="276"/>
      <c r="AIB43" s="276"/>
      <c r="AIC43" s="276"/>
      <c r="AID43" s="276"/>
      <c r="AIE43" s="276"/>
      <c r="AIF43" s="276"/>
      <c r="AIG43" s="276"/>
      <c r="AIH43" s="276"/>
      <c r="AII43" s="276"/>
      <c r="AIJ43" s="276"/>
      <c r="AIK43" s="276"/>
      <c r="AIL43" s="276"/>
      <c r="AIM43" s="276"/>
      <c r="AIN43" s="276"/>
      <c r="AIO43" s="276"/>
      <c r="AIP43" s="276"/>
      <c r="AIQ43" s="276"/>
      <c r="AIR43" s="276"/>
      <c r="AIS43" s="276"/>
      <c r="AIT43" s="276"/>
      <c r="AIU43" s="276"/>
      <c r="AIV43" s="276"/>
      <c r="AIW43" s="276"/>
      <c r="AIX43" s="276"/>
      <c r="AIY43" s="276"/>
      <c r="AIZ43" s="276"/>
      <c r="AJA43" s="276"/>
      <c r="AJB43" s="276"/>
      <c r="AJC43" s="276"/>
      <c r="AJD43" s="276"/>
      <c r="AJE43" s="276"/>
      <c r="AJF43" s="276"/>
      <c r="AJG43" s="276"/>
      <c r="AJH43" s="276"/>
      <c r="AJI43" s="276"/>
      <c r="AJJ43" s="276"/>
      <c r="AJK43" s="276"/>
      <c r="AJL43" s="276"/>
      <c r="AJM43" s="276"/>
      <c r="AJN43" s="276"/>
      <c r="AJO43" s="276"/>
      <c r="AJP43" s="276"/>
      <c r="AJQ43" s="276"/>
      <c r="AJR43" s="276"/>
      <c r="AJS43" s="276"/>
      <c r="AJT43" s="276"/>
      <c r="AJU43" s="276"/>
      <c r="AJV43" s="276"/>
      <c r="AJW43" s="276"/>
      <c r="AJX43" s="276"/>
      <c r="AJY43" s="276"/>
      <c r="AJZ43" s="276"/>
      <c r="AKA43" s="276"/>
      <c r="AKB43" s="276"/>
      <c r="AKC43" s="276"/>
      <c r="AKD43" s="276"/>
      <c r="AKE43" s="276"/>
      <c r="AKF43" s="276"/>
    </row>
    <row r="44" spans="1:968" s="174" customFormat="1">
      <c r="B44" s="206"/>
      <c r="C44" s="519" t="s">
        <v>531</v>
      </c>
      <c r="D44" s="209"/>
      <c r="E44" s="206"/>
      <c r="F44" s="206"/>
      <c r="G44" s="206"/>
      <c r="H44" s="189"/>
      <c r="I44" s="189"/>
      <c r="J44" s="189"/>
      <c r="K44" s="190"/>
      <c r="L44" s="191"/>
      <c r="M44" s="192">
        <v>81303.92</v>
      </c>
      <c r="N44" s="192">
        <v>81303.92</v>
      </c>
      <c r="O44" s="192"/>
      <c r="P44" s="192">
        <f t="shared" si="12"/>
        <v>75421.076066790352</v>
      </c>
      <c r="Q44" s="192">
        <f t="shared" si="13"/>
        <v>75421.076066790352</v>
      </c>
      <c r="R44" s="187"/>
      <c r="S44" s="266"/>
      <c r="T44" s="207"/>
      <c r="U44" s="207"/>
      <c r="W44" s="276"/>
      <c r="X44" s="276"/>
      <c r="Y44" s="276"/>
      <c r="Z44" s="276"/>
      <c r="AA44" s="276"/>
      <c r="AB44" s="276"/>
      <c r="AC44" s="276"/>
      <c r="AD44" s="276"/>
      <c r="AE44" s="276"/>
      <c r="AF44" s="276"/>
      <c r="AG44" s="276"/>
      <c r="AH44" s="276"/>
      <c r="AI44" s="276"/>
      <c r="AJ44" s="276"/>
      <c r="AK44" s="276"/>
      <c r="AL44" s="276"/>
      <c r="AM44" s="276"/>
      <c r="AN44" s="276"/>
      <c r="AO44" s="276"/>
      <c r="AP44" s="276"/>
      <c r="AQ44" s="276"/>
      <c r="AR44" s="276"/>
      <c r="AS44" s="276"/>
      <c r="AT44" s="276"/>
      <c r="AU44" s="276"/>
      <c r="AV44" s="276"/>
      <c r="AW44" s="276"/>
      <c r="AX44" s="276"/>
      <c r="AY44" s="276"/>
      <c r="AZ44" s="276"/>
      <c r="BA44" s="276"/>
      <c r="BB44" s="276"/>
      <c r="BC44" s="276"/>
      <c r="BD44" s="276"/>
      <c r="BE44" s="276"/>
      <c r="BF44" s="276"/>
      <c r="BG44" s="276"/>
      <c r="BH44" s="276"/>
      <c r="BI44" s="276"/>
      <c r="BJ44" s="276"/>
      <c r="BK44" s="276"/>
      <c r="BL44" s="276"/>
      <c r="BM44" s="276"/>
      <c r="BN44" s="276"/>
      <c r="BO44" s="276"/>
      <c r="BP44" s="276"/>
      <c r="BQ44" s="276"/>
      <c r="BR44" s="276"/>
      <c r="BS44" s="276"/>
      <c r="BT44" s="276"/>
      <c r="BU44" s="276"/>
      <c r="BV44" s="276"/>
      <c r="BW44" s="276"/>
      <c r="BX44" s="276"/>
      <c r="BY44" s="276"/>
      <c r="BZ44" s="276"/>
      <c r="CA44" s="276"/>
      <c r="CB44" s="276"/>
      <c r="CC44" s="276"/>
      <c r="CD44" s="276"/>
      <c r="CE44" s="276"/>
      <c r="CF44" s="276"/>
      <c r="CG44" s="276"/>
      <c r="CH44" s="276"/>
      <c r="CI44" s="276"/>
      <c r="CJ44" s="276"/>
      <c r="CK44" s="276"/>
      <c r="CL44" s="276"/>
      <c r="CM44" s="276"/>
      <c r="CN44" s="276"/>
      <c r="CO44" s="276"/>
      <c r="CP44" s="276"/>
      <c r="CQ44" s="276"/>
      <c r="CR44" s="276"/>
      <c r="CS44" s="276"/>
      <c r="CT44" s="276"/>
      <c r="CU44" s="276"/>
      <c r="CV44" s="276"/>
      <c r="CW44" s="276"/>
      <c r="CX44" s="276"/>
      <c r="CY44" s="276"/>
      <c r="CZ44" s="276"/>
      <c r="DA44" s="276"/>
      <c r="DB44" s="276"/>
      <c r="DC44" s="276"/>
      <c r="DD44" s="276"/>
      <c r="DE44" s="276"/>
      <c r="DF44" s="276"/>
      <c r="DG44" s="276"/>
      <c r="DH44" s="276"/>
      <c r="DI44" s="276"/>
      <c r="DJ44" s="276"/>
      <c r="DK44" s="276"/>
      <c r="DL44" s="276"/>
      <c r="DM44" s="276"/>
      <c r="DN44" s="276"/>
      <c r="DO44" s="276"/>
      <c r="DP44" s="276"/>
      <c r="DQ44" s="276"/>
      <c r="DR44" s="276"/>
      <c r="DS44" s="276"/>
      <c r="DT44" s="276"/>
      <c r="DU44" s="276"/>
      <c r="DV44" s="276"/>
      <c r="DW44" s="276"/>
      <c r="DX44" s="276"/>
      <c r="DY44" s="276"/>
      <c r="DZ44" s="276"/>
      <c r="EA44" s="276"/>
      <c r="EB44" s="276"/>
      <c r="EC44" s="276"/>
      <c r="ED44" s="276"/>
      <c r="EE44" s="276"/>
      <c r="EF44" s="276"/>
      <c r="EG44" s="276"/>
      <c r="EH44" s="276"/>
      <c r="EI44" s="276"/>
      <c r="EJ44" s="276"/>
      <c r="EK44" s="276"/>
      <c r="EL44" s="276"/>
      <c r="EM44" s="276"/>
      <c r="EN44" s="276"/>
      <c r="EO44" s="276"/>
      <c r="EP44" s="276"/>
      <c r="EQ44" s="276"/>
      <c r="ER44" s="276"/>
      <c r="ES44" s="276"/>
      <c r="ET44" s="276"/>
      <c r="EU44" s="276"/>
      <c r="EV44" s="276"/>
      <c r="EW44" s="276"/>
      <c r="EX44" s="276"/>
      <c r="EY44" s="276"/>
      <c r="EZ44" s="276"/>
      <c r="FA44" s="276"/>
      <c r="FB44" s="276"/>
      <c r="FC44" s="276"/>
      <c r="FD44" s="276"/>
      <c r="FE44" s="276"/>
      <c r="FF44" s="276"/>
      <c r="FG44" s="276"/>
      <c r="FH44" s="276"/>
      <c r="FI44" s="276"/>
      <c r="FJ44" s="276"/>
      <c r="FK44" s="276"/>
      <c r="FL44" s="276"/>
      <c r="FM44" s="276"/>
      <c r="FN44" s="276"/>
      <c r="FO44" s="276"/>
      <c r="FP44" s="276"/>
      <c r="FQ44" s="276"/>
      <c r="FR44" s="276"/>
      <c r="FS44" s="276"/>
      <c r="FT44" s="276"/>
      <c r="FU44" s="276"/>
      <c r="FV44" s="276"/>
      <c r="FW44" s="276"/>
      <c r="FX44" s="276"/>
      <c r="FY44" s="276"/>
      <c r="FZ44" s="276"/>
      <c r="GA44" s="276"/>
      <c r="GB44" s="276"/>
      <c r="GC44" s="276"/>
      <c r="GD44" s="276"/>
      <c r="GE44" s="276"/>
      <c r="GF44" s="276"/>
      <c r="GG44" s="276"/>
      <c r="GH44" s="276"/>
      <c r="GI44" s="276"/>
      <c r="GJ44" s="276"/>
      <c r="GK44" s="276"/>
      <c r="GL44" s="276"/>
      <c r="GM44" s="276"/>
      <c r="GN44" s="276"/>
      <c r="GO44" s="276"/>
      <c r="GP44" s="276"/>
      <c r="GQ44" s="276"/>
      <c r="GR44" s="276"/>
      <c r="GS44" s="276"/>
      <c r="GT44" s="276"/>
      <c r="GU44" s="276"/>
      <c r="GV44" s="276"/>
      <c r="GW44" s="276"/>
      <c r="GX44" s="276"/>
      <c r="GY44" s="276"/>
      <c r="GZ44" s="276"/>
      <c r="HA44" s="276"/>
      <c r="HB44" s="276"/>
      <c r="HC44" s="276"/>
      <c r="HD44" s="276"/>
      <c r="HE44" s="276"/>
      <c r="HF44" s="276"/>
      <c r="HG44" s="276"/>
      <c r="HH44" s="276"/>
      <c r="HI44" s="276"/>
      <c r="HJ44" s="276"/>
      <c r="HK44" s="276"/>
      <c r="HL44" s="276"/>
      <c r="HM44" s="276"/>
      <c r="HN44" s="276"/>
      <c r="HO44" s="276"/>
      <c r="HP44" s="276"/>
      <c r="HQ44" s="276"/>
      <c r="HR44" s="276"/>
      <c r="HS44" s="276"/>
      <c r="HT44" s="276"/>
      <c r="HU44" s="276"/>
      <c r="HV44" s="276"/>
      <c r="HW44" s="276"/>
      <c r="HX44" s="276"/>
      <c r="HY44" s="276"/>
      <c r="HZ44" s="276"/>
      <c r="IA44" s="276"/>
      <c r="IB44" s="276"/>
      <c r="IC44" s="276"/>
      <c r="ID44" s="276"/>
      <c r="IE44" s="276"/>
      <c r="IF44" s="276"/>
      <c r="IG44" s="276"/>
      <c r="IH44" s="276"/>
      <c r="II44" s="276"/>
      <c r="IJ44" s="276"/>
      <c r="IK44" s="276"/>
      <c r="IL44" s="276"/>
      <c r="IM44" s="276"/>
      <c r="IN44" s="276"/>
      <c r="IO44" s="276"/>
      <c r="IP44" s="276"/>
      <c r="IQ44" s="276"/>
      <c r="IR44" s="276"/>
      <c r="IS44" s="276"/>
      <c r="IT44" s="276"/>
      <c r="IU44" s="276"/>
      <c r="IV44" s="276"/>
      <c r="IW44" s="276"/>
      <c r="IX44" s="276"/>
      <c r="IY44" s="276"/>
      <c r="IZ44" s="276"/>
      <c r="JA44" s="276"/>
      <c r="JB44" s="276"/>
      <c r="JC44" s="276"/>
      <c r="JD44" s="276"/>
      <c r="JE44" s="276"/>
      <c r="JF44" s="276"/>
      <c r="JG44" s="276"/>
      <c r="JH44" s="276"/>
      <c r="JI44" s="276"/>
      <c r="JJ44" s="276"/>
      <c r="JK44" s="276"/>
      <c r="JL44" s="276"/>
      <c r="JM44" s="276"/>
      <c r="JN44" s="276"/>
      <c r="JO44" s="276"/>
      <c r="JP44" s="276"/>
      <c r="JQ44" s="276"/>
      <c r="JR44" s="276"/>
      <c r="JS44" s="276"/>
      <c r="JT44" s="276"/>
      <c r="JU44" s="276"/>
      <c r="JV44" s="276"/>
      <c r="JW44" s="276"/>
      <c r="JX44" s="276"/>
      <c r="JY44" s="276"/>
      <c r="JZ44" s="276"/>
      <c r="KA44" s="276"/>
      <c r="KB44" s="276"/>
      <c r="KC44" s="276"/>
      <c r="KD44" s="276"/>
      <c r="KE44" s="276"/>
      <c r="KF44" s="276"/>
      <c r="KG44" s="276"/>
      <c r="KH44" s="276"/>
      <c r="KI44" s="276"/>
      <c r="KJ44" s="276"/>
      <c r="KK44" s="276"/>
      <c r="KL44" s="276"/>
      <c r="KM44" s="276"/>
      <c r="KN44" s="276"/>
      <c r="KO44" s="276"/>
      <c r="KP44" s="276"/>
      <c r="KQ44" s="276"/>
      <c r="KR44" s="276"/>
      <c r="KS44" s="276"/>
      <c r="KT44" s="276"/>
      <c r="KU44" s="276"/>
      <c r="KV44" s="276"/>
      <c r="KW44" s="276"/>
      <c r="KX44" s="276"/>
      <c r="KY44" s="276"/>
      <c r="KZ44" s="276"/>
      <c r="LA44" s="276"/>
      <c r="LB44" s="276"/>
      <c r="LC44" s="276"/>
      <c r="LD44" s="276"/>
      <c r="LE44" s="276"/>
      <c r="LF44" s="276"/>
      <c r="LG44" s="276"/>
      <c r="LH44" s="276"/>
      <c r="LI44" s="276"/>
      <c r="LJ44" s="276"/>
      <c r="LK44" s="276"/>
      <c r="LL44" s="276"/>
      <c r="LM44" s="276"/>
      <c r="LN44" s="276"/>
      <c r="LO44" s="276"/>
      <c r="LP44" s="276"/>
      <c r="LQ44" s="276"/>
      <c r="LR44" s="276"/>
      <c r="LS44" s="276"/>
      <c r="LT44" s="276"/>
      <c r="LU44" s="276"/>
      <c r="LV44" s="276"/>
      <c r="LW44" s="276"/>
      <c r="LX44" s="276"/>
      <c r="LY44" s="276"/>
      <c r="LZ44" s="276"/>
      <c r="MA44" s="276"/>
      <c r="MB44" s="276"/>
      <c r="MC44" s="276"/>
      <c r="MD44" s="276"/>
      <c r="ME44" s="276"/>
      <c r="MF44" s="276"/>
      <c r="MG44" s="276"/>
      <c r="MH44" s="276"/>
      <c r="MI44" s="276"/>
      <c r="MJ44" s="276"/>
      <c r="MK44" s="276"/>
      <c r="ML44" s="276"/>
      <c r="MM44" s="276"/>
      <c r="MN44" s="276"/>
      <c r="MO44" s="276"/>
      <c r="MP44" s="276"/>
      <c r="MQ44" s="276"/>
      <c r="MR44" s="276"/>
      <c r="MS44" s="276"/>
      <c r="MT44" s="276"/>
      <c r="MU44" s="276"/>
      <c r="MV44" s="276"/>
      <c r="MW44" s="276"/>
      <c r="MX44" s="276"/>
      <c r="MY44" s="276"/>
      <c r="MZ44" s="276"/>
      <c r="NA44" s="276"/>
      <c r="NB44" s="276"/>
      <c r="NC44" s="276"/>
      <c r="ND44" s="276"/>
      <c r="NE44" s="276"/>
      <c r="NF44" s="276"/>
      <c r="NG44" s="276"/>
      <c r="NH44" s="276"/>
      <c r="NI44" s="276"/>
      <c r="NJ44" s="276"/>
      <c r="NK44" s="276"/>
      <c r="NL44" s="276"/>
      <c r="NM44" s="276"/>
      <c r="NN44" s="276"/>
      <c r="NO44" s="276"/>
      <c r="NP44" s="276"/>
      <c r="NQ44" s="276"/>
      <c r="NR44" s="276"/>
      <c r="NS44" s="276"/>
      <c r="NT44" s="276"/>
      <c r="NU44" s="276"/>
      <c r="NV44" s="276"/>
      <c r="NW44" s="276"/>
      <c r="NX44" s="276"/>
      <c r="NY44" s="276"/>
      <c r="NZ44" s="276"/>
      <c r="OA44" s="276"/>
      <c r="OB44" s="276"/>
      <c r="OC44" s="276"/>
      <c r="OD44" s="276"/>
      <c r="OE44" s="276"/>
      <c r="OF44" s="276"/>
      <c r="OG44" s="276"/>
      <c r="OH44" s="276"/>
      <c r="OI44" s="276"/>
      <c r="OJ44" s="276"/>
      <c r="OK44" s="276"/>
      <c r="OL44" s="276"/>
      <c r="OM44" s="276"/>
      <c r="ON44" s="276"/>
      <c r="OO44" s="276"/>
      <c r="OP44" s="276"/>
      <c r="OQ44" s="276"/>
      <c r="OR44" s="276"/>
      <c r="OS44" s="276"/>
      <c r="OT44" s="276"/>
      <c r="OU44" s="276"/>
      <c r="OV44" s="276"/>
      <c r="OW44" s="276"/>
      <c r="OX44" s="276"/>
      <c r="OY44" s="276"/>
      <c r="OZ44" s="276"/>
      <c r="PA44" s="276"/>
      <c r="PB44" s="276"/>
      <c r="PC44" s="276"/>
      <c r="PD44" s="276"/>
      <c r="PE44" s="276"/>
      <c r="PF44" s="276"/>
      <c r="PG44" s="276"/>
      <c r="PH44" s="276"/>
      <c r="PI44" s="276"/>
      <c r="PJ44" s="276"/>
      <c r="PK44" s="276"/>
      <c r="PL44" s="276"/>
      <c r="PM44" s="276"/>
      <c r="PN44" s="276"/>
      <c r="PO44" s="276"/>
      <c r="PP44" s="276"/>
      <c r="PQ44" s="276"/>
      <c r="PR44" s="276"/>
      <c r="PS44" s="276"/>
      <c r="PT44" s="276"/>
      <c r="PU44" s="276"/>
      <c r="PV44" s="276"/>
      <c r="PW44" s="276"/>
      <c r="PX44" s="276"/>
      <c r="PY44" s="276"/>
      <c r="PZ44" s="276"/>
      <c r="QA44" s="276"/>
      <c r="QB44" s="276"/>
      <c r="QC44" s="276"/>
      <c r="QD44" s="276"/>
      <c r="QE44" s="276"/>
      <c r="QF44" s="276"/>
      <c r="QG44" s="276"/>
      <c r="QH44" s="276"/>
      <c r="QI44" s="276"/>
      <c r="QJ44" s="276"/>
      <c r="QK44" s="276"/>
      <c r="QL44" s="276"/>
      <c r="QM44" s="276"/>
      <c r="QN44" s="276"/>
      <c r="QO44" s="276"/>
      <c r="QP44" s="276"/>
      <c r="QQ44" s="276"/>
      <c r="QR44" s="276"/>
      <c r="QS44" s="276"/>
      <c r="QT44" s="276"/>
      <c r="QU44" s="276"/>
      <c r="QV44" s="276"/>
      <c r="QW44" s="276"/>
      <c r="QX44" s="276"/>
      <c r="QY44" s="276"/>
      <c r="QZ44" s="276"/>
      <c r="RA44" s="276"/>
      <c r="RB44" s="276"/>
      <c r="RC44" s="276"/>
      <c r="RD44" s="276"/>
      <c r="RE44" s="276"/>
      <c r="RF44" s="276"/>
      <c r="RG44" s="276"/>
      <c r="RH44" s="276"/>
      <c r="RI44" s="276"/>
      <c r="RJ44" s="276"/>
      <c r="RK44" s="276"/>
      <c r="RL44" s="276"/>
      <c r="RM44" s="276"/>
      <c r="RN44" s="276"/>
      <c r="RO44" s="276"/>
      <c r="RP44" s="276"/>
      <c r="RQ44" s="276"/>
      <c r="RR44" s="276"/>
      <c r="RS44" s="276"/>
      <c r="RT44" s="276"/>
      <c r="RU44" s="276"/>
      <c r="RV44" s="276"/>
      <c r="RW44" s="276"/>
      <c r="RX44" s="276"/>
      <c r="RY44" s="276"/>
      <c r="RZ44" s="276"/>
      <c r="SA44" s="276"/>
      <c r="SB44" s="276"/>
      <c r="SC44" s="276"/>
      <c r="SD44" s="276"/>
      <c r="SE44" s="276"/>
      <c r="SF44" s="276"/>
      <c r="SG44" s="276"/>
      <c r="SH44" s="276"/>
      <c r="SI44" s="276"/>
      <c r="SJ44" s="276"/>
      <c r="SK44" s="276"/>
      <c r="SL44" s="276"/>
      <c r="SM44" s="276"/>
      <c r="SN44" s="276"/>
      <c r="SO44" s="276"/>
      <c r="SP44" s="276"/>
      <c r="SQ44" s="276"/>
      <c r="SR44" s="276"/>
      <c r="SS44" s="276"/>
      <c r="ST44" s="276"/>
      <c r="SU44" s="276"/>
      <c r="SV44" s="276"/>
      <c r="SW44" s="276"/>
      <c r="SX44" s="276"/>
      <c r="SY44" s="276"/>
      <c r="SZ44" s="276"/>
      <c r="TA44" s="276"/>
      <c r="TB44" s="276"/>
      <c r="TC44" s="276"/>
      <c r="TD44" s="276"/>
      <c r="TE44" s="276"/>
      <c r="TF44" s="276"/>
      <c r="TG44" s="276"/>
      <c r="TH44" s="276"/>
      <c r="TI44" s="276"/>
      <c r="TJ44" s="276"/>
      <c r="TK44" s="276"/>
      <c r="TL44" s="276"/>
      <c r="TM44" s="276"/>
      <c r="TN44" s="276"/>
      <c r="TO44" s="276"/>
      <c r="TP44" s="276"/>
      <c r="TQ44" s="276"/>
      <c r="TR44" s="276"/>
      <c r="TS44" s="276"/>
      <c r="TT44" s="276"/>
      <c r="TU44" s="276"/>
      <c r="TV44" s="276"/>
      <c r="TW44" s="276"/>
      <c r="TX44" s="276"/>
      <c r="TY44" s="276"/>
      <c r="TZ44" s="276"/>
      <c r="UA44" s="276"/>
      <c r="UB44" s="276"/>
      <c r="UC44" s="276"/>
      <c r="UD44" s="276"/>
      <c r="UE44" s="276"/>
      <c r="UF44" s="276"/>
      <c r="UG44" s="276"/>
      <c r="UH44" s="276"/>
      <c r="UI44" s="276"/>
      <c r="UJ44" s="276"/>
      <c r="UK44" s="276"/>
      <c r="UL44" s="276"/>
      <c r="UM44" s="276"/>
      <c r="UN44" s="276"/>
      <c r="UO44" s="276"/>
      <c r="UP44" s="276"/>
      <c r="UQ44" s="276"/>
      <c r="UR44" s="276"/>
      <c r="US44" s="276"/>
      <c r="UT44" s="276"/>
      <c r="UU44" s="276"/>
      <c r="UV44" s="276"/>
      <c r="UW44" s="276"/>
      <c r="UX44" s="276"/>
      <c r="UY44" s="276"/>
      <c r="UZ44" s="276"/>
      <c r="VA44" s="276"/>
      <c r="VB44" s="276"/>
      <c r="VC44" s="276"/>
      <c r="VD44" s="276"/>
      <c r="VE44" s="276"/>
      <c r="VF44" s="276"/>
      <c r="VG44" s="276"/>
      <c r="VH44" s="276"/>
      <c r="VI44" s="276"/>
      <c r="VJ44" s="276"/>
      <c r="VK44" s="276"/>
      <c r="VL44" s="276"/>
      <c r="VM44" s="276"/>
      <c r="VN44" s="276"/>
      <c r="VO44" s="276"/>
      <c r="VP44" s="276"/>
      <c r="VQ44" s="276"/>
      <c r="VR44" s="276"/>
      <c r="VS44" s="276"/>
      <c r="VT44" s="276"/>
      <c r="VU44" s="276"/>
      <c r="VV44" s="276"/>
      <c r="VW44" s="276"/>
      <c r="VX44" s="276"/>
      <c r="VY44" s="276"/>
      <c r="VZ44" s="276"/>
      <c r="WA44" s="276"/>
      <c r="WB44" s="276"/>
      <c r="WC44" s="276"/>
      <c r="WD44" s="276"/>
      <c r="WE44" s="276"/>
      <c r="WF44" s="276"/>
      <c r="WG44" s="276"/>
      <c r="WH44" s="276"/>
      <c r="WI44" s="276"/>
      <c r="WJ44" s="276"/>
      <c r="WK44" s="276"/>
      <c r="WL44" s="276"/>
      <c r="WM44" s="276"/>
      <c r="WN44" s="276"/>
      <c r="WO44" s="276"/>
      <c r="WP44" s="276"/>
      <c r="WQ44" s="276"/>
      <c r="WR44" s="276"/>
      <c r="WS44" s="276"/>
      <c r="WT44" s="276"/>
      <c r="WU44" s="276"/>
      <c r="WV44" s="276"/>
      <c r="WW44" s="276"/>
      <c r="WX44" s="276"/>
      <c r="WY44" s="276"/>
      <c r="WZ44" s="276"/>
      <c r="XA44" s="276"/>
      <c r="XB44" s="276"/>
      <c r="XC44" s="276"/>
      <c r="XD44" s="276"/>
      <c r="XE44" s="276"/>
      <c r="XF44" s="276"/>
      <c r="XG44" s="276"/>
      <c r="XH44" s="276"/>
      <c r="XI44" s="276"/>
      <c r="XJ44" s="276"/>
      <c r="XK44" s="276"/>
      <c r="XL44" s="276"/>
      <c r="XM44" s="276"/>
      <c r="XN44" s="276"/>
      <c r="XO44" s="276"/>
      <c r="XP44" s="276"/>
      <c r="XQ44" s="276"/>
      <c r="XR44" s="276"/>
      <c r="XS44" s="276"/>
      <c r="XT44" s="276"/>
      <c r="XU44" s="276"/>
      <c r="XV44" s="276"/>
      <c r="XW44" s="276"/>
      <c r="XX44" s="276"/>
      <c r="XY44" s="276"/>
      <c r="XZ44" s="276"/>
      <c r="YA44" s="276"/>
      <c r="YB44" s="276"/>
      <c r="YC44" s="276"/>
      <c r="YD44" s="276"/>
      <c r="YE44" s="276"/>
      <c r="YF44" s="276"/>
      <c r="YG44" s="276"/>
      <c r="YH44" s="276"/>
      <c r="YI44" s="276"/>
      <c r="YJ44" s="276"/>
      <c r="YK44" s="276"/>
      <c r="YL44" s="276"/>
      <c r="YM44" s="276"/>
      <c r="YN44" s="276"/>
      <c r="YO44" s="276"/>
      <c r="YP44" s="276"/>
      <c r="YQ44" s="276"/>
      <c r="YR44" s="276"/>
      <c r="YS44" s="276"/>
      <c r="YT44" s="276"/>
      <c r="YU44" s="276"/>
      <c r="YV44" s="276"/>
      <c r="YW44" s="276"/>
      <c r="YX44" s="276"/>
      <c r="YY44" s="276"/>
      <c r="YZ44" s="276"/>
      <c r="ZA44" s="276"/>
      <c r="ZB44" s="276"/>
      <c r="ZC44" s="276"/>
      <c r="ZD44" s="276"/>
      <c r="ZE44" s="276"/>
      <c r="ZF44" s="276"/>
      <c r="ZG44" s="276"/>
      <c r="ZH44" s="276"/>
      <c r="ZI44" s="276"/>
      <c r="ZJ44" s="276"/>
      <c r="ZK44" s="276"/>
      <c r="ZL44" s="276"/>
      <c r="ZM44" s="276"/>
      <c r="ZN44" s="276"/>
      <c r="ZO44" s="276"/>
      <c r="ZP44" s="276"/>
      <c r="ZQ44" s="276"/>
      <c r="ZR44" s="276"/>
      <c r="ZS44" s="276"/>
      <c r="ZT44" s="276"/>
      <c r="ZU44" s="276"/>
      <c r="ZV44" s="276"/>
      <c r="ZW44" s="276"/>
      <c r="ZX44" s="276"/>
      <c r="ZY44" s="276"/>
      <c r="ZZ44" s="276"/>
      <c r="AAA44" s="276"/>
      <c r="AAB44" s="276"/>
      <c r="AAC44" s="276"/>
      <c r="AAD44" s="276"/>
      <c r="AAE44" s="276"/>
      <c r="AAF44" s="276"/>
      <c r="AAG44" s="276"/>
      <c r="AAH44" s="276"/>
      <c r="AAI44" s="276"/>
      <c r="AAJ44" s="276"/>
      <c r="AAK44" s="276"/>
      <c r="AAL44" s="276"/>
      <c r="AAM44" s="276"/>
      <c r="AAN44" s="276"/>
      <c r="AAO44" s="276"/>
      <c r="AAP44" s="276"/>
      <c r="AAQ44" s="276"/>
      <c r="AAR44" s="276"/>
      <c r="AAS44" s="276"/>
      <c r="AAT44" s="276"/>
      <c r="AAU44" s="276"/>
      <c r="AAV44" s="276"/>
      <c r="AAW44" s="276"/>
      <c r="AAX44" s="276"/>
      <c r="AAY44" s="276"/>
      <c r="AAZ44" s="276"/>
      <c r="ABA44" s="276"/>
      <c r="ABB44" s="276"/>
      <c r="ABC44" s="276"/>
      <c r="ABD44" s="276"/>
      <c r="ABE44" s="276"/>
      <c r="ABF44" s="276"/>
      <c r="ABG44" s="276"/>
      <c r="ABH44" s="276"/>
      <c r="ABI44" s="276"/>
      <c r="ABJ44" s="276"/>
      <c r="ABK44" s="276"/>
      <c r="ABL44" s="276"/>
      <c r="ABM44" s="276"/>
      <c r="ABN44" s="276"/>
      <c r="ABO44" s="276"/>
      <c r="ABP44" s="276"/>
      <c r="ABQ44" s="276"/>
      <c r="ABR44" s="276"/>
      <c r="ABS44" s="276"/>
      <c r="ABT44" s="276"/>
      <c r="ABU44" s="276"/>
      <c r="ABV44" s="276"/>
      <c r="ABW44" s="276"/>
      <c r="ABX44" s="276"/>
      <c r="ABY44" s="276"/>
      <c r="ABZ44" s="276"/>
      <c r="ACA44" s="276"/>
      <c r="ACB44" s="276"/>
      <c r="ACC44" s="276"/>
      <c r="ACD44" s="276"/>
      <c r="ACE44" s="276"/>
      <c r="ACF44" s="276"/>
      <c r="ACG44" s="276"/>
      <c r="ACH44" s="276"/>
      <c r="ACI44" s="276"/>
      <c r="ACJ44" s="276"/>
      <c r="ACK44" s="276"/>
      <c r="ACL44" s="276"/>
      <c r="ACM44" s="276"/>
      <c r="ACN44" s="276"/>
      <c r="ACO44" s="276"/>
      <c r="ACP44" s="276"/>
      <c r="ACQ44" s="276"/>
      <c r="ACR44" s="276"/>
      <c r="ACS44" s="276"/>
      <c r="ACT44" s="276"/>
      <c r="ACU44" s="276"/>
      <c r="ACV44" s="276"/>
      <c r="ACW44" s="276"/>
      <c r="ACX44" s="276"/>
      <c r="ACY44" s="276"/>
      <c r="ACZ44" s="276"/>
      <c r="ADA44" s="276"/>
      <c r="ADB44" s="276"/>
      <c r="ADC44" s="276"/>
      <c r="ADD44" s="276"/>
      <c r="ADE44" s="276"/>
      <c r="ADF44" s="276"/>
      <c r="ADG44" s="276"/>
      <c r="ADH44" s="276"/>
      <c r="ADI44" s="276"/>
      <c r="ADJ44" s="276"/>
      <c r="ADK44" s="276"/>
      <c r="ADL44" s="276"/>
      <c r="ADM44" s="276"/>
      <c r="ADN44" s="276"/>
      <c r="ADO44" s="276"/>
      <c r="ADP44" s="276"/>
      <c r="ADQ44" s="276"/>
      <c r="ADR44" s="276"/>
      <c r="ADS44" s="276"/>
      <c r="ADT44" s="276"/>
      <c r="ADU44" s="276"/>
      <c r="ADV44" s="276"/>
      <c r="ADW44" s="276"/>
      <c r="ADX44" s="276"/>
      <c r="ADY44" s="276"/>
      <c r="ADZ44" s="276"/>
      <c r="AEA44" s="276"/>
      <c r="AEB44" s="276"/>
      <c r="AEC44" s="276"/>
      <c r="AED44" s="276"/>
      <c r="AEE44" s="276"/>
      <c r="AEF44" s="276"/>
      <c r="AEG44" s="276"/>
      <c r="AEH44" s="276"/>
      <c r="AEI44" s="276"/>
      <c r="AEJ44" s="276"/>
      <c r="AEK44" s="276"/>
      <c r="AEL44" s="276"/>
      <c r="AEM44" s="276"/>
      <c r="AEN44" s="276"/>
      <c r="AEO44" s="276"/>
      <c r="AEP44" s="276"/>
      <c r="AEQ44" s="276"/>
      <c r="AER44" s="276"/>
      <c r="AES44" s="276"/>
      <c r="AET44" s="276"/>
      <c r="AEU44" s="276"/>
      <c r="AEV44" s="276"/>
      <c r="AEW44" s="276"/>
      <c r="AEX44" s="276"/>
      <c r="AEY44" s="276"/>
      <c r="AEZ44" s="276"/>
      <c r="AFA44" s="276"/>
      <c r="AFB44" s="276"/>
      <c r="AFC44" s="276"/>
      <c r="AFD44" s="276"/>
      <c r="AFE44" s="276"/>
      <c r="AFF44" s="276"/>
      <c r="AFG44" s="276"/>
      <c r="AFH44" s="276"/>
      <c r="AFI44" s="276"/>
      <c r="AFJ44" s="276"/>
      <c r="AFK44" s="276"/>
      <c r="AFL44" s="276"/>
      <c r="AFM44" s="276"/>
      <c r="AFN44" s="276"/>
      <c r="AFO44" s="276"/>
      <c r="AFP44" s="276"/>
      <c r="AFQ44" s="276"/>
      <c r="AFR44" s="276"/>
      <c r="AFS44" s="276"/>
      <c r="AFT44" s="276"/>
      <c r="AFU44" s="276"/>
      <c r="AFV44" s="276"/>
      <c r="AFW44" s="276"/>
      <c r="AFX44" s="276"/>
      <c r="AFY44" s="276"/>
      <c r="AFZ44" s="276"/>
      <c r="AGA44" s="276"/>
      <c r="AGB44" s="276"/>
      <c r="AGC44" s="276"/>
      <c r="AGD44" s="276"/>
      <c r="AGE44" s="276"/>
      <c r="AGF44" s="276"/>
      <c r="AGG44" s="276"/>
      <c r="AGH44" s="276"/>
      <c r="AGI44" s="276"/>
      <c r="AGJ44" s="276"/>
      <c r="AGK44" s="276"/>
      <c r="AGL44" s="276"/>
      <c r="AGM44" s="276"/>
      <c r="AGN44" s="276"/>
      <c r="AGO44" s="276"/>
      <c r="AGP44" s="276"/>
      <c r="AGQ44" s="276"/>
      <c r="AGR44" s="276"/>
      <c r="AGS44" s="276"/>
      <c r="AGT44" s="276"/>
      <c r="AGU44" s="276"/>
      <c r="AGV44" s="276"/>
      <c r="AGW44" s="276"/>
      <c r="AGX44" s="276"/>
      <c r="AGY44" s="276"/>
      <c r="AGZ44" s="276"/>
      <c r="AHA44" s="276"/>
      <c r="AHB44" s="276"/>
      <c r="AHC44" s="276"/>
      <c r="AHD44" s="276"/>
      <c r="AHE44" s="276"/>
      <c r="AHF44" s="276"/>
      <c r="AHG44" s="276"/>
      <c r="AHH44" s="276"/>
      <c r="AHI44" s="276"/>
      <c r="AHJ44" s="276"/>
      <c r="AHK44" s="276"/>
      <c r="AHL44" s="276"/>
      <c r="AHM44" s="276"/>
      <c r="AHN44" s="276"/>
      <c r="AHO44" s="276"/>
      <c r="AHP44" s="276"/>
      <c r="AHQ44" s="276"/>
      <c r="AHR44" s="276"/>
      <c r="AHS44" s="276"/>
      <c r="AHT44" s="276"/>
      <c r="AHU44" s="276"/>
      <c r="AHV44" s="276"/>
      <c r="AHW44" s="276"/>
      <c r="AHX44" s="276"/>
      <c r="AHY44" s="276"/>
      <c r="AHZ44" s="276"/>
      <c r="AIA44" s="276"/>
      <c r="AIB44" s="276"/>
      <c r="AIC44" s="276"/>
      <c r="AID44" s="276"/>
      <c r="AIE44" s="276"/>
      <c r="AIF44" s="276"/>
      <c r="AIG44" s="276"/>
      <c r="AIH44" s="276"/>
      <c r="AII44" s="276"/>
      <c r="AIJ44" s="276"/>
      <c r="AIK44" s="276"/>
      <c r="AIL44" s="276"/>
      <c r="AIM44" s="276"/>
      <c r="AIN44" s="276"/>
      <c r="AIO44" s="276"/>
      <c r="AIP44" s="276"/>
      <c r="AIQ44" s="276"/>
      <c r="AIR44" s="276"/>
      <c r="AIS44" s="276"/>
      <c r="AIT44" s="276"/>
      <c r="AIU44" s="276"/>
      <c r="AIV44" s="276"/>
      <c r="AIW44" s="276"/>
      <c r="AIX44" s="276"/>
      <c r="AIY44" s="276"/>
      <c r="AIZ44" s="276"/>
      <c r="AJA44" s="276"/>
      <c r="AJB44" s="276"/>
      <c r="AJC44" s="276"/>
      <c r="AJD44" s="276"/>
      <c r="AJE44" s="276"/>
      <c r="AJF44" s="276"/>
      <c r="AJG44" s="276"/>
      <c r="AJH44" s="276"/>
      <c r="AJI44" s="276"/>
      <c r="AJJ44" s="276"/>
      <c r="AJK44" s="276"/>
      <c r="AJL44" s="276"/>
      <c r="AJM44" s="276"/>
      <c r="AJN44" s="276"/>
      <c r="AJO44" s="276"/>
      <c r="AJP44" s="276"/>
      <c r="AJQ44" s="276"/>
      <c r="AJR44" s="276"/>
      <c r="AJS44" s="276"/>
      <c r="AJT44" s="276"/>
      <c r="AJU44" s="276"/>
      <c r="AJV44" s="276"/>
      <c r="AJW44" s="276"/>
      <c r="AJX44" s="276"/>
      <c r="AJY44" s="276"/>
      <c r="AJZ44" s="276"/>
      <c r="AKA44" s="276"/>
      <c r="AKB44" s="276"/>
      <c r="AKC44" s="276"/>
      <c r="AKD44" s="276"/>
      <c r="AKE44" s="276"/>
      <c r="AKF44" s="276"/>
    </row>
    <row r="45" spans="1:968" s="174" customFormat="1">
      <c r="B45" s="206"/>
      <c r="C45" s="519" t="s">
        <v>532</v>
      </c>
      <c r="D45" s="209"/>
      <c r="E45" s="206"/>
      <c r="F45" s="206"/>
      <c r="G45" s="206"/>
      <c r="H45" s="210"/>
      <c r="I45" s="189"/>
      <c r="J45" s="189"/>
      <c r="K45" s="190"/>
      <c r="L45" s="191"/>
      <c r="M45" s="947">
        <v>35500.28</v>
      </c>
      <c r="N45" s="192">
        <v>35500.28</v>
      </c>
      <c r="O45" s="192"/>
      <c r="P45" s="192">
        <f t="shared" si="12"/>
        <v>32931.614100185529</v>
      </c>
      <c r="Q45" s="192">
        <f t="shared" si="13"/>
        <v>32931.614100185529</v>
      </c>
      <c r="R45" s="187"/>
      <c r="S45" s="266"/>
      <c r="T45" s="207"/>
      <c r="U45" s="207"/>
      <c r="W45" s="276"/>
      <c r="X45" s="276"/>
      <c r="Y45" s="276"/>
      <c r="Z45" s="276"/>
      <c r="AA45" s="276"/>
      <c r="AB45" s="276"/>
      <c r="AC45" s="276"/>
      <c r="AD45" s="276"/>
      <c r="AE45" s="276"/>
      <c r="AF45" s="276"/>
      <c r="AG45" s="276"/>
      <c r="AH45" s="276"/>
      <c r="AI45" s="276"/>
      <c r="AJ45" s="276"/>
      <c r="AK45" s="276"/>
      <c r="AL45" s="276"/>
      <c r="AM45" s="276"/>
      <c r="AN45" s="276"/>
      <c r="AO45" s="276"/>
      <c r="AP45" s="276"/>
      <c r="AQ45" s="276"/>
      <c r="AR45" s="276"/>
      <c r="AS45" s="276"/>
      <c r="AT45" s="276"/>
      <c r="AU45" s="276"/>
      <c r="AV45" s="276"/>
      <c r="AW45" s="276"/>
      <c r="AX45" s="276"/>
      <c r="AY45" s="276"/>
      <c r="AZ45" s="276"/>
      <c r="BA45" s="276"/>
      <c r="BB45" s="276"/>
      <c r="BC45" s="276"/>
      <c r="BD45" s="276"/>
      <c r="BE45" s="276"/>
      <c r="BF45" s="276"/>
      <c r="BG45" s="276"/>
      <c r="BH45" s="276"/>
      <c r="BI45" s="276"/>
      <c r="BJ45" s="276"/>
      <c r="BK45" s="276"/>
      <c r="BL45" s="276"/>
      <c r="BM45" s="276"/>
      <c r="BN45" s="276"/>
      <c r="BO45" s="276"/>
      <c r="BP45" s="276"/>
      <c r="BQ45" s="276"/>
      <c r="BR45" s="276"/>
      <c r="BS45" s="276"/>
      <c r="BT45" s="276"/>
      <c r="BU45" s="276"/>
      <c r="BV45" s="276"/>
      <c r="BW45" s="276"/>
      <c r="BX45" s="276"/>
      <c r="BY45" s="276"/>
      <c r="BZ45" s="276"/>
      <c r="CA45" s="276"/>
      <c r="CB45" s="276"/>
      <c r="CC45" s="276"/>
      <c r="CD45" s="276"/>
      <c r="CE45" s="276"/>
      <c r="CF45" s="276"/>
      <c r="CG45" s="276"/>
      <c r="CH45" s="276"/>
      <c r="CI45" s="276"/>
      <c r="CJ45" s="276"/>
      <c r="CK45" s="276"/>
      <c r="CL45" s="276"/>
      <c r="CM45" s="276"/>
      <c r="CN45" s="276"/>
      <c r="CO45" s="276"/>
      <c r="CP45" s="276"/>
      <c r="CQ45" s="276"/>
      <c r="CR45" s="276"/>
      <c r="CS45" s="276"/>
      <c r="CT45" s="276"/>
      <c r="CU45" s="276"/>
      <c r="CV45" s="276"/>
      <c r="CW45" s="276"/>
      <c r="CX45" s="276"/>
      <c r="CY45" s="276"/>
      <c r="CZ45" s="276"/>
      <c r="DA45" s="276"/>
      <c r="DB45" s="276"/>
      <c r="DC45" s="276"/>
      <c r="DD45" s="276"/>
      <c r="DE45" s="276"/>
      <c r="DF45" s="276"/>
      <c r="DG45" s="276"/>
      <c r="DH45" s="276"/>
      <c r="DI45" s="276"/>
      <c r="DJ45" s="276"/>
      <c r="DK45" s="276"/>
      <c r="DL45" s="276"/>
      <c r="DM45" s="276"/>
      <c r="DN45" s="276"/>
      <c r="DO45" s="276"/>
      <c r="DP45" s="276"/>
      <c r="DQ45" s="276"/>
      <c r="DR45" s="276"/>
      <c r="DS45" s="276"/>
      <c r="DT45" s="276"/>
      <c r="DU45" s="276"/>
      <c r="DV45" s="276"/>
      <c r="DW45" s="276"/>
      <c r="DX45" s="276"/>
      <c r="DY45" s="276"/>
      <c r="DZ45" s="276"/>
      <c r="EA45" s="276"/>
      <c r="EB45" s="276"/>
      <c r="EC45" s="276"/>
      <c r="ED45" s="276"/>
      <c r="EE45" s="276"/>
      <c r="EF45" s="276"/>
      <c r="EG45" s="276"/>
      <c r="EH45" s="276"/>
      <c r="EI45" s="276"/>
      <c r="EJ45" s="276"/>
      <c r="EK45" s="276"/>
      <c r="EL45" s="276"/>
      <c r="EM45" s="276"/>
      <c r="EN45" s="276"/>
      <c r="EO45" s="276"/>
      <c r="EP45" s="276"/>
      <c r="EQ45" s="276"/>
      <c r="ER45" s="276"/>
      <c r="ES45" s="276"/>
      <c r="ET45" s="276"/>
      <c r="EU45" s="276"/>
      <c r="EV45" s="276"/>
      <c r="EW45" s="276"/>
      <c r="EX45" s="276"/>
      <c r="EY45" s="276"/>
      <c r="EZ45" s="276"/>
      <c r="FA45" s="276"/>
      <c r="FB45" s="276"/>
      <c r="FC45" s="276"/>
      <c r="FD45" s="276"/>
      <c r="FE45" s="276"/>
      <c r="FF45" s="276"/>
      <c r="FG45" s="276"/>
      <c r="FH45" s="276"/>
      <c r="FI45" s="276"/>
      <c r="FJ45" s="276"/>
      <c r="FK45" s="276"/>
      <c r="FL45" s="276"/>
      <c r="FM45" s="276"/>
      <c r="FN45" s="276"/>
      <c r="FO45" s="276"/>
      <c r="FP45" s="276"/>
      <c r="FQ45" s="276"/>
      <c r="FR45" s="276"/>
      <c r="FS45" s="276"/>
      <c r="FT45" s="276"/>
      <c r="FU45" s="276"/>
      <c r="FV45" s="276"/>
      <c r="FW45" s="276"/>
      <c r="FX45" s="276"/>
      <c r="FY45" s="276"/>
      <c r="FZ45" s="276"/>
      <c r="GA45" s="276"/>
      <c r="GB45" s="276"/>
      <c r="GC45" s="276"/>
      <c r="GD45" s="276"/>
      <c r="GE45" s="276"/>
      <c r="GF45" s="276"/>
      <c r="GG45" s="276"/>
      <c r="GH45" s="276"/>
      <c r="GI45" s="276"/>
      <c r="GJ45" s="276"/>
      <c r="GK45" s="276"/>
      <c r="GL45" s="276"/>
      <c r="GM45" s="276"/>
      <c r="GN45" s="276"/>
      <c r="GO45" s="276"/>
      <c r="GP45" s="276"/>
      <c r="GQ45" s="276"/>
      <c r="GR45" s="276"/>
      <c r="GS45" s="276"/>
      <c r="GT45" s="276"/>
      <c r="GU45" s="276"/>
      <c r="GV45" s="276"/>
      <c r="GW45" s="276"/>
      <c r="GX45" s="276"/>
      <c r="GY45" s="276"/>
      <c r="GZ45" s="276"/>
      <c r="HA45" s="276"/>
      <c r="HB45" s="276"/>
      <c r="HC45" s="276"/>
      <c r="HD45" s="276"/>
      <c r="HE45" s="276"/>
      <c r="HF45" s="276"/>
      <c r="HG45" s="276"/>
      <c r="HH45" s="276"/>
      <c r="HI45" s="276"/>
      <c r="HJ45" s="276"/>
      <c r="HK45" s="276"/>
      <c r="HL45" s="276"/>
      <c r="HM45" s="276"/>
      <c r="HN45" s="276"/>
      <c r="HO45" s="276"/>
      <c r="HP45" s="276"/>
      <c r="HQ45" s="276"/>
      <c r="HR45" s="276"/>
      <c r="HS45" s="276"/>
      <c r="HT45" s="276"/>
      <c r="HU45" s="276"/>
      <c r="HV45" s="276"/>
      <c r="HW45" s="276"/>
      <c r="HX45" s="276"/>
      <c r="HY45" s="276"/>
      <c r="HZ45" s="276"/>
      <c r="IA45" s="276"/>
      <c r="IB45" s="276"/>
      <c r="IC45" s="276"/>
      <c r="ID45" s="276"/>
      <c r="IE45" s="276"/>
      <c r="IF45" s="276"/>
      <c r="IG45" s="276"/>
      <c r="IH45" s="276"/>
      <c r="II45" s="276"/>
      <c r="IJ45" s="276"/>
      <c r="IK45" s="276"/>
      <c r="IL45" s="276"/>
      <c r="IM45" s="276"/>
      <c r="IN45" s="276"/>
      <c r="IO45" s="276"/>
      <c r="IP45" s="276"/>
      <c r="IQ45" s="276"/>
      <c r="IR45" s="276"/>
      <c r="IS45" s="276"/>
      <c r="IT45" s="276"/>
      <c r="IU45" s="276"/>
      <c r="IV45" s="276"/>
      <c r="IW45" s="276"/>
      <c r="IX45" s="276"/>
      <c r="IY45" s="276"/>
      <c r="IZ45" s="276"/>
      <c r="JA45" s="276"/>
      <c r="JB45" s="276"/>
      <c r="JC45" s="276"/>
      <c r="JD45" s="276"/>
      <c r="JE45" s="276"/>
      <c r="JF45" s="276"/>
      <c r="JG45" s="276"/>
      <c r="JH45" s="276"/>
      <c r="JI45" s="276"/>
      <c r="JJ45" s="276"/>
      <c r="JK45" s="276"/>
      <c r="JL45" s="276"/>
      <c r="JM45" s="276"/>
      <c r="JN45" s="276"/>
      <c r="JO45" s="276"/>
      <c r="JP45" s="276"/>
      <c r="JQ45" s="276"/>
      <c r="JR45" s="276"/>
      <c r="JS45" s="276"/>
      <c r="JT45" s="276"/>
      <c r="JU45" s="276"/>
      <c r="JV45" s="276"/>
      <c r="JW45" s="276"/>
      <c r="JX45" s="276"/>
      <c r="JY45" s="276"/>
      <c r="JZ45" s="276"/>
      <c r="KA45" s="276"/>
      <c r="KB45" s="276"/>
      <c r="KC45" s="276"/>
      <c r="KD45" s="276"/>
      <c r="KE45" s="276"/>
      <c r="KF45" s="276"/>
      <c r="KG45" s="276"/>
      <c r="KH45" s="276"/>
      <c r="KI45" s="276"/>
      <c r="KJ45" s="276"/>
      <c r="KK45" s="276"/>
      <c r="KL45" s="276"/>
      <c r="KM45" s="276"/>
      <c r="KN45" s="276"/>
      <c r="KO45" s="276"/>
      <c r="KP45" s="276"/>
      <c r="KQ45" s="276"/>
      <c r="KR45" s="276"/>
      <c r="KS45" s="276"/>
      <c r="KT45" s="276"/>
      <c r="KU45" s="276"/>
      <c r="KV45" s="276"/>
      <c r="KW45" s="276"/>
      <c r="KX45" s="276"/>
      <c r="KY45" s="276"/>
      <c r="KZ45" s="276"/>
      <c r="LA45" s="276"/>
      <c r="LB45" s="276"/>
      <c r="LC45" s="276"/>
      <c r="LD45" s="276"/>
      <c r="LE45" s="276"/>
      <c r="LF45" s="276"/>
      <c r="LG45" s="276"/>
      <c r="LH45" s="276"/>
      <c r="LI45" s="276"/>
      <c r="LJ45" s="276"/>
      <c r="LK45" s="276"/>
      <c r="LL45" s="276"/>
      <c r="LM45" s="276"/>
      <c r="LN45" s="276"/>
      <c r="LO45" s="276"/>
      <c r="LP45" s="276"/>
      <c r="LQ45" s="276"/>
      <c r="LR45" s="276"/>
      <c r="LS45" s="276"/>
      <c r="LT45" s="276"/>
      <c r="LU45" s="276"/>
      <c r="LV45" s="276"/>
      <c r="LW45" s="276"/>
      <c r="LX45" s="276"/>
      <c r="LY45" s="276"/>
      <c r="LZ45" s="276"/>
      <c r="MA45" s="276"/>
      <c r="MB45" s="276"/>
      <c r="MC45" s="276"/>
      <c r="MD45" s="276"/>
      <c r="ME45" s="276"/>
      <c r="MF45" s="276"/>
      <c r="MG45" s="276"/>
      <c r="MH45" s="276"/>
      <c r="MI45" s="276"/>
      <c r="MJ45" s="276"/>
      <c r="MK45" s="276"/>
      <c r="ML45" s="276"/>
      <c r="MM45" s="276"/>
      <c r="MN45" s="276"/>
      <c r="MO45" s="276"/>
      <c r="MP45" s="276"/>
      <c r="MQ45" s="276"/>
      <c r="MR45" s="276"/>
      <c r="MS45" s="276"/>
      <c r="MT45" s="276"/>
      <c r="MU45" s="276"/>
      <c r="MV45" s="276"/>
      <c r="MW45" s="276"/>
      <c r="MX45" s="276"/>
      <c r="MY45" s="276"/>
      <c r="MZ45" s="276"/>
      <c r="NA45" s="276"/>
      <c r="NB45" s="276"/>
      <c r="NC45" s="276"/>
      <c r="ND45" s="276"/>
      <c r="NE45" s="276"/>
      <c r="NF45" s="276"/>
      <c r="NG45" s="276"/>
      <c r="NH45" s="276"/>
      <c r="NI45" s="276"/>
      <c r="NJ45" s="276"/>
      <c r="NK45" s="276"/>
      <c r="NL45" s="276"/>
      <c r="NM45" s="276"/>
      <c r="NN45" s="276"/>
      <c r="NO45" s="276"/>
      <c r="NP45" s="276"/>
      <c r="NQ45" s="276"/>
      <c r="NR45" s="276"/>
      <c r="NS45" s="276"/>
      <c r="NT45" s="276"/>
      <c r="NU45" s="276"/>
      <c r="NV45" s="276"/>
      <c r="NW45" s="276"/>
      <c r="NX45" s="276"/>
      <c r="NY45" s="276"/>
      <c r="NZ45" s="276"/>
      <c r="OA45" s="276"/>
      <c r="OB45" s="276"/>
      <c r="OC45" s="276"/>
      <c r="OD45" s="276"/>
      <c r="OE45" s="276"/>
      <c r="OF45" s="276"/>
      <c r="OG45" s="276"/>
      <c r="OH45" s="276"/>
      <c r="OI45" s="276"/>
      <c r="OJ45" s="276"/>
      <c r="OK45" s="276"/>
      <c r="OL45" s="276"/>
      <c r="OM45" s="276"/>
      <c r="ON45" s="276"/>
      <c r="OO45" s="276"/>
      <c r="OP45" s="276"/>
      <c r="OQ45" s="276"/>
      <c r="OR45" s="276"/>
      <c r="OS45" s="276"/>
      <c r="OT45" s="276"/>
      <c r="OU45" s="276"/>
      <c r="OV45" s="276"/>
      <c r="OW45" s="276"/>
      <c r="OX45" s="276"/>
      <c r="OY45" s="276"/>
      <c r="OZ45" s="276"/>
      <c r="PA45" s="276"/>
      <c r="PB45" s="276"/>
      <c r="PC45" s="276"/>
      <c r="PD45" s="276"/>
      <c r="PE45" s="276"/>
      <c r="PF45" s="276"/>
      <c r="PG45" s="276"/>
      <c r="PH45" s="276"/>
      <c r="PI45" s="276"/>
      <c r="PJ45" s="276"/>
      <c r="PK45" s="276"/>
      <c r="PL45" s="276"/>
      <c r="PM45" s="276"/>
      <c r="PN45" s="276"/>
      <c r="PO45" s="276"/>
      <c r="PP45" s="276"/>
      <c r="PQ45" s="276"/>
      <c r="PR45" s="276"/>
      <c r="PS45" s="276"/>
      <c r="PT45" s="276"/>
      <c r="PU45" s="276"/>
      <c r="PV45" s="276"/>
      <c r="PW45" s="276"/>
      <c r="PX45" s="276"/>
      <c r="PY45" s="276"/>
      <c r="PZ45" s="276"/>
      <c r="QA45" s="276"/>
      <c r="QB45" s="276"/>
      <c r="QC45" s="276"/>
      <c r="QD45" s="276"/>
      <c r="QE45" s="276"/>
      <c r="QF45" s="276"/>
      <c r="QG45" s="276"/>
      <c r="QH45" s="276"/>
      <c r="QI45" s="276"/>
      <c r="QJ45" s="276"/>
      <c r="QK45" s="276"/>
      <c r="QL45" s="276"/>
      <c r="QM45" s="276"/>
      <c r="QN45" s="276"/>
      <c r="QO45" s="276"/>
      <c r="QP45" s="276"/>
      <c r="QQ45" s="276"/>
      <c r="QR45" s="276"/>
      <c r="QS45" s="276"/>
      <c r="QT45" s="276"/>
      <c r="QU45" s="276"/>
      <c r="QV45" s="276"/>
      <c r="QW45" s="276"/>
      <c r="QX45" s="276"/>
      <c r="QY45" s="276"/>
      <c r="QZ45" s="276"/>
      <c r="RA45" s="276"/>
      <c r="RB45" s="276"/>
      <c r="RC45" s="276"/>
      <c r="RD45" s="276"/>
      <c r="RE45" s="276"/>
      <c r="RF45" s="276"/>
      <c r="RG45" s="276"/>
      <c r="RH45" s="276"/>
      <c r="RI45" s="276"/>
      <c r="RJ45" s="276"/>
      <c r="RK45" s="276"/>
      <c r="RL45" s="276"/>
      <c r="RM45" s="276"/>
      <c r="RN45" s="276"/>
      <c r="RO45" s="276"/>
      <c r="RP45" s="276"/>
      <c r="RQ45" s="276"/>
      <c r="RR45" s="276"/>
      <c r="RS45" s="276"/>
      <c r="RT45" s="276"/>
      <c r="RU45" s="276"/>
      <c r="RV45" s="276"/>
      <c r="RW45" s="276"/>
      <c r="RX45" s="276"/>
      <c r="RY45" s="276"/>
      <c r="RZ45" s="276"/>
      <c r="SA45" s="276"/>
      <c r="SB45" s="276"/>
      <c r="SC45" s="276"/>
      <c r="SD45" s="276"/>
      <c r="SE45" s="276"/>
      <c r="SF45" s="276"/>
      <c r="SG45" s="276"/>
      <c r="SH45" s="276"/>
      <c r="SI45" s="276"/>
      <c r="SJ45" s="276"/>
      <c r="SK45" s="276"/>
      <c r="SL45" s="276"/>
      <c r="SM45" s="276"/>
      <c r="SN45" s="276"/>
      <c r="SO45" s="276"/>
      <c r="SP45" s="276"/>
      <c r="SQ45" s="276"/>
      <c r="SR45" s="276"/>
      <c r="SS45" s="276"/>
      <c r="ST45" s="276"/>
      <c r="SU45" s="276"/>
      <c r="SV45" s="276"/>
      <c r="SW45" s="276"/>
      <c r="SX45" s="276"/>
      <c r="SY45" s="276"/>
      <c r="SZ45" s="276"/>
      <c r="TA45" s="276"/>
      <c r="TB45" s="276"/>
      <c r="TC45" s="276"/>
      <c r="TD45" s="276"/>
      <c r="TE45" s="276"/>
      <c r="TF45" s="276"/>
      <c r="TG45" s="276"/>
      <c r="TH45" s="276"/>
      <c r="TI45" s="276"/>
      <c r="TJ45" s="276"/>
      <c r="TK45" s="276"/>
      <c r="TL45" s="276"/>
      <c r="TM45" s="276"/>
      <c r="TN45" s="276"/>
      <c r="TO45" s="276"/>
      <c r="TP45" s="276"/>
      <c r="TQ45" s="276"/>
      <c r="TR45" s="276"/>
      <c r="TS45" s="276"/>
      <c r="TT45" s="276"/>
      <c r="TU45" s="276"/>
      <c r="TV45" s="276"/>
      <c r="TW45" s="276"/>
      <c r="TX45" s="276"/>
      <c r="TY45" s="276"/>
      <c r="TZ45" s="276"/>
      <c r="UA45" s="276"/>
      <c r="UB45" s="276"/>
      <c r="UC45" s="276"/>
      <c r="UD45" s="276"/>
      <c r="UE45" s="276"/>
      <c r="UF45" s="276"/>
      <c r="UG45" s="276"/>
      <c r="UH45" s="276"/>
      <c r="UI45" s="276"/>
      <c r="UJ45" s="276"/>
      <c r="UK45" s="276"/>
      <c r="UL45" s="276"/>
      <c r="UM45" s="276"/>
      <c r="UN45" s="276"/>
      <c r="UO45" s="276"/>
      <c r="UP45" s="276"/>
      <c r="UQ45" s="276"/>
      <c r="UR45" s="276"/>
      <c r="US45" s="276"/>
      <c r="UT45" s="276"/>
      <c r="UU45" s="276"/>
      <c r="UV45" s="276"/>
      <c r="UW45" s="276"/>
      <c r="UX45" s="276"/>
      <c r="UY45" s="276"/>
      <c r="UZ45" s="276"/>
      <c r="VA45" s="276"/>
      <c r="VB45" s="276"/>
      <c r="VC45" s="276"/>
      <c r="VD45" s="276"/>
      <c r="VE45" s="276"/>
      <c r="VF45" s="276"/>
      <c r="VG45" s="276"/>
      <c r="VH45" s="276"/>
      <c r="VI45" s="276"/>
      <c r="VJ45" s="276"/>
      <c r="VK45" s="276"/>
      <c r="VL45" s="276"/>
      <c r="VM45" s="276"/>
      <c r="VN45" s="276"/>
      <c r="VO45" s="276"/>
      <c r="VP45" s="276"/>
      <c r="VQ45" s="276"/>
      <c r="VR45" s="276"/>
      <c r="VS45" s="276"/>
      <c r="VT45" s="276"/>
      <c r="VU45" s="276"/>
      <c r="VV45" s="276"/>
      <c r="VW45" s="276"/>
      <c r="VX45" s="276"/>
      <c r="VY45" s="276"/>
      <c r="VZ45" s="276"/>
      <c r="WA45" s="276"/>
      <c r="WB45" s="276"/>
      <c r="WC45" s="276"/>
      <c r="WD45" s="276"/>
      <c r="WE45" s="276"/>
      <c r="WF45" s="276"/>
      <c r="WG45" s="276"/>
      <c r="WH45" s="276"/>
      <c r="WI45" s="276"/>
      <c r="WJ45" s="276"/>
      <c r="WK45" s="276"/>
      <c r="WL45" s="276"/>
      <c r="WM45" s="276"/>
      <c r="WN45" s="276"/>
      <c r="WO45" s="276"/>
      <c r="WP45" s="276"/>
      <c r="WQ45" s="276"/>
      <c r="WR45" s="276"/>
      <c r="WS45" s="276"/>
      <c r="WT45" s="276"/>
      <c r="WU45" s="276"/>
      <c r="WV45" s="276"/>
      <c r="WW45" s="276"/>
      <c r="WX45" s="276"/>
      <c r="WY45" s="276"/>
      <c r="WZ45" s="276"/>
      <c r="XA45" s="276"/>
      <c r="XB45" s="276"/>
      <c r="XC45" s="276"/>
      <c r="XD45" s="276"/>
      <c r="XE45" s="276"/>
      <c r="XF45" s="276"/>
      <c r="XG45" s="276"/>
      <c r="XH45" s="276"/>
      <c r="XI45" s="276"/>
      <c r="XJ45" s="276"/>
      <c r="XK45" s="276"/>
      <c r="XL45" s="276"/>
      <c r="XM45" s="276"/>
      <c r="XN45" s="276"/>
      <c r="XO45" s="276"/>
      <c r="XP45" s="276"/>
      <c r="XQ45" s="276"/>
      <c r="XR45" s="276"/>
      <c r="XS45" s="276"/>
      <c r="XT45" s="276"/>
      <c r="XU45" s="276"/>
      <c r="XV45" s="276"/>
      <c r="XW45" s="276"/>
      <c r="XX45" s="276"/>
      <c r="XY45" s="276"/>
      <c r="XZ45" s="276"/>
      <c r="YA45" s="276"/>
      <c r="YB45" s="276"/>
      <c r="YC45" s="276"/>
      <c r="YD45" s="276"/>
      <c r="YE45" s="276"/>
      <c r="YF45" s="276"/>
      <c r="YG45" s="276"/>
      <c r="YH45" s="276"/>
      <c r="YI45" s="276"/>
      <c r="YJ45" s="276"/>
      <c r="YK45" s="276"/>
      <c r="YL45" s="276"/>
      <c r="YM45" s="276"/>
      <c r="YN45" s="276"/>
      <c r="YO45" s="276"/>
      <c r="YP45" s="276"/>
      <c r="YQ45" s="276"/>
      <c r="YR45" s="276"/>
      <c r="YS45" s="276"/>
      <c r="YT45" s="276"/>
      <c r="YU45" s="276"/>
      <c r="YV45" s="276"/>
      <c r="YW45" s="276"/>
      <c r="YX45" s="276"/>
      <c r="YY45" s="276"/>
      <c r="YZ45" s="276"/>
      <c r="ZA45" s="276"/>
      <c r="ZB45" s="276"/>
      <c r="ZC45" s="276"/>
      <c r="ZD45" s="276"/>
      <c r="ZE45" s="276"/>
      <c r="ZF45" s="276"/>
      <c r="ZG45" s="276"/>
      <c r="ZH45" s="276"/>
      <c r="ZI45" s="276"/>
      <c r="ZJ45" s="276"/>
      <c r="ZK45" s="276"/>
      <c r="ZL45" s="276"/>
      <c r="ZM45" s="276"/>
      <c r="ZN45" s="276"/>
      <c r="ZO45" s="276"/>
      <c r="ZP45" s="276"/>
      <c r="ZQ45" s="276"/>
      <c r="ZR45" s="276"/>
      <c r="ZS45" s="276"/>
      <c r="ZT45" s="276"/>
      <c r="ZU45" s="276"/>
      <c r="ZV45" s="276"/>
      <c r="ZW45" s="276"/>
      <c r="ZX45" s="276"/>
      <c r="ZY45" s="276"/>
      <c r="ZZ45" s="276"/>
      <c r="AAA45" s="276"/>
      <c r="AAB45" s="276"/>
      <c r="AAC45" s="276"/>
      <c r="AAD45" s="276"/>
      <c r="AAE45" s="276"/>
      <c r="AAF45" s="276"/>
      <c r="AAG45" s="276"/>
      <c r="AAH45" s="276"/>
      <c r="AAI45" s="276"/>
      <c r="AAJ45" s="276"/>
      <c r="AAK45" s="276"/>
      <c r="AAL45" s="276"/>
      <c r="AAM45" s="276"/>
      <c r="AAN45" s="276"/>
      <c r="AAO45" s="276"/>
      <c r="AAP45" s="276"/>
      <c r="AAQ45" s="276"/>
      <c r="AAR45" s="276"/>
      <c r="AAS45" s="276"/>
      <c r="AAT45" s="276"/>
      <c r="AAU45" s="276"/>
      <c r="AAV45" s="276"/>
      <c r="AAW45" s="276"/>
      <c r="AAX45" s="276"/>
      <c r="AAY45" s="276"/>
      <c r="AAZ45" s="276"/>
      <c r="ABA45" s="276"/>
      <c r="ABB45" s="276"/>
      <c r="ABC45" s="276"/>
      <c r="ABD45" s="276"/>
      <c r="ABE45" s="276"/>
      <c r="ABF45" s="276"/>
      <c r="ABG45" s="276"/>
      <c r="ABH45" s="276"/>
      <c r="ABI45" s="276"/>
      <c r="ABJ45" s="276"/>
      <c r="ABK45" s="276"/>
      <c r="ABL45" s="276"/>
      <c r="ABM45" s="276"/>
      <c r="ABN45" s="276"/>
      <c r="ABO45" s="276"/>
      <c r="ABP45" s="276"/>
      <c r="ABQ45" s="276"/>
      <c r="ABR45" s="276"/>
      <c r="ABS45" s="276"/>
      <c r="ABT45" s="276"/>
      <c r="ABU45" s="276"/>
      <c r="ABV45" s="276"/>
      <c r="ABW45" s="276"/>
      <c r="ABX45" s="276"/>
      <c r="ABY45" s="276"/>
      <c r="ABZ45" s="276"/>
      <c r="ACA45" s="276"/>
      <c r="ACB45" s="276"/>
      <c r="ACC45" s="276"/>
      <c r="ACD45" s="276"/>
      <c r="ACE45" s="276"/>
      <c r="ACF45" s="276"/>
      <c r="ACG45" s="276"/>
      <c r="ACH45" s="276"/>
      <c r="ACI45" s="276"/>
      <c r="ACJ45" s="276"/>
      <c r="ACK45" s="276"/>
      <c r="ACL45" s="276"/>
      <c r="ACM45" s="276"/>
      <c r="ACN45" s="276"/>
      <c r="ACO45" s="276"/>
      <c r="ACP45" s="276"/>
      <c r="ACQ45" s="276"/>
      <c r="ACR45" s="276"/>
      <c r="ACS45" s="276"/>
      <c r="ACT45" s="276"/>
      <c r="ACU45" s="276"/>
      <c r="ACV45" s="276"/>
      <c r="ACW45" s="276"/>
      <c r="ACX45" s="276"/>
      <c r="ACY45" s="276"/>
      <c r="ACZ45" s="276"/>
      <c r="ADA45" s="276"/>
      <c r="ADB45" s="276"/>
      <c r="ADC45" s="276"/>
      <c r="ADD45" s="276"/>
      <c r="ADE45" s="276"/>
      <c r="ADF45" s="276"/>
      <c r="ADG45" s="276"/>
      <c r="ADH45" s="276"/>
      <c r="ADI45" s="276"/>
      <c r="ADJ45" s="276"/>
      <c r="ADK45" s="276"/>
      <c r="ADL45" s="276"/>
      <c r="ADM45" s="276"/>
      <c r="ADN45" s="276"/>
      <c r="ADO45" s="276"/>
      <c r="ADP45" s="276"/>
      <c r="ADQ45" s="276"/>
      <c r="ADR45" s="276"/>
      <c r="ADS45" s="276"/>
      <c r="ADT45" s="276"/>
      <c r="ADU45" s="276"/>
      <c r="ADV45" s="276"/>
      <c r="ADW45" s="276"/>
      <c r="ADX45" s="276"/>
      <c r="ADY45" s="276"/>
      <c r="ADZ45" s="276"/>
      <c r="AEA45" s="276"/>
      <c r="AEB45" s="276"/>
      <c r="AEC45" s="276"/>
      <c r="AED45" s="276"/>
      <c r="AEE45" s="276"/>
      <c r="AEF45" s="276"/>
      <c r="AEG45" s="276"/>
      <c r="AEH45" s="276"/>
      <c r="AEI45" s="276"/>
      <c r="AEJ45" s="276"/>
      <c r="AEK45" s="276"/>
      <c r="AEL45" s="276"/>
      <c r="AEM45" s="276"/>
      <c r="AEN45" s="276"/>
      <c r="AEO45" s="276"/>
      <c r="AEP45" s="276"/>
      <c r="AEQ45" s="276"/>
      <c r="AER45" s="276"/>
      <c r="AES45" s="276"/>
      <c r="AET45" s="276"/>
      <c r="AEU45" s="276"/>
      <c r="AEV45" s="276"/>
      <c r="AEW45" s="276"/>
      <c r="AEX45" s="276"/>
      <c r="AEY45" s="276"/>
      <c r="AEZ45" s="276"/>
      <c r="AFA45" s="276"/>
      <c r="AFB45" s="276"/>
      <c r="AFC45" s="276"/>
      <c r="AFD45" s="276"/>
      <c r="AFE45" s="276"/>
      <c r="AFF45" s="276"/>
      <c r="AFG45" s="276"/>
      <c r="AFH45" s="276"/>
      <c r="AFI45" s="276"/>
      <c r="AFJ45" s="276"/>
      <c r="AFK45" s="276"/>
      <c r="AFL45" s="276"/>
      <c r="AFM45" s="276"/>
      <c r="AFN45" s="276"/>
      <c r="AFO45" s="276"/>
      <c r="AFP45" s="276"/>
      <c r="AFQ45" s="276"/>
      <c r="AFR45" s="276"/>
      <c r="AFS45" s="276"/>
      <c r="AFT45" s="276"/>
      <c r="AFU45" s="276"/>
      <c r="AFV45" s="276"/>
      <c r="AFW45" s="276"/>
      <c r="AFX45" s="276"/>
      <c r="AFY45" s="276"/>
      <c r="AFZ45" s="276"/>
      <c r="AGA45" s="276"/>
      <c r="AGB45" s="276"/>
      <c r="AGC45" s="276"/>
      <c r="AGD45" s="276"/>
      <c r="AGE45" s="276"/>
      <c r="AGF45" s="276"/>
      <c r="AGG45" s="276"/>
      <c r="AGH45" s="276"/>
      <c r="AGI45" s="276"/>
      <c r="AGJ45" s="276"/>
      <c r="AGK45" s="276"/>
      <c r="AGL45" s="276"/>
      <c r="AGM45" s="276"/>
      <c r="AGN45" s="276"/>
      <c r="AGO45" s="276"/>
      <c r="AGP45" s="276"/>
      <c r="AGQ45" s="276"/>
      <c r="AGR45" s="276"/>
      <c r="AGS45" s="276"/>
      <c r="AGT45" s="276"/>
      <c r="AGU45" s="276"/>
      <c r="AGV45" s="276"/>
      <c r="AGW45" s="276"/>
      <c r="AGX45" s="276"/>
      <c r="AGY45" s="276"/>
      <c r="AGZ45" s="276"/>
      <c r="AHA45" s="276"/>
      <c r="AHB45" s="276"/>
      <c r="AHC45" s="276"/>
      <c r="AHD45" s="276"/>
      <c r="AHE45" s="276"/>
      <c r="AHF45" s="276"/>
      <c r="AHG45" s="276"/>
      <c r="AHH45" s="276"/>
      <c r="AHI45" s="276"/>
      <c r="AHJ45" s="276"/>
      <c r="AHK45" s="276"/>
      <c r="AHL45" s="276"/>
      <c r="AHM45" s="276"/>
      <c r="AHN45" s="276"/>
      <c r="AHO45" s="276"/>
      <c r="AHP45" s="276"/>
      <c r="AHQ45" s="276"/>
      <c r="AHR45" s="276"/>
      <c r="AHS45" s="276"/>
      <c r="AHT45" s="276"/>
      <c r="AHU45" s="276"/>
      <c r="AHV45" s="276"/>
      <c r="AHW45" s="276"/>
      <c r="AHX45" s="276"/>
      <c r="AHY45" s="276"/>
      <c r="AHZ45" s="276"/>
      <c r="AIA45" s="276"/>
      <c r="AIB45" s="276"/>
      <c r="AIC45" s="276"/>
      <c r="AID45" s="276"/>
      <c r="AIE45" s="276"/>
      <c r="AIF45" s="276"/>
      <c r="AIG45" s="276"/>
      <c r="AIH45" s="276"/>
      <c r="AII45" s="276"/>
      <c r="AIJ45" s="276"/>
      <c r="AIK45" s="276"/>
      <c r="AIL45" s="276"/>
      <c r="AIM45" s="276"/>
      <c r="AIN45" s="276"/>
      <c r="AIO45" s="276"/>
      <c r="AIP45" s="276"/>
      <c r="AIQ45" s="276"/>
      <c r="AIR45" s="276"/>
      <c r="AIS45" s="276"/>
      <c r="AIT45" s="276"/>
      <c r="AIU45" s="276"/>
      <c r="AIV45" s="276"/>
      <c r="AIW45" s="276"/>
      <c r="AIX45" s="276"/>
      <c r="AIY45" s="276"/>
      <c r="AIZ45" s="276"/>
      <c r="AJA45" s="276"/>
      <c r="AJB45" s="276"/>
      <c r="AJC45" s="276"/>
      <c r="AJD45" s="276"/>
      <c r="AJE45" s="276"/>
      <c r="AJF45" s="276"/>
      <c r="AJG45" s="276"/>
      <c r="AJH45" s="276"/>
      <c r="AJI45" s="276"/>
      <c r="AJJ45" s="276"/>
      <c r="AJK45" s="276"/>
      <c r="AJL45" s="276"/>
      <c r="AJM45" s="276"/>
      <c r="AJN45" s="276"/>
      <c r="AJO45" s="276"/>
      <c r="AJP45" s="276"/>
      <c r="AJQ45" s="276"/>
      <c r="AJR45" s="276"/>
      <c r="AJS45" s="276"/>
      <c r="AJT45" s="276"/>
      <c r="AJU45" s="276"/>
      <c r="AJV45" s="276"/>
      <c r="AJW45" s="276"/>
      <c r="AJX45" s="276"/>
      <c r="AJY45" s="276"/>
      <c r="AJZ45" s="276"/>
      <c r="AKA45" s="276"/>
      <c r="AKB45" s="276"/>
      <c r="AKC45" s="276"/>
      <c r="AKD45" s="276"/>
      <c r="AKE45" s="276"/>
      <c r="AKF45" s="276"/>
    </row>
    <row r="46" spans="1:968" s="174" customFormat="1">
      <c r="B46" s="206"/>
      <c r="C46" s="519" t="s">
        <v>549</v>
      </c>
      <c r="D46" s="209"/>
      <c r="E46" s="206"/>
      <c r="F46" s="206"/>
      <c r="G46" s="206"/>
      <c r="H46" s="210"/>
      <c r="I46" s="189"/>
      <c r="J46" s="189"/>
      <c r="K46" s="190"/>
      <c r="L46" s="191"/>
      <c r="M46" s="947">
        <v>21285.49</v>
      </c>
      <c r="N46" s="192">
        <v>21285.49</v>
      </c>
      <c r="O46" s="192"/>
      <c r="P46" s="192">
        <f>M46/(1+GasDiscountRate)^1</f>
        <v>19745.35250463822</v>
      </c>
      <c r="Q46" s="192">
        <f>N46/(1+GasDiscountRate)^1</f>
        <v>19745.35250463822</v>
      </c>
      <c r="R46" s="187"/>
      <c r="S46" s="266"/>
      <c r="T46" s="207"/>
      <c r="U46" s="207"/>
      <c r="W46" s="276"/>
      <c r="X46" s="276"/>
      <c r="Y46" s="276"/>
      <c r="Z46" s="276"/>
      <c r="AA46" s="276"/>
      <c r="AB46" s="276"/>
      <c r="AC46" s="276"/>
      <c r="AD46" s="276"/>
      <c r="AE46" s="276"/>
      <c r="AF46" s="276"/>
      <c r="AG46" s="276"/>
      <c r="AH46" s="276"/>
      <c r="AI46" s="276"/>
      <c r="AJ46" s="276"/>
      <c r="AK46" s="276"/>
      <c r="AL46" s="276"/>
      <c r="AM46" s="276"/>
      <c r="AN46" s="276"/>
      <c r="AO46" s="276"/>
      <c r="AP46" s="276"/>
      <c r="AQ46" s="276"/>
      <c r="AR46" s="276"/>
      <c r="AS46" s="276"/>
      <c r="AT46" s="276"/>
      <c r="AU46" s="276"/>
      <c r="AV46" s="276"/>
      <c r="AW46" s="276"/>
      <c r="AX46" s="276"/>
      <c r="AY46" s="276"/>
      <c r="AZ46" s="276"/>
      <c r="BA46" s="276"/>
      <c r="BB46" s="276"/>
      <c r="BC46" s="276"/>
      <c r="BD46" s="276"/>
      <c r="BE46" s="276"/>
      <c r="BF46" s="276"/>
      <c r="BG46" s="276"/>
      <c r="BH46" s="276"/>
      <c r="BI46" s="276"/>
      <c r="BJ46" s="276"/>
      <c r="BK46" s="276"/>
      <c r="BL46" s="276"/>
      <c r="BM46" s="276"/>
      <c r="BN46" s="276"/>
      <c r="BO46" s="276"/>
      <c r="BP46" s="276"/>
      <c r="BQ46" s="276"/>
      <c r="BR46" s="276"/>
      <c r="BS46" s="276"/>
      <c r="BT46" s="276"/>
      <c r="BU46" s="276"/>
      <c r="BV46" s="276"/>
      <c r="BW46" s="276"/>
      <c r="BX46" s="276"/>
      <c r="BY46" s="276"/>
      <c r="BZ46" s="276"/>
      <c r="CA46" s="276"/>
      <c r="CB46" s="276"/>
      <c r="CC46" s="276"/>
      <c r="CD46" s="276"/>
      <c r="CE46" s="276"/>
      <c r="CF46" s="276"/>
      <c r="CG46" s="276"/>
      <c r="CH46" s="276"/>
      <c r="CI46" s="276"/>
      <c r="CJ46" s="276"/>
      <c r="CK46" s="276"/>
      <c r="CL46" s="276"/>
      <c r="CM46" s="276"/>
      <c r="CN46" s="276"/>
      <c r="CO46" s="276"/>
      <c r="CP46" s="276"/>
      <c r="CQ46" s="276"/>
      <c r="CR46" s="276"/>
      <c r="CS46" s="276"/>
      <c r="CT46" s="276"/>
      <c r="CU46" s="276"/>
      <c r="CV46" s="276"/>
      <c r="CW46" s="276"/>
      <c r="CX46" s="276"/>
      <c r="CY46" s="276"/>
      <c r="CZ46" s="276"/>
      <c r="DA46" s="276"/>
      <c r="DB46" s="276"/>
      <c r="DC46" s="276"/>
      <c r="DD46" s="276"/>
      <c r="DE46" s="276"/>
      <c r="DF46" s="276"/>
      <c r="DG46" s="276"/>
      <c r="DH46" s="276"/>
      <c r="DI46" s="276"/>
      <c r="DJ46" s="276"/>
      <c r="DK46" s="276"/>
      <c r="DL46" s="276"/>
      <c r="DM46" s="276"/>
      <c r="DN46" s="276"/>
      <c r="DO46" s="276"/>
      <c r="DP46" s="276"/>
      <c r="DQ46" s="276"/>
      <c r="DR46" s="276"/>
      <c r="DS46" s="276"/>
      <c r="DT46" s="276"/>
      <c r="DU46" s="276"/>
      <c r="DV46" s="276"/>
      <c r="DW46" s="276"/>
      <c r="DX46" s="276"/>
      <c r="DY46" s="276"/>
      <c r="DZ46" s="276"/>
      <c r="EA46" s="276"/>
      <c r="EB46" s="276"/>
      <c r="EC46" s="276"/>
      <c r="ED46" s="276"/>
      <c r="EE46" s="276"/>
      <c r="EF46" s="276"/>
      <c r="EG46" s="276"/>
      <c r="EH46" s="276"/>
      <c r="EI46" s="276"/>
      <c r="EJ46" s="276"/>
      <c r="EK46" s="276"/>
      <c r="EL46" s="276"/>
      <c r="EM46" s="276"/>
      <c r="EN46" s="276"/>
      <c r="EO46" s="276"/>
      <c r="EP46" s="276"/>
      <c r="EQ46" s="276"/>
      <c r="ER46" s="276"/>
      <c r="ES46" s="276"/>
      <c r="ET46" s="276"/>
      <c r="EU46" s="276"/>
      <c r="EV46" s="276"/>
      <c r="EW46" s="276"/>
      <c r="EX46" s="276"/>
      <c r="EY46" s="276"/>
      <c r="EZ46" s="276"/>
      <c r="FA46" s="276"/>
      <c r="FB46" s="276"/>
      <c r="FC46" s="276"/>
      <c r="FD46" s="276"/>
      <c r="FE46" s="276"/>
      <c r="FF46" s="276"/>
      <c r="FG46" s="276"/>
      <c r="FH46" s="276"/>
      <c r="FI46" s="276"/>
      <c r="FJ46" s="276"/>
      <c r="FK46" s="276"/>
      <c r="FL46" s="276"/>
      <c r="FM46" s="276"/>
      <c r="FN46" s="276"/>
      <c r="FO46" s="276"/>
      <c r="FP46" s="276"/>
      <c r="FQ46" s="276"/>
      <c r="FR46" s="276"/>
      <c r="FS46" s="276"/>
      <c r="FT46" s="276"/>
      <c r="FU46" s="276"/>
      <c r="FV46" s="276"/>
      <c r="FW46" s="276"/>
      <c r="FX46" s="276"/>
      <c r="FY46" s="276"/>
      <c r="FZ46" s="276"/>
      <c r="GA46" s="276"/>
      <c r="GB46" s="276"/>
      <c r="GC46" s="276"/>
      <c r="GD46" s="276"/>
      <c r="GE46" s="276"/>
      <c r="GF46" s="276"/>
      <c r="GG46" s="276"/>
      <c r="GH46" s="276"/>
      <c r="GI46" s="276"/>
      <c r="GJ46" s="276"/>
      <c r="GK46" s="276"/>
      <c r="GL46" s="276"/>
      <c r="GM46" s="276"/>
      <c r="GN46" s="276"/>
      <c r="GO46" s="276"/>
      <c r="GP46" s="276"/>
      <c r="GQ46" s="276"/>
      <c r="GR46" s="276"/>
      <c r="GS46" s="276"/>
      <c r="GT46" s="276"/>
      <c r="GU46" s="276"/>
      <c r="GV46" s="276"/>
      <c r="GW46" s="276"/>
      <c r="GX46" s="276"/>
      <c r="GY46" s="276"/>
      <c r="GZ46" s="276"/>
      <c r="HA46" s="276"/>
      <c r="HB46" s="276"/>
      <c r="HC46" s="276"/>
      <c r="HD46" s="276"/>
      <c r="HE46" s="276"/>
      <c r="HF46" s="276"/>
      <c r="HG46" s="276"/>
      <c r="HH46" s="276"/>
      <c r="HI46" s="276"/>
      <c r="HJ46" s="276"/>
      <c r="HK46" s="276"/>
      <c r="HL46" s="276"/>
      <c r="HM46" s="276"/>
      <c r="HN46" s="276"/>
      <c r="HO46" s="276"/>
      <c r="HP46" s="276"/>
      <c r="HQ46" s="276"/>
      <c r="HR46" s="276"/>
      <c r="HS46" s="276"/>
      <c r="HT46" s="276"/>
      <c r="HU46" s="276"/>
      <c r="HV46" s="276"/>
      <c r="HW46" s="276"/>
      <c r="HX46" s="276"/>
      <c r="HY46" s="276"/>
      <c r="HZ46" s="276"/>
      <c r="IA46" s="276"/>
      <c r="IB46" s="276"/>
      <c r="IC46" s="276"/>
      <c r="ID46" s="276"/>
      <c r="IE46" s="276"/>
      <c r="IF46" s="276"/>
      <c r="IG46" s="276"/>
      <c r="IH46" s="276"/>
      <c r="II46" s="276"/>
      <c r="IJ46" s="276"/>
      <c r="IK46" s="276"/>
      <c r="IL46" s="276"/>
      <c r="IM46" s="276"/>
      <c r="IN46" s="276"/>
      <c r="IO46" s="276"/>
      <c r="IP46" s="276"/>
      <c r="IQ46" s="276"/>
      <c r="IR46" s="276"/>
      <c r="IS46" s="276"/>
      <c r="IT46" s="276"/>
      <c r="IU46" s="276"/>
      <c r="IV46" s="276"/>
      <c r="IW46" s="276"/>
      <c r="IX46" s="276"/>
      <c r="IY46" s="276"/>
      <c r="IZ46" s="276"/>
      <c r="JA46" s="276"/>
      <c r="JB46" s="276"/>
      <c r="JC46" s="276"/>
      <c r="JD46" s="276"/>
      <c r="JE46" s="276"/>
      <c r="JF46" s="276"/>
      <c r="JG46" s="276"/>
      <c r="JH46" s="276"/>
      <c r="JI46" s="276"/>
      <c r="JJ46" s="276"/>
      <c r="JK46" s="276"/>
      <c r="JL46" s="276"/>
      <c r="JM46" s="276"/>
      <c r="JN46" s="276"/>
      <c r="JO46" s="276"/>
      <c r="JP46" s="276"/>
      <c r="JQ46" s="276"/>
      <c r="JR46" s="276"/>
      <c r="JS46" s="276"/>
      <c r="JT46" s="276"/>
      <c r="JU46" s="276"/>
      <c r="JV46" s="276"/>
      <c r="JW46" s="276"/>
      <c r="JX46" s="276"/>
      <c r="JY46" s="276"/>
      <c r="JZ46" s="276"/>
      <c r="KA46" s="276"/>
      <c r="KB46" s="276"/>
      <c r="KC46" s="276"/>
      <c r="KD46" s="276"/>
      <c r="KE46" s="276"/>
      <c r="KF46" s="276"/>
      <c r="KG46" s="276"/>
      <c r="KH46" s="276"/>
      <c r="KI46" s="276"/>
      <c r="KJ46" s="276"/>
      <c r="KK46" s="276"/>
      <c r="KL46" s="276"/>
      <c r="KM46" s="276"/>
      <c r="KN46" s="276"/>
      <c r="KO46" s="276"/>
      <c r="KP46" s="276"/>
      <c r="KQ46" s="276"/>
      <c r="KR46" s="276"/>
      <c r="KS46" s="276"/>
      <c r="KT46" s="276"/>
      <c r="KU46" s="276"/>
      <c r="KV46" s="276"/>
      <c r="KW46" s="276"/>
      <c r="KX46" s="276"/>
      <c r="KY46" s="276"/>
      <c r="KZ46" s="276"/>
      <c r="LA46" s="276"/>
      <c r="LB46" s="276"/>
      <c r="LC46" s="276"/>
      <c r="LD46" s="276"/>
      <c r="LE46" s="276"/>
      <c r="LF46" s="276"/>
      <c r="LG46" s="276"/>
      <c r="LH46" s="276"/>
      <c r="LI46" s="276"/>
      <c r="LJ46" s="276"/>
      <c r="LK46" s="276"/>
      <c r="LL46" s="276"/>
      <c r="LM46" s="276"/>
      <c r="LN46" s="276"/>
      <c r="LO46" s="276"/>
      <c r="LP46" s="276"/>
      <c r="LQ46" s="276"/>
      <c r="LR46" s="276"/>
      <c r="LS46" s="276"/>
      <c r="LT46" s="276"/>
      <c r="LU46" s="276"/>
      <c r="LV46" s="276"/>
      <c r="LW46" s="276"/>
      <c r="LX46" s="276"/>
      <c r="LY46" s="276"/>
      <c r="LZ46" s="276"/>
      <c r="MA46" s="276"/>
      <c r="MB46" s="276"/>
      <c r="MC46" s="276"/>
      <c r="MD46" s="276"/>
      <c r="ME46" s="276"/>
      <c r="MF46" s="276"/>
      <c r="MG46" s="276"/>
      <c r="MH46" s="276"/>
      <c r="MI46" s="276"/>
      <c r="MJ46" s="276"/>
      <c r="MK46" s="276"/>
      <c r="ML46" s="276"/>
      <c r="MM46" s="276"/>
      <c r="MN46" s="276"/>
      <c r="MO46" s="276"/>
      <c r="MP46" s="276"/>
      <c r="MQ46" s="276"/>
      <c r="MR46" s="276"/>
      <c r="MS46" s="276"/>
      <c r="MT46" s="276"/>
      <c r="MU46" s="276"/>
      <c r="MV46" s="276"/>
      <c r="MW46" s="276"/>
      <c r="MX46" s="276"/>
      <c r="MY46" s="276"/>
      <c r="MZ46" s="276"/>
      <c r="NA46" s="276"/>
      <c r="NB46" s="276"/>
      <c r="NC46" s="276"/>
      <c r="ND46" s="276"/>
      <c r="NE46" s="276"/>
      <c r="NF46" s="276"/>
      <c r="NG46" s="276"/>
      <c r="NH46" s="276"/>
      <c r="NI46" s="276"/>
      <c r="NJ46" s="276"/>
      <c r="NK46" s="276"/>
      <c r="NL46" s="276"/>
      <c r="NM46" s="276"/>
      <c r="NN46" s="276"/>
      <c r="NO46" s="276"/>
      <c r="NP46" s="276"/>
      <c r="NQ46" s="276"/>
      <c r="NR46" s="276"/>
      <c r="NS46" s="276"/>
      <c r="NT46" s="276"/>
      <c r="NU46" s="276"/>
      <c r="NV46" s="276"/>
      <c r="NW46" s="276"/>
      <c r="NX46" s="276"/>
      <c r="NY46" s="276"/>
      <c r="NZ46" s="276"/>
      <c r="OA46" s="276"/>
      <c r="OB46" s="276"/>
      <c r="OC46" s="276"/>
      <c r="OD46" s="276"/>
      <c r="OE46" s="276"/>
      <c r="OF46" s="276"/>
      <c r="OG46" s="276"/>
      <c r="OH46" s="276"/>
      <c r="OI46" s="276"/>
      <c r="OJ46" s="276"/>
      <c r="OK46" s="276"/>
      <c r="OL46" s="276"/>
      <c r="OM46" s="276"/>
      <c r="ON46" s="276"/>
      <c r="OO46" s="276"/>
      <c r="OP46" s="276"/>
      <c r="OQ46" s="276"/>
      <c r="OR46" s="276"/>
      <c r="OS46" s="276"/>
      <c r="OT46" s="276"/>
      <c r="OU46" s="276"/>
      <c r="OV46" s="276"/>
      <c r="OW46" s="276"/>
      <c r="OX46" s="276"/>
      <c r="OY46" s="276"/>
      <c r="OZ46" s="276"/>
      <c r="PA46" s="276"/>
      <c r="PB46" s="276"/>
      <c r="PC46" s="276"/>
      <c r="PD46" s="276"/>
      <c r="PE46" s="276"/>
      <c r="PF46" s="276"/>
      <c r="PG46" s="276"/>
      <c r="PH46" s="276"/>
      <c r="PI46" s="276"/>
      <c r="PJ46" s="276"/>
      <c r="PK46" s="276"/>
      <c r="PL46" s="276"/>
      <c r="PM46" s="276"/>
      <c r="PN46" s="276"/>
      <c r="PO46" s="276"/>
      <c r="PP46" s="276"/>
      <c r="PQ46" s="276"/>
      <c r="PR46" s="276"/>
      <c r="PS46" s="276"/>
      <c r="PT46" s="276"/>
      <c r="PU46" s="276"/>
      <c r="PV46" s="276"/>
      <c r="PW46" s="276"/>
      <c r="PX46" s="276"/>
      <c r="PY46" s="276"/>
      <c r="PZ46" s="276"/>
      <c r="QA46" s="276"/>
      <c r="QB46" s="276"/>
      <c r="QC46" s="276"/>
      <c r="QD46" s="276"/>
      <c r="QE46" s="276"/>
      <c r="QF46" s="276"/>
      <c r="QG46" s="276"/>
      <c r="QH46" s="276"/>
      <c r="QI46" s="276"/>
      <c r="QJ46" s="276"/>
      <c r="QK46" s="276"/>
      <c r="QL46" s="276"/>
      <c r="QM46" s="276"/>
      <c r="QN46" s="276"/>
      <c r="QO46" s="276"/>
      <c r="QP46" s="276"/>
      <c r="QQ46" s="276"/>
      <c r="QR46" s="276"/>
      <c r="QS46" s="276"/>
      <c r="QT46" s="276"/>
      <c r="QU46" s="276"/>
      <c r="QV46" s="276"/>
      <c r="QW46" s="276"/>
      <c r="QX46" s="276"/>
      <c r="QY46" s="276"/>
      <c r="QZ46" s="276"/>
      <c r="RA46" s="276"/>
      <c r="RB46" s="276"/>
      <c r="RC46" s="276"/>
      <c r="RD46" s="276"/>
      <c r="RE46" s="276"/>
      <c r="RF46" s="276"/>
      <c r="RG46" s="276"/>
      <c r="RH46" s="276"/>
      <c r="RI46" s="276"/>
      <c r="RJ46" s="276"/>
      <c r="RK46" s="276"/>
      <c r="RL46" s="276"/>
      <c r="RM46" s="276"/>
      <c r="RN46" s="276"/>
      <c r="RO46" s="276"/>
      <c r="RP46" s="276"/>
      <c r="RQ46" s="276"/>
      <c r="RR46" s="276"/>
      <c r="RS46" s="276"/>
      <c r="RT46" s="276"/>
      <c r="RU46" s="276"/>
      <c r="RV46" s="276"/>
      <c r="RW46" s="276"/>
      <c r="RX46" s="276"/>
      <c r="RY46" s="276"/>
      <c r="RZ46" s="276"/>
      <c r="SA46" s="276"/>
      <c r="SB46" s="276"/>
      <c r="SC46" s="276"/>
      <c r="SD46" s="276"/>
      <c r="SE46" s="276"/>
      <c r="SF46" s="276"/>
      <c r="SG46" s="276"/>
      <c r="SH46" s="276"/>
      <c r="SI46" s="276"/>
      <c r="SJ46" s="276"/>
      <c r="SK46" s="276"/>
      <c r="SL46" s="276"/>
      <c r="SM46" s="276"/>
      <c r="SN46" s="276"/>
      <c r="SO46" s="276"/>
      <c r="SP46" s="276"/>
      <c r="SQ46" s="276"/>
      <c r="SR46" s="276"/>
      <c r="SS46" s="276"/>
      <c r="ST46" s="276"/>
      <c r="SU46" s="276"/>
      <c r="SV46" s="276"/>
      <c r="SW46" s="276"/>
      <c r="SX46" s="276"/>
      <c r="SY46" s="276"/>
      <c r="SZ46" s="276"/>
      <c r="TA46" s="276"/>
      <c r="TB46" s="276"/>
      <c r="TC46" s="276"/>
      <c r="TD46" s="276"/>
      <c r="TE46" s="276"/>
      <c r="TF46" s="276"/>
      <c r="TG46" s="276"/>
      <c r="TH46" s="276"/>
      <c r="TI46" s="276"/>
      <c r="TJ46" s="276"/>
      <c r="TK46" s="276"/>
      <c r="TL46" s="276"/>
      <c r="TM46" s="276"/>
      <c r="TN46" s="276"/>
      <c r="TO46" s="276"/>
      <c r="TP46" s="276"/>
      <c r="TQ46" s="276"/>
      <c r="TR46" s="276"/>
      <c r="TS46" s="276"/>
      <c r="TT46" s="276"/>
      <c r="TU46" s="276"/>
      <c r="TV46" s="276"/>
      <c r="TW46" s="276"/>
      <c r="TX46" s="276"/>
      <c r="TY46" s="276"/>
      <c r="TZ46" s="276"/>
      <c r="UA46" s="276"/>
      <c r="UB46" s="276"/>
      <c r="UC46" s="276"/>
      <c r="UD46" s="276"/>
      <c r="UE46" s="276"/>
      <c r="UF46" s="276"/>
      <c r="UG46" s="276"/>
      <c r="UH46" s="276"/>
      <c r="UI46" s="276"/>
      <c r="UJ46" s="276"/>
      <c r="UK46" s="276"/>
      <c r="UL46" s="276"/>
      <c r="UM46" s="276"/>
      <c r="UN46" s="276"/>
      <c r="UO46" s="276"/>
      <c r="UP46" s="276"/>
      <c r="UQ46" s="276"/>
      <c r="UR46" s="276"/>
      <c r="US46" s="276"/>
      <c r="UT46" s="276"/>
      <c r="UU46" s="276"/>
      <c r="UV46" s="276"/>
      <c r="UW46" s="276"/>
      <c r="UX46" s="276"/>
      <c r="UY46" s="276"/>
      <c r="UZ46" s="276"/>
      <c r="VA46" s="276"/>
      <c r="VB46" s="276"/>
      <c r="VC46" s="276"/>
      <c r="VD46" s="276"/>
      <c r="VE46" s="276"/>
      <c r="VF46" s="276"/>
      <c r="VG46" s="276"/>
      <c r="VH46" s="276"/>
      <c r="VI46" s="276"/>
      <c r="VJ46" s="276"/>
      <c r="VK46" s="276"/>
      <c r="VL46" s="276"/>
      <c r="VM46" s="276"/>
      <c r="VN46" s="276"/>
      <c r="VO46" s="276"/>
      <c r="VP46" s="276"/>
      <c r="VQ46" s="276"/>
      <c r="VR46" s="276"/>
      <c r="VS46" s="276"/>
      <c r="VT46" s="276"/>
      <c r="VU46" s="276"/>
      <c r="VV46" s="276"/>
      <c r="VW46" s="276"/>
      <c r="VX46" s="276"/>
      <c r="VY46" s="276"/>
      <c r="VZ46" s="276"/>
      <c r="WA46" s="276"/>
      <c r="WB46" s="276"/>
      <c r="WC46" s="276"/>
      <c r="WD46" s="276"/>
      <c r="WE46" s="276"/>
      <c r="WF46" s="276"/>
      <c r="WG46" s="276"/>
      <c r="WH46" s="276"/>
      <c r="WI46" s="276"/>
      <c r="WJ46" s="276"/>
      <c r="WK46" s="276"/>
      <c r="WL46" s="276"/>
      <c r="WM46" s="276"/>
      <c r="WN46" s="276"/>
      <c r="WO46" s="276"/>
      <c r="WP46" s="276"/>
      <c r="WQ46" s="276"/>
      <c r="WR46" s="276"/>
      <c r="WS46" s="276"/>
      <c r="WT46" s="276"/>
      <c r="WU46" s="276"/>
      <c r="WV46" s="276"/>
      <c r="WW46" s="276"/>
      <c r="WX46" s="276"/>
      <c r="WY46" s="276"/>
      <c r="WZ46" s="276"/>
      <c r="XA46" s="276"/>
      <c r="XB46" s="276"/>
      <c r="XC46" s="276"/>
      <c r="XD46" s="276"/>
      <c r="XE46" s="276"/>
      <c r="XF46" s="276"/>
      <c r="XG46" s="276"/>
      <c r="XH46" s="276"/>
      <c r="XI46" s="276"/>
      <c r="XJ46" s="276"/>
      <c r="XK46" s="276"/>
      <c r="XL46" s="276"/>
      <c r="XM46" s="276"/>
      <c r="XN46" s="276"/>
      <c r="XO46" s="276"/>
      <c r="XP46" s="276"/>
      <c r="XQ46" s="276"/>
      <c r="XR46" s="276"/>
      <c r="XS46" s="276"/>
      <c r="XT46" s="276"/>
      <c r="XU46" s="276"/>
      <c r="XV46" s="276"/>
      <c r="XW46" s="276"/>
      <c r="XX46" s="276"/>
      <c r="XY46" s="276"/>
      <c r="XZ46" s="276"/>
      <c r="YA46" s="276"/>
      <c r="YB46" s="276"/>
      <c r="YC46" s="276"/>
      <c r="YD46" s="276"/>
      <c r="YE46" s="276"/>
      <c r="YF46" s="276"/>
      <c r="YG46" s="276"/>
      <c r="YH46" s="276"/>
      <c r="YI46" s="276"/>
      <c r="YJ46" s="276"/>
      <c r="YK46" s="276"/>
      <c r="YL46" s="276"/>
      <c r="YM46" s="276"/>
      <c r="YN46" s="276"/>
      <c r="YO46" s="276"/>
      <c r="YP46" s="276"/>
      <c r="YQ46" s="276"/>
      <c r="YR46" s="276"/>
      <c r="YS46" s="276"/>
      <c r="YT46" s="276"/>
      <c r="YU46" s="276"/>
      <c r="YV46" s="276"/>
      <c r="YW46" s="276"/>
      <c r="YX46" s="276"/>
      <c r="YY46" s="276"/>
      <c r="YZ46" s="276"/>
      <c r="ZA46" s="276"/>
      <c r="ZB46" s="276"/>
      <c r="ZC46" s="276"/>
      <c r="ZD46" s="276"/>
      <c r="ZE46" s="276"/>
      <c r="ZF46" s="276"/>
      <c r="ZG46" s="276"/>
      <c r="ZH46" s="276"/>
      <c r="ZI46" s="276"/>
      <c r="ZJ46" s="276"/>
      <c r="ZK46" s="276"/>
      <c r="ZL46" s="276"/>
      <c r="ZM46" s="276"/>
      <c r="ZN46" s="276"/>
      <c r="ZO46" s="276"/>
      <c r="ZP46" s="276"/>
      <c r="ZQ46" s="276"/>
      <c r="ZR46" s="276"/>
      <c r="ZS46" s="276"/>
      <c r="ZT46" s="276"/>
      <c r="ZU46" s="276"/>
      <c r="ZV46" s="276"/>
      <c r="ZW46" s="276"/>
      <c r="ZX46" s="276"/>
      <c r="ZY46" s="276"/>
      <c r="ZZ46" s="276"/>
      <c r="AAA46" s="276"/>
      <c r="AAB46" s="276"/>
      <c r="AAC46" s="276"/>
      <c r="AAD46" s="276"/>
      <c r="AAE46" s="276"/>
      <c r="AAF46" s="276"/>
      <c r="AAG46" s="276"/>
      <c r="AAH46" s="276"/>
      <c r="AAI46" s="276"/>
      <c r="AAJ46" s="276"/>
      <c r="AAK46" s="276"/>
      <c r="AAL46" s="276"/>
      <c r="AAM46" s="276"/>
      <c r="AAN46" s="276"/>
      <c r="AAO46" s="276"/>
      <c r="AAP46" s="276"/>
      <c r="AAQ46" s="276"/>
      <c r="AAR46" s="276"/>
      <c r="AAS46" s="276"/>
      <c r="AAT46" s="276"/>
      <c r="AAU46" s="276"/>
      <c r="AAV46" s="276"/>
      <c r="AAW46" s="276"/>
      <c r="AAX46" s="276"/>
      <c r="AAY46" s="276"/>
      <c r="AAZ46" s="276"/>
      <c r="ABA46" s="276"/>
      <c r="ABB46" s="276"/>
      <c r="ABC46" s="276"/>
      <c r="ABD46" s="276"/>
      <c r="ABE46" s="276"/>
      <c r="ABF46" s="276"/>
      <c r="ABG46" s="276"/>
      <c r="ABH46" s="276"/>
      <c r="ABI46" s="276"/>
      <c r="ABJ46" s="276"/>
      <c r="ABK46" s="276"/>
      <c r="ABL46" s="276"/>
      <c r="ABM46" s="276"/>
      <c r="ABN46" s="276"/>
      <c r="ABO46" s="276"/>
      <c r="ABP46" s="276"/>
      <c r="ABQ46" s="276"/>
      <c r="ABR46" s="276"/>
      <c r="ABS46" s="276"/>
      <c r="ABT46" s="276"/>
      <c r="ABU46" s="276"/>
      <c r="ABV46" s="276"/>
      <c r="ABW46" s="276"/>
      <c r="ABX46" s="276"/>
      <c r="ABY46" s="276"/>
      <c r="ABZ46" s="276"/>
      <c r="ACA46" s="276"/>
      <c r="ACB46" s="276"/>
      <c r="ACC46" s="276"/>
      <c r="ACD46" s="276"/>
      <c r="ACE46" s="276"/>
      <c r="ACF46" s="276"/>
      <c r="ACG46" s="276"/>
      <c r="ACH46" s="276"/>
      <c r="ACI46" s="276"/>
      <c r="ACJ46" s="276"/>
      <c r="ACK46" s="276"/>
      <c r="ACL46" s="276"/>
      <c r="ACM46" s="276"/>
      <c r="ACN46" s="276"/>
      <c r="ACO46" s="276"/>
      <c r="ACP46" s="276"/>
      <c r="ACQ46" s="276"/>
      <c r="ACR46" s="276"/>
      <c r="ACS46" s="276"/>
      <c r="ACT46" s="276"/>
      <c r="ACU46" s="276"/>
      <c r="ACV46" s="276"/>
      <c r="ACW46" s="276"/>
      <c r="ACX46" s="276"/>
      <c r="ACY46" s="276"/>
      <c r="ACZ46" s="276"/>
      <c r="ADA46" s="276"/>
      <c r="ADB46" s="276"/>
      <c r="ADC46" s="276"/>
      <c r="ADD46" s="276"/>
      <c r="ADE46" s="276"/>
      <c r="ADF46" s="276"/>
      <c r="ADG46" s="276"/>
      <c r="ADH46" s="276"/>
      <c r="ADI46" s="276"/>
      <c r="ADJ46" s="276"/>
      <c r="ADK46" s="276"/>
      <c r="ADL46" s="276"/>
      <c r="ADM46" s="276"/>
      <c r="ADN46" s="276"/>
      <c r="ADO46" s="276"/>
      <c r="ADP46" s="276"/>
      <c r="ADQ46" s="276"/>
      <c r="ADR46" s="276"/>
      <c r="ADS46" s="276"/>
      <c r="ADT46" s="276"/>
      <c r="ADU46" s="276"/>
      <c r="ADV46" s="276"/>
      <c r="ADW46" s="276"/>
      <c r="ADX46" s="276"/>
      <c r="ADY46" s="276"/>
      <c r="ADZ46" s="276"/>
      <c r="AEA46" s="276"/>
      <c r="AEB46" s="276"/>
      <c r="AEC46" s="276"/>
      <c r="AED46" s="276"/>
      <c r="AEE46" s="276"/>
      <c r="AEF46" s="276"/>
      <c r="AEG46" s="276"/>
      <c r="AEH46" s="276"/>
      <c r="AEI46" s="276"/>
      <c r="AEJ46" s="276"/>
      <c r="AEK46" s="276"/>
      <c r="AEL46" s="276"/>
      <c r="AEM46" s="276"/>
      <c r="AEN46" s="276"/>
      <c r="AEO46" s="276"/>
      <c r="AEP46" s="276"/>
      <c r="AEQ46" s="276"/>
      <c r="AER46" s="276"/>
      <c r="AES46" s="276"/>
      <c r="AET46" s="276"/>
      <c r="AEU46" s="276"/>
      <c r="AEV46" s="276"/>
      <c r="AEW46" s="276"/>
      <c r="AEX46" s="276"/>
      <c r="AEY46" s="276"/>
      <c r="AEZ46" s="276"/>
      <c r="AFA46" s="276"/>
      <c r="AFB46" s="276"/>
      <c r="AFC46" s="276"/>
      <c r="AFD46" s="276"/>
      <c r="AFE46" s="276"/>
      <c r="AFF46" s="276"/>
      <c r="AFG46" s="276"/>
      <c r="AFH46" s="276"/>
      <c r="AFI46" s="276"/>
      <c r="AFJ46" s="276"/>
      <c r="AFK46" s="276"/>
      <c r="AFL46" s="276"/>
      <c r="AFM46" s="276"/>
      <c r="AFN46" s="276"/>
      <c r="AFO46" s="276"/>
      <c r="AFP46" s="276"/>
      <c r="AFQ46" s="276"/>
      <c r="AFR46" s="276"/>
      <c r="AFS46" s="276"/>
      <c r="AFT46" s="276"/>
      <c r="AFU46" s="276"/>
      <c r="AFV46" s="276"/>
      <c r="AFW46" s="276"/>
      <c r="AFX46" s="276"/>
      <c r="AFY46" s="276"/>
      <c r="AFZ46" s="276"/>
      <c r="AGA46" s="276"/>
      <c r="AGB46" s="276"/>
      <c r="AGC46" s="276"/>
      <c r="AGD46" s="276"/>
      <c r="AGE46" s="276"/>
      <c r="AGF46" s="276"/>
      <c r="AGG46" s="276"/>
      <c r="AGH46" s="276"/>
      <c r="AGI46" s="276"/>
      <c r="AGJ46" s="276"/>
      <c r="AGK46" s="276"/>
      <c r="AGL46" s="276"/>
      <c r="AGM46" s="276"/>
      <c r="AGN46" s="276"/>
      <c r="AGO46" s="276"/>
      <c r="AGP46" s="276"/>
      <c r="AGQ46" s="276"/>
      <c r="AGR46" s="276"/>
      <c r="AGS46" s="276"/>
      <c r="AGT46" s="276"/>
      <c r="AGU46" s="276"/>
      <c r="AGV46" s="276"/>
      <c r="AGW46" s="276"/>
      <c r="AGX46" s="276"/>
      <c r="AGY46" s="276"/>
      <c r="AGZ46" s="276"/>
      <c r="AHA46" s="276"/>
      <c r="AHB46" s="276"/>
      <c r="AHC46" s="276"/>
      <c r="AHD46" s="276"/>
      <c r="AHE46" s="276"/>
      <c r="AHF46" s="276"/>
      <c r="AHG46" s="276"/>
      <c r="AHH46" s="276"/>
      <c r="AHI46" s="276"/>
      <c r="AHJ46" s="276"/>
      <c r="AHK46" s="276"/>
      <c r="AHL46" s="276"/>
      <c r="AHM46" s="276"/>
      <c r="AHN46" s="276"/>
      <c r="AHO46" s="276"/>
      <c r="AHP46" s="276"/>
      <c r="AHQ46" s="276"/>
      <c r="AHR46" s="276"/>
      <c r="AHS46" s="276"/>
      <c r="AHT46" s="276"/>
      <c r="AHU46" s="276"/>
      <c r="AHV46" s="276"/>
      <c r="AHW46" s="276"/>
      <c r="AHX46" s="276"/>
      <c r="AHY46" s="276"/>
      <c r="AHZ46" s="276"/>
      <c r="AIA46" s="276"/>
      <c r="AIB46" s="276"/>
      <c r="AIC46" s="276"/>
      <c r="AID46" s="276"/>
      <c r="AIE46" s="276"/>
      <c r="AIF46" s="276"/>
      <c r="AIG46" s="276"/>
      <c r="AIH46" s="276"/>
      <c r="AII46" s="276"/>
      <c r="AIJ46" s="276"/>
      <c r="AIK46" s="276"/>
      <c r="AIL46" s="276"/>
      <c r="AIM46" s="276"/>
      <c r="AIN46" s="276"/>
      <c r="AIO46" s="276"/>
      <c r="AIP46" s="276"/>
      <c r="AIQ46" s="276"/>
      <c r="AIR46" s="276"/>
      <c r="AIS46" s="276"/>
      <c r="AIT46" s="276"/>
      <c r="AIU46" s="276"/>
      <c r="AIV46" s="276"/>
      <c r="AIW46" s="276"/>
      <c r="AIX46" s="276"/>
      <c r="AIY46" s="276"/>
      <c r="AIZ46" s="276"/>
      <c r="AJA46" s="276"/>
      <c r="AJB46" s="276"/>
      <c r="AJC46" s="276"/>
      <c r="AJD46" s="276"/>
      <c r="AJE46" s="276"/>
      <c r="AJF46" s="276"/>
      <c r="AJG46" s="276"/>
      <c r="AJH46" s="276"/>
      <c r="AJI46" s="276"/>
      <c r="AJJ46" s="276"/>
      <c r="AJK46" s="276"/>
      <c r="AJL46" s="276"/>
      <c r="AJM46" s="276"/>
      <c r="AJN46" s="276"/>
      <c r="AJO46" s="276"/>
      <c r="AJP46" s="276"/>
      <c r="AJQ46" s="276"/>
      <c r="AJR46" s="276"/>
      <c r="AJS46" s="276"/>
      <c r="AJT46" s="276"/>
      <c r="AJU46" s="276"/>
      <c r="AJV46" s="276"/>
      <c r="AJW46" s="276"/>
      <c r="AJX46" s="276"/>
      <c r="AJY46" s="276"/>
      <c r="AJZ46" s="276"/>
      <c r="AKA46" s="276"/>
      <c r="AKB46" s="276"/>
      <c r="AKC46" s="276"/>
      <c r="AKD46" s="276"/>
      <c r="AKE46" s="276"/>
      <c r="AKF46" s="276"/>
    </row>
    <row r="47" spans="1:968" s="174" customFormat="1">
      <c r="B47" s="206"/>
      <c r="C47" s="519" t="s">
        <v>564</v>
      </c>
      <c r="D47" s="209"/>
      <c r="E47" s="206"/>
      <c r="F47" s="206"/>
      <c r="G47" s="206"/>
      <c r="H47" s="210"/>
      <c r="I47" s="189"/>
      <c r="J47" s="189"/>
      <c r="K47" s="190"/>
      <c r="L47" s="191"/>
      <c r="M47" s="947">
        <v>112126.59</v>
      </c>
      <c r="N47" s="192">
        <v>112126.59</v>
      </c>
      <c r="O47" s="192"/>
      <c r="P47" s="192">
        <f t="shared" ref="P47:P48" si="14">M47/(1+GasDiscountRate)^1</f>
        <v>104013.53432282002</v>
      </c>
      <c r="Q47" s="192">
        <f t="shared" ref="Q47:Q48" si="15">N47/(1+GasDiscountRate)^1</f>
        <v>104013.53432282002</v>
      </c>
      <c r="R47" s="187"/>
      <c r="S47" s="266"/>
      <c r="T47" s="207"/>
      <c r="U47" s="207"/>
      <c r="W47" s="276"/>
      <c r="X47" s="276"/>
      <c r="Y47" s="276"/>
      <c r="Z47" s="276"/>
      <c r="AA47" s="276"/>
      <c r="AB47" s="276"/>
      <c r="AC47" s="276"/>
      <c r="AD47" s="276"/>
      <c r="AE47" s="276"/>
      <c r="AF47" s="276"/>
      <c r="AG47" s="276"/>
      <c r="AH47" s="276"/>
      <c r="AI47" s="276"/>
      <c r="AJ47" s="276"/>
      <c r="AK47" s="276"/>
      <c r="AL47" s="276"/>
      <c r="AM47" s="276"/>
      <c r="AN47" s="276"/>
      <c r="AO47" s="276"/>
      <c r="AP47" s="276"/>
      <c r="AQ47" s="276"/>
      <c r="AR47" s="276"/>
      <c r="AS47" s="276"/>
      <c r="AT47" s="276"/>
      <c r="AU47" s="276"/>
      <c r="AV47" s="276"/>
      <c r="AW47" s="276"/>
      <c r="AX47" s="276"/>
      <c r="AY47" s="276"/>
      <c r="AZ47" s="276"/>
      <c r="BA47" s="276"/>
      <c r="BB47" s="276"/>
      <c r="BC47" s="276"/>
      <c r="BD47" s="276"/>
      <c r="BE47" s="276"/>
      <c r="BF47" s="276"/>
      <c r="BG47" s="276"/>
      <c r="BH47" s="276"/>
      <c r="BI47" s="276"/>
      <c r="BJ47" s="276"/>
      <c r="BK47" s="276"/>
      <c r="BL47" s="276"/>
      <c r="BM47" s="276"/>
      <c r="BN47" s="276"/>
      <c r="BO47" s="276"/>
      <c r="BP47" s="276"/>
      <c r="BQ47" s="276"/>
      <c r="BR47" s="276"/>
      <c r="BS47" s="276"/>
      <c r="BT47" s="276"/>
      <c r="BU47" s="276"/>
      <c r="BV47" s="276"/>
      <c r="BW47" s="276"/>
      <c r="BX47" s="276"/>
      <c r="BY47" s="276"/>
      <c r="BZ47" s="276"/>
      <c r="CA47" s="276"/>
      <c r="CB47" s="276"/>
      <c r="CC47" s="276"/>
      <c r="CD47" s="276"/>
      <c r="CE47" s="276"/>
      <c r="CF47" s="276"/>
      <c r="CG47" s="276"/>
      <c r="CH47" s="276"/>
      <c r="CI47" s="276"/>
      <c r="CJ47" s="276"/>
      <c r="CK47" s="276"/>
      <c r="CL47" s="276"/>
      <c r="CM47" s="276"/>
      <c r="CN47" s="276"/>
      <c r="CO47" s="276"/>
      <c r="CP47" s="276"/>
      <c r="CQ47" s="276"/>
      <c r="CR47" s="276"/>
      <c r="CS47" s="276"/>
      <c r="CT47" s="276"/>
      <c r="CU47" s="276"/>
      <c r="CV47" s="276"/>
      <c r="CW47" s="276"/>
      <c r="CX47" s="276"/>
      <c r="CY47" s="276"/>
      <c r="CZ47" s="276"/>
      <c r="DA47" s="276"/>
      <c r="DB47" s="276"/>
      <c r="DC47" s="276"/>
      <c r="DD47" s="276"/>
      <c r="DE47" s="276"/>
      <c r="DF47" s="276"/>
      <c r="DG47" s="276"/>
      <c r="DH47" s="276"/>
      <c r="DI47" s="276"/>
      <c r="DJ47" s="276"/>
      <c r="DK47" s="276"/>
      <c r="DL47" s="276"/>
      <c r="DM47" s="276"/>
      <c r="DN47" s="276"/>
      <c r="DO47" s="276"/>
      <c r="DP47" s="276"/>
      <c r="DQ47" s="276"/>
      <c r="DR47" s="276"/>
      <c r="DS47" s="276"/>
      <c r="DT47" s="276"/>
      <c r="DU47" s="276"/>
      <c r="DV47" s="276"/>
      <c r="DW47" s="276"/>
      <c r="DX47" s="276"/>
      <c r="DY47" s="276"/>
      <c r="DZ47" s="276"/>
      <c r="EA47" s="276"/>
      <c r="EB47" s="276"/>
      <c r="EC47" s="276"/>
      <c r="ED47" s="276"/>
      <c r="EE47" s="276"/>
      <c r="EF47" s="276"/>
      <c r="EG47" s="276"/>
      <c r="EH47" s="276"/>
      <c r="EI47" s="276"/>
      <c r="EJ47" s="276"/>
      <c r="EK47" s="276"/>
      <c r="EL47" s="276"/>
      <c r="EM47" s="276"/>
      <c r="EN47" s="276"/>
      <c r="EO47" s="276"/>
      <c r="EP47" s="276"/>
      <c r="EQ47" s="276"/>
      <c r="ER47" s="276"/>
      <c r="ES47" s="276"/>
      <c r="ET47" s="276"/>
      <c r="EU47" s="276"/>
      <c r="EV47" s="276"/>
      <c r="EW47" s="276"/>
      <c r="EX47" s="276"/>
      <c r="EY47" s="276"/>
      <c r="EZ47" s="276"/>
      <c r="FA47" s="276"/>
      <c r="FB47" s="276"/>
      <c r="FC47" s="276"/>
      <c r="FD47" s="276"/>
      <c r="FE47" s="276"/>
      <c r="FF47" s="276"/>
      <c r="FG47" s="276"/>
      <c r="FH47" s="276"/>
      <c r="FI47" s="276"/>
      <c r="FJ47" s="276"/>
      <c r="FK47" s="276"/>
      <c r="FL47" s="276"/>
      <c r="FM47" s="276"/>
      <c r="FN47" s="276"/>
      <c r="FO47" s="276"/>
      <c r="FP47" s="276"/>
      <c r="FQ47" s="276"/>
      <c r="FR47" s="276"/>
      <c r="FS47" s="276"/>
      <c r="FT47" s="276"/>
      <c r="FU47" s="276"/>
      <c r="FV47" s="276"/>
      <c r="FW47" s="276"/>
      <c r="FX47" s="276"/>
      <c r="FY47" s="276"/>
      <c r="FZ47" s="276"/>
      <c r="GA47" s="276"/>
      <c r="GB47" s="276"/>
      <c r="GC47" s="276"/>
      <c r="GD47" s="276"/>
      <c r="GE47" s="276"/>
      <c r="GF47" s="276"/>
      <c r="GG47" s="276"/>
      <c r="GH47" s="276"/>
      <c r="GI47" s="276"/>
      <c r="GJ47" s="276"/>
      <c r="GK47" s="276"/>
      <c r="GL47" s="276"/>
      <c r="GM47" s="276"/>
      <c r="GN47" s="276"/>
      <c r="GO47" s="276"/>
      <c r="GP47" s="276"/>
      <c r="GQ47" s="276"/>
      <c r="GR47" s="276"/>
      <c r="GS47" s="276"/>
      <c r="GT47" s="276"/>
      <c r="GU47" s="276"/>
      <c r="GV47" s="276"/>
      <c r="GW47" s="276"/>
      <c r="GX47" s="276"/>
      <c r="GY47" s="276"/>
      <c r="GZ47" s="276"/>
      <c r="HA47" s="276"/>
      <c r="HB47" s="276"/>
      <c r="HC47" s="276"/>
      <c r="HD47" s="276"/>
      <c r="HE47" s="276"/>
      <c r="HF47" s="276"/>
      <c r="HG47" s="276"/>
      <c r="HH47" s="276"/>
      <c r="HI47" s="276"/>
      <c r="HJ47" s="276"/>
      <c r="HK47" s="276"/>
      <c r="HL47" s="276"/>
      <c r="HM47" s="276"/>
      <c r="HN47" s="276"/>
      <c r="HO47" s="276"/>
      <c r="HP47" s="276"/>
      <c r="HQ47" s="276"/>
      <c r="HR47" s="276"/>
      <c r="HS47" s="276"/>
      <c r="HT47" s="276"/>
      <c r="HU47" s="276"/>
      <c r="HV47" s="276"/>
      <c r="HW47" s="276"/>
      <c r="HX47" s="276"/>
      <c r="HY47" s="276"/>
      <c r="HZ47" s="276"/>
      <c r="IA47" s="276"/>
      <c r="IB47" s="276"/>
      <c r="IC47" s="276"/>
      <c r="ID47" s="276"/>
      <c r="IE47" s="276"/>
      <c r="IF47" s="276"/>
      <c r="IG47" s="276"/>
      <c r="IH47" s="276"/>
      <c r="II47" s="276"/>
      <c r="IJ47" s="276"/>
      <c r="IK47" s="276"/>
      <c r="IL47" s="276"/>
      <c r="IM47" s="276"/>
      <c r="IN47" s="276"/>
      <c r="IO47" s="276"/>
      <c r="IP47" s="276"/>
      <c r="IQ47" s="276"/>
      <c r="IR47" s="276"/>
      <c r="IS47" s="276"/>
      <c r="IT47" s="276"/>
      <c r="IU47" s="276"/>
      <c r="IV47" s="276"/>
      <c r="IW47" s="276"/>
      <c r="IX47" s="276"/>
      <c r="IY47" s="276"/>
      <c r="IZ47" s="276"/>
      <c r="JA47" s="276"/>
      <c r="JB47" s="276"/>
      <c r="JC47" s="276"/>
      <c r="JD47" s="276"/>
      <c r="JE47" s="276"/>
      <c r="JF47" s="276"/>
      <c r="JG47" s="276"/>
      <c r="JH47" s="276"/>
      <c r="JI47" s="276"/>
      <c r="JJ47" s="276"/>
      <c r="JK47" s="276"/>
      <c r="JL47" s="276"/>
      <c r="JM47" s="276"/>
      <c r="JN47" s="276"/>
      <c r="JO47" s="276"/>
      <c r="JP47" s="276"/>
      <c r="JQ47" s="276"/>
      <c r="JR47" s="276"/>
      <c r="JS47" s="276"/>
      <c r="JT47" s="276"/>
      <c r="JU47" s="276"/>
      <c r="JV47" s="276"/>
      <c r="JW47" s="276"/>
      <c r="JX47" s="276"/>
      <c r="JY47" s="276"/>
      <c r="JZ47" s="276"/>
      <c r="KA47" s="276"/>
      <c r="KB47" s="276"/>
      <c r="KC47" s="276"/>
      <c r="KD47" s="276"/>
      <c r="KE47" s="276"/>
      <c r="KF47" s="276"/>
      <c r="KG47" s="276"/>
      <c r="KH47" s="276"/>
      <c r="KI47" s="276"/>
      <c r="KJ47" s="276"/>
      <c r="KK47" s="276"/>
      <c r="KL47" s="276"/>
      <c r="KM47" s="276"/>
      <c r="KN47" s="276"/>
      <c r="KO47" s="276"/>
      <c r="KP47" s="276"/>
      <c r="KQ47" s="276"/>
      <c r="KR47" s="276"/>
      <c r="KS47" s="276"/>
      <c r="KT47" s="276"/>
      <c r="KU47" s="276"/>
      <c r="KV47" s="276"/>
      <c r="KW47" s="276"/>
      <c r="KX47" s="276"/>
      <c r="KY47" s="276"/>
      <c r="KZ47" s="276"/>
      <c r="LA47" s="276"/>
      <c r="LB47" s="276"/>
      <c r="LC47" s="276"/>
      <c r="LD47" s="276"/>
      <c r="LE47" s="276"/>
      <c r="LF47" s="276"/>
      <c r="LG47" s="276"/>
      <c r="LH47" s="276"/>
      <c r="LI47" s="276"/>
      <c r="LJ47" s="276"/>
      <c r="LK47" s="276"/>
      <c r="LL47" s="276"/>
      <c r="LM47" s="276"/>
      <c r="LN47" s="276"/>
      <c r="LO47" s="276"/>
      <c r="LP47" s="276"/>
      <c r="LQ47" s="276"/>
      <c r="LR47" s="276"/>
      <c r="LS47" s="276"/>
      <c r="LT47" s="276"/>
      <c r="LU47" s="276"/>
      <c r="LV47" s="276"/>
      <c r="LW47" s="276"/>
      <c r="LX47" s="276"/>
      <c r="LY47" s="276"/>
      <c r="LZ47" s="276"/>
      <c r="MA47" s="276"/>
      <c r="MB47" s="276"/>
      <c r="MC47" s="276"/>
      <c r="MD47" s="276"/>
      <c r="ME47" s="276"/>
      <c r="MF47" s="276"/>
      <c r="MG47" s="276"/>
      <c r="MH47" s="276"/>
      <c r="MI47" s="276"/>
      <c r="MJ47" s="276"/>
      <c r="MK47" s="276"/>
      <c r="ML47" s="276"/>
      <c r="MM47" s="276"/>
      <c r="MN47" s="276"/>
      <c r="MO47" s="276"/>
      <c r="MP47" s="276"/>
      <c r="MQ47" s="276"/>
      <c r="MR47" s="276"/>
      <c r="MS47" s="276"/>
      <c r="MT47" s="276"/>
      <c r="MU47" s="276"/>
      <c r="MV47" s="276"/>
      <c r="MW47" s="276"/>
      <c r="MX47" s="276"/>
      <c r="MY47" s="276"/>
      <c r="MZ47" s="276"/>
      <c r="NA47" s="276"/>
      <c r="NB47" s="276"/>
      <c r="NC47" s="276"/>
      <c r="ND47" s="276"/>
      <c r="NE47" s="276"/>
      <c r="NF47" s="276"/>
      <c r="NG47" s="276"/>
      <c r="NH47" s="276"/>
      <c r="NI47" s="276"/>
      <c r="NJ47" s="276"/>
      <c r="NK47" s="276"/>
      <c r="NL47" s="276"/>
      <c r="NM47" s="276"/>
      <c r="NN47" s="276"/>
      <c r="NO47" s="276"/>
      <c r="NP47" s="276"/>
      <c r="NQ47" s="276"/>
      <c r="NR47" s="276"/>
      <c r="NS47" s="276"/>
      <c r="NT47" s="276"/>
      <c r="NU47" s="276"/>
      <c r="NV47" s="276"/>
      <c r="NW47" s="276"/>
      <c r="NX47" s="276"/>
      <c r="NY47" s="276"/>
      <c r="NZ47" s="276"/>
      <c r="OA47" s="276"/>
      <c r="OB47" s="276"/>
      <c r="OC47" s="276"/>
      <c r="OD47" s="276"/>
      <c r="OE47" s="276"/>
      <c r="OF47" s="276"/>
      <c r="OG47" s="276"/>
      <c r="OH47" s="276"/>
      <c r="OI47" s="276"/>
      <c r="OJ47" s="276"/>
      <c r="OK47" s="276"/>
      <c r="OL47" s="276"/>
      <c r="OM47" s="276"/>
      <c r="ON47" s="276"/>
      <c r="OO47" s="276"/>
      <c r="OP47" s="276"/>
      <c r="OQ47" s="276"/>
      <c r="OR47" s="276"/>
      <c r="OS47" s="276"/>
      <c r="OT47" s="276"/>
      <c r="OU47" s="276"/>
      <c r="OV47" s="276"/>
      <c r="OW47" s="276"/>
      <c r="OX47" s="276"/>
      <c r="OY47" s="276"/>
      <c r="OZ47" s="276"/>
      <c r="PA47" s="276"/>
      <c r="PB47" s="276"/>
      <c r="PC47" s="276"/>
      <c r="PD47" s="276"/>
      <c r="PE47" s="276"/>
      <c r="PF47" s="276"/>
      <c r="PG47" s="276"/>
      <c r="PH47" s="276"/>
      <c r="PI47" s="276"/>
      <c r="PJ47" s="276"/>
      <c r="PK47" s="276"/>
      <c r="PL47" s="276"/>
      <c r="PM47" s="276"/>
      <c r="PN47" s="276"/>
      <c r="PO47" s="276"/>
      <c r="PP47" s="276"/>
      <c r="PQ47" s="276"/>
      <c r="PR47" s="276"/>
      <c r="PS47" s="276"/>
      <c r="PT47" s="276"/>
      <c r="PU47" s="276"/>
      <c r="PV47" s="276"/>
      <c r="PW47" s="276"/>
      <c r="PX47" s="276"/>
      <c r="PY47" s="276"/>
      <c r="PZ47" s="276"/>
      <c r="QA47" s="276"/>
      <c r="QB47" s="276"/>
      <c r="QC47" s="276"/>
      <c r="QD47" s="276"/>
      <c r="QE47" s="276"/>
      <c r="QF47" s="276"/>
      <c r="QG47" s="276"/>
      <c r="QH47" s="276"/>
      <c r="QI47" s="276"/>
      <c r="QJ47" s="276"/>
      <c r="QK47" s="276"/>
      <c r="QL47" s="276"/>
      <c r="QM47" s="276"/>
      <c r="QN47" s="276"/>
      <c r="QO47" s="276"/>
      <c r="QP47" s="276"/>
      <c r="QQ47" s="276"/>
      <c r="QR47" s="276"/>
      <c r="QS47" s="276"/>
      <c r="QT47" s="276"/>
      <c r="QU47" s="276"/>
      <c r="QV47" s="276"/>
      <c r="QW47" s="276"/>
      <c r="QX47" s="276"/>
      <c r="QY47" s="276"/>
      <c r="QZ47" s="276"/>
      <c r="RA47" s="276"/>
      <c r="RB47" s="276"/>
      <c r="RC47" s="276"/>
      <c r="RD47" s="276"/>
      <c r="RE47" s="276"/>
      <c r="RF47" s="276"/>
      <c r="RG47" s="276"/>
      <c r="RH47" s="276"/>
      <c r="RI47" s="276"/>
      <c r="RJ47" s="276"/>
      <c r="RK47" s="276"/>
      <c r="RL47" s="276"/>
      <c r="RM47" s="276"/>
      <c r="RN47" s="276"/>
      <c r="RO47" s="276"/>
      <c r="RP47" s="276"/>
      <c r="RQ47" s="276"/>
      <c r="RR47" s="276"/>
      <c r="RS47" s="276"/>
      <c r="RT47" s="276"/>
      <c r="RU47" s="276"/>
      <c r="RV47" s="276"/>
      <c r="RW47" s="276"/>
      <c r="RX47" s="276"/>
      <c r="RY47" s="276"/>
      <c r="RZ47" s="276"/>
      <c r="SA47" s="276"/>
      <c r="SB47" s="276"/>
      <c r="SC47" s="276"/>
      <c r="SD47" s="276"/>
      <c r="SE47" s="276"/>
      <c r="SF47" s="276"/>
      <c r="SG47" s="276"/>
      <c r="SH47" s="276"/>
      <c r="SI47" s="276"/>
      <c r="SJ47" s="276"/>
      <c r="SK47" s="276"/>
      <c r="SL47" s="276"/>
      <c r="SM47" s="276"/>
      <c r="SN47" s="276"/>
      <c r="SO47" s="276"/>
      <c r="SP47" s="276"/>
      <c r="SQ47" s="276"/>
      <c r="SR47" s="276"/>
      <c r="SS47" s="276"/>
      <c r="ST47" s="276"/>
      <c r="SU47" s="276"/>
      <c r="SV47" s="276"/>
      <c r="SW47" s="276"/>
      <c r="SX47" s="276"/>
      <c r="SY47" s="276"/>
      <c r="SZ47" s="276"/>
      <c r="TA47" s="276"/>
      <c r="TB47" s="276"/>
      <c r="TC47" s="276"/>
      <c r="TD47" s="276"/>
      <c r="TE47" s="276"/>
      <c r="TF47" s="276"/>
      <c r="TG47" s="276"/>
      <c r="TH47" s="276"/>
      <c r="TI47" s="276"/>
      <c r="TJ47" s="276"/>
      <c r="TK47" s="276"/>
      <c r="TL47" s="276"/>
      <c r="TM47" s="276"/>
      <c r="TN47" s="276"/>
      <c r="TO47" s="276"/>
      <c r="TP47" s="276"/>
      <c r="TQ47" s="276"/>
      <c r="TR47" s="276"/>
      <c r="TS47" s="276"/>
      <c r="TT47" s="276"/>
      <c r="TU47" s="276"/>
      <c r="TV47" s="276"/>
      <c r="TW47" s="276"/>
      <c r="TX47" s="276"/>
      <c r="TY47" s="276"/>
      <c r="TZ47" s="276"/>
      <c r="UA47" s="276"/>
      <c r="UB47" s="276"/>
      <c r="UC47" s="276"/>
      <c r="UD47" s="276"/>
      <c r="UE47" s="276"/>
      <c r="UF47" s="276"/>
      <c r="UG47" s="276"/>
      <c r="UH47" s="276"/>
      <c r="UI47" s="276"/>
      <c r="UJ47" s="276"/>
      <c r="UK47" s="276"/>
      <c r="UL47" s="276"/>
      <c r="UM47" s="276"/>
      <c r="UN47" s="276"/>
      <c r="UO47" s="276"/>
      <c r="UP47" s="276"/>
      <c r="UQ47" s="276"/>
      <c r="UR47" s="276"/>
      <c r="US47" s="276"/>
      <c r="UT47" s="276"/>
      <c r="UU47" s="276"/>
      <c r="UV47" s="276"/>
      <c r="UW47" s="276"/>
      <c r="UX47" s="276"/>
      <c r="UY47" s="276"/>
      <c r="UZ47" s="276"/>
      <c r="VA47" s="276"/>
      <c r="VB47" s="276"/>
      <c r="VC47" s="276"/>
      <c r="VD47" s="276"/>
      <c r="VE47" s="276"/>
      <c r="VF47" s="276"/>
      <c r="VG47" s="276"/>
      <c r="VH47" s="276"/>
      <c r="VI47" s="276"/>
      <c r="VJ47" s="276"/>
      <c r="VK47" s="276"/>
      <c r="VL47" s="276"/>
      <c r="VM47" s="276"/>
      <c r="VN47" s="276"/>
      <c r="VO47" s="276"/>
      <c r="VP47" s="276"/>
      <c r="VQ47" s="276"/>
      <c r="VR47" s="276"/>
      <c r="VS47" s="276"/>
      <c r="VT47" s="276"/>
      <c r="VU47" s="276"/>
      <c r="VV47" s="276"/>
      <c r="VW47" s="276"/>
      <c r="VX47" s="276"/>
      <c r="VY47" s="276"/>
      <c r="VZ47" s="276"/>
      <c r="WA47" s="276"/>
      <c r="WB47" s="276"/>
      <c r="WC47" s="276"/>
      <c r="WD47" s="276"/>
      <c r="WE47" s="276"/>
      <c r="WF47" s="276"/>
      <c r="WG47" s="276"/>
      <c r="WH47" s="276"/>
      <c r="WI47" s="276"/>
      <c r="WJ47" s="276"/>
      <c r="WK47" s="276"/>
      <c r="WL47" s="276"/>
      <c r="WM47" s="276"/>
      <c r="WN47" s="276"/>
      <c r="WO47" s="276"/>
      <c r="WP47" s="276"/>
      <c r="WQ47" s="276"/>
      <c r="WR47" s="276"/>
      <c r="WS47" s="276"/>
      <c r="WT47" s="276"/>
      <c r="WU47" s="276"/>
      <c r="WV47" s="276"/>
      <c r="WW47" s="276"/>
      <c r="WX47" s="276"/>
      <c r="WY47" s="276"/>
      <c r="WZ47" s="276"/>
      <c r="XA47" s="276"/>
      <c r="XB47" s="276"/>
      <c r="XC47" s="276"/>
      <c r="XD47" s="276"/>
      <c r="XE47" s="276"/>
      <c r="XF47" s="276"/>
      <c r="XG47" s="276"/>
      <c r="XH47" s="276"/>
      <c r="XI47" s="276"/>
      <c r="XJ47" s="276"/>
      <c r="XK47" s="276"/>
      <c r="XL47" s="276"/>
      <c r="XM47" s="276"/>
      <c r="XN47" s="276"/>
      <c r="XO47" s="276"/>
      <c r="XP47" s="276"/>
      <c r="XQ47" s="276"/>
      <c r="XR47" s="276"/>
      <c r="XS47" s="276"/>
      <c r="XT47" s="276"/>
      <c r="XU47" s="276"/>
      <c r="XV47" s="276"/>
      <c r="XW47" s="276"/>
      <c r="XX47" s="276"/>
      <c r="XY47" s="276"/>
      <c r="XZ47" s="276"/>
      <c r="YA47" s="276"/>
      <c r="YB47" s="276"/>
      <c r="YC47" s="276"/>
      <c r="YD47" s="276"/>
      <c r="YE47" s="276"/>
      <c r="YF47" s="276"/>
      <c r="YG47" s="276"/>
      <c r="YH47" s="276"/>
      <c r="YI47" s="276"/>
      <c r="YJ47" s="276"/>
      <c r="YK47" s="276"/>
      <c r="YL47" s="276"/>
      <c r="YM47" s="276"/>
      <c r="YN47" s="276"/>
      <c r="YO47" s="276"/>
      <c r="YP47" s="276"/>
      <c r="YQ47" s="276"/>
      <c r="YR47" s="276"/>
      <c r="YS47" s="276"/>
      <c r="YT47" s="276"/>
      <c r="YU47" s="276"/>
      <c r="YV47" s="276"/>
      <c r="YW47" s="276"/>
      <c r="YX47" s="276"/>
      <c r="YY47" s="276"/>
      <c r="YZ47" s="276"/>
      <c r="ZA47" s="276"/>
      <c r="ZB47" s="276"/>
      <c r="ZC47" s="276"/>
      <c r="ZD47" s="276"/>
      <c r="ZE47" s="276"/>
      <c r="ZF47" s="276"/>
      <c r="ZG47" s="276"/>
      <c r="ZH47" s="276"/>
      <c r="ZI47" s="276"/>
      <c r="ZJ47" s="276"/>
      <c r="ZK47" s="276"/>
      <c r="ZL47" s="276"/>
      <c r="ZM47" s="276"/>
      <c r="ZN47" s="276"/>
      <c r="ZO47" s="276"/>
      <c r="ZP47" s="276"/>
      <c r="ZQ47" s="276"/>
      <c r="ZR47" s="276"/>
      <c r="ZS47" s="276"/>
      <c r="ZT47" s="276"/>
      <c r="ZU47" s="276"/>
      <c r="ZV47" s="276"/>
      <c r="ZW47" s="276"/>
      <c r="ZX47" s="276"/>
      <c r="ZY47" s="276"/>
      <c r="ZZ47" s="276"/>
      <c r="AAA47" s="276"/>
      <c r="AAB47" s="276"/>
      <c r="AAC47" s="276"/>
      <c r="AAD47" s="276"/>
      <c r="AAE47" s="276"/>
      <c r="AAF47" s="276"/>
      <c r="AAG47" s="276"/>
      <c r="AAH47" s="276"/>
      <c r="AAI47" s="276"/>
      <c r="AAJ47" s="276"/>
      <c r="AAK47" s="276"/>
      <c r="AAL47" s="276"/>
      <c r="AAM47" s="276"/>
      <c r="AAN47" s="276"/>
      <c r="AAO47" s="276"/>
      <c r="AAP47" s="276"/>
      <c r="AAQ47" s="276"/>
      <c r="AAR47" s="276"/>
      <c r="AAS47" s="276"/>
      <c r="AAT47" s="276"/>
      <c r="AAU47" s="276"/>
      <c r="AAV47" s="276"/>
      <c r="AAW47" s="276"/>
      <c r="AAX47" s="276"/>
      <c r="AAY47" s="276"/>
      <c r="AAZ47" s="276"/>
      <c r="ABA47" s="276"/>
      <c r="ABB47" s="276"/>
      <c r="ABC47" s="276"/>
      <c r="ABD47" s="276"/>
      <c r="ABE47" s="276"/>
      <c r="ABF47" s="276"/>
      <c r="ABG47" s="276"/>
      <c r="ABH47" s="276"/>
      <c r="ABI47" s="276"/>
      <c r="ABJ47" s="276"/>
      <c r="ABK47" s="276"/>
      <c r="ABL47" s="276"/>
      <c r="ABM47" s="276"/>
      <c r="ABN47" s="276"/>
      <c r="ABO47" s="276"/>
      <c r="ABP47" s="276"/>
      <c r="ABQ47" s="276"/>
      <c r="ABR47" s="276"/>
      <c r="ABS47" s="276"/>
      <c r="ABT47" s="276"/>
      <c r="ABU47" s="276"/>
      <c r="ABV47" s="276"/>
      <c r="ABW47" s="276"/>
      <c r="ABX47" s="276"/>
      <c r="ABY47" s="276"/>
      <c r="ABZ47" s="276"/>
      <c r="ACA47" s="276"/>
      <c r="ACB47" s="276"/>
      <c r="ACC47" s="276"/>
      <c r="ACD47" s="276"/>
      <c r="ACE47" s="276"/>
      <c r="ACF47" s="276"/>
      <c r="ACG47" s="276"/>
      <c r="ACH47" s="276"/>
      <c r="ACI47" s="276"/>
      <c r="ACJ47" s="276"/>
      <c r="ACK47" s="276"/>
      <c r="ACL47" s="276"/>
      <c r="ACM47" s="276"/>
      <c r="ACN47" s="276"/>
      <c r="ACO47" s="276"/>
      <c r="ACP47" s="276"/>
      <c r="ACQ47" s="276"/>
      <c r="ACR47" s="276"/>
      <c r="ACS47" s="276"/>
      <c r="ACT47" s="276"/>
      <c r="ACU47" s="276"/>
      <c r="ACV47" s="276"/>
      <c r="ACW47" s="276"/>
      <c r="ACX47" s="276"/>
      <c r="ACY47" s="276"/>
      <c r="ACZ47" s="276"/>
      <c r="ADA47" s="276"/>
      <c r="ADB47" s="276"/>
      <c r="ADC47" s="276"/>
      <c r="ADD47" s="276"/>
      <c r="ADE47" s="276"/>
      <c r="ADF47" s="276"/>
      <c r="ADG47" s="276"/>
      <c r="ADH47" s="276"/>
      <c r="ADI47" s="276"/>
      <c r="ADJ47" s="276"/>
      <c r="ADK47" s="276"/>
      <c r="ADL47" s="276"/>
      <c r="ADM47" s="276"/>
      <c r="ADN47" s="276"/>
      <c r="ADO47" s="276"/>
      <c r="ADP47" s="276"/>
      <c r="ADQ47" s="276"/>
      <c r="ADR47" s="276"/>
      <c r="ADS47" s="276"/>
      <c r="ADT47" s="276"/>
      <c r="ADU47" s="276"/>
      <c r="ADV47" s="276"/>
      <c r="ADW47" s="276"/>
      <c r="ADX47" s="276"/>
      <c r="ADY47" s="276"/>
      <c r="ADZ47" s="276"/>
      <c r="AEA47" s="276"/>
      <c r="AEB47" s="276"/>
      <c r="AEC47" s="276"/>
      <c r="AED47" s="276"/>
      <c r="AEE47" s="276"/>
      <c r="AEF47" s="276"/>
      <c r="AEG47" s="276"/>
      <c r="AEH47" s="276"/>
      <c r="AEI47" s="276"/>
      <c r="AEJ47" s="276"/>
      <c r="AEK47" s="276"/>
      <c r="AEL47" s="276"/>
      <c r="AEM47" s="276"/>
      <c r="AEN47" s="276"/>
      <c r="AEO47" s="276"/>
      <c r="AEP47" s="276"/>
      <c r="AEQ47" s="276"/>
      <c r="AER47" s="276"/>
      <c r="AES47" s="276"/>
      <c r="AET47" s="276"/>
      <c r="AEU47" s="276"/>
      <c r="AEV47" s="276"/>
      <c r="AEW47" s="276"/>
      <c r="AEX47" s="276"/>
      <c r="AEY47" s="276"/>
      <c r="AEZ47" s="276"/>
      <c r="AFA47" s="276"/>
      <c r="AFB47" s="276"/>
      <c r="AFC47" s="276"/>
      <c r="AFD47" s="276"/>
      <c r="AFE47" s="276"/>
      <c r="AFF47" s="276"/>
      <c r="AFG47" s="276"/>
      <c r="AFH47" s="276"/>
      <c r="AFI47" s="276"/>
      <c r="AFJ47" s="276"/>
      <c r="AFK47" s="276"/>
      <c r="AFL47" s="276"/>
      <c r="AFM47" s="276"/>
      <c r="AFN47" s="276"/>
      <c r="AFO47" s="276"/>
      <c r="AFP47" s="276"/>
      <c r="AFQ47" s="276"/>
      <c r="AFR47" s="276"/>
      <c r="AFS47" s="276"/>
      <c r="AFT47" s="276"/>
      <c r="AFU47" s="276"/>
      <c r="AFV47" s="276"/>
      <c r="AFW47" s="276"/>
      <c r="AFX47" s="276"/>
      <c r="AFY47" s="276"/>
      <c r="AFZ47" s="276"/>
      <c r="AGA47" s="276"/>
      <c r="AGB47" s="276"/>
      <c r="AGC47" s="276"/>
      <c r="AGD47" s="276"/>
      <c r="AGE47" s="276"/>
      <c r="AGF47" s="276"/>
      <c r="AGG47" s="276"/>
      <c r="AGH47" s="276"/>
      <c r="AGI47" s="276"/>
      <c r="AGJ47" s="276"/>
      <c r="AGK47" s="276"/>
      <c r="AGL47" s="276"/>
      <c r="AGM47" s="276"/>
      <c r="AGN47" s="276"/>
      <c r="AGO47" s="276"/>
      <c r="AGP47" s="276"/>
      <c r="AGQ47" s="276"/>
      <c r="AGR47" s="276"/>
      <c r="AGS47" s="276"/>
      <c r="AGT47" s="276"/>
      <c r="AGU47" s="276"/>
      <c r="AGV47" s="276"/>
      <c r="AGW47" s="276"/>
      <c r="AGX47" s="276"/>
      <c r="AGY47" s="276"/>
      <c r="AGZ47" s="276"/>
      <c r="AHA47" s="276"/>
      <c r="AHB47" s="276"/>
      <c r="AHC47" s="276"/>
      <c r="AHD47" s="276"/>
      <c r="AHE47" s="276"/>
      <c r="AHF47" s="276"/>
      <c r="AHG47" s="276"/>
      <c r="AHH47" s="276"/>
      <c r="AHI47" s="276"/>
      <c r="AHJ47" s="276"/>
      <c r="AHK47" s="276"/>
      <c r="AHL47" s="276"/>
      <c r="AHM47" s="276"/>
      <c r="AHN47" s="276"/>
      <c r="AHO47" s="276"/>
      <c r="AHP47" s="276"/>
      <c r="AHQ47" s="276"/>
      <c r="AHR47" s="276"/>
      <c r="AHS47" s="276"/>
      <c r="AHT47" s="276"/>
      <c r="AHU47" s="276"/>
      <c r="AHV47" s="276"/>
      <c r="AHW47" s="276"/>
      <c r="AHX47" s="276"/>
      <c r="AHY47" s="276"/>
      <c r="AHZ47" s="276"/>
      <c r="AIA47" s="276"/>
      <c r="AIB47" s="276"/>
      <c r="AIC47" s="276"/>
      <c r="AID47" s="276"/>
      <c r="AIE47" s="276"/>
      <c r="AIF47" s="276"/>
      <c r="AIG47" s="276"/>
      <c r="AIH47" s="276"/>
      <c r="AII47" s="276"/>
      <c r="AIJ47" s="276"/>
      <c r="AIK47" s="276"/>
      <c r="AIL47" s="276"/>
      <c r="AIM47" s="276"/>
      <c r="AIN47" s="276"/>
      <c r="AIO47" s="276"/>
      <c r="AIP47" s="276"/>
      <c r="AIQ47" s="276"/>
      <c r="AIR47" s="276"/>
      <c r="AIS47" s="276"/>
      <c r="AIT47" s="276"/>
      <c r="AIU47" s="276"/>
      <c r="AIV47" s="276"/>
      <c r="AIW47" s="276"/>
      <c r="AIX47" s="276"/>
      <c r="AIY47" s="276"/>
      <c r="AIZ47" s="276"/>
      <c r="AJA47" s="276"/>
      <c r="AJB47" s="276"/>
      <c r="AJC47" s="276"/>
      <c r="AJD47" s="276"/>
      <c r="AJE47" s="276"/>
      <c r="AJF47" s="276"/>
      <c r="AJG47" s="276"/>
      <c r="AJH47" s="276"/>
      <c r="AJI47" s="276"/>
      <c r="AJJ47" s="276"/>
      <c r="AJK47" s="276"/>
      <c r="AJL47" s="276"/>
      <c r="AJM47" s="276"/>
      <c r="AJN47" s="276"/>
      <c r="AJO47" s="276"/>
      <c r="AJP47" s="276"/>
      <c r="AJQ47" s="276"/>
      <c r="AJR47" s="276"/>
      <c r="AJS47" s="276"/>
      <c r="AJT47" s="276"/>
      <c r="AJU47" s="276"/>
      <c r="AJV47" s="276"/>
      <c r="AJW47" s="276"/>
      <c r="AJX47" s="276"/>
      <c r="AJY47" s="276"/>
      <c r="AJZ47" s="276"/>
      <c r="AKA47" s="276"/>
      <c r="AKB47" s="276"/>
      <c r="AKC47" s="276"/>
      <c r="AKD47" s="276"/>
      <c r="AKE47" s="276"/>
      <c r="AKF47" s="276"/>
    </row>
    <row r="48" spans="1:968" s="174" customFormat="1">
      <c r="B48" s="206"/>
      <c r="C48" s="519" t="s">
        <v>566</v>
      </c>
      <c r="D48" s="209"/>
      <c r="E48" s="206"/>
      <c r="F48" s="206"/>
      <c r="G48" s="206"/>
      <c r="H48" s="210"/>
      <c r="I48" s="189"/>
      <c r="J48" s="189"/>
      <c r="K48" s="190"/>
      <c r="L48" s="191"/>
      <c r="M48" s="947">
        <v>-18049.45</v>
      </c>
      <c r="N48" s="192">
        <v>-18049.45</v>
      </c>
      <c r="O48" s="192"/>
      <c r="P48" s="192">
        <f t="shared" si="14"/>
        <v>-16743.460111317254</v>
      </c>
      <c r="Q48" s="192">
        <f t="shared" si="15"/>
        <v>-16743.460111317254</v>
      </c>
      <c r="R48" s="187"/>
      <c r="S48" s="266"/>
      <c r="T48" s="207"/>
      <c r="U48" s="207"/>
      <c r="W48" s="276"/>
      <c r="X48" s="276"/>
      <c r="Y48" s="276"/>
      <c r="Z48" s="276"/>
      <c r="AA48" s="276"/>
      <c r="AB48" s="276"/>
      <c r="AC48" s="276"/>
      <c r="AD48" s="276"/>
      <c r="AE48" s="276"/>
      <c r="AF48" s="276"/>
      <c r="AG48" s="276"/>
      <c r="AH48" s="276"/>
      <c r="AI48" s="276"/>
      <c r="AJ48" s="276"/>
      <c r="AK48" s="276"/>
      <c r="AL48" s="276"/>
      <c r="AM48" s="276"/>
      <c r="AN48" s="276"/>
      <c r="AO48" s="276"/>
      <c r="AP48" s="276"/>
      <c r="AQ48" s="276"/>
      <c r="AR48" s="276"/>
      <c r="AS48" s="276"/>
      <c r="AT48" s="276"/>
      <c r="AU48" s="276"/>
      <c r="AV48" s="276"/>
      <c r="AW48" s="276"/>
      <c r="AX48" s="276"/>
      <c r="AY48" s="276"/>
      <c r="AZ48" s="276"/>
      <c r="BA48" s="276"/>
      <c r="BB48" s="276"/>
      <c r="BC48" s="276"/>
      <c r="BD48" s="276"/>
      <c r="BE48" s="276"/>
      <c r="BF48" s="276"/>
      <c r="BG48" s="276"/>
      <c r="BH48" s="276"/>
      <c r="BI48" s="276"/>
      <c r="BJ48" s="276"/>
      <c r="BK48" s="276"/>
      <c r="BL48" s="276"/>
      <c r="BM48" s="276"/>
      <c r="BN48" s="276"/>
      <c r="BO48" s="276"/>
      <c r="BP48" s="276"/>
      <c r="BQ48" s="276"/>
      <c r="BR48" s="276"/>
      <c r="BS48" s="276"/>
      <c r="BT48" s="276"/>
      <c r="BU48" s="276"/>
      <c r="BV48" s="276"/>
      <c r="BW48" s="276"/>
      <c r="BX48" s="276"/>
      <c r="BY48" s="276"/>
      <c r="BZ48" s="276"/>
      <c r="CA48" s="276"/>
      <c r="CB48" s="276"/>
      <c r="CC48" s="276"/>
      <c r="CD48" s="276"/>
      <c r="CE48" s="276"/>
      <c r="CF48" s="276"/>
      <c r="CG48" s="276"/>
      <c r="CH48" s="276"/>
      <c r="CI48" s="276"/>
      <c r="CJ48" s="276"/>
      <c r="CK48" s="276"/>
      <c r="CL48" s="276"/>
      <c r="CM48" s="276"/>
      <c r="CN48" s="276"/>
      <c r="CO48" s="276"/>
      <c r="CP48" s="276"/>
      <c r="CQ48" s="276"/>
      <c r="CR48" s="276"/>
      <c r="CS48" s="276"/>
      <c r="CT48" s="276"/>
      <c r="CU48" s="276"/>
      <c r="CV48" s="276"/>
      <c r="CW48" s="276"/>
      <c r="CX48" s="276"/>
      <c r="CY48" s="276"/>
      <c r="CZ48" s="276"/>
      <c r="DA48" s="276"/>
      <c r="DB48" s="276"/>
      <c r="DC48" s="276"/>
      <c r="DD48" s="276"/>
      <c r="DE48" s="276"/>
      <c r="DF48" s="276"/>
      <c r="DG48" s="276"/>
      <c r="DH48" s="276"/>
      <c r="DI48" s="276"/>
      <c r="DJ48" s="276"/>
      <c r="DK48" s="276"/>
      <c r="DL48" s="276"/>
      <c r="DM48" s="276"/>
      <c r="DN48" s="276"/>
      <c r="DO48" s="276"/>
      <c r="DP48" s="276"/>
      <c r="DQ48" s="276"/>
      <c r="DR48" s="276"/>
      <c r="DS48" s="276"/>
      <c r="DT48" s="276"/>
      <c r="DU48" s="276"/>
      <c r="DV48" s="276"/>
      <c r="DW48" s="276"/>
      <c r="DX48" s="276"/>
      <c r="DY48" s="276"/>
      <c r="DZ48" s="276"/>
      <c r="EA48" s="276"/>
      <c r="EB48" s="276"/>
      <c r="EC48" s="276"/>
      <c r="ED48" s="276"/>
      <c r="EE48" s="276"/>
      <c r="EF48" s="276"/>
      <c r="EG48" s="276"/>
      <c r="EH48" s="276"/>
      <c r="EI48" s="276"/>
      <c r="EJ48" s="276"/>
      <c r="EK48" s="276"/>
      <c r="EL48" s="276"/>
      <c r="EM48" s="276"/>
      <c r="EN48" s="276"/>
      <c r="EO48" s="276"/>
      <c r="EP48" s="276"/>
      <c r="EQ48" s="276"/>
      <c r="ER48" s="276"/>
      <c r="ES48" s="276"/>
      <c r="ET48" s="276"/>
      <c r="EU48" s="276"/>
      <c r="EV48" s="276"/>
      <c r="EW48" s="276"/>
      <c r="EX48" s="276"/>
      <c r="EY48" s="276"/>
      <c r="EZ48" s="276"/>
      <c r="FA48" s="276"/>
      <c r="FB48" s="276"/>
      <c r="FC48" s="276"/>
      <c r="FD48" s="276"/>
      <c r="FE48" s="276"/>
      <c r="FF48" s="276"/>
      <c r="FG48" s="276"/>
      <c r="FH48" s="276"/>
      <c r="FI48" s="276"/>
      <c r="FJ48" s="276"/>
      <c r="FK48" s="276"/>
      <c r="FL48" s="276"/>
      <c r="FM48" s="276"/>
      <c r="FN48" s="276"/>
      <c r="FO48" s="276"/>
      <c r="FP48" s="276"/>
      <c r="FQ48" s="276"/>
      <c r="FR48" s="276"/>
      <c r="FS48" s="276"/>
      <c r="FT48" s="276"/>
      <c r="FU48" s="276"/>
      <c r="FV48" s="276"/>
      <c r="FW48" s="276"/>
      <c r="FX48" s="276"/>
      <c r="FY48" s="276"/>
      <c r="FZ48" s="276"/>
      <c r="GA48" s="276"/>
      <c r="GB48" s="276"/>
      <c r="GC48" s="276"/>
      <c r="GD48" s="276"/>
      <c r="GE48" s="276"/>
      <c r="GF48" s="276"/>
      <c r="GG48" s="276"/>
      <c r="GH48" s="276"/>
      <c r="GI48" s="276"/>
      <c r="GJ48" s="276"/>
      <c r="GK48" s="276"/>
      <c r="GL48" s="276"/>
      <c r="GM48" s="276"/>
      <c r="GN48" s="276"/>
      <c r="GO48" s="276"/>
      <c r="GP48" s="276"/>
      <c r="GQ48" s="276"/>
      <c r="GR48" s="276"/>
      <c r="GS48" s="276"/>
      <c r="GT48" s="276"/>
      <c r="GU48" s="276"/>
      <c r="GV48" s="276"/>
      <c r="GW48" s="276"/>
      <c r="GX48" s="276"/>
      <c r="GY48" s="276"/>
      <c r="GZ48" s="276"/>
      <c r="HA48" s="276"/>
      <c r="HB48" s="276"/>
      <c r="HC48" s="276"/>
      <c r="HD48" s="276"/>
      <c r="HE48" s="276"/>
      <c r="HF48" s="276"/>
      <c r="HG48" s="276"/>
      <c r="HH48" s="276"/>
      <c r="HI48" s="276"/>
      <c r="HJ48" s="276"/>
      <c r="HK48" s="276"/>
      <c r="HL48" s="276"/>
      <c r="HM48" s="276"/>
      <c r="HN48" s="276"/>
      <c r="HO48" s="276"/>
      <c r="HP48" s="276"/>
      <c r="HQ48" s="276"/>
      <c r="HR48" s="276"/>
      <c r="HS48" s="276"/>
      <c r="HT48" s="276"/>
      <c r="HU48" s="276"/>
      <c r="HV48" s="276"/>
      <c r="HW48" s="276"/>
      <c r="HX48" s="276"/>
      <c r="HY48" s="276"/>
      <c r="HZ48" s="276"/>
      <c r="IA48" s="276"/>
      <c r="IB48" s="276"/>
      <c r="IC48" s="276"/>
      <c r="ID48" s="276"/>
      <c r="IE48" s="276"/>
      <c r="IF48" s="276"/>
      <c r="IG48" s="276"/>
      <c r="IH48" s="276"/>
      <c r="II48" s="276"/>
      <c r="IJ48" s="276"/>
      <c r="IK48" s="276"/>
      <c r="IL48" s="276"/>
      <c r="IM48" s="276"/>
      <c r="IN48" s="276"/>
      <c r="IO48" s="276"/>
      <c r="IP48" s="276"/>
      <c r="IQ48" s="276"/>
      <c r="IR48" s="276"/>
      <c r="IS48" s="276"/>
      <c r="IT48" s="276"/>
      <c r="IU48" s="276"/>
      <c r="IV48" s="276"/>
      <c r="IW48" s="276"/>
      <c r="IX48" s="276"/>
      <c r="IY48" s="276"/>
      <c r="IZ48" s="276"/>
      <c r="JA48" s="276"/>
      <c r="JB48" s="276"/>
      <c r="JC48" s="276"/>
      <c r="JD48" s="276"/>
      <c r="JE48" s="276"/>
      <c r="JF48" s="276"/>
      <c r="JG48" s="276"/>
      <c r="JH48" s="276"/>
      <c r="JI48" s="276"/>
      <c r="JJ48" s="276"/>
      <c r="JK48" s="276"/>
      <c r="JL48" s="276"/>
      <c r="JM48" s="276"/>
      <c r="JN48" s="276"/>
      <c r="JO48" s="276"/>
      <c r="JP48" s="276"/>
      <c r="JQ48" s="276"/>
      <c r="JR48" s="276"/>
      <c r="JS48" s="276"/>
      <c r="JT48" s="276"/>
      <c r="JU48" s="276"/>
      <c r="JV48" s="276"/>
      <c r="JW48" s="276"/>
      <c r="JX48" s="276"/>
      <c r="JY48" s="276"/>
      <c r="JZ48" s="276"/>
      <c r="KA48" s="276"/>
      <c r="KB48" s="276"/>
      <c r="KC48" s="276"/>
      <c r="KD48" s="276"/>
      <c r="KE48" s="276"/>
      <c r="KF48" s="276"/>
      <c r="KG48" s="276"/>
      <c r="KH48" s="276"/>
      <c r="KI48" s="276"/>
      <c r="KJ48" s="276"/>
      <c r="KK48" s="276"/>
      <c r="KL48" s="276"/>
      <c r="KM48" s="276"/>
      <c r="KN48" s="276"/>
      <c r="KO48" s="276"/>
      <c r="KP48" s="276"/>
      <c r="KQ48" s="276"/>
      <c r="KR48" s="276"/>
      <c r="KS48" s="276"/>
      <c r="KT48" s="276"/>
      <c r="KU48" s="276"/>
      <c r="KV48" s="276"/>
      <c r="KW48" s="276"/>
      <c r="KX48" s="276"/>
      <c r="KY48" s="276"/>
      <c r="KZ48" s="276"/>
      <c r="LA48" s="276"/>
      <c r="LB48" s="276"/>
      <c r="LC48" s="276"/>
      <c r="LD48" s="276"/>
      <c r="LE48" s="276"/>
      <c r="LF48" s="276"/>
      <c r="LG48" s="276"/>
      <c r="LH48" s="276"/>
      <c r="LI48" s="276"/>
      <c r="LJ48" s="276"/>
      <c r="LK48" s="276"/>
      <c r="LL48" s="276"/>
      <c r="LM48" s="276"/>
      <c r="LN48" s="276"/>
      <c r="LO48" s="276"/>
      <c r="LP48" s="276"/>
      <c r="LQ48" s="276"/>
      <c r="LR48" s="276"/>
      <c r="LS48" s="276"/>
      <c r="LT48" s="276"/>
      <c r="LU48" s="276"/>
      <c r="LV48" s="276"/>
      <c r="LW48" s="276"/>
      <c r="LX48" s="276"/>
      <c r="LY48" s="276"/>
      <c r="LZ48" s="276"/>
      <c r="MA48" s="276"/>
      <c r="MB48" s="276"/>
      <c r="MC48" s="276"/>
      <c r="MD48" s="276"/>
      <c r="ME48" s="276"/>
      <c r="MF48" s="276"/>
      <c r="MG48" s="276"/>
      <c r="MH48" s="276"/>
      <c r="MI48" s="276"/>
      <c r="MJ48" s="276"/>
      <c r="MK48" s="276"/>
      <c r="ML48" s="276"/>
      <c r="MM48" s="276"/>
      <c r="MN48" s="276"/>
      <c r="MO48" s="276"/>
      <c r="MP48" s="276"/>
      <c r="MQ48" s="276"/>
      <c r="MR48" s="276"/>
      <c r="MS48" s="276"/>
      <c r="MT48" s="276"/>
      <c r="MU48" s="276"/>
      <c r="MV48" s="276"/>
      <c r="MW48" s="276"/>
      <c r="MX48" s="276"/>
      <c r="MY48" s="276"/>
      <c r="MZ48" s="276"/>
      <c r="NA48" s="276"/>
      <c r="NB48" s="276"/>
      <c r="NC48" s="276"/>
      <c r="ND48" s="276"/>
      <c r="NE48" s="276"/>
      <c r="NF48" s="276"/>
      <c r="NG48" s="276"/>
      <c r="NH48" s="276"/>
      <c r="NI48" s="276"/>
      <c r="NJ48" s="276"/>
      <c r="NK48" s="276"/>
      <c r="NL48" s="276"/>
      <c r="NM48" s="276"/>
      <c r="NN48" s="276"/>
      <c r="NO48" s="276"/>
      <c r="NP48" s="276"/>
      <c r="NQ48" s="276"/>
      <c r="NR48" s="276"/>
      <c r="NS48" s="276"/>
      <c r="NT48" s="276"/>
      <c r="NU48" s="276"/>
      <c r="NV48" s="276"/>
      <c r="NW48" s="276"/>
      <c r="NX48" s="276"/>
      <c r="NY48" s="276"/>
      <c r="NZ48" s="276"/>
      <c r="OA48" s="276"/>
      <c r="OB48" s="276"/>
      <c r="OC48" s="276"/>
      <c r="OD48" s="276"/>
      <c r="OE48" s="276"/>
      <c r="OF48" s="276"/>
      <c r="OG48" s="276"/>
      <c r="OH48" s="276"/>
      <c r="OI48" s="276"/>
      <c r="OJ48" s="276"/>
      <c r="OK48" s="276"/>
      <c r="OL48" s="276"/>
      <c r="OM48" s="276"/>
      <c r="ON48" s="276"/>
      <c r="OO48" s="276"/>
      <c r="OP48" s="276"/>
      <c r="OQ48" s="276"/>
      <c r="OR48" s="276"/>
      <c r="OS48" s="276"/>
      <c r="OT48" s="276"/>
      <c r="OU48" s="276"/>
      <c r="OV48" s="276"/>
      <c r="OW48" s="276"/>
      <c r="OX48" s="276"/>
      <c r="OY48" s="276"/>
      <c r="OZ48" s="276"/>
      <c r="PA48" s="276"/>
      <c r="PB48" s="276"/>
      <c r="PC48" s="276"/>
      <c r="PD48" s="276"/>
      <c r="PE48" s="276"/>
      <c r="PF48" s="276"/>
      <c r="PG48" s="276"/>
      <c r="PH48" s="276"/>
      <c r="PI48" s="276"/>
      <c r="PJ48" s="276"/>
      <c r="PK48" s="276"/>
      <c r="PL48" s="276"/>
      <c r="PM48" s="276"/>
      <c r="PN48" s="276"/>
      <c r="PO48" s="276"/>
      <c r="PP48" s="276"/>
      <c r="PQ48" s="276"/>
      <c r="PR48" s="276"/>
      <c r="PS48" s="276"/>
      <c r="PT48" s="276"/>
      <c r="PU48" s="276"/>
      <c r="PV48" s="276"/>
      <c r="PW48" s="276"/>
      <c r="PX48" s="276"/>
      <c r="PY48" s="276"/>
      <c r="PZ48" s="276"/>
      <c r="QA48" s="276"/>
      <c r="QB48" s="276"/>
      <c r="QC48" s="276"/>
      <c r="QD48" s="276"/>
      <c r="QE48" s="276"/>
      <c r="QF48" s="276"/>
      <c r="QG48" s="276"/>
      <c r="QH48" s="276"/>
      <c r="QI48" s="276"/>
      <c r="QJ48" s="276"/>
      <c r="QK48" s="276"/>
      <c r="QL48" s="276"/>
      <c r="QM48" s="276"/>
      <c r="QN48" s="276"/>
      <c r="QO48" s="276"/>
      <c r="QP48" s="276"/>
      <c r="QQ48" s="276"/>
      <c r="QR48" s="276"/>
      <c r="QS48" s="276"/>
      <c r="QT48" s="276"/>
      <c r="QU48" s="276"/>
      <c r="QV48" s="276"/>
      <c r="QW48" s="276"/>
      <c r="QX48" s="276"/>
      <c r="QY48" s="276"/>
      <c r="QZ48" s="276"/>
      <c r="RA48" s="276"/>
      <c r="RB48" s="276"/>
      <c r="RC48" s="276"/>
      <c r="RD48" s="276"/>
      <c r="RE48" s="276"/>
      <c r="RF48" s="276"/>
      <c r="RG48" s="276"/>
      <c r="RH48" s="276"/>
      <c r="RI48" s="276"/>
      <c r="RJ48" s="276"/>
      <c r="RK48" s="276"/>
      <c r="RL48" s="276"/>
      <c r="RM48" s="276"/>
      <c r="RN48" s="276"/>
      <c r="RO48" s="276"/>
      <c r="RP48" s="276"/>
      <c r="RQ48" s="276"/>
      <c r="RR48" s="276"/>
      <c r="RS48" s="276"/>
      <c r="RT48" s="276"/>
      <c r="RU48" s="276"/>
      <c r="RV48" s="276"/>
      <c r="RW48" s="276"/>
      <c r="RX48" s="276"/>
      <c r="RY48" s="276"/>
      <c r="RZ48" s="276"/>
      <c r="SA48" s="276"/>
      <c r="SB48" s="276"/>
      <c r="SC48" s="276"/>
      <c r="SD48" s="276"/>
      <c r="SE48" s="276"/>
      <c r="SF48" s="276"/>
      <c r="SG48" s="276"/>
      <c r="SH48" s="276"/>
      <c r="SI48" s="276"/>
      <c r="SJ48" s="276"/>
      <c r="SK48" s="276"/>
      <c r="SL48" s="276"/>
      <c r="SM48" s="276"/>
      <c r="SN48" s="276"/>
      <c r="SO48" s="276"/>
      <c r="SP48" s="276"/>
      <c r="SQ48" s="276"/>
      <c r="SR48" s="276"/>
      <c r="SS48" s="276"/>
      <c r="ST48" s="276"/>
      <c r="SU48" s="276"/>
      <c r="SV48" s="276"/>
      <c r="SW48" s="276"/>
      <c r="SX48" s="276"/>
      <c r="SY48" s="276"/>
      <c r="SZ48" s="276"/>
      <c r="TA48" s="276"/>
      <c r="TB48" s="276"/>
      <c r="TC48" s="276"/>
      <c r="TD48" s="276"/>
      <c r="TE48" s="276"/>
      <c r="TF48" s="276"/>
      <c r="TG48" s="276"/>
      <c r="TH48" s="276"/>
      <c r="TI48" s="276"/>
      <c r="TJ48" s="276"/>
      <c r="TK48" s="276"/>
      <c r="TL48" s="276"/>
      <c r="TM48" s="276"/>
      <c r="TN48" s="276"/>
      <c r="TO48" s="276"/>
      <c r="TP48" s="276"/>
      <c r="TQ48" s="276"/>
      <c r="TR48" s="276"/>
      <c r="TS48" s="276"/>
      <c r="TT48" s="276"/>
      <c r="TU48" s="276"/>
      <c r="TV48" s="276"/>
      <c r="TW48" s="276"/>
      <c r="TX48" s="276"/>
      <c r="TY48" s="276"/>
      <c r="TZ48" s="276"/>
      <c r="UA48" s="276"/>
      <c r="UB48" s="276"/>
      <c r="UC48" s="276"/>
      <c r="UD48" s="276"/>
      <c r="UE48" s="276"/>
      <c r="UF48" s="276"/>
      <c r="UG48" s="276"/>
      <c r="UH48" s="276"/>
      <c r="UI48" s="276"/>
      <c r="UJ48" s="276"/>
      <c r="UK48" s="276"/>
      <c r="UL48" s="276"/>
      <c r="UM48" s="276"/>
      <c r="UN48" s="276"/>
      <c r="UO48" s="276"/>
      <c r="UP48" s="276"/>
      <c r="UQ48" s="276"/>
      <c r="UR48" s="276"/>
      <c r="US48" s="276"/>
      <c r="UT48" s="276"/>
      <c r="UU48" s="276"/>
      <c r="UV48" s="276"/>
      <c r="UW48" s="276"/>
      <c r="UX48" s="276"/>
      <c r="UY48" s="276"/>
      <c r="UZ48" s="276"/>
      <c r="VA48" s="276"/>
      <c r="VB48" s="276"/>
      <c r="VC48" s="276"/>
      <c r="VD48" s="276"/>
      <c r="VE48" s="276"/>
      <c r="VF48" s="276"/>
      <c r="VG48" s="276"/>
      <c r="VH48" s="276"/>
      <c r="VI48" s="276"/>
      <c r="VJ48" s="276"/>
      <c r="VK48" s="276"/>
      <c r="VL48" s="276"/>
      <c r="VM48" s="276"/>
      <c r="VN48" s="276"/>
      <c r="VO48" s="276"/>
      <c r="VP48" s="276"/>
      <c r="VQ48" s="276"/>
      <c r="VR48" s="276"/>
      <c r="VS48" s="276"/>
      <c r="VT48" s="276"/>
      <c r="VU48" s="276"/>
      <c r="VV48" s="276"/>
      <c r="VW48" s="276"/>
      <c r="VX48" s="276"/>
      <c r="VY48" s="276"/>
      <c r="VZ48" s="276"/>
      <c r="WA48" s="276"/>
      <c r="WB48" s="276"/>
      <c r="WC48" s="276"/>
      <c r="WD48" s="276"/>
      <c r="WE48" s="276"/>
      <c r="WF48" s="276"/>
      <c r="WG48" s="276"/>
      <c r="WH48" s="276"/>
      <c r="WI48" s="276"/>
      <c r="WJ48" s="276"/>
      <c r="WK48" s="276"/>
      <c r="WL48" s="276"/>
      <c r="WM48" s="276"/>
      <c r="WN48" s="276"/>
      <c r="WO48" s="276"/>
      <c r="WP48" s="276"/>
      <c r="WQ48" s="276"/>
      <c r="WR48" s="276"/>
      <c r="WS48" s="276"/>
      <c r="WT48" s="276"/>
      <c r="WU48" s="276"/>
      <c r="WV48" s="276"/>
      <c r="WW48" s="276"/>
      <c r="WX48" s="276"/>
      <c r="WY48" s="276"/>
      <c r="WZ48" s="276"/>
      <c r="XA48" s="276"/>
      <c r="XB48" s="276"/>
      <c r="XC48" s="276"/>
      <c r="XD48" s="276"/>
      <c r="XE48" s="276"/>
      <c r="XF48" s="276"/>
      <c r="XG48" s="276"/>
      <c r="XH48" s="276"/>
      <c r="XI48" s="276"/>
      <c r="XJ48" s="276"/>
      <c r="XK48" s="276"/>
      <c r="XL48" s="276"/>
      <c r="XM48" s="276"/>
      <c r="XN48" s="276"/>
      <c r="XO48" s="276"/>
      <c r="XP48" s="276"/>
      <c r="XQ48" s="276"/>
      <c r="XR48" s="276"/>
      <c r="XS48" s="276"/>
      <c r="XT48" s="276"/>
      <c r="XU48" s="276"/>
      <c r="XV48" s="276"/>
      <c r="XW48" s="276"/>
      <c r="XX48" s="276"/>
      <c r="XY48" s="276"/>
      <c r="XZ48" s="276"/>
      <c r="YA48" s="276"/>
      <c r="YB48" s="276"/>
      <c r="YC48" s="276"/>
      <c r="YD48" s="276"/>
      <c r="YE48" s="276"/>
      <c r="YF48" s="276"/>
      <c r="YG48" s="276"/>
      <c r="YH48" s="276"/>
      <c r="YI48" s="276"/>
      <c r="YJ48" s="276"/>
      <c r="YK48" s="276"/>
      <c r="YL48" s="276"/>
      <c r="YM48" s="276"/>
      <c r="YN48" s="276"/>
      <c r="YO48" s="276"/>
      <c r="YP48" s="276"/>
      <c r="YQ48" s="276"/>
      <c r="YR48" s="276"/>
      <c r="YS48" s="276"/>
      <c r="YT48" s="276"/>
      <c r="YU48" s="276"/>
      <c r="YV48" s="276"/>
      <c r="YW48" s="276"/>
      <c r="YX48" s="276"/>
      <c r="YY48" s="276"/>
      <c r="YZ48" s="276"/>
      <c r="ZA48" s="276"/>
      <c r="ZB48" s="276"/>
      <c r="ZC48" s="276"/>
      <c r="ZD48" s="276"/>
      <c r="ZE48" s="276"/>
      <c r="ZF48" s="276"/>
      <c r="ZG48" s="276"/>
      <c r="ZH48" s="276"/>
      <c r="ZI48" s="276"/>
      <c r="ZJ48" s="276"/>
      <c r="ZK48" s="276"/>
      <c r="ZL48" s="276"/>
      <c r="ZM48" s="276"/>
      <c r="ZN48" s="276"/>
      <c r="ZO48" s="276"/>
      <c r="ZP48" s="276"/>
      <c r="ZQ48" s="276"/>
      <c r="ZR48" s="276"/>
      <c r="ZS48" s="276"/>
      <c r="ZT48" s="276"/>
      <c r="ZU48" s="276"/>
      <c r="ZV48" s="276"/>
      <c r="ZW48" s="276"/>
      <c r="ZX48" s="276"/>
      <c r="ZY48" s="276"/>
      <c r="ZZ48" s="276"/>
      <c r="AAA48" s="276"/>
      <c r="AAB48" s="276"/>
      <c r="AAC48" s="276"/>
      <c r="AAD48" s="276"/>
      <c r="AAE48" s="276"/>
      <c r="AAF48" s="276"/>
      <c r="AAG48" s="276"/>
      <c r="AAH48" s="276"/>
      <c r="AAI48" s="276"/>
      <c r="AAJ48" s="276"/>
      <c r="AAK48" s="276"/>
      <c r="AAL48" s="276"/>
      <c r="AAM48" s="276"/>
      <c r="AAN48" s="276"/>
      <c r="AAO48" s="276"/>
      <c r="AAP48" s="276"/>
      <c r="AAQ48" s="276"/>
      <c r="AAR48" s="276"/>
      <c r="AAS48" s="276"/>
      <c r="AAT48" s="276"/>
      <c r="AAU48" s="276"/>
      <c r="AAV48" s="276"/>
      <c r="AAW48" s="276"/>
      <c r="AAX48" s="276"/>
      <c r="AAY48" s="276"/>
      <c r="AAZ48" s="276"/>
      <c r="ABA48" s="276"/>
      <c r="ABB48" s="276"/>
      <c r="ABC48" s="276"/>
      <c r="ABD48" s="276"/>
      <c r="ABE48" s="276"/>
      <c r="ABF48" s="276"/>
      <c r="ABG48" s="276"/>
      <c r="ABH48" s="276"/>
      <c r="ABI48" s="276"/>
      <c r="ABJ48" s="276"/>
      <c r="ABK48" s="276"/>
      <c r="ABL48" s="276"/>
      <c r="ABM48" s="276"/>
      <c r="ABN48" s="276"/>
      <c r="ABO48" s="276"/>
      <c r="ABP48" s="276"/>
      <c r="ABQ48" s="276"/>
      <c r="ABR48" s="276"/>
      <c r="ABS48" s="276"/>
      <c r="ABT48" s="276"/>
      <c r="ABU48" s="276"/>
      <c r="ABV48" s="276"/>
      <c r="ABW48" s="276"/>
      <c r="ABX48" s="276"/>
      <c r="ABY48" s="276"/>
      <c r="ABZ48" s="276"/>
      <c r="ACA48" s="276"/>
      <c r="ACB48" s="276"/>
      <c r="ACC48" s="276"/>
      <c r="ACD48" s="276"/>
      <c r="ACE48" s="276"/>
      <c r="ACF48" s="276"/>
      <c r="ACG48" s="276"/>
      <c r="ACH48" s="276"/>
      <c r="ACI48" s="276"/>
      <c r="ACJ48" s="276"/>
      <c r="ACK48" s="276"/>
      <c r="ACL48" s="276"/>
      <c r="ACM48" s="276"/>
      <c r="ACN48" s="276"/>
      <c r="ACO48" s="276"/>
      <c r="ACP48" s="276"/>
      <c r="ACQ48" s="276"/>
      <c r="ACR48" s="276"/>
      <c r="ACS48" s="276"/>
      <c r="ACT48" s="276"/>
      <c r="ACU48" s="276"/>
      <c r="ACV48" s="276"/>
      <c r="ACW48" s="276"/>
      <c r="ACX48" s="276"/>
      <c r="ACY48" s="276"/>
      <c r="ACZ48" s="276"/>
      <c r="ADA48" s="276"/>
      <c r="ADB48" s="276"/>
      <c r="ADC48" s="276"/>
      <c r="ADD48" s="276"/>
      <c r="ADE48" s="276"/>
      <c r="ADF48" s="276"/>
      <c r="ADG48" s="276"/>
      <c r="ADH48" s="276"/>
      <c r="ADI48" s="276"/>
      <c r="ADJ48" s="276"/>
      <c r="ADK48" s="276"/>
      <c r="ADL48" s="276"/>
      <c r="ADM48" s="276"/>
      <c r="ADN48" s="276"/>
      <c r="ADO48" s="276"/>
      <c r="ADP48" s="276"/>
      <c r="ADQ48" s="276"/>
      <c r="ADR48" s="276"/>
      <c r="ADS48" s="276"/>
      <c r="ADT48" s="276"/>
      <c r="ADU48" s="276"/>
      <c r="ADV48" s="276"/>
      <c r="ADW48" s="276"/>
      <c r="ADX48" s="276"/>
      <c r="ADY48" s="276"/>
      <c r="ADZ48" s="276"/>
      <c r="AEA48" s="276"/>
      <c r="AEB48" s="276"/>
      <c r="AEC48" s="276"/>
      <c r="AED48" s="276"/>
      <c r="AEE48" s="276"/>
      <c r="AEF48" s="276"/>
      <c r="AEG48" s="276"/>
      <c r="AEH48" s="276"/>
      <c r="AEI48" s="276"/>
      <c r="AEJ48" s="276"/>
      <c r="AEK48" s="276"/>
      <c r="AEL48" s="276"/>
      <c r="AEM48" s="276"/>
      <c r="AEN48" s="276"/>
      <c r="AEO48" s="276"/>
      <c r="AEP48" s="276"/>
      <c r="AEQ48" s="276"/>
      <c r="AER48" s="276"/>
      <c r="AES48" s="276"/>
      <c r="AET48" s="276"/>
      <c r="AEU48" s="276"/>
      <c r="AEV48" s="276"/>
      <c r="AEW48" s="276"/>
      <c r="AEX48" s="276"/>
      <c r="AEY48" s="276"/>
      <c r="AEZ48" s="276"/>
      <c r="AFA48" s="276"/>
      <c r="AFB48" s="276"/>
      <c r="AFC48" s="276"/>
      <c r="AFD48" s="276"/>
      <c r="AFE48" s="276"/>
      <c r="AFF48" s="276"/>
      <c r="AFG48" s="276"/>
      <c r="AFH48" s="276"/>
      <c r="AFI48" s="276"/>
      <c r="AFJ48" s="276"/>
      <c r="AFK48" s="276"/>
      <c r="AFL48" s="276"/>
      <c r="AFM48" s="276"/>
      <c r="AFN48" s="276"/>
      <c r="AFO48" s="276"/>
      <c r="AFP48" s="276"/>
      <c r="AFQ48" s="276"/>
      <c r="AFR48" s="276"/>
      <c r="AFS48" s="276"/>
      <c r="AFT48" s="276"/>
      <c r="AFU48" s="276"/>
      <c r="AFV48" s="276"/>
      <c r="AFW48" s="276"/>
      <c r="AFX48" s="276"/>
      <c r="AFY48" s="276"/>
      <c r="AFZ48" s="276"/>
      <c r="AGA48" s="276"/>
      <c r="AGB48" s="276"/>
      <c r="AGC48" s="276"/>
      <c r="AGD48" s="276"/>
      <c r="AGE48" s="276"/>
      <c r="AGF48" s="276"/>
      <c r="AGG48" s="276"/>
      <c r="AGH48" s="276"/>
      <c r="AGI48" s="276"/>
      <c r="AGJ48" s="276"/>
      <c r="AGK48" s="276"/>
      <c r="AGL48" s="276"/>
      <c r="AGM48" s="276"/>
      <c r="AGN48" s="276"/>
      <c r="AGO48" s="276"/>
      <c r="AGP48" s="276"/>
      <c r="AGQ48" s="276"/>
      <c r="AGR48" s="276"/>
      <c r="AGS48" s="276"/>
      <c r="AGT48" s="276"/>
      <c r="AGU48" s="276"/>
      <c r="AGV48" s="276"/>
      <c r="AGW48" s="276"/>
      <c r="AGX48" s="276"/>
      <c r="AGY48" s="276"/>
      <c r="AGZ48" s="276"/>
      <c r="AHA48" s="276"/>
      <c r="AHB48" s="276"/>
      <c r="AHC48" s="276"/>
      <c r="AHD48" s="276"/>
      <c r="AHE48" s="276"/>
      <c r="AHF48" s="276"/>
      <c r="AHG48" s="276"/>
      <c r="AHH48" s="276"/>
      <c r="AHI48" s="276"/>
      <c r="AHJ48" s="276"/>
      <c r="AHK48" s="276"/>
      <c r="AHL48" s="276"/>
      <c r="AHM48" s="276"/>
      <c r="AHN48" s="276"/>
      <c r="AHO48" s="276"/>
      <c r="AHP48" s="276"/>
      <c r="AHQ48" s="276"/>
      <c r="AHR48" s="276"/>
      <c r="AHS48" s="276"/>
      <c r="AHT48" s="276"/>
      <c r="AHU48" s="276"/>
      <c r="AHV48" s="276"/>
      <c r="AHW48" s="276"/>
      <c r="AHX48" s="276"/>
      <c r="AHY48" s="276"/>
      <c r="AHZ48" s="276"/>
      <c r="AIA48" s="276"/>
      <c r="AIB48" s="276"/>
      <c r="AIC48" s="276"/>
      <c r="AID48" s="276"/>
      <c r="AIE48" s="276"/>
      <c r="AIF48" s="276"/>
      <c r="AIG48" s="276"/>
      <c r="AIH48" s="276"/>
      <c r="AII48" s="276"/>
      <c r="AIJ48" s="276"/>
      <c r="AIK48" s="276"/>
      <c r="AIL48" s="276"/>
      <c r="AIM48" s="276"/>
      <c r="AIN48" s="276"/>
      <c r="AIO48" s="276"/>
      <c r="AIP48" s="276"/>
      <c r="AIQ48" s="276"/>
      <c r="AIR48" s="276"/>
      <c r="AIS48" s="276"/>
      <c r="AIT48" s="276"/>
      <c r="AIU48" s="276"/>
      <c r="AIV48" s="276"/>
      <c r="AIW48" s="276"/>
      <c r="AIX48" s="276"/>
      <c r="AIY48" s="276"/>
      <c r="AIZ48" s="276"/>
      <c r="AJA48" s="276"/>
      <c r="AJB48" s="276"/>
      <c r="AJC48" s="276"/>
      <c r="AJD48" s="276"/>
      <c r="AJE48" s="276"/>
      <c r="AJF48" s="276"/>
      <c r="AJG48" s="276"/>
      <c r="AJH48" s="276"/>
      <c r="AJI48" s="276"/>
      <c r="AJJ48" s="276"/>
      <c r="AJK48" s="276"/>
      <c r="AJL48" s="276"/>
      <c r="AJM48" s="276"/>
      <c r="AJN48" s="276"/>
      <c r="AJO48" s="276"/>
      <c r="AJP48" s="276"/>
      <c r="AJQ48" s="276"/>
      <c r="AJR48" s="276"/>
      <c r="AJS48" s="276"/>
      <c r="AJT48" s="276"/>
      <c r="AJU48" s="276"/>
      <c r="AJV48" s="276"/>
      <c r="AJW48" s="276"/>
      <c r="AJX48" s="276"/>
      <c r="AJY48" s="276"/>
      <c r="AJZ48" s="276"/>
      <c r="AKA48" s="276"/>
      <c r="AKB48" s="276"/>
      <c r="AKC48" s="276"/>
      <c r="AKD48" s="276"/>
      <c r="AKE48" s="276"/>
      <c r="AKF48" s="276"/>
    </row>
    <row r="49" spans="1:968" s="174" customFormat="1">
      <c r="A49" s="174" t="s">
        <v>567</v>
      </c>
      <c r="B49" s="679"/>
      <c r="C49" s="680" t="s">
        <v>407</v>
      </c>
      <c r="D49" s="681"/>
      <c r="E49" s="679"/>
      <c r="F49" s="679"/>
      <c r="G49" s="679"/>
      <c r="H49" s="670"/>
      <c r="I49" s="670"/>
      <c r="J49" s="670"/>
      <c r="K49" s="671"/>
      <c r="L49" s="672"/>
      <c r="M49" s="688">
        <v>67119.75</v>
      </c>
      <c r="N49" s="673">
        <v>67119.75</v>
      </c>
      <c r="O49" s="673"/>
      <c r="P49" s="673">
        <f t="shared" si="12"/>
        <v>62263.218923933207</v>
      </c>
      <c r="Q49" s="673">
        <f t="shared" si="13"/>
        <v>62263.218923933207</v>
      </c>
      <c r="R49" s="682"/>
      <c r="S49" s="683"/>
      <c r="T49" s="684"/>
      <c r="U49" s="684"/>
      <c r="W49" s="276"/>
      <c r="X49" s="276"/>
      <c r="Y49" s="276"/>
      <c r="Z49" s="276"/>
      <c r="AA49" s="276"/>
      <c r="AB49" s="276"/>
      <c r="AC49" s="276"/>
      <c r="AD49" s="276"/>
      <c r="AE49" s="276"/>
      <c r="AF49" s="276"/>
      <c r="AG49" s="276"/>
      <c r="AH49" s="276"/>
      <c r="AI49" s="276"/>
      <c r="AJ49" s="276"/>
      <c r="AK49" s="276"/>
      <c r="AL49" s="276"/>
      <c r="AM49" s="276"/>
      <c r="AN49" s="276"/>
      <c r="AO49" s="276"/>
      <c r="AP49" s="276"/>
      <c r="AQ49" s="276"/>
      <c r="AR49" s="276"/>
      <c r="AS49" s="276"/>
      <c r="AT49" s="276"/>
      <c r="AU49" s="276"/>
      <c r="AV49" s="276"/>
      <c r="AW49" s="276"/>
      <c r="AX49" s="276"/>
      <c r="AY49" s="276"/>
      <c r="AZ49" s="276"/>
      <c r="BA49" s="276"/>
      <c r="BB49" s="276"/>
      <c r="BC49" s="276"/>
      <c r="BD49" s="276"/>
      <c r="BE49" s="276"/>
      <c r="BF49" s="276"/>
      <c r="BG49" s="276"/>
      <c r="BH49" s="276"/>
      <c r="BI49" s="276"/>
      <c r="BJ49" s="276"/>
      <c r="BK49" s="276"/>
      <c r="BL49" s="276"/>
      <c r="BM49" s="276"/>
      <c r="BN49" s="276"/>
      <c r="BO49" s="276"/>
      <c r="BP49" s="276"/>
      <c r="BQ49" s="276"/>
      <c r="BR49" s="276"/>
      <c r="BS49" s="276"/>
      <c r="BT49" s="276"/>
      <c r="BU49" s="276"/>
      <c r="BV49" s="276"/>
      <c r="BW49" s="276"/>
      <c r="BX49" s="276"/>
      <c r="BY49" s="276"/>
      <c r="BZ49" s="276"/>
      <c r="CA49" s="276"/>
      <c r="CB49" s="276"/>
      <c r="CC49" s="276"/>
      <c r="CD49" s="276"/>
      <c r="CE49" s="276"/>
      <c r="CF49" s="276"/>
      <c r="CG49" s="276"/>
      <c r="CH49" s="276"/>
      <c r="CI49" s="276"/>
      <c r="CJ49" s="276"/>
      <c r="CK49" s="276"/>
      <c r="CL49" s="276"/>
      <c r="CM49" s="276"/>
      <c r="CN49" s="276"/>
      <c r="CO49" s="276"/>
      <c r="CP49" s="276"/>
      <c r="CQ49" s="276"/>
      <c r="CR49" s="276"/>
      <c r="CS49" s="276"/>
      <c r="CT49" s="276"/>
      <c r="CU49" s="276"/>
      <c r="CV49" s="276"/>
      <c r="CW49" s="276"/>
      <c r="CX49" s="276"/>
      <c r="CY49" s="276"/>
      <c r="CZ49" s="276"/>
      <c r="DA49" s="276"/>
      <c r="DB49" s="276"/>
      <c r="DC49" s="276"/>
      <c r="DD49" s="276"/>
      <c r="DE49" s="276"/>
      <c r="DF49" s="276"/>
      <c r="DG49" s="276"/>
      <c r="DH49" s="276"/>
      <c r="DI49" s="276"/>
      <c r="DJ49" s="276"/>
      <c r="DK49" s="276"/>
      <c r="DL49" s="276"/>
      <c r="DM49" s="276"/>
      <c r="DN49" s="276"/>
      <c r="DO49" s="276"/>
      <c r="DP49" s="276"/>
      <c r="DQ49" s="276"/>
      <c r="DR49" s="276"/>
      <c r="DS49" s="276"/>
      <c r="DT49" s="276"/>
      <c r="DU49" s="276"/>
      <c r="DV49" s="276"/>
      <c r="DW49" s="276"/>
      <c r="DX49" s="276"/>
      <c r="DY49" s="276"/>
      <c r="DZ49" s="276"/>
      <c r="EA49" s="276"/>
      <c r="EB49" s="276"/>
      <c r="EC49" s="276"/>
      <c r="ED49" s="276"/>
      <c r="EE49" s="276"/>
      <c r="EF49" s="276"/>
      <c r="EG49" s="276"/>
      <c r="EH49" s="276"/>
      <c r="EI49" s="276"/>
      <c r="EJ49" s="276"/>
      <c r="EK49" s="276"/>
      <c r="EL49" s="276"/>
      <c r="EM49" s="276"/>
      <c r="EN49" s="276"/>
      <c r="EO49" s="276"/>
      <c r="EP49" s="276"/>
      <c r="EQ49" s="276"/>
      <c r="ER49" s="276"/>
      <c r="ES49" s="276"/>
      <c r="ET49" s="276"/>
      <c r="EU49" s="276"/>
      <c r="EV49" s="276"/>
      <c r="EW49" s="276"/>
      <c r="EX49" s="276"/>
      <c r="EY49" s="276"/>
      <c r="EZ49" s="276"/>
      <c r="FA49" s="276"/>
      <c r="FB49" s="276"/>
      <c r="FC49" s="276"/>
      <c r="FD49" s="276"/>
      <c r="FE49" s="276"/>
      <c r="FF49" s="276"/>
      <c r="FG49" s="276"/>
      <c r="FH49" s="276"/>
      <c r="FI49" s="276"/>
      <c r="FJ49" s="276"/>
      <c r="FK49" s="276"/>
      <c r="FL49" s="276"/>
      <c r="FM49" s="276"/>
      <c r="FN49" s="276"/>
      <c r="FO49" s="276"/>
      <c r="FP49" s="276"/>
      <c r="FQ49" s="276"/>
      <c r="FR49" s="276"/>
      <c r="FS49" s="276"/>
      <c r="FT49" s="276"/>
      <c r="FU49" s="276"/>
      <c r="FV49" s="276"/>
      <c r="FW49" s="276"/>
      <c r="FX49" s="276"/>
      <c r="FY49" s="276"/>
      <c r="FZ49" s="276"/>
      <c r="GA49" s="276"/>
      <c r="GB49" s="276"/>
      <c r="GC49" s="276"/>
      <c r="GD49" s="276"/>
      <c r="GE49" s="276"/>
      <c r="GF49" s="276"/>
      <c r="GG49" s="276"/>
      <c r="GH49" s="276"/>
      <c r="GI49" s="276"/>
      <c r="GJ49" s="276"/>
      <c r="GK49" s="276"/>
      <c r="GL49" s="276"/>
      <c r="GM49" s="276"/>
      <c r="GN49" s="276"/>
      <c r="GO49" s="276"/>
      <c r="GP49" s="276"/>
      <c r="GQ49" s="276"/>
      <c r="GR49" s="276"/>
      <c r="GS49" s="276"/>
      <c r="GT49" s="276"/>
      <c r="GU49" s="276"/>
      <c r="GV49" s="276"/>
      <c r="GW49" s="276"/>
      <c r="GX49" s="276"/>
      <c r="GY49" s="276"/>
      <c r="GZ49" s="276"/>
      <c r="HA49" s="276"/>
      <c r="HB49" s="276"/>
      <c r="HC49" s="276"/>
      <c r="HD49" s="276"/>
      <c r="HE49" s="276"/>
      <c r="HF49" s="276"/>
      <c r="HG49" s="276"/>
      <c r="HH49" s="276"/>
      <c r="HI49" s="276"/>
      <c r="HJ49" s="276"/>
      <c r="HK49" s="276"/>
      <c r="HL49" s="276"/>
      <c r="HM49" s="276"/>
      <c r="HN49" s="276"/>
      <c r="HO49" s="276"/>
      <c r="HP49" s="276"/>
      <c r="HQ49" s="276"/>
      <c r="HR49" s="276"/>
      <c r="HS49" s="276"/>
      <c r="HT49" s="276"/>
      <c r="HU49" s="276"/>
      <c r="HV49" s="276"/>
      <c r="HW49" s="276"/>
      <c r="HX49" s="276"/>
      <c r="HY49" s="276"/>
      <c r="HZ49" s="276"/>
      <c r="IA49" s="276"/>
      <c r="IB49" s="276"/>
      <c r="IC49" s="276"/>
      <c r="ID49" s="276"/>
      <c r="IE49" s="276"/>
      <c r="IF49" s="276"/>
      <c r="IG49" s="276"/>
      <c r="IH49" s="276"/>
      <c r="II49" s="276"/>
      <c r="IJ49" s="276"/>
      <c r="IK49" s="276"/>
      <c r="IL49" s="276"/>
      <c r="IM49" s="276"/>
      <c r="IN49" s="276"/>
      <c r="IO49" s="276"/>
      <c r="IP49" s="276"/>
      <c r="IQ49" s="276"/>
      <c r="IR49" s="276"/>
      <c r="IS49" s="276"/>
      <c r="IT49" s="276"/>
      <c r="IU49" s="276"/>
      <c r="IV49" s="276"/>
      <c r="IW49" s="276"/>
      <c r="IX49" s="276"/>
      <c r="IY49" s="276"/>
      <c r="IZ49" s="276"/>
      <c r="JA49" s="276"/>
      <c r="JB49" s="276"/>
      <c r="JC49" s="276"/>
      <c r="JD49" s="276"/>
      <c r="JE49" s="276"/>
      <c r="JF49" s="276"/>
      <c r="JG49" s="276"/>
      <c r="JH49" s="276"/>
      <c r="JI49" s="276"/>
      <c r="JJ49" s="276"/>
      <c r="JK49" s="276"/>
      <c r="JL49" s="276"/>
      <c r="JM49" s="276"/>
      <c r="JN49" s="276"/>
      <c r="JO49" s="276"/>
      <c r="JP49" s="276"/>
      <c r="JQ49" s="276"/>
      <c r="JR49" s="276"/>
      <c r="JS49" s="276"/>
      <c r="JT49" s="276"/>
      <c r="JU49" s="276"/>
      <c r="JV49" s="276"/>
      <c r="JW49" s="276"/>
      <c r="JX49" s="276"/>
      <c r="JY49" s="276"/>
      <c r="JZ49" s="276"/>
      <c r="KA49" s="276"/>
      <c r="KB49" s="276"/>
      <c r="KC49" s="276"/>
      <c r="KD49" s="276"/>
      <c r="KE49" s="276"/>
      <c r="KF49" s="276"/>
      <c r="KG49" s="276"/>
      <c r="KH49" s="276"/>
      <c r="KI49" s="276"/>
      <c r="KJ49" s="276"/>
      <c r="KK49" s="276"/>
      <c r="KL49" s="276"/>
      <c r="KM49" s="276"/>
      <c r="KN49" s="276"/>
      <c r="KO49" s="276"/>
      <c r="KP49" s="276"/>
      <c r="KQ49" s="276"/>
      <c r="KR49" s="276"/>
      <c r="KS49" s="276"/>
      <c r="KT49" s="276"/>
      <c r="KU49" s="276"/>
      <c r="KV49" s="276"/>
      <c r="KW49" s="276"/>
      <c r="KX49" s="276"/>
      <c r="KY49" s="276"/>
      <c r="KZ49" s="276"/>
      <c r="LA49" s="276"/>
      <c r="LB49" s="276"/>
      <c r="LC49" s="276"/>
      <c r="LD49" s="276"/>
      <c r="LE49" s="276"/>
      <c r="LF49" s="276"/>
      <c r="LG49" s="276"/>
      <c r="LH49" s="276"/>
      <c r="LI49" s="276"/>
      <c r="LJ49" s="276"/>
      <c r="LK49" s="276"/>
      <c r="LL49" s="276"/>
      <c r="LM49" s="276"/>
      <c r="LN49" s="276"/>
      <c r="LO49" s="276"/>
      <c r="LP49" s="276"/>
      <c r="LQ49" s="276"/>
      <c r="LR49" s="276"/>
      <c r="LS49" s="276"/>
      <c r="LT49" s="276"/>
      <c r="LU49" s="276"/>
      <c r="LV49" s="276"/>
      <c r="LW49" s="276"/>
      <c r="LX49" s="276"/>
      <c r="LY49" s="276"/>
      <c r="LZ49" s="276"/>
      <c r="MA49" s="276"/>
      <c r="MB49" s="276"/>
      <c r="MC49" s="276"/>
      <c r="MD49" s="276"/>
      <c r="ME49" s="276"/>
      <c r="MF49" s="276"/>
      <c r="MG49" s="276"/>
      <c r="MH49" s="276"/>
      <c r="MI49" s="276"/>
      <c r="MJ49" s="276"/>
      <c r="MK49" s="276"/>
      <c r="ML49" s="276"/>
      <c r="MM49" s="276"/>
      <c r="MN49" s="276"/>
      <c r="MO49" s="276"/>
      <c r="MP49" s="276"/>
      <c r="MQ49" s="276"/>
      <c r="MR49" s="276"/>
      <c r="MS49" s="276"/>
      <c r="MT49" s="276"/>
      <c r="MU49" s="276"/>
      <c r="MV49" s="276"/>
      <c r="MW49" s="276"/>
      <c r="MX49" s="276"/>
      <c r="MY49" s="276"/>
      <c r="MZ49" s="276"/>
      <c r="NA49" s="276"/>
      <c r="NB49" s="276"/>
      <c r="NC49" s="276"/>
      <c r="ND49" s="276"/>
      <c r="NE49" s="276"/>
      <c r="NF49" s="276"/>
      <c r="NG49" s="276"/>
      <c r="NH49" s="276"/>
      <c r="NI49" s="276"/>
      <c r="NJ49" s="276"/>
      <c r="NK49" s="276"/>
      <c r="NL49" s="276"/>
      <c r="NM49" s="276"/>
      <c r="NN49" s="276"/>
      <c r="NO49" s="276"/>
      <c r="NP49" s="276"/>
      <c r="NQ49" s="276"/>
      <c r="NR49" s="276"/>
      <c r="NS49" s="276"/>
      <c r="NT49" s="276"/>
      <c r="NU49" s="276"/>
      <c r="NV49" s="276"/>
      <c r="NW49" s="276"/>
      <c r="NX49" s="276"/>
      <c r="NY49" s="276"/>
      <c r="NZ49" s="276"/>
      <c r="OA49" s="276"/>
      <c r="OB49" s="276"/>
      <c r="OC49" s="276"/>
      <c r="OD49" s="276"/>
      <c r="OE49" s="276"/>
      <c r="OF49" s="276"/>
      <c r="OG49" s="276"/>
      <c r="OH49" s="276"/>
      <c r="OI49" s="276"/>
      <c r="OJ49" s="276"/>
      <c r="OK49" s="276"/>
      <c r="OL49" s="276"/>
      <c r="OM49" s="276"/>
      <c r="ON49" s="276"/>
      <c r="OO49" s="276"/>
      <c r="OP49" s="276"/>
      <c r="OQ49" s="276"/>
      <c r="OR49" s="276"/>
      <c r="OS49" s="276"/>
      <c r="OT49" s="276"/>
      <c r="OU49" s="276"/>
      <c r="OV49" s="276"/>
      <c r="OW49" s="276"/>
      <c r="OX49" s="276"/>
      <c r="OY49" s="276"/>
      <c r="OZ49" s="276"/>
      <c r="PA49" s="276"/>
      <c r="PB49" s="276"/>
      <c r="PC49" s="276"/>
      <c r="PD49" s="276"/>
      <c r="PE49" s="276"/>
      <c r="PF49" s="276"/>
      <c r="PG49" s="276"/>
      <c r="PH49" s="276"/>
      <c r="PI49" s="276"/>
      <c r="PJ49" s="276"/>
      <c r="PK49" s="276"/>
      <c r="PL49" s="276"/>
      <c r="PM49" s="276"/>
      <c r="PN49" s="276"/>
      <c r="PO49" s="276"/>
      <c r="PP49" s="276"/>
      <c r="PQ49" s="276"/>
      <c r="PR49" s="276"/>
      <c r="PS49" s="276"/>
      <c r="PT49" s="276"/>
      <c r="PU49" s="276"/>
      <c r="PV49" s="276"/>
      <c r="PW49" s="276"/>
      <c r="PX49" s="276"/>
      <c r="PY49" s="276"/>
      <c r="PZ49" s="276"/>
      <c r="QA49" s="276"/>
      <c r="QB49" s="276"/>
      <c r="QC49" s="276"/>
      <c r="QD49" s="276"/>
      <c r="QE49" s="276"/>
      <c r="QF49" s="276"/>
      <c r="QG49" s="276"/>
      <c r="QH49" s="276"/>
      <c r="QI49" s="276"/>
      <c r="QJ49" s="276"/>
      <c r="QK49" s="276"/>
      <c r="QL49" s="276"/>
      <c r="QM49" s="276"/>
      <c r="QN49" s="276"/>
      <c r="QO49" s="276"/>
      <c r="QP49" s="276"/>
      <c r="QQ49" s="276"/>
      <c r="QR49" s="276"/>
      <c r="QS49" s="276"/>
      <c r="QT49" s="276"/>
      <c r="QU49" s="276"/>
      <c r="QV49" s="276"/>
      <c r="QW49" s="276"/>
      <c r="QX49" s="276"/>
      <c r="QY49" s="276"/>
      <c r="QZ49" s="276"/>
      <c r="RA49" s="276"/>
      <c r="RB49" s="276"/>
      <c r="RC49" s="276"/>
      <c r="RD49" s="276"/>
      <c r="RE49" s="276"/>
      <c r="RF49" s="276"/>
      <c r="RG49" s="276"/>
      <c r="RH49" s="276"/>
      <c r="RI49" s="276"/>
      <c r="RJ49" s="276"/>
      <c r="RK49" s="276"/>
      <c r="RL49" s="276"/>
      <c r="RM49" s="276"/>
      <c r="RN49" s="276"/>
      <c r="RO49" s="276"/>
      <c r="RP49" s="276"/>
      <c r="RQ49" s="276"/>
      <c r="RR49" s="276"/>
      <c r="RS49" s="276"/>
      <c r="RT49" s="276"/>
      <c r="RU49" s="276"/>
      <c r="RV49" s="276"/>
      <c r="RW49" s="276"/>
      <c r="RX49" s="276"/>
      <c r="RY49" s="276"/>
      <c r="RZ49" s="276"/>
      <c r="SA49" s="276"/>
      <c r="SB49" s="276"/>
      <c r="SC49" s="276"/>
      <c r="SD49" s="276"/>
      <c r="SE49" s="276"/>
      <c r="SF49" s="276"/>
      <c r="SG49" s="276"/>
      <c r="SH49" s="276"/>
      <c r="SI49" s="276"/>
      <c r="SJ49" s="276"/>
      <c r="SK49" s="276"/>
      <c r="SL49" s="276"/>
      <c r="SM49" s="276"/>
      <c r="SN49" s="276"/>
      <c r="SO49" s="276"/>
      <c r="SP49" s="276"/>
      <c r="SQ49" s="276"/>
      <c r="SR49" s="276"/>
      <c r="SS49" s="276"/>
      <c r="ST49" s="276"/>
      <c r="SU49" s="276"/>
      <c r="SV49" s="276"/>
      <c r="SW49" s="276"/>
      <c r="SX49" s="276"/>
      <c r="SY49" s="276"/>
      <c r="SZ49" s="276"/>
      <c r="TA49" s="276"/>
      <c r="TB49" s="276"/>
      <c r="TC49" s="276"/>
      <c r="TD49" s="276"/>
      <c r="TE49" s="276"/>
      <c r="TF49" s="276"/>
      <c r="TG49" s="276"/>
      <c r="TH49" s="276"/>
      <c r="TI49" s="276"/>
      <c r="TJ49" s="276"/>
      <c r="TK49" s="276"/>
      <c r="TL49" s="276"/>
      <c r="TM49" s="276"/>
      <c r="TN49" s="276"/>
      <c r="TO49" s="276"/>
      <c r="TP49" s="276"/>
      <c r="TQ49" s="276"/>
      <c r="TR49" s="276"/>
      <c r="TS49" s="276"/>
      <c r="TT49" s="276"/>
      <c r="TU49" s="276"/>
      <c r="TV49" s="276"/>
      <c r="TW49" s="276"/>
      <c r="TX49" s="276"/>
      <c r="TY49" s="276"/>
      <c r="TZ49" s="276"/>
      <c r="UA49" s="276"/>
      <c r="UB49" s="276"/>
      <c r="UC49" s="276"/>
      <c r="UD49" s="276"/>
      <c r="UE49" s="276"/>
      <c r="UF49" s="276"/>
      <c r="UG49" s="276"/>
      <c r="UH49" s="276"/>
      <c r="UI49" s="276"/>
      <c r="UJ49" s="276"/>
      <c r="UK49" s="276"/>
      <c r="UL49" s="276"/>
      <c r="UM49" s="276"/>
      <c r="UN49" s="276"/>
      <c r="UO49" s="276"/>
      <c r="UP49" s="276"/>
      <c r="UQ49" s="276"/>
      <c r="UR49" s="276"/>
      <c r="US49" s="276"/>
      <c r="UT49" s="276"/>
      <c r="UU49" s="276"/>
      <c r="UV49" s="276"/>
      <c r="UW49" s="276"/>
      <c r="UX49" s="276"/>
      <c r="UY49" s="276"/>
      <c r="UZ49" s="276"/>
      <c r="VA49" s="276"/>
      <c r="VB49" s="276"/>
      <c r="VC49" s="276"/>
      <c r="VD49" s="276"/>
      <c r="VE49" s="276"/>
      <c r="VF49" s="276"/>
      <c r="VG49" s="276"/>
      <c r="VH49" s="276"/>
      <c r="VI49" s="276"/>
      <c r="VJ49" s="276"/>
      <c r="VK49" s="276"/>
      <c r="VL49" s="276"/>
      <c r="VM49" s="276"/>
      <c r="VN49" s="276"/>
      <c r="VO49" s="276"/>
      <c r="VP49" s="276"/>
      <c r="VQ49" s="276"/>
      <c r="VR49" s="276"/>
      <c r="VS49" s="276"/>
      <c r="VT49" s="276"/>
      <c r="VU49" s="276"/>
      <c r="VV49" s="276"/>
      <c r="VW49" s="276"/>
      <c r="VX49" s="276"/>
      <c r="VY49" s="276"/>
      <c r="VZ49" s="276"/>
      <c r="WA49" s="276"/>
      <c r="WB49" s="276"/>
      <c r="WC49" s="276"/>
      <c r="WD49" s="276"/>
      <c r="WE49" s="276"/>
      <c r="WF49" s="276"/>
      <c r="WG49" s="276"/>
      <c r="WH49" s="276"/>
      <c r="WI49" s="276"/>
      <c r="WJ49" s="276"/>
      <c r="WK49" s="276"/>
      <c r="WL49" s="276"/>
      <c r="WM49" s="276"/>
      <c r="WN49" s="276"/>
      <c r="WO49" s="276"/>
      <c r="WP49" s="276"/>
      <c r="WQ49" s="276"/>
      <c r="WR49" s="276"/>
      <c r="WS49" s="276"/>
      <c r="WT49" s="276"/>
      <c r="WU49" s="276"/>
      <c r="WV49" s="276"/>
      <c r="WW49" s="276"/>
      <c r="WX49" s="276"/>
      <c r="WY49" s="276"/>
      <c r="WZ49" s="276"/>
      <c r="XA49" s="276"/>
      <c r="XB49" s="276"/>
      <c r="XC49" s="276"/>
      <c r="XD49" s="276"/>
      <c r="XE49" s="276"/>
      <c r="XF49" s="276"/>
      <c r="XG49" s="276"/>
      <c r="XH49" s="276"/>
      <c r="XI49" s="276"/>
      <c r="XJ49" s="276"/>
      <c r="XK49" s="276"/>
      <c r="XL49" s="276"/>
      <c r="XM49" s="276"/>
      <c r="XN49" s="276"/>
      <c r="XO49" s="276"/>
      <c r="XP49" s="276"/>
      <c r="XQ49" s="276"/>
      <c r="XR49" s="276"/>
      <c r="XS49" s="276"/>
      <c r="XT49" s="276"/>
      <c r="XU49" s="276"/>
      <c r="XV49" s="276"/>
      <c r="XW49" s="276"/>
      <c r="XX49" s="276"/>
      <c r="XY49" s="276"/>
      <c r="XZ49" s="276"/>
      <c r="YA49" s="276"/>
      <c r="YB49" s="276"/>
      <c r="YC49" s="276"/>
      <c r="YD49" s="276"/>
      <c r="YE49" s="276"/>
      <c r="YF49" s="276"/>
      <c r="YG49" s="276"/>
      <c r="YH49" s="276"/>
      <c r="YI49" s="276"/>
      <c r="YJ49" s="276"/>
      <c r="YK49" s="276"/>
      <c r="YL49" s="276"/>
      <c r="YM49" s="276"/>
      <c r="YN49" s="276"/>
      <c r="YO49" s="276"/>
      <c r="YP49" s="276"/>
      <c r="YQ49" s="276"/>
      <c r="YR49" s="276"/>
      <c r="YS49" s="276"/>
      <c r="YT49" s="276"/>
      <c r="YU49" s="276"/>
      <c r="YV49" s="276"/>
      <c r="YW49" s="276"/>
      <c r="YX49" s="276"/>
      <c r="YY49" s="276"/>
      <c r="YZ49" s="276"/>
      <c r="ZA49" s="276"/>
      <c r="ZB49" s="276"/>
      <c r="ZC49" s="276"/>
      <c r="ZD49" s="276"/>
      <c r="ZE49" s="276"/>
      <c r="ZF49" s="276"/>
      <c r="ZG49" s="276"/>
      <c r="ZH49" s="276"/>
      <c r="ZI49" s="276"/>
      <c r="ZJ49" s="276"/>
      <c r="ZK49" s="276"/>
      <c r="ZL49" s="276"/>
      <c r="ZM49" s="276"/>
      <c r="ZN49" s="276"/>
      <c r="ZO49" s="276"/>
      <c r="ZP49" s="276"/>
      <c r="ZQ49" s="276"/>
      <c r="ZR49" s="276"/>
      <c r="ZS49" s="276"/>
      <c r="ZT49" s="276"/>
      <c r="ZU49" s="276"/>
      <c r="ZV49" s="276"/>
      <c r="ZW49" s="276"/>
      <c r="ZX49" s="276"/>
      <c r="ZY49" s="276"/>
      <c r="ZZ49" s="276"/>
      <c r="AAA49" s="276"/>
      <c r="AAB49" s="276"/>
      <c r="AAC49" s="276"/>
      <c r="AAD49" s="276"/>
      <c r="AAE49" s="276"/>
      <c r="AAF49" s="276"/>
      <c r="AAG49" s="276"/>
      <c r="AAH49" s="276"/>
      <c r="AAI49" s="276"/>
      <c r="AAJ49" s="276"/>
      <c r="AAK49" s="276"/>
      <c r="AAL49" s="276"/>
      <c r="AAM49" s="276"/>
      <c r="AAN49" s="276"/>
      <c r="AAO49" s="276"/>
      <c r="AAP49" s="276"/>
      <c r="AAQ49" s="276"/>
      <c r="AAR49" s="276"/>
      <c r="AAS49" s="276"/>
      <c r="AAT49" s="276"/>
      <c r="AAU49" s="276"/>
      <c r="AAV49" s="276"/>
      <c r="AAW49" s="276"/>
      <c r="AAX49" s="276"/>
      <c r="AAY49" s="276"/>
      <c r="AAZ49" s="276"/>
      <c r="ABA49" s="276"/>
      <c r="ABB49" s="276"/>
      <c r="ABC49" s="276"/>
      <c r="ABD49" s="276"/>
      <c r="ABE49" s="276"/>
      <c r="ABF49" s="276"/>
      <c r="ABG49" s="276"/>
      <c r="ABH49" s="276"/>
      <c r="ABI49" s="276"/>
      <c r="ABJ49" s="276"/>
      <c r="ABK49" s="276"/>
      <c r="ABL49" s="276"/>
      <c r="ABM49" s="276"/>
      <c r="ABN49" s="276"/>
      <c r="ABO49" s="276"/>
      <c r="ABP49" s="276"/>
      <c r="ABQ49" s="276"/>
      <c r="ABR49" s="276"/>
      <c r="ABS49" s="276"/>
      <c r="ABT49" s="276"/>
      <c r="ABU49" s="276"/>
      <c r="ABV49" s="276"/>
      <c r="ABW49" s="276"/>
      <c r="ABX49" s="276"/>
      <c r="ABY49" s="276"/>
      <c r="ABZ49" s="276"/>
      <c r="ACA49" s="276"/>
      <c r="ACB49" s="276"/>
      <c r="ACC49" s="276"/>
      <c r="ACD49" s="276"/>
      <c r="ACE49" s="276"/>
      <c r="ACF49" s="276"/>
      <c r="ACG49" s="276"/>
      <c r="ACH49" s="276"/>
      <c r="ACI49" s="276"/>
      <c r="ACJ49" s="276"/>
      <c r="ACK49" s="276"/>
      <c r="ACL49" s="276"/>
      <c r="ACM49" s="276"/>
      <c r="ACN49" s="276"/>
      <c r="ACO49" s="276"/>
      <c r="ACP49" s="276"/>
      <c r="ACQ49" s="276"/>
      <c r="ACR49" s="276"/>
      <c r="ACS49" s="276"/>
      <c r="ACT49" s="276"/>
      <c r="ACU49" s="276"/>
      <c r="ACV49" s="276"/>
      <c r="ACW49" s="276"/>
      <c r="ACX49" s="276"/>
      <c r="ACY49" s="276"/>
      <c r="ACZ49" s="276"/>
      <c r="ADA49" s="276"/>
      <c r="ADB49" s="276"/>
      <c r="ADC49" s="276"/>
      <c r="ADD49" s="276"/>
      <c r="ADE49" s="276"/>
      <c r="ADF49" s="276"/>
      <c r="ADG49" s="276"/>
      <c r="ADH49" s="276"/>
      <c r="ADI49" s="276"/>
      <c r="ADJ49" s="276"/>
      <c r="ADK49" s="276"/>
      <c r="ADL49" s="276"/>
      <c r="ADM49" s="276"/>
      <c r="ADN49" s="276"/>
      <c r="ADO49" s="276"/>
      <c r="ADP49" s="276"/>
      <c r="ADQ49" s="276"/>
      <c r="ADR49" s="276"/>
      <c r="ADS49" s="276"/>
      <c r="ADT49" s="276"/>
      <c r="ADU49" s="276"/>
      <c r="ADV49" s="276"/>
      <c r="ADW49" s="276"/>
      <c r="ADX49" s="276"/>
      <c r="ADY49" s="276"/>
      <c r="ADZ49" s="276"/>
      <c r="AEA49" s="276"/>
      <c r="AEB49" s="276"/>
      <c r="AEC49" s="276"/>
      <c r="AED49" s="276"/>
      <c r="AEE49" s="276"/>
      <c r="AEF49" s="276"/>
      <c r="AEG49" s="276"/>
      <c r="AEH49" s="276"/>
      <c r="AEI49" s="276"/>
      <c r="AEJ49" s="276"/>
      <c r="AEK49" s="276"/>
      <c r="AEL49" s="276"/>
      <c r="AEM49" s="276"/>
      <c r="AEN49" s="276"/>
      <c r="AEO49" s="276"/>
      <c r="AEP49" s="276"/>
      <c r="AEQ49" s="276"/>
      <c r="AER49" s="276"/>
      <c r="AES49" s="276"/>
      <c r="AET49" s="276"/>
      <c r="AEU49" s="276"/>
      <c r="AEV49" s="276"/>
      <c r="AEW49" s="276"/>
      <c r="AEX49" s="276"/>
      <c r="AEY49" s="276"/>
      <c r="AEZ49" s="276"/>
      <c r="AFA49" s="276"/>
      <c r="AFB49" s="276"/>
      <c r="AFC49" s="276"/>
      <c r="AFD49" s="276"/>
      <c r="AFE49" s="276"/>
      <c r="AFF49" s="276"/>
      <c r="AFG49" s="276"/>
      <c r="AFH49" s="276"/>
      <c r="AFI49" s="276"/>
      <c r="AFJ49" s="276"/>
      <c r="AFK49" s="276"/>
      <c r="AFL49" s="276"/>
      <c r="AFM49" s="276"/>
      <c r="AFN49" s="276"/>
      <c r="AFO49" s="276"/>
      <c r="AFP49" s="276"/>
      <c r="AFQ49" s="276"/>
      <c r="AFR49" s="276"/>
      <c r="AFS49" s="276"/>
      <c r="AFT49" s="276"/>
      <c r="AFU49" s="276"/>
      <c r="AFV49" s="276"/>
      <c r="AFW49" s="276"/>
      <c r="AFX49" s="276"/>
      <c r="AFY49" s="276"/>
      <c r="AFZ49" s="276"/>
      <c r="AGA49" s="276"/>
      <c r="AGB49" s="276"/>
      <c r="AGC49" s="276"/>
      <c r="AGD49" s="276"/>
      <c r="AGE49" s="276"/>
      <c r="AGF49" s="276"/>
      <c r="AGG49" s="276"/>
      <c r="AGH49" s="276"/>
      <c r="AGI49" s="276"/>
      <c r="AGJ49" s="276"/>
      <c r="AGK49" s="276"/>
      <c r="AGL49" s="276"/>
      <c r="AGM49" s="276"/>
      <c r="AGN49" s="276"/>
      <c r="AGO49" s="276"/>
      <c r="AGP49" s="276"/>
      <c r="AGQ49" s="276"/>
      <c r="AGR49" s="276"/>
      <c r="AGS49" s="276"/>
      <c r="AGT49" s="276"/>
      <c r="AGU49" s="276"/>
      <c r="AGV49" s="276"/>
      <c r="AGW49" s="276"/>
      <c r="AGX49" s="276"/>
      <c r="AGY49" s="276"/>
      <c r="AGZ49" s="276"/>
      <c r="AHA49" s="276"/>
      <c r="AHB49" s="276"/>
      <c r="AHC49" s="276"/>
      <c r="AHD49" s="276"/>
      <c r="AHE49" s="276"/>
      <c r="AHF49" s="276"/>
      <c r="AHG49" s="276"/>
      <c r="AHH49" s="276"/>
      <c r="AHI49" s="276"/>
      <c r="AHJ49" s="276"/>
      <c r="AHK49" s="276"/>
      <c r="AHL49" s="276"/>
      <c r="AHM49" s="276"/>
      <c r="AHN49" s="276"/>
      <c r="AHO49" s="276"/>
      <c r="AHP49" s="276"/>
      <c r="AHQ49" s="276"/>
      <c r="AHR49" s="276"/>
      <c r="AHS49" s="276"/>
      <c r="AHT49" s="276"/>
      <c r="AHU49" s="276"/>
      <c r="AHV49" s="276"/>
      <c r="AHW49" s="276"/>
      <c r="AHX49" s="276"/>
      <c r="AHY49" s="276"/>
      <c r="AHZ49" s="276"/>
      <c r="AIA49" s="276"/>
      <c r="AIB49" s="276"/>
      <c r="AIC49" s="276"/>
      <c r="AID49" s="276"/>
      <c r="AIE49" s="276"/>
      <c r="AIF49" s="276"/>
      <c r="AIG49" s="276"/>
      <c r="AIH49" s="276"/>
      <c r="AII49" s="276"/>
      <c r="AIJ49" s="276"/>
      <c r="AIK49" s="276"/>
      <c r="AIL49" s="276"/>
      <c r="AIM49" s="276"/>
      <c r="AIN49" s="276"/>
      <c r="AIO49" s="276"/>
      <c r="AIP49" s="276"/>
      <c r="AIQ49" s="276"/>
      <c r="AIR49" s="276"/>
      <c r="AIS49" s="276"/>
      <c r="AIT49" s="276"/>
      <c r="AIU49" s="276"/>
      <c r="AIV49" s="276"/>
      <c r="AIW49" s="276"/>
      <c r="AIX49" s="276"/>
      <c r="AIY49" s="276"/>
      <c r="AIZ49" s="276"/>
      <c r="AJA49" s="276"/>
      <c r="AJB49" s="276"/>
      <c r="AJC49" s="276"/>
      <c r="AJD49" s="276"/>
      <c r="AJE49" s="276"/>
      <c r="AJF49" s="276"/>
      <c r="AJG49" s="276"/>
      <c r="AJH49" s="276"/>
      <c r="AJI49" s="276"/>
      <c r="AJJ49" s="276"/>
      <c r="AJK49" s="276"/>
      <c r="AJL49" s="276"/>
      <c r="AJM49" s="276"/>
      <c r="AJN49" s="276"/>
      <c r="AJO49" s="276"/>
      <c r="AJP49" s="276"/>
      <c r="AJQ49" s="276"/>
      <c r="AJR49" s="276"/>
      <c r="AJS49" s="276"/>
      <c r="AJT49" s="276"/>
      <c r="AJU49" s="276"/>
      <c r="AJV49" s="276"/>
      <c r="AJW49" s="276"/>
      <c r="AJX49" s="276"/>
      <c r="AJY49" s="276"/>
      <c r="AJZ49" s="276"/>
      <c r="AKA49" s="276"/>
      <c r="AKB49" s="276"/>
      <c r="AKC49" s="276"/>
      <c r="AKD49" s="276"/>
      <c r="AKE49" s="276"/>
      <c r="AKF49" s="276"/>
    </row>
    <row r="50" spans="1:968" s="174" customFormat="1">
      <c r="A50" s="174" t="s">
        <v>533</v>
      </c>
      <c r="B50" s="679"/>
      <c r="C50" s="680" t="s">
        <v>533</v>
      </c>
      <c r="D50" s="681"/>
      <c r="E50" s="679"/>
      <c r="F50" s="679"/>
      <c r="G50" s="679"/>
      <c r="H50" s="670"/>
      <c r="I50" s="670"/>
      <c r="J50" s="670"/>
      <c r="K50" s="671"/>
      <c r="L50" s="672"/>
      <c r="M50" s="688">
        <v>35771.33</v>
      </c>
      <c r="N50" s="673">
        <v>35771.33</v>
      </c>
      <c r="O50" s="673"/>
      <c r="P50" s="673">
        <f t="shared" si="12"/>
        <v>33183.051948051951</v>
      </c>
      <c r="Q50" s="673">
        <f t="shared" si="13"/>
        <v>33183.051948051951</v>
      </c>
      <c r="R50" s="682"/>
      <c r="S50" s="683"/>
      <c r="T50" s="684"/>
      <c r="U50" s="684"/>
      <c r="W50" s="276"/>
      <c r="X50" s="276"/>
      <c r="Y50" s="276"/>
      <c r="Z50" s="276"/>
      <c r="AA50" s="276"/>
      <c r="AB50" s="276"/>
      <c r="AC50" s="276"/>
      <c r="AD50" s="276"/>
      <c r="AE50" s="276"/>
      <c r="AF50" s="276"/>
      <c r="AG50" s="276"/>
      <c r="AH50" s="276"/>
      <c r="AI50" s="276"/>
      <c r="AJ50" s="276"/>
      <c r="AK50" s="276"/>
      <c r="AL50" s="276"/>
      <c r="AM50" s="276"/>
      <c r="AN50" s="276"/>
      <c r="AO50" s="276"/>
      <c r="AP50" s="276"/>
      <c r="AQ50" s="276"/>
      <c r="AR50" s="276"/>
      <c r="AS50" s="276"/>
      <c r="AT50" s="276"/>
      <c r="AU50" s="276"/>
      <c r="AV50" s="276"/>
      <c r="AW50" s="276"/>
      <c r="AX50" s="276"/>
      <c r="AY50" s="276"/>
      <c r="AZ50" s="276"/>
      <c r="BA50" s="276"/>
      <c r="BB50" s="276"/>
      <c r="BC50" s="276"/>
      <c r="BD50" s="276"/>
      <c r="BE50" s="276"/>
      <c r="BF50" s="276"/>
      <c r="BG50" s="276"/>
      <c r="BH50" s="276"/>
      <c r="BI50" s="276"/>
      <c r="BJ50" s="276"/>
      <c r="BK50" s="276"/>
      <c r="BL50" s="276"/>
      <c r="BM50" s="276"/>
      <c r="BN50" s="276"/>
      <c r="BO50" s="276"/>
      <c r="BP50" s="276"/>
      <c r="BQ50" s="276"/>
      <c r="BR50" s="276"/>
      <c r="BS50" s="276"/>
      <c r="BT50" s="276"/>
      <c r="BU50" s="276"/>
      <c r="BV50" s="276"/>
      <c r="BW50" s="276"/>
      <c r="BX50" s="276"/>
      <c r="BY50" s="276"/>
      <c r="BZ50" s="276"/>
      <c r="CA50" s="276"/>
      <c r="CB50" s="276"/>
      <c r="CC50" s="276"/>
      <c r="CD50" s="276"/>
      <c r="CE50" s="276"/>
      <c r="CF50" s="276"/>
      <c r="CG50" s="276"/>
      <c r="CH50" s="276"/>
      <c r="CI50" s="276"/>
      <c r="CJ50" s="276"/>
      <c r="CK50" s="276"/>
      <c r="CL50" s="276"/>
      <c r="CM50" s="276"/>
      <c r="CN50" s="276"/>
      <c r="CO50" s="276"/>
      <c r="CP50" s="276"/>
      <c r="CQ50" s="276"/>
      <c r="CR50" s="276"/>
      <c r="CS50" s="276"/>
      <c r="CT50" s="276"/>
      <c r="CU50" s="276"/>
      <c r="CV50" s="276"/>
      <c r="CW50" s="276"/>
      <c r="CX50" s="276"/>
      <c r="CY50" s="276"/>
      <c r="CZ50" s="276"/>
      <c r="DA50" s="276"/>
      <c r="DB50" s="276"/>
      <c r="DC50" s="276"/>
      <c r="DD50" s="276"/>
      <c r="DE50" s="276"/>
      <c r="DF50" s="276"/>
      <c r="DG50" s="276"/>
      <c r="DH50" s="276"/>
      <c r="DI50" s="276"/>
      <c r="DJ50" s="276"/>
      <c r="DK50" s="276"/>
      <c r="DL50" s="276"/>
      <c r="DM50" s="276"/>
      <c r="DN50" s="276"/>
      <c r="DO50" s="276"/>
      <c r="DP50" s="276"/>
      <c r="DQ50" s="276"/>
      <c r="DR50" s="276"/>
      <c r="DS50" s="276"/>
      <c r="DT50" s="276"/>
      <c r="DU50" s="276"/>
      <c r="DV50" s="276"/>
      <c r="DW50" s="276"/>
      <c r="DX50" s="276"/>
      <c r="DY50" s="276"/>
      <c r="DZ50" s="276"/>
      <c r="EA50" s="276"/>
      <c r="EB50" s="276"/>
      <c r="EC50" s="276"/>
      <c r="ED50" s="276"/>
      <c r="EE50" s="276"/>
      <c r="EF50" s="276"/>
      <c r="EG50" s="276"/>
      <c r="EH50" s="276"/>
      <c r="EI50" s="276"/>
      <c r="EJ50" s="276"/>
      <c r="EK50" s="276"/>
      <c r="EL50" s="276"/>
      <c r="EM50" s="276"/>
      <c r="EN50" s="276"/>
      <c r="EO50" s="276"/>
      <c r="EP50" s="276"/>
      <c r="EQ50" s="276"/>
      <c r="ER50" s="276"/>
      <c r="ES50" s="276"/>
      <c r="ET50" s="276"/>
      <c r="EU50" s="276"/>
      <c r="EV50" s="276"/>
      <c r="EW50" s="276"/>
      <c r="EX50" s="276"/>
      <c r="EY50" s="276"/>
      <c r="EZ50" s="276"/>
      <c r="FA50" s="276"/>
      <c r="FB50" s="276"/>
      <c r="FC50" s="276"/>
      <c r="FD50" s="276"/>
      <c r="FE50" s="276"/>
      <c r="FF50" s="276"/>
      <c r="FG50" s="276"/>
      <c r="FH50" s="276"/>
      <c r="FI50" s="276"/>
      <c r="FJ50" s="276"/>
      <c r="FK50" s="276"/>
      <c r="FL50" s="276"/>
      <c r="FM50" s="276"/>
      <c r="FN50" s="276"/>
      <c r="FO50" s="276"/>
      <c r="FP50" s="276"/>
      <c r="FQ50" s="276"/>
      <c r="FR50" s="276"/>
      <c r="FS50" s="276"/>
      <c r="FT50" s="276"/>
      <c r="FU50" s="276"/>
      <c r="FV50" s="276"/>
      <c r="FW50" s="276"/>
      <c r="FX50" s="276"/>
      <c r="FY50" s="276"/>
      <c r="FZ50" s="276"/>
      <c r="GA50" s="276"/>
      <c r="GB50" s="276"/>
      <c r="GC50" s="276"/>
      <c r="GD50" s="276"/>
      <c r="GE50" s="276"/>
      <c r="GF50" s="276"/>
      <c r="GG50" s="276"/>
      <c r="GH50" s="276"/>
      <c r="GI50" s="276"/>
      <c r="GJ50" s="276"/>
      <c r="GK50" s="276"/>
      <c r="GL50" s="276"/>
      <c r="GM50" s="276"/>
      <c r="GN50" s="276"/>
      <c r="GO50" s="276"/>
      <c r="GP50" s="276"/>
      <c r="GQ50" s="276"/>
      <c r="GR50" s="276"/>
      <c r="GS50" s="276"/>
      <c r="GT50" s="276"/>
      <c r="GU50" s="276"/>
      <c r="GV50" s="276"/>
      <c r="GW50" s="276"/>
      <c r="GX50" s="276"/>
      <c r="GY50" s="276"/>
      <c r="GZ50" s="276"/>
      <c r="HA50" s="276"/>
      <c r="HB50" s="276"/>
      <c r="HC50" s="276"/>
      <c r="HD50" s="276"/>
      <c r="HE50" s="276"/>
      <c r="HF50" s="276"/>
      <c r="HG50" s="276"/>
      <c r="HH50" s="276"/>
      <c r="HI50" s="276"/>
      <c r="HJ50" s="276"/>
      <c r="HK50" s="276"/>
      <c r="HL50" s="276"/>
      <c r="HM50" s="276"/>
      <c r="HN50" s="276"/>
      <c r="HO50" s="276"/>
      <c r="HP50" s="276"/>
      <c r="HQ50" s="276"/>
      <c r="HR50" s="276"/>
      <c r="HS50" s="276"/>
      <c r="HT50" s="276"/>
      <c r="HU50" s="276"/>
      <c r="HV50" s="276"/>
      <c r="HW50" s="276"/>
      <c r="HX50" s="276"/>
      <c r="HY50" s="276"/>
      <c r="HZ50" s="276"/>
      <c r="IA50" s="276"/>
      <c r="IB50" s="276"/>
      <c r="IC50" s="276"/>
      <c r="ID50" s="276"/>
      <c r="IE50" s="276"/>
      <c r="IF50" s="276"/>
      <c r="IG50" s="276"/>
      <c r="IH50" s="276"/>
      <c r="II50" s="276"/>
      <c r="IJ50" s="276"/>
      <c r="IK50" s="276"/>
      <c r="IL50" s="276"/>
      <c r="IM50" s="276"/>
      <c r="IN50" s="276"/>
      <c r="IO50" s="276"/>
      <c r="IP50" s="276"/>
      <c r="IQ50" s="276"/>
      <c r="IR50" s="276"/>
      <c r="IS50" s="276"/>
      <c r="IT50" s="276"/>
      <c r="IU50" s="276"/>
      <c r="IV50" s="276"/>
      <c r="IW50" s="276"/>
      <c r="IX50" s="276"/>
      <c r="IY50" s="276"/>
      <c r="IZ50" s="276"/>
      <c r="JA50" s="276"/>
      <c r="JB50" s="276"/>
      <c r="JC50" s="276"/>
      <c r="JD50" s="276"/>
      <c r="JE50" s="276"/>
      <c r="JF50" s="276"/>
      <c r="JG50" s="276"/>
      <c r="JH50" s="276"/>
      <c r="JI50" s="276"/>
      <c r="JJ50" s="276"/>
      <c r="JK50" s="276"/>
      <c r="JL50" s="276"/>
      <c r="JM50" s="276"/>
      <c r="JN50" s="276"/>
      <c r="JO50" s="276"/>
      <c r="JP50" s="276"/>
      <c r="JQ50" s="276"/>
      <c r="JR50" s="276"/>
      <c r="JS50" s="276"/>
      <c r="JT50" s="276"/>
      <c r="JU50" s="276"/>
      <c r="JV50" s="276"/>
      <c r="JW50" s="276"/>
      <c r="JX50" s="276"/>
      <c r="JY50" s="276"/>
      <c r="JZ50" s="276"/>
      <c r="KA50" s="276"/>
      <c r="KB50" s="276"/>
      <c r="KC50" s="276"/>
      <c r="KD50" s="276"/>
      <c r="KE50" s="276"/>
      <c r="KF50" s="276"/>
      <c r="KG50" s="276"/>
      <c r="KH50" s="276"/>
      <c r="KI50" s="276"/>
      <c r="KJ50" s="276"/>
      <c r="KK50" s="276"/>
      <c r="KL50" s="276"/>
      <c r="KM50" s="276"/>
      <c r="KN50" s="276"/>
      <c r="KO50" s="276"/>
      <c r="KP50" s="276"/>
      <c r="KQ50" s="276"/>
      <c r="KR50" s="276"/>
      <c r="KS50" s="276"/>
      <c r="KT50" s="276"/>
      <c r="KU50" s="276"/>
      <c r="KV50" s="276"/>
      <c r="KW50" s="276"/>
      <c r="KX50" s="276"/>
      <c r="KY50" s="276"/>
      <c r="KZ50" s="276"/>
      <c r="LA50" s="276"/>
      <c r="LB50" s="276"/>
      <c r="LC50" s="276"/>
      <c r="LD50" s="276"/>
      <c r="LE50" s="276"/>
      <c r="LF50" s="276"/>
      <c r="LG50" s="276"/>
      <c r="LH50" s="276"/>
      <c r="LI50" s="276"/>
      <c r="LJ50" s="276"/>
      <c r="LK50" s="276"/>
      <c r="LL50" s="276"/>
      <c r="LM50" s="276"/>
      <c r="LN50" s="276"/>
      <c r="LO50" s="276"/>
      <c r="LP50" s="276"/>
      <c r="LQ50" s="276"/>
      <c r="LR50" s="276"/>
      <c r="LS50" s="276"/>
      <c r="LT50" s="276"/>
      <c r="LU50" s="276"/>
      <c r="LV50" s="276"/>
      <c r="LW50" s="276"/>
      <c r="LX50" s="276"/>
      <c r="LY50" s="276"/>
      <c r="LZ50" s="276"/>
      <c r="MA50" s="276"/>
      <c r="MB50" s="276"/>
      <c r="MC50" s="276"/>
      <c r="MD50" s="276"/>
      <c r="ME50" s="276"/>
      <c r="MF50" s="276"/>
      <c r="MG50" s="276"/>
      <c r="MH50" s="276"/>
      <c r="MI50" s="276"/>
      <c r="MJ50" s="276"/>
      <c r="MK50" s="276"/>
      <c r="ML50" s="276"/>
      <c r="MM50" s="276"/>
      <c r="MN50" s="276"/>
      <c r="MO50" s="276"/>
      <c r="MP50" s="276"/>
      <c r="MQ50" s="276"/>
      <c r="MR50" s="276"/>
      <c r="MS50" s="276"/>
      <c r="MT50" s="276"/>
      <c r="MU50" s="276"/>
      <c r="MV50" s="276"/>
      <c r="MW50" s="276"/>
      <c r="MX50" s="276"/>
      <c r="MY50" s="276"/>
      <c r="MZ50" s="276"/>
      <c r="NA50" s="276"/>
      <c r="NB50" s="276"/>
      <c r="NC50" s="276"/>
      <c r="ND50" s="276"/>
      <c r="NE50" s="276"/>
      <c r="NF50" s="276"/>
      <c r="NG50" s="276"/>
      <c r="NH50" s="276"/>
      <c r="NI50" s="276"/>
      <c r="NJ50" s="276"/>
      <c r="NK50" s="276"/>
      <c r="NL50" s="276"/>
      <c r="NM50" s="276"/>
      <c r="NN50" s="276"/>
      <c r="NO50" s="276"/>
      <c r="NP50" s="276"/>
      <c r="NQ50" s="276"/>
      <c r="NR50" s="276"/>
      <c r="NS50" s="276"/>
      <c r="NT50" s="276"/>
      <c r="NU50" s="276"/>
      <c r="NV50" s="276"/>
      <c r="NW50" s="276"/>
      <c r="NX50" s="276"/>
      <c r="NY50" s="276"/>
      <c r="NZ50" s="276"/>
      <c r="OA50" s="276"/>
      <c r="OB50" s="276"/>
      <c r="OC50" s="276"/>
      <c r="OD50" s="276"/>
      <c r="OE50" s="276"/>
      <c r="OF50" s="276"/>
      <c r="OG50" s="276"/>
      <c r="OH50" s="276"/>
      <c r="OI50" s="276"/>
      <c r="OJ50" s="276"/>
      <c r="OK50" s="276"/>
      <c r="OL50" s="276"/>
      <c r="OM50" s="276"/>
      <c r="ON50" s="276"/>
      <c r="OO50" s="276"/>
      <c r="OP50" s="276"/>
      <c r="OQ50" s="276"/>
      <c r="OR50" s="276"/>
      <c r="OS50" s="276"/>
      <c r="OT50" s="276"/>
      <c r="OU50" s="276"/>
      <c r="OV50" s="276"/>
      <c r="OW50" s="276"/>
      <c r="OX50" s="276"/>
      <c r="OY50" s="276"/>
      <c r="OZ50" s="276"/>
      <c r="PA50" s="276"/>
      <c r="PB50" s="276"/>
      <c r="PC50" s="276"/>
      <c r="PD50" s="276"/>
      <c r="PE50" s="276"/>
      <c r="PF50" s="276"/>
      <c r="PG50" s="276"/>
      <c r="PH50" s="276"/>
      <c r="PI50" s="276"/>
      <c r="PJ50" s="276"/>
      <c r="PK50" s="276"/>
      <c r="PL50" s="276"/>
      <c r="PM50" s="276"/>
      <c r="PN50" s="276"/>
      <c r="PO50" s="276"/>
      <c r="PP50" s="276"/>
      <c r="PQ50" s="276"/>
      <c r="PR50" s="276"/>
      <c r="PS50" s="276"/>
      <c r="PT50" s="276"/>
      <c r="PU50" s="276"/>
      <c r="PV50" s="276"/>
      <c r="PW50" s="276"/>
      <c r="PX50" s="276"/>
      <c r="PY50" s="276"/>
      <c r="PZ50" s="276"/>
      <c r="QA50" s="276"/>
      <c r="QB50" s="276"/>
      <c r="QC50" s="276"/>
      <c r="QD50" s="276"/>
      <c r="QE50" s="276"/>
      <c r="QF50" s="276"/>
      <c r="QG50" s="276"/>
      <c r="QH50" s="276"/>
      <c r="QI50" s="276"/>
      <c r="QJ50" s="276"/>
      <c r="QK50" s="276"/>
      <c r="QL50" s="276"/>
      <c r="QM50" s="276"/>
      <c r="QN50" s="276"/>
      <c r="QO50" s="276"/>
      <c r="QP50" s="276"/>
      <c r="QQ50" s="276"/>
      <c r="QR50" s="276"/>
      <c r="QS50" s="276"/>
      <c r="QT50" s="276"/>
      <c r="QU50" s="276"/>
      <c r="QV50" s="276"/>
      <c r="QW50" s="276"/>
      <c r="QX50" s="276"/>
      <c r="QY50" s="276"/>
      <c r="QZ50" s="276"/>
      <c r="RA50" s="276"/>
      <c r="RB50" s="276"/>
      <c r="RC50" s="276"/>
      <c r="RD50" s="276"/>
      <c r="RE50" s="276"/>
      <c r="RF50" s="276"/>
      <c r="RG50" s="276"/>
      <c r="RH50" s="276"/>
      <c r="RI50" s="276"/>
      <c r="RJ50" s="276"/>
      <c r="RK50" s="276"/>
      <c r="RL50" s="276"/>
      <c r="RM50" s="276"/>
      <c r="RN50" s="276"/>
      <c r="RO50" s="276"/>
      <c r="RP50" s="276"/>
      <c r="RQ50" s="276"/>
      <c r="RR50" s="276"/>
      <c r="RS50" s="276"/>
      <c r="RT50" s="276"/>
      <c r="RU50" s="276"/>
      <c r="RV50" s="276"/>
      <c r="RW50" s="276"/>
      <c r="RX50" s="276"/>
      <c r="RY50" s="276"/>
      <c r="RZ50" s="276"/>
      <c r="SA50" s="276"/>
      <c r="SB50" s="276"/>
      <c r="SC50" s="276"/>
      <c r="SD50" s="276"/>
      <c r="SE50" s="276"/>
      <c r="SF50" s="276"/>
      <c r="SG50" s="276"/>
      <c r="SH50" s="276"/>
      <c r="SI50" s="276"/>
      <c r="SJ50" s="276"/>
      <c r="SK50" s="276"/>
      <c r="SL50" s="276"/>
      <c r="SM50" s="276"/>
      <c r="SN50" s="276"/>
      <c r="SO50" s="276"/>
      <c r="SP50" s="276"/>
      <c r="SQ50" s="276"/>
      <c r="SR50" s="276"/>
      <c r="SS50" s="276"/>
      <c r="ST50" s="276"/>
      <c r="SU50" s="276"/>
      <c r="SV50" s="276"/>
      <c r="SW50" s="276"/>
      <c r="SX50" s="276"/>
      <c r="SY50" s="276"/>
      <c r="SZ50" s="276"/>
      <c r="TA50" s="276"/>
      <c r="TB50" s="276"/>
      <c r="TC50" s="276"/>
      <c r="TD50" s="276"/>
      <c r="TE50" s="276"/>
      <c r="TF50" s="276"/>
      <c r="TG50" s="276"/>
      <c r="TH50" s="276"/>
      <c r="TI50" s="276"/>
      <c r="TJ50" s="276"/>
      <c r="TK50" s="276"/>
      <c r="TL50" s="276"/>
      <c r="TM50" s="276"/>
      <c r="TN50" s="276"/>
      <c r="TO50" s="276"/>
      <c r="TP50" s="276"/>
      <c r="TQ50" s="276"/>
      <c r="TR50" s="276"/>
      <c r="TS50" s="276"/>
      <c r="TT50" s="276"/>
      <c r="TU50" s="276"/>
      <c r="TV50" s="276"/>
      <c r="TW50" s="276"/>
      <c r="TX50" s="276"/>
      <c r="TY50" s="276"/>
      <c r="TZ50" s="276"/>
      <c r="UA50" s="276"/>
      <c r="UB50" s="276"/>
      <c r="UC50" s="276"/>
      <c r="UD50" s="276"/>
      <c r="UE50" s="276"/>
      <c r="UF50" s="276"/>
      <c r="UG50" s="276"/>
      <c r="UH50" s="276"/>
      <c r="UI50" s="276"/>
      <c r="UJ50" s="276"/>
      <c r="UK50" s="276"/>
      <c r="UL50" s="276"/>
      <c r="UM50" s="276"/>
      <c r="UN50" s="276"/>
      <c r="UO50" s="276"/>
      <c r="UP50" s="276"/>
      <c r="UQ50" s="276"/>
      <c r="UR50" s="276"/>
      <c r="US50" s="276"/>
      <c r="UT50" s="276"/>
      <c r="UU50" s="276"/>
      <c r="UV50" s="276"/>
      <c r="UW50" s="276"/>
      <c r="UX50" s="276"/>
      <c r="UY50" s="276"/>
      <c r="UZ50" s="276"/>
      <c r="VA50" s="276"/>
      <c r="VB50" s="276"/>
      <c r="VC50" s="276"/>
      <c r="VD50" s="276"/>
      <c r="VE50" s="276"/>
      <c r="VF50" s="276"/>
      <c r="VG50" s="276"/>
      <c r="VH50" s="276"/>
      <c r="VI50" s="276"/>
      <c r="VJ50" s="276"/>
      <c r="VK50" s="276"/>
      <c r="VL50" s="276"/>
      <c r="VM50" s="276"/>
      <c r="VN50" s="276"/>
      <c r="VO50" s="276"/>
      <c r="VP50" s="276"/>
      <c r="VQ50" s="276"/>
      <c r="VR50" s="276"/>
      <c r="VS50" s="276"/>
      <c r="VT50" s="276"/>
      <c r="VU50" s="276"/>
      <c r="VV50" s="276"/>
      <c r="VW50" s="276"/>
      <c r="VX50" s="276"/>
      <c r="VY50" s="276"/>
      <c r="VZ50" s="276"/>
      <c r="WA50" s="276"/>
      <c r="WB50" s="276"/>
      <c r="WC50" s="276"/>
      <c r="WD50" s="276"/>
      <c r="WE50" s="276"/>
      <c r="WF50" s="276"/>
      <c r="WG50" s="276"/>
      <c r="WH50" s="276"/>
      <c r="WI50" s="276"/>
      <c r="WJ50" s="276"/>
      <c r="WK50" s="276"/>
      <c r="WL50" s="276"/>
      <c r="WM50" s="276"/>
      <c r="WN50" s="276"/>
      <c r="WO50" s="276"/>
      <c r="WP50" s="276"/>
      <c r="WQ50" s="276"/>
      <c r="WR50" s="276"/>
      <c r="WS50" s="276"/>
      <c r="WT50" s="276"/>
      <c r="WU50" s="276"/>
      <c r="WV50" s="276"/>
      <c r="WW50" s="276"/>
      <c r="WX50" s="276"/>
      <c r="WY50" s="276"/>
      <c r="WZ50" s="276"/>
      <c r="XA50" s="276"/>
      <c r="XB50" s="276"/>
      <c r="XC50" s="276"/>
      <c r="XD50" s="276"/>
      <c r="XE50" s="276"/>
      <c r="XF50" s="276"/>
      <c r="XG50" s="276"/>
      <c r="XH50" s="276"/>
      <c r="XI50" s="276"/>
      <c r="XJ50" s="276"/>
      <c r="XK50" s="276"/>
      <c r="XL50" s="276"/>
      <c r="XM50" s="276"/>
      <c r="XN50" s="276"/>
      <c r="XO50" s="276"/>
      <c r="XP50" s="276"/>
      <c r="XQ50" s="276"/>
      <c r="XR50" s="276"/>
      <c r="XS50" s="276"/>
      <c r="XT50" s="276"/>
      <c r="XU50" s="276"/>
      <c r="XV50" s="276"/>
      <c r="XW50" s="276"/>
      <c r="XX50" s="276"/>
      <c r="XY50" s="276"/>
      <c r="XZ50" s="276"/>
      <c r="YA50" s="276"/>
      <c r="YB50" s="276"/>
      <c r="YC50" s="276"/>
      <c r="YD50" s="276"/>
      <c r="YE50" s="276"/>
      <c r="YF50" s="276"/>
      <c r="YG50" s="276"/>
      <c r="YH50" s="276"/>
      <c r="YI50" s="276"/>
      <c r="YJ50" s="276"/>
      <c r="YK50" s="276"/>
      <c r="YL50" s="276"/>
      <c r="YM50" s="276"/>
      <c r="YN50" s="276"/>
      <c r="YO50" s="276"/>
      <c r="YP50" s="276"/>
      <c r="YQ50" s="276"/>
      <c r="YR50" s="276"/>
      <c r="YS50" s="276"/>
      <c r="YT50" s="276"/>
      <c r="YU50" s="276"/>
      <c r="YV50" s="276"/>
      <c r="YW50" s="276"/>
      <c r="YX50" s="276"/>
      <c r="YY50" s="276"/>
      <c r="YZ50" s="276"/>
      <c r="ZA50" s="276"/>
      <c r="ZB50" s="276"/>
      <c r="ZC50" s="276"/>
      <c r="ZD50" s="276"/>
      <c r="ZE50" s="276"/>
      <c r="ZF50" s="276"/>
      <c r="ZG50" s="276"/>
      <c r="ZH50" s="276"/>
      <c r="ZI50" s="276"/>
      <c r="ZJ50" s="276"/>
      <c r="ZK50" s="276"/>
      <c r="ZL50" s="276"/>
      <c r="ZM50" s="276"/>
      <c r="ZN50" s="276"/>
      <c r="ZO50" s="276"/>
      <c r="ZP50" s="276"/>
      <c r="ZQ50" s="276"/>
      <c r="ZR50" s="276"/>
      <c r="ZS50" s="276"/>
      <c r="ZT50" s="276"/>
      <c r="ZU50" s="276"/>
      <c r="ZV50" s="276"/>
      <c r="ZW50" s="276"/>
      <c r="ZX50" s="276"/>
      <c r="ZY50" s="276"/>
      <c r="ZZ50" s="276"/>
      <c r="AAA50" s="276"/>
      <c r="AAB50" s="276"/>
      <c r="AAC50" s="276"/>
      <c r="AAD50" s="276"/>
      <c r="AAE50" s="276"/>
      <c r="AAF50" s="276"/>
      <c r="AAG50" s="276"/>
      <c r="AAH50" s="276"/>
      <c r="AAI50" s="276"/>
      <c r="AAJ50" s="276"/>
      <c r="AAK50" s="276"/>
      <c r="AAL50" s="276"/>
      <c r="AAM50" s="276"/>
      <c r="AAN50" s="276"/>
      <c r="AAO50" s="276"/>
      <c r="AAP50" s="276"/>
      <c r="AAQ50" s="276"/>
      <c r="AAR50" s="276"/>
      <c r="AAS50" s="276"/>
      <c r="AAT50" s="276"/>
      <c r="AAU50" s="276"/>
      <c r="AAV50" s="276"/>
      <c r="AAW50" s="276"/>
      <c r="AAX50" s="276"/>
      <c r="AAY50" s="276"/>
      <c r="AAZ50" s="276"/>
      <c r="ABA50" s="276"/>
      <c r="ABB50" s="276"/>
      <c r="ABC50" s="276"/>
      <c r="ABD50" s="276"/>
      <c r="ABE50" s="276"/>
      <c r="ABF50" s="276"/>
      <c r="ABG50" s="276"/>
      <c r="ABH50" s="276"/>
      <c r="ABI50" s="276"/>
      <c r="ABJ50" s="276"/>
      <c r="ABK50" s="276"/>
      <c r="ABL50" s="276"/>
      <c r="ABM50" s="276"/>
      <c r="ABN50" s="276"/>
      <c r="ABO50" s="276"/>
      <c r="ABP50" s="276"/>
      <c r="ABQ50" s="276"/>
      <c r="ABR50" s="276"/>
      <c r="ABS50" s="276"/>
      <c r="ABT50" s="276"/>
      <c r="ABU50" s="276"/>
      <c r="ABV50" s="276"/>
      <c r="ABW50" s="276"/>
      <c r="ABX50" s="276"/>
      <c r="ABY50" s="276"/>
      <c r="ABZ50" s="276"/>
      <c r="ACA50" s="276"/>
      <c r="ACB50" s="276"/>
      <c r="ACC50" s="276"/>
      <c r="ACD50" s="276"/>
      <c r="ACE50" s="276"/>
      <c r="ACF50" s="276"/>
      <c r="ACG50" s="276"/>
      <c r="ACH50" s="276"/>
      <c r="ACI50" s="276"/>
      <c r="ACJ50" s="276"/>
      <c r="ACK50" s="276"/>
      <c r="ACL50" s="276"/>
      <c r="ACM50" s="276"/>
      <c r="ACN50" s="276"/>
      <c r="ACO50" s="276"/>
      <c r="ACP50" s="276"/>
      <c r="ACQ50" s="276"/>
      <c r="ACR50" s="276"/>
      <c r="ACS50" s="276"/>
      <c r="ACT50" s="276"/>
      <c r="ACU50" s="276"/>
      <c r="ACV50" s="276"/>
      <c r="ACW50" s="276"/>
      <c r="ACX50" s="276"/>
      <c r="ACY50" s="276"/>
      <c r="ACZ50" s="276"/>
      <c r="ADA50" s="276"/>
      <c r="ADB50" s="276"/>
      <c r="ADC50" s="276"/>
      <c r="ADD50" s="276"/>
      <c r="ADE50" s="276"/>
      <c r="ADF50" s="276"/>
      <c r="ADG50" s="276"/>
      <c r="ADH50" s="276"/>
      <c r="ADI50" s="276"/>
      <c r="ADJ50" s="276"/>
      <c r="ADK50" s="276"/>
      <c r="ADL50" s="276"/>
      <c r="ADM50" s="276"/>
      <c r="ADN50" s="276"/>
      <c r="ADO50" s="276"/>
      <c r="ADP50" s="276"/>
      <c r="ADQ50" s="276"/>
      <c r="ADR50" s="276"/>
      <c r="ADS50" s="276"/>
      <c r="ADT50" s="276"/>
      <c r="ADU50" s="276"/>
      <c r="ADV50" s="276"/>
      <c r="ADW50" s="276"/>
      <c r="ADX50" s="276"/>
      <c r="ADY50" s="276"/>
      <c r="ADZ50" s="276"/>
      <c r="AEA50" s="276"/>
      <c r="AEB50" s="276"/>
      <c r="AEC50" s="276"/>
      <c r="AED50" s="276"/>
      <c r="AEE50" s="276"/>
      <c r="AEF50" s="276"/>
      <c r="AEG50" s="276"/>
      <c r="AEH50" s="276"/>
      <c r="AEI50" s="276"/>
      <c r="AEJ50" s="276"/>
      <c r="AEK50" s="276"/>
      <c r="AEL50" s="276"/>
      <c r="AEM50" s="276"/>
      <c r="AEN50" s="276"/>
      <c r="AEO50" s="276"/>
      <c r="AEP50" s="276"/>
      <c r="AEQ50" s="276"/>
      <c r="AER50" s="276"/>
      <c r="AES50" s="276"/>
      <c r="AET50" s="276"/>
      <c r="AEU50" s="276"/>
      <c r="AEV50" s="276"/>
      <c r="AEW50" s="276"/>
      <c r="AEX50" s="276"/>
      <c r="AEY50" s="276"/>
      <c r="AEZ50" s="276"/>
      <c r="AFA50" s="276"/>
      <c r="AFB50" s="276"/>
      <c r="AFC50" s="276"/>
      <c r="AFD50" s="276"/>
      <c r="AFE50" s="276"/>
      <c r="AFF50" s="276"/>
      <c r="AFG50" s="276"/>
      <c r="AFH50" s="276"/>
      <c r="AFI50" s="276"/>
      <c r="AFJ50" s="276"/>
      <c r="AFK50" s="276"/>
      <c r="AFL50" s="276"/>
      <c r="AFM50" s="276"/>
      <c r="AFN50" s="276"/>
      <c r="AFO50" s="276"/>
      <c r="AFP50" s="276"/>
      <c r="AFQ50" s="276"/>
      <c r="AFR50" s="276"/>
      <c r="AFS50" s="276"/>
      <c r="AFT50" s="276"/>
      <c r="AFU50" s="276"/>
      <c r="AFV50" s="276"/>
      <c r="AFW50" s="276"/>
      <c r="AFX50" s="276"/>
      <c r="AFY50" s="276"/>
      <c r="AFZ50" s="276"/>
      <c r="AGA50" s="276"/>
      <c r="AGB50" s="276"/>
      <c r="AGC50" s="276"/>
      <c r="AGD50" s="276"/>
      <c r="AGE50" s="276"/>
      <c r="AGF50" s="276"/>
      <c r="AGG50" s="276"/>
      <c r="AGH50" s="276"/>
      <c r="AGI50" s="276"/>
      <c r="AGJ50" s="276"/>
      <c r="AGK50" s="276"/>
      <c r="AGL50" s="276"/>
      <c r="AGM50" s="276"/>
      <c r="AGN50" s="276"/>
      <c r="AGO50" s="276"/>
      <c r="AGP50" s="276"/>
      <c r="AGQ50" s="276"/>
      <c r="AGR50" s="276"/>
      <c r="AGS50" s="276"/>
      <c r="AGT50" s="276"/>
      <c r="AGU50" s="276"/>
      <c r="AGV50" s="276"/>
      <c r="AGW50" s="276"/>
      <c r="AGX50" s="276"/>
      <c r="AGY50" s="276"/>
      <c r="AGZ50" s="276"/>
      <c r="AHA50" s="276"/>
      <c r="AHB50" s="276"/>
      <c r="AHC50" s="276"/>
      <c r="AHD50" s="276"/>
      <c r="AHE50" s="276"/>
      <c r="AHF50" s="276"/>
      <c r="AHG50" s="276"/>
      <c r="AHH50" s="276"/>
      <c r="AHI50" s="276"/>
      <c r="AHJ50" s="276"/>
      <c r="AHK50" s="276"/>
      <c r="AHL50" s="276"/>
      <c r="AHM50" s="276"/>
      <c r="AHN50" s="276"/>
      <c r="AHO50" s="276"/>
      <c r="AHP50" s="276"/>
      <c r="AHQ50" s="276"/>
      <c r="AHR50" s="276"/>
      <c r="AHS50" s="276"/>
      <c r="AHT50" s="276"/>
      <c r="AHU50" s="276"/>
      <c r="AHV50" s="276"/>
      <c r="AHW50" s="276"/>
      <c r="AHX50" s="276"/>
      <c r="AHY50" s="276"/>
      <c r="AHZ50" s="276"/>
      <c r="AIA50" s="276"/>
      <c r="AIB50" s="276"/>
      <c r="AIC50" s="276"/>
      <c r="AID50" s="276"/>
      <c r="AIE50" s="276"/>
      <c r="AIF50" s="276"/>
      <c r="AIG50" s="276"/>
      <c r="AIH50" s="276"/>
      <c r="AII50" s="276"/>
      <c r="AIJ50" s="276"/>
      <c r="AIK50" s="276"/>
      <c r="AIL50" s="276"/>
      <c r="AIM50" s="276"/>
      <c r="AIN50" s="276"/>
      <c r="AIO50" s="276"/>
      <c r="AIP50" s="276"/>
      <c r="AIQ50" s="276"/>
      <c r="AIR50" s="276"/>
      <c r="AIS50" s="276"/>
      <c r="AIT50" s="276"/>
      <c r="AIU50" s="276"/>
      <c r="AIV50" s="276"/>
      <c r="AIW50" s="276"/>
      <c r="AIX50" s="276"/>
      <c r="AIY50" s="276"/>
      <c r="AIZ50" s="276"/>
      <c r="AJA50" s="276"/>
      <c r="AJB50" s="276"/>
      <c r="AJC50" s="276"/>
      <c r="AJD50" s="276"/>
      <c r="AJE50" s="276"/>
      <c r="AJF50" s="276"/>
      <c r="AJG50" s="276"/>
      <c r="AJH50" s="276"/>
      <c r="AJI50" s="276"/>
      <c r="AJJ50" s="276"/>
      <c r="AJK50" s="276"/>
      <c r="AJL50" s="276"/>
      <c r="AJM50" s="276"/>
      <c r="AJN50" s="276"/>
      <c r="AJO50" s="276"/>
      <c r="AJP50" s="276"/>
      <c r="AJQ50" s="276"/>
      <c r="AJR50" s="276"/>
      <c r="AJS50" s="276"/>
      <c r="AJT50" s="276"/>
      <c r="AJU50" s="276"/>
      <c r="AJV50" s="276"/>
      <c r="AJW50" s="276"/>
      <c r="AJX50" s="276"/>
      <c r="AJY50" s="276"/>
      <c r="AJZ50" s="276"/>
      <c r="AKA50" s="276"/>
      <c r="AKB50" s="276"/>
      <c r="AKC50" s="276"/>
      <c r="AKD50" s="276"/>
      <c r="AKE50" s="276"/>
      <c r="AKF50" s="276"/>
    </row>
    <row r="51" spans="1:968" s="174" customFormat="1">
      <c r="A51" s="174" t="s">
        <v>534</v>
      </c>
      <c r="B51" s="679"/>
      <c r="C51" s="680" t="s">
        <v>534</v>
      </c>
      <c r="D51" s="681"/>
      <c r="E51" s="679"/>
      <c r="F51" s="679"/>
      <c r="G51" s="679"/>
      <c r="H51" s="670"/>
      <c r="I51" s="670"/>
      <c r="J51" s="670"/>
      <c r="K51" s="671"/>
      <c r="L51" s="672"/>
      <c r="M51" s="688">
        <v>106388.92</v>
      </c>
      <c r="N51" s="673">
        <v>106388.92</v>
      </c>
      <c r="O51" s="673"/>
      <c r="P51" s="673">
        <f t="shared" si="12"/>
        <v>98691.020408163255</v>
      </c>
      <c r="Q51" s="673">
        <f t="shared" si="13"/>
        <v>98691.020408163255</v>
      </c>
      <c r="R51" s="682"/>
      <c r="S51" s="683"/>
      <c r="T51" s="684"/>
      <c r="U51" s="684"/>
      <c r="W51" s="276"/>
      <c r="X51" s="276"/>
      <c r="Y51" s="276"/>
      <c r="Z51" s="276"/>
      <c r="AA51" s="276"/>
      <c r="AB51" s="276"/>
      <c r="AC51" s="276"/>
      <c r="AD51" s="276"/>
      <c r="AE51" s="276"/>
      <c r="AF51" s="276"/>
      <c r="AG51" s="276"/>
      <c r="AH51" s="276"/>
      <c r="AI51" s="276"/>
      <c r="AJ51" s="276"/>
      <c r="AK51" s="276"/>
      <c r="AL51" s="276"/>
      <c r="AM51" s="276"/>
      <c r="AN51" s="276"/>
      <c r="AO51" s="276"/>
      <c r="AP51" s="276"/>
      <c r="AQ51" s="276"/>
      <c r="AR51" s="276"/>
      <c r="AS51" s="276"/>
      <c r="AT51" s="276"/>
      <c r="AU51" s="276"/>
      <c r="AV51" s="276"/>
      <c r="AW51" s="276"/>
      <c r="AX51" s="276"/>
      <c r="AY51" s="276"/>
      <c r="AZ51" s="276"/>
      <c r="BA51" s="276"/>
      <c r="BB51" s="276"/>
      <c r="BC51" s="276"/>
      <c r="BD51" s="276"/>
      <c r="BE51" s="276"/>
      <c r="BF51" s="276"/>
      <c r="BG51" s="276"/>
      <c r="BH51" s="276"/>
      <c r="BI51" s="276"/>
      <c r="BJ51" s="276"/>
      <c r="BK51" s="276"/>
      <c r="BL51" s="276"/>
      <c r="BM51" s="276"/>
      <c r="BN51" s="276"/>
      <c r="BO51" s="276"/>
      <c r="BP51" s="276"/>
      <c r="BQ51" s="276"/>
      <c r="BR51" s="276"/>
      <c r="BS51" s="276"/>
      <c r="BT51" s="276"/>
      <c r="BU51" s="276"/>
      <c r="BV51" s="276"/>
      <c r="BW51" s="276"/>
      <c r="BX51" s="276"/>
      <c r="BY51" s="276"/>
      <c r="BZ51" s="276"/>
      <c r="CA51" s="276"/>
      <c r="CB51" s="276"/>
      <c r="CC51" s="276"/>
      <c r="CD51" s="276"/>
      <c r="CE51" s="276"/>
      <c r="CF51" s="276"/>
      <c r="CG51" s="276"/>
      <c r="CH51" s="276"/>
      <c r="CI51" s="276"/>
      <c r="CJ51" s="276"/>
      <c r="CK51" s="276"/>
      <c r="CL51" s="276"/>
      <c r="CM51" s="276"/>
      <c r="CN51" s="276"/>
      <c r="CO51" s="276"/>
      <c r="CP51" s="276"/>
      <c r="CQ51" s="276"/>
      <c r="CR51" s="276"/>
      <c r="CS51" s="276"/>
      <c r="CT51" s="276"/>
      <c r="CU51" s="276"/>
      <c r="CV51" s="276"/>
      <c r="CW51" s="276"/>
      <c r="CX51" s="276"/>
      <c r="CY51" s="276"/>
      <c r="CZ51" s="276"/>
      <c r="DA51" s="276"/>
      <c r="DB51" s="276"/>
      <c r="DC51" s="276"/>
      <c r="DD51" s="276"/>
      <c r="DE51" s="276"/>
      <c r="DF51" s="276"/>
      <c r="DG51" s="276"/>
      <c r="DH51" s="276"/>
      <c r="DI51" s="276"/>
      <c r="DJ51" s="276"/>
      <c r="DK51" s="276"/>
      <c r="DL51" s="276"/>
      <c r="DM51" s="276"/>
      <c r="DN51" s="276"/>
      <c r="DO51" s="276"/>
      <c r="DP51" s="276"/>
      <c r="DQ51" s="276"/>
      <c r="DR51" s="276"/>
      <c r="DS51" s="276"/>
      <c r="DT51" s="276"/>
      <c r="DU51" s="276"/>
      <c r="DV51" s="276"/>
      <c r="DW51" s="276"/>
      <c r="DX51" s="276"/>
      <c r="DY51" s="276"/>
      <c r="DZ51" s="276"/>
      <c r="EA51" s="276"/>
      <c r="EB51" s="276"/>
      <c r="EC51" s="276"/>
      <c r="ED51" s="276"/>
      <c r="EE51" s="276"/>
      <c r="EF51" s="276"/>
      <c r="EG51" s="276"/>
      <c r="EH51" s="276"/>
      <c r="EI51" s="276"/>
      <c r="EJ51" s="276"/>
      <c r="EK51" s="276"/>
      <c r="EL51" s="276"/>
      <c r="EM51" s="276"/>
      <c r="EN51" s="276"/>
      <c r="EO51" s="276"/>
      <c r="EP51" s="276"/>
      <c r="EQ51" s="276"/>
      <c r="ER51" s="276"/>
      <c r="ES51" s="276"/>
      <c r="ET51" s="276"/>
      <c r="EU51" s="276"/>
      <c r="EV51" s="276"/>
      <c r="EW51" s="276"/>
      <c r="EX51" s="276"/>
      <c r="EY51" s="276"/>
      <c r="EZ51" s="276"/>
      <c r="FA51" s="276"/>
      <c r="FB51" s="276"/>
      <c r="FC51" s="276"/>
      <c r="FD51" s="276"/>
      <c r="FE51" s="276"/>
      <c r="FF51" s="276"/>
      <c r="FG51" s="276"/>
      <c r="FH51" s="276"/>
      <c r="FI51" s="276"/>
      <c r="FJ51" s="276"/>
      <c r="FK51" s="276"/>
      <c r="FL51" s="276"/>
      <c r="FM51" s="276"/>
      <c r="FN51" s="276"/>
      <c r="FO51" s="276"/>
      <c r="FP51" s="276"/>
      <c r="FQ51" s="276"/>
      <c r="FR51" s="276"/>
      <c r="FS51" s="276"/>
      <c r="FT51" s="276"/>
      <c r="FU51" s="276"/>
      <c r="FV51" s="276"/>
      <c r="FW51" s="276"/>
      <c r="FX51" s="276"/>
      <c r="FY51" s="276"/>
      <c r="FZ51" s="276"/>
      <c r="GA51" s="276"/>
      <c r="GB51" s="276"/>
      <c r="GC51" s="276"/>
      <c r="GD51" s="276"/>
      <c r="GE51" s="276"/>
      <c r="GF51" s="276"/>
      <c r="GG51" s="276"/>
      <c r="GH51" s="276"/>
      <c r="GI51" s="276"/>
      <c r="GJ51" s="276"/>
      <c r="GK51" s="276"/>
      <c r="GL51" s="276"/>
      <c r="GM51" s="276"/>
      <c r="GN51" s="276"/>
      <c r="GO51" s="276"/>
      <c r="GP51" s="276"/>
      <c r="GQ51" s="276"/>
      <c r="GR51" s="276"/>
      <c r="GS51" s="276"/>
      <c r="GT51" s="276"/>
      <c r="GU51" s="276"/>
      <c r="GV51" s="276"/>
      <c r="GW51" s="276"/>
      <c r="GX51" s="276"/>
      <c r="GY51" s="276"/>
      <c r="GZ51" s="276"/>
      <c r="HA51" s="276"/>
      <c r="HB51" s="276"/>
      <c r="HC51" s="276"/>
      <c r="HD51" s="276"/>
      <c r="HE51" s="276"/>
      <c r="HF51" s="276"/>
      <c r="HG51" s="276"/>
      <c r="HH51" s="276"/>
      <c r="HI51" s="276"/>
      <c r="HJ51" s="276"/>
      <c r="HK51" s="276"/>
      <c r="HL51" s="276"/>
      <c r="HM51" s="276"/>
      <c r="HN51" s="276"/>
      <c r="HO51" s="276"/>
      <c r="HP51" s="276"/>
      <c r="HQ51" s="276"/>
      <c r="HR51" s="276"/>
      <c r="HS51" s="276"/>
      <c r="HT51" s="276"/>
      <c r="HU51" s="276"/>
      <c r="HV51" s="276"/>
      <c r="HW51" s="276"/>
      <c r="HX51" s="276"/>
      <c r="HY51" s="276"/>
      <c r="HZ51" s="276"/>
      <c r="IA51" s="276"/>
      <c r="IB51" s="276"/>
      <c r="IC51" s="276"/>
      <c r="ID51" s="276"/>
      <c r="IE51" s="276"/>
      <c r="IF51" s="276"/>
      <c r="IG51" s="276"/>
      <c r="IH51" s="276"/>
      <c r="II51" s="276"/>
      <c r="IJ51" s="276"/>
      <c r="IK51" s="276"/>
      <c r="IL51" s="276"/>
      <c r="IM51" s="276"/>
      <c r="IN51" s="276"/>
      <c r="IO51" s="276"/>
      <c r="IP51" s="276"/>
      <c r="IQ51" s="276"/>
      <c r="IR51" s="276"/>
      <c r="IS51" s="276"/>
      <c r="IT51" s="276"/>
      <c r="IU51" s="276"/>
      <c r="IV51" s="276"/>
      <c r="IW51" s="276"/>
      <c r="IX51" s="276"/>
      <c r="IY51" s="276"/>
      <c r="IZ51" s="276"/>
      <c r="JA51" s="276"/>
      <c r="JB51" s="276"/>
      <c r="JC51" s="276"/>
      <c r="JD51" s="276"/>
      <c r="JE51" s="276"/>
      <c r="JF51" s="276"/>
      <c r="JG51" s="276"/>
      <c r="JH51" s="276"/>
      <c r="JI51" s="276"/>
      <c r="JJ51" s="276"/>
      <c r="JK51" s="276"/>
      <c r="JL51" s="276"/>
      <c r="JM51" s="276"/>
      <c r="JN51" s="276"/>
      <c r="JO51" s="276"/>
      <c r="JP51" s="276"/>
      <c r="JQ51" s="276"/>
      <c r="JR51" s="276"/>
      <c r="JS51" s="276"/>
      <c r="JT51" s="276"/>
      <c r="JU51" s="276"/>
      <c r="JV51" s="276"/>
      <c r="JW51" s="276"/>
      <c r="JX51" s="276"/>
      <c r="JY51" s="276"/>
      <c r="JZ51" s="276"/>
      <c r="KA51" s="276"/>
      <c r="KB51" s="276"/>
      <c r="KC51" s="276"/>
      <c r="KD51" s="276"/>
      <c r="KE51" s="276"/>
      <c r="KF51" s="276"/>
      <c r="KG51" s="276"/>
      <c r="KH51" s="276"/>
      <c r="KI51" s="276"/>
      <c r="KJ51" s="276"/>
      <c r="KK51" s="276"/>
      <c r="KL51" s="276"/>
      <c r="KM51" s="276"/>
      <c r="KN51" s="276"/>
      <c r="KO51" s="276"/>
      <c r="KP51" s="276"/>
      <c r="KQ51" s="276"/>
      <c r="KR51" s="276"/>
      <c r="KS51" s="276"/>
      <c r="KT51" s="276"/>
      <c r="KU51" s="276"/>
      <c r="KV51" s="276"/>
      <c r="KW51" s="276"/>
      <c r="KX51" s="276"/>
      <c r="KY51" s="276"/>
      <c r="KZ51" s="276"/>
      <c r="LA51" s="276"/>
      <c r="LB51" s="276"/>
      <c r="LC51" s="276"/>
      <c r="LD51" s="276"/>
      <c r="LE51" s="276"/>
      <c r="LF51" s="276"/>
      <c r="LG51" s="276"/>
      <c r="LH51" s="276"/>
      <c r="LI51" s="276"/>
      <c r="LJ51" s="276"/>
      <c r="LK51" s="276"/>
      <c r="LL51" s="276"/>
      <c r="LM51" s="276"/>
      <c r="LN51" s="276"/>
      <c r="LO51" s="276"/>
      <c r="LP51" s="276"/>
      <c r="LQ51" s="276"/>
      <c r="LR51" s="276"/>
      <c r="LS51" s="276"/>
      <c r="LT51" s="276"/>
      <c r="LU51" s="276"/>
      <c r="LV51" s="276"/>
      <c r="LW51" s="276"/>
      <c r="LX51" s="276"/>
      <c r="LY51" s="276"/>
      <c r="LZ51" s="276"/>
      <c r="MA51" s="276"/>
      <c r="MB51" s="276"/>
      <c r="MC51" s="276"/>
      <c r="MD51" s="276"/>
      <c r="ME51" s="276"/>
      <c r="MF51" s="276"/>
      <c r="MG51" s="276"/>
      <c r="MH51" s="276"/>
      <c r="MI51" s="276"/>
      <c r="MJ51" s="276"/>
      <c r="MK51" s="276"/>
      <c r="ML51" s="276"/>
      <c r="MM51" s="276"/>
      <c r="MN51" s="276"/>
      <c r="MO51" s="276"/>
      <c r="MP51" s="276"/>
      <c r="MQ51" s="276"/>
      <c r="MR51" s="276"/>
      <c r="MS51" s="276"/>
      <c r="MT51" s="276"/>
      <c r="MU51" s="276"/>
      <c r="MV51" s="276"/>
      <c r="MW51" s="276"/>
      <c r="MX51" s="276"/>
      <c r="MY51" s="276"/>
      <c r="MZ51" s="276"/>
      <c r="NA51" s="276"/>
      <c r="NB51" s="276"/>
      <c r="NC51" s="276"/>
      <c r="ND51" s="276"/>
      <c r="NE51" s="276"/>
      <c r="NF51" s="276"/>
      <c r="NG51" s="276"/>
      <c r="NH51" s="276"/>
      <c r="NI51" s="276"/>
      <c r="NJ51" s="276"/>
      <c r="NK51" s="276"/>
      <c r="NL51" s="276"/>
      <c r="NM51" s="276"/>
      <c r="NN51" s="276"/>
      <c r="NO51" s="276"/>
      <c r="NP51" s="276"/>
      <c r="NQ51" s="276"/>
      <c r="NR51" s="276"/>
      <c r="NS51" s="276"/>
      <c r="NT51" s="276"/>
      <c r="NU51" s="276"/>
      <c r="NV51" s="276"/>
      <c r="NW51" s="276"/>
      <c r="NX51" s="276"/>
      <c r="NY51" s="276"/>
      <c r="NZ51" s="276"/>
      <c r="OA51" s="276"/>
      <c r="OB51" s="276"/>
      <c r="OC51" s="276"/>
      <c r="OD51" s="276"/>
      <c r="OE51" s="276"/>
      <c r="OF51" s="276"/>
      <c r="OG51" s="276"/>
      <c r="OH51" s="276"/>
      <c r="OI51" s="276"/>
      <c r="OJ51" s="276"/>
      <c r="OK51" s="276"/>
      <c r="OL51" s="276"/>
      <c r="OM51" s="276"/>
      <c r="ON51" s="276"/>
      <c r="OO51" s="276"/>
      <c r="OP51" s="276"/>
      <c r="OQ51" s="276"/>
      <c r="OR51" s="276"/>
      <c r="OS51" s="276"/>
      <c r="OT51" s="276"/>
      <c r="OU51" s="276"/>
      <c r="OV51" s="276"/>
      <c r="OW51" s="276"/>
      <c r="OX51" s="276"/>
      <c r="OY51" s="276"/>
      <c r="OZ51" s="276"/>
      <c r="PA51" s="276"/>
      <c r="PB51" s="276"/>
      <c r="PC51" s="276"/>
      <c r="PD51" s="276"/>
      <c r="PE51" s="276"/>
      <c r="PF51" s="276"/>
      <c r="PG51" s="276"/>
      <c r="PH51" s="276"/>
      <c r="PI51" s="276"/>
      <c r="PJ51" s="276"/>
      <c r="PK51" s="276"/>
      <c r="PL51" s="276"/>
      <c r="PM51" s="276"/>
      <c r="PN51" s="276"/>
      <c r="PO51" s="276"/>
      <c r="PP51" s="276"/>
      <c r="PQ51" s="276"/>
      <c r="PR51" s="276"/>
      <c r="PS51" s="276"/>
      <c r="PT51" s="276"/>
      <c r="PU51" s="276"/>
      <c r="PV51" s="276"/>
      <c r="PW51" s="276"/>
      <c r="PX51" s="276"/>
      <c r="PY51" s="276"/>
      <c r="PZ51" s="276"/>
      <c r="QA51" s="276"/>
      <c r="QB51" s="276"/>
      <c r="QC51" s="276"/>
      <c r="QD51" s="276"/>
      <c r="QE51" s="276"/>
      <c r="QF51" s="276"/>
      <c r="QG51" s="276"/>
      <c r="QH51" s="276"/>
      <c r="QI51" s="276"/>
      <c r="QJ51" s="276"/>
      <c r="QK51" s="276"/>
      <c r="QL51" s="276"/>
      <c r="QM51" s="276"/>
      <c r="QN51" s="276"/>
      <c r="QO51" s="276"/>
      <c r="QP51" s="276"/>
      <c r="QQ51" s="276"/>
      <c r="QR51" s="276"/>
      <c r="QS51" s="276"/>
      <c r="QT51" s="276"/>
      <c r="QU51" s="276"/>
      <c r="QV51" s="276"/>
      <c r="QW51" s="276"/>
      <c r="QX51" s="276"/>
      <c r="QY51" s="276"/>
      <c r="QZ51" s="276"/>
      <c r="RA51" s="276"/>
      <c r="RB51" s="276"/>
      <c r="RC51" s="276"/>
      <c r="RD51" s="276"/>
      <c r="RE51" s="276"/>
      <c r="RF51" s="276"/>
      <c r="RG51" s="276"/>
      <c r="RH51" s="276"/>
      <c r="RI51" s="276"/>
      <c r="RJ51" s="276"/>
      <c r="RK51" s="276"/>
      <c r="RL51" s="276"/>
      <c r="RM51" s="276"/>
      <c r="RN51" s="276"/>
      <c r="RO51" s="276"/>
      <c r="RP51" s="276"/>
      <c r="RQ51" s="276"/>
      <c r="RR51" s="276"/>
      <c r="RS51" s="276"/>
      <c r="RT51" s="276"/>
      <c r="RU51" s="276"/>
      <c r="RV51" s="276"/>
      <c r="RW51" s="276"/>
      <c r="RX51" s="276"/>
      <c r="RY51" s="276"/>
      <c r="RZ51" s="276"/>
      <c r="SA51" s="276"/>
      <c r="SB51" s="276"/>
      <c r="SC51" s="276"/>
      <c r="SD51" s="276"/>
      <c r="SE51" s="276"/>
      <c r="SF51" s="276"/>
      <c r="SG51" s="276"/>
      <c r="SH51" s="276"/>
      <c r="SI51" s="276"/>
      <c r="SJ51" s="276"/>
      <c r="SK51" s="276"/>
      <c r="SL51" s="276"/>
      <c r="SM51" s="276"/>
      <c r="SN51" s="276"/>
      <c r="SO51" s="276"/>
      <c r="SP51" s="276"/>
      <c r="SQ51" s="276"/>
      <c r="SR51" s="276"/>
      <c r="SS51" s="276"/>
      <c r="ST51" s="276"/>
      <c r="SU51" s="276"/>
      <c r="SV51" s="276"/>
      <c r="SW51" s="276"/>
      <c r="SX51" s="276"/>
      <c r="SY51" s="276"/>
      <c r="SZ51" s="276"/>
      <c r="TA51" s="276"/>
      <c r="TB51" s="276"/>
      <c r="TC51" s="276"/>
      <c r="TD51" s="276"/>
      <c r="TE51" s="276"/>
      <c r="TF51" s="276"/>
      <c r="TG51" s="276"/>
      <c r="TH51" s="276"/>
      <c r="TI51" s="276"/>
      <c r="TJ51" s="276"/>
      <c r="TK51" s="276"/>
      <c r="TL51" s="276"/>
      <c r="TM51" s="276"/>
      <c r="TN51" s="276"/>
      <c r="TO51" s="276"/>
      <c r="TP51" s="276"/>
      <c r="TQ51" s="276"/>
      <c r="TR51" s="276"/>
      <c r="TS51" s="276"/>
      <c r="TT51" s="276"/>
      <c r="TU51" s="276"/>
      <c r="TV51" s="276"/>
      <c r="TW51" s="276"/>
      <c r="TX51" s="276"/>
      <c r="TY51" s="276"/>
      <c r="TZ51" s="276"/>
      <c r="UA51" s="276"/>
      <c r="UB51" s="276"/>
      <c r="UC51" s="276"/>
      <c r="UD51" s="276"/>
      <c r="UE51" s="276"/>
      <c r="UF51" s="276"/>
      <c r="UG51" s="276"/>
      <c r="UH51" s="276"/>
      <c r="UI51" s="276"/>
      <c r="UJ51" s="276"/>
      <c r="UK51" s="276"/>
      <c r="UL51" s="276"/>
      <c r="UM51" s="276"/>
      <c r="UN51" s="276"/>
      <c r="UO51" s="276"/>
      <c r="UP51" s="276"/>
      <c r="UQ51" s="276"/>
      <c r="UR51" s="276"/>
      <c r="US51" s="276"/>
      <c r="UT51" s="276"/>
      <c r="UU51" s="276"/>
      <c r="UV51" s="276"/>
      <c r="UW51" s="276"/>
      <c r="UX51" s="276"/>
      <c r="UY51" s="276"/>
      <c r="UZ51" s="276"/>
      <c r="VA51" s="276"/>
      <c r="VB51" s="276"/>
      <c r="VC51" s="276"/>
      <c r="VD51" s="276"/>
      <c r="VE51" s="276"/>
      <c r="VF51" s="276"/>
      <c r="VG51" s="276"/>
      <c r="VH51" s="276"/>
      <c r="VI51" s="276"/>
      <c r="VJ51" s="276"/>
      <c r="VK51" s="276"/>
      <c r="VL51" s="276"/>
      <c r="VM51" s="276"/>
      <c r="VN51" s="276"/>
      <c r="VO51" s="276"/>
      <c r="VP51" s="276"/>
      <c r="VQ51" s="276"/>
      <c r="VR51" s="276"/>
      <c r="VS51" s="276"/>
      <c r="VT51" s="276"/>
      <c r="VU51" s="276"/>
      <c r="VV51" s="276"/>
      <c r="VW51" s="276"/>
      <c r="VX51" s="276"/>
      <c r="VY51" s="276"/>
      <c r="VZ51" s="276"/>
      <c r="WA51" s="276"/>
      <c r="WB51" s="276"/>
      <c r="WC51" s="276"/>
      <c r="WD51" s="276"/>
      <c r="WE51" s="276"/>
      <c r="WF51" s="276"/>
      <c r="WG51" s="276"/>
      <c r="WH51" s="276"/>
      <c r="WI51" s="276"/>
      <c r="WJ51" s="276"/>
      <c r="WK51" s="276"/>
      <c r="WL51" s="276"/>
      <c r="WM51" s="276"/>
      <c r="WN51" s="276"/>
      <c r="WO51" s="276"/>
      <c r="WP51" s="276"/>
      <c r="WQ51" s="276"/>
      <c r="WR51" s="276"/>
      <c r="WS51" s="276"/>
      <c r="WT51" s="276"/>
      <c r="WU51" s="276"/>
      <c r="WV51" s="276"/>
      <c r="WW51" s="276"/>
      <c r="WX51" s="276"/>
      <c r="WY51" s="276"/>
      <c r="WZ51" s="276"/>
      <c r="XA51" s="276"/>
      <c r="XB51" s="276"/>
      <c r="XC51" s="276"/>
      <c r="XD51" s="276"/>
      <c r="XE51" s="276"/>
      <c r="XF51" s="276"/>
      <c r="XG51" s="276"/>
      <c r="XH51" s="276"/>
      <c r="XI51" s="276"/>
      <c r="XJ51" s="276"/>
      <c r="XK51" s="276"/>
      <c r="XL51" s="276"/>
      <c r="XM51" s="276"/>
      <c r="XN51" s="276"/>
      <c r="XO51" s="276"/>
      <c r="XP51" s="276"/>
      <c r="XQ51" s="276"/>
      <c r="XR51" s="276"/>
      <c r="XS51" s="276"/>
      <c r="XT51" s="276"/>
      <c r="XU51" s="276"/>
      <c r="XV51" s="276"/>
      <c r="XW51" s="276"/>
      <c r="XX51" s="276"/>
      <c r="XY51" s="276"/>
      <c r="XZ51" s="276"/>
      <c r="YA51" s="276"/>
      <c r="YB51" s="276"/>
      <c r="YC51" s="276"/>
      <c r="YD51" s="276"/>
      <c r="YE51" s="276"/>
      <c r="YF51" s="276"/>
      <c r="YG51" s="276"/>
      <c r="YH51" s="276"/>
      <c r="YI51" s="276"/>
      <c r="YJ51" s="276"/>
      <c r="YK51" s="276"/>
      <c r="YL51" s="276"/>
      <c r="YM51" s="276"/>
      <c r="YN51" s="276"/>
      <c r="YO51" s="276"/>
      <c r="YP51" s="276"/>
      <c r="YQ51" s="276"/>
      <c r="YR51" s="276"/>
      <c r="YS51" s="276"/>
      <c r="YT51" s="276"/>
      <c r="YU51" s="276"/>
      <c r="YV51" s="276"/>
      <c r="YW51" s="276"/>
      <c r="YX51" s="276"/>
      <c r="YY51" s="276"/>
      <c r="YZ51" s="276"/>
      <c r="ZA51" s="276"/>
      <c r="ZB51" s="276"/>
      <c r="ZC51" s="276"/>
      <c r="ZD51" s="276"/>
      <c r="ZE51" s="276"/>
      <c r="ZF51" s="276"/>
      <c r="ZG51" s="276"/>
      <c r="ZH51" s="276"/>
      <c r="ZI51" s="276"/>
      <c r="ZJ51" s="276"/>
      <c r="ZK51" s="276"/>
      <c r="ZL51" s="276"/>
      <c r="ZM51" s="276"/>
      <c r="ZN51" s="276"/>
      <c r="ZO51" s="276"/>
      <c r="ZP51" s="276"/>
      <c r="ZQ51" s="276"/>
      <c r="ZR51" s="276"/>
      <c r="ZS51" s="276"/>
      <c r="ZT51" s="276"/>
      <c r="ZU51" s="276"/>
      <c r="ZV51" s="276"/>
      <c r="ZW51" s="276"/>
      <c r="ZX51" s="276"/>
      <c r="ZY51" s="276"/>
      <c r="ZZ51" s="276"/>
      <c r="AAA51" s="276"/>
      <c r="AAB51" s="276"/>
      <c r="AAC51" s="276"/>
      <c r="AAD51" s="276"/>
      <c r="AAE51" s="276"/>
      <c r="AAF51" s="276"/>
      <c r="AAG51" s="276"/>
      <c r="AAH51" s="276"/>
      <c r="AAI51" s="276"/>
      <c r="AAJ51" s="276"/>
      <c r="AAK51" s="276"/>
      <c r="AAL51" s="276"/>
      <c r="AAM51" s="276"/>
      <c r="AAN51" s="276"/>
      <c r="AAO51" s="276"/>
      <c r="AAP51" s="276"/>
      <c r="AAQ51" s="276"/>
      <c r="AAR51" s="276"/>
      <c r="AAS51" s="276"/>
      <c r="AAT51" s="276"/>
      <c r="AAU51" s="276"/>
      <c r="AAV51" s="276"/>
      <c r="AAW51" s="276"/>
      <c r="AAX51" s="276"/>
      <c r="AAY51" s="276"/>
      <c r="AAZ51" s="276"/>
      <c r="ABA51" s="276"/>
      <c r="ABB51" s="276"/>
      <c r="ABC51" s="276"/>
      <c r="ABD51" s="276"/>
      <c r="ABE51" s="276"/>
      <c r="ABF51" s="276"/>
      <c r="ABG51" s="276"/>
      <c r="ABH51" s="276"/>
      <c r="ABI51" s="276"/>
      <c r="ABJ51" s="276"/>
      <c r="ABK51" s="276"/>
      <c r="ABL51" s="276"/>
      <c r="ABM51" s="276"/>
      <c r="ABN51" s="276"/>
      <c r="ABO51" s="276"/>
      <c r="ABP51" s="276"/>
      <c r="ABQ51" s="276"/>
      <c r="ABR51" s="276"/>
      <c r="ABS51" s="276"/>
      <c r="ABT51" s="276"/>
      <c r="ABU51" s="276"/>
      <c r="ABV51" s="276"/>
      <c r="ABW51" s="276"/>
      <c r="ABX51" s="276"/>
      <c r="ABY51" s="276"/>
      <c r="ABZ51" s="276"/>
      <c r="ACA51" s="276"/>
      <c r="ACB51" s="276"/>
      <c r="ACC51" s="276"/>
      <c r="ACD51" s="276"/>
      <c r="ACE51" s="276"/>
      <c r="ACF51" s="276"/>
      <c r="ACG51" s="276"/>
      <c r="ACH51" s="276"/>
      <c r="ACI51" s="276"/>
      <c r="ACJ51" s="276"/>
      <c r="ACK51" s="276"/>
      <c r="ACL51" s="276"/>
      <c r="ACM51" s="276"/>
      <c r="ACN51" s="276"/>
      <c r="ACO51" s="276"/>
      <c r="ACP51" s="276"/>
      <c r="ACQ51" s="276"/>
      <c r="ACR51" s="276"/>
      <c r="ACS51" s="276"/>
      <c r="ACT51" s="276"/>
      <c r="ACU51" s="276"/>
      <c r="ACV51" s="276"/>
      <c r="ACW51" s="276"/>
      <c r="ACX51" s="276"/>
      <c r="ACY51" s="276"/>
      <c r="ACZ51" s="276"/>
      <c r="ADA51" s="276"/>
      <c r="ADB51" s="276"/>
      <c r="ADC51" s="276"/>
      <c r="ADD51" s="276"/>
      <c r="ADE51" s="276"/>
      <c r="ADF51" s="276"/>
      <c r="ADG51" s="276"/>
      <c r="ADH51" s="276"/>
      <c r="ADI51" s="276"/>
      <c r="ADJ51" s="276"/>
      <c r="ADK51" s="276"/>
      <c r="ADL51" s="276"/>
      <c r="ADM51" s="276"/>
      <c r="ADN51" s="276"/>
      <c r="ADO51" s="276"/>
      <c r="ADP51" s="276"/>
      <c r="ADQ51" s="276"/>
      <c r="ADR51" s="276"/>
      <c r="ADS51" s="276"/>
      <c r="ADT51" s="276"/>
      <c r="ADU51" s="276"/>
      <c r="ADV51" s="276"/>
      <c r="ADW51" s="276"/>
      <c r="ADX51" s="276"/>
      <c r="ADY51" s="276"/>
      <c r="ADZ51" s="276"/>
      <c r="AEA51" s="276"/>
      <c r="AEB51" s="276"/>
      <c r="AEC51" s="276"/>
      <c r="AED51" s="276"/>
      <c r="AEE51" s="276"/>
      <c r="AEF51" s="276"/>
      <c r="AEG51" s="276"/>
      <c r="AEH51" s="276"/>
      <c r="AEI51" s="276"/>
      <c r="AEJ51" s="276"/>
      <c r="AEK51" s="276"/>
      <c r="AEL51" s="276"/>
      <c r="AEM51" s="276"/>
      <c r="AEN51" s="276"/>
      <c r="AEO51" s="276"/>
      <c r="AEP51" s="276"/>
      <c r="AEQ51" s="276"/>
      <c r="AER51" s="276"/>
      <c r="AES51" s="276"/>
      <c r="AET51" s="276"/>
      <c r="AEU51" s="276"/>
      <c r="AEV51" s="276"/>
      <c r="AEW51" s="276"/>
      <c r="AEX51" s="276"/>
      <c r="AEY51" s="276"/>
      <c r="AEZ51" s="276"/>
      <c r="AFA51" s="276"/>
      <c r="AFB51" s="276"/>
      <c r="AFC51" s="276"/>
      <c r="AFD51" s="276"/>
      <c r="AFE51" s="276"/>
      <c r="AFF51" s="276"/>
      <c r="AFG51" s="276"/>
      <c r="AFH51" s="276"/>
      <c r="AFI51" s="276"/>
      <c r="AFJ51" s="276"/>
      <c r="AFK51" s="276"/>
      <c r="AFL51" s="276"/>
      <c r="AFM51" s="276"/>
      <c r="AFN51" s="276"/>
      <c r="AFO51" s="276"/>
      <c r="AFP51" s="276"/>
      <c r="AFQ51" s="276"/>
      <c r="AFR51" s="276"/>
      <c r="AFS51" s="276"/>
      <c r="AFT51" s="276"/>
      <c r="AFU51" s="276"/>
      <c r="AFV51" s="276"/>
      <c r="AFW51" s="276"/>
      <c r="AFX51" s="276"/>
      <c r="AFY51" s="276"/>
      <c r="AFZ51" s="276"/>
      <c r="AGA51" s="276"/>
      <c r="AGB51" s="276"/>
      <c r="AGC51" s="276"/>
      <c r="AGD51" s="276"/>
      <c r="AGE51" s="276"/>
      <c r="AGF51" s="276"/>
      <c r="AGG51" s="276"/>
      <c r="AGH51" s="276"/>
      <c r="AGI51" s="276"/>
      <c r="AGJ51" s="276"/>
      <c r="AGK51" s="276"/>
      <c r="AGL51" s="276"/>
      <c r="AGM51" s="276"/>
      <c r="AGN51" s="276"/>
      <c r="AGO51" s="276"/>
      <c r="AGP51" s="276"/>
      <c r="AGQ51" s="276"/>
      <c r="AGR51" s="276"/>
      <c r="AGS51" s="276"/>
      <c r="AGT51" s="276"/>
      <c r="AGU51" s="276"/>
      <c r="AGV51" s="276"/>
      <c r="AGW51" s="276"/>
      <c r="AGX51" s="276"/>
      <c r="AGY51" s="276"/>
      <c r="AGZ51" s="276"/>
      <c r="AHA51" s="276"/>
      <c r="AHB51" s="276"/>
      <c r="AHC51" s="276"/>
      <c r="AHD51" s="276"/>
      <c r="AHE51" s="276"/>
      <c r="AHF51" s="276"/>
      <c r="AHG51" s="276"/>
      <c r="AHH51" s="276"/>
      <c r="AHI51" s="276"/>
      <c r="AHJ51" s="276"/>
      <c r="AHK51" s="276"/>
      <c r="AHL51" s="276"/>
      <c r="AHM51" s="276"/>
      <c r="AHN51" s="276"/>
      <c r="AHO51" s="276"/>
      <c r="AHP51" s="276"/>
      <c r="AHQ51" s="276"/>
      <c r="AHR51" s="276"/>
      <c r="AHS51" s="276"/>
      <c r="AHT51" s="276"/>
      <c r="AHU51" s="276"/>
      <c r="AHV51" s="276"/>
      <c r="AHW51" s="276"/>
      <c r="AHX51" s="276"/>
      <c r="AHY51" s="276"/>
      <c r="AHZ51" s="276"/>
      <c r="AIA51" s="276"/>
      <c r="AIB51" s="276"/>
      <c r="AIC51" s="276"/>
      <c r="AID51" s="276"/>
      <c r="AIE51" s="276"/>
      <c r="AIF51" s="276"/>
      <c r="AIG51" s="276"/>
      <c r="AIH51" s="276"/>
      <c r="AII51" s="276"/>
      <c r="AIJ51" s="276"/>
      <c r="AIK51" s="276"/>
      <c r="AIL51" s="276"/>
      <c r="AIM51" s="276"/>
      <c r="AIN51" s="276"/>
      <c r="AIO51" s="276"/>
      <c r="AIP51" s="276"/>
      <c r="AIQ51" s="276"/>
      <c r="AIR51" s="276"/>
      <c r="AIS51" s="276"/>
      <c r="AIT51" s="276"/>
      <c r="AIU51" s="276"/>
      <c r="AIV51" s="276"/>
      <c r="AIW51" s="276"/>
      <c r="AIX51" s="276"/>
      <c r="AIY51" s="276"/>
      <c r="AIZ51" s="276"/>
      <c r="AJA51" s="276"/>
      <c r="AJB51" s="276"/>
      <c r="AJC51" s="276"/>
      <c r="AJD51" s="276"/>
      <c r="AJE51" s="276"/>
      <c r="AJF51" s="276"/>
      <c r="AJG51" s="276"/>
      <c r="AJH51" s="276"/>
      <c r="AJI51" s="276"/>
      <c r="AJJ51" s="276"/>
      <c r="AJK51" s="276"/>
      <c r="AJL51" s="276"/>
      <c r="AJM51" s="276"/>
      <c r="AJN51" s="276"/>
      <c r="AJO51" s="276"/>
      <c r="AJP51" s="276"/>
      <c r="AJQ51" s="276"/>
      <c r="AJR51" s="276"/>
      <c r="AJS51" s="276"/>
      <c r="AJT51" s="276"/>
      <c r="AJU51" s="276"/>
      <c r="AJV51" s="276"/>
      <c r="AJW51" s="276"/>
      <c r="AJX51" s="276"/>
      <c r="AJY51" s="276"/>
      <c r="AJZ51" s="276"/>
      <c r="AKA51" s="276"/>
      <c r="AKB51" s="276"/>
      <c r="AKC51" s="276"/>
      <c r="AKD51" s="276"/>
      <c r="AKE51" s="276"/>
      <c r="AKF51" s="276"/>
    </row>
    <row r="52" spans="1:968" s="174" customFormat="1">
      <c r="B52" s="679"/>
      <c r="C52" s="685" t="s">
        <v>568</v>
      </c>
      <c r="D52" s="681"/>
      <c r="E52" s="679"/>
      <c r="F52" s="679"/>
      <c r="G52" s="679"/>
      <c r="H52" s="670"/>
      <c r="I52" s="670"/>
      <c r="J52" s="670"/>
      <c r="K52" s="671"/>
      <c r="L52" s="672"/>
      <c r="M52" s="688">
        <v>143753.29999999999</v>
      </c>
      <c r="N52" s="673">
        <v>143753.29999999999</v>
      </c>
      <c r="O52" s="673"/>
      <c r="P52" s="673">
        <f t="shared" ref="P52" si="16">M52/(1+GasDiscountRate)^1</f>
        <v>133351.85528756955</v>
      </c>
      <c r="Q52" s="673">
        <f t="shared" ref="Q52" si="17">N52/(1+GasDiscountRate)^1</f>
        <v>133351.85528756955</v>
      </c>
      <c r="R52" s="682"/>
      <c r="S52" s="683"/>
      <c r="T52" s="684"/>
      <c r="U52" s="684"/>
      <c r="W52" s="276"/>
      <c r="X52" s="276"/>
      <c r="Y52" s="276"/>
      <c r="Z52" s="276"/>
      <c r="AA52" s="276"/>
      <c r="AB52" s="276"/>
      <c r="AC52" s="276"/>
      <c r="AD52" s="276"/>
      <c r="AE52" s="276"/>
      <c r="AF52" s="276"/>
      <c r="AG52" s="276"/>
      <c r="AH52" s="276"/>
      <c r="AI52" s="276"/>
      <c r="AJ52" s="276"/>
      <c r="AK52" s="276"/>
      <c r="AL52" s="276"/>
      <c r="AM52" s="276"/>
      <c r="AN52" s="276"/>
      <c r="AO52" s="276"/>
      <c r="AP52" s="276"/>
      <c r="AQ52" s="276"/>
      <c r="AR52" s="276"/>
      <c r="AS52" s="276"/>
      <c r="AT52" s="276"/>
      <c r="AU52" s="276"/>
      <c r="AV52" s="276"/>
      <c r="AW52" s="276"/>
      <c r="AX52" s="276"/>
      <c r="AY52" s="276"/>
      <c r="AZ52" s="276"/>
      <c r="BA52" s="276"/>
      <c r="BB52" s="276"/>
      <c r="BC52" s="276"/>
      <c r="BD52" s="276"/>
      <c r="BE52" s="276"/>
      <c r="BF52" s="276"/>
      <c r="BG52" s="276"/>
      <c r="BH52" s="276"/>
      <c r="BI52" s="276"/>
      <c r="BJ52" s="276"/>
      <c r="BK52" s="276"/>
      <c r="BL52" s="276"/>
      <c r="BM52" s="276"/>
      <c r="BN52" s="276"/>
      <c r="BO52" s="276"/>
      <c r="BP52" s="276"/>
      <c r="BQ52" s="276"/>
      <c r="BR52" s="276"/>
      <c r="BS52" s="276"/>
      <c r="BT52" s="276"/>
      <c r="BU52" s="276"/>
      <c r="BV52" s="276"/>
      <c r="BW52" s="276"/>
      <c r="BX52" s="276"/>
      <c r="BY52" s="276"/>
      <c r="BZ52" s="276"/>
      <c r="CA52" s="276"/>
      <c r="CB52" s="276"/>
      <c r="CC52" s="276"/>
      <c r="CD52" s="276"/>
      <c r="CE52" s="276"/>
      <c r="CF52" s="276"/>
      <c r="CG52" s="276"/>
      <c r="CH52" s="276"/>
      <c r="CI52" s="276"/>
      <c r="CJ52" s="276"/>
      <c r="CK52" s="276"/>
      <c r="CL52" s="276"/>
      <c r="CM52" s="276"/>
      <c r="CN52" s="276"/>
      <c r="CO52" s="276"/>
      <c r="CP52" s="276"/>
      <c r="CQ52" s="276"/>
      <c r="CR52" s="276"/>
      <c r="CS52" s="276"/>
      <c r="CT52" s="276"/>
      <c r="CU52" s="276"/>
      <c r="CV52" s="276"/>
      <c r="CW52" s="276"/>
      <c r="CX52" s="276"/>
      <c r="CY52" s="276"/>
      <c r="CZ52" s="276"/>
      <c r="DA52" s="276"/>
      <c r="DB52" s="276"/>
      <c r="DC52" s="276"/>
      <c r="DD52" s="276"/>
      <c r="DE52" s="276"/>
      <c r="DF52" s="276"/>
      <c r="DG52" s="276"/>
      <c r="DH52" s="276"/>
      <c r="DI52" s="276"/>
      <c r="DJ52" s="276"/>
      <c r="DK52" s="276"/>
      <c r="DL52" s="276"/>
      <c r="DM52" s="276"/>
      <c r="DN52" s="276"/>
      <c r="DO52" s="276"/>
      <c r="DP52" s="276"/>
      <c r="DQ52" s="276"/>
      <c r="DR52" s="276"/>
      <c r="DS52" s="276"/>
      <c r="DT52" s="276"/>
      <c r="DU52" s="276"/>
      <c r="DV52" s="276"/>
      <c r="DW52" s="276"/>
      <c r="DX52" s="276"/>
      <c r="DY52" s="276"/>
      <c r="DZ52" s="276"/>
      <c r="EA52" s="276"/>
      <c r="EB52" s="276"/>
      <c r="EC52" s="276"/>
      <c r="ED52" s="276"/>
      <c r="EE52" s="276"/>
      <c r="EF52" s="276"/>
      <c r="EG52" s="276"/>
      <c r="EH52" s="276"/>
      <c r="EI52" s="276"/>
      <c r="EJ52" s="276"/>
      <c r="EK52" s="276"/>
      <c r="EL52" s="276"/>
      <c r="EM52" s="276"/>
      <c r="EN52" s="276"/>
      <c r="EO52" s="276"/>
      <c r="EP52" s="276"/>
      <c r="EQ52" s="276"/>
      <c r="ER52" s="276"/>
      <c r="ES52" s="276"/>
      <c r="ET52" s="276"/>
      <c r="EU52" s="276"/>
      <c r="EV52" s="276"/>
      <c r="EW52" s="276"/>
      <c r="EX52" s="276"/>
      <c r="EY52" s="276"/>
      <c r="EZ52" s="276"/>
      <c r="FA52" s="276"/>
      <c r="FB52" s="276"/>
      <c r="FC52" s="276"/>
      <c r="FD52" s="276"/>
      <c r="FE52" s="276"/>
      <c r="FF52" s="276"/>
      <c r="FG52" s="276"/>
      <c r="FH52" s="276"/>
      <c r="FI52" s="276"/>
      <c r="FJ52" s="276"/>
      <c r="FK52" s="276"/>
      <c r="FL52" s="276"/>
      <c r="FM52" s="276"/>
      <c r="FN52" s="276"/>
      <c r="FO52" s="276"/>
      <c r="FP52" s="276"/>
      <c r="FQ52" s="276"/>
      <c r="FR52" s="276"/>
      <c r="FS52" s="276"/>
      <c r="FT52" s="276"/>
      <c r="FU52" s="276"/>
      <c r="FV52" s="276"/>
      <c r="FW52" s="276"/>
      <c r="FX52" s="276"/>
      <c r="FY52" s="276"/>
      <c r="FZ52" s="276"/>
      <c r="GA52" s="276"/>
      <c r="GB52" s="276"/>
      <c r="GC52" s="276"/>
      <c r="GD52" s="276"/>
      <c r="GE52" s="276"/>
      <c r="GF52" s="276"/>
      <c r="GG52" s="276"/>
      <c r="GH52" s="276"/>
      <c r="GI52" s="276"/>
      <c r="GJ52" s="276"/>
      <c r="GK52" s="276"/>
      <c r="GL52" s="276"/>
      <c r="GM52" s="276"/>
      <c r="GN52" s="276"/>
      <c r="GO52" s="276"/>
      <c r="GP52" s="276"/>
      <c r="GQ52" s="276"/>
      <c r="GR52" s="276"/>
      <c r="GS52" s="276"/>
      <c r="GT52" s="276"/>
      <c r="GU52" s="276"/>
      <c r="GV52" s="276"/>
      <c r="GW52" s="276"/>
      <c r="GX52" s="276"/>
      <c r="GY52" s="276"/>
      <c r="GZ52" s="276"/>
      <c r="HA52" s="276"/>
      <c r="HB52" s="276"/>
      <c r="HC52" s="276"/>
      <c r="HD52" s="276"/>
      <c r="HE52" s="276"/>
      <c r="HF52" s="276"/>
      <c r="HG52" s="276"/>
      <c r="HH52" s="276"/>
      <c r="HI52" s="276"/>
      <c r="HJ52" s="276"/>
      <c r="HK52" s="276"/>
      <c r="HL52" s="276"/>
      <c r="HM52" s="276"/>
      <c r="HN52" s="276"/>
      <c r="HO52" s="276"/>
      <c r="HP52" s="276"/>
      <c r="HQ52" s="276"/>
      <c r="HR52" s="276"/>
      <c r="HS52" s="276"/>
      <c r="HT52" s="276"/>
      <c r="HU52" s="276"/>
      <c r="HV52" s="276"/>
      <c r="HW52" s="276"/>
      <c r="HX52" s="276"/>
      <c r="HY52" s="276"/>
      <c r="HZ52" s="276"/>
      <c r="IA52" s="276"/>
      <c r="IB52" s="276"/>
      <c r="IC52" s="276"/>
      <c r="ID52" s="276"/>
      <c r="IE52" s="276"/>
      <c r="IF52" s="276"/>
      <c r="IG52" s="276"/>
      <c r="IH52" s="276"/>
      <c r="II52" s="276"/>
      <c r="IJ52" s="276"/>
      <c r="IK52" s="276"/>
      <c r="IL52" s="276"/>
      <c r="IM52" s="276"/>
      <c r="IN52" s="276"/>
      <c r="IO52" s="276"/>
      <c r="IP52" s="276"/>
      <c r="IQ52" s="276"/>
      <c r="IR52" s="276"/>
      <c r="IS52" s="276"/>
      <c r="IT52" s="276"/>
      <c r="IU52" s="276"/>
      <c r="IV52" s="276"/>
      <c r="IW52" s="276"/>
      <c r="IX52" s="276"/>
      <c r="IY52" s="276"/>
      <c r="IZ52" s="276"/>
      <c r="JA52" s="276"/>
      <c r="JB52" s="276"/>
      <c r="JC52" s="276"/>
      <c r="JD52" s="276"/>
      <c r="JE52" s="276"/>
      <c r="JF52" s="276"/>
      <c r="JG52" s="276"/>
      <c r="JH52" s="276"/>
      <c r="JI52" s="276"/>
      <c r="JJ52" s="276"/>
      <c r="JK52" s="276"/>
      <c r="JL52" s="276"/>
      <c r="JM52" s="276"/>
      <c r="JN52" s="276"/>
      <c r="JO52" s="276"/>
      <c r="JP52" s="276"/>
      <c r="JQ52" s="276"/>
      <c r="JR52" s="276"/>
      <c r="JS52" s="276"/>
      <c r="JT52" s="276"/>
      <c r="JU52" s="276"/>
      <c r="JV52" s="276"/>
      <c r="JW52" s="276"/>
      <c r="JX52" s="276"/>
      <c r="JY52" s="276"/>
      <c r="JZ52" s="276"/>
      <c r="KA52" s="276"/>
      <c r="KB52" s="276"/>
      <c r="KC52" s="276"/>
      <c r="KD52" s="276"/>
      <c r="KE52" s="276"/>
      <c r="KF52" s="276"/>
      <c r="KG52" s="276"/>
      <c r="KH52" s="276"/>
      <c r="KI52" s="276"/>
      <c r="KJ52" s="276"/>
      <c r="KK52" s="276"/>
      <c r="KL52" s="276"/>
      <c r="KM52" s="276"/>
      <c r="KN52" s="276"/>
      <c r="KO52" s="276"/>
      <c r="KP52" s="276"/>
      <c r="KQ52" s="276"/>
      <c r="KR52" s="276"/>
      <c r="KS52" s="276"/>
      <c r="KT52" s="276"/>
      <c r="KU52" s="276"/>
      <c r="KV52" s="276"/>
      <c r="KW52" s="276"/>
      <c r="KX52" s="276"/>
      <c r="KY52" s="276"/>
      <c r="KZ52" s="276"/>
      <c r="LA52" s="276"/>
      <c r="LB52" s="276"/>
      <c r="LC52" s="276"/>
      <c r="LD52" s="276"/>
      <c r="LE52" s="276"/>
      <c r="LF52" s="276"/>
      <c r="LG52" s="276"/>
      <c r="LH52" s="276"/>
      <c r="LI52" s="276"/>
      <c r="LJ52" s="276"/>
      <c r="LK52" s="276"/>
      <c r="LL52" s="276"/>
      <c r="LM52" s="276"/>
      <c r="LN52" s="276"/>
      <c r="LO52" s="276"/>
      <c r="LP52" s="276"/>
      <c r="LQ52" s="276"/>
      <c r="LR52" s="276"/>
      <c r="LS52" s="276"/>
      <c r="LT52" s="276"/>
      <c r="LU52" s="276"/>
      <c r="LV52" s="276"/>
      <c r="LW52" s="276"/>
      <c r="LX52" s="276"/>
      <c r="LY52" s="276"/>
      <c r="LZ52" s="276"/>
      <c r="MA52" s="276"/>
      <c r="MB52" s="276"/>
      <c r="MC52" s="276"/>
      <c r="MD52" s="276"/>
      <c r="ME52" s="276"/>
      <c r="MF52" s="276"/>
      <c r="MG52" s="276"/>
      <c r="MH52" s="276"/>
      <c r="MI52" s="276"/>
      <c r="MJ52" s="276"/>
      <c r="MK52" s="276"/>
      <c r="ML52" s="276"/>
      <c r="MM52" s="276"/>
      <c r="MN52" s="276"/>
      <c r="MO52" s="276"/>
      <c r="MP52" s="276"/>
      <c r="MQ52" s="276"/>
      <c r="MR52" s="276"/>
      <c r="MS52" s="276"/>
      <c r="MT52" s="276"/>
      <c r="MU52" s="276"/>
      <c r="MV52" s="276"/>
      <c r="MW52" s="276"/>
      <c r="MX52" s="276"/>
      <c r="MY52" s="276"/>
      <c r="MZ52" s="276"/>
      <c r="NA52" s="276"/>
      <c r="NB52" s="276"/>
      <c r="NC52" s="276"/>
      <c r="ND52" s="276"/>
      <c r="NE52" s="276"/>
      <c r="NF52" s="276"/>
      <c r="NG52" s="276"/>
      <c r="NH52" s="276"/>
      <c r="NI52" s="276"/>
      <c r="NJ52" s="276"/>
      <c r="NK52" s="276"/>
      <c r="NL52" s="276"/>
      <c r="NM52" s="276"/>
      <c r="NN52" s="276"/>
      <c r="NO52" s="276"/>
      <c r="NP52" s="276"/>
      <c r="NQ52" s="276"/>
      <c r="NR52" s="276"/>
      <c r="NS52" s="276"/>
      <c r="NT52" s="276"/>
      <c r="NU52" s="276"/>
      <c r="NV52" s="276"/>
      <c r="NW52" s="276"/>
      <c r="NX52" s="276"/>
      <c r="NY52" s="276"/>
      <c r="NZ52" s="276"/>
      <c r="OA52" s="276"/>
      <c r="OB52" s="276"/>
      <c r="OC52" s="276"/>
      <c r="OD52" s="276"/>
      <c r="OE52" s="276"/>
      <c r="OF52" s="276"/>
      <c r="OG52" s="276"/>
      <c r="OH52" s="276"/>
      <c r="OI52" s="276"/>
      <c r="OJ52" s="276"/>
      <c r="OK52" s="276"/>
      <c r="OL52" s="276"/>
      <c r="OM52" s="276"/>
      <c r="ON52" s="276"/>
      <c r="OO52" s="276"/>
      <c r="OP52" s="276"/>
      <c r="OQ52" s="276"/>
      <c r="OR52" s="276"/>
      <c r="OS52" s="276"/>
      <c r="OT52" s="276"/>
      <c r="OU52" s="276"/>
      <c r="OV52" s="276"/>
      <c r="OW52" s="276"/>
      <c r="OX52" s="276"/>
      <c r="OY52" s="276"/>
      <c r="OZ52" s="276"/>
      <c r="PA52" s="276"/>
      <c r="PB52" s="276"/>
      <c r="PC52" s="276"/>
      <c r="PD52" s="276"/>
      <c r="PE52" s="276"/>
      <c r="PF52" s="276"/>
      <c r="PG52" s="276"/>
      <c r="PH52" s="276"/>
      <c r="PI52" s="276"/>
      <c r="PJ52" s="276"/>
      <c r="PK52" s="276"/>
      <c r="PL52" s="276"/>
      <c r="PM52" s="276"/>
      <c r="PN52" s="276"/>
      <c r="PO52" s="276"/>
      <c r="PP52" s="276"/>
      <c r="PQ52" s="276"/>
      <c r="PR52" s="276"/>
      <c r="PS52" s="276"/>
      <c r="PT52" s="276"/>
      <c r="PU52" s="276"/>
      <c r="PV52" s="276"/>
      <c r="PW52" s="276"/>
      <c r="PX52" s="276"/>
      <c r="PY52" s="276"/>
      <c r="PZ52" s="276"/>
      <c r="QA52" s="276"/>
      <c r="QB52" s="276"/>
      <c r="QC52" s="276"/>
      <c r="QD52" s="276"/>
      <c r="QE52" s="276"/>
      <c r="QF52" s="276"/>
      <c r="QG52" s="276"/>
      <c r="QH52" s="276"/>
      <c r="QI52" s="276"/>
      <c r="QJ52" s="276"/>
      <c r="QK52" s="276"/>
      <c r="QL52" s="276"/>
      <c r="QM52" s="276"/>
      <c r="QN52" s="276"/>
      <c r="QO52" s="276"/>
      <c r="QP52" s="276"/>
      <c r="QQ52" s="276"/>
      <c r="QR52" s="276"/>
      <c r="QS52" s="276"/>
      <c r="QT52" s="276"/>
      <c r="QU52" s="276"/>
      <c r="QV52" s="276"/>
      <c r="QW52" s="276"/>
      <c r="QX52" s="276"/>
      <c r="QY52" s="276"/>
      <c r="QZ52" s="276"/>
      <c r="RA52" s="276"/>
      <c r="RB52" s="276"/>
      <c r="RC52" s="276"/>
      <c r="RD52" s="276"/>
      <c r="RE52" s="276"/>
      <c r="RF52" s="276"/>
      <c r="RG52" s="276"/>
      <c r="RH52" s="276"/>
      <c r="RI52" s="276"/>
      <c r="RJ52" s="276"/>
      <c r="RK52" s="276"/>
      <c r="RL52" s="276"/>
      <c r="RM52" s="276"/>
      <c r="RN52" s="276"/>
      <c r="RO52" s="276"/>
      <c r="RP52" s="276"/>
      <c r="RQ52" s="276"/>
      <c r="RR52" s="276"/>
      <c r="RS52" s="276"/>
      <c r="RT52" s="276"/>
      <c r="RU52" s="276"/>
      <c r="RV52" s="276"/>
      <c r="RW52" s="276"/>
      <c r="RX52" s="276"/>
      <c r="RY52" s="276"/>
      <c r="RZ52" s="276"/>
      <c r="SA52" s="276"/>
      <c r="SB52" s="276"/>
      <c r="SC52" s="276"/>
      <c r="SD52" s="276"/>
      <c r="SE52" s="276"/>
      <c r="SF52" s="276"/>
      <c r="SG52" s="276"/>
      <c r="SH52" s="276"/>
      <c r="SI52" s="276"/>
      <c r="SJ52" s="276"/>
      <c r="SK52" s="276"/>
      <c r="SL52" s="276"/>
      <c r="SM52" s="276"/>
      <c r="SN52" s="276"/>
      <c r="SO52" s="276"/>
      <c r="SP52" s="276"/>
      <c r="SQ52" s="276"/>
      <c r="SR52" s="276"/>
      <c r="SS52" s="276"/>
      <c r="ST52" s="276"/>
      <c r="SU52" s="276"/>
      <c r="SV52" s="276"/>
      <c r="SW52" s="276"/>
      <c r="SX52" s="276"/>
      <c r="SY52" s="276"/>
      <c r="SZ52" s="276"/>
      <c r="TA52" s="276"/>
      <c r="TB52" s="276"/>
      <c r="TC52" s="276"/>
      <c r="TD52" s="276"/>
      <c r="TE52" s="276"/>
      <c r="TF52" s="276"/>
      <c r="TG52" s="276"/>
      <c r="TH52" s="276"/>
      <c r="TI52" s="276"/>
      <c r="TJ52" s="276"/>
      <c r="TK52" s="276"/>
      <c r="TL52" s="276"/>
      <c r="TM52" s="276"/>
      <c r="TN52" s="276"/>
      <c r="TO52" s="276"/>
      <c r="TP52" s="276"/>
      <c r="TQ52" s="276"/>
      <c r="TR52" s="276"/>
      <c r="TS52" s="276"/>
      <c r="TT52" s="276"/>
      <c r="TU52" s="276"/>
      <c r="TV52" s="276"/>
      <c r="TW52" s="276"/>
      <c r="TX52" s="276"/>
      <c r="TY52" s="276"/>
      <c r="TZ52" s="276"/>
      <c r="UA52" s="276"/>
      <c r="UB52" s="276"/>
      <c r="UC52" s="276"/>
      <c r="UD52" s="276"/>
      <c r="UE52" s="276"/>
      <c r="UF52" s="276"/>
      <c r="UG52" s="276"/>
      <c r="UH52" s="276"/>
      <c r="UI52" s="276"/>
      <c r="UJ52" s="276"/>
      <c r="UK52" s="276"/>
      <c r="UL52" s="276"/>
      <c r="UM52" s="276"/>
      <c r="UN52" s="276"/>
      <c r="UO52" s="276"/>
      <c r="UP52" s="276"/>
      <c r="UQ52" s="276"/>
      <c r="UR52" s="276"/>
      <c r="US52" s="276"/>
      <c r="UT52" s="276"/>
      <c r="UU52" s="276"/>
      <c r="UV52" s="276"/>
      <c r="UW52" s="276"/>
      <c r="UX52" s="276"/>
      <c r="UY52" s="276"/>
      <c r="UZ52" s="276"/>
      <c r="VA52" s="276"/>
      <c r="VB52" s="276"/>
      <c r="VC52" s="276"/>
      <c r="VD52" s="276"/>
      <c r="VE52" s="276"/>
      <c r="VF52" s="276"/>
      <c r="VG52" s="276"/>
      <c r="VH52" s="276"/>
      <c r="VI52" s="276"/>
      <c r="VJ52" s="276"/>
      <c r="VK52" s="276"/>
      <c r="VL52" s="276"/>
      <c r="VM52" s="276"/>
      <c r="VN52" s="276"/>
      <c r="VO52" s="276"/>
      <c r="VP52" s="276"/>
      <c r="VQ52" s="276"/>
      <c r="VR52" s="276"/>
      <c r="VS52" s="276"/>
      <c r="VT52" s="276"/>
      <c r="VU52" s="276"/>
      <c r="VV52" s="276"/>
      <c r="VW52" s="276"/>
      <c r="VX52" s="276"/>
      <c r="VY52" s="276"/>
      <c r="VZ52" s="276"/>
      <c r="WA52" s="276"/>
      <c r="WB52" s="276"/>
      <c r="WC52" s="276"/>
      <c r="WD52" s="276"/>
      <c r="WE52" s="276"/>
      <c r="WF52" s="276"/>
      <c r="WG52" s="276"/>
      <c r="WH52" s="276"/>
      <c r="WI52" s="276"/>
      <c r="WJ52" s="276"/>
      <c r="WK52" s="276"/>
      <c r="WL52" s="276"/>
      <c r="WM52" s="276"/>
      <c r="WN52" s="276"/>
      <c r="WO52" s="276"/>
      <c r="WP52" s="276"/>
      <c r="WQ52" s="276"/>
      <c r="WR52" s="276"/>
      <c r="WS52" s="276"/>
      <c r="WT52" s="276"/>
      <c r="WU52" s="276"/>
      <c r="WV52" s="276"/>
      <c r="WW52" s="276"/>
      <c r="WX52" s="276"/>
      <c r="WY52" s="276"/>
      <c r="WZ52" s="276"/>
      <c r="XA52" s="276"/>
      <c r="XB52" s="276"/>
      <c r="XC52" s="276"/>
      <c r="XD52" s="276"/>
      <c r="XE52" s="276"/>
      <c r="XF52" s="276"/>
      <c r="XG52" s="276"/>
      <c r="XH52" s="276"/>
      <c r="XI52" s="276"/>
      <c r="XJ52" s="276"/>
      <c r="XK52" s="276"/>
      <c r="XL52" s="276"/>
      <c r="XM52" s="276"/>
      <c r="XN52" s="276"/>
      <c r="XO52" s="276"/>
      <c r="XP52" s="276"/>
      <c r="XQ52" s="276"/>
      <c r="XR52" s="276"/>
      <c r="XS52" s="276"/>
      <c r="XT52" s="276"/>
      <c r="XU52" s="276"/>
      <c r="XV52" s="276"/>
      <c r="XW52" s="276"/>
      <c r="XX52" s="276"/>
      <c r="XY52" s="276"/>
      <c r="XZ52" s="276"/>
      <c r="YA52" s="276"/>
      <c r="YB52" s="276"/>
      <c r="YC52" s="276"/>
      <c r="YD52" s="276"/>
      <c r="YE52" s="276"/>
      <c r="YF52" s="276"/>
      <c r="YG52" s="276"/>
      <c r="YH52" s="276"/>
      <c r="YI52" s="276"/>
      <c r="YJ52" s="276"/>
      <c r="YK52" s="276"/>
      <c r="YL52" s="276"/>
      <c r="YM52" s="276"/>
      <c r="YN52" s="276"/>
      <c r="YO52" s="276"/>
      <c r="YP52" s="276"/>
      <c r="YQ52" s="276"/>
      <c r="YR52" s="276"/>
      <c r="YS52" s="276"/>
      <c r="YT52" s="276"/>
      <c r="YU52" s="276"/>
      <c r="YV52" s="276"/>
      <c r="YW52" s="276"/>
      <c r="YX52" s="276"/>
      <c r="YY52" s="276"/>
      <c r="YZ52" s="276"/>
      <c r="ZA52" s="276"/>
      <c r="ZB52" s="276"/>
      <c r="ZC52" s="276"/>
      <c r="ZD52" s="276"/>
      <c r="ZE52" s="276"/>
      <c r="ZF52" s="276"/>
      <c r="ZG52" s="276"/>
      <c r="ZH52" s="276"/>
      <c r="ZI52" s="276"/>
      <c r="ZJ52" s="276"/>
      <c r="ZK52" s="276"/>
      <c r="ZL52" s="276"/>
      <c r="ZM52" s="276"/>
      <c r="ZN52" s="276"/>
      <c r="ZO52" s="276"/>
      <c r="ZP52" s="276"/>
      <c r="ZQ52" s="276"/>
      <c r="ZR52" s="276"/>
      <c r="ZS52" s="276"/>
      <c r="ZT52" s="276"/>
      <c r="ZU52" s="276"/>
      <c r="ZV52" s="276"/>
      <c r="ZW52" s="276"/>
      <c r="ZX52" s="276"/>
      <c r="ZY52" s="276"/>
      <c r="ZZ52" s="276"/>
      <c r="AAA52" s="276"/>
      <c r="AAB52" s="276"/>
      <c r="AAC52" s="276"/>
      <c r="AAD52" s="276"/>
      <c r="AAE52" s="276"/>
      <c r="AAF52" s="276"/>
      <c r="AAG52" s="276"/>
      <c r="AAH52" s="276"/>
      <c r="AAI52" s="276"/>
      <c r="AAJ52" s="276"/>
      <c r="AAK52" s="276"/>
      <c r="AAL52" s="276"/>
      <c r="AAM52" s="276"/>
      <c r="AAN52" s="276"/>
      <c r="AAO52" s="276"/>
      <c r="AAP52" s="276"/>
      <c r="AAQ52" s="276"/>
      <c r="AAR52" s="276"/>
      <c r="AAS52" s="276"/>
      <c r="AAT52" s="276"/>
      <c r="AAU52" s="276"/>
      <c r="AAV52" s="276"/>
      <c r="AAW52" s="276"/>
      <c r="AAX52" s="276"/>
      <c r="AAY52" s="276"/>
      <c r="AAZ52" s="276"/>
      <c r="ABA52" s="276"/>
      <c r="ABB52" s="276"/>
      <c r="ABC52" s="276"/>
      <c r="ABD52" s="276"/>
      <c r="ABE52" s="276"/>
      <c r="ABF52" s="276"/>
      <c r="ABG52" s="276"/>
      <c r="ABH52" s="276"/>
      <c r="ABI52" s="276"/>
      <c r="ABJ52" s="276"/>
      <c r="ABK52" s="276"/>
      <c r="ABL52" s="276"/>
      <c r="ABM52" s="276"/>
      <c r="ABN52" s="276"/>
      <c r="ABO52" s="276"/>
      <c r="ABP52" s="276"/>
      <c r="ABQ52" s="276"/>
      <c r="ABR52" s="276"/>
      <c r="ABS52" s="276"/>
      <c r="ABT52" s="276"/>
      <c r="ABU52" s="276"/>
      <c r="ABV52" s="276"/>
      <c r="ABW52" s="276"/>
      <c r="ABX52" s="276"/>
      <c r="ABY52" s="276"/>
      <c r="ABZ52" s="276"/>
      <c r="ACA52" s="276"/>
      <c r="ACB52" s="276"/>
      <c r="ACC52" s="276"/>
      <c r="ACD52" s="276"/>
      <c r="ACE52" s="276"/>
      <c r="ACF52" s="276"/>
      <c r="ACG52" s="276"/>
      <c r="ACH52" s="276"/>
      <c r="ACI52" s="276"/>
      <c r="ACJ52" s="276"/>
      <c r="ACK52" s="276"/>
      <c r="ACL52" s="276"/>
      <c r="ACM52" s="276"/>
      <c r="ACN52" s="276"/>
      <c r="ACO52" s="276"/>
      <c r="ACP52" s="276"/>
      <c r="ACQ52" s="276"/>
      <c r="ACR52" s="276"/>
      <c r="ACS52" s="276"/>
      <c r="ACT52" s="276"/>
      <c r="ACU52" s="276"/>
      <c r="ACV52" s="276"/>
      <c r="ACW52" s="276"/>
      <c r="ACX52" s="276"/>
      <c r="ACY52" s="276"/>
      <c r="ACZ52" s="276"/>
      <c r="ADA52" s="276"/>
      <c r="ADB52" s="276"/>
      <c r="ADC52" s="276"/>
      <c r="ADD52" s="276"/>
      <c r="ADE52" s="276"/>
      <c r="ADF52" s="276"/>
      <c r="ADG52" s="276"/>
      <c r="ADH52" s="276"/>
      <c r="ADI52" s="276"/>
      <c r="ADJ52" s="276"/>
      <c r="ADK52" s="276"/>
      <c r="ADL52" s="276"/>
      <c r="ADM52" s="276"/>
      <c r="ADN52" s="276"/>
      <c r="ADO52" s="276"/>
      <c r="ADP52" s="276"/>
      <c r="ADQ52" s="276"/>
      <c r="ADR52" s="276"/>
      <c r="ADS52" s="276"/>
      <c r="ADT52" s="276"/>
      <c r="ADU52" s="276"/>
      <c r="ADV52" s="276"/>
      <c r="ADW52" s="276"/>
      <c r="ADX52" s="276"/>
      <c r="ADY52" s="276"/>
      <c r="ADZ52" s="276"/>
      <c r="AEA52" s="276"/>
      <c r="AEB52" s="276"/>
      <c r="AEC52" s="276"/>
      <c r="AED52" s="276"/>
      <c r="AEE52" s="276"/>
      <c r="AEF52" s="276"/>
      <c r="AEG52" s="276"/>
      <c r="AEH52" s="276"/>
      <c r="AEI52" s="276"/>
      <c r="AEJ52" s="276"/>
      <c r="AEK52" s="276"/>
      <c r="AEL52" s="276"/>
      <c r="AEM52" s="276"/>
      <c r="AEN52" s="276"/>
      <c r="AEO52" s="276"/>
      <c r="AEP52" s="276"/>
      <c r="AEQ52" s="276"/>
      <c r="AER52" s="276"/>
      <c r="AES52" s="276"/>
      <c r="AET52" s="276"/>
      <c r="AEU52" s="276"/>
      <c r="AEV52" s="276"/>
      <c r="AEW52" s="276"/>
      <c r="AEX52" s="276"/>
      <c r="AEY52" s="276"/>
      <c r="AEZ52" s="276"/>
      <c r="AFA52" s="276"/>
      <c r="AFB52" s="276"/>
      <c r="AFC52" s="276"/>
      <c r="AFD52" s="276"/>
      <c r="AFE52" s="276"/>
      <c r="AFF52" s="276"/>
      <c r="AFG52" s="276"/>
      <c r="AFH52" s="276"/>
      <c r="AFI52" s="276"/>
      <c r="AFJ52" s="276"/>
      <c r="AFK52" s="276"/>
      <c r="AFL52" s="276"/>
      <c r="AFM52" s="276"/>
      <c r="AFN52" s="276"/>
      <c r="AFO52" s="276"/>
      <c r="AFP52" s="276"/>
      <c r="AFQ52" s="276"/>
      <c r="AFR52" s="276"/>
      <c r="AFS52" s="276"/>
      <c r="AFT52" s="276"/>
      <c r="AFU52" s="276"/>
      <c r="AFV52" s="276"/>
      <c r="AFW52" s="276"/>
      <c r="AFX52" s="276"/>
      <c r="AFY52" s="276"/>
      <c r="AFZ52" s="276"/>
      <c r="AGA52" s="276"/>
      <c r="AGB52" s="276"/>
      <c r="AGC52" s="276"/>
      <c r="AGD52" s="276"/>
      <c r="AGE52" s="276"/>
      <c r="AGF52" s="276"/>
      <c r="AGG52" s="276"/>
      <c r="AGH52" s="276"/>
      <c r="AGI52" s="276"/>
      <c r="AGJ52" s="276"/>
      <c r="AGK52" s="276"/>
      <c r="AGL52" s="276"/>
      <c r="AGM52" s="276"/>
      <c r="AGN52" s="276"/>
      <c r="AGO52" s="276"/>
      <c r="AGP52" s="276"/>
      <c r="AGQ52" s="276"/>
      <c r="AGR52" s="276"/>
      <c r="AGS52" s="276"/>
      <c r="AGT52" s="276"/>
      <c r="AGU52" s="276"/>
      <c r="AGV52" s="276"/>
      <c r="AGW52" s="276"/>
      <c r="AGX52" s="276"/>
      <c r="AGY52" s="276"/>
      <c r="AGZ52" s="276"/>
      <c r="AHA52" s="276"/>
      <c r="AHB52" s="276"/>
      <c r="AHC52" s="276"/>
      <c r="AHD52" s="276"/>
      <c r="AHE52" s="276"/>
      <c r="AHF52" s="276"/>
      <c r="AHG52" s="276"/>
      <c r="AHH52" s="276"/>
      <c r="AHI52" s="276"/>
      <c r="AHJ52" s="276"/>
      <c r="AHK52" s="276"/>
      <c r="AHL52" s="276"/>
      <c r="AHM52" s="276"/>
      <c r="AHN52" s="276"/>
      <c r="AHO52" s="276"/>
      <c r="AHP52" s="276"/>
      <c r="AHQ52" s="276"/>
      <c r="AHR52" s="276"/>
      <c r="AHS52" s="276"/>
      <c r="AHT52" s="276"/>
      <c r="AHU52" s="276"/>
      <c r="AHV52" s="276"/>
      <c r="AHW52" s="276"/>
      <c r="AHX52" s="276"/>
      <c r="AHY52" s="276"/>
      <c r="AHZ52" s="276"/>
      <c r="AIA52" s="276"/>
      <c r="AIB52" s="276"/>
      <c r="AIC52" s="276"/>
      <c r="AID52" s="276"/>
      <c r="AIE52" s="276"/>
      <c r="AIF52" s="276"/>
      <c r="AIG52" s="276"/>
      <c r="AIH52" s="276"/>
      <c r="AII52" s="276"/>
      <c r="AIJ52" s="276"/>
      <c r="AIK52" s="276"/>
      <c r="AIL52" s="276"/>
      <c r="AIM52" s="276"/>
      <c r="AIN52" s="276"/>
      <c r="AIO52" s="276"/>
      <c r="AIP52" s="276"/>
      <c r="AIQ52" s="276"/>
      <c r="AIR52" s="276"/>
      <c r="AIS52" s="276"/>
      <c r="AIT52" s="276"/>
      <c r="AIU52" s="276"/>
      <c r="AIV52" s="276"/>
      <c r="AIW52" s="276"/>
      <c r="AIX52" s="276"/>
      <c r="AIY52" s="276"/>
      <c r="AIZ52" s="276"/>
      <c r="AJA52" s="276"/>
      <c r="AJB52" s="276"/>
      <c r="AJC52" s="276"/>
      <c r="AJD52" s="276"/>
      <c r="AJE52" s="276"/>
      <c r="AJF52" s="276"/>
      <c r="AJG52" s="276"/>
      <c r="AJH52" s="276"/>
      <c r="AJI52" s="276"/>
      <c r="AJJ52" s="276"/>
      <c r="AJK52" s="276"/>
      <c r="AJL52" s="276"/>
      <c r="AJM52" s="276"/>
      <c r="AJN52" s="276"/>
      <c r="AJO52" s="276"/>
      <c r="AJP52" s="276"/>
      <c r="AJQ52" s="276"/>
      <c r="AJR52" s="276"/>
      <c r="AJS52" s="276"/>
      <c r="AJT52" s="276"/>
      <c r="AJU52" s="276"/>
      <c r="AJV52" s="276"/>
      <c r="AJW52" s="276"/>
      <c r="AJX52" s="276"/>
      <c r="AJY52" s="276"/>
      <c r="AJZ52" s="276"/>
      <c r="AKA52" s="276"/>
      <c r="AKB52" s="276"/>
      <c r="AKC52" s="276"/>
      <c r="AKD52" s="276"/>
      <c r="AKE52" s="276"/>
      <c r="AKF52" s="276"/>
    </row>
    <row r="53" spans="1:968" s="174" customFormat="1">
      <c r="A53" s="174" t="s">
        <v>69</v>
      </c>
      <c r="B53" s="679"/>
      <c r="C53" s="685" t="s">
        <v>69</v>
      </c>
      <c r="D53" s="686"/>
      <c r="E53" s="679"/>
      <c r="F53" s="679"/>
      <c r="G53" s="679"/>
      <c r="H53" s="670"/>
      <c r="I53" s="670"/>
      <c r="J53" s="670"/>
      <c r="K53" s="671"/>
      <c r="L53" s="687"/>
      <c r="M53" s="688">
        <v>105980.61999999998</v>
      </c>
      <c r="N53" s="688">
        <v>105980.61999999998</v>
      </c>
      <c r="O53" s="673"/>
      <c r="P53" s="673">
        <f t="shared" si="12"/>
        <v>98312.263450834856</v>
      </c>
      <c r="Q53" s="673">
        <f t="shared" si="13"/>
        <v>98312.263450834856</v>
      </c>
      <c r="R53" s="682"/>
      <c r="S53" s="683"/>
      <c r="T53" s="684"/>
      <c r="U53" s="684"/>
      <c r="W53" s="276"/>
      <c r="X53" s="276"/>
      <c r="Y53" s="276"/>
      <c r="Z53" s="276"/>
      <c r="AA53" s="276"/>
      <c r="AB53" s="276"/>
      <c r="AC53" s="276"/>
      <c r="AD53" s="276"/>
      <c r="AE53" s="276"/>
      <c r="AF53" s="276"/>
      <c r="AG53" s="276"/>
      <c r="AH53" s="276"/>
      <c r="AI53" s="276"/>
      <c r="AJ53" s="276"/>
      <c r="AK53" s="276"/>
      <c r="AL53" s="276"/>
      <c r="AM53" s="276"/>
      <c r="AN53" s="276"/>
      <c r="AO53" s="276"/>
      <c r="AP53" s="276"/>
      <c r="AQ53" s="276"/>
      <c r="AR53" s="276"/>
      <c r="AS53" s="276"/>
      <c r="AT53" s="276"/>
      <c r="AU53" s="276"/>
      <c r="AV53" s="276"/>
      <c r="AW53" s="276"/>
      <c r="AX53" s="276"/>
      <c r="AY53" s="276"/>
      <c r="AZ53" s="276"/>
      <c r="BA53" s="276"/>
      <c r="BB53" s="276"/>
      <c r="BC53" s="276"/>
      <c r="BD53" s="276"/>
      <c r="BE53" s="276"/>
      <c r="BF53" s="276"/>
      <c r="BG53" s="276"/>
      <c r="BH53" s="276"/>
      <c r="BI53" s="276"/>
      <c r="BJ53" s="276"/>
      <c r="BK53" s="276"/>
      <c r="BL53" s="276"/>
      <c r="BM53" s="276"/>
      <c r="BN53" s="276"/>
      <c r="BO53" s="276"/>
      <c r="BP53" s="276"/>
      <c r="BQ53" s="276"/>
      <c r="BR53" s="276"/>
      <c r="BS53" s="276"/>
      <c r="BT53" s="276"/>
      <c r="BU53" s="276"/>
      <c r="BV53" s="276"/>
      <c r="BW53" s="276"/>
      <c r="BX53" s="276"/>
      <c r="BY53" s="276"/>
      <c r="BZ53" s="276"/>
      <c r="CA53" s="276"/>
      <c r="CB53" s="276"/>
      <c r="CC53" s="276"/>
      <c r="CD53" s="276"/>
      <c r="CE53" s="276"/>
      <c r="CF53" s="276"/>
      <c r="CG53" s="276"/>
      <c r="CH53" s="276"/>
      <c r="CI53" s="276"/>
      <c r="CJ53" s="276"/>
      <c r="CK53" s="276"/>
      <c r="CL53" s="276"/>
      <c r="CM53" s="276"/>
      <c r="CN53" s="276"/>
      <c r="CO53" s="276"/>
      <c r="CP53" s="276"/>
      <c r="CQ53" s="276"/>
      <c r="CR53" s="276"/>
      <c r="CS53" s="276"/>
      <c r="CT53" s="276"/>
      <c r="CU53" s="276"/>
      <c r="CV53" s="276"/>
      <c r="CW53" s="276"/>
      <c r="CX53" s="276"/>
      <c r="CY53" s="276"/>
      <c r="CZ53" s="276"/>
      <c r="DA53" s="276"/>
      <c r="DB53" s="276"/>
      <c r="DC53" s="276"/>
      <c r="DD53" s="276"/>
      <c r="DE53" s="276"/>
      <c r="DF53" s="276"/>
      <c r="DG53" s="276"/>
      <c r="DH53" s="276"/>
      <c r="DI53" s="276"/>
      <c r="DJ53" s="276"/>
      <c r="DK53" s="276"/>
      <c r="DL53" s="276"/>
      <c r="DM53" s="276"/>
      <c r="DN53" s="276"/>
      <c r="DO53" s="276"/>
      <c r="DP53" s="276"/>
      <c r="DQ53" s="276"/>
      <c r="DR53" s="276"/>
      <c r="DS53" s="276"/>
      <c r="DT53" s="276"/>
      <c r="DU53" s="276"/>
      <c r="DV53" s="276"/>
      <c r="DW53" s="276"/>
      <c r="DX53" s="276"/>
      <c r="DY53" s="276"/>
      <c r="DZ53" s="276"/>
      <c r="EA53" s="276"/>
      <c r="EB53" s="276"/>
      <c r="EC53" s="276"/>
      <c r="ED53" s="276"/>
      <c r="EE53" s="276"/>
      <c r="EF53" s="276"/>
      <c r="EG53" s="276"/>
      <c r="EH53" s="276"/>
      <c r="EI53" s="276"/>
      <c r="EJ53" s="276"/>
      <c r="EK53" s="276"/>
      <c r="EL53" s="276"/>
      <c r="EM53" s="276"/>
      <c r="EN53" s="276"/>
      <c r="EO53" s="276"/>
      <c r="EP53" s="276"/>
      <c r="EQ53" s="276"/>
      <c r="ER53" s="276"/>
      <c r="ES53" s="276"/>
      <c r="ET53" s="276"/>
      <c r="EU53" s="276"/>
      <c r="EV53" s="276"/>
      <c r="EW53" s="276"/>
      <c r="EX53" s="276"/>
      <c r="EY53" s="276"/>
      <c r="EZ53" s="276"/>
      <c r="FA53" s="276"/>
      <c r="FB53" s="276"/>
      <c r="FC53" s="276"/>
      <c r="FD53" s="276"/>
      <c r="FE53" s="276"/>
      <c r="FF53" s="276"/>
      <c r="FG53" s="276"/>
      <c r="FH53" s="276"/>
      <c r="FI53" s="276"/>
      <c r="FJ53" s="276"/>
      <c r="FK53" s="276"/>
      <c r="FL53" s="276"/>
      <c r="FM53" s="276"/>
      <c r="FN53" s="276"/>
      <c r="FO53" s="276"/>
      <c r="FP53" s="276"/>
      <c r="FQ53" s="276"/>
      <c r="FR53" s="276"/>
      <c r="FS53" s="276"/>
      <c r="FT53" s="276"/>
      <c r="FU53" s="276"/>
      <c r="FV53" s="276"/>
      <c r="FW53" s="276"/>
      <c r="FX53" s="276"/>
      <c r="FY53" s="276"/>
      <c r="FZ53" s="276"/>
      <c r="GA53" s="276"/>
      <c r="GB53" s="276"/>
      <c r="GC53" s="276"/>
      <c r="GD53" s="276"/>
      <c r="GE53" s="276"/>
      <c r="GF53" s="276"/>
      <c r="GG53" s="276"/>
      <c r="GH53" s="276"/>
      <c r="GI53" s="276"/>
      <c r="GJ53" s="276"/>
      <c r="GK53" s="276"/>
      <c r="GL53" s="276"/>
      <c r="GM53" s="276"/>
      <c r="GN53" s="276"/>
      <c r="GO53" s="276"/>
      <c r="GP53" s="276"/>
      <c r="GQ53" s="276"/>
      <c r="GR53" s="276"/>
      <c r="GS53" s="276"/>
      <c r="GT53" s="276"/>
      <c r="GU53" s="276"/>
      <c r="GV53" s="276"/>
      <c r="GW53" s="276"/>
      <c r="GX53" s="276"/>
      <c r="GY53" s="276"/>
      <c r="GZ53" s="276"/>
      <c r="HA53" s="276"/>
      <c r="HB53" s="276"/>
      <c r="HC53" s="276"/>
      <c r="HD53" s="276"/>
      <c r="HE53" s="276"/>
      <c r="HF53" s="276"/>
      <c r="HG53" s="276"/>
      <c r="HH53" s="276"/>
      <c r="HI53" s="276"/>
      <c r="HJ53" s="276"/>
      <c r="HK53" s="276"/>
      <c r="HL53" s="276"/>
      <c r="HM53" s="276"/>
      <c r="HN53" s="276"/>
      <c r="HO53" s="276"/>
      <c r="HP53" s="276"/>
      <c r="HQ53" s="276"/>
      <c r="HR53" s="276"/>
      <c r="HS53" s="276"/>
      <c r="HT53" s="276"/>
      <c r="HU53" s="276"/>
      <c r="HV53" s="276"/>
      <c r="HW53" s="276"/>
      <c r="HX53" s="276"/>
      <c r="HY53" s="276"/>
      <c r="HZ53" s="276"/>
      <c r="IA53" s="276"/>
      <c r="IB53" s="276"/>
      <c r="IC53" s="276"/>
      <c r="ID53" s="276"/>
      <c r="IE53" s="276"/>
      <c r="IF53" s="276"/>
      <c r="IG53" s="276"/>
      <c r="IH53" s="276"/>
      <c r="II53" s="276"/>
      <c r="IJ53" s="276"/>
      <c r="IK53" s="276"/>
      <c r="IL53" s="276"/>
      <c r="IM53" s="276"/>
      <c r="IN53" s="276"/>
      <c r="IO53" s="276"/>
      <c r="IP53" s="276"/>
      <c r="IQ53" s="276"/>
      <c r="IR53" s="276"/>
      <c r="IS53" s="276"/>
      <c r="IT53" s="276"/>
      <c r="IU53" s="276"/>
      <c r="IV53" s="276"/>
      <c r="IW53" s="276"/>
      <c r="IX53" s="276"/>
      <c r="IY53" s="276"/>
      <c r="IZ53" s="276"/>
      <c r="JA53" s="276"/>
      <c r="JB53" s="276"/>
      <c r="JC53" s="276"/>
      <c r="JD53" s="276"/>
      <c r="JE53" s="276"/>
      <c r="JF53" s="276"/>
      <c r="JG53" s="276"/>
      <c r="JH53" s="276"/>
      <c r="JI53" s="276"/>
      <c r="JJ53" s="276"/>
      <c r="JK53" s="276"/>
      <c r="JL53" s="276"/>
      <c r="JM53" s="276"/>
      <c r="JN53" s="276"/>
      <c r="JO53" s="276"/>
      <c r="JP53" s="276"/>
      <c r="JQ53" s="276"/>
      <c r="JR53" s="276"/>
      <c r="JS53" s="276"/>
      <c r="JT53" s="276"/>
      <c r="JU53" s="276"/>
      <c r="JV53" s="276"/>
      <c r="JW53" s="276"/>
      <c r="JX53" s="276"/>
      <c r="JY53" s="276"/>
      <c r="JZ53" s="276"/>
      <c r="KA53" s="276"/>
      <c r="KB53" s="276"/>
      <c r="KC53" s="276"/>
      <c r="KD53" s="276"/>
      <c r="KE53" s="276"/>
      <c r="KF53" s="276"/>
      <c r="KG53" s="276"/>
      <c r="KH53" s="276"/>
      <c r="KI53" s="276"/>
      <c r="KJ53" s="276"/>
      <c r="KK53" s="276"/>
      <c r="KL53" s="276"/>
      <c r="KM53" s="276"/>
      <c r="KN53" s="276"/>
      <c r="KO53" s="276"/>
      <c r="KP53" s="276"/>
      <c r="KQ53" s="276"/>
      <c r="KR53" s="276"/>
      <c r="KS53" s="276"/>
      <c r="KT53" s="276"/>
      <c r="KU53" s="276"/>
      <c r="KV53" s="276"/>
      <c r="KW53" s="276"/>
      <c r="KX53" s="276"/>
      <c r="KY53" s="276"/>
      <c r="KZ53" s="276"/>
      <c r="LA53" s="276"/>
      <c r="LB53" s="276"/>
      <c r="LC53" s="276"/>
      <c r="LD53" s="276"/>
      <c r="LE53" s="276"/>
      <c r="LF53" s="276"/>
      <c r="LG53" s="276"/>
      <c r="LH53" s="276"/>
      <c r="LI53" s="276"/>
      <c r="LJ53" s="276"/>
      <c r="LK53" s="276"/>
      <c r="LL53" s="276"/>
      <c r="LM53" s="276"/>
      <c r="LN53" s="276"/>
      <c r="LO53" s="276"/>
      <c r="LP53" s="276"/>
      <c r="LQ53" s="276"/>
      <c r="LR53" s="276"/>
      <c r="LS53" s="276"/>
      <c r="LT53" s="276"/>
      <c r="LU53" s="276"/>
      <c r="LV53" s="276"/>
      <c r="LW53" s="276"/>
      <c r="LX53" s="276"/>
      <c r="LY53" s="276"/>
      <c r="LZ53" s="276"/>
      <c r="MA53" s="276"/>
      <c r="MB53" s="276"/>
      <c r="MC53" s="276"/>
      <c r="MD53" s="276"/>
      <c r="ME53" s="276"/>
      <c r="MF53" s="276"/>
      <c r="MG53" s="276"/>
      <c r="MH53" s="276"/>
      <c r="MI53" s="276"/>
      <c r="MJ53" s="276"/>
      <c r="MK53" s="276"/>
      <c r="ML53" s="276"/>
      <c r="MM53" s="276"/>
      <c r="MN53" s="276"/>
      <c r="MO53" s="276"/>
      <c r="MP53" s="276"/>
      <c r="MQ53" s="276"/>
      <c r="MR53" s="276"/>
      <c r="MS53" s="276"/>
      <c r="MT53" s="276"/>
      <c r="MU53" s="276"/>
      <c r="MV53" s="276"/>
      <c r="MW53" s="276"/>
      <c r="MX53" s="276"/>
      <c r="MY53" s="276"/>
      <c r="MZ53" s="276"/>
      <c r="NA53" s="276"/>
      <c r="NB53" s="276"/>
      <c r="NC53" s="276"/>
      <c r="ND53" s="276"/>
      <c r="NE53" s="276"/>
      <c r="NF53" s="276"/>
      <c r="NG53" s="276"/>
      <c r="NH53" s="276"/>
      <c r="NI53" s="276"/>
      <c r="NJ53" s="276"/>
      <c r="NK53" s="276"/>
      <c r="NL53" s="276"/>
      <c r="NM53" s="276"/>
      <c r="NN53" s="276"/>
      <c r="NO53" s="276"/>
      <c r="NP53" s="276"/>
      <c r="NQ53" s="276"/>
      <c r="NR53" s="276"/>
      <c r="NS53" s="276"/>
      <c r="NT53" s="276"/>
      <c r="NU53" s="276"/>
      <c r="NV53" s="276"/>
      <c r="NW53" s="276"/>
      <c r="NX53" s="276"/>
      <c r="NY53" s="276"/>
      <c r="NZ53" s="276"/>
      <c r="OA53" s="276"/>
      <c r="OB53" s="276"/>
      <c r="OC53" s="276"/>
      <c r="OD53" s="276"/>
      <c r="OE53" s="276"/>
      <c r="OF53" s="276"/>
      <c r="OG53" s="276"/>
      <c r="OH53" s="276"/>
      <c r="OI53" s="276"/>
      <c r="OJ53" s="276"/>
      <c r="OK53" s="276"/>
      <c r="OL53" s="276"/>
      <c r="OM53" s="276"/>
      <c r="ON53" s="276"/>
      <c r="OO53" s="276"/>
      <c r="OP53" s="276"/>
      <c r="OQ53" s="276"/>
      <c r="OR53" s="276"/>
      <c r="OS53" s="276"/>
      <c r="OT53" s="276"/>
      <c r="OU53" s="276"/>
      <c r="OV53" s="276"/>
      <c r="OW53" s="276"/>
      <c r="OX53" s="276"/>
      <c r="OY53" s="276"/>
      <c r="OZ53" s="276"/>
      <c r="PA53" s="276"/>
      <c r="PB53" s="276"/>
      <c r="PC53" s="276"/>
      <c r="PD53" s="276"/>
      <c r="PE53" s="276"/>
      <c r="PF53" s="276"/>
      <c r="PG53" s="276"/>
      <c r="PH53" s="276"/>
      <c r="PI53" s="276"/>
      <c r="PJ53" s="276"/>
      <c r="PK53" s="276"/>
      <c r="PL53" s="276"/>
      <c r="PM53" s="276"/>
      <c r="PN53" s="276"/>
      <c r="PO53" s="276"/>
      <c r="PP53" s="276"/>
      <c r="PQ53" s="276"/>
      <c r="PR53" s="276"/>
      <c r="PS53" s="276"/>
      <c r="PT53" s="276"/>
      <c r="PU53" s="276"/>
      <c r="PV53" s="276"/>
      <c r="PW53" s="276"/>
      <c r="PX53" s="276"/>
      <c r="PY53" s="276"/>
      <c r="PZ53" s="276"/>
      <c r="QA53" s="276"/>
      <c r="QB53" s="276"/>
      <c r="QC53" s="276"/>
      <c r="QD53" s="276"/>
      <c r="QE53" s="276"/>
      <c r="QF53" s="276"/>
      <c r="QG53" s="276"/>
      <c r="QH53" s="276"/>
      <c r="QI53" s="276"/>
      <c r="QJ53" s="276"/>
      <c r="QK53" s="276"/>
      <c r="QL53" s="276"/>
      <c r="QM53" s="276"/>
      <c r="QN53" s="276"/>
      <c r="QO53" s="276"/>
      <c r="QP53" s="276"/>
      <c r="QQ53" s="276"/>
      <c r="QR53" s="276"/>
      <c r="QS53" s="276"/>
      <c r="QT53" s="276"/>
      <c r="QU53" s="276"/>
      <c r="QV53" s="276"/>
      <c r="QW53" s="276"/>
      <c r="QX53" s="276"/>
      <c r="QY53" s="276"/>
      <c r="QZ53" s="276"/>
      <c r="RA53" s="276"/>
      <c r="RB53" s="276"/>
      <c r="RC53" s="276"/>
      <c r="RD53" s="276"/>
      <c r="RE53" s="276"/>
      <c r="RF53" s="276"/>
      <c r="RG53" s="276"/>
      <c r="RH53" s="276"/>
      <c r="RI53" s="276"/>
      <c r="RJ53" s="276"/>
      <c r="RK53" s="276"/>
      <c r="RL53" s="276"/>
      <c r="RM53" s="276"/>
      <c r="RN53" s="276"/>
      <c r="RO53" s="276"/>
      <c r="RP53" s="276"/>
      <c r="RQ53" s="276"/>
      <c r="RR53" s="276"/>
      <c r="RS53" s="276"/>
      <c r="RT53" s="276"/>
      <c r="RU53" s="276"/>
      <c r="RV53" s="276"/>
      <c r="RW53" s="276"/>
      <c r="RX53" s="276"/>
      <c r="RY53" s="276"/>
      <c r="RZ53" s="276"/>
      <c r="SA53" s="276"/>
      <c r="SB53" s="276"/>
      <c r="SC53" s="276"/>
      <c r="SD53" s="276"/>
      <c r="SE53" s="276"/>
      <c r="SF53" s="276"/>
      <c r="SG53" s="276"/>
      <c r="SH53" s="276"/>
      <c r="SI53" s="276"/>
      <c r="SJ53" s="276"/>
      <c r="SK53" s="276"/>
      <c r="SL53" s="276"/>
      <c r="SM53" s="276"/>
      <c r="SN53" s="276"/>
      <c r="SO53" s="276"/>
      <c r="SP53" s="276"/>
      <c r="SQ53" s="276"/>
      <c r="SR53" s="276"/>
      <c r="SS53" s="276"/>
      <c r="ST53" s="276"/>
      <c r="SU53" s="276"/>
      <c r="SV53" s="276"/>
      <c r="SW53" s="276"/>
      <c r="SX53" s="276"/>
      <c r="SY53" s="276"/>
      <c r="SZ53" s="276"/>
      <c r="TA53" s="276"/>
      <c r="TB53" s="276"/>
      <c r="TC53" s="276"/>
      <c r="TD53" s="276"/>
      <c r="TE53" s="276"/>
      <c r="TF53" s="276"/>
      <c r="TG53" s="276"/>
      <c r="TH53" s="276"/>
      <c r="TI53" s="276"/>
      <c r="TJ53" s="276"/>
      <c r="TK53" s="276"/>
      <c r="TL53" s="276"/>
      <c r="TM53" s="276"/>
      <c r="TN53" s="276"/>
      <c r="TO53" s="276"/>
      <c r="TP53" s="276"/>
      <c r="TQ53" s="276"/>
      <c r="TR53" s="276"/>
      <c r="TS53" s="276"/>
      <c r="TT53" s="276"/>
      <c r="TU53" s="276"/>
      <c r="TV53" s="276"/>
      <c r="TW53" s="276"/>
      <c r="TX53" s="276"/>
      <c r="TY53" s="276"/>
      <c r="TZ53" s="276"/>
      <c r="UA53" s="276"/>
      <c r="UB53" s="276"/>
      <c r="UC53" s="276"/>
      <c r="UD53" s="276"/>
      <c r="UE53" s="276"/>
      <c r="UF53" s="276"/>
      <c r="UG53" s="276"/>
      <c r="UH53" s="276"/>
      <c r="UI53" s="276"/>
      <c r="UJ53" s="276"/>
      <c r="UK53" s="276"/>
      <c r="UL53" s="276"/>
      <c r="UM53" s="276"/>
      <c r="UN53" s="276"/>
      <c r="UO53" s="276"/>
      <c r="UP53" s="276"/>
      <c r="UQ53" s="276"/>
      <c r="UR53" s="276"/>
      <c r="US53" s="276"/>
      <c r="UT53" s="276"/>
      <c r="UU53" s="276"/>
      <c r="UV53" s="276"/>
      <c r="UW53" s="276"/>
      <c r="UX53" s="276"/>
      <c r="UY53" s="276"/>
      <c r="UZ53" s="276"/>
      <c r="VA53" s="276"/>
      <c r="VB53" s="276"/>
      <c r="VC53" s="276"/>
      <c r="VD53" s="276"/>
      <c r="VE53" s="276"/>
      <c r="VF53" s="276"/>
      <c r="VG53" s="276"/>
      <c r="VH53" s="276"/>
      <c r="VI53" s="276"/>
      <c r="VJ53" s="276"/>
      <c r="VK53" s="276"/>
      <c r="VL53" s="276"/>
      <c r="VM53" s="276"/>
      <c r="VN53" s="276"/>
      <c r="VO53" s="276"/>
      <c r="VP53" s="276"/>
      <c r="VQ53" s="276"/>
      <c r="VR53" s="276"/>
      <c r="VS53" s="276"/>
      <c r="VT53" s="276"/>
      <c r="VU53" s="276"/>
      <c r="VV53" s="276"/>
      <c r="VW53" s="276"/>
      <c r="VX53" s="276"/>
      <c r="VY53" s="276"/>
      <c r="VZ53" s="276"/>
      <c r="WA53" s="276"/>
      <c r="WB53" s="276"/>
      <c r="WC53" s="276"/>
      <c r="WD53" s="276"/>
      <c r="WE53" s="276"/>
      <c r="WF53" s="276"/>
      <c r="WG53" s="276"/>
      <c r="WH53" s="276"/>
      <c r="WI53" s="276"/>
      <c r="WJ53" s="276"/>
      <c r="WK53" s="276"/>
      <c r="WL53" s="276"/>
      <c r="WM53" s="276"/>
      <c r="WN53" s="276"/>
      <c r="WO53" s="276"/>
      <c r="WP53" s="276"/>
      <c r="WQ53" s="276"/>
      <c r="WR53" s="276"/>
      <c r="WS53" s="276"/>
      <c r="WT53" s="276"/>
      <c r="WU53" s="276"/>
      <c r="WV53" s="276"/>
      <c r="WW53" s="276"/>
      <c r="WX53" s="276"/>
      <c r="WY53" s="276"/>
      <c r="WZ53" s="276"/>
      <c r="XA53" s="276"/>
      <c r="XB53" s="276"/>
      <c r="XC53" s="276"/>
      <c r="XD53" s="276"/>
      <c r="XE53" s="276"/>
      <c r="XF53" s="276"/>
      <c r="XG53" s="276"/>
      <c r="XH53" s="276"/>
      <c r="XI53" s="276"/>
      <c r="XJ53" s="276"/>
      <c r="XK53" s="276"/>
      <c r="XL53" s="276"/>
      <c r="XM53" s="276"/>
      <c r="XN53" s="276"/>
      <c r="XO53" s="276"/>
      <c r="XP53" s="276"/>
      <c r="XQ53" s="276"/>
      <c r="XR53" s="276"/>
      <c r="XS53" s="276"/>
      <c r="XT53" s="276"/>
      <c r="XU53" s="276"/>
      <c r="XV53" s="276"/>
      <c r="XW53" s="276"/>
      <c r="XX53" s="276"/>
      <c r="XY53" s="276"/>
      <c r="XZ53" s="276"/>
      <c r="YA53" s="276"/>
      <c r="YB53" s="276"/>
      <c r="YC53" s="276"/>
      <c r="YD53" s="276"/>
      <c r="YE53" s="276"/>
      <c r="YF53" s="276"/>
      <c r="YG53" s="276"/>
      <c r="YH53" s="276"/>
      <c r="YI53" s="276"/>
      <c r="YJ53" s="276"/>
      <c r="YK53" s="276"/>
      <c r="YL53" s="276"/>
      <c r="YM53" s="276"/>
      <c r="YN53" s="276"/>
      <c r="YO53" s="276"/>
      <c r="YP53" s="276"/>
      <c r="YQ53" s="276"/>
      <c r="YR53" s="276"/>
      <c r="YS53" s="276"/>
      <c r="YT53" s="276"/>
      <c r="YU53" s="276"/>
      <c r="YV53" s="276"/>
      <c r="YW53" s="276"/>
      <c r="YX53" s="276"/>
      <c r="YY53" s="276"/>
      <c r="YZ53" s="276"/>
      <c r="ZA53" s="276"/>
      <c r="ZB53" s="276"/>
      <c r="ZC53" s="276"/>
      <c r="ZD53" s="276"/>
      <c r="ZE53" s="276"/>
      <c r="ZF53" s="276"/>
      <c r="ZG53" s="276"/>
      <c r="ZH53" s="276"/>
      <c r="ZI53" s="276"/>
      <c r="ZJ53" s="276"/>
      <c r="ZK53" s="276"/>
      <c r="ZL53" s="276"/>
      <c r="ZM53" s="276"/>
      <c r="ZN53" s="276"/>
      <c r="ZO53" s="276"/>
      <c r="ZP53" s="276"/>
      <c r="ZQ53" s="276"/>
      <c r="ZR53" s="276"/>
      <c r="ZS53" s="276"/>
      <c r="ZT53" s="276"/>
      <c r="ZU53" s="276"/>
      <c r="ZV53" s="276"/>
      <c r="ZW53" s="276"/>
      <c r="ZX53" s="276"/>
      <c r="ZY53" s="276"/>
      <c r="ZZ53" s="276"/>
      <c r="AAA53" s="276"/>
      <c r="AAB53" s="276"/>
      <c r="AAC53" s="276"/>
      <c r="AAD53" s="276"/>
      <c r="AAE53" s="276"/>
      <c r="AAF53" s="276"/>
      <c r="AAG53" s="276"/>
      <c r="AAH53" s="276"/>
      <c r="AAI53" s="276"/>
      <c r="AAJ53" s="276"/>
      <c r="AAK53" s="276"/>
      <c r="AAL53" s="276"/>
      <c r="AAM53" s="276"/>
      <c r="AAN53" s="276"/>
      <c r="AAO53" s="276"/>
      <c r="AAP53" s="276"/>
      <c r="AAQ53" s="276"/>
      <c r="AAR53" s="276"/>
      <c r="AAS53" s="276"/>
      <c r="AAT53" s="276"/>
      <c r="AAU53" s="276"/>
      <c r="AAV53" s="276"/>
      <c r="AAW53" s="276"/>
      <c r="AAX53" s="276"/>
      <c r="AAY53" s="276"/>
      <c r="AAZ53" s="276"/>
      <c r="ABA53" s="276"/>
      <c r="ABB53" s="276"/>
      <c r="ABC53" s="276"/>
      <c r="ABD53" s="276"/>
      <c r="ABE53" s="276"/>
      <c r="ABF53" s="276"/>
      <c r="ABG53" s="276"/>
      <c r="ABH53" s="276"/>
      <c r="ABI53" s="276"/>
      <c r="ABJ53" s="276"/>
      <c r="ABK53" s="276"/>
      <c r="ABL53" s="276"/>
      <c r="ABM53" s="276"/>
      <c r="ABN53" s="276"/>
      <c r="ABO53" s="276"/>
      <c r="ABP53" s="276"/>
      <c r="ABQ53" s="276"/>
      <c r="ABR53" s="276"/>
      <c r="ABS53" s="276"/>
      <c r="ABT53" s="276"/>
      <c r="ABU53" s="276"/>
      <c r="ABV53" s="276"/>
      <c r="ABW53" s="276"/>
      <c r="ABX53" s="276"/>
      <c r="ABY53" s="276"/>
      <c r="ABZ53" s="276"/>
      <c r="ACA53" s="276"/>
      <c r="ACB53" s="276"/>
      <c r="ACC53" s="276"/>
      <c r="ACD53" s="276"/>
      <c r="ACE53" s="276"/>
      <c r="ACF53" s="276"/>
      <c r="ACG53" s="276"/>
      <c r="ACH53" s="276"/>
      <c r="ACI53" s="276"/>
      <c r="ACJ53" s="276"/>
      <c r="ACK53" s="276"/>
      <c r="ACL53" s="276"/>
      <c r="ACM53" s="276"/>
      <c r="ACN53" s="276"/>
      <c r="ACO53" s="276"/>
      <c r="ACP53" s="276"/>
      <c r="ACQ53" s="276"/>
      <c r="ACR53" s="276"/>
      <c r="ACS53" s="276"/>
      <c r="ACT53" s="276"/>
      <c r="ACU53" s="276"/>
      <c r="ACV53" s="276"/>
      <c r="ACW53" s="276"/>
      <c r="ACX53" s="276"/>
      <c r="ACY53" s="276"/>
      <c r="ACZ53" s="276"/>
      <c r="ADA53" s="276"/>
      <c r="ADB53" s="276"/>
      <c r="ADC53" s="276"/>
      <c r="ADD53" s="276"/>
      <c r="ADE53" s="276"/>
      <c r="ADF53" s="276"/>
      <c r="ADG53" s="276"/>
      <c r="ADH53" s="276"/>
      <c r="ADI53" s="276"/>
      <c r="ADJ53" s="276"/>
      <c r="ADK53" s="276"/>
      <c r="ADL53" s="276"/>
      <c r="ADM53" s="276"/>
      <c r="ADN53" s="276"/>
      <c r="ADO53" s="276"/>
      <c r="ADP53" s="276"/>
      <c r="ADQ53" s="276"/>
      <c r="ADR53" s="276"/>
      <c r="ADS53" s="276"/>
      <c r="ADT53" s="276"/>
      <c r="ADU53" s="276"/>
      <c r="ADV53" s="276"/>
      <c r="ADW53" s="276"/>
      <c r="ADX53" s="276"/>
      <c r="ADY53" s="276"/>
      <c r="ADZ53" s="276"/>
      <c r="AEA53" s="276"/>
      <c r="AEB53" s="276"/>
      <c r="AEC53" s="276"/>
      <c r="AED53" s="276"/>
      <c r="AEE53" s="276"/>
      <c r="AEF53" s="276"/>
      <c r="AEG53" s="276"/>
      <c r="AEH53" s="276"/>
      <c r="AEI53" s="276"/>
      <c r="AEJ53" s="276"/>
      <c r="AEK53" s="276"/>
      <c r="AEL53" s="276"/>
      <c r="AEM53" s="276"/>
      <c r="AEN53" s="276"/>
      <c r="AEO53" s="276"/>
      <c r="AEP53" s="276"/>
      <c r="AEQ53" s="276"/>
      <c r="AER53" s="276"/>
      <c r="AES53" s="276"/>
      <c r="AET53" s="276"/>
      <c r="AEU53" s="276"/>
      <c r="AEV53" s="276"/>
      <c r="AEW53" s="276"/>
      <c r="AEX53" s="276"/>
      <c r="AEY53" s="276"/>
      <c r="AEZ53" s="276"/>
      <c r="AFA53" s="276"/>
      <c r="AFB53" s="276"/>
      <c r="AFC53" s="276"/>
      <c r="AFD53" s="276"/>
      <c r="AFE53" s="276"/>
      <c r="AFF53" s="276"/>
      <c r="AFG53" s="276"/>
      <c r="AFH53" s="276"/>
      <c r="AFI53" s="276"/>
      <c r="AFJ53" s="276"/>
      <c r="AFK53" s="276"/>
      <c r="AFL53" s="276"/>
      <c r="AFM53" s="276"/>
      <c r="AFN53" s="276"/>
      <c r="AFO53" s="276"/>
      <c r="AFP53" s="276"/>
      <c r="AFQ53" s="276"/>
      <c r="AFR53" s="276"/>
      <c r="AFS53" s="276"/>
      <c r="AFT53" s="276"/>
      <c r="AFU53" s="276"/>
      <c r="AFV53" s="276"/>
      <c r="AFW53" s="276"/>
      <c r="AFX53" s="276"/>
      <c r="AFY53" s="276"/>
      <c r="AFZ53" s="276"/>
      <c r="AGA53" s="276"/>
      <c r="AGB53" s="276"/>
      <c r="AGC53" s="276"/>
      <c r="AGD53" s="276"/>
      <c r="AGE53" s="276"/>
      <c r="AGF53" s="276"/>
      <c r="AGG53" s="276"/>
      <c r="AGH53" s="276"/>
      <c r="AGI53" s="276"/>
      <c r="AGJ53" s="276"/>
      <c r="AGK53" s="276"/>
      <c r="AGL53" s="276"/>
      <c r="AGM53" s="276"/>
      <c r="AGN53" s="276"/>
      <c r="AGO53" s="276"/>
      <c r="AGP53" s="276"/>
      <c r="AGQ53" s="276"/>
      <c r="AGR53" s="276"/>
      <c r="AGS53" s="276"/>
      <c r="AGT53" s="276"/>
      <c r="AGU53" s="276"/>
      <c r="AGV53" s="276"/>
      <c r="AGW53" s="276"/>
      <c r="AGX53" s="276"/>
      <c r="AGY53" s="276"/>
      <c r="AGZ53" s="276"/>
      <c r="AHA53" s="276"/>
      <c r="AHB53" s="276"/>
      <c r="AHC53" s="276"/>
      <c r="AHD53" s="276"/>
      <c r="AHE53" s="276"/>
      <c r="AHF53" s="276"/>
      <c r="AHG53" s="276"/>
      <c r="AHH53" s="276"/>
      <c r="AHI53" s="276"/>
      <c r="AHJ53" s="276"/>
      <c r="AHK53" s="276"/>
      <c r="AHL53" s="276"/>
      <c r="AHM53" s="276"/>
      <c r="AHN53" s="276"/>
      <c r="AHO53" s="276"/>
      <c r="AHP53" s="276"/>
      <c r="AHQ53" s="276"/>
      <c r="AHR53" s="276"/>
      <c r="AHS53" s="276"/>
      <c r="AHT53" s="276"/>
      <c r="AHU53" s="276"/>
      <c r="AHV53" s="276"/>
      <c r="AHW53" s="276"/>
      <c r="AHX53" s="276"/>
      <c r="AHY53" s="276"/>
      <c r="AHZ53" s="276"/>
      <c r="AIA53" s="276"/>
      <c r="AIB53" s="276"/>
      <c r="AIC53" s="276"/>
      <c r="AID53" s="276"/>
      <c r="AIE53" s="276"/>
      <c r="AIF53" s="276"/>
      <c r="AIG53" s="276"/>
      <c r="AIH53" s="276"/>
      <c r="AII53" s="276"/>
      <c r="AIJ53" s="276"/>
      <c r="AIK53" s="276"/>
      <c r="AIL53" s="276"/>
      <c r="AIM53" s="276"/>
      <c r="AIN53" s="276"/>
      <c r="AIO53" s="276"/>
      <c r="AIP53" s="276"/>
      <c r="AIQ53" s="276"/>
      <c r="AIR53" s="276"/>
      <c r="AIS53" s="276"/>
      <c r="AIT53" s="276"/>
      <c r="AIU53" s="276"/>
      <c r="AIV53" s="276"/>
      <c r="AIW53" s="276"/>
      <c r="AIX53" s="276"/>
      <c r="AIY53" s="276"/>
      <c r="AIZ53" s="276"/>
      <c r="AJA53" s="276"/>
      <c r="AJB53" s="276"/>
      <c r="AJC53" s="276"/>
      <c r="AJD53" s="276"/>
      <c r="AJE53" s="276"/>
      <c r="AJF53" s="276"/>
      <c r="AJG53" s="276"/>
      <c r="AJH53" s="276"/>
      <c r="AJI53" s="276"/>
      <c r="AJJ53" s="276"/>
      <c r="AJK53" s="276"/>
      <c r="AJL53" s="276"/>
      <c r="AJM53" s="276"/>
      <c r="AJN53" s="276"/>
      <c r="AJO53" s="276"/>
      <c r="AJP53" s="276"/>
      <c r="AJQ53" s="276"/>
      <c r="AJR53" s="276"/>
      <c r="AJS53" s="276"/>
      <c r="AJT53" s="276"/>
      <c r="AJU53" s="276"/>
      <c r="AJV53" s="276"/>
      <c r="AJW53" s="276"/>
      <c r="AJX53" s="276"/>
      <c r="AJY53" s="276"/>
      <c r="AJZ53" s="276"/>
      <c r="AKA53" s="276"/>
      <c r="AKB53" s="276"/>
      <c r="AKC53" s="276"/>
      <c r="AKD53" s="276"/>
      <c r="AKE53" s="276"/>
      <c r="AKF53" s="276"/>
    </row>
    <row r="54" spans="1:968" s="174" customFormat="1">
      <c r="A54" s="174" t="s">
        <v>569</v>
      </c>
      <c r="B54" s="679"/>
      <c r="C54" s="686" t="s">
        <v>70</v>
      </c>
      <c r="D54" s="689"/>
      <c r="E54" s="679"/>
      <c r="F54" s="679"/>
      <c r="G54" s="679"/>
      <c r="H54" s="670"/>
      <c r="I54" s="670"/>
      <c r="J54" s="670"/>
      <c r="K54" s="671"/>
      <c r="L54" s="672"/>
      <c r="M54" s="690">
        <v>14482.25</v>
      </c>
      <c r="N54" s="690">
        <v>14482.25</v>
      </c>
      <c r="O54" s="673"/>
      <c r="P54" s="673">
        <f t="shared" si="12"/>
        <v>13434.369202226344</v>
      </c>
      <c r="Q54" s="673">
        <f t="shared" si="13"/>
        <v>13434.369202226344</v>
      </c>
      <c r="R54" s="682"/>
      <c r="S54" s="683"/>
      <c r="T54" s="684"/>
      <c r="U54" s="684"/>
      <c r="W54" s="276"/>
      <c r="X54" s="276"/>
      <c r="Y54" s="276"/>
      <c r="Z54" s="276"/>
      <c r="AA54" s="276"/>
      <c r="AB54" s="276"/>
      <c r="AC54" s="276"/>
      <c r="AD54" s="276"/>
      <c r="AE54" s="276"/>
      <c r="AF54" s="276"/>
      <c r="AG54" s="276"/>
      <c r="AH54" s="276"/>
      <c r="AI54" s="276"/>
      <c r="AJ54" s="276"/>
      <c r="AK54" s="276"/>
      <c r="AL54" s="276"/>
      <c r="AM54" s="276"/>
      <c r="AN54" s="276"/>
      <c r="AO54" s="276"/>
      <c r="AP54" s="276"/>
      <c r="AQ54" s="276"/>
      <c r="AR54" s="276"/>
      <c r="AS54" s="276"/>
      <c r="AT54" s="276"/>
      <c r="AU54" s="276"/>
      <c r="AV54" s="276"/>
      <c r="AW54" s="276"/>
      <c r="AX54" s="276"/>
      <c r="AY54" s="276"/>
      <c r="AZ54" s="276"/>
      <c r="BA54" s="276"/>
      <c r="BB54" s="276"/>
      <c r="BC54" s="276"/>
      <c r="BD54" s="276"/>
      <c r="BE54" s="276"/>
      <c r="BF54" s="276"/>
      <c r="BG54" s="276"/>
      <c r="BH54" s="276"/>
      <c r="BI54" s="276"/>
      <c r="BJ54" s="276"/>
      <c r="BK54" s="276"/>
      <c r="BL54" s="276"/>
      <c r="BM54" s="276"/>
      <c r="BN54" s="276"/>
      <c r="BO54" s="276"/>
      <c r="BP54" s="276"/>
      <c r="BQ54" s="276"/>
      <c r="BR54" s="276"/>
      <c r="BS54" s="276"/>
      <c r="BT54" s="276"/>
      <c r="BU54" s="276"/>
      <c r="BV54" s="276"/>
      <c r="BW54" s="276"/>
      <c r="BX54" s="276"/>
      <c r="BY54" s="276"/>
      <c r="BZ54" s="276"/>
      <c r="CA54" s="276"/>
      <c r="CB54" s="276"/>
      <c r="CC54" s="276"/>
      <c r="CD54" s="276"/>
      <c r="CE54" s="276"/>
      <c r="CF54" s="276"/>
      <c r="CG54" s="276"/>
      <c r="CH54" s="276"/>
      <c r="CI54" s="276"/>
      <c r="CJ54" s="276"/>
      <c r="CK54" s="276"/>
      <c r="CL54" s="276"/>
      <c r="CM54" s="276"/>
      <c r="CN54" s="276"/>
      <c r="CO54" s="276"/>
      <c r="CP54" s="276"/>
      <c r="CQ54" s="276"/>
      <c r="CR54" s="276"/>
      <c r="CS54" s="276"/>
      <c r="CT54" s="276"/>
      <c r="CU54" s="276"/>
      <c r="CV54" s="276"/>
      <c r="CW54" s="276"/>
      <c r="CX54" s="276"/>
      <c r="CY54" s="276"/>
      <c r="CZ54" s="276"/>
      <c r="DA54" s="276"/>
      <c r="DB54" s="276"/>
      <c r="DC54" s="276"/>
      <c r="DD54" s="276"/>
      <c r="DE54" s="276"/>
      <c r="DF54" s="276"/>
      <c r="DG54" s="276"/>
      <c r="DH54" s="276"/>
      <c r="DI54" s="276"/>
      <c r="DJ54" s="276"/>
      <c r="DK54" s="276"/>
      <c r="DL54" s="276"/>
      <c r="DM54" s="276"/>
      <c r="DN54" s="276"/>
      <c r="DO54" s="276"/>
      <c r="DP54" s="276"/>
      <c r="DQ54" s="276"/>
      <c r="DR54" s="276"/>
      <c r="DS54" s="276"/>
      <c r="DT54" s="276"/>
      <c r="DU54" s="276"/>
      <c r="DV54" s="276"/>
      <c r="DW54" s="276"/>
      <c r="DX54" s="276"/>
      <c r="DY54" s="276"/>
      <c r="DZ54" s="276"/>
      <c r="EA54" s="276"/>
      <c r="EB54" s="276"/>
      <c r="EC54" s="276"/>
      <c r="ED54" s="276"/>
      <c r="EE54" s="276"/>
      <c r="EF54" s="276"/>
      <c r="EG54" s="276"/>
      <c r="EH54" s="276"/>
      <c r="EI54" s="276"/>
      <c r="EJ54" s="276"/>
      <c r="EK54" s="276"/>
      <c r="EL54" s="276"/>
      <c r="EM54" s="276"/>
      <c r="EN54" s="276"/>
      <c r="EO54" s="276"/>
      <c r="EP54" s="276"/>
      <c r="EQ54" s="276"/>
      <c r="ER54" s="276"/>
      <c r="ES54" s="276"/>
      <c r="ET54" s="276"/>
      <c r="EU54" s="276"/>
      <c r="EV54" s="276"/>
      <c r="EW54" s="276"/>
      <c r="EX54" s="276"/>
      <c r="EY54" s="276"/>
      <c r="EZ54" s="276"/>
      <c r="FA54" s="276"/>
      <c r="FB54" s="276"/>
      <c r="FC54" s="276"/>
      <c r="FD54" s="276"/>
      <c r="FE54" s="276"/>
      <c r="FF54" s="276"/>
      <c r="FG54" s="276"/>
      <c r="FH54" s="276"/>
      <c r="FI54" s="276"/>
      <c r="FJ54" s="276"/>
      <c r="FK54" s="276"/>
      <c r="FL54" s="276"/>
      <c r="FM54" s="276"/>
      <c r="FN54" s="276"/>
      <c r="FO54" s="276"/>
      <c r="FP54" s="276"/>
      <c r="FQ54" s="276"/>
      <c r="FR54" s="276"/>
      <c r="FS54" s="276"/>
      <c r="FT54" s="276"/>
      <c r="FU54" s="276"/>
      <c r="FV54" s="276"/>
      <c r="FW54" s="276"/>
      <c r="FX54" s="276"/>
      <c r="FY54" s="276"/>
      <c r="FZ54" s="276"/>
      <c r="GA54" s="276"/>
      <c r="GB54" s="276"/>
      <c r="GC54" s="276"/>
      <c r="GD54" s="276"/>
      <c r="GE54" s="276"/>
      <c r="GF54" s="276"/>
      <c r="GG54" s="276"/>
      <c r="GH54" s="276"/>
      <c r="GI54" s="276"/>
      <c r="GJ54" s="276"/>
      <c r="GK54" s="276"/>
      <c r="GL54" s="276"/>
      <c r="GM54" s="276"/>
      <c r="GN54" s="276"/>
      <c r="GO54" s="276"/>
      <c r="GP54" s="276"/>
      <c r="GQ54" s="276"/>
      <c r="GR54" s="276"/>
      <c r="GS54" s="276"/>
      <c r="GT54" s="276"/>
      <c r="GU54" s="276"/>
      <c r="GV54" s="276"/>
      <c r="GW54" s="276"/>
      <c r="GX54" s="276"/>
      <c r="GY54" s="276"/>
      <c r="GZ54" s="276"/>
      <c r="HA54" s="276"/>
      <c r="HB54" s="276"/>
      <c r="HC54" s="276"/>
      <c r="HD54" s="276"/>
      <c r="HE54" s="276"/>
      <c r="HF54" s="276"/>
      <c r="HG54" s="276"/>
      <c r="HH54" s="276"/>
      <c r="HI54" s="276"/>
      <c r="HJ54" s="276"/>
      <c r="HK54" s="276"/>
      <c r="HL54" s="276"/>
      <c r="HM54" s="276"/>
      <c r="HN54" s="276"/>
      <c r="HO54" s="276"/>
      <c r="HP54" s="276"/>
      <c r="HQ54" s="276"/>
      <c r="HR54" s="276"/>
      <c r="HS54" s="276"/>
      <c r="HT54" s="276"/>
      <c r="HU54" s="276"/>
      <c r="HV54" s="276"/>
      <c r="HW54" s="276"/>
      <c r="HX54" s="276"/>
      <c r="HY54" s="276"/>
      <c r="HZ54" s="276"/>
      <c r="IA54" s="276"/>
      <c r="IB54" s="276"/>
      <c r="IC54" s="276"/>
      <c r="ID54" s="276"/>
      <c r="IE54" s="276"/>
      <c r="IF54" s="276"/>
      <c r="IG54" s="276"/>
      <c r="IH54" s="276"/>
      <c r="II54" s="276"/>
      <c r="IJ54" s="276"/>
      <c r="IK54" s="276"/>
      <c r="IL54" s="276"/>
      <c r="IM54" s="276"/>
      <c r="IN54" s="276"/>
      <c r="IO54" s="276"/>
      <c r="IP54" s="276"/>
      <c r="IQ54" s="276"/>
      <c r="IR54" s="276"/>
      <c r="IS54" s="276"/>
      <c r="IT54" s="276"/>
      <c r="IU54" s="276"/>
      <c r="IV54" s="276"/>
      <c r="IW54" s="276"/>
      <c r="IX54" s="276"/>
      <c r="IY54" s="276"/>
      <c r="IZ54" s="276"/>
      <c r="JA54" s="276"/>
      <c r="JB54" s="276"/>
      <c r="JC54" s="276"/>
      <c r="JD54" s="276"/>
      <c r="JE54" s="276"/>
      <c r="JF54" s="276"/>
      <c r="JG54" s="276"/>
      <c r="JH54" s="276"/>
      <c r="JI54" s="276"/>
      <c r="JJ54" s="276"/>
      <c r="JK54" s="276"/>
      <c r="JL54" s="276"/>
      <c r="JM54" s="276"/>
      <c r="JN54" s="276"/>
      <c r="JO54" s="276"/>
      <c r="JP54" s="276"/>
      <c r="JQ54" s="276"/>
      <c r="JR54" s="276"/>
      <c r="JS54" s="276"/>
      <c r="JT54" s="276"/>
      <c r="JU54" s="276"/>
      <c r="JV54" s="276"/>
      <c r="JW54" s="276"/>
      <c r="JX54" s="276"/>
      <c r="JY54" s="276"/>
      <c r="JZ54" s="276"/>
      <c r="KA54" s="276"/>
      <c r="KB54" s="276"/>
      <c r="KC54" s="276"/>
      <c r="KD54" s="276"/>
      <c r="KE54" s="276"/>
      <c r="KF54" s="276"/>
      <c r="KG54" s="276"/>
      <c r="KH54" s="276"/>
      <c r="KI54" s="276"/>
      <c r="KJ54" s="276"/>
      <c r="KK54" s="276"/>
      <c r="KL54" s="276"/>
      <c r="KM54" s="276"/>
      <c r="KN54" s="276"/>
      <c r="KO54" s="276"/>
      <c r="KP54" s="276"/>
      <c r="KQ54" s="276"/>
      <c r="KR54" s="276"/>
      <c r="KS54" s="276"/>
      <c r="KT54" s="276"/>
      <c r="KU54" s="276"/>
      <c r="KV54" s="276"/>
      <c r="KW54" s="276"/>
      <c r="KX54" s="276"/>
      <c r="KY54" s="276"/>
      <c r="KZ54" s="276"/>
      <c r="LA54" s="276"/>
      <c r="LB54" s="276"/>
      <c r="LC54" s="276"/>
      <c r="LD54" s="276"/>
      <c r="LE54" s="276"/>
      <c r="LF54" s="276"/>
      <c r="LG54" s="276"/>
      <c r="LH54" s="276"/>
      <c r="LI54" s="276"/>
      <c r="LJ54" s="276"/>
      <c r="LK54" s="276"/>
      <c r="LL54" s="276"/>
      <c r="LM54" s="276"/>
      <c r="LN54" s="276"/>
      <c r="LO54" s="276"/>
      <c r="LP54" s="276"/>
      <c r="LQ54" s="276"/>
      <c r="LR54" s="276"/>
      <c r="LS54" s="276"/>
      <c r="LT54" s="276"/>
      <c r="LU54" s="276"/>
      <c r="LV54" s="276"/>
      <c r="LW54" s="276"/>
      <c r="LX54" s="276"/>
      <c r="LY54" s="276"/>
      <c r="LZ54" s="276"/>
      <c r="MA54" s="276"/>
      <c r="MB54" s="276"/>
      <c r="MC54" s="276"/>
      <c r="MD54" s="276"/>
      <c r="ME54" s="276"/>
      <c r="MF54" s="276"/>
      <c r="MG54" s="276"/>
      <c r="MH54" s="276"/>
      <c r="MI54" s="276"/>
      <c r="MJ54" s="276"/>
      <c r="MK54" s="276"/>
      <c r="ML54" s="276"/>
      <c r="MM54" s="276"/>
      <c r="MN54" s="276"/>
      <c r="MO54" s="276"/>
      <c r="MP54" s="276"/>
      <c r="MQ54" s="276"/>
      <c r="MR54" s="276"/>
      <c r="MS54" s="276"/>
      <c r="MT54" s="276"/>
      <c r="MU54" s="276"/>
      <c r="MV54" s="276"/>
      <c r="MW54" s="276"/>
      <c r="MX54" s="276"/>
      <c r="MY54" s="276"/>
      <c r="MZ54" s="276"/>
      <c r="NA54" s="276"/>
      <c r="NB54" s="276"/>
      <c r="NC54" s="276"/>
      <c r="ND54" s="276"/>
      <c r="NE54" s="276"/>
      <c r="NF54" s="276"/>
      <c r="NG54" s="276"/>
      <c r="NH54" s="276"/>
      <c r="NI54" s="276"/>
      <c r="NJ54" s="276"/>
      <c r="NK54" s="276"/>
      <c r="NL54" s="276"/>
      <c r="NM54" s="276"/>
      <c r="NN54" s="276"/>
      <c r="NO54" s="276"/>
      <c r="NP54" s="276"/>
      <c r="NQ54" s="276"/>
      <c r="NR54" s="276"/>
      <c r="NS54" s="276"/>
      <c r="NT54" s="276"/>
      <c r="NU54" s="276"/>
      <c r="NV54" s="276"/>
      <c r="NW54" s="276"/>
      <c r="NX54" s="276"/>
      <c r="NY54" s="276"/>
      <c r="NZ54" s="276"/>
      <c r="OA54" s="276"/>
      <c r="OB54" s="276"/>
      <c r="OC54" s="276"/>
      <c r="OD54" s="276"/>
      <c r="OE54" s="276"/>
      <c r="OF54" s="276"/>
      <c r="OG54" s="276"/>
      <c r="OH54" s="276"/>
      <c r="OI54" s="276"/>
      <c r="OJ54" s="276"/>
      <c r="OK54" s="276"/>
      <c r="OL54" s="276"/>
      <c r="OM54" s="276"/>
      <c r="ON54" s="276"/>
      <c r="OO54" s="276"/>
      <c r="OP54" s="276"/>
      <c r="OQ54" s="276"/>
      <c r="OR54" s="276"/>
      <c r="OS54" s="276"/>
      <c r="OT54" s="276"/>
      <c r="OU54" s="276"/>
      <c r="OV54" s="276"/>
      <c r="OW54" s="276"/>
      <c r="OX54" s="276"/>
      <c r="OY54" s="276"/>
      <c r="OZ54" s="276"/>
      <c r="PA54" s="276"/>
      <c r="PB54" s="276"/>
      <c r="PC54" s="276"/>
      <c r="PD54" s="276"/>
      <c r="PE54" s="276"/>
      <c r="PF54" s="276"/>
      <c r="PG54" s="276"/>
      <c r="PH54" s="276"/>
      <c r="PI54" s="276"/>
      <c r="PJ54" s="276"/>
      <c r="PK54" s="276"/>
      <c r="PL54" s="276"/>
      <c r="PM54" s="276"/>
      <c r="PN54" s="276"/>
      <c r="PO54" s="276"/>
      <c r="PP54" s="276"/>
      <c r="PQ54" s="276"/>
      <c r="PR54" s="276"/>
      <c r="PS54" s="276"/>
      <c r="PT54" s="276"/>
      <c r="PU54" s="276"/>
      <c r="PV54" s="276"/>
      <c r="PW54" s="276"/>
      <c r="PX54" s="276"/>
      <c r="PY54" s="276"/>
      <c r="PZ54" s="276"/>
      <c r="QA54" s="276"/>
      <c r="QB54" s="276"/>
      <c r="QC54" s="276"/>
      <c r="QD54" s="276"/>
      <c r="QE54" s="276"/>
      <c r="QF54" s="276"/>
      <c r="QG54" s="276"/>
      <c r="QH54" s="276"/>
      <c r="QI54" s="276"/>
      <c r="QJ54" s="276"/>
      <c r="QK54" s="276"/>
      <c r="QL54" s="276"/>
      <c r="QM54" s="276"/>
      <c r="QN54" s="276"/>
      <c r="QO54" s="276"/>
      <c r="QP54" s="276"/>
      <c r="QQ54" s="276"/>
      <c r="QR54" s="276"/>
      <c r="QS54" s="276"/>
      <c r="QT54" s="276"/>
      <c r="QU54" s="276"/>
      <c r="QV54" s="276"/>
      <c r="QW54" s="276"/>
      <c r="QX54" s="276"/>
      <c r="QY54" s="276"/>
      <c r="QZ54" s="276"/>
      <c r="RA54" s="276"/>
      <c r="RB54" s="276"/>
      <c r="RC54" s="276"/>
      <c r="RD54" s="276"/>
      <c r="RE54" s="276"/>
      <c r="RF54" s="276"/>
      <c r="RG54" s="276"/>
      <c r="RH54" s="276"/>
      <c r="RI54" s="276"/>
      <c r="RJ54" s="276"/>
      <c r="RK54" s="276"/>
      <c r="RL54" s="276"/>
      <c r="RM54" s="276"/>
      <c r="RN54" s="276"/>
      <c r="RO54" s="276"/>
      <c r="RP54" s="276"/>
      <c r="RQ54" s="276"/>
      <c r="RR54" s="276"/>
      <c r="RS54" s="276"/>
      <c r="RT54" s="276"/>
      <c r="RU54" s="276"/>
      <c r="RV54" s="276"/>
      <c r="RW54" s="276"/>
      <c r="RX54" s="276"/>
      <c r="RY54" s="276"/>
      <c r="RZ54" s="276"/>
      <c r="SA54" s="276"/>
      <c r="SB54" s="276"/>
      <c r="SC54" s="276"/>
      <c r="SD54" s="276"/>
      <c r="SE54" s="276"/>
      <c r="SF54" s="276"/>
      <c r="SG54" s="276"/>
      <c r="SH54" s="276"/>
      <c r="SI54" s="276"/>
      <c r="SJ54" s="276"/>
      <c r="SK54" s="276"/>
      <c r="SL54" s="276"/>
      <c r="SM54" s="276"/>
      <c r="SN54" s="276"/>
      <c r="SO54" s="276"/>
      <c r="SP54" s="276"/>
      <c r="SQ54" s="276"/>
      <c r="SR54" s="276"/>
      <c r="SS54" s="276"/>
      <c r="ST54" s="276"/>
      <c r="SU54" s="276"/>
      <c r="SV54" s="276"/>
      <c r="SW54" s="276"/>
      <c r="SX54" s="276"/>
      <c r="SY54" s="276"/>
      <c r="SZ54" s="276"/>
      <c r="TA54" s="276"/>
      <c r="TB54" s="276"/>
      <c r="TC54" s="276"/>
      <c r="TD54" s="276"/>
      <c r="TE54" s="276"/>
      <c r="TF54" s="276"/>
      <c r="TG54" s="276"/>
      <c r="TH54" s="276"/>
      <c r="TI54" s="276"/>
      <c r="TJ54" s="276"/>
      <c r="TK54" s="276"/>
      <c r="TL54" s="276"/>
      <c r="TM54" s="276"/>
      <c r="TN54" s="276"/>
      <c r="TO54" s="276"/>
      <c r="TP54" s="276"/>
      <c r="TQ54" s="276"/>
      <c r="TR54" s="276"/>
      <c r="TS54" s="276"/>
      <c r="TT54" s="276"/>
      <c r="TU54" s="276"/>
      <c r="TV54" s="276"/>
      <c r="TW54" s="276"/>
      <c r="TX54" s="276"/>
      <c r="TY54" s="276"/>
      <c r="TZ54" s="276"/>
      <c r="UA54" s="276"/>
      <c r="UB54" s="276"/>
      <c r="UC54" s="276"/>
      <c r="UD54" s="276"/>
      <c r="UE54" s="276"/>
      <c r="UF54" s="276"/>
      <c r="UG54" s="276"/>
      <c r="UH54" s="276"/>
      <c r="UI54" s="276"/>
      <c r="UJ54" s="276"/>
      <c r="UK54" s="276"/>
      <c r="UL54" s="276"/>
      <c r="UM54" s="276"/>
      <c r="UN54" s="276"/>
      <c r="UO54" s="276"/>
      <c r="UP54" s="276"/>
      <c r="UQ54" s="276"/>
      <c r="UR54" s="276"/>
      <c r="US54" s="276"/>
      <c r="UT54" s="276"/>
      <c r="UU54" s="276"/>
      <c r="UV54" s="276"/>
      <c r="UW54" s="276"/>
      <c r="UX54" s="276"/>
      <c r="UY54" s="276"/>
      <c r="UZ54" s="276"/>
      <c r="VA54" s="276"/>
      <c r="VB54" s="276"/>
      <c r="VC54" s="276"/>
      <c r="VD54" s="276"/>
      <c r="VE54" s="276"/>
      <c r="VF54" s="276"/>
      <c r="VG54" s="276"/>
      <c r="VH54" s="276"/>
      <c r="VI54" s="276"/>
      <c r="VJ54" s="276"/>
      <c r="VK54" s="276"/>
      <c r="VL54" s="276"/>
      <c r="VM54" s="276"/>
      <c r="VN54" s="276"/>
      <c r="VO54" s="276"/>
      <c r="VP54" s="276"/>
      <c r="VQ54" s="276"/>
      <c r="VR54" s="276"/>
      <c r="VS54" s="276"/>
      <c r="VT54" s="276"/>
      <c r="VU54" s="276"/>
      <c r="VV54" s="276"/>
      <c r="VW54" s="276"/>
      <c r="VX54" s="276"/>
      <c r="VY54" s="276"/>
      <c r="VZ54" s="276"/>
      <c r="WA54" s="276"/>
      <c r="WB54" s="276"/>
      <c r="WC54" s="276"/>
      <c r="WD54" s="276"/>
      <c r="WE54" s="276"/>
      <c r="WF54" s="276"/>
      <c r="WG54" s="276"/>
      <c r="WH54" s="276"/>
      <c r="WI54" s="276"/>
      <c r="WJ54" s="276"/>
      <c r="WK54" s="276"/>
      <c r="WL54" s="276"/>
      <c r="WM54" s="276"/>
      <c r="WN54" s="276"/>
      <c r="WO54" s="276"/>
      <c r="WP54" s="276"/>
      <c r="WQ54" s="276"/>
      <c r="WR54" s="276"/>
      <c r="WS54" s="276"/>
      <c r="WT54" s="276"/>
      <c r="WU54" s="276"/>
      <c r="WV54" s="276"/>
      <c r="WW54" s="276"/>
      <c r="WX54" s="276"/>
      <c r="WY54" s="276"/>
      <c r="WZ54" s="276"/>
      <c r="XA54" s="276"/>
      <c r="XB54" s="276"/>
      <c r="XC54" s="276"/>
      <c r="XD54" s="276"/>
      <c r="XE54" s="276"/>
      <c r="XF54" s="276"/>
      <c r="XG54" s="276"/>
      <c r="XH54" s="276"/>
      <c r="XI54" s="276"/>
      <c r="XJ54" s="276"/>
      <c r="XK54" s="276"/>
      <c r="XL54" s="276"/>
      <c r="XM54" s="276"/>
      <c r="XN54" s="276"/>
      <c r="XO54" s="276"/>
      <c r="XP54" s="276"/>
      <c r="XQ54" s="276"/>
      <c r="XR54" s="276"/>
      <c r="XS54" s="276"/>
      <c r="XT54" s="276"/>
      <c r="XU54" s="276"/>
      <c r="XV54" s="276"/>
      <c r="XW54" s="276"/>
      <c r="XX54" s="276"/>
      <c r="XY54" s="276"/>
      <c r="XZ54" s="276"/>
      <c r="YA54" s="276"/>
      <c r="YB54" s="276"/>
      <c r="YC54" s="276"/>
      <c r="YD54" s="276"/>
      <c r="YE54" s="276"/>
      <c r="YF54" s="276"/>
      <c r="YG54" s="276"/>
      <c r="YH54" s="276"/>
      <c r="YI54" s="276"/>
      <c r="YJ54" s="276"/>
      <c r="YK54" s="276"/>
      <c r="YL54" s="276"/>
      <c r="YM54" s="276"/>
      <c r="YN54" s="276"/>
      <c r="YO54" s="276"/>
      <c r="YP54" s="276"/>
      <c r="YQ54" s="276"/>
      <c r="YR54" s="276"/>
      <c r="YS54" s="276"/>
      <c r="YT54" s="276"/>
      <c r="YU54" s="276"/>
      <c r="YV54" s="276"/>
      <c r="YW54" s="276"/>
      <c r="YX54" s="276"/>
      <c r="YY54" s="276"/>
      <c r="YZ54" s="276"/>
      <c r="ZA54" s="276"/>
      <c r="ZB54" s="276"/>
      <c r="ZC54" s="276"/>
      <c r="ZD54" s="276"/>
      <c r="ZE54" s="276"/>
      <c r="ZF54" s="276"/>
      <c r="ZG54" s="276"/>
      <c r="ZH54" s="276"/>
      <c r="ZI54" s="276"/>
      <c r="ZJ54" s="276"/>
      <c r="ZK54" s="276"/>
      <c r="ZL54" s="276"/>
      <c r="ZM54" s="276"/>
      <c r="ZN54" s="276"/>
      <c r="ZO54" s="276"/>
      <c r="ZP54" s="276"/>
      <c r="ZQ54" s="276"/>
      <c r="ZR54" s="276"/>
      <c r="ZS54" s="276"/>
      <c r="ZT54" s="276"/>
      <c r="ZU54" s="276"/>
      <c r="ZV54" s="276"/>
      <c r="ZW54" s="276"/>
      <c r="ZX54" s="276"/>
      <c r="ZY54" s="276"/>
      <c r="ZZ54" s="276"/>
      <c r="AAA54" s="276"/>
      <c r="AAB54" s="276"/>
      <c r="AAC54" s="276"/>
      <c r="AAD54" s="276"/>
      <c r="AAE54" s="276"/>
      <c r="AAF54" s="276"/>
      <c r="AAG54" s="276"/>
      <c r="AAH54" s="276"/>
      <c r="AAI54" s="276"/>
      <c r="AAJ54" s="276"/>
      <c r="AAK54" s="276"/>
      <c r="AAL54" s="276"/>
      <c r="AAM54" s="276"/>
      <c r="AAN54" s="276"/>
      <c r="AAO54" s="276"/>
      <c r="AAP54" s="276"/>
      <c r="AAQ54" s="276"/>
      <c r="AAR54" s="276"/>
      <c r="AAS54" s="276"/>
      <c r="AAT54" s="276"/>
      <c r="AAU54" s="276"/>
      <c r="AAV54" s="276"/>
      <c r="AAW54" s="276"/>
      <c r="AAX54" s="276"/>
      <c r="AAY54" s="276"/>
      <c r="AAZ54" s="276"/>
      <c r="ABA54" s="276"/>
      <c r="ABB54" s="276"/>
      <c r="ABC54" s="276"/>
      <c r="ABD54" s="276"/>
      <c r="ABE54" s="276"/>
      <c r="ABF54" s="276"/>
      <c r="ABG54" s="276"/>
      <c r="ABH54" s="276"/>
      <c r="ABI54" s="276"/>
      <c r="ABJ54" s="276"/>
      <c r="ABK54" s="276"/>
      <c r="ABL54" s="276"/>
      <c r="ABM54" s="276"/>
      <c r="ABN54" s="276"/>
      <c r="ABO54" s="276"/>
      <c r="ABP54" s="276"/>
      <c r="ABQ54" s="276"/>
      <c r="ABR54" s="276"/>
      <c r="ABS54" s="276"/>
      <c r="ABT54" s="276"/>
      <c r="ABU54" s="276"/>
      <c r="ABV54" s="276"/>
      <c r="ABW54" s="276"/>
      <c r="ABX54" s="276"/>
      <c r="ABY54" s="276"/>
      <c r="ABZ54" s="276"/>
      <c r="ACA54" s="276"/>
      <c r="ACB54" s="276"/>
      <c r="ACC54" s="276"/>
      <c r="ACD54" s="276"/>
      <c r="ACE54" s="276"/>
      <c r="ACF54" s="276"/>
      <c r="ACG54" s="276"/>
      <c r="ACH54" s="276"/>
      <c r="ACI54" s="276"/>
      <c r="ACJ54" s="276"/>
      <c r="ACK54" s="276"/>
      <c r="ACL54" s="276"/>
      <c r="ACM54" s="276"/>
      <c r="ACN54" s="276"/>
      <c r="ACO54" s="276"/>
      <c r="ACP54" s="276"/>
      <c r="ACQ54" s="276"/>
      <c r="ACR54" s="276"/>
      <c r="ACS54" s="276"/>
      <c r="ACT54" s="276"/>
      <c r="ACU54" s="276"/>
      <c r="ACV54" s="276"/>
      <c r="ACW54" s="276"/>
      <c r="ACX54" s="276"/>
      <c r="ACY54" s="276"/>
      <c r="ACZ54" s="276"/>
      <c r="ADA54" s="276"/>
      <c r="ADB54" s="276"/>
      <c r="ADC54" s="276"/>
      <c r="ADD54" s="276"/>
      <c r="ADE54" s="276"/>
      <c r="ADF54" s="276"/>
      <c r="ADG54" s="276"/>
      <c r="ADH54" s="276"/>
      <c r="ADI54" s="276"/>
      <c r="ADJ54" s="276"/>
      <c r="ADK54" s="276"/>
      <c r="ADL54" s="276"/>
      <c r="ADM54" s="276"/>
      <c r="ADN54" s="276"/>
      <c r="ADO54" s="276"/>
      <c r="ADP54" s="276"/>
      <c r="ADQ54" s="276"/>
      <c r="ADR54" s="276"/>
      <c r="ADS54" s="276"/>
      <c r="ADT54" s="276"/>
      <c r="ADU54" s="276"/>
      <c r="ADV54" s="276"/>
      <c r="ADW54" s="276"/>
      <c r="ADX54" s="276"/>
      <c r="ADY54" s="276"/>
      <c r="ADZ54" s="276"/>
      <c r="AEA54" s="276"/>
      <c r="AEB54" s="276"/>
      <c r="AEC54" s="276"/>
      <c r="AED54" s="276"/>
      <c r="AEE54" s="276"/>
      <c r="AEF54" s="276"/>
      <c r="AEG54" s="276"/>
      <c r="AEH54" s="276"/>
      <c r="AEI54" s="276"/>
      <c r="AEJ54" s="276"/>
      <c r="AEK54" s="276"/>
      <c r="AEL54" s="276"/>
      <c r="AEM54" s="276"/>
      <c r="AEN54" s="276"/>
      <c r="AEO54" s="276"/>
      <c r="AEP54" s="276"/>
      <c r="AEQ54" s="276"/>
      <c r="AER54" s="276"/>
      <c r="AES54" s="276"/>
      <c r="AET54" s="276"/>
      <c r="AEU54" s="276"/>
      <c r="AEV54" s="276"/>
      <c r="AEW54" s="276"/>
      <c r="AEX54" s="276"/>
      <c r="AEY54" s="276"/>
      <c r="AEZ54" s="276"/>
      <c r="AFA54" s="276"/>
      <c r="AFB54" s="276"/>
      <c r="AFC54" s="276"/>
      <c r="AFD54" s="276"/>
      <c r="AFE54" s="276"/>
      <c r="AFF54" s="276"/>
      <c r="AFG54" s="276"/>
      <c r="AFH54" s="276"/>
      <c r="AFI54" s="276"/>
      <c r="AFJ54" s="276"/>
      <c r="AFK54" s="276"/>
      <c r="AFL54" s="276"/>
      <c r="AFM54" s="276"/>
      <c r="AFN54" s="276"/>
      <c r="AFO54" s="276"/>
      <c r="AFP54" s="276"/>
      <c r="AFQ54" s="276"/>
      <c r="AFR54" s="276"/>
      <c r="AFS54" s="276"/>
      <c r="AFT54" s="276"/>
      <c r="AFU54" s="276"/>
      <c r="AFV54" s="276"/>
      <c r="AFW54" s="276"/>
      <c r="AFX54" s="276"/>
      <c r="AFY54" s="276"/>
      <c r="AFZ54" s="276"/>
      <c r="AGA54" s="276"/>
      <c r="AGB54" s="276"/>
      <c r="AGC54" s="276"/>
      <c r="AGD54" s="276"/>
      <c r="AGE54" s="276"/>
      <c r="AGF54" s="276"/>
      <c r="AGG54" s="276"/>
      <c r="AGH54" s="276"/>
      <c r="AGI54" s="276"/>
      <c r="AGJ54" s="276"/>
      <c r="AGK54" s="276"/>
      <c r="AGL54" s="276"/>
      <c r="AGM54" s="276"/>
      <c r="AGN54" s="276"/>
      <c r="AGO54" s="276"/>
      <c r="AGP54" s="276"/>
      <c r="AGQ54" s="276"/>
      <c r="AGR54" s="276"/>
      <c r="AGS54" s="276"/>
      <c r="AGT54" s="276"/>
      <c r="AGU54" s="276"/>
      <c r="AGV54" s="276"/>
      <c r="AGW54" s="276"/>
      <c r="AGX54" s="276"/>
      <c r="AGY54" s="276"/>
      <c r="AGZ54" s="276"/>
      <c r="AHA54" s="276"/>
      <c r="AHB54" s="276"/>
      <c r="AHC54" s="276"/>
      <c r="AHD54" s="276"/>
      <c r="AHE54" s="276"/>
      <c r="AHF54" s="276"/>
      <c r="AHG54" s="276"/>
      <c r="AHH54" s="276"/>
      <c r="AHI54" s="276"/>
      <c r="AHJ54" s="276"/>
      <c r="AHK54" s="276"/>
      <c r="AHL54" s="276"/>
      <c r="AHM54" s="276"/>
      <c r="AHN54" s="276"/>
      <c r="AHO54" s="276"/>
      <c r="AHP54" s="276"/>
      <c r="AHQ54" s="276"/>
      <c r="AHR54" s="276"/>
      <c r="AHS54" s="276"/>
      <c r="AHT54" s="276"/>
      <c r="AHU54" s="276"/>
      <c r="AHV54" s="276"/>
      <c r="AHW54" s="276"/>
      <c r="AHX54" s="276"/>
      <c r="AHY54" s="276"/>
      <c r="AHZ54" s="276"/>
      <c r="AIA54" s="276"/>
      <c r="AIB54" s="276"/>
      <c r="AIC54" s="276"/>
      <c r="AID54" s="276"/>
      <c r="AIE54" s="276"/>
      <c r="AIF54" s="276"/>
      <c r="AIG54" s="276"/>
      <c r="AIH54" s="276"/>
      <c r="AII54" s="276"/>
      <c r="AIJ54" s="276"/>
      <c r="AIK54" s="276"/>
      <c r="AIL54" s="276"/>
      <c r="AIM54" s="276"/>
      <c r="AIN54" s="276"/>
      <c r="AIO54" s="276"/>
      <c r="AIP54" s="276"/>
      <c r="AIQ54" s="276"/>
      <c r="AIR54" s="276"/>
      <c r="AIS54" s="276"/>
      <c r="AIT54" s="276"/>
      <c r="AIU54" s="276"/>
      <c r="AIV54" s="276"/>
      <c r="AIW54" s="276"/>
      <c r="AIX54" s="276"/>
      <c r="AIY54" s="276"/>
      <c r="AIZ54" s="276"/>
      <c r="AJA54" s="276"/>
      <c r="AJB54" s="276"/>
      <c r="AJC54" s="276"/>
      <c r="AJD54" s="276"/>
      <c r="AJE54" s="276"/>
      <c r="AJF54" s="276"/>
      <c r="AJG54" s="276"/>
      <c r="AJH54" s="276"/>
      <c r="AJI54" s="276"/>
      <c r="AJJ54" s="276"/>
      <c r="AJK54" s="276"/>
      <c r="AJL54" s="276"/>
      <c r="AJM54" s="276"/>
      <c r="AJN54" s="276"/>
      <c r="AJO54" s="276"/>
      <c r="AJP54" s="276"/>
      <c r="AJQ54" s="276"/>
      <c r="AJR54" s="276"/>
      <c r="AJS54" s="276"/>
      <c r="AJT54" s="276"/>
      <c r="AJU54" s="276"/>
      <c r="AJV54" s="276"/>
      <c r="AJW54" s="276"/>
      <c r="AJX54" s="276"/>
      <c r="AJY54" s="276"/>
      <c r="AJZ54" s="276"/>
      <c r="AKA54" s="276"/>
      <c r="AKB54" s="276"/>
      <c r="AKC54" s="276"/>
      <c r="AKD54" s="276"/>
      <c r="AKE54" s="276"/>
      <c r="AKF54" s="276"/>
    </row>
    <row r="55" spans="1:968" s="174" customFormat="1">
      <c r="A55" s="174" t="s">
        <v>570</v>
      </c>
      <c r="B55" s="679"/>
      <c r="C55" s="686" t="s">
        <v>535</v>
      </c>
      <c r="D55" s="689"/>
      <c r="E55" s="679"/>
      <c r="F55" s="679"/>
      <c r="G55" s="679"/>
      <c r="H55" s="670"/>
      <c r="I55" s="670"/>
      <c r="J55" s="670"/>
      <c r="K55" s="671"/>
      <c r="L55" s="672"/>
      <c r="M55" s="690">
        <v>71503.539999999979</v>
      </c>
      <c r="N55" s="690">
        <v>71503.539999999979</v>
      </c>
      <c r="O55" s="673"/>
      <c r="P55" s="673">
        <f>M55/(1+GasDiscountRate)^1</f>
        <v>66329.814471243022</v>
      </c>
      <c r="Q55" s="673">
        <f>N55/(1+GasDiscountRate)^1</f>
        <v>66329.814471243022</v>
      </c>
      <c r="R55" s="682"/>
      <c r="S55" s="683"/>
      <c r="T55" s="684"/>
      <c r="U55" s="684"/>
      <c r="W55" s="276"/>
      <c r="X55" s="276"/>
      <c r="Y55" s="276"/>
      <c r="Z55" s="276"/>
      <c r="AA55" s="276"/>
      <c r="AB55" s="276"/>
      <c r="AC55" s="276"/>
      <c r="AD55" s="276"/>
      <c r="AE55" s="276"/>
      <c r="AF55" s="276"/>
      <c r="AG55" s="276"/>
      <c r="AH55" s="276"/>
      <c r="AI55" s="276"/>
      <c r="AJ55" s="276"/>
      <c r="AK55" s="276"/>
      <c r="AL55" s="276"/>
      <c r="AM55" s="276"/>
      <c r="AN55" s="276"/>
      <c r="AO55" s="276"/>
      <c r="AP55" s="276"/>
      <c r="AQ55" s="276"/>
      <c r="AR55" s="276"/>
      <c r="AS55" s="276"/>
      <c r="AT55" s="276"/>
      <c r="AU55" s="276"/>
      <c r="AV55" s="276"/>
      <c r="AW55" s="276"/>
      <c r="AX55" s="276"/>
      <c r="AY55" s="276"/>
      <c r="AZ55" s="276"/>
      <c r="BA55" s="276"/>
      <c r="BB55" s="276"/>
      <c r="BC55" s="276"/>
      <c r="BD55" s="276"/>
      <c r="BE55" s="276"/>
      <c r="BF55" s="276"/>
      <c r="BG55" s="276"/>
      <c r="BH55" s="276"/>
      <c r="BI55" s="276"/>
      <c r="BJ55" s="276"/>
      <c r="BK55" s="276"/>
      <c r="BL55" s="276"/>
      <c r="BM55" s="276"/>
      <c r="BN55" s="276"/>
      <c r="BO55" s="276"/>
      <c r="BP55" s="276"/>
      <c r="BQ55" s="276"/>
      <c r="BR55" s="276"/>
      <c r="BS55" s="276"/>
      <c r="BT55" s="276"/>
      <c r="BU55" s="276"/>
      <c r="BV55" s="276"/>
      <c r="BW55" s="276"/>
      <c r="BX55" s="276"/>
      <c r="BY55" s="276"/>
      <c r="BZ55" s="276"/>
      <c r="CA55" s="276"/>
      <c r="CB55" s="276"/>
      <c r="CC55" s="276"/>
      <c r="CD55" s="276"/>
      <c r="CE55" s="276"/>
      <c r="CF55" s="276"/>
      <c r="CG55" s="276"/>
      <c r="CH55" s="276"/>
      <c r="CI55" s="276"/>
      <c r="CJ55" s="276"/>
      <c r="CK55" s="276"/>
      <c r="CL55" s="276"/>
      <c r="CM55" s="276"/>
      <c r="CN55" s="276"/>
      <c r="CO55" s="276"/>
      <c r="CP55" s="276"/>
      <c r="CQ55" s="276"/>
      <c r="CR55" s="276"/>
      <c r="CS55" s="276"/>
      <c r="CT55" s="276"/>
      <c r="CU55" s="276"/>
      <c r="CV55" s="276"/>
      <c r="CW55" s="276"/>
      <c r="CX55" s="276"/>
      <c r="CY55" s="276"/>
      <c r="CZ55" s="276"/>
      <c r="DA55" s="276"/>
      <c r="DB55" s="276"/>
      <c r="DC55" s="276"/>
      <c r="DD55" s="276"/>
      <c r="DE55" s="276"/>
      <c r="DF55" s="276"/>
      <c r="DG55" s="276"/>
      <c r="DH55" s="276"/>
      <c r="DI55" s="276"/>
      <c r="DJ55" s="276"/>
      <c r="DK55" s="276"/>
      <c r="DL55" s="276"/>
      <c r="DM55" s="276"/>
      <c r="DN55" s="276"/>
      <c r="DO55" s="276"/>
      <c r="DP55" s="276"/>
      <c r="DQ55" s="276"/>
      <c r="DR55" s="276"/>
      <c r="DS55" s="276"/>
      <c r="DT55" s="276"/>
      <c r="DU55" s="276"/>
      <c r="DV55" s="276"/>
      <c r="DW55" s="276"/>
      <c r="DX55" s="276"/>
      <c r="DY55" s="276"/>
      <c r="DZ55" s="276"/>
      <c r="EA55" s="276"/>
      <c r="EB55" s="276"/>
      <c r="EC55" s="276"/>
      <c r="ED55" s="276"/>
      <c r="EE55" s="276"/>
      <c r="EF55" s="276"/>
      <c r="EG55" s="276"/>
      <c r="EH55" s="276"/>
      <c r="EI55" s="276"/>
      <c r="EJ55" s="276"/>
      <c r="EK55" s="276"/>
      <c r="EL55" s="276"/>
      <c r="EM55" s="276"/>
      <c r="EN55" s="276"/>
      <c r="EO55" s="276"/>
      <c r="EP55" s="276"/>
      <c r="EQ55" s="276"/>
      <c r="ER55" s="276"/>
      <c r="ES55" s="276"/>
      <c r="ET55" s="276"/>
      <c r="EU55" s="276"/>
      <c r="EV55" s="276"/>
      <c r="EW55" s="276"/>
      <c r="EX55" s="276"/>
      <c r="EY55" s="276"/>
      <c r="EZ55" s="276"/>
      <c r="FA55" s="276"/>
      <c r="FB55" s="276"/>
      <c r="FC55" s="276"/>
      <c r="FD55" s="276"/>
      <c r="FE55" s="276"/>
      <c r="FF55" s="276"/>
      <c r="FG55" s="276"/>
      <c r="FH55" s="276"/>
      <c r="FI55" s="276"/>
      <c r="FJ55" s="276"/>
      <c r="FK55" s="276"/>
      <c r="FL55" s="276"/>
      <c r="FM55" s="276"/>
      <c r="FN55" s="276"/>
      <c r="FO55" s="276"/>
      <c r="FP55" s="276"/>
      <c r="FQ55" s="276"/>
      <c r="FR55" s="276"/>
      <c r="FS55" s="276"/>
      <c r="FT55" s="276"/>
      <c r="FU55" s="276"/>
      <c r="FV55" s="276"/>
      <c r="FW55" s="276"/>
      <c r="FX55" s="276"/>
      <c r="FY55" s="276"/>
      <c r="FZ55" s="276"/>
      <c r="GA55" s="276"/>
      <c r="GB55" s="276"/>
      <c r="GC55" s="276"/>
      <c r="GD55" s="276"/>
      <c r="GE55" s="276"/>
      <c r="GF55" s="276"/>
      <c r="GG55" s="276"/>
      <c r="GH55" s="276"/>
      <c r="GI55" s="276"/>
      <c r="GJ55" s="276"/>
      <c r="GK55" s="276"/>
      <c r="GL55" s="276"/>
      <c r="GM55" s="276"/>
      <c r="GN55" s="276"/>
      <c r="GO55" s="276"/>
      <c r="GP55" s="276"/>
      <c r="GQ55" s="276"/>
      <c r="GR55" s="276"/>
      <c r="GS55" s="276"/>
      <c r="GT55" s="276"/>
      <c r="GU55" s="276"/>
      <c r="GV55" s="276"/>
      <c r="GW55" s="276"/>
      <c r="GX55" s="276"/>
      <c r="GY55" s="276"/>
      <c r="GZ55" s="276"/>
      <c r="HA55" s="276"/>
      <c r="HB55" s="276"/>
      <c r="HC55" s="276"/>
      <c r="HD55" s="276"/>
      <c r="HE55" s="276"/>
      <c r="HF55" s="276"/>
      <c r="HG55" s="276"/>
      <c r="HH55" s="276"/>
      <c r="HI55" s="276"/>
      <c r="HJ55" s="276"/>
      <c r="HK55" s="276"/>
      <c r="HL55" s="276"/>
      <c r="HM55" s="276"/>
      <c r="HN55" s="276"/>
      <c r="HO55" s="276"/>
      <c r="HP55" s="276"/>
      <c r="HQ55" s="276"/>
      <c r="HR55" s="276"/>
      <c r="HS55" s="276"/>
      <c r="HT55" s="276"/>
      <c r="HU55" s="276"/>
      <c r="HV55" s="276"/>
      <c r="HW55" s="276"/>
      <c r="HX55" s="276"/>
      <c r="HY55" s="276"/>
      <c r="HZ55" s="276"/>
      <c r="IA55" s="276"/>
      <c r="IB55" s="276"/>
      <c r="IC55" s="276"/>
      <c r="ID55" s="276"/>
      <c r="IE55" s="276"/>
      <c r="IF55" s="276"/>
      <c r="IG55" s="276"/>
      <c r="IH55" s="276"/>
      <c r="II55" s="276"/>
      <c r="IJ55" s="276"/>
      <c r="IK55" s="276"/>
      <c r="IL55" s="276"/>
      <c r="IM55" s="276"/>
      <c r="IN55" s="276"/>
      <c r="IO55" s="276"/>
      <c r="IP55" s="276"/>
      <c r="IQ55" s="276"/>
      <c r="IR55" s="276"/>
      <c r="IS55" s="276"/>
      <c r="IT55" s="276"/>
      <c r="IU55" s="276"/>
      <c r="IV55" s="276"/>
      <c r="IW55" s="276"/>
      <c r="IX55" s="276"/>
      <c r="IY55" s="276"/>
      <c r="IZ55" s="276"/>
      <c r="JA55" s="276"/>
      <c r="JB55" s="276"/>
      <c r="JC55" s="276"/>
      <c r="JD55" s="276"/>
      <c r="JE55" s="276"/>
      <c r="JF55" s="276"/>
      <c r="JG55" s="276"/>
      <c r="JH55" s="276"/>
      <c r="JI55" s="276"/>
      <c r="JJ55" s="276"/>
      <c r="JK55" s="276"/>
      <c r="JL55" s="276"/>
      <c r="JM55" s="276"/>
      <c r="JN55" s="276"/>
      <c r="JO55" s="276"/>
      <c r="JP55" s="276"/>
      <c r="JQ55" s="276"/>
      <c r="JR55" s="276"/>
      <c r="JS55" s="276"/>
      <c r="JT55" s="276"/>
      <c r="JU55" s="276"/>
      <c r="JV55" s="276"/>
      <c r="JW55" s="276"/>
      <c r="JX55" s="276"/>
      <c r="JY55" s="276"/>
      <c r="JZ55" s="276"/>
      <c r="KA55" s="276"/>
      <c r="KB55" s="276"/>
      <c r="KC55" s="276"/>
      <c r="KD55" s="276"/>
      <c r="KE55" s="276"/>
      <c r="KF55" s="276"/>
      <c r="KG55" s="276"/>
      <c r="KH55" s="276"/>
      <c r="KI55" s="276"/>
      <c r="KJ55" s="276"/>
      <c r="KK55" s="276"/>
      <c r="KL55" s="276"/>
      <c r="KM55" s="276"/>
      <c r="KN55" s="276"/>
      <c r="KO55" s="276"/>
      <c r="KP55" s="276"/>
      <c r="KQ55" s="276"/>
      <c r="KR55" s="276"/>
      <c r="KS55" s="276"/>
      <c r="KT55" s="276"/>
      <c r="KU55" s="276"/>
      <c r="KV55" s="276"/>
      <c r="KW55" s="276"/>
      <c r="KX55" s="276"/>
      <c r="KY55" s="276"/>
      <c r="KZ55" s="276"/>
      <c r="LA55" s="276"/>
      <c r="LB55" s="276"/>
      <c r="LC55" s="276"/>
      <c r="LD55" s="276"/>
      <c r="LE55" s="276"/>
      <c r="LF55" s="276"/>
      <c r="LG55" s="276"/>
      <c r="LH55" s="276"/>
      <c r="LI55" s="276"/>
      <c r="LJ55" s="276"/>
      <c r="LK55" s="276"/>
      <c r="LL55" s="276"/>
      <c r="LM55" s="276"/>
      <c r="LN55" s="276"/>
      <c r="LO55" s="276"/>
      <c r="LP55" s="276"/>
      <c r="LQ55" s="276"/>
      <c r="LR55" s="276"/>
      <c r="LS55" s="276"/>
      <c r="LT55" s="276"/>
      <c r="LU55" s="276"/>
      <c r="LV55" s="276"/>
      <c r="LW55" s="276"/>
      <c r="LX55" s="276"/>
      <c r="LY55" s="276"/>
      <c r="LZ55" s="276"/>
      <c r="MA55" s="276"/>
      <c r="MB55" s="276"/>
      <c r="MC55" s="276"/>
      <c r="MD55" s="276"/>
      <c r="ME55" s="276"/>
      <c r="MF55" s="276"/>
      <c r="MG55" s="276"/>
      <c r="MH55" s="276"/>
      <c r="MI55" s="276"/>
      <c r="MJ55" s="276"/>
      <c r="MK55" s="276"/>
      <c r="ML55" s="276"/>
      <c r="MM55" s="276"/>
      <c r="MN55" s="276"/>
      <c r="MO55" s="276"/>
      <c r="MP55" s="276"/>
      <c r="MQ55" s="276"/>
      <c r="MR55" s="276"/>
      <c r="MS55" s="276"/>
      <c r="MT55" s="276"/>
      <c r="MU55" s="276"/>
      <c r="MV55" s="276"/>
      <c r="MW55" s="276"/>
      <c r="MX55" s="276"/>
      <c r="MY55" s="276"/>
      <c r="MZ55" s="276"/>
      <c r="NA55" s="276"/>
      <c r="NB55" s="276"/>
      <c r="NC55" s="276"/>
      <c r="ND55" s="276"/>
      <c r="NE55" s="276"/>
      <c r="NF55" s="276"/>
      <c r="NG55" s="276"/>
      <c r="NH55" s="276"/>
      <c r="NI55" s="276"/>
      <c r="NJ55" s="276"/>
      <c r="NK55" s="276"/>
      <c r="NL55" s="276"/>
      <c r="NM55" s="276"/>
      <c r="NN55" s="276"/>
      <c r="NO55" s="276"/>
      <c r="NP55" s="276"/>
      <c r="NQ55" s="276"/>
      <c r="NR55" s="276"/>
      <c r="NS55" s="276"/>
      <c r="NT55" s="276"/>
      <c r="NU55" s="276"/>
      <c r="NV55" s="276"/>
      <c r="NW55" s="276"/>
      <c r="NX55" s="276"/>
      <c r="NY55" s="276"/>
      <c r="NZ55" s="276"/>
      <c r="OA55" s="276"/>
      <c r="OB55" s="276"/>
      <c r="OC55" s="276"/>
      <c r="OD55" s="276"/>
      <c r="OE55" s="276"/>
      <c r="OF55" s="276"/>
      <c r="OG55" s="276"/>
      <c r="OH55" s="276"/>
      <c r="OI55" s="276"/>
      <c r="OJ55" s="276"/>
      <c r="OK55" s="276"/>
      <c r="OL55" s="276"/>
      <c r="OM55" s="276"/>
      <c r="ON55" s="276"/>
      <c r="OO55" s="276"/>
      <c r="OP55" s="276"/>
      <c r="OQ55" s="276"/>
      <c r="OR55" s="276"/>
      <c r="OS55" s="276"/>
      <c r="OT55" s="276"/>
      <c r="OU55" s="276"/>
      <c r="OV55" s="276"/>
      <c r="OW55" s="276"/>
      <c r="OX55" s="276"/>
      <c r="OY55" s="276"/>
      <c r="OZ55" s="276"/>
      <c r="PA55" s="276"/>
      <c r="PB55" s="276"/>
      <c r="PC55" s="276"/>
      <c r="PD55" s="276"/>
      <c r="PE55" s="276"/>
      <c r="PF55" s="276"/>
      <c r="PG55" s="276"/>
      <c r="PH55" s="276"/>
      <c r="PI55" s="276"/>
      <c r="PJ55" s="276"/>
      <c r="PK55" s="276"/>
      <c r="PL55" s="276"/>
      <c r="PM55" s="276"/>
      <c r="PN55" s="276"/>
      <c r="PO55" s="276"/>
      <c r="PP55" s="276"/>
      <c r="PQ55" s="276"/>
      <c r="PR55" s="276"/>
      <c r="PS55" s="276"/>
      <c r="PT55" s="276"/>
      <c r="PU55" s="276"/>
      <c r="PV55" s="276"/>
      <c r="PW55" s="276"/>
      <c r="PX55" s="276"/>
      <c r="PY55" s="276"/>
      <c r="PZ55" s="276"/>
      <c r="QA55" s="276"/>
      <c r="QB55" s="276"/>
      <c r="QC55" s="276"/>
      <c r="QD55" s="276"/>
      <c r="QE55" s="276"/>
      <c r="QF55" s="276"/>
      <c r="QG55" s="276"/>
      <c r="QH55" s="276"/>
      <c r="QI55" s="276"/>
      <c r="QJ55" s="276"/>
      <c r="QK55" s="276"/>
      <c r="QL55" s="276"/>
      <c r="QM55" s="276"/>
      <c r="QN55" s="276"/>
      <c r="QO55" s="276"/>
      <c r="QP55" s="276"/>
      <c r="QQ55" s="276"/>
      <c r="QR55" s="276"/>
      <c r="QS55" s="276"/>
      <c r="QT55" s="276"/>
      <c r="QU55" s="276"/>
      <c r="QV55" s="276"/>
      <c r="QW55" s="276"/>
      <c r="QX55" s="276"/>
      <c r="QY55" s="276"/>
      <c r="QZ55" s="276"/>
      <c r="RA55" s="276"/>
      <c r="RB55" s="276"/>
      <c r="RC55" s="276"/>
      <c r="RD55" s="276"/>
      <c r="RE55" s="276"/>
      <c r="RF55" s="276"/>
      <c r="RG55" s="276"/>
      <c r="RH55" s="276"/>
      <c r="RI55" s="276"/>
      <c r="RJ55" s="276"/>
      <c r="RK55" s="276"/>
      <c r="RL55" s="276"/>
      <c r="RM55" s="276"/>
      <c r="RN55" s="276"/>
      <c r="RO55" s="276"/>
      <c r="RP55" s="276"/>
      <c r="RQ55" s="276"/>
      <c r="RR55" s="276"/>
      <c r="RS55" s="276"/>
      <c r="RT55" s="276"/>
      <c r="RU55" s="276"/>
      <c r="RV55" s="276"/>
      <c r="RW55" s="276"/>
      <c r="RX55" s="276"/>
      <c r="RY55" s="276"/>
      <c r="RZ55" s="276"/>
      <c r="SA55" s="276"/>
      <c r="SB55" s="276"/>
      <c r="SC55" s="276"/>
      <c r="SD55" s="276"/>
      <c r="SE55" s="276"/>
      <c r="SF55" s="276"/>
      <c r="SG55" s="276"/>
      <c r="SH55" s="276"/>
      <c r="SI55" s="276"/>
      <c r="SJ55" s="276"/>
      <c r="SK55" s="276"/>
      <c r="SL55" s="276"/>
      <c r="SM55" s="276"/>
      <c r="SN55" s="276"/>
      <c r="SO55" s="276"/>
      <c r="SP55" s="276"/>
      <c r="SQ55" s="276"/>
      <c r="SR55" s="276"/>
      <c r="SS55" s="276"/>
      <c r="ST55" s="276"/>
      <c r="SU55" s="276"/>
      <c r="SV55" s="276"/>
      <c r="SW55" s="276"/>
      <c r="SX55" s="276"/>
      <c r="SY55" s="276"/>
      <c r="SZ55" s="276"/>
      <c r="TA55" s="276"/>
      <c r="TB55" s="276"/>
      <c r="TC55" s="276"/>
      <c r="TD55" s="276"/>
      <c r="TE55" s="276"/>
      <c r="TF55" s="276"/>
      <c r="TG55" s="276"/>
      <c r="TH55" s="276"/>
      <c r="TI55" s="276"/>
      <c r="TJ55" s="276"/>
      <c r="TK55" s="276"/>
      <c r="TL55" s="276"/>
      <c r="TM55" s="276"/>
      <c r="TN55" s="276"/>
      <c r="TO55" s="276"/>
      <c r="TP55" s="276"/>
      <c r="TQ55" s="276"/>
      <c r="TR55" s="276"/>
      <c r="TS55" s="276"/>
      <c r="TT55" s="276"/>
      <c r="TU55" s="276"/>
      <c r="TV55" s="276"/>
      <c r="TW55" s="276"/>
      <c r="TX55" s="276"/>
      <c r="TY55" s="276"/>
      <c r="TZ55" s="276"/>
      <c r="UA55" s="276"/>
      <c r="UB55" s="276"/>
      <c r="UC55" s="276"/>
      <c r="UD55" s="276"/>
      <c r="UE55" s="276"/>
      <c r="UF55" s="276"/>
      <c r="UG55" s="276"/>
      <c r="UH55" s="276"/>
      <c r="UI55" s="276"/>
      <c r="UJ55" s="276"/>
      <c r="UK55" s="276"/>
      <c r="UL55" s="276"/>
      <c r="UM55" s="276"/>
      <c r="UN55" s="276"/>
      <c r="UO55" s="276"/>
      <c r="UP55" s="276"/>
      <c r="UQ55" s="276"/>
      <c r="UR55" s="276"/>
      <c r="US55" s="276"/>
      <c r="UT55" s="276"/>
      <c r="UU55" s="276"/>
      <c r="UV55" s="276"/>
      <c r="UW55" s="276"/>
      <c r="UX55" s="276"/>
      <c r="UY55" s="276"/>
      <c r="UZ55" s="276"/>
      <c r="VA55" s="276"/>
      <c r="VB55" s="276"/>
      <c r="VC55" s="276"/>
      <c r="VD55" s="276"/>
      <c r="VE55" s="276"/>
      <c r="VF55" s="276"/>
      <c r="VG55" s="276"/>
      <c r="VH55" s="276"/>
      <c r="VI55" s="276"/>
      <c r="VJ55" s="276"/>
      <c r="VK55" s="276"/>
      <c r="VL55" s="276"/>
      <c r="VM55" s="276"/>
      <c r="VN55" s="276"/>
      <c r="VO55" s="276"/>
      <c r="VP55" s="276"/>
      <c r="VQ55" s="276"/>
      <c r="VR55" s="276"/>
      <c r="VS55" s="276"/>
      <c r="VT55" s="276"/>
      <c r="VU55" s="276"/>
      <c r="VV55" s="276"/>
      <c r="VW55" s="276"/>
      <c r="VX55" s="276"/>
      <c r="VY55" s="276"/>
      <c r="VZ55" s="276"/>
      <c r="WA55" s="276"/>
      <c r="WB55" s="276"/>
      <c r="WC55" s="276"/>
      <c r="WD55" s="276"/>
      <c r="WE55" s="276"/>
      <c r="WF55" s="276"/>
      <c r="WG55" s="276"/>
      <c r="WH55" s="276"/>
      <c r="WI55" s="276"/>
      <c r="WJ55" s="276"/>
      <c r="WK55" s="276"/>
      <c r="WL55" s="276"/>
      <c r="WM55" s="276"/>
      <c r="WN55" s="276"/>
      <c r="WO55" s="276"/>
      <c r="WP55" s="276"/>
      <c r="WQ55" s="276"/>
      <c r="WR55" s="276"/>
      <c r="WS55" s="276"/>
      <c r="WT55" s="276"/>
      <c r="WU55" s="276"/>
      <c r="WV55" s="276"/>
      <c r="WW55" s="276"/>
      <c r="WX55" s="276"/>
      <c r="WY55" s="276"/>
      <c r="WZ55" s="276"/>
      <c r="XA55" s="276"/>
      <c r="XB55" s="276"/>
      <c r="XC55" s="276"/>
      <c r="XD55" s="276"/>
      <c r="XE55" s="276"/>
      <c r="XF55" s="276"/>
      <c r="XG55" s="276"/>
      <c r="XH55" s="276"/>
      <c r="XI55" s="276"/>
      <c r="XJ55" s="276"/>
      <c r="XK55" s="276"/>
      <c r="XL55" s="276"/>
      <c r="XM55" s="276"/>
      <c r="XN55" s="276"/>
      <c r="XO55" s="276"/>
      <c r="XP55" s="276"/>
      <c r="XQ55" s="276"/>
      <c r="XR55" s="276"/>
      <c r="XS55" s="276"/>
      <c r="XT55" s="276"/>
      <c r="XU55" s="276"/>
      <c r="XV55" s="276"/>
      <c r="XW55" s="276"/>
      <c r="XX55" s="276"/>
      <c r="XY55" s="276"/>
      <c r="XZ55" s="276"/>
      <c r="YA55" s="276"/>
      <c r="YB55" s="276"/>
      <c r="YC55" s="276"/>
      <c r="YD55" s="276"/>
      <c r="YE55" s="276"/>
      <c r="YF55" s="276"/>
      <c r="YG55" s="276"/>
      <c r="YH55" s="276"/>
      <c r="YI55" s="276"/>
      <c r="YJ55" s="276"/>
      <c r="YK55" s="276"/>
      <c r="YL55" s="276"/>
      <c r="YM55" s="276"/>
      <c r="YN55" s="276"/>
      <c r="YO55" s="276"/>
      <c r="YP55" s="276"/>
      <c r="YQ55" s="276"/>
      <c r="YR55" s="276"/>
      <c r="YS55" s="276"/>
      <c r="YT55" s="276"/>
      <c r="YU55" s="276"/>
      <c r="YV55" s="276"/>
      <c r="YW55" s="276"/>
      <c r="YX55" s="276"/>
      <c r="YY55" s="276"/>
      <c r="YZ55" s="276"/>
      <c r="ZA55" s="276"/>
      <c r="ZB55" s="276"/>
      <c r="ZC55" s="276"/>
      <c r="ZD55" s="276"/>
      <c r="ZE55" s="276"/>
      <c r="ZF55" s="276"/>
      <c r="ZG55" s="276"/>
      <c r="ZH55" s="276"/>
      <c r="ZI55" s="276"/>
      <c r="ZJ55" s="276"/>
      <c r="ZK55" s="276"/>
      <c r="ZL55" s="276"/>
      <c r="ZM55" s="276"/>
      <c r="ZN55" s="276"/>
      <c r="ZO55" s="276"/>
      <c r="ZP55" s="276"/>
      <c r="ZQ55" s="276"/>
      <c r="ZR55" s="276"/>
      <c r="ZS55" s="276"/>
      <c r="ZT55" s="276"/>
      <c r="ZU55" s="276"/>
      <c r="ZV55" s="276"/>
      <c r="ZW55" s="276"/>
      <c r="ZX55" s="276"/>
      <c r="ZY55" s="276"/>
      <c r="ZZ55" s="276"/>
      <c r="AAA55" s="276"/>
      <c r="AAB55" s="276"/>
      <c r="AAC55" s="276"/>
      <c r="AAD55" s="276"/>
      <c r="AAE55" s="276"/>
      <c r="AAF55" s="276"/>
      <c r="AAG55" s="276"/>
      <c r="AAH55" s="276"/>
      <c r="AAI55" s="276"/>
      <c r="AAJ55" s="276"/>
      <c r="AAK55" s="276"/>
      <c r="AAL55" s="276"/>
      <c r="AAM55" s="276"/>
      <c r="AAN55" s="276"/>
      <c r="AAO55" s="276"/>
      <c r="AAP55" s="276"/>
      <c r="AAQ55" s="276"/>
      <c r="AAR55" s="276"/>
      <c r="AAS55" s="276"/>
      <c r="AAT55" s="276"/>
      <c r="AAU55" s="276"/>
      <c r="AAV55" s="276"/>
      <c r="AAW55" s="276"/>
      <c r="AAX55" s="276"/>
      <c r="AAY55" s="276"/>
      <c r="AAZ55" s="276"/>
      <c r="ABA55" s="276"/>
      <c r="ABB55" s="276"/>
      <c r="ABC55" s="276"/>
      <c r="ABD55" s="276"/>
      <c r="ABE55" s="276"/>
      <c r="ABF55" s="276"/>
      <c r="ABG55" s="276"/>
      <c r="ABH55" s="276"/>
      <c r="ABI55" s="276"/>
      <c r="ABJ55" s="276"/>
      <c r="ABK55" s="276"/>
      <c r="ABL55" s="276"/>
      <c r="ABM55" s="276"/>
      <c r="ABN55" s="276"/>
      <c r="ABO55" s="276"/>
      <c r="ABP55" s="276"/>
      <c r="ABQ55" s="276"/>
      <c r="ABR55" s="276"/>
      <c r="ABS55" s="276"/>
      <c r="ABT55" s="276"/>
      <c r="ABU55" s="276"/>
      <c r="ABV55" s="276"/>
      <c r="ABW55" s="276"/>
      <c r="ABX55" s="276"/>
      <c r="ABY55" s="276"/>
      <c r="ABZ55" s="276"/>
      <c r="ACA55" s="276"/>
      <c r="ACB55" s="276"/>
      <c r="ACC55" s="276"/>
      <c r="ACD55" s="276"/>
      <c r="ACE55" s="276"/>
      <c r="ACF55" s="276"/>
      <c r="ACG55" s="276"/>
      <c r="ACH55" s="276"/>
      <c r="ACI55" s="276"/>
      <c r="ACJ55" s="276"/>
      <c r="ACK55" s="276"/>
      <c r="ACL55" s="276"/>
      <c r="ACM55" s="276"/>
      <c r="ACN55" s="276"/>
      <c r="ACO55" s="276"/>
      <c r="ACP55" s="276"/>
      <c r="ACQ55" s="276"/>
      <c r="ACR55" s="276"/>
      <c r="ACS55" s="276"/>
      <c r="ACT55" s="276"/>
      <c r="ACU55" s="276"/>
      <c r="ACV55" s="276"/>
      <c r="ACW55" s="276"/>
      <c r="ACX55" s="276"/>
      <c r="ACY55" s="276"/>
      <c r="ACZ55" s="276"/>
      <c r="ADA55" s="276"/>
      <c r="ADB55" s="276"/>
      <c r="ADC55" s="276"/>
      <c r="ADD55" s="276"/>
      <c r="ADE55" s="276"/>
      <c r="ADF55" s="276"/>
      <c r="ADG55" s="276"/>
      <c r="ADH55" s="276"/>
      <c r="ADI55" s="276"/>
      <c r="ADJ55" s="276"/>
      <c r="ADK55" s="276"/>
      <c r="ADL55" s="276"/>
      <c r="ADM55" s="276"/>
      <c r="ADN55" s="276"/>
      <c r="ADO55" s="276"/>
      <c r="ADP55" s="276"/>
      <c r="ADQ55" s="276"/>
      <c r="ADR55" s="276"/>
      <c r="ADS55" s="276"/>
      <c r="ADT55" s="276"/>
      <c r="ADU55" s="276"/>
      <c r="ADV55" s="276"/>
      <c r="ADW55" s="276"/>
      <c r="ADX55" s="276"/>
      <c r="ADY55" s="276"/>
      <c r="ADZ55" s="276"/>
      <c r="AEA55" s="276"/>
      <c r="AEB55" s="276"/>
      <c r="AEC55" s="276"/>
      <c r="AED55" s="276"/>
      <c r="AEE55" s="276"/>
      <c r="AEF55" s="276"/>
      <c r="AEG55" s="276"/>
      <c r="AEH55" s="276"/>
      <c r="AEI55" s="276"/>
      <c r="AEJ55" s="276"/>
      <c r="AEK55" s="276"/>
      <c r="AEL55" s="276"/>
      <c r="AEM55" s="276"/>
      <c r="AEN55" s="276"/>
      <c r="AEO55" s="276"/>
      <c r="AEP55" s="276"/>
      <c r="AEQ55" s="276"/>
      <c r="AER55" s="276"/>
      <c r="AES55" s="276"/>
      <c r="AET55" s="276"/>
      <c r="AEU55" s="276"/>
      <c r="AEV55" s="276"/>
      <c r="AEW55" s="276"/>
      <c r="AEX55" s="276"/>
      <c r="AEY55" s="276"/>
      <c r="AEZ55" s="276"/>
      <c r="AFA55" s="276"/>
      <c r="AFB55" s="276"/>
      <c r="AFC55" s="276"/>
      <c r="AFD55" s="276"/>
      <c r="AFE55" s="276"/>
      <c r="AFF55" s="276"/>
      <c r="AFG55" s="276"/>
      <c r="AFH55" s="276"/>
      <c r="AFI55" s="276"/>
      <c r="AFJ55" s="276"/>
      <c r="AFK55" s="276"/>
      <c r="AFL55" s="276"/>
      <c r="AFM55" s="276"/>
      <c r="AFN55" s="276"/>
      <c r="AFO55" s="276"/>
      <c r="AFP55" s="276"/>
      <c r="AFQ55" s="276"/>
      <c r="AFR55" s="276"/>
      <c r="AFS55" s="276"/>
      <c r="AFT55" s="276"/>
      <c r="AFU55" s="276"/>
      <c r="AFV55" s="276"/>
      <c r="AFW55" s="276"/>
      <c r="AFX55" s="276"/>
      <c r="AFY55" s="276"/>
      <c r="AFZ55" s="276"/>
      <c r="AGA55" s="276"/>
      <c r="AGB55" s="276"/>
      <c r="AGC55" s="276"/>
      <c r="AGD55" s="276"/>
      <c r="AGE55" s="276"/>
      <c r="AGF55" s="276"/>
      <c r="AGG55" s="276"/>
      <c r="AGH55" s="276"/>
      <c r="AGI55" s="276"/>
      <c r="AGJ55" s="276"/>
      <c r="AGK55" s="276"/>
      <c r="AGL55" s="276"/>
      <c r="AGM55" s="276"/>
      <c r="AGN55" s="276"/>
      <c r="AGO55" s="276"/>
      <c r="AGP55" s="276"/>
      <c r="AGQ55" s="276"/>
      <c r="AGR55" s="276"/>
      <c r="AGS55" s="276"/>
      <c r="AGT55" s="276"/>
      <c r="AGU55" s="276"/>
      <c r="AGV55" s="276"/>
      <c r="AGW55" s="276"/>
      <c r="AGX55" s="276"/>
      <c r="AGY55" s="276"/>
      <c r="AGZ55" s="276"/>
      <c r="AHA55" s="276"/>
      <c r="AHB55" s="276"/>
      <c r="AHC55" s="276"/>
      <c r="AHD55" s="276"/>
      <c r="AHE55" s="276"/>
      <c r="AHF55" s="276"/>
      <c r="AHG55" s="276"/>
      <c r="AHH55" s="276"/>
      <c r="AHI55" s="276"/>
      <c r="AHJ55" s="276"/>
      <c r="AHK55" s="276"/>
      <c r="AHL55" s="276"/>
      <c r="AHM55" s="276"/>
      <c r="AHN55" s="276"/>
      <c r="AHO55" s="276"/>
      <c r="AHP55" s="276"/>
      <c r="AHQ55" s="276"/>
      <c r="AHR55" s="276"/>
      <c r="AHS55" s="276"/>
      <c r="AHT55" s="276"/>
      <c r="AHU55" s="276"/>
      <c r="AHV55" s="276"/>
      <c r="AHW55" s="276"/>
      <c r="AHX55" s="276"/>
      <c r="AHY55" s="276"/>
      <c r="AHZ55" s="276"/>
      <c r="AIA55" s="276"/>
      <c r="AIB55" s="276"/>
      <c r="AIC55" s="276"/>
      <c r="AID55" s="276"/>
      <c r="AIE55" s="276"/>
      <c r="AIF55" s="276"/>
      <c r="AIG55" s="276"/>
      <c r="AIH55" s="276"/>
      <c r="AII55" s="276"/>
      <c r="AIJ55" s="276"/>
      <c r="AIK55" s="276"/>
      <c r="AIL55" s="276"/>
      <c r="AIM55" s="276"/>
      <c r="AIN55" s="276"/>
      <c r="AIO55" s="276"/>
      <c r="AIP55" s="276"/>
      <c r="AIQ55" s="276"/>
      <c r="AIR55" s="276"/>
      <c r="AIS55" s="276"/>
      <c r="AIT55" s="276"/>
      <c r="AIU55" s="276"/>
      <c r="AIV55" s="276"/>
      <c r="AIW55" s="276"/>
      <c r="AIX55" s="276"/>
      <c r="AIY55" s="276"/>
      <c r="AIZ55" s="276"/>
      <c r="AJA55" s="276"/>
      <c r="AJB55" s="276"/>
      <c r="AJC55" s="276"/>
      <c r="AJD55" s="276"/>
      <c r="AJE55" s="276"/>
      <c r="AJF55" s="276"/>
      <c r="AJG55" s="276"/>
      <c r="AJH55" s="276"/>
      <c r="AJI55" s="276"/>
      <c r="AJJ55" s="276"/>
      <c r="AJK55" s="276"/>
      <c r="AJL55" s="276"/>
      <c r="AJM55" s="276"/>
      <c r="AJN55" s="276"/>
      <c r="AJO55" s="276"/>
      <c r="AJP55" s="276"/>
      <c r="AJQ55" s="276"/>
      <c r="AJR55" s="276"/>
      <c r="AJS55" s="276"/>
      <c r="AJT55" s="276"/>
      <c r="AJU55" s="276"/>
      <c r="AJV55" s="276"/>
      <c r="AJW55" s="276"/>
      <c r="AJX55" s="276"/>
      <c r="AJY55" s="276"/>
      <c r="AJZ55" s="276"/>
      <c r="AKA55" s="276"/>
      <c r="AKB55" s="276"/>
      <c r="AKC55" s="276"/>
      <c r="AKD55" s="276"/>
      <c r="AKE55" s="276"/>
      <c r="AKF55" s="276"/>
    </row>
    <row r="56" spans="1:968" s="174" customFormat="1">
      <c r="B56" s="194"/>
      <c r="C56" s="193" t="s">
        <v>211</v>
      </c>
      <c r="D56" s="193"/>
      <c r="E56" s="204"/>
      <c r="F56" s="204"/>
      <c r="G56" s="204"/>
      <c r="H56" s="196"/>
      <c r="I56" s="196"/>
      <c r="J56" s="196"/>
      <c r="K56" s="197"/>
      <c r="L56" s="198"/>
      <c r="M56" s="199">
        <f>SUM(M38,M43,M49:M55)</f>
        <v>935599.7</v>
      </c>
      <c r="N56" s="199">
        <f>SUM(N38,N43,N49:N55)</f>
        <v>935599.7</v>
      </c>
      <c r="O56" s="199">
        <f>SUM(O38,O43,O49:O55)</f>
        <v>0</v>
      </c>
      <c r="P56" s="199">
        <f>SUM(P38,P43,P49:P55)</f>
        <v>867903.24675324687</v>
      </c>
      <c r="Q56" s="199">
        <f>SUM(Q38,Q43,Q49:Q55)</f>
        <v>867903.24675324687</v>
      </c>
      <c r="R56" s="200"/>
      <c r="S56" s="267"/>
      <c r="T56" s="211"/>
      <c r="U56" s="211"/>
      <c r="W56" s="276"/>
      <c r="X56" s="276"/>
      <c r="Y56" s="276"/>
      <c r="Z56" s="276"/>
      <c r="AA56" s="276"/>
      <c r="AB56" s="276"/>
      <c r="AC56" s="276"/>
      <c r="AD56" s="276"/>
      <c r="AE56" s="276"/>
      <c r="AF56" s="276"/>
      <c r="AG56" s="276"/>
      <c r="AH56" s="276"/>
      <c r="AI56" s="276"/>
      <c r="AJ56" s="276"/>
      <c r="AK56" s="276"/>
      <c r="AL56" s="276"/>
      <c r="AM56" s="276"/>
      <c r="AN56" s="276"/>
      <c r="AO56" s="276"/>
      <c r="AP56" s="276"/>
      <c r="AQ56" s="276"/>
      <c r="AR56" s="276"/>
      <c r="AS56" s="276"/>
      <c r="AT56" s="276"/>
      <c r="AU56" s="276"/>
      <c r="AV56" s="276"/>
      <c r="AW56" s="276"/>
      <c r="AX56" s="276"/>
      <c r="AY56" s="276"/>
      <c r="AZ56" s="276"/>
      <c r="BA56" s="276"/>
      <c r="BB56" s="276"/>
      <c r="BC56" s="276"/>
      <c r="BD56" s="276"/>
      <c r="BE56" s="276"/>
      <c r="BF56" s="276"/>
      <c r="BG56" s="276"/>
      <c r="BH56" s="276"/>
      <c r="BI56" s="276"/>
      <c r="BJ56" s="276"/>
      <c r="BK56" s="276"/>
      <c r="BL56" s="276"/>
      <c r="BM56" s="276"/>
      <c r="BN56" s="276"/>
      <c r="BO56" s="276"/>
      <c r="BP56" s="276"/>
      <c r="BQ56" s="276"/>
      <c r="BR56" s="276"/>
      <c r="BS56" s="276"/>
      <c r="BT56" s="276"/>
      <c r="BU56" s="276"/>
      <c r="BV56" s="276"/>
      <c r="BW56" s="276"/>
      <c r="BX56" s="276"/>
      <c r="BY56" s="276"/>
      <c r="BZ56" s="276"/>
      <c r="CA56" s="276"/>
      <c r="CB56" s="276"/>
      <c r="CC56" s="276"/>
      <c r="CD56" s="276"/>
      <c r="CE56" s="276"/>
      <c r="CF56" s="276"/>
      <c r="CG56" s="276"/>
      <c r="CH56" s="276"/>
      <c r="CI56" s="276"/>
      <c r="CJ56" s="276"/>
      <c r="CK56" s="276"/>
      <c r="CL56" s="276"/>
      <c r="CM56" s="276"/>
      <c r="CN56" s="276"/>
      <c r="CO56" s="276"/>
      <c r="CP56" s="276"/>
      <c r="CQ56" s="276"/>
      <c r="CR56" s="276"/>
      <c r="CS56" s="276"/>
      <c r="CT56" s="276"/>
      <c r="CU56" s="276"/>
      <c r="CV56" s="276"/>
      <c r="CW56" s="276"/>
      <c r="CX56" s="276"/>
      <c r="CY56" s="276"/>
      <c r="CZ56" s="276"/>
      <c r="DA56" s="276"/>
      <c r="DB56" s="276"/>
      <c r="DC56" s="276"/>
      <c r="DD56" s="276"/>
      <c r="DE56" s="276"/>
      <c r="DF56" s="276"/>
      <c r="DG56" s="276"/>
      <c r="DH56" s="276"/>
      <c r="DI56" s="276"/>
      <c r="DJ56" s="276"/>
      <c r="DK56" s="276"/>
      <c r="DL56" s="276"/>
      <c r="DM56" s="276"/>
      <c r="DN56" s="276"/>
      <c r="DO56" s="276"/>
      <c r="DP56" s="276"/>
      <c r="DQ56" s="276"/>
      <c r="DR56" s="276"/>
      <c r="DS56" s="276"/>
      <c r="DT56" s="276"/>
      <c r="DU56" s="276"/>
      <c r="DV56" s="276"/>
      <c r="DW56" s="276"/>
      <c r="DX56" s="276"/>
      <c r="DY56" s="276"/>
      <c r="DZ56" s="276"/>
      <c r="EA56" s="276"/>
      <c r="EB56" s="276"/>
      <c r="EC56" s="276"/>
      <c r="ED56" s="276"/>
      <c r="EE56" s="276"/>
      <c r="EF56" s="276"/>
      <c r="EG56" s="276"/>
      <c r="EH56" s="276"/>
      <c r="EI56" s="276"/>
      <c r="EJ56" s="276"/>
      <c r="EK56" s="276"/>
      <c r="EL56" s="276"/>
      <c r="EM56" s="276"/>
      <c r="EN56" s="276"/>
      <c r="EO56" s="276"/>
      <c r="EP56" s="276"/>
      <c r="EQ56" s="276"/>
      <c r="ER56" s="276"/>
      <c r="ES56" s="276"/>
      <c r="ET56" s="276"/>
      <c r="EU56" s="276"/>
      <c r="EV56" s="276"/>
      <c r="EW56" s="276"/>
      <c r="EX56" s="276"/>
      <c r="EY56" s="276"/>
      <c r="EZ56" s="276"/>
      <c r="FA56" s="276"/>
      <c r="FB56" s="276"/>
      <c r="FC56" s="276"/>
      <c r="FD56" s="276"/>
      <c r="FE56" s="276"/>
      <c r="FF56" s="276"/>
      <c r="FG56" s="276"/>
      <c r="FH56" s="276"/>
      <c r="FI56" s="276"/>
      <c r="FJ56" s="276"/>
      <c r="FK56" s="276"/>
      <c r="FL56" s="276"/>
      <c r="FM56" s="276"/>
      <c r="FN56" s="276"/>
      <c r="FO56" s="276"/>
      <c r="FP56" s="276"/>
      <c r="FQ56" s="276"/>
      <c r="FR56" s="276"/>
      <c r="FS56" s="276"/>
      <c r="FT56" s="276"/>
      <c r="FU56" s="276"/>
      <c r="FV56" s="276"/>
      <c r="FW56" s="276"/>
      <c r="FX56" s="276"/>
      <c r="FY56" s="276"/>
      <c r="FZ56" s="276"/>
      <c r="GA56" s="276"/>
      <c r="GB56" s="276"/>
      <c r="GC56" s="276"/>
      <c r="GD56" s="276"/>
      <c r="GE56" s="276"/>
      <c r="GF56" s="276"/>
      <c r="GG56" s="276"/>
      <c r="GH56" s="276"/>
      <c r="GI56" s="276"/>
      <c r="GJ56" s="276"/>
      <c r="GK56" s="276"/>
      <c r="GL56" s="276"/>
      <c r="GM56" s="276"/>
      <c r="GN56" s="276"/>
      <c r="GO56" s="276"/>
      <c r="GP56" s="276"/>
      <c r="GQ56" s="276"/>
      <c r="GR56" s="276"/>
      <c r="GS56" s="276"/>
      <c r="GT56" s="276"/>
      <c r="GU56" s="276"/>
      <c r="GV56" s="276"/>
      <c r="GW56" s="276"/>
      <c r="GX56" s="276"/>
      <c r="GY56" s="276"/>
      <c r="GZ56" s="276"/>
      <c r="HA56" s="276"/>
      <c r="HB56" s="276"/>
      <c r="HC56" s="276"/>
      <c r="HD56" s="276"/>
      <c r="HE56" s="276"/>
      <c r="HF56" s="276"/>
      <c r="HG56" s="276"/>
      <c r="HH56" s="276"/>
      <c r="HI56" s="276"/>
      <c r="HJ56" s="276"/>
      <c r="HK56" s="276"/>
      <c r="HL56" s="276"/>
      <c r="HM56" s="276"/>
      <c r="HN56" s="276"/>
      <c r="HO56" s="276"/>
      <c r="HP56" s="276"/>
      <c r="HQ56" s="276"/>
      <c r="HR56" s="276"/>
      <c r="HS56" s="276"/>
      <c r="HT56" s="276"/>
      <c r="HU56" s="276"/>
      <c r="HV56" s="276"/>
      <c r="HW56" s="276"/>
      <c r="HX56" s="276"/>
      <c r="HY56" s="276"/>
      <c r="HZ56" s="276"/>
      <c r="IA56" s="276"/>
      <c r="IB56" s="276"/>
      <c r="IC56" s="276"/>
      <c r="ID56" s="276"/>
      <c r="IE56" s="276"/>
      <c r="IF56" s="276"/>
      <c r="IG56" s="276"/>
      <c r="IH56" s="276"/>
      <c r="II56" s="276"/>
      <c r="IJ56" s="276"/>
      <c r="IK56" s="276"/>
      <c r="IL56" s="276"/>
      <c r="IM56" s="276"/>
      <c r="IN56" s="276"/>
      <c r="IO56" s="276"/>
      <c r="IP56" s="276"/>
      <c r="IQ56" s="276"/>
      <c r="IR56" s="276"/>
      <c r="IS56" s="276"/>
      <c r="IT56" s="276"/>
      <c r="IU56" s="276"/>
      <c r="IV56" s="276"/>
      <c r="IW56" s="276"/>
      <c r="IX56" s="276"/>
      <c r="IY56" s="276"/>
      <c r="IZ56" s="276"/>
      <c r="JA56" s="276"/>
      <c r="JB56" s="276"/>
      <c r="JC56" s="276"/>
      <c r="JD56" s="276"/>
      <c r="JE56" s="276"/>
      <c r="JF56" s="276"/>
      <c r="JG56" s="276"/>
      <c r="JH56" s="276"/>
      <c r="JI56" s="276"/>
      <c r="JJ56" s="276"/>
      <c r="JK56" s="276"/>
      <c r="JL56" s="276"/>
      <c r="JM56" s="276"/>
      <c r="JN56" s="276"/>
      <c r="JO56" s="276"/>
      <c r="JP56" s="276"/>
      <c r="JQ56" s="276"/>
      <c r="JR56" s="276"/>
      <c r="JS56" s="276"/>
      <c r="JT56" s="276"/>
      <c r="JU56" s="276"/>
      <c r="JV56" s="276"/>
      <c r="JW56" s="276"/>
      <c r="JX56" s="276"/>
      <c r="JY56" s="276"/>
      <c r="JZ56" s="276"/>
      <c r="KA56" s="276"/>
      <c r="KB56" s="276"/>
      <c r="KC56" s="276"/>
      <c r="KD56" s="276"/>
      <c r="KE56" s="276"/>
      <c r="KF56" s="276"/>
      <c r="KG56" s="276"/>
      <c r="KH56" s="276"/>
      <c r="KI56" s="276"/>
      <c r="KJ56" s="276"/>
      <c r="KK56" s="276"/>
      <c r="KL56" s="276"/>
      <c r="KM56" s="276"/>
      <c r="KN56" s="276"/>
      <c r="KO56" s="276"/>
      <c r="KP56" s="276"/>
      <c r="KQ56" s="276"/>
      <c r="KR56" s="276"/>
      <c r="KS56" s="276"/>
      <c r="KT56" s="276"/>
      <c r="KU56" s="276"/>
      <c r="KV56" s="276"/>
      <c r="KW56" s="276"/>
      <c r="KX56" s="276"/>
      <c r="KY56" s="276"/>
      <c r="KZ56" s="276"/>
      <c r="LA56" s="276"/>
      <c r="LB56" s="276"/>
      <c r="LC56" s="276"/>
      <c r="LD56" s="276"/>
      <c r="LE56" s="276"/>
      <c r="LF56" s="276"/>
      <c r="LG56" s="276"/>
      <c r="LH56" s="276"/>
      <c r="LI56" s="276"/>
      <c r="LJ56" s="276"/>
      <c r="LK56" s="276"/>
      <c r="LL56" s="276"/>
      <c r="LM56" s="276"/>
      <c r="LN56" s="276"/>
      <c r="LO56" s="276"/>
      <c r="LP56" s="276"/>
      <c r="LQ56" s="276"/>
      <c r="LR56" s="276"/>
      <c r="LS56" s="276"/>
      <c r="LT56" s="276"/>
      <c r="LU56" s="276"/>
      <c r="LV56" s="276"/>
      <c r="LW56" s="276"/>
      <c r="LX56" s="276"/>
      <c r="LY56" s="276"/>
      <c r="LZ56" s="276"/>
      <c r="MA56" s="276"/>
      <c r="MB56" s="276"/>
      <c r="MC56" s="276"/>
      <c r="MD56" s="276"/>
      <c r="ME56" s="276"/>
      <c r="MF56" s="276"/>
      <c r="MG56" s="276"/>
      <c r="MH56" s="276"/>
      <c r="MI56" s="276"/>
      <c r="MJ56" s="276"/>
      <c r="MK56" s="276"/>
      <c r="ML56" s="276"/>
      <c r="MM56" s="276"/>
      <c r="MN56" s="276"/>
      <c r="MO56" s="276"/>
      <c r="MP56" s="276"/>
      <c r="MQ56" s="276"/>
      <c r="MR56" s="276"/>
      <c r="MS56" s="276"/>
      <c r="MT56" s="276"/>
      <c r="MU56" s="276"/>
      <c r="MV56" s="276"/>
      <c r="MW56" s="276"/>
      <c r="MX56" s="276"/>
      <c r="MY56" s="276"/>
      <c r="MZ56" s="276"/>
      <c r="NA56" s="276"/>
      <c r="NB56" s="276"/>
      <c r="NC56" s="276"/>
      <c r="ND56" s="276"/>
      <c r="NE56" s="276"/>
      <c r="NF56" s="276"/>
      <c r="NG56" s="276"/>
      <c r="NH56" s="276"/>
      <c r="NI56" s="276"/>
      <c r="NJ56" s="276"/>
      <c r="NK56" s="276"/>
      <c r="NL56" s="276"/>
      <c r="NM56" s="276"/>
      <c r="NN56" s="276"/>
      <c r="NO56" s="276"/>
      <c r="NP56" s="276"/>
      <c r="NQ56" s="276"/>
      <c r="NR56" s="276"/>
      <c r="NS56" s="276"/>
      <c r="NT56" s="276"/>
      <c r="NU56" s="276"/>
      <c r="NV56" s="276"/>
      <c r="NW56" s="276"/>
      <c r="NX56" s="276"/>
      <c r="NY56" s="276"/>
      <c r="NZ56" s="276"/>
      <c r="OA56" s="276"/>
      <c r="OB56" s="276"/>
      <c r="OC56" s="276"/>
      <c r="OD56" s="276"/>
      <c r="OE56" s="276"/>
      <c r="OF56" s="276"/>
      <c r="OG56" s="276"/>
      <c r="OH56" s="276"/>
      <c r="OI56" s="276"/>
      <c r="OJ56" s="276"/>
      <c r="OK56" s="276"/>
      <c r="OL56" s="276"/>
      <c r="OM56" s="276"/>
      <c r="ON56" s="276"/>
      <c r="OO56" s="276"/>
      <c r="OP56" s="276"/>
      <c r="OQ56" s="276"/>
      <c r="OR56" s="276"/>
      <c r="OS56" s="276"/>
      <c r="OT56" s="276"/>
      <c r="OU56" s="276"/>
      <c r="OV56" s="276"/>
      <c r="OW56" s="276"/>
      <c r="OX56" s="276"/>
      <c r="OY56" s="276"/>
      <c r="OZ56" s="276"/>
      <c r="PA56" s="276"/>
      <c r="PB56" s="276"/>
      <c r="PC56" s="276"/>
      <c r="PD56" s="276"/>
      <c r="PE56" s="276"/>
      <c r="PF56" s="276"/>
      <c r="PG56" s="276"/>
      <c r="PH56" s="276"/>
      <c r="PI56" s="276"/>
      <c r="PJ56" s="276"/>
      <c r="PK56" s="276"/>
      <c r="PL56" s="276"/>
      <c r="PM56" s="276"/>
      <c r="PN56" s="276"/>
      <c r="PO56" s="276"/>
      <c r="PP56" s="276"/>
      <c r="PQ56" s="276"/>
      <c r="PR56" s="276"/>
      <c r="PS56" s="276"/>
      <c r="PT56" s="276"/>
      <c r="PU56" s="276"/>
      <c r="PV56" s="276"/>
      <c r="PW56" s="276"/>
      <c r="PX56" s="276"/>
      <c r="PY56" s="276"/>
      <c r="PZ56" s="276"/>
      <c r="QA56" s="276"/>
      <c r="QB56" s="276"/>
      <c r="QC56" s="276"/>
      <c r="QD56" s="276"/>
      <c r="QE56" s="276"/>
      <c r="QF56" s="276"/>
      <c r="QG56" s="276"/>
      <c r="QH56" s="276"/>
      <c r="QI56" s="276"/>
      <c r="QJ56" s="276"/>
      <c r="QK56" s="276"/>
      <c r="QL56" s="276"/>
      <c r="QM56" s="276"/>
      <c r="QN56" s="276"/>
      <c r="QO56" s="276"/>
      <c r="QP56" s="276"/>
      <c r="QQ56" s="276"/>
      <c r="QR56" s="276"/>
      <c r="QS56" s="276"/>
      <c r="QT56" s="276"/>
      <c r="QU56" s="276"/>
      <c r="QV56" s="276"/>
      <c r="QW56" s="276"/>
      <c r="QX56" s="276"/>
      <c r="QY56" s="276"/>
      <c r="QZ56" s="276"/>
      <c r="RA56" s="276"/>
      <c r="RB56" s="276"/>
      <c r="RC56" s="276"/>
      <c r="RD56" s="276"/>
      <c r="RE56" s="276"/>
      <c r="RF56" s="276"/>
      <c r="RG56" s="276"/>
      <c r="RH56" s="276"/>
      <c r="RI56" s="276"/>
      <c r="RJ56" s="276"/>
      <c r="RK56" s="276"/>
      <c r="RL56" s="276"/>
      <c r="RM56" s="276"/>
      <c r="RN56" s="276"/>
      <c r="RO56" s="276"/>
      <c r="RP56" s="276"/>
      <c r="RQ56" s="276"/>
      <c r="RR56" s="276"/>
      <c r="RS56" s="276"/>
      <c r="RT56" s="276"/>
      <c r="RU56" s="276"/>
      <c r="RV56" s="276"/>
      <c r="RW56" s="276"/>
      <c r="RX56" s="276"/>
      <c r="RY56" s="276"/>
      <c r="RZ56" s="276"/>
      <c r="SA56" s="276"/>
      <c r="SB56" s="276"/>
      <c r="SC56" s="276"/>
      <c r="SD56" s="276"/>
      <c r="SE56" s="276"/>
      <c r="SF56" s="276"/>
      <c r="SG56" s="276"/>
      <c r="SH56" s="276"/>
      <c r="SI56" s="276"/>
      <c r="SJ56" s="276"/>
      <c r="SK56" s="276"/>
      <c r="SL56" s="276"/>
      <c r="SM56" s="276"/>
      <c r="SN56" s="276"/>
      <c r="SO56" s="276"/>
      <c r="SP56" s="276"/>
      <c r="SQ56" s="276"/>
      <c r="SR56" s="276"/>
      <c r="SS56" s="276"/>
      <c r="ST56" s="276"/>
      <c r="SU56" s="276"/>
      <c r="SV56" s="276"/>
      <c r="SW56" s="276"/>
      <c r="SX56" s="276"/>
      <c r="SY56" s="276"/>
      <c r="SZ56" s="276"/>
      <c r="TA56" s="276"/>
      <c r="TB56" s="276"/>
      <c r="TC56" s="276"/>
      <c r="TD56" s="276"/>
      <c r="TE56" s="276"/>
      <c r="TF56" s="276"/>
      <c r="TG56" s="276"/>
      <c r="TH56" s="276"/>
      <c r="TI56" s="276"/>
      <c r="TJ56" s="276"/>
      <c r="TK56" s="276"/>
      <c r="TL56" s="276"/>
      <c r="TM56" s="276"/>
      <c r="TN56" s="276"/>
      <c r="TO56" s="276"/>
      <c r="TP56" s="276"/>
      <c r="TQ56" s="276"/>
      <c r="TR56" s="276"/>
      <c r="TS56" s="276"/>
      <c r="TT56" s="276"/>
      <c r="TU56" s="276"/>
      <c r="TV56" s="276"/>
      <c r="TW56" s="276"/>
      <c r="TX56" s="276"/>
      <c r="TY56" s="276"/>
      <c r="TZ56" s="276"/>
      <c r="UA56" s="276"/>
      <c r="UB56" s="276"/>
      <c r="UC56" s="276"/>
      <c r="UD56" s="276"/>
      <c r="UE56" s="276"/>
      <c r="UF56" s="276"/>
      <c r="UG56" s="276"/>
      <c r="UH56" s="276"/>
      <c r="UI56" s="276"/>
      <c r="UJ56" s="276"/>
      <c r="UK56" s="276"/>
      <c r="UL56" s="276"/>
      <c r="UM56" s="276"/>
      <c r="UN56" s="276"/>
      <c r="UO56" s="276"/>
      <c r="UP56" s="276"/>
      <c r="UQ56" s="276"/>
      <c r="UR56" s="276"/>
      <c r="US56" s="276"/>
      <c r="UT56" s="276"/>
      <c r="UU56" s="276"/>
      <c r="UV56" s="276"/>
      <c r="UW56" s="276"/>
      <c r="UX56" s="276"/>
      <c r="UY56" s="276"/>
      <c r="UZ56" s="276"/>
      <c r="VA56" s="276"/>
      <c r="VB56" s="276"/>
      <c r="VC56" s="276"/>
      <c r="VD56" s="276"/>
      <c r="VE56" s="276"/>
      <c r="VF56" s="276"/>
      <c r="VG56" s="276"/>
      <c r="VH56" s="276"/>
      <c r="VI56" s="276"/>
      <c r="VJ56" s="276"/>
      <c r="VK56" s="276"/>
      <c r="VL56" s="276"/>
      <c r="VM56" s="276"/>
      <c r="VN56" s="276"/>
      <c r="VO56" s="276"/>
      <c r="VP56" s="276"/>
      <c r="VQ56" s="276"/>
      <c r="VR56" s="276"/>
      <c r="VS56" s="276"/>
      <c r="VT56" s="276"/>
      <c r="VU56" s="276"/>
      <c r="VV56" s="276"/>
      <c r="VW56" s="276"/>
      <c r="VX56" s="276"/>
      <c r="VY56" s="276"/>
      <c r="VZ56" s="276"/>
      <c r="WA56" s="276"/>
      <c r="WB56" s="276"/>
      <c r="WC56" s="276"/>
      <c r="WD56" s="276"/>
      <c r="WE56" s="276"/>
      <c r="WF56" s="276"/>
      <c r="WG56" s="276"/>
      <c r="WH56" s="276"/>
      <c r="WI56" s="276"/>
      <c r="WJ56" s="276"/>
      <c r="WK56" s="276"/>
      <c r="WL56" s="276"/>
      <c r="WM56" s="276"/>
      <c r="WN56" s="276"/>
      <c r="WO56" s="276"/>
      <c r="WP56" s="276"/>
      <c r="WQ56" s="276"/>
      <c r="WR56" s="276"/>
      <c r="WS56" s="276"/>
      <c r="WT56" s="276"/>
      <c r="WU56" s="276"/>
      <c r="WV56" s="276"/>
      <c r="WW56" s="276"/>
      <c r="WX56" s="276"/>
      <c r="WY56" s="276"/>
      <c r="WZ56" s="276"/>
      <c r="XA56" s="276"/>
      <c r="XB56" s="276"/>
      <c r="XC56" s="276"/>
      <c r="XD56" s="276"/>
      <c r="XE56" s="276"/>
      <c r="XF56" s="276"/>
      <c r="XG56" s="276"/>
      <c r="XH56" s="276"/>
      <c r="XI56" s="276"/>
      <c r="XJ56" s="276"/>
      <c r="XK56" s="276"/>
      <c r="XL56" s="276"/>
      <c r="XM56" s="276"/>
      <c r="XN56" s="276"/>
      <c r="XO56" s="276"/>
      <c r="XP56" s="276"/>
      <c r="XQ56" s="276"/>
      <c r="XR56" s="276"/>
      <c r="XS56" s="276"/>
      <c r="XT56" s="276"/>
      <c r="XU56" s="276"/>
      <c r="XV56" s="276"/>
      <c r="XW56" s="276"/>
      <c r="XX56" s="276"/>
      <c r="XY56" s="276"/>
      <c r="XZ56" s="276"/>
      <c r="YA56" s="276"/>
      <c r="YB56" s="276"/>
      <c r="YC56" s="276"/>
      <c r="YD56" s="276"/>
      <c r="YE56" s="276"/>
      <c r="YF56" s="276"/>
      <c r="YG56" s="276"/>
      <c r="YH56" s="276"/>
      <c r="YI56" s="276"/>
      <c r="YJ56" s="276"/>
      <c r="YK56" s="276"/>
      <c r="YL56" s="276"/>
      <c r="YM56" s="276"/>
      <c r="YN56" s="276"/>
      <c r="YO56" s="276"/>
      <c r="YP56" s="276"/>
      <c r="YQ56" s="276"/>
      <c r="YR56" s="276"/>
      <c r="YS56" s="276"/>
      <c r="YT56" s="276"/>
      <c r="YU56" s="276"/>
      <c r="YV56" s="276"/>
      <c r="YW56" s="276"/>
      <c r="YX56" s="276"/>
      <c r="YY56" s="276"/>
      <c r="YZ56" s="276"/>
      <c r="ZA56" s="276"/>
      <c r="ZB56" s="276"/>
      <c r="ZC56" s="276"/>
      <c r="ZD56" s="276"/>
      <c r="ZE56" s="276"/>
      <c r="ZF56" s="276"/>
      <c r="ZG56" s="276"/>
      <c r="ZH56" s="276"/>
      <c r="ZI56" s="276"/>
      <c r="ZJ56" s="276"/>
      <c r="ZK56" s="276"/>
      <c r="ZL56" s="276"/>
      <c r="ZM56" s="276"/>
      <c r="ZN56" s="276"/>
      <c r="ZO56" s="276"/>
      <c r="ZP56" s="276"/>
      <c r="ZQ56" s="276"/>
      <c r="ZR56" s="276"/>
      <c r="ZS56" s="276"/>
      <c r="ZT56" s="276"/>
      <c r="ZU56" s="276"/>
      <c r="ZV56" s="276"/>
      <c r="ZW56" s="276"/>
      <c r="ZX56" s="276"/>
      <c r="ZY56" s="276"/>
      <c r="ZZ56" s="276"/>
      <c r="AAA56" s="276"/>
      <c r="AAB56" s="276"/>
      <c r="AAC56" s="276"/>
      <c r="AAD56" s="276"/>
      <c r="AAE56" s="276"/>
      <c r="AAF56" s="276"/>
      <c r="AAG56" s="276"/>
      <c r="AAH56" s="276"/>
      <c r="AAI56" s="276"/>
      <c r="AAJ56" s="276"/>
      <c r="AAK56" s="276"/>
      <c r="AAL56" s="276"/>
      <c r="AAM56" s="276"/>
      <c r="AAN56" s="276"/>
      <c r="AAO56" s="276"/>
      <c r="AAP56" s="276"/>
      <c r="AAQ56" s="276"/>
      <c r="AAR56" s="276"/>
      <c r="AAS56" s="276"/>
      <c r="AAT56" s="276"/>
      <c r="AAU56" s="276"/>
      <c r="AAV56" s="276"/>
      <c r="AAW56" s="276"/>
      <c r="AAX56" s="276"/>
      <c r="AAY56" s="276"/>
      <c r="AAZ56" s="276"/>
      <c r="ABA56" s="276"/>
      <c r="ABB56" s="276"/>
      <c r="ABC56" s="276"/>
      <c r="ABD56" s="276"/>
      <c r="ABE56" s="276"/>
      <c r="ABF56" s="276"/>
      <c r="ABG56" s="276"/>
      <c r="ABH56" s="276"/>
      <c r="ABI56" s="276"/>
      <c r="ABJ56" s="276"/>
      <c r="ABK56" s="276"/>
      <c r="ABL56" s="276"/>
      <c r="ABM56" s="276"/>
      <c r="ABN56" s="276"/>
      <c r="ABO56" s="276"/>
      <c r="ABP56" s="276"/>
      <c r="ABQ56" s="276"/>
      <c r="ABR56" s="276"/>
      <c r="ABS56" s="276"/>
      <c r="ABT56" s="276"/>
      <c r="ABU56" s="276"/>
      <c r="ABV56" s="276"/>
      <c r="ABW56" s="276"/>
      <c r="ABX56" s="276"/>
      <c r="ABY56" s="276"/>
      <c r="ABZ56" s="276"/>
      <c r="ACA56" s="276"/>
      <c r="ACB56" s="276"/>
      <c r="ACC56" s="276"/>
      <c r="ACD56" s="276"/>
      <c r="ACE56" s="276"/>
      <c r="ACF56" s="276"/>
      <c r="ACG56" s="276"/>
      <c r="ACH56" s="276"/>
      <c r="ACI56" s="276"/>
      <c r="ACJ56" s="276"/>
      <c r="ACK56" s="276"/>
      <c r="ACL56" s="276"/>
      <c r="ACM56" s="276"/>
      <c r="ACN56" s="276"/>
      <c r="ACO56" s="276"/>
      <c r="ACP56" s="276"/>
      <c r="ACQ56" s="276"/>
      <c r="ACR56" s="276"/>
      <c r="ACS56" s="276"/>
      <c r="ACT56" s="276"/>
      <c r="ACU56" s="276"/>
      <c r="ACV56" s="276"/>
      <c r="ACW56" s="276"/>
      <c r="ACX56" s="276"/>
      <c r="ACY56" s="276"/>
      <c r="ACZ56" s="276"/>
      <c r="ADA56" s="276"/>
      <c r="ADB56" s="276"/>
      <c r="ADC56" s="276"/>
      <c r="ADD56" s="276"/>
      <c r="ADE56" s="276"/>
      <c r="ADF56" s="276"/>
      <c r="ADG56" s="276"/>
      <c r="ADH56" s="276"/>
      <c r="ADI56" s="276"/>
      <c r="ADJ56" s="276"/>
      <c r="ADK56" s="276"/>
      <c r="ADL56" s="276"/>
      <c r="ADM56" s="276"/>
      <c r="ADN56" s="276"/>
      <c r="ADO56" s="276"/>
      <c r="ADP56" s="276"/>
      <c r="ADQ56" s="276"/>
      <c r="ADR56" s="276"/>
      <c r="ADS56" s="276"/>
      <c r="ADT56" s="276"/>
      <c r="ADU56" s="276"/>
      <c r="ADV56" s="276"/>
      <c r="ADW56" s="276"/>
      <c r="ADX56" s="276"/>
      <c r="ADY56" s="276"/>
      <c r="ADZ56" s="276"/>
      <c r="AEA56" s="276"/>
      <c r="AEB56" s="276"/>
      <c r="AEC56" s="276"/>
      <c r="AED56" s="276"/>
      <c r="AEE56" s="276"/>
      <c r="AEF56" s="276"/>
      <c r="AEG56" s="276"/>
      <c r="AEH56" s="276"/>
      <c r="AEI56" s="276"/>
      <c r="AEJ56" s="276"/>
      <c r="AEK56" s="276"/>
      <c r="AEL56" s="276"/>
      <c r="AEM56" s="276"/>
      <c r="AEN56" s="276"/>
      <c r="AEO56" s="276"/>
      <c r="AEP56" s="276"/>
      <c r="AEQ56" s="276"/>
      <c r="AER56" s="276"/>
      <c r="AES56" s="276"/>
      <c r="AET56" s="276"/>
      <c r="AEU56" s="276"/>
      <c r="AEV56" s="276"/>
      <c r="AEW56" s="276"/>
      <c r="AEX56" s="276"/>
      <c r="AEY56" s="276"/>
      <c r="AEZ56" s="276"/>
      <c r="AFA56" s="276"/>
      <c r="AFB56" s="276"/>
      <c r="AFC56" s="276"/>
      <c r="AFD56" s="276"/>
      <c r="AFE56" s="276"/>
      <c r="AFF56" s="276"/>
      <c r="AFG56" s="276"/>
      <c r="AFH56" s="276"/>
      <c r="AFI56" s="276"/>
      <c r="AFJ56" s="276"/>
      <c r="AFK56" s="276"/>
      <c r="AFL56" s="276"/>
      <c r="AFM56" s="276"/>
      <c r="AFN56" s="276"/>
      <c r="AFO56" s="276"/>
      <c r="AFP56" s="276"/>
      <c r="AFQ56" s="276"/>
      <c r="AFR56" s="276"/>
      <c r="AFS56" s="276"/>
      <c r="AFT56" s="276"/>
      <c r="AFU56" s="276"/>
      <c r="AFV56" s="276"/>
      <c r="AFW56" s="276"/>
      <c r="AFX56" s="276"/>
      <c r="AFY56" s="276"/>
      <c r="AFZ56" s="276"/>
      <c r="AGA56" s="276"/>
      <c r="AGB56" s="276"/>
      <c r="AGC56" s="276"/>
      <c r="AGD56" s="276"/>
      <c r="AGE56" s="276"/>
      <c r="AGF56" s="276"/>
      <c r="AGG56" s="276"/>
      <c r="AGH56" s="276"/>
      <c r="AGI56" s="276"/>
      <c r="AGJ56" s="276"/>
      <c r="AGK56" s="276"/>
      <c r="AGL56" s="276"/>
      <c r="AGM56" s="276"/>
      <c r="AGN56" s="276"/>
      <c r="AGO56" s="276"/>
      <c r="AGP56" s="276"/>
      <c r="AGQ56" s="276"/>
      <c r="AGR56" s="276"/>
      <c r="AGS56" s="276"/>
      <c r="AGT56" s="276"/>
      <c r="AGU56" s="276"/>
      <c r="AGV56" s="276"/>
      <c r="AGW56" s="276"/>
      <c r="AGX56" s="276"/>
      <c r="AGY56" s="276"/>
      <c r="AGZ56" s="276"/>
      <c r="AHA56" s="276"/>
      <c r="AHB56" s="276"/>
      <c r="AHC56" s="276"/>
      <c r="AHD56" s="276"/>
      <c r="AHE56" s="276"/>
      <c r="AHF56" s="276"/>
      <c r="AHG56" s="276"/>
      <c r="AHH56" s="276"/>
      <c r="AHI56" s="276"/>
      <c r="AHJ56" s="276"/>
      <c r="AHK56" s="276"/>
      <c r="AHL56" s="276"/>
      <c r="AHM56" s="276"/>
      <c r="AHN56" s="276"/>
      <c r="AHO56" s="276"/>
      <c r="AHP56" s="276"/>
      <c r="AHQ56" s="276"/>
      <c r="AHR56" s="276"/>
      <c r="AHS56" s="276"/>
      <c r="AHT56" s="276"/>
      <c r="AHU56" s="276"/>
      <c r="AHV56" s="276"/>
      <c r="AHW56" s="276"/>
      <c r="AHX56" s="276"/>
      <c r="AHY56" s="276"/>
      <c r="AHZ56" s="276"/>
      <c r="AIA56" s="276"/>
      <c r="AIB56" s="276"/>
      <c r="AIC56" s="276"/>
      <c r="AID56" s="276"/>
      <c r="AIE56" s="276"/>
      <c r="AIF56" s="276"/>
      <c r="AIG56" s="276"/>
      <c r="AIH56" s="276"/>
      <c r="AII56" s="276"/>
      <c r="AIJ56" s="276"/>
      <c r="AIK56" s="276"/>
      <c r="AIL56" s="276"/>
      <c r="AIM56" s="276"/>
      <c r="AIN56" s="276"/>
      <c r="AIO56" s="276"/>
      <c r="AIP56" s="276"/>
      <c r="AIQ56" s="276"/>
      <c r="AIR56" s="276"/>
      <c r="AIS56" s="276"/>
      <c r="AIT56" s="276"/>
      <c r="AIU56" s="276"/>
      <c r="AIV56" s="276"/>
      <c r="AIW56" s="276"/>
      <c r="AIX56" s="276"/>
      <c r="AIY56" s="276"/>
      <c r="AIZ56" s="276"/>
      <c r="AJA56" s="276"/>
      <c r="AJB56" s="276"/>
      <c r="AJC56" s="276"/>
      <c r="AJD56" s="276"/>
      <c r="AJE56" s="276"/>
      <c r="AJF56" s="276"/>
      <c r="AJG56" s="276"/>
      <c r="AJH56" s="276"/>
      <c r="AJI56" s="276"/>
      <c r="AJJ56" s="276"/>
      <c r="AJK56" s="276"/>
      <c r="AJL56" s="276"/>
      <c r="AJM56" s="276"/>
      <c r="AJN56" s="276"/>
      <c r="AJO56" s="276"/>
      <c r="AJP56" s="276"/>
      <c r="AJQ56" s="276"/>
      <c r="AJR56" s="276"/>
      <c r="AJS56" s="276"/>
      <c r="AJT56" s="276"/>
      <c r="AJU56" s="276"/>
      <c r="AJV56" s="276"/>
      <c r="AJW56" s="276"/>
      <c r="AJX56" s="276"/>
      <c r="AJY56" s="276"/>
      <c r="AJZ56" s="276"/>
      <c r="AKA56" s="276"/>
      <c r="AKB56" s="276"/>
      <c r="AKC56" s="276"/>
      <c r="AKD56" s="276"/>
      <c r="AKE56" s="276"/>
      <c r="AKF56" s="276"/>
    </row>
    <row r="57" spans="1:968" s="174" customFormat="1">
      <c r="A57" s="174" t="s">
        <v>71</v>
      </c>
      <c r="B57" s="206"/>
      <c r="C57" t="s">
        <v>71</v>
      </c>
      <c r="D57" s="212"/>
      <c r="E57" s="206"/>
      <c r="F57" s="206"/>
      <c r="G57" s="206"/>
      <c r="H57" s="210"/>
      <c r="I57" s="189"/>
      <c r="J57" s="189"/>
      <c r="K57" s="190"/>
      <c r="L57" s="191"/>
      <c r="M57" s="215">
        <v>49433.61</v>
      </c>
      <c r="N57" s="213">
        <v>49433.61</v>
      </c>
      <c r="O57" s="192"/>
      <c r="P57" s="192">
        <f t="shared" si="12"/>
        <v>45856.781076066785</v>
      </c>
      <c r="Q57" s="192">
        <f t="shared" si="13"/>
        <v>45856.781076066785</v>
      </c>
      <c r="R57" s="187"/>
      <c r="S57" s="266"/>
      <c r="T57" s="207"/>
      <c r="U57" s="207"/>
      <c r="W57" s="276"/>
      <c r="X57" s="276"/>
      <c r="Y57" s="276"/>
      <c r="Z57" s="276"/>
      <c r="AA57" s="276"/>
      <c r="AB57" s="276"/>
      <c r="AC57" s="276"/>
      <c r="AD57" s="276"/>
      <c r="AE57" s="276"/>
      <c r="AF57" s="276"/>
      <c r="AG57" s="276"/>
      <c r="AH57" s="276"/>
      <c r="AI57" s="276"/>
      <c r="AJ57" s="276"/>
      <c r="AK57" s="276"/>
      <c r="AL57" s="276"/>
      <c r="AM57" s="276"/>
      <c r="AN57" s="276"/>
      <c r="AO57" s="276"/>
      <c r="AP57" s="276"/>
      <c r="AQ57" s="276"/>
      <c r="AR57" s="276"/>
      <c r="AS57" s="276"/>
      <c r="AT57" s="276"/>
      <c r="AU57" s="276"/>
      <c r="AV57" s="276"/>
      <c r="AW57" s="276"/>
      <c r="AX57" s="276"/>
      <c r="AY57" s="276"/>
      <c r="AZ57" s="276"/>
      <c r="BA57" s="276"/>
      <c r="BB57" s="276"/>
      <c r="BC57" s="276"/>
      <c r="BD57" s="276"/>
      <c r="BE57" s="276"/>
      <c r="BF57" s="276"/>
      <c r="BG57" s="276"/>
      <c r="BH57" s="276"/>
      <c r="BI57" s="276"/>
      <c r="BJ57" s="276"/>
      <c r="BK57" s="276"/>
      <c r="BL57" s="276"/>
      <c r="BM57" s="276"/>
      <c r="BN57" s="276"/>
      <c r="BO57" s="276"/>
      <c r="BP57" s="276"/>
      <c r="BQ57" s="276"/>
      <c r="BR57" s="276"/>
      <c r="BS57" s="276"/>
      <c r="BT57" s="276"/>
      <c r="BU57" s="276"/>
      <c r="BV57" s="276"/>
      <c r="BW57" s="276"/>
      <c r="BX57" s="276"/>
      <c r="BY57" s="276"/>
      <c r="BZ57" s="276"/>
      <c r="CA57" s="276"/>
      <c r="CB57" s="276"/>
      <c r="CC57" s="276"/>
      <c r="CD57" s="276"/>
      <c r="CE57" s="276"/>
      <c r="CF57" s="276"/>
      <c r="CG57" s="276"/>
      <c r="CH57" s="276"/>
      <c r="CI57" s="276"/>
      <c r="CJ57" s="276"/>
      <c r="CK57" s="276"/>
      <c r="CL57" s="276"/>
      <c r="CM57" s="276"/>
      <c r="CN57" s="276"/>
      <c r="CO57" s="276"/>
      <c r="CP57" s="276"/>
      <c r="CQ57" s="276"/>
      <c r="CR57" s="276"/>
      <c r="CS57" s="276"/>
      <c r="CT57" s="276"/>
      <c r="CU57" s="276"/>
      <c r="CV57" s="276"/>
      <c r="CW57" s="276"/>
      <c r="CX57" s="276"/>
      <c r="CY57" s="276"/>
      <c r="CZ57" s="276"/>
      <c r="DA57" s="276"/>
      <c r="DB57" s="276"/>
      <c r="DC57" s="276"/>
      <c r="DD57" s="276"/>
      <c r="DE57" s="276"/>
      <c r="DF57" s="276"/>
      <c r="DG57" s="276"/>
      <c r="DH57" s="276"/>
      <c r="DI57" s="276"/>
      <c r="DJ57" s="276"/>
      <c r="DK57" s="276"/>
      <c r="DL57" s="276"/>
      <c r="DM57" s="276"/>
      <c r="DN57" s="276"/>
      <c r="DO57" s="276"/>
      <c r="DP57" s="276"/>
      <c r="DQ57" s="276"/>
      <c r="DR57" s="276"/>
      <c r="DS57" s="276"/>
      <c r="DT57" s="276"/>
      <c r="DU57" s="276"/>
      <c r="DV57" s="276"/>
      <c r="DW57" s="276"/>
      <c r="DX57" s="276"/>
      <c r="DY57" s="276"/>
      <c r="DZ57" s="276"/>
      <c r="EA57" s="276"/>
      <c r="EB57" s="276"/>
      <c r="EC57" s="276"/>
      <c r="ED57" s="276"/>
      <c r="EE57" s="276"/>
      <c r="EF57" s="276"/>
      <c r="EG57" s="276"/>
      <c r="EH57" s="276"/>
      <c r="EI57" s="276"/>
      <c r="EJ57" s="276"/>
      <c r="EK57" s="276"/>
      <c r="EL57" s="276"/>
      <c r="EM57" s="276"/>
      <c r="EN57" s="276"/>
      <c r="EO57" s="276"/>
      <c r="EP57" s="276"/>
      <c r="EQ57" s="276"/>
      <c r="ER57" s="276"/>
      <c r="ES57" s="276"/>
      <c r="ET57" s="276"/>
      <c r="EU57" s="276"/>
      <c r="EV57" s="276"/>
      <c r="EW57" s="276"/>
      <c r="EX57" s="276"/>
      <c r="EY57" s="276"/>
      <c r="EZ57" s="276"/>
      <c r="FA57" s="276"/>
      <c r="FB57" s="276"/>
      <c r="FC57" s="276"/>
      <c r="FD57" s="276"/>
      <c r="FE57" s="276"/>
      <c r="FF57" s="276"/>
      <c r="FG57" s="276"/>
      <c r="FH57" s="276"/>
      <c r="FI57" s="276"/>
      <c r="FJ57" s="276"/>
      <c r="FK57" s="276"/>
      <c r="FL57" s="276"/>
      <c r="FM57" s="276"/>
      <c r="FN57" s="276"/>
      <c r="FO57" s="276"/>
      <c r="FP57" s="276"/>
      <c r="FQ57" s="276"/>
      <c r="FR57" s="276"/>
      <c r="FS57" s="276"/>
      <c r="FT57" s="276"/>
      <c r="FU57" s="276"/>
      <c r="FV57" s="276"/>
      <c r="FW57" s="276"/>
      <c r="FX57" s="276"/>
      <c r="FY57" s="276"/>
      <c r="FZ57" s="276"/>
      <c r="GA57" s="276"/>
      <c r="GB57" s="276"/>
      <c r="GC57" s="276"/>
      <c r="GD57" s="276"/>
      <c r="GE57" s="276"/>
      <c r="GF57" s="276"/>
      <c r="GG57" s="276"/>
      <c r="GH57" s="276"/>
      <c r="GI57" s="276"/>
      <c r="GJ57" s="276"/>
      <c r="GK57" s="276"/>
      <c r="GL57" s="276"/>
      <c r="GM57" s="276"/>
      <c r="GN57" s="276"/>
      <c r="GO57" s="276"/>
      <c r="GP57" s="276"/>
      <c r="GQ57" s="276"/>
      <c r="GR57" s="276"/>
      <c r="GS57" s="276"/>
      <c r="GT57" s="276"/>
      <c r="GU57" s="276"/>
      <c r="GV57" s="276"/>
      <c r="GW57" s="276"/>
      <c r="GX57" s="276"/>
      <c r="GY57" s="276"/>
      <c r="GZ57" s="276"/>
      <c r="HA57" s="276"/>
      <c r="HB57" s="276"/>
      <c r="HC57" s="276"/>
      <c r="HD57" s="276"/>
      <c r="HE57" s="276"/>
      <c r="HF57" s="276"/>
      <c r="HG57" s="276"/>
      <c r="HH57" s="276"/>
      <c r="HI57" s="276"/>
      <c r="HJ57" s="276"/>
      <c r="HK57" s="276"/>
      <c r="HL57" s="276"/>
      <c r="HM57" s="276"/>
      <c r="HN57" s="276"/>
      <c r="HO57" s="276"/>
      <c r="HP57" s="276"/>
      <c r="HQ57" s="276"/>
      <c r="HR57" s="276"/>
      <c r="HS57" s="276"/>
      <c r="HT57" s="276"/>
      <c r="HU57" s="276"/>
      <c r="HV57" s="276"/>
      <c r="HW57" s="276"/>
      <c r="HX57" s="276"/>
      <c r="HY57" s="276"/>
      <c r="HZ57" s="276"/>
      <c r="IA57" s="276"/>
      <c r="IB57" s="276"/>
      <c r="IC57" s="276"/>
      <c r="ID57" s="276"/>
      <c r="IE57" s="276"/>
      <c r="IF57" s="276"/>
      <c r="IG57" s="276"/>
      <c r="IH57" s="276"/>
      <c r="II57" s="276"/>
      <c r="IJ57" s="276"/>
      <c r="IK57" s="276"/>
      <c r="IL57" s="276"/>
      <c r="IM57" s="276"/>
      <c r="IN57" s="276"/>
      <c r="IO57" s="276"/>
      <c r="IP57" s="276"/>
      <c r="IQ57" s="276"/>
      <c r="IR57" s="276"/>
      <c r="IS57" s="276"/>
      <c r="IT57" s="276"/>
      <c r="IU57" s="276"/>
      <c r="IV57" s="276"/>
      <c r="IW57" s="276"/>
      <c r="IX57" s="276"/>
      <c r="IY57" s="276"/>
      <c r="IZ57" s="276"/>
      <c r="JA57" s="276"/>
      <c r="JB57" s="276"/>
      <c r="JC57" s="276"/>
      <c r="JD57" s="276"/>
      <c r="JE57" s="276"/>
      <c r="JF57" s="276"/>
      <c r="JG57" s="276"/>
      <c r="JH57" s="276"/>
      <c r="JI57" s="276"/>
      <c r="JJ57" s="276"/>
      <c r="JK57" s="276"/>
      <c r="JL57" s="276"/>
      <c r="JM57" s="276"/>
      <c r="JN57" s="276"/>
      <c r="JO57" s="276"/>
      <c r="JP57" s="276"/>
      <c r="JQ57" s="276"/>
      <c r="JR57" s="276"/>
      <c r="JS57" s="276"/>
      <c r="JT57" s="276"/>
      <c r="JU57" s="276"/>
      <c r="JV57" s="276"/>
      <c r="JW57" s="276"/>
      <c r="JX57" s="276"/>
      <c r="JY57" s="276"/>
      <c r="JZ57" s="276"/>
      <c r="KA57" s="276"/>
      <c r="KB57" s="276"/>
      <c r="KC57" s="276"/>
      <c r="KD57" s="276"/>
      <c r="KE57" s="276"/>
      <c r="KF57" s="276"/>
      <c r="KG57" s="276"/>
      <c r="KH57" s="276"/>
      <c r="KI57" s="276"/>
      <c r="KJ57" s="276"/>
      <c r="KK57" s="276"/>
      <c r="KL57" s="276"/>
      <c r="KM57" s="276"/>
      <c r="KN57" s="276"/>
      <c r="KO57" s="276"/>
      <c r="KP57" s="276"/>
      <c r="KQ57" s="276"/>
      <c r="KR57" s="276"/>
      <c r="KS57" s="276"/>
      <c r="KT57" s="276"/>
      <c r="KU57" s="276"/>
      <c r="KV57" s="276"/>
      <c r="KW57" s="276"/>
      <c r="KX57" s="276"/>
      <c r="KY57" s="276"/>
      <c r="KZ57" s="276"/>
      <c r="LA57" s="276"/>
      <c r="LB57" s="276"/>
      <c r="LC57" s="276"/>
      <c r="LD57" s="276"/>
      <c r="LE57" s="276"/>
      <c r="LF57" s="276"/>
      <c r="LG57" s="276"/>
      <c r="LH57" s="276"/>
      <c r="LI57" s="276"/>
      <c r="LJ57" s="276"/>
      <c r="LK57" s="276"/>
      <c r="LL57" s="276"/>
      <c r="LM57" s="276"/>
      <c r="LN57" s="276"/>
      <c r="LO57" s="276"/>
      <c r="LP57" s="276"/>
      <c r="LQ57" s="276"/>
      <c r="LR57" s="276"/>
      <c r="LS57" s="276"/>
      <c r="LT57" s="276"/>
      <c r="LU57" s="276"/>
      <c r="LV57" s="276"/>
      <c r="LW57" s="276"/>
      <c r="LX57" s="276"/>
      <c r="LY57" s="276"/>
      <c r="LZ57" s="276"/>
      <c r="MA57" s="276"/>
      <c r="MB57" s="276"/>
      <c r="MC57" s="276"/>
      <c r="MD57" s="276"/>
      <c r="ME57" s="276"/>
      <c r="MF57" s="276"/>
      <c r="MG57" s="276"/>
      <c r="MH57" s="276"/>
      <c r="MI57" s="276"/>
      <c r="MJ57" s="276"/>
      <c r="MK57" s="276"/>
      <c r="ML57" s="276"/>
      <c r="MM57" s="276"/>
      <c r="MN57" s="276"/>
      <c r="MO57" s="276"/>
      <c r="MP57" s="276"/>
      <c r="MQ57" s="276"/>
      <c r="MR57" s="276"/>
      <c r="MS57" s="276"/>
      <c r="MT57" s="276"/>
      <c r="MU57" s="276"/>
      <c r="MV57" s="276"/>
      <c r="MW57" s="276"/>
      <c r="MX57" s="276"/>
      <c r="MY57" s="276"/>
      <c r="MZ57" s="276"/>
      <c r="NA57" s="276"/>
      <c r="NB57" s="276"/>
      <c r="NC57" s="276"/>
      <c r="ND57" s="276"/>
      <c r="NE57" s="276"/>
      <c r="NF57" s="276"/>
      <c r="NG57" s="276"/>
      <c r="NH57" s="276"/>
      <c r="NI57" s="276"/>
      <c r="NJ57" s="276"/>
      <c r="NK57" s="276"/>
      <c r="NL57" s="276"/>
      <c r="NM57" s="276"/>
      <c r="NN57" s="276"/>
      <c r="NO57" s="276"/>
      <c r="NP57" s="276"/>
      <c r="NQ57" s="276"/>
      <c r="NR57" s="276"/>
      <c r="NS57" s="276"/>
      <c r="NT57" s="276"/>
      <c r="NU57" s="276"/>
      <c r="NV57" s="276"/>
      <c r="NW57" s="276"/>
      <c r="NX57" s="276"/>
      <c r="NY57" s="276"/>
      <c r="NZ57" s="276"/>
      <c r="OA57" s="276"/>
      <c r="OB57" s="276"/>
      <c r="OC57" s="276"/>
      <c r="OD57" s="276"/>
      <c r="OE57" s="276"/>
      <c r="OF57" s="276"/>
      <c r="OG57" s="276"/>
      <c r="OH57" s="276"/>
      <c r="OI57" s="276"/>
      <c r="OJ57" s="276"/>
      <c r="OK57" s="276"/>
      <c r="OL57" s="276"/>
      <c r="OM57" s="276"/>
      <c r="ON57" s="276"/>
      <c r="OO57" s="276"/>
      <c r="OP57" s="276"/>
      <c r="OQ57" s="276"/>
      <c r="OR57" s="276"/>
      <c r="OS57" s="276"/>
      <c r="OT57" s="276"/>
      <c r="OU57" s="276"/>
      <c r="OV57" s="276"/>
      <c r="OW57" s="276"/>
      <c r="OX57" s="276"/>
      <c r="OY57" s="276"/>
      <c r="OZ57" s="276"/>
      <c r="PA57" s="276"/>
      <c r="PB57" s="276"/>
      <c r="PC57" s="276"/>
      <c r="PD57" s="276"/>
      <c r="PE57" s="276"/>
      <c r="PF57" s="276"/>
      <c r="PG57" s="276"/>
      <c r="PH57" s="276"/>
      <c r="PI57" s="276"/>
      <c r="PJ57" s="276"/>
      <c r="PK57" s="276"/>
      <c r="PL57" s="276"/>
      <c r="PM57" s="276"/>
      <c r="PN57" s="276"/>
      <c r="PO57" s="276"/>
      <c r="PP57" s="276"/>
      <c r="PQ57" s="276"/>
      <c r="PR57" s="276"/>
      <c r="PS57" s="276"/>
      <c r="PT57" s="276"/>
      <c r="PU57" s="276"/>
      <c r="PV57" s="276"/>
      <c r="PW57" s="276"/>
      <c r="PX57" s="276"/>
      <c r="PY57" s="276"/>
      <c r="PZ57" s="276"/>
      <c r="QA57" s="276"/>
      <c r="QB57" s="276"/>
      <c r="QC57" s="276"/>
      <c r="QD57" s="276"/>
      <c r="QE57" s="276"/>
      <c r="QF57" s="276"/>
      <c r="QG57" s="276"/>
      <c r="QH57" s="276"/>
      <c r="QI57" s="276"/>
      <c r="QJ57" s="276"/>
      <c r="QK57" s="276"/>
      <c r="QL57" s="276"/>
      <c r="QM57" s="276"/>
      <c r="QN57" s="276"/>
      <c r="QO57" s="276"/>
      <c r="QP57" s="276"/>
      <c r="QQ57" s="276"/>
      <c r="QR57" s="276"/>
      <c r="QS57" s="276"/>
      <c r="QT57" s="276"/>
      <c r="QU57" s="276"/>
      <c r="QV57" s="276"/>
      <c r="QW57" s="276"/>
      <c r="QX57" s="276"/>
      <c r="QY57" s="276"/>
      <c r="QZ57" s="276"/>
      <c r="RA57" s="276"/>
      <c r="RB57" s="276"/>
      <c r="RC57" s="276"/>
      <c r="RD57" s="276"/>
      <c r="RE57" s="276"/>
      <c r="RF57" s="276"/>
      <c r="RG57" s="276"/>
      <c r="RH57" s="276"/>
      <c r="RI57" s="276"/>
      <c r="RJ57" s="276"/>
      <c r="RK57" s="276"/>
      <c r="RL57" s="276"/>
      <c r="RM57" s="276"/>
      <c r="RN57" s="276"/>
      <c r="RO57" s="276"/>
      <c r="RP57" s="276"/>
      <c r="RQ57" s="276"/>
      <c r="RR57" s="276"/>
      <c r="RS57" s="276"/>
      <c r="RT57" s="276"/>
      <c r="RU57" s="276"/>
      <c r="RV57" s="276"/>
      <c r="RW57" s="276"/>
      <c r="RX57" s="276"/>
      <c r="RY57" s="276"/>
      <c r="RZ57" s="276"/>
      <c r="SA57" s="276"/>
      <c r="SB57" s="276"/>
      <c r="SC57" s="276"/>
      <c r="SD57" s="276"/>
      <c r="SE57" s="276"/>
      <c r="SF57" s="276"/>
      <c r="SG57" s="276"/>
      <c r="SH57" s="276"/>
      <c r="SI57" s="276"/>
      <c r="SJ57" s="276"/>
      <c r="SK57" s="276"/>
      <c r="SL57" s="276"/>
      <c r="SM57" s="276"/>
      <c r="SN57" s="276"/>
      <c r="SO57" s="276"/>
      <c r="SP57" s="276"/>
      <c r="SQ57" s="276"/>
      <c r="SR57" s="276"/>
      <c r="SS57" s="276"/>
      <c r="ST57" s="276"/>
      <c r="SU57" s="276"/>
      <c r="SV57" s="276"/>
      <c r="SW57" s="276"/>
      <c r="SX57" s="276"/>
      <c r="SY57" s="276"/>
      <c r="SZ57" s="276"/>
      <c r="TA57" s="276"/>
      <c r="TB57" s="276"/>
      <c r="TC57" s="276"/>
      <c r="TD57" s="276"/>
      <c r="TE57" s="276"/>
      <c r="TF57" s="276"/>
      <c r="TG57" s="276"/>
      <c r="TH57" s="276"/>
      <c r="TI57" s="276"/>
      <c r="TJ57" s="276"/>
      <c r="TK57" s="276"/>
      <c r="TL57" s="276"/>
      <c r="TM57" s="276"/>
      <c r="TN57" s="276"/>
      <c r="TO57" s="276"/>
      <c r="TP57" s="276"/>
      <c r="TQ57" s="276"/>
      <c r="TR57" s="276"/>
      <c r="TS57" s="276"/>
      <c r="TT57" s="276"/>
      <c r="TU57" s="276"/>
      <c r="TV57" s="276"/>
      <c r="TW57" s="276"/>
      <c r="TX57" s="276"/>
      <c r="TY57" s="276"/>
      <c r="TZ57" s="276"/>
      <c r="UA57" s="276"/>
      <c r="UB57" s="276"/>
      <c r="UC57" s="276"/>
      <c r="UD57" s="276"/>
      <c r="UE57" s="276"/>
      <c r="UF57" s="276"/>
      <c r="UG57" s="276"/>
      <c r="UH57" s="276"/>
      <c r="UI57" s="276"/>
      <c r="UJ57" s="276"/>
      <c r="UK57" s="276"/>
      <c r="UL57" s="276"/>
      <c r="UM57" s="276"/>
      <c r="UN57" s="276"/>
      <c r="UO57" s="276"/>
      <c r="UP57" s="276"/>
      <c r="UQ57" s="276"/>
      <c r="UR57" s="276"/>
      <c r="US57" s="276"/>
      <c r="UT57" s="276"/>
      <c r="UU57" s="276"/>
      <c r="UV57" s="276"/>
      <c r="UW57" s="276"/>
      <c r="UX57" s="276"/>
      <c r="UY57" s="276"/>
      <c r="UZ57" s="276"/>
      <c r="VA57" s="276"/>
      <c r="VB57" s="276"/>
      <c r="VC57" s="276"/>
      <c r="VD57" s="276"/>
      <c r="VE57" s="276"/>
      <c r="VF57" s="276"/>
      <c r="VG57" s="276"/>
      <c r="VH57" s="276"/>
      <c r="VI57" s="276"/>
      <c r="VJ57" s="276"/>
      <c r="VK57" s="276"/>
      <c r="VL57" s="276"/>
      <c r="VM57" s="276"/>
      <c r="VN57" s="276"/>
      <c r="VO57" s="276"/>
      <c r="VP57" s="276"/>
      <c r="VQ57" s="276"/>
      <c r="VR57" s="276"/>
      <c r="VS57" s="276"/>
      <c r="VT57" s="276"/>
      <c r="VU57" s="276"/>
      <c r="VV57" s="276"/>
      <c r="VW57" s="276"/>
      <c r="VX57" s="276"/>
      <c r="VY57" s="276"/>
      <c r="VZ57" s="276"/>
      <c r="WA57" s="276"/>
      <c r="WB57" s="276"/>
      <c r="WC57" s="276"/>
      <c r="WD57" s="276"/>
      <c r="WE57" s="276"/>
      <c r="WF57" s="276"/>
      <c r="WG57" s="276"/>
      <c r="WH57" s="276"/>
      <c r="WI57" s="276"/>
      <c r="WJ57" s="276"/>
      <c r="WK57" s="276"/>
      <c r="WL57" s="276"/>
      <c r="WM57" s="276"/>
      <c r="WN57" s="276"/>
      <c r="WO57" s="276"/>
      <c r="WP57" s="276"/>
      <c r="WQ57" s="276"/>
      <c r="WR57" s="276"/>
      <c r="WS57" s="276"/>
      <c r="WT57" s="276"/>
      <c r="WU57" s="276"/>
      <c r="WV57" s="276"/>
      <c r="WW57" s="276"/>
      <c r="WX57" s="276"/>
      <c r="WY57" s="276"/>
      <c r="WZ57" s="276"/>
      <c r="XA57" s="276"/>
      <c r="XB57" s="276"/>
      <c r="XC57" s="276"/>
      <c r="XD57" s="276"/>
      <c r="XE57" s="276"/>
      <c r="XF57" s="276"/>
      <c r="XG57" s="276"/>
      <c r="XH57" s="276"/>
      <c r="XI57" s="276"/>
      <c r="XJ57" s="276"/>
      <c r="XK57" s="276"/>
      <c r="XL57" s="276"/>
      <c r="XM57" s="276"/>
      <c r="XN57" s="276"/>
      <c r="XO57" s="276"/>
      <c r="XP57" s="276"/>
      <c r="XQ57" s="276"/>
      <c r="XR57" s="276"/>
      <c r="XS57" s="276"/>
      <c r="XT57" s="276"/>
      <c r="XU57" s="276"/>
      <c r="XV57" s="276"/>
      <c r="XW57" s="276"/>
      <c r="XX57" s="276"/>
      <c r="XY57" s="276"/>
      <c r="XZ57" s="276"/>
      <c r="YA57" s="276"/>
      <c r="YB57" s="276"/>
      <c r="YC57" s="276"/>
      <c r="YD57" s="276"/>
      <c r="YE57" s="276"/>
      <c r="YF57" s="276"/>
      <c r="YG57" s="276"/>
      <c r="YH57" s="276"/>
      <c r="YI57" s="276"/>
      <c r="YJ57" s="276"/>
      <c r="YK57" s="276"/>
      <c r="YL57" s="276"/>
      <c r="YM57" s="276"/>
      <c r="YN57" s="276"/>
      <c r="YO57" s="276"/>
      <c r="YP57" s="276"/>
      <c r="YQ57" s="276"/>
      <c r="YR57" s="276"/>
      <c r="YS57" s="276"/>
      <c r="YT57" s="276"/>
      <c r="YU57" s="276"/>
      <c r="YV57" s="276"/>
      <c r="YW57" s="276"/>
      <c r="YX57" s="276"/>
      <c r="YY57" s="276"/>
      <c r="YZ57" s="276"/>
      <c r="ZA57" s="276"/>
      <c r="ZB57" s="276"/>
      <c r="ZC57" s="276"/>
      <c r="ZD57" s="276"/>
      <c r="ZE57" s="276"/>
      <c r="ZF57" s="276"/>
      <c r="ZG57" s="276"/>
      <c r="ZH57" s="276"/>
      <c r="ZI57" s="276"/>
      <c r="ZJ57" s="276"/>
      <c r="ZK57" s="276"/>
      <c r="ZL57" s="276"/>
      <c r="ZM57" s="276"/>
      <c r="ZN57" s="276"/>
      <c r="ZO57" s="276"/>
      <c r="ZP57" s="276"/>
      <c r="ZQ57" s="276"/>
      <c r="ZR57" s="276"/>
      <c r="ZS57" s="276"/>
      <c r="ZT57" s="276"/>
      <c r="ZU57" s="276"/>
      <c r="ZV57" s="276"/>
      <c r="ZW57" s="276"/>
      <c r="ZX57" s="276"/>
      <c r="ZY57" s="276"/>
      <c r="ZZ57" s="276"/>
      <c r="AAA57" s="276"/>
      <c r="AAB57" s="276"/>
      <c r="AAC57" s="276"/>
      <c r="AAD57" s="276"/>
      <c r="AAE57" s="276"/>
      <c r="AAF57" s="276"/>
      <c r="AAG57" s="276"/>
      <c r="AAH57" s="276"/>
      <c r="AAI57" s="276"/>
      <c r="AAJ57" s="276"/>
      <c r="AAK57" s="276"/>
      <c r="AAL57" s="276"/>
      <c r="AAM57" s="276"/>
      <c r="AAN57" s="276"/>
      <c r="AAO57" s="276"/>
      <c r="AAP57" s="276"/>
      <c r="AAQ57" s="276"/>
      <c r="AAR57" s="276"/>
      <c r="AAS57" s="276"/>
      <c r="AAT57" s="276"/>
      <c r="AAU57" s="276"/>
      <c r="AAV57" s="276"/>
      <c r="AAW57" s="276"/>
      <c r="AAX57" s="276"/>
      <c r="AAY57" s="276"/>
      <c r="AAZ57" s="276"/>
      <c r="ABA57" s="276"/>
      <c r="ABB57" s="276"/>
      <c r="ABC57" s="276"/>
      <c r="ABD57" s="276"/>
      <c r="ABE57" s="276"/>
      <c r="ABF57" s="276"/>
      <c r="ABG57" s="276"/>
      <c r="ABH57" s="276"/>
      <c r="ABI57" s="276"/>
      <c r="ABJ57" s="276"/>
      <c r="ABK57" s="276"/>
      <c r="ABL57" s="276"/>
      <c r="ABM57" s="276"/>
      <c r="ABN57" s="276"/>
      <c r="ABO57" s="276"/>
      <c r="ABP57" s="276"/>
      <c r="ABQ57" s="276"/>
      <c r="ABR57" s="276"/>
      <c r="ABS57" s="276"/>
      <c r="ABT57" s="276"/>
      <c r="ABU57" s="276"/>
      <c r="ABV57" s="276"/>
      <c r="ABW57" s="276"/>
      <c r="ABX57" s="276"/>
      <c r="ABY57" s="276"/>
      <c r="ABZ57" s="276"/>
      <c r="ACA57" s="276"/>
      <c r="ACB57" s="276"/>
      <c r="ACC57" s="276"/>
      <c r="ACD57" s="276"/>
      <c r="ACE57" s="276"/>
      <c r="ACF57" s="276"/>
      <c r="ACG57" s="276"/>
      <c r="ACH57" s="276"/>
      <c r="ACI57" s="276"/>
      <c r="ACJ57" s="276"/>
      <c r="ACK57" s="276"/>
      <c r="ACL57" s="276"/>
      <c r="ACM57" s="276"/>
      <c r="ACN57" s="276"/>
      <c r="ACO57" s="276"/>
      <c r="ACP57" s="276"/>
      <c r="ACQ57" s="276"/>
      <c r="ACR57" s="276"/>
      <c r="ACS57" s="276"/>
      <c r="ACT57" s="276"/>
      <c r="ACU57" s="276"/>
      <c r="ACV57" s="276"/>
      <c r="ACW57" s="276"/>
      <c r="ACX57" s="276"/>
      <c r="ACY57" s="276"/>
      <c r="ACZ57" s="276"/>
      <c r="ADA57" s="276"/>
      <c r="ADB57" s="276"/>
      <c r="ADC57" s="276"/>
      <c r="ADD57" s="276"/>
      <c r="ADE57" s="276"/>
      <c r="ADF57" s="276"/>
      <c r="ADG57" s="276"/>
      <c r="ADH57" s="276"/>
      <c r="ADI57" s="276"/>
      <c r="ADJ57" s="276"/>
      <c r="ADK57" s="276"/>
      <c r="ADL57" s="276"/>
      <c r="ADM57" s="276"/>
      <c r="ADN57" s="276"/>
      <c r="ADO57" s="276"/>
      <c r="ADP57" s="276"/>
      <c r="ADQ57" s="276"/>
      <c r="ADR57" s="276"/>
      <c r="ADS57" s="276"/>
      <c r="ADT57" s="276"/>
      <c r="ADU57" s="276"/>
      <c r="ADV57" s="276"/>
      <c r="ADW57" s="276"/>
      <c r="ADX57" s="276"/>
      <c r="ADY57" s="276"/>
      <c r="ADZ57" s="276"/>
      <c r="AEA57" s="276"/>
      <c r="AEB57" s="276"/>
      <c r="AEC57" s="276"/>
      <c r="AED57" s="276"/>
      <c r="AEE57" s="276"/>
      <c r="AEF57" s="276"/>
      <c r="AEG57" s="276"/>
      <c r="AEH57" s="276"/>
      <c r="AEI57" s="276"/>
      <c r="AEJ57" s="276"/>
      <c r="AEK57" s="276"/>
      <c r="AEL57" s="276"/>
      <c r="AEM57" s="276"/>
      <c r="AEN57" s="276"/>
      <c r="AEO57" s="276"/>
      <c r="AEP57" s="276"/>
      <c r="AEQ57" s="276"/>
      <c r="AER57" s="276"/>
      <c r="AES57" s="276"/>
      <c r="AET57" s="276"/>
      <c r="AEU57" s="276"/>
      <c r="AEV57" s="276"/>
      <c r="AEW57" s="276"/>
      <c r="AEX57" s="276"/>
      <c r="AEY57" s="276"/>
      <c r="AEZ57" s="276"/>
      <c r="AFA57" s="276"/>
      <c r="AFB57" s="276"/>
      <c r="AFC57" s="276"/>
      <c r="AFD57" s="276"/>
      <c r="AFE57" s="276"/>
      <c r="AFF57" s="276"/>
      <c r="AFG57" s="276"/>
      <c r="AFH57" s="276"/>
      <c r="AFI57" s="276"/>
      <c r="AFJ57" s="276"/>
      <c r="AFK57" s="276"/>
      <c r="AFL57" s="276"/>
      <c r="AFM57" s="276"/>
      <c r="AFN57" s="276"/>
      <c r="AFO57" s="276"/>
      <c r="AFP57" s="276"/>
      <c r="AFQ57" s="276"/>
      <c r="AFR57" s="276"/>
      <c r="AFS57" s="276"/>
      <c r="AFT57" s="276"/>
      <c r="AFU57" s="276"/>
      <c r="AFV57" s="276"/>
      <c r="AFW57" s="276"/>
      <c r="AFX57" s="276"/>
      <c r="AFY57" s="276"/>
      <c r="AFZ57" s="276"/>
      <c r="AGA57" s="276"/>
      <c r="AGB57" s="276"/>
      <c r="AGC57" s="276"/>
      <c r="AGD57" s="276"/>
      <c r="AGE57" s="276"/>
      <c r="AGF57" s="276"/>
      <c r="AGG57" s="276"/>
      <c r="AGH57" s="276"/>
      <c r="AGI57" s="276"/>
      <c r="AGJ57" s="276"/>
      <c r="AGK57" s="276"/>
      <c r="AGL57" s="276"/>
      <c r="AGM57" s="276"/>
      <c r="AGN57" s="276"/>
      <c r="AGO57" s="276"/>
      <c r="AGP57" s="276"/>
      <c r="AGQ57" s="276"/>
      <c r="AGR57" s="276"/>
      <c r="AGS57" s="276"/>
      <c r="AGT57" s="276"/>
      <c r="AGU57" s="276"/>
      <c r="AGV57" s="276"/>
      <c r="AGW57" s="276"/>
      <c r="AGX57" s="276"/>
      <c r="AGY57" s="276"/>
      <c r="AGZ57" s="276"/>
      <c r="AHA57" s="276"/>
      <c r="AHB57" s="276"/>
      <c r="AHC57" s="276"/>
      <c r="AHD57" s="276"/>
      <c r="AHE57" s="276"/>
      <c r="AHF57" s="276"/>
      <c r="AHG57" s="276"/>
      <c r="AHH57" s="276"/>
      <c r="AHI57" s="276"/>
      <c r="AHJ57" s="276"/>
      <c r="AHK57" s="276"/>
      <c r="AHL57" s="276"/>
      <c r="AHM57" s="276"/>
      <c r="AHN57" s="276"/>
      <c r="AHO57" s="276"/>
      <c r="AHP57" s="276"/>
      <c r="AHQ57" s="276"/>
      <c r="AHR57" s="276"/>
      <c r="AHS57" s="276"/>
      <c r="AHT57" s="276"/>
      <c r="AHU57" s="276"/>
      <c r="AHV57" s="276"/>
      <c r="AHW57" s="276"/>
      <c r="AHX57" s="276"/>
      <c r="AHY57" s="276"/>
      <c r="AHZ57" s="276"/>
      <c r="AIA57" s="276"/>
      <c r="AIB57" s="276"/>
      <c r="AIC57" s="276"/>
      <c r="AID57" s="276"/>
      <c r="AIE57" s="276"/>
      <c r="AIF57" s="276"/>
      <c r="AIG57" s="276"/>
      <c r="AIH57" s="276"/>
      <c r="AII57" s="276"/>
      <c r="AIJ57" s="276"/>
      <c r="AIK57" s="276"/>
      <c r="AIL57" s="276"/>
      <c r="AIM57" s="276"/>
      <c r="AIN57" s="276"/>
      <c r="AIO57" s="276"/>
      <c r="AIP57" s="276"/>
      <c r="AIQ57" s="276"/>
      <c r="AIR57" s="276"/>
      <c r="AIS57" s="276"/>
      <c r="AIT57" s="276"/>
      <c r="AIU57" s="276"/>
      <c r="AIV57" s="276"/>
      <c r="AIW57" s="276"/>
      <c r="AIX57" s="276"/>
      <c r="AIY57" s="276"/>
      <c r="AIZ57" s="276"/>
      <c r="AJA57" s="276"/>
      <c r="AJB57" s="276"/>
      <c r="AJC57" s="276"/>
      <c r="AJD57" s="276"/>
      <c r="AJE57" s="276"/>
      <c r="AJF57" s="276"/>
      <c r="AJG57" s="276"/>
      <c r="AJH57" s="276"/>
      <c r="AJI57" s="276"/>
      <c r="AJJ57" s="276"/>
      <c r="AJK57" s="276"/>
      <c r="AJL57" s="276"/>
      <c r="AJM57" s="276"/>
      <c r="AJN57" s="276"/>
      <c r="AJO57" s="276"/>
      <c r="AJP57" s="276"/>
      <c r="AJQ57" s="276"/>
      <c r="AJR57" s="276"/>
      <c r="AJS57" s="276"/>
      <c r="AJT57" s="276"/>
      <c r="AJU57" s="276"/>
      <c r="AJV57" s="276"/>
      <c r="AJW57" s="276"/>
      <c r="AJX57" s="276"/>
      <c r="AJY57" s="276"/>
      <c r="AJZ57" s="276"/>
      <c r="AKA57" s="276"/>
      <c r="AKB57" s="276"/>
      <c r="AKC57" s="276"/>
      <c r="AKD57" s="276"/>
      <c r="AKE57" s="276"/>
      <c r="AKF57" s="276"/>
    </row>
    <row r="58" spans="1:968" s="174" customFormat="1">
      <c r="A58" s="174" t="s">
        <v>571</v>
      </c>
      <c r="B58" s="206"/>
      <c r="C58" t="s">
        <v>408</v>
      </c>
      <c r="D58" s="241"/>
      <c r="E58" s="206"/>
      <c r="F58" s="206"/>
      <c r="G58" s="206"/>
      <c r="H58" s="189"/>
      <c r="I58" s="189"/>
      <c r="J58" s="189"/>
      <c r="K58" s="190"/>
      <c r="L58" s="214"/>
      <c r="M58" s="215">
        <v>15451.5</v>
      </c>
      <c r="N58" s="215">
        <v>15451.5</v>
      </c>
      <c r="O58" s="192"/>
      <c r="P58" s="192">
        <f t="shared" si="12"/>
        <v>14333.487940630797</v>
      </c>
      <c r="Q58" s="192">
        <f t="shared" si="13"/>
        <v>14333.487940630797</v>
      </c>
      <c r="R58" s="187"/>
      <c r="S58" s="266"/>
      <c r="T58" s="207"/>
      <c r="U58" s="207"/>
      <c r="W58" s="276"/>
      <c r="X58" s="276"/>
      <c r="Y58" s="276"/>
      <c r="Z58" s="276"/>
      <c r="AA58" s="276"/>
      <c r="AB58" s="276"/>
      <c r="AC58" s="276"/>
      <c r="AD58" s="276"/>
      <c r="AE58" s="276"/>
      <c r="AF58" s="276"/>
      <c r="AG58" s="276"/>
      <c r="AH58" s="276"/>
      <c r="AI58" s="276"/>
      <c r="AJ58" s="276"/>
      <c r="AK58" s="276"/>
      <c r="AL58" s="276"/>
      <c r="AM58" s="276"/>
      <c r="AN58" s="276"/>
      <c r="AO58" s="276"/>
      <c r="AP58" s="276"/>
      <c r="AQ58" s="276"/>
      <c r="AR58" s="276"/>
      <c r="AS58" s="276"/>
      <c r="AT58" s="276"/>
      <c r="AU58" s="276"/>
      <c r="AV58" s="276"/>
      <c r="AW58" s="276"/>
      <c r="AX58" s="276"/>
      <c r="AY58" s="276"/>
      <c r="AZ58" s="276"/>
      <c r="BA58" s="276"/>
      <c r="BB58" s="276"/>
      <c r="BC58" s="276"/>
      <c r="BD58" s="276"/>
      <c r="BE58" s="276"/>
      <c r="BF58" s="276"/>
      <c r="BG58" s="276"/>
      <c r="BH58" s="276"/>
      <c r="BI58" s="276"/>
      <c r="BJ58" s="276"/>
      <c r="BK58" s="276"/>
      <c r="BL58" s="276"/>
      <c r="BM58" s="276"/>
      <c r="BN58" s="276"/>
      <c r="BO58" s="276"/>
      <c r="BP58" s="276"/>
      <c r="BQ58" s="276"/>
      <c r="BR58" s="276"/>
      <c r="BS58" s="276"/>
      <c r="BT58" s="276"/>
      <c r="BU58" s="276"/>
      <c r="BV58" s="276"/>
      <c r="BW58" s="276"/>
      <c r="BX58" s="276"/>
      <c r="BY58" s="276"/>
      <c r="BZ58" s="276"/>
      <c r="CA58" s="276"/>
      <c r="CB58" s="276"/>
      <c r="CC58" s="276"/>
      <c r="CD58" s="276"/>
      <c r="CE58" s="276"/>
      <c r="CF58" s="276"/>
      <c r="CG58" s="276"/>
      <c r="CH58" s="276"/>
      <c r="CI58" s="276"/>
      <c r="CJ58" s="276"/>
      <c r="CK58" s="276"/>
      <c r="CL58" s="276"/>
      <c r="CM58" s="276"/>
      <c r="CN58" s="276"/>
      <c r="CO58" s="276"/>
      <c r="CP58" s="276"/>
      <c r="CQ58" s="276"/>
      <c r="CR58" s="276"/>
      <c r="CS58" s="276"/>
      <c r="CT58" s="276"/>
      <c r="CU58" s="276"/>
      <c r="CV58" s="276"/>
      <c r="CW58" s="276"/>
      <c r="CX58" s="276"/>
      <c r="CY58" s="276"/>
      <c r="CZ58" s="276"/>
      <c r="DA58" s="276"/>
      <c r="DB58" s="276"/>
      <c r="DC58" s="276"/>
      <c r="DD58" s="276"/>
      <c r="DE58" s="276"/>
      <c r="DF58" s="276"/>
      <c r="DG58" s="276"/>
      <c r="DH58" s="276"/>
      <c r="DI58" s="276"/>
      <c r="DJ58" s="276"/>
      <c r="DK58" s="276"/>
      <c r="DL58" s="276"/>
      <c r="DM58" s="276"/>
      <c r="DN58" s="276"/>
      <c r="DO58" s="276"/>
      <c r="DP58" s="276"/>
      <c r="DQ58" s="276"/>
      <c r="DR58" s="276"/>
      <c r="DS58" s="276"/>
      <c r="DT58" s="276"/>
      <c r="DU58" s="276"/>
      <c r="DV58" s="276"/>
      <c r="DW58" s="276"/>
      <c r="DX58" s="276"/>
      <c r="DY58" s="276"/>
      <c r="DZ58" s="276"/>
      <c r="EA58" s="276"/>
      <c r="EB58" s="276"/>
      <c r="EC58" s="276"/>
      <c r="ED58" s="276"/>
      <c r="EE58" s="276"/>
      <c r="EF58" s="276"/>
      <c r="EG58" s="276"/>
      <c r="EH58" s="276"/>
      <c r="EI58" s="276"/>
      <c r="EJ58" s="276"/>
      <c r="EK58" s="276"/>
      <c r="EL58" s="276"/>
      <c r="EM58" s="276"/>
      <c r="EN58" s="276"/>
      <c r="EO58" s="276"/>
      <c r="EP58" s="276"/>
      <c r="EQ58" s="276"/>
      <c r="ER58" s="276"/>
      <c r="ES58" s="276"/>
      <c r="ET58" s="276"/>
      <c r="EU58" s="276"/>
      <c r="EV58" s="276"/>
      <c r="EW58" s="276"/>
      <c r="EX58" s="276"/>
      <c r="EY58" s="276"/>
      <c r="EZ58" s="276"/>
      <c r="FA58" s="276"/>
      <c r="FB58" s="276"/>
      <c r="FC58" s="276"/>
      <c r="FD58" s="276"/>
      <c r="FE58" s="276"/>
      <c r="FF58" s="276"/>
      <c r="FG58" s="276"/>
      <c r="FH58" s="276"/>
      <c r="FI58" s="276"/>
      <c r="FJ58" s="276"/>
      <c r="FK58" s="276"/>
      <c r="FL58" s="276"/>
      <c r="FM58" s="276"/>
      <c r="FN58" s="276"/>
      <c r="FO58" s="276"/>
      <c r="FP58" s="276"/>
      <c r="FQ58" s="276"/>
      <c r="FR58" s="276"/>
      <c r="FS58" s="276"/>
      <c r="FT58" s="276"/>
      <c r="FU58" s="276"/>
      <c r="FV58" s="276"/>
      <c r="FW58" s="276"/>
      <c r="FX58" s="276"/>
      <c r="FY58" s="276"/>
      <c r="FZ58" s="276"/>
      <c r="GA58" s="276"/>
      <c r="GB58" s="276"/>
      <c r="GC58" s="276"/>
      <c r="GD58" s="276"/>
      <c r="GE58" s="276"/>
      <c r="GF58" s="276"/>
      <c r="GG58" s="276"/>
      <c r="GH58" s="276"/>
      <c r="GI58" s="276"/>
      <c r="GJ58" s="276"/>
      <c r="GK58" s="276"/>
      <c r="GL58" s="276"/>
      <c r="GM58" s="276"/>
      <c r="GN58" s="276"/>
      <c r="GO58" s="276"/>
      <c r="GP58" s="276"/>
      <c r="GQ58" s="276"/>
      <c r="GR58" s="276"/>
      <c r="GS58" s="276"/>
      <c r="GT58" s="276"/>
      <c r="GU58" s="276"/>
      <c r="GV58" s="276"/>
      <c r="GW58" s="276"/>
      <c r="GX58" s="276"/>
      <c r="GY58" s="276"/>
      <c r="GZ58" s="276"/>
      <c r="HA58" s="276"/>
      <c r="HB58" s="276"/>
      <c r="HC58" s="276"/>
      <c r="HD58" s="276"/>
      <c r="HE58" s="276"/>
      <c r="HF58" s="276"/>
      <c r="HG58" s="276"/>
      <c r="HH58" s="276"/>
      <c r="HI58" s="276"/>
      <c r="HJ58" s="276"/>
      <c r="HK58" s="276"/>
      <c r="HL58" s="276"/>
      <c r="HM58" s="276"/>
      <c r="HN58" s="276"/>
      <c r="HO58" s="276"/>
      <c r="HP58" s="276"/>
      <c r="HQ58" s="276"/>
      <c r="HR58" s="276"/>
      <c r="HS58" s="276"/>
      <c r="HT58" s="276"/>
      <c r="HU58" s="276"/>
      <c r="HV58" s="276"/>
      <c r="HW58" s="276"/>
      <c r="HX58" s="276"/>
      <c r="HY58" s="276"/>
      <c r="HZ58" s="276"/>
      <c r="IA58" s="276"/>
      <c r="IB58" s="276"/>
      <c r="IC58" s="276"/>
      <c r="ID58" s="276"/>
      <c r="IE58" s="276"/>
      <c r="IF58" s="276"/>
      <c r="IG58" s="276"/>
      <c r="IH58" s="276"/>
      <c r="II58" s="276"/>
      <c r="IJ58" s="276"/>
      <c r="IK58" s="276"/>
      <c r="IL58" s="276"/>
      <c r="IM58" s="276"/>
      <c r="IN58" s="276"/>
      <c r="IO58" s="276"/>
      <c r="IP58" s="276"/>
      <c r="IQ58" s="276"/>
      <c r="IR58" s="276"/>
      <c r="IS58" s="276"/>
      <c r="IT58" s="276"/>
      <c r="IU58" s="276"/>
      <c r="IV58" s="276"/>
      <c r="IW58" s="276"/>
      <c r="IX58" s="276"/>
      <c r="IY58" s="276"/>
      <c r="IZ58" s="276"/>
      <c r="JA58" s="276"/>
      <c r="JB58" s="276"/>
      <c r="JC58" s="276"/>
      <c r="JD58" s="276"/>
      <c r="JE58" s="276"/>
      <c r="JF58" s="276"/>
      <c r="JG58" s="276"/>
      <c r="JH58" s="276"/>
      <c r="JI58" s="276"/>
      <c r="JJ58" s="276"/>
      <c r="JK58" s="276"/>
      <c r="JL58" s="276"/>
      <c r="JM58" s="276"/>
      <c r="JN58" s="276"/>
      <c r="JO58" s="276"/>
      <c r="JP58" s="276"/>
      <c r="JQ58" s="276"/>
      <c r="JR58" s="276"/>
      <c r="JS58" s="276"/>
      <c r="JT58" s="276"/>
      <c r="JU58" s="276"/>
      <c r="JV58" s="276"/>
      <c r="JW58" s="276"/>
      <c r="JX58" s="276"/>
      <c r="JY58" s="276"/>
      <c r="JZ58" s="276"/>
      <c r="KA58" s="276"/>
      <c r="KB58" s="276"/>
      <c r="KC58" s="276"/>
      <c r="KD58" s="276"/>
      <c r="KE58" s="276"/>
      <c r="KF58" s="276"/>
      <c r="KG58" s="276"/>
      <c r="KH58" s="276"/>
      <c r="KI58" s="276"/>
      <c r="KJ58" s="276"/>
      <c r="KK58" s="276"/>
      <c r="KL58" s="276"/>
      <c r="KM58" s="276"/>
      <c r="KN58" s="276"/>
      <c r="KO58" s="276"/>
      <c r="KP58" s="276"/>
      <c r="KQ58" s="276"/>
      <c r="KR58" s="276"/>
      <c r="KS58" s="276"/>
      <c r="KT58" s="276"/>
      <c r="KU58" s="276"/>
      <c r="KV58" s="276"/>
      <c r="KW58" s="276"/>
      <c r="KX58" s="276"/>
      <c r="KY58" s="276"/>
      <c r="KZ58" s="276"/>
      <c r="LA58" s="276"/>
      <c r="LB58" s="276"/>
      <c r="LC58" s="276"/>
      <c r="LD58" s="276"/>
      <c r="LE58" s="276"/>
      <c r="LF58" s="276"/>
      <c r="LG58" s="276"/>
      <c r="LH58" s="276"/>
      <c r="LI58" s="276"/>
      <c r="LJ58" s="276"/>
      <c r="LK58" s="276"/>
      <c r="LL58" s="276"/>
      <c r="LM58" s="276"/>
      <c r="LN58" s="276"/>
      <c r="LO58" s="276"/>
      <c r="LP58" s="276"/>
      <c r="LQ58" s="276"/>
      <c r="LR58" s="276"/>
      <c r="LS58" s="276"/>
      <c r="LT58" s="276"/>
      <c r="LU58" s="276"/>
      <c r="LV58" s="276"/>
      <c r="LW58" s="276"/>
      <c r="LX58" s="276"/>
      <c r="LY58" s="276"/>
      <c r="LZ58" s="276"/>
      <c r="MA58" s="276"/>
      <c r="MB58" s="276"/>
      <c r="MC58" s="276"/>
      <c r="MD58" s="276"/>
      <c r="ME58" s="276"/>
      <c r="MF58" s="276"/>
      <c r="MG58" s="276"/>
      <c r="MH58" s="276"/>
      <c r="MI58" s="276"/>
      <c r="MJ58" s="276"/>
      <c r="MK58" s="276"/>
      <c r="ML58" s="276"/>
      <c r="MM58" s="276"/>
      <c r="MN58" s="276"/>
      <c r="MO58" s="276"/>
      <c r="MP58" s="276"/>
      <c r="MQ58" s="276"/>
      <c r="MR58" s="276"/>
      <c r="MS58" s="276"/>
      <c r="MT58" s="276"/>
      <c r="MU58" s="276"/>
      <c r="MV58" s="276"/>
      <c r="MW58" s="276"/>
      <c r="MX58" s="276"/>
      <c r="MY58" s="276"/>
      <c r="MZ58" s="276"/>
      <c r="NA58" s="276"/>
      <c r="NB58" s="276"/>
      <c r="NC58" s="276"/>
      <c r="ND58" s="276"/>
      <c r="NE58" s="276"/>
      <c r="NF58" s="276"/>
      <c r="NG58" s="276"/>
      <c r="NH58" s="276"/>
      <c r="NI58" s="276"/>
      <c r="NJ58" s="276"/>
      <c r="NK58" s="276"/>
      <c r="NL58" s="276"/>
      <c r="NM58" s="276"/>
      <c r="NN58" s="276"/>
      <c r="NO58" s="276"/>
      <c r="NP58" s="276"/>
      <c r="NQ58" s="276"/>
      <c r="NR58" s="276"/>
      <c r="NS58" s="276"/>
      <c r="NT58" s="276"/>
      <c r="NU58" s="276"/>
      <c r="NV58" s="276"/>
      <c r="NW58" s="276"/>
      <c r="NX58" s="276"/>
      <c r="NY58" s="276"/>
      <c r="NZ58" s="276"/>
      <c r="OA58" s="276"/>
      <c r="OB58" s="276"/>
      <c r="OC58" s="276"/>
      <c r="OD58" s="276"/>
      <c r="OE58" s="276"/>
      <c r="OF58" s="276"/>
      <c r="OG58" s="276"/>
      <c r="OH58" s="276"/>
      <c r="OI58" s="276"/>
      <c r="OJ58" s="276"/>
      <c r="OK58" s="276"/>
      <c r="OL58" s="276"/>
      <c r="OM58" s="276"/>
      <c r="ON58" s="276"/>
      <c r="OO58" s="276"/>
      <c r="OP58" s="276"/>
      <c r="OQ58" s="276"/>
      <c r="OR58" s="276"/>
      <c r="OS58" s="276"/>
      <c r="OT58" s="276"/>
      <c r="OU58" s="276"/>
      <c r="OV58" s="276"/>
      <c r="OW58" s="276"/>
      <c r="OX58" s="276"/>
      <c r="OY58" s="276"/>
      <c r="OZ58" s="276"/>
      <c r="PA58" s="276"/>
      <c r="PB58" s="276"/>
      <c r="PC58" s="276"/>
      <c r="PD58" s="276"/>
      <c r="PE58" s="276"/>
      <c r="PF58" s="276"/>
      <c r="PG58" s="276"/>
      <c r="PH58" s="276"/>
      <c r="PI58" s="276"/>
      <c r="PJ58" s="276"/>
      <c r="PK58" s="276"/>
      <c r="PL58" s="276"/>
      <c r="PM58" s="276"/>
      <c r="PN58" s="276"/>
      <c r="PO58" s="276"/>
      <c r="PP58" s="276"/>
      <c r="PQ58" s="276"/>
      <c r="PR58" s="276"/>
      <c r="PS58" s="276"/>
      <c r="PT58" s="276"/>
      <c r="PU58" s="276"/>
      <c r="PV58" s="276"/>
      <c r="PW58" s="276"/>
      <c r="PX58" s="276"/>
      <c r="PY58" s="276"/>
      <c r="PZ58" s="276"/>
      <c r="QA58" s="276"/>
      <c r="QB58" s="276"/>
      <c r="QC58" s="276"/>
      <c r="QD58" s="276"/>
      <c r="QE58" s="276"/>
      <c r="QF58" s="276"/>
      <c r="QG58" s="276"/>
      <c r="QH58" s="276"/>
      <c r="QI58" s="276"/>
      <c r="QJ58" s="276"/>
      <c r="QK58" s="276"/>
      <c r="QL58" s="276"/>
      <c r="QM58" s="276"/>
      <c r="QN58" s="276"/>
      <c r="QO58" s="276"/>
      <c r="QP58" s="276"/>
      <c r="QQ58" s="276"/>
      <c r="QR58" s="276"/>
      <c r="QS58" s="276"/>
      <c r="QT58" s="276"/>
      <c r="QU58" s="276"/>
      <c r="QV58" s="276"/>
      <c r="QW58" s="276"/>
      <c r="QX58" s="276"/>
      <c r="QY58" s="276"/>
      <c r="QZ58" s="276"/>
      <c r="RA58" s="276"/>
      <c r="RB58" s="276"/>
      <c r="RC58" s="276"/>
      <c r="RD58" s="276"/>
      <c r="RE58" s="276"/>
      <c r="RF58" s="276"/>
      <c r="RG58" s="276"/>
      <c r="RH58" s="276"/>
      <c r="RI58" s="276"/>
      <c r="RJ58" s="276"/>
      <c r="RK58" s="276"/>
      <c r="RL58" s="276"/>
      <c r="RM58" s="276"/>
      <c r="RN58" s="276"/>
      <c r="RO58" s="276"/>
      <c r="RP58" s="276"/>
      <c r="RQ58" s="276"/>
      <c r="RR58" s="276"/>
      <c r="RS58" s="276"/>
      <c r="RT58" s="276"/>
      <c r="RU58" s="276"/>
      <c r="RV58" s="276"/>
      <c r="RW58" s="276"/>
      <c r="RX58" s="276"/>
      <c r="RY58" s="276"/>
      <c r="RZ58" s="276"/>
      <c r="SA58" s="276"/>
      <c r="SB58" s="276"/>
      <c r="SC58" s="276"/>
      <c r="SD58" s="276"/>
      <c r="SE58" s="276"/>
      <c r="SF58" s="276"/>
      <c r="SG58" s="276"/>
      <c r="SH58" s="276"/>
      <c r="SI58" s="276"/>
      <c r="SJ58" s="276"/>
      <c r="SK58" s="276"/>
      <c r="SL58" s="276"/>
      <c r="SM58" s="276"/>
      <c r="SN58" s="276"/>
      <c r="SO58" s="276"/>
      <c r="SP58" s="276"/>
      <c r="SQ58" s="276"/>
      <c r="SR58" s="276"/>
      <c r="SS58" s="276"/>
      <c r="ST58" s="276"/>
      <c r="SU58" s="276"/>
      <c r="SV58" s="276"/>
      <c r="SW58" s="276"/>
      <c r="SX58" s="276"/>
      <c r="SY58" s="276"/>
      <c r="SZ58" s="276"/>
      <c r="TA58" s="276"/>
      <c r="TB58" s="276"/>
      <c r="TC58" s="276"/>
      <c r="TD58" s="276"/>
      <c r="TE58" s="276"/>
      <c r="TF58" s="276"/>
      <c r="TG58" s="276"/>
      <c r="TH58" s="276"/>
      <c r="TI58" s="276"/>
      <c r="TJ58" s="276"/>
      <c r="TK58" s="276"/>
      <c r="TL58" s="276"/>
      <c r="TM58" s="276"/>
      <c r="TN58" s="276"/>
      <c r="TO58" s="276"/>
      <c r="TP58" s="276"/>
      <c r="TQ58" s="276"/>
      <c r="TR58" s="276"/>
      <c r="TS58" s="276"/>
      <c r="TT58" s="276"/>
      <c r="TU58" s="276"/>
      <c r="TV58" s="276"/>
      <c r="TW58" s="276"/>
      <c r="TX58" s="276"/>
      <c r="TY58" s="276"/>
      <c r="TZ58" s="276"/>
      <c r="UA58" s="276"/>
      <c r="UB58" s="276"/>
      <c r="UC58" s="276"/>
      <c r="UD58" s="276"/>
      <c r="UE58" s="276"/>
      <c r="UF58" s="276"/>
      <c r="UG58" s="276"/>
      <c r="UH58" s="276"/>
      <c r="UI58" s="276"/>
      <c r="UJ58" s="276"/>
      <c r="UK58" s="276"/>
      <c r="UL58" s="276"/>
      <c r="UM58" s="276"/>
      <c r="UN58" s="276"/>
      <c r="UO58" s="276"/>
      <c r="UP58" s="276"/>
      <c r="UQ58" s="276"/>
      <c r="UR58" s="276"/>
      <c r="US58" s="276"/>
      <c r="UT58" s="276"/>
      <c r="UU58" s="276"/>
      <c r="UV58" s="276"/>
      <c r="UW58" s="276"/>
      <c r="UX58" s="276"/>
      <c r="UY58" s="276"/>
      <c r="UZ58" s="276"/>
      <c r="VA58" s="276"/>
      <c r="VB58" s="276"/>
      <c r="VC58" s="276"/>
      <c r="VD58" s="276"/>
      <c r="VE58" s="276"/>
      <c r="VF58" s="276"/>
      <c r="VG58" s="276"/>
      <c r="VH58" s="276"/>
      <c r="VI58" s="276"/>
      <c r="VJ58" s="276"/>
      <c r="VK58" s="276"/>
      <c r="VL58" s="276"/>
      <c r="VM58" s="276"/>
      <c r="VN58" s="276"/>
      <c r="VO58" s="276"/>
      <c r="VP58" s="276"/>
      <c r="VQ58" s="276"/>
      <c r="VR58" s="276"/>
      <c r="VS58" s="276"/>
      <c r="VT58" s="276"/>
      <c r="VU58" s="276"/>
      <c r="VV58" s="276"/>
      <c r="VW58" s="276"/>
      <c r="VX58" s="276"/>
      <c r="VY58" s="276"/>
      <c r="VZ58" s="276"/>
      <c r="WA58" s="276"/>
      <c r="WB58" s="276"/>
      <c r="WC58" s="276"/>
      <c r="WD58" s="276"/>
      <c r="WE58" s="276"/>
      <c r="WF58" s="276"/>
      <c r="WG58" s="276"/>
      <c r="WH58" s="276"/>
      <c r="WI58" s="276"/>
      <c r="WJ58" s="276"/>
      <c r="WK58" s="276"/>
      <c r="WL58" s="276"/>
      <c r="WM58" s="276"/>
      <c r="WN58" s="276"/>
      <c r="WO58" s="276"/>
      <c r="WP58" s="276"/>
      <c r="WQ58" s="276"/>
      <c r="WR58" s="276"/>
      <c r="WS58" s="276"/>
      <c r="WT58" s="276"/>
      <c r="WU58" s="276"/>
      <c r="WV58" s="276"/>
      <c r="WW58" s="276"/>
      <c r="WX58" s="276"/>
      <c r="WY58" s="276"/>
      <c r="WZ58" s="276"/>
      <c r="XA58" s="276"/>
      <c r="XB58" s="276"/>
      <c r="XC58" s="276"/>
      <c r="XD58" s="276"/>
      <c r="XE58" s="276"/>
      <c r="XF58" s="276"/>
      <c r="XG58" s="276"/>
      <c r="XH58" s="276"/>
      <c r="XI58" s="276"/>
      <c r="XJ58" s="276"/>
      <c r="XK58" s="276"/>
      <c r="XL58" s="276"/>
      <c r="XM58" s="276"/>
      <c r="XN58" s="276"/>
      <c r="XO58" s="276"/>
      <c r="XP58" s="276"/>
      <c r="XQ58" s="276"/>
      <c r="XR58" s="276"/>
      <c r="XS58" s="276"/>
      <c r="XT58" s="276"/>
      <c r="XU58" s="276"/>
      <c r="XV58" s="276"/>
      <c r="XW58" s="276"/>
      <c r="XX58" s="276"/>
      <c r="XY58" s="276"/>
      <c r="XZ58" s="276"/>
      <c r="YA58" s="276"/>
      <c r="YB58" s="276"/>
      <c r="YC58" s="276"/>
      <c r="YD58" s="276"/>
      <c r="YE58" s="276"/>
      <c r="YF58" s="276"/>
      <c r="YG58" s="276"/>
      <c r="YH58" s="276"/>
      <c r="YI58" s="276"/>
      <c r="YJ58" s="276"/>
      <c r="YK58" s="276"/>
      <c r="YL58" s="276"/>
      <c r="YM58" s="276"/>
      <c r="YN58" s="276"/>
      <c r="YO58" s="276"/>
      <c r="YP58" s="276"/>
      <c r="YQ58" s="276"/>
      <c r="YR58" s="276"/>
      <c r="YS58" s="276"/>
      <c r="YT58" s="276"/>
      <c r="YU58" s="276"/>
      <c r="YV58" s="276"/>
      <c r="YW58" s="276"/>
      <c r="YX58" s="276"/>
      <c r="YY58" s="276"/>
      <c r="YZ58" s="276"/>
      <c r="ZA58" s="276"/>
      <c r="ZB58" s="276"/>
      <c r="ZC58" s="276"/>
      <c r="ZD58" s="276"/>
      <c r="ZE58" s="276"/>
      <c r="ZF58" s="276"/>
      <c r="ZG58" s="276"/>
      <c r="ZH58" s="276"/>
      <c r="ZI58" s="276"/>
      <c r="ZJ58" s="276"/>
      <c r="ZK58" s="276"/>
      <c r="ZL58" s="276"/>
      <c r="ZM58" s="276"/>
      <c r="ZN58" s="276"/>
      <c r="ZO58" s="276"/>
      <c r="ZP58" s="276"/>
      <c r="ZQ58" s="276"/>
      <c r="ZR58" s="276"/>
      <c r="ZS58" s="276"/>
      <c r="ZT58" s="276"/>
      <c r="ZU58" s="276"/>
      <c r="ZV58" s="276"/>
      <c r="ZW58" s="276"/>
      <c r="ZX58" s="276"/>
      <c r="ZY58" s="276"/>
      <c r="ZZ58" s="276"/>
      <c r="AAA58" s="276"/>
      <c r="AAB58" s="276"/>
      <c r="AAC58" s="276"/>
      <c r="AAD58" s="276"/>
      <c r="AAE58" s="276"/>
      <c r="AAF58" s="276"/>
      <c r="AAG58" s="276"/>
      <c r="AAH58" s="276"/>
      <c r="AAI58" s="276"/>
      <c r="AAJ58" s="276"/>
      <c r="AAK58" s="276"/>
      <c r="AAL58" s="276"/>
      <c r="AAM58" s="276"/>
      <c r="AAN58" s="276"/>
      <c r="AAO58" s="276"/>
      <c r="AAP58" s="276"/>
      <c r="AAQ58" s="276"/>
      <c r="AAR58" s="276"/>
      <c r="AAS58" s="276"/>
      <c r="AAT58" s="276"/>
      <c r="AAU58" s="276"/>
      <c r="AAV58" s="276"/>
      <c r="AAW58" s="276"/>
      <c r="AAX58" s="276"/>
      <c r="AAY58" s="276"/>
      <c r="AAZ58" s="276"/>
      <c r="ABA58" s="276"/>
      <c r="ABB58" s="276"/>
      <c r="ABC58" s="276"/>
      <c r="ABD58" s="276"/>
      <c r="ABE58" s="276"/>
      <c r="ABF58" s="276"/>
      <c r="ABG58" s="276"/>
      <c r="ABH58" s="276"/>
      <c r="ABI58" s="276"/>
      <c r="ABJ58" s="276"/>
      <c r="ABK58" s="276"/>
      <c r="ABL58" s="276"/>
      <c r="ABM58" s="276"/>
      <c r="ABN58" s="276"/>
      <c r="ABO58" s="276"/>
      <c r="ABP58" s="276"/>
      <c r="ABQ58" s="276"/>
      <c r="ABR58" s="276"/>
      <c r="ABS58" s="276"/>
      <c r="ABT58" s="276"/>
      <c r="ABU58" s="276"/>
      <c r="ABV58" s="276"/>
      <c r="ABW58" s="276"/>
      <c r="ABX58" s="276"/>
      <c r="ABY58" s="276"/>
      <c r="ABZ58" s="276"/>
      <c r="ACA58" s="276"/>
      <c r="ACB58" s="276"/>
      <c r="ACC58" s="276"/>
      <c r="ACD58" s="276"/>
      <c r="ACE58" s="276"/>
      <c r="ACF58" s="276"/>
      <c r="ACG58" s="276"/>
      <c r="ACH58" s="276"/>
      <c r="ACI58" s="276"/>
      <c r="ACJ58" s="276"/>
      <c r="ACK58" s="276"/>
      <c r="ACL58" s="276"/>
      <c r="ACM58" s="276"/>
      <c r="ACN58" s="276"/>
      <c r="ACO58" s="276"/>
      <c r="ACP58" s="276"/>
      <c r="ACQ58" s="276"/>
      <c r="ACR58" s="276"/>
      <c r="ACS58" s="276"/>
      <c r="ACT58" s="276"/>
      <c r="ACU58" s="276"/>
      <c r="ACV58" s="276"/>
      <c r="ACW58" s="276"/>
      <c r="ACX58" s="276"/>
      <c r="ACY58" s="276"/>
      <c r="ACZ58" s="276"/>
      <c r="ADA58" s="276"/>
      <c r="ADB58" s="276"/>
      <c r="ADC58" s="276"/>
      <c r="ADD58" s="276"/>
      <c r="ADE58" s="276"/>
      <c r="ADF58" s="276"/>
      <c r="ADG58" s="276"/>
      <c r="ADH58" s="276"/>
      <c r="ADI58" s="276"/>
      <c r="ADJ58" s="276"/>
      <c r="ADK58" s="276"/>
      <c r="ADL58" s="276"/>
      <c r="ADM58" s="276"/>
      <c r="ADN58" s="276"/>
      <c r="ADO58" s="276"/>
      <c r="ADP58" s="276"/>
      <c r="ADQ58" s="276"/>
      <c r="ADR58" s="276"/>
      <c r="ADS58" s="276"/>
      <c r="ADT58" s="276"/>
      <c r="ADU58" s="276"/>
      <c r="ADV58" s="276"/>
      <c r="ADW58" s="276"/>
      <c r="ADX58" s="276"/>
      <c r="ADY58" s="276"/>
      <c r="ADZ58" s="276"/>
      <c r="AEA58" s="276"/>
      <c r="AEB58" s="276"/>
      <c r="AEC58" s="276"/>
      <c r="AED58" s="276"/>
      <c r="AEE58" s="276"/>
      <c r="AEF58" s="276"/>
      <c r="AEG58" s="276"/>
      <c r="AEH58" s="276"/>
      <c r="AEI58" s="276"/>
      <c r="AEJ58" s="276"/>
      <c r="AEK58" s="276"/>
      <c r="AEL58" s="276"/>
      <c r="AEM58" s="276"/>
      <c r="AEN58" s="276"/>
      <c r="AEO58" s="276"/>
      <c r="AEP58" s="276"/>
      <c r="AEQ58" s="276"/>
      <c r="AER58" s="276"/>
      <c r="AES58" s="276"/>
      <c r="AET58" s="276"/>
      <c r="AEU58" s="276"/>
      <c r="AEV58" s="276"/>
      <c r="AEW58" s="276"/>
      <c r="AEX58" s="276"/>
      <c r="AEY58" s="276"/>
      <c r="AEZ58" s="276"/>
      <c r="AFA58" s="276"/>
      <c r="AFB58" s="276"/>
      <c r="AFC58" s="276"/>
      <c r="AFD58" s="276"/>
      <c r="AFE58" s="276"/>
      <c r="AFF58" s="276"/>
      <c r="AFG58" s="276"/>
      <c r="AFH58" s="276"/>
      <c r="AFI58" s="276"/>
      <c r="AFJ58" s="276"/>
      <c r="AFK58" s="276"/>
      <c r="AFL58" s="276"/>
      <c r="AFM58" s="276"/>
      <c r="AFN58" s="276"/>
      <c r="AFO58" s="276"/>
      <c r="AFP58" s="276"/>
      <c r="AFQ58" s="276"/>
      <c r="AFR58" s="276"/>
      <c r="AFS58" s="276"/>
      <c r="AFT58" s="276"/>
      <c r="AFU58" s="276"/>
      <c r="AFV58" s="276"/>
      <c r="AFW58" s="276"/>
      <c r="AFX58" s="276"/>
      <c r="AFY58" s="276"/>
      <c r="AFZ58" s="276"/>
      <c r="AGA58" s="276"/>
      <c r="AGB58" s="276"/>
      <c r="AGC58" s="276"/>
      <c r="AGD58" s="276"/>
      <c r="AGE58" s="276"/>
      <c r="AGF58" s="276"/>
      <c r="AGG58" s="276"/>
      <c r="AGH58" s="276"/>
      <c r="AGI58" s="276"/>
      <c r="AGJ58" s="276"/>
      <c r="AGK58" s="276"/>
      <c r="AGL58" s="276"/>
      <c r="AGM58" s="276"/>
      <c r="AGN58" s="276"/>
      <c r="AGO58" s="276"/>
      <c r="AGP58" s="276"/>
      <c r="AGQ58" s="276"/>
      <c r="AGR58" s="276"/>
      <c r="AGS58" s="276"/>
      <c r="AGT58" s="276"/>
      <c r="AGU58" s="276"/>
      <c r="AGV58" s="276"/>
      <c r="AGW58" s="276"/>
      <c r="AGX58" s="276"/>
      <c r="AGY58" s="276"/>
      <c r="AGZ58" s="276"/>
      <c r="AHA58" s="276"/>
      <c r="AHB58" s="276"/>
      <c r="AHC58" s="276"/>
      <c r="AHD58" s="276"/>
      <c r="AHE58" s="276"/>
      <c r="AHF58" s="276"/>
      <c r="AHG58" s="276"/>
      <c r="AHH58" s="276"/>
      <c r="AHI58" s="276"/>
      <c r="AHJ58" s="276"/>
      <c r="AHK58" s="276"/>
      <c r="AHL58" s="276"/>
      <c r="AHM58" s="276"/>
      <c r="AHN58" s="276"/>
      <c r="AHO58" s="276"/>
      <c r="AHP58" s="276"/>
      <c r="AHQ58" s="276"/>
      <c r="AHR58" s="276"/>
      <c r="AHS58" s="276"/>
      <c r="AHT58" s="276"/>
      <c r="AHU58" s="276"/>
      <c r="AHV58" s="276"/>
      <c r="AHW58" s="276"/>
      <c r="AHX58" s="276"/>
      <c r="AHY58" s="276"/>
      <c r="AHZ58" s="276"/>
      <c r="AIA58" s="276"/>
      <c r="AIB58" s="276"/>
      <c r="AIC58" s="276"/>
      <c r="AID58" s="276"/>
      <c r="AIE58" s="276"/>
      <c r="AIF58" s="276"/>
      <c r="AIG58" s="276"/>
      <c r="AIH58" s="276"/>
      <c r="AII58" s="276"/>
      <c r="AIJ58" s="276"/>
      <c r="AIK58" s="276"/>
      <c r="AIL58" s="276"/>
      <c r="AIM58" s="276"/>
      <c r="AIN58" s="276"/>
      <c r="AIO58" s="276"/>
      <c r="AIP58" s="276"/>
      <c r="AIQ58" s="276"/>
      <c r="AIR58" s="276"/>
      <c r="AIS58" s="276"/>
      <c r="AIT58" s="276"/>
      <c r="AIU58" s="276"/>
      <c r="AIV58" s="276"/>
      <c r="AIW58" s="276"/>
      <c r="AIX58" s="276"/>
      <c r="AIY58" s="276"/>
      <c r="AIZ58" s="276"/>
      <c r="AJA58" s="276"/>
      <c r="AJB58" s="276"/>
      <c r="AJC58" s="276"/>
      <c r="AJD58" s="276"/>
      <c r="AJE58" s="276"/>
      <c r="AJF58" s="276"/>
      <c r="AJG58" s="276"/>
      <c r="AJH58" s="276"/>
      <c r="AJI58" s="276"/>
      <c r="AJJ58" s="276"/>
      <c r="AJK58" s="276"/>
      <c r="AJL58" s="276"/>
      <c r="AJM58" s="276"/>
      <c r="AJN58" s="276"/>
      <c r="AJO58" s="276"/>
      <c r="AJP58" s="276"/>
      <c r="AJQ58" s="276"/>
      <c r="AJR58" s="276"/>
      <c r="AJS58" s="276"/>
      <c r="AJT58" s="276"/>
      <c r="AJU58" s="276"/>
      <c r="AJV58" s="276"/>
      <c r="AJW58" s="276"/>
      <c r="AJX58" s="276"/>
      <c r="AJY58" s="276"/>
      <c r="AJZ58" s="276"/>
      <c r="AKA58" s="276"/>
      <c r="AKB58" s="276"/>
      <c r="AKC58" s="276"/>
      <c r="AKD58" s="276"/>
      <c r="AKE58" s="276"/>
      <c r="AKF58" s="276"/>
    </row>
    <row r="59" spans="1:968" s="174" customFormat="1">
      <c r="A59" s="174" t="s">
        <v>305</v>
      </c>
      <c r="B59" s="206"/>
      <c r="C59" t="s">
        <v>305</v>
      </c>
      <c r="D59" s="241"/>
      <c r="E59" s="206"/>
      <c r="F59" s="206"/>
      <c r="G59" s="206"/>
      <c r="H59" s="189"/>
      <c r="I59" s="189"/>
      <c r="J59" s="189"/>
      <c r="K59" s="190"/>
      <c r="L59" s="214"/>
      <c r="M59" s="215">
        <v>22297.739999999998</v>
      </c>
      <c r="N59" s="215">
        <v>22297.739999999998</v>
      </c>
      <c r="O59" s="192"/>
      <c r="P59" s="192">
        <f t="shared" si="12"/>
        <v>20684.359925788493</v>
      </c>
      <c r="Q59" s="192">
        <f t="shared" si="13"/>
        <v>20684.359925788493</v>
      </c>
      <c r="R59" s="187"/>
      <c r="S59" s="266"/>
      <c r="T59" s="207"/>
      <c r="U59" s="207"/>
      <c r="W59" s="276"/>
      <c r="X59" s="276"/>
      <c r="Y59" s="276"/>
      <c r="Z59" s="276"/>
      <c r="AA59" s="276"/>
      <c r="AB59" s="276"/>
      <c r="AC59" s="276"/>
      <c r="AD59" s="276"/>
      <c r="AE59" s="276"/>
      <c r="AF59" s="276"/>
      <c r="AG59" s="276"/>
      <c r="AH59" s="276"/>
      <c r="AI59" s="276"/>
      <c r="AJ59" s="276"/>
      <c r="AK59" s="276"/>
      <c r="AL59" s="276"/>
      <c r="AM59" s="276"/>
      <c r="AN59" s="276"/>
      <c r="AO59" s="276"/>
      <c r="AP59" s="276"/>
      <c r="AQ59" s="276"/>
      <c r="AR59" s="276"/>
      <c r="AS59" s="276"/>
      <c r="AT59" s="276"/>
      <c r="AU59" s="276"/>
      <c r="AV59" s="276"/>
      <c r="AW59" s="276"/>
      <c r="AX59" s="276"/>
      <c r="AY59" s="276"/>
      <c r="AZ59" s="276"/>
      <c r="BA59" s="276"/>
      <c r="BB59" s="276"/>
      <c r="BC59" s="276"/>
      <c r="BD59" s="276"/>
      <c r="BE59" s="276"/>
      <c r="BF59" s="276"/>
      <c r="BG59" s="276"/>
      <c r="BH59" s="276"/>
      <c r="BI59" s="276"/>
      <c r="BJ59" s="276"/>
      <c r="BK59" s="276"/>
      <c r="BL59" s="276"/>
      <c r="BM59" s="276"/>
      <c r="BN59" s="276"/>
      <c r="BO59" s="276"/>
      <c r="BP59" s="276"/>
      <c r="BQ59" s="276"/>
      <c r="BR59" s="276"/>
      <c r="BS59" s="276"/>
      <c r="BT59" s="276"/>
      <c r="BU59" s="276"/>
      <c r="BV59" s="276"/>
      <c r="BW59" s="276"/>
      <c r="BX59" s="276"/>
      <c r="BY59" s="276"/>
      <c r="BZ59" s="276"/>
      <c r="CA59" s="276"/>
      <c r="CB59" s="276"/>
      <c r="CC59" s="276"/>
      <c r="CD59" s="276"/>
      <c r="CE59" s="276"/>
      <c r="CF59" s="276"/>
      <c r="CG59" s="276"/>
      <c r="CH59" s="276"/>
      <c r="CI59" s="276"/>
      <c r="CJ59" s="276"/>
      <c r="CK59" s="276"/>
      <c r="CL59" s="276"/>
      <c r="CM59" s="276"/>
      <c r="CN59" s="276"/>
      <c r="CO59" s="276"/>
      <c r="CP59" s="276"/>
      <c r="CQ59" s="276"/>
      <c r="CR59" s="276"/>
      <c r="CS59" s="276"/>
      <c r="CT59" s="276"/>
      <c r="CU59" s="276"/>
      <c r="CV59" s="276"/>
      <c r="CW59" s="276"/>
      <c r="CX59" s="276"/>
      <c r="CY59" s="276"/>
      <c r="CZ59" s="276"/>
      <c r="DA59" s="276"/>
      <c r="DB59" s="276"/>
      <c r="DC59" s="276"/>
      <c r="DD59" s="276"/>
      <c r="DE59" s="276"/>
      <c r="DF59" s="276"/>
      <c r="DG59" s="276"/>
      <c r="DH59" s="276"/>
      <c r="DI59" s="276"/>
      <c r="DJ59" s="276"/>
      <c r="DK59" s="276"/>
      <c r="DL59" s="276"/>
      <c r="DM59" s="276"/>
      <c r="DN59" s="276"/>
      <c r="DO59" s="276"/>
      <c r="DP59" s="276"/>
      <c r="DQ59" s="276"/>
      <c r="DR59" s="276"/>
      <c r="DS59" s="276"/>
      <c r="DT59" s="276"/>
      <c r="DU59" s="276"/>
      <c r="DV59" s="276"/>
      <c r="DW59" s="276"/>
      <c r="DX59" s="276"/>
      <c r="DY59" s="276"/>
      <c r="DZ59" s="276"/>
      <c r="EA59" s="276"/>
      <c r="EB59" s="276"/>
      <c r="EC59" s="276"/>
      <c r="ED59" s="276"/>
      <c r="EE59" s="276"/>
      <c r="EF59" s="276"/>
      <c r="EG59" s="276"/>
      <c r="EH59" s="276"/>
      <c r="EI59" s="276"/>
      <c r="EJ59" s="276"/>
      <c r="EK59" s="276"/>
      <c r="EL59" s="276"/>
      <c r="EM59" s="276"/>
      <c r="EN59" s="276"/>
      <c r="EO59" s="276"/>
      <c r="EP59" s="276"/>
      <c r="EQ59" s="276"/>
      <c r="ER59" s="276"/>
      <c r="ES59" s="276"/>
      <c r="ET59" s="276"/>
      <c r="EU59" s="276"/>
      <c r="EV59" s="276"/>
      <c r="EW59" s="276"/>
      <c r="EX59" s="276"/>
      <c r="EY59" s="276"/>
      <c r="EZ59" s="276"/>
      <c r="FA59" s="276"/>
      <c r="FB59" s="276"/>
      <c r="FC59" s="276"/>
      <c r="FD59" s="276"/>
      <c r="FE59" s="276"/>
      <c r="FF59" s="276"/>
      <c r="FG59" s="276"/>
      <c r="FH59" s="276"/>
      <c r="FI59" s="276"/>
      <c r="FJ59" s="276"/>
      <c r="FK59" s="276"/>
      <c r="FL59" s="276"/>
      <c r="FM59" s="276"/>
      <c r="FN59" s="276"/>
      <c r="FO59" s="276"/>
      <c r="FP59" s="276"/>
      <c r="FQ59" s="276"/>
      <c r="FR59" s="276"/>
      <c r="FS59" s="276"/>
      <c r="FT59" s="276"/>
      <c r="FU59" s="276"/>
      <c r="FV59" s="276"/>
      <c r="FW59" s="276"/>
      <c r="FX59" s="276"/>
      <c r="FY59" s="276"/>
      <c r="FZ59" s="276"/>
      <c r="GA59" s="276"/>
      <c r="GB59" s="276"/>
      <c r="GC59" s="276"/>
      <c r="GD59" s="276"/>
      <c r="GE59" s="276"/>
      <c r="GF59" s="276"/>
      <c r="GG59" s="276"/>
      <c r="GH59" s="276"/>
      <c r="GI59" s="276"/>
      <c r="GJ59" s="276"/>
      <c r="GK59" s="276"/>
      <c r="GL59" s="276"/>
      <c r="GM59" s="276"/>
      <c r="GN59" s="276"/>
      <c r="GO59" s="276"/>
      <c r="GP59" s="276"/>
      <c r="GQ59" s="276"/>
      <c r="GR59" s="276"/>
      <c r="GS59" s="276"/>
      <c r="GT59" s="276"/>
      <c r="GU59" s="276"/>
      <c r="GV59" s="276"/>
      <c r="GW59" s="276"/>
      <c r="GX59" s="276"/>
      <c r="GY59" s="276"/>
      <c r="GZ59" s="276"/>
      <c r="HA59" s="276"/>
      <c r="HB59" s="276"/>
      <c r="HC59" s="276"/>
      <c r="HD59" s="276"/>
      <c r="HE59" s="276"/>
      <c r="HF59" s="276"/>
      <c r="HG59" s="276"/>
      <c r="HH59" s="276"/>
      <c r="HI59" s="276"/>
      <c r="HJ59" s="276"/>
      <c r="HK59" s="276"/>
      <c r="HL59" s="276"/>
      <c r="HM59" s="276"/>
      <c r="HN59" s="276"/>
      <c r="HO59" s="276"/>
      <c r="HP59" s="276"/>
      <c r="HQ59" s="276"/>
      <c r="HR59" s="276"/>
      <c r="HS59" s="276"/>
      <c r="HT59" s="276"/>
      <c r="HU59" s="276"/>
      <c r="HV59" s="276"/>
      <c r="HW59" s="276"/>
      <c r="HX59" s="276"/>
      <c r="HY59" s="276"/>
      <c r="HZ59" s="276"/>
      <c r="IA59" s="276"/>
      <c r="IB59" s="276"/>
      <c r="IC59" s="276"/>
      <c r="ID59" s="276"/>
      <c r="IE59" s="276"/>
      <c r="IF59" s="276"/>
      <c r="IG59" s="276"/>
      <c r="IH59" s="276"/>
      <c r="II59" s="276"/>
      <c r="IJ59" s="276"/>
      <c r="IK59" s="276"/>
      <c r="IL59" s="276"/>
      <c r="IM59" s="276"/>
      <c r="IN59" s="276"/>
      <c r="IO59" s="276"/>
      <c r="IP59" s="276"/>
      <c r="IQ59" s="276"/>
      <c r="IR59" s="276"/>
      <c r="IS59" s="276"/>
      <c r="IT59" s="276"/>
      <c r="IU59" s="276"/>
      <c r="IV59" s="276"/>
      <c r="IW59" s="276"/>
      <c r="IX59" s="276"/>
      <c r="IY59" s="276"/>
      <c r="IZ59" s="276"/>
      <c r="JA59" s="276"/>
      <c r="JB59" s="276"/>
      <c r="JC59" s="276"/>
      <c r="JD59" s="276"/>
      <c r="JE59" s="276"/>
      <c r="JF59" s="276"/>
      <c r="JG59" s="276"/>
      <c r="JH59" s="276"/>
      <c r="JI59" s="276"/>
      <c r="JJ59" s="276"/>
      <c r="JK59" s="276"/>
      <c r="JL59" s="276"/>
      <c r="JM59" s="276"/>
      <c r="JN59" s="276"/>
      <c r="JO59" s="276"/>
      <c r="JP59" s="276"/>
      <c r="JQ59" s="276"/>
      <c r="JR59" s="276"/>
      <c r="JS59" s="276"/>
      <c r="JT59" s="276"/>
      <c r="JU59" s="276"/>
      <c r="JV59" s="276"/>
      <c r="JW59" s="276"/>
      <c r="JX59" s="276"/>
      <c r="JY59" s="276"/>
      <c r="JZ59" s="276"/>
      <c r="KA59" s="276"/>
      <c r="KB59" s="276"/>
      <c r="KC59" s="276"/>
      <c r="KD59" s="276"/>
      <c r="KE59" s="276"/>
      <c r="KF59" s="276"/>
      <c r="KG59" s="276"/>
      <c r="KH59" s="276"/>
      <c r="KI59" s="276"/>
      <c r="KJ59" s="276"/>
      <c r="KK59" s="276"/>
      <c r="KL59" s="276"/>
      <c r="KM59" s="276"/>
      <c r="KN59" s="276"/>
      <c r="KO59" s="276"/>
      <c r="KP59" s="276"/>
      <c r="KQ59" s="276"/>
      <c r="KR59" s="276"/>
      <c r="KS59" s="276"/>
      <c r="KT59" s="276"/>
      <c r="KU59" s="276"/>
      <c r="KV59" s="276"/>
      <c r="KW59" s="276"/>
      <c r="KX59" s="276"/>
      <c r="KY59" s="276"/>
      <c r="KZ59" s="276"/>
      <c r="LA59" s="276"/>
      <c r="LB59" s="276"/>
      <c r="LC59" s="276"/>
      <c r="LD59" s="276"/>
      <c r="LE59" s="276"/>
      <c r="LF59" s="276"/>
      <c r="LG59" s="276"/>
      <c r="LH59" s="276"/>
      <c r="LI59" s="276"/>
      <c r="LJ59" s="276"/>
      <c r="LK59" s="276"/>
      <c r="LL59" s="276"/>
      <c r="LM59" s="276"/>
      <c r="LN59" s="276"/>
      <c r="LO59" s="276"/>
      <c r="LP59" s="276"/>
      <c r="LQ59" s="276"/>
      <c r="LR59" s="276"/>
      <c r="LS59" s="276"/>
      <c r="LT59" s="276"/>
      <c r="LU59" s="276"/>
      <c r="LV59" s="276"/>
      <c r="LW59" s="276"/>
      <c r="LX59" s="276"/>
      <c r="LY59" s="276"/>
      <c r="LZ59" s="276"/>
      <c r="MA59" s="276"/>
      <c r="MB59" s="276"/>
      <c r="MC59" s="276"/>
      <c r="MD59" s="276"/>
      <c r="ME59" s="276"/>
      <c r="MF59" s="276"/>
      <c r="MG59" s="276"/>
      <c r="MH59" s="276"/>
      <c r="MI59" s="276"/>
      <c r="MJ59" s="276"/>
      <c r="MK59" s="276"/>
      <c r="ML59" s="276"/>
      <c r="MM59" s="276"/>
      <c r="MN59" s="276"/>
      <c r="MO59" s="276"/>
      <c r="MP59" s="276"/>
      <c r="MQ59" s="276"/>
      <c r="MR59" s="276"/>
      <c r="MS59" s="276"/>
      <c r="MT59" s="276"/>
      <c r="MU59" s="276"/>
      <c r="MV59" s="276"/>
      <c r="MW59" s="276"/>
      <c r="MX59" s="276"/>
      <c r="MY59" s="276"/>
      <c r="MZ59" s="276"/>
      <c r="NA59" s="276"/>
      <c r="NB59" s="276"/>
      <c r="NC59" s="276"/>
      <c r="ND59" s="276"/>
      <c r="NE59" s="276"/>
      <c r="NF59" s="276"/>
      <c r="NG59" s="276"/>
      <c r="NH59" s="276"/>
      <c r="NI59" s="276"/>
      <c r="NJ59" s="276"/>
      <c r="NK59" s="276"/>
      <c r="NL59" s="276"/>
      <c r="NM59" s="276"/>
      <c r="NN59" s="276"/>
      <c r="NO59" s="276"/>
      <c r="NP59" s="276"/>
      <c r="NQ59" s="276"/>
      <c r="NR59" s="276"/>
      <c r="NS59" s="276"/>
      <c r="NT59" s="276"/>
      <c r="NU59" s="276"/>
      <c r="NV59" s="276"/>
      <c r="NW59" s="276"/>
      <c r="NX59" s="276"/>
      <c r="NY59" s="276"/>
      <c r="NZ59" s="276"/>
      <c r="OA59" s="276"/>
      <c r="OB59" s="276"/>
      <c r="OC59" s="276"/>
      <c r="OD59" s="276"/>
      <c r="OE59" s="276"/>
      <c r="OF59" s="276"/>
      <c r="OG59" s="276"/>
      <c r="OH59" s="276"/>
      <c r="OI59" s="276"/>
      <c r="OJ59" s="276"/>
      <c r="OK59" s="276"/>
      <c r="OL59" s="276"/>
      <c r="OM59" s="276"/>
      <c r="ON59" s="276"/>
      <c r="OO59" s="276"/>
      <c r="OP59" s="276"/>
      <c r="OQ59" s="276"/>
      <c r="OR59" s="276"/>
      <c r="OS59" s="276"/>
      <c r="OT59" s="276"/>
      <c r="OU59" s="276"/>
      <c r="OV59" s="276"/>
      <c r="OW59" s="276"/>
      <c r="OX59" s="276"/>
      <c r="OY59" s="276"/>
      <c r="OZ59" s="276"/>
      <c r="PA59" s="276"/>
      <c r="PB59" s="276"/>
      <c r="PC59" s="276"/>
      <c r="PD59" s="276"/>
      <c r="PE59" s="276"/>
      <c r="PF59" s="276"/>
      <c r="PG59" s="276"/>
      <c r="PH59" s="276"/>
      <c r="PI59" s="276"/>
      <c r="PJ59" s="276"/>
      <c r="PK59" s="276"/>
      <c r="PL59" s="276"/>
      <c r="PM59" s="276"/>
      <c r="PN59" s="276"/>
      <c r="PO59" s="276"/>
      <c r="PP59" s="276"/>
      <c r="PQ59" s="276"/>
      <c r="PR59" s="276"/>
      <c r="PS59" s="276"/>
      <c r="PT59" s="276"/>
      <c r="PU59" s="276"/>
      <c r="PV59" s="276"/>
      <c r="PW59" s="276"/>
      <c r="PX59" s="276"/>
      <c r="PY59" s="276"/>
      <c r="PZ59" s="276"/>
      <c r="QA59" s="276"/>
      <c r="QB59" s="276"/>
      <c r="QC59" s="276"/>
      <c r="QD59" s="276"/>
      <c r="QE59" s="276"/>
      <c r="QF59" s="276"/>
      <c r="QG59" s="276"/>
      <c r="QH59" s="276"/>
      <c r="QI59" s="276"/>
      <c r="QJ59" s="276"/>
      <c r="QK59" s="276"/>
      <c r="QL59" s="276"/>
      <c r="QM59" s="276"/>
      <c r="QN59" s="276"/>
      <c r="QO59" s="276"/>
      <c r="QP59" s="276"/>
      <c r="QQ59" s="276"/>
      <c r="QR59" s="276"/>
      <c r="QS59" s="276"/>
      <c r="QT59" s="276"/>
      <c r="QU59" s="276"/>
      <c r="QV59" s="276"/>
      <c r="QW59" s="276"/>
      <c r="QX59" s="276"/>
      <c r="QY59" s="276"/>
      <c r="QZ59" s="276"/>
      <c r="RA59" s="276"/>
      <c r="RB59" s="276"/>
      <c r="RC59" s="276"/>
      <c r="RD59" s="276"/>
      <c r="RE59" s="276"/>
      <c r="RF59" s="276"/>
      <c r="RG59" s="276"/>
      <c r="RH59" s="276"/>
      <c r="RI59" s="276"/>
      <c r="RJ59" s="276"/>
      <c r="RK59" s="276"/>
      <c r="RL59" s="276"/>
      <c r="RM59" s="276"/>
      <c r="RN59" s="276"/>
      <c r="RO59" s="276"/>
      <c r="RP59" s="276"/>
      <c r="RQ59" s="276"/>
      <c r="RR59" s="276"/>
      <c r="RS59" s="276"/>
      <c r="RT59" s="276"/>
      <c r="RU59" s="276"/>
      <c r="RV59" s="276"/>
      <c r="RW59" s="276"/>
      <c r="RX59" s="276"/>
      <c r="RY59" s="276"/>
      <c r="RZ59" s="276"/>
      <c r="SA59" s="276"/>
      <c r="SB59" s="276"/>
      <c r="SC59" s="276"/>
      <c r="SD59" s="276"/>
      <c r="SE59" s="276"/>
      <c r="SF59" s="276"/>
      <c r="SG59" s="276"/>
      <c r="SH59" s="276"/>
      <c r="SI59" s="276"/>
      <c r="SJ59" s="276"/>
      <c r="SK59" s="276"/>
      <c r="SL59" s="276"/>
      <c r="SM59" s="276"/>
      <c r="SN59" s="276"/>
      <c r="SO59" s="276"/>
      <c r="SP59" s="276"/>
      <c r="SQ59" s="276"/>
      <c r="SR59" s="276"/>
      <c r="SS59" s="276"/>
      <c r="ST59" s="276"/>
      <c r="SU59" s="276"/>
      <c r="SV59" s="276"/>
      <c r="SW59" s="276"/>
      <c r="SX59" s="276"/>
      <c r="SY59" s="276"/>
      <c r="SZ59" s="276"/>
      <c r="TA59" s="276"/>
      <c r="TB59" s="276"/>
      <c r="TC59" s="276"/>
      <c r="TD59" s="276"/>
      <c r="TE59" s="276"/>
      <c r="TF59" s="276"/>
      <c r="TG59" s="276"/>
      <c r="TH59" s="276"/>
      <c r="TI59" s="276"/>
      <c r="TJ59" s="276"/>
      <c r="TK59" s="276"/>
      <c r="TL59" s="276"/>
      <c r="TM59" s="276"/>
      <c r="TN59" s="276"/>
      <c r="TO59" s="276"/>
      <c r="TP59" s="276"/>
      <c r="TQ59" s="276"/>
      <c r="TR59" s="276"/>
      <c r="TS59" s="276"/>
      <c r="TT59" s="276"/>
      <c r="TU59" s="276"/>
      <c r="TV59" s="276"/>
      <c r="TW59" s="276"/>
      <c r="TX59" s="276"/>
      <c r="TY59" s="276"/>
      <c r="TZ59" s="276"/>
      <c r="UA59" s="276"/>
      <c r="UB59" s="276"/>
      <c r="UC59" s="276"/>
      <c r="UD59" s="276"/>
      <c r="UE59" s="276"/>
      <c r="UF59" s="276"/>
      <c r="UG59" s="276"/>
      <c r="UH59" s="276"/>
      <c r="UI59" s="276"/>
      <c r="UJ59" s="276"/>
      <c r="UK59" s="276"/>
      <c r="UL59" s="276"/>
      <c r="UM59" s="276"/>
      <c r="UN59" s="276"/>
      <c r="UO59" s="276"/>
      <c r="UP59" s="276"/>
      <c r="UQ59" s="276"/>
      <c r="UR59" s="276"/>
      <c r="US59" s="276"/>
      <c r="UT59" s="276"/>
      <c r="UU59" s="276"/>
      <c r="UV59" s="276"/>
      <c r="UW59" s="276"/>
      <c r="UX59" s="276"/>
      <c r="UY59" s="276"/>
      <c r="UZ59" s="276"/>
      <c r="VA59" s="276"/>
      <c r="VB59" s="276"/>
      <c r="VC59" s="276"/>
      <c r="VD59" s="276"/>
      <c r="VE59" s="276"/>
      <c r="VF59" s="276"/>
      <c r="VG59" s="276"/>
      <c r="VH59" s="276"/>
      <c r="VI59" s="276"/>
      <c r="VJ59" s="276"/>
      <c r="VK59" s="276"/>
      <c r="VL59" s="276"/>
      <c r="VM59" s="276"/>
      <c r="VN59" s="276"/>
      <c r="VO59" s="276"/>
      <c r="VP59" s="276"/>
      <c r="VQ59" s="276"/>
      <c r="VR59" s="276"/>
      <c r="VS59" s="276"/>
      <c r="VT59" s="276"/>
      <c r="VU59" s="276"/>
      <c r="VV59" s="276"/>
      <c r="VW59" s="276"/>
      <c r="VX59" s="276"/>
      <c r="VY59" s="276"/>
      <c r="VZ59" s="276"/>
      <c r="WA59" s="276"/>
      <c r="WB59" s="276"/>
      <c r="WC59" s="276"/>
      <c r="WD59" s="276"/>
      <c r="WE59" s="276"/>
      <c r="WF59" s="276"/>
      <c r="WG59" s="276"/>
      <c r="WH59" s="276"/>
      <c r="WI59" s="276"/>
      <c r="WJ59" s="276"/>
      <c r="WK59" s="276"/>
      <c r="WL59" s="276"/>
      <c r="WM59" s="276"/>
      <c r="WN59" s="276"/>
      <c r="WO59" s="276"/>
      <c r="WP59" s="276"/>
      <c r="WQ59" s="276"/>
      <c r="WR59" s="276"/>
      <c r="WS59" s="276"/>
      <c r="WT59" s="276"/>
      <c r="WU59" s="276"/>
      <c r="WV59" s="276"/>
      <c r="WW59" s="276"/>
      <c r="WX59" s="276"/>
      <c r="WY59" s="276"/>
      <c r="WZ59" s="276"/>
      <c r="XA59" s="276"/>
      <c r="XB59" s="276"/>
      <c r="XC59" s="276"/>
      <c r="XD59" s="276"/>
      <c r="XE59" s="276"/>
      <c r="XF59" s="276"/>
      <c r="XG59" s="276"/>
      <c r="XH59" s="276"/>
      <c r="XI59" s="276"/>
      <c r="XJ59" s="276"/>
      <c r="XK59" s="276"/>
      <c r="XL59" s="276"/>
      <c r="XM59" s="276"/>
      <c r="XN59" s="276"/>
      <c r="XO59" s="276"/>
      <c r="XP59" s="276"/>
      <c r="XQ59" s="276"/>
      <c r="XR59" s="276"/>
      <c r="XS59" s="276"/>
      <c r="XT59" s="276"/>
      <c r="XU59" s="276"/>
      <c r="XV59" s="276"/>
      <c r="XW59" s="276"/>
      <c r="XX59" s="276"/>
      <c r="XY59" s="276"/>
      <c r="XZ59" s="276"/>
      <c r="YA59" s="276"/>
      <c r="YB59" s="276"/>
      <c r="YC59" s="276"/>
      <c r="YD59" s="276"/>
      <c r="YE59" s="276"/>
      <c r="YF59" s="276"/>
      <c r="YG59" s="276"/>
      <c r="YH59" s="276"/>
      <c r="YI59" s="276"/>
      <c r="YJ59" s="276"/>
      <c r="YK59" s="276"/>
      <c r="YL59" s="276"/>
      <c r="YM59" s="276"/>
      <c r="YN59" s="276"/>
      <c r="YO59" s="276"/>
      <c r="YP59" s="276"/>
      <c r="YQ59" s="276"/>
      <c r="YR59" s="276"/>
      <c r="YS59" s="276"/>
      <c r="YT59" s="276"/>
      <c r="YU59" s="276"/>
      <c r="YV59" s="276"/>
      <c r="YW59" s="276"/>
      <c r="YX59" s="276"/>
      <c r="YY59" s="276"/>
      <c r="YZ59" s="276"/>
      <c r="ZA59" s="276"/>
      <c r="ZB59" s="276"/>
      <c r="ZC59" s="276"/>
      <c r="ZD59" s="276"/>
      <c r="ZE59" s="276"/>
      <c r="ZF59" s="276"/>
      <c r="ZG59" s="276"/>
      <c r="ZH59" s="276"/>
      <c r="ZI59" s="276"/>
      <c r="ZJ59" s="276"/>
      <c r="ZK59" s="276"/>
      <c r="ZL59" s="276"/>
      <c r="ZM59" s="276"/>
      <c r="ZN59" s="276"/>
      <c r="ZO59" s="276"/>
      <c r="ZP59" s="276"/>
      <c r="ZQ59" s="276"/>
      <c r="ZR59" s="276"/>
      <c r="ZS59" s="276"/>
      <c r="ZT59" s="276"/>
      <c r="ZU59" s="276"/>
      <c r="ZV59" s="276"/>
      <c r="ZW59" s="276"/>
      <c r="ZX59" s="276"/>
      <c r="ZY59" s="276"/>
      <c r="ZZ59" s="276"/>
      <c r="AAA59" s="276"/>
      <c r="AAB59" s="276"/>
      <c r="AAC59" s="276"/>
      <c r="AAD59" s="276"/>
      <c r="AAE59" s="276"/>
      <c r="AAF59" s="276"/>
      <c r="AAG59" s="276"/>
      <c r="AAH59" s="276"/>
      <c r="AAI59" s="276"/>
      <c r="AAJ59" s="276"/>
      <c r="AAK59" s="276"/>
      <c r="AAL59" s="276"/>
      <c r="AAM59" s="276"/>
      <c r="AAN59" s="276"/>
      <c r="AAO59" s="276"/>
      <c r="AAP59" s="276"/>
      <c r="AAQ59" s="276"/>
      <c r="AAR59" s="276"/>
      <c r="AAS59" s="276"/>
      <c r="AAT59" s="276"/>
      <c r="AAU59" s="276"/>
      <c r="AAV59" s="276"/>
      <c r="AAW59" s="276"/>
      <c r="AAX59" s="276"/>
      <c r="AAY59" s="276"/>
      <c r="AAZ59" s="276"/>
      <c r="ABA59" s="276"/>
      <c r="ABB59" s="276"/>
      <c r="ABC59" s="276"/>
      <c r="ABD59" s="276"/>
      <c r="ABE59" s="276"/>
      <c r="ABF59" s="276"/>
      <c r="ABG59" s="276"/>
      <c r="ABH59" s="276"/>
      <c r="ABI59" s="276"/>
      <c r="ABJ59" s="276"/>
      <c r="ABK59" s="276"/>
      <c r="ABL59" s="276"/>
      <c r="ABM59" s="276"/>
      <c r="ABN59" s="276"/>
      <c r="ABO59" s="276"/>
      <c r="ABP59" s="276"/>
      <c r="ABQ59" s="276"/>
      <c r="ABR59" s="276"/>
      <c r="ABS59" s="276"/>
      <c r="ABT59" s="276"/>
      <c r="ABU59" s="276"/>
      <c r="ABV59" s="276"/>
      <c r="ABW59" s="276"/>
      <c r="ABX59" s="276"/>
      <c r="ABY59" s="276"/>
      <c r="ABZ59" s="276"/>
      <c r="ACA59" s="276"/>
      <c r="ACB59" s="276"/>
      <c r="ACC59" s="276"/>
      <c r="ACD59" s="276"/>
      <c r="ACE59" s="276"/>
      <c r="ACF59" s="276"/>
      <c r="ACG59" s="276"/>
      <c r="ACH59" s="276"/>
      <c r="ACI59" s="276"/>
      <c r="ACJ59" s="276"/>
      <c r="ACK59" s="276"/>
      <c r="ACL59" s="276"/>
      <c r="ACM59" s="276"/>
      <c r="ACN59" s="276"/>
      <c r="ACO59" s="276"/>
      <c r="ACP59" s="276"/>
      <c r="ACQ59" s="276"/>
      <c r="ACR59" s="276"/>
      <c r="ACS59" s="276"/>
      <c r="ACT59" s="276"/>
      <c r="ACU59" s="276"/>
      <c r="ACV59" s="276"/>
      <c r="ACW59" s="276"/>
      <c r="ACX59" s="276"/>
      <c r="ACY59" s="276"/>
      <c r="ACZ59" s="276"/>
      <c r="ADA59" s="276"/>
      <c r="ADB59" s="276"/>
      <c r="ADC59" s="276"/>
      <c r="ADD59" s="276"/>
      <c r="ADE59" s="276"/>
      <c r="ADF59" s="276"/>
      <c r="ADG59" s="276"/>
      <c r="ADH59" s="276"/>
      <c r="ADI59" s="276"/>
      <c r="ADJ59" s="276"/>
      <c r="ADK59" s="276"/>
      <c r="ADL59" s="276"/>
      <c r="ADM59" s="276"/>
      <c r="ADN59" s="276"/>
      <c r="ADO59" s="276"/>
      <c r="ADP59" s="276"/>
      <c r="ADQ59" s="276"/>
      <c r="ADR59" s="276"/>
      <c r="ADS59" s="276"/>
      <c r="ADT59" s="276"/>
      <c r="ADU59" s="276"/>
      <c r="ADV59" s="276"/>
      <c r="ADW59" s="276"/>
      <c r="ADX59" s="276"/>
      <c r="ADY59" s="276"/>
      <c r="ADZ59" s="276"/>
      <c r="AEA59" s="276"/>
      <c r="AEB59" s="276"/>
      <c r="AEC59" s="276"/>
      <c r="AED59" s="276"/>
      <c r="AEE59" s="276"/>
      <c r="AEF59" s="276"/>
      <c r="AEG59" s="276"/>
      <c r="AEH59" s="276"/>
      <c r="AEI59" s="276"/>
      <c r="AEJ59" s="276"/>
      <c r="AEK59" s="276"/>
      <c r="AEL59" s="276"/>
      <c r="AEM59" s="276"/>
      <c r="AEN59" s="276"/>
      <c r="AEO59" s="276"/>
      <c r="AEP59" s="276"/>
      <c r="AEQ59" s="276"/>
      <c r="AER59" s="276"/>
      <c r="AES59" s="276"/>
      <c r="AET59" s="276"/>
      <c r="AEU59" s="276"/>
      <c r="AEV59" s="276"/>
      <c r="AEW59" s="276"/>
      <c r="AEX59" s="276"/>
      <c r="AEY59" s="276"/>
      <c r="AEZ59" s="276"/>
      <c r="AFA59" s="276"/>
      <c r="AFB59" s="276"/>
      <c r="AFC59" s="276"/>
      <c r="AFD59" s="276"/>
      <c r="AFE59" s="276"/>
      <c r="AFF59" s="276"/>
      <c r="AFG59" s="276"/>
      <c r="AFH59" s="276"/>
      <c r="AFI59" s="276"/>
      <c r="AFJ59" s="276"/>
      <c r="AFK59" s="276"/>
      <c r="AFL59" s="276"/>
      <c r="AFM59" s="276"/>
      <c r="AFN59" s="276"/>
      <c r="AFO59" s="276"/>
      <c r="AFP59" s="276"/>
      <c r="AFQ59" s="276"/>
      <c r="AFR59" s="276"/>
      <c r="AFS59" s="276"/>
      <c r="AFT59" s="276"/>
      <c r="AFU59" s="276"/>
      <c r="AFV59" s="276"/>
      <c r="AFW59" s="276"/>
      <c r="AFX59" s="276"/>
      <c r="AFY59" s="276"/>
      <c r="AFZ59" s="276"/>
      <c r="AGA59" s="276"/>
      <c r="AGB59" s="276"/>
      <c r="AGC59" s="276"/>
      <c r="AGD59" s="276"/>
      <c r="AGE59" s="276"/>
      <c r="AGF59" s="276"/>
      <c r="AGG59" s="276"/>
      <c r="AGH59" s="276"/>
      <c r="AGI59" s="276"/>
      <c r="AGJ59" s="276"/>
      <c r="AGK59" s="276"/>
      <c r="AGL59" s="276"/>
      <c r="AGM59" s="276"/>
      <c r="AGN59" s="276"/>
      <c r="AGO59" s="276"/>
      <c r="AGP59" s="276"/>
      <c r="AGQ59" s="276"/>
      <c r="AGR59" s="276"/>
      <c r="AGS59" s="276"/>
      <c r="AGT59" s="276"/>
      <c r="AGU59" s="276"/>
      <c r="AGV59" s="276"/>
      <c r="AGW59" s="276"/>
      <c r="AGX59" s="276"/>
      <c r="AGY59" s="276"/>
      <c r="AGZ59" s="276"/>
      <c r="AHA59" s="276"/>
      <c r="AHB59" s="276"/>
      <c r="AHC59" s="276"/>
      <c r="AHD59" s="276"/>
      <c r="AHE59" s="276"/>
      <c r="AHF59" s="276"/>
      <c r="AHG59" s="276"/>
      <c r="AHH59" s="276"/>
      <c r="AHI59" s="276"/>
      <c r="AHJ59" s="276"/>
      <c r="AHK59" s="276"/>
      <c r="AHL59" s="276"/>
      <c r="AHM59" s="276"/>
      <c r="AHN59" s="276"/>
      <c r="AHO59" s="276"/>
      <c r="AHP59" s="276"/>
      <c r="AHQ59" s="276"/>
      <c r="AHR59" s="276"/>
      <c r="AHS59" s="276"/>
      <c r="AHT59" s="276"/>
      <c r="AHU59" s="276"/>
      <c r="AHV59" s="276"/>
      <c r="AHW59" s="276"/>
      <c r="AHX59" s="276"/>
      <c r="AHY59" s="276"/>
      <c r="AHZ59" s="276"/>
      <c r="AIA59" s="276"/>
      <c r="AIB59" s="276"/>
      <c r="AIC59" s="276"/>
      <c r="AID59" s="276"/>
      <c r="AIE59" s="276"/>
      <c r="AIF59" s="276"/>
      <c r="AIG59" s="276"/>
      <c r="AIH59" s="276"/>
      <c r="AII59" s="276"/>
      <c r="AIJ59" s="276"/>
      <c r="AIK59" s="276"/>
      <c r="AIL59" s="276"/>
      <c r="AIM59" s="276"/>
      <c r="AIN59" s="276"/>
      <c r="AIO59" s="276"/>
      <c r="AIP59" s="276"/>
      <c r="AIQ59" s="276"/>
      <c r="AIR59" s="276"/>
      <c r="AIS59" s="276"/>
      <c r="AIT59" s="276"/>
      <c r="AIU59" s="276"/>
      <c r="AIV59" s="276"/>
      <c r="AIW59" s="276"/>
      <c r="AIX59" s="276"/>
      <c r="AIY59" s="276"/>
      <c r="AIZ59" s="276"/>
      <c r="AJA59" s="276"/>
      <c r="AJB59" s="276"/>
      <c r="AJC59" s="276"/>
      <c r="AJD59" s="276"/>
      <c r="AJE59" s="276"/>
      <c r="AJF59" s="276"/>
      <c r="AJG59" s="276"/>
      <c r="AJH59" s="276"/>
      <c r="AJI59" s="276"/>
      <c r="AJJ59" s="276"/>
      <c r="AJK59" s="276"/>
      <c r="AJL59" s="276"/>
      <c r="AJM59" s="276"/>
      <c r="AJN59" s="276"/>
      <c r="AJO59" s="276"/>
      <c r="AJP59" s="276"/>
      <c r="AJQ59" s="276"/>
      <c r="AJR59" s="276"/>
      <c r="AJS59" s="276"/>
      <c r="AJT59" s="276"/>
      <c r="AJU59" s="276"/>
      <c r="AJV59" s="276"/>
      <c r="AJW59" s="276"/>
      <c r="AJX59" s="276"/>
      <c r="AJY59" s="276"/>
      <c r="AJZ59" s="276"/>
      <c r="AKA59" s="276"/>
      <c r="AKB59" s="276"/>
      <c r="AKC59" s="276"/>
      <c r="AKD59" s="276"/>
      <c r="AKE59" s="276"/>
      <c r="AKF59" s="276"/>
    </row>
    <row r="60" spans="1:968" s="174" customFormat="1">
      <c r="A60" s="174" t="s">
        <v>572</v>
      </c>
      <c r="B60" s="206"/>
      <c r="C60" t="s">
        <v>72</v>
      </c>
      <c r="D60" s="241"/>
      <c r="E60" s="206"/>
      <c r="F60" s="206"/>
      <c r="G60" s="206"/>
      <c r="H60" s="189"/>
      <c r="I60" s="189"/>
      <c r="J60" s="189"/>
      <c r="K60" s="190"/>
      <c r="L60" s="214"/>
      <c r="M60" s="215">
        <v>208468.72</v>
      </c>
      <c r="N60" s="215">
        <v>208468.72</v>
      </c>
      <c r="O60" s="192"/>
      <c r="P60" s="192">
        <f t="shared" si="12"/>
        <v>193384.71243042671</v>
      </c>
      <c r="Q60" s="192">
        <f t="shared" si="13"/>
        <v>193384.71243042671</v>
      </c>
      <c r="R60" s="187"/>
      <c r="S60" s="266"/>
      <c r="T60" s="207"/>
      <c r="U60" s="207"/>
      <c r="W60" s="276"/>
      <c r="X60" s="276"/>
      <c r="Y60" s="276"/>
      <c r="Z60" s="276"/>
      <c r="AA60" s="276"/>
      <c r="AB60" s="276"/>
      <c r="AC60" s="276"/>
      <c r="AD60" s="276"/>
      <c r="AE60" s="276"/>
      <c r="AF60" s="276"/>
      <c r="AG60" s="276"/>
      <c r="AH60" s="276"/>
      <c r="AI60" s="276"/>
      <c r="AJ60" s="276"/>
      <c r="AK60" s="276"/>
      <c r="AL60" s="276"/>
      <c r="AM60" s="276"/>
      <c r="AN60" s="276"/>
      <c r="AO60" s="276"/>
      <c r="AP60" s="276"/>
      <c r="AQ60" s="276"/>
      <c r="AR60" s="276"/>
      <c r="AS60" s="276"/>
      <c r="AT60" s="276"/>
      <c r="AU60" s="276"/>
      <c r="AV60" s="276"/>
      <c r="AW60" s="276"/>
      <c r="AX60" s="276"/>
      <c r="AY60" s="276"/>
      <c r="AZ60" s="276"/>
      <c r="BA60" s="276"/>
      <c r="BB60" s="276"/>
      <c r="BC60" s="276"/>
      <c r="BD60" s="276"/>
      <c r="BE60" s="276"/>
      <c r="BF60" s="276"/>
      <c r="BG60" s="276"/>
      <c r="BH60" s="276"/>
      <c r="BI60" s="276"/>
      <c r="BJ60" s="276"/>
      <c r="BK60" s="276"/>
      <c r="BL60" s="276"/>
      <c r="BM60" s="276"/>
      <c r="BN60" s="276"/>
      <c r="BO60" s="276"/>
      <c r="BP60" s="276"/>
      <c r="BQ60" s="276"/>
      <c r="BR60" s="276"/>
      <c r="BS60" s="276"/>
      <c r="BT60" s="276"/>
      <c r="BU60" s="276"/>
      <c r="BV60" s="276"/>
      <c r="BW60" s="276"/>
      <c r="BX60" s="276"/>
      <c r="BY60" s="276"/>
      <c r="BZ60" s="276"/>
      <c r="CA60" s="276"/>
      <c r="CB60" s="276"/>
      <c r="CC60" s="276"/>
      <c r="CD60" s="276"/>
      <c r="CE60" s="276"/>
      <c r="CF60" s="276"/>
      <c r="CG60" s="276"/>
      <c r="CH60" s="276"/>
      <c r="CI60" s="276"/>
      <c r="CJ60" s="276"/>
      <c r="CK60" s="276"/>
      <c r="CL60" s="276"/>
      <c r="CM60" s="276"/>
      <c r="CN60" s="276"/>
      <c r="CO60" s="276"/>
      <c r="CP60" s="276"/>
      <c r="CQ60" s="276"/>
      <c r="CR60" s="276"/>
      <c r="CS60" s="276"/>
      <c r="CT60" s="276"/>
      <c r="CU60" s="276"/>
      <c r="CV60" s="276"/>
      <c r="CW60" s="276"/>
      <c r="CX60" s="276"/>
      <c r="CY60" s="276"/>
      <c r="CZ60" s="276"/>
      <c r="DA60" s="276"/>
      <c r="DB60" s="276"/>
      <c r="DC60" s="276"/>
      <c r="DD60" s="276"/>
      <c r="DE60" s="276"/>
      <c r="DF60" s="276"/>
      <c r="DG60" s="276"/>
      <c r="DH60" s="276"/>
      <c r="DI60" s="276"/>
      <c r="DJ60" s="276"/>
      <c r="DK60" s="276"/>
      <c r="DL60" s="276"/>
      <c r="DM60" s="276"/>
      <c r="DN60" s="276"/>
      <c r="DO60" s="276"/>
      <c r="DP60" s="276"/>
      <c r="DQ60" s="276"/>
      <c r="DR60" s="276"/>
      <c r="DS60" s="276"/>
      <c r="DT60" s="276"/>
      <c r="DU60" s="276"/>
      <c r="DV60" s="276"/>
      <c r="DW60" s="276"/>
      <c r="DX60" s="276"/>
      <c r="DY60" s="276"/>
      <c r="DZ60" s="276"/>
      <c r="EA60" s="276"/>
      <c r="EB60" s="276"/>
      <c r="EC60" s="276"/>
      <c r="ED60" s="276"/>
      <c r="EE60" s="276"/>
      <c r="EF60" s="276"/>
      <c r="EG60" s="276"/>
      <c r="EH60" s="276"/>
      <c r="EI60" s="276"/>
      <c r="EJ60" s="276"/>
      <c r="EK60" s="276"/>
      <c r="EL60" s="276"/>
      <c r="EM60" s="276"/>
      <c r="EN60" s="276"/>
      <c r="EO60" s="276"/>
      <c r="EP60" s="276"/>
      <c r="EQ60" s="276"/>
      <c r="ER60" s="276"/>
      <c r="ES60" s="276"/>
      <c r="ET60" s="276"/>
      <c r="EU60" s="276"/>
      <c r="EV60" s="276"/>
      <c r="EW60" s="276"/>
      <c r="EX60" s="276"/>
      <c r="EY60" s="276"/>
      <c r="EZ60" s="276"/>
      <c r="FA60" s="276"/>
      <c r="FB60" s="276"/>
      <c r="FC60" s="276"/>
      <c r="FD60" s="276"/>
      <c r="FE60" s="276"/>
      <c r="FF60" s="276"/>
      <c r="FG60" s="276"/>
      <c r="FH60" s="276"/>
      <c r="FI60" s="276"/>
      <c r="FJ60" s="276"/>
      <c r="FK60" s="276"/>
      <c r="FL60" s="276"/>
      <c r="FM60" s="276"/>
      <c r="FN60" s="276"/>
      <c r="FO60" s="276"/>
      <c r="FP60" s="276"/>
      <c r="FQ60" s="276"/>
      <c r="FR60" s="276"/>
      <c r="FS60" s="276"/>
      <c r="FT60" s="276"/>
      <c r="FU60" s="276"/>
      <c r="FV60" s="276"/>
      <c r="FW60" s="276"/>
      <c r="FX60" s="276"/>
      <c r="FY60" s="276"/>
      <c r="FZ60" s="276"/>
      <c r="GA60" s="276"/>
      <c r="GB60" s="276"/>
      <c r="GC60" s="276"/>
      <c r="GD60" s="276"/>
      <c r="GE60" s="276"/>
      <c r="GF60" s="276"/>
      <c r="GG60" s="276"/>
      <c r="GH60" s="276"/>
      <c r="GI60" s="276"/>
      <c r="GJ60" s="276"/>
      <c r="GK60" s="276"/>
      <c r="GL60" s="276"/>
      <c r="GM60" s="276"/>
      <c r="GN60" s="276"/>
      <c r="GO60" s="276"/>
      <c r="GP60" s="276"/>
      <c r="GQ60" s="276"/>
      <c r="GR60" s="276"/>
      <c r="GS60" s="276"/>
      <c r="GT60" s="276"/>
      <c r="GU60" s="276"/>
      <c r="GV60" s="276"/>
      <c r="GW60" s="276"/>
      <c r="GX60" s="276"/>
      <c r="GY60" s="276"/>
      <c r="GZ60" s="276"/>
      <c r="HA60" s="276"/>
      <c r="HB60" s="276"/>
      <c r="HC60" s="276"/>
      <c r="HD60" s="276"/>
      <c r="HE60" s="276"/>
      <c r="HF60" s="276"/>
      <c r="HG60" s="276"/>
      <c r="HH60" s="276"/>
      <c r="HI60" s="276"/>
      <c r="HJ60" s="276"/>
      <c r="HK60" s="276"/>
      <c r="HL60" s="276"/>
      <c r="HM60" s="276"/>
      <c r="HN60" s="276"/>
      <c r="HO60" s="276"/>
      <c r="HP60" s="276"/>
      <c r="HQ60" s="276"/>
      <c r="HR60" s="276"/>
      <c r="HS60" s="276"/>
      <c r="HT60" s="276"/>
      <c r="HU60" s="276"/>
      <c r="HV60" s="276"/>
      <c r="HW60" s="276"/>
      <c r="HX60" s="276"/>
      <c r="HY60" s="276"/>
      <c r="HZ60" s="276"/>
      <c r="IA60" s="276"/>
      <c r="IB60" s="276"/>
      <c r="IC60" s="276"/>
      <c r="ID60" s="276"/>
      <c r="IE60" s="276"/>
      <c r="IF60" s="276"/>
      <c r="IG60" s="276"/>
      <c r="IH60" s="276"/>
      <c r="II60" s="276"/>
      <c r="IJ60" s="276"/>
      <c r="IK60" s="276"/>
      <c r="IL60" s="276"/>
      <c r="IM60" s="276"/>
      <c r="IN60" s="276"/>
      <c r="IO60" s="276"/>
      <c r="IP60" s="276"/>
      <c r="IQ60" s="276"/>
      <c r="IR60" s="276"/>
      <c r="IS60" s="276"/>
      <c r="IT60" s="276"/>
      <c r="IU60" s="276"/>
      <c r="IV60" s="276"/>
      <c r="IW60" s="276"/>
      <c r="IX60" s="276"/>
      <c r="IY60" s="276"/>
      <c r="IZ60" s="276"/>
      <c r="JA60" s="276"/>
      <c r="JB60" s="276"/>
      <c r="JC60" s="276"/>
      <c r="JD60" s="276"/>
      <c r="JE60" s="276"/>
      <c r="JF60" s="276"/>
      <c r="JG60" s="276"/>
      <c r="JH60" s="276"/>
      <c r="JI60" s="276"/>
      <c r="JJ60" s="276"/>
      <c r="JK60" s="276"/>
      <c r="JL60" s="276"/>
      <c r="JM60" s="276"/>
      <c r="JN60" s="276"/>
      <c r="JO60" s="276"/>
      <c r="JP60" s="276"/>
      <c r="JQ60" s="276"/>
      <c r="JR60" s="276"/>
      <c r="JS60" s="276"/>
      <c r="JT60" s="276"/>
      <c r="JU60" s="276"/>
      <c r="JV60" s="276"/>
      <c r="JW60" s="276"/>
      <c r="JX60" s="276"/>
      <c r="JY60" s="276"/>
      <c r="JZ60" s="276"/>
      <c r="KA60" s="276"/>
      <c r="KB60" s="276"/>
      <c r="KC60" s="276"/>
      <c r="KD60" s="276"/>
      <c r="KE60" s="276"/>
      <c r="KF60" s="276"/>
      <c r="KG60" s="276"/>
      <c r="KH60" s="276"/>
      <c r="KI60" s="276"/>
      <c r="KJ60" s="276"/>
      <c r="KK60" s="276"/>
      <c r="KL60" s="276"/>
      <c r="KM60" s="276"/>
      <c r="KN60" s="276"/>
      <c r="KO60" s="276"/>
      <c r="KP60" s="276"/>
      <c r="KQ60" s="276"/>
      <c r="KR60" s="276"/>
      <c r="KS60" s="276"/>
      <c r="KT60" s="276"/>
      <c r="KU60" s="276"/>
      <c r="KV60" s="276"/>
      <c r="KW60" s="276"/>
      <c r="KX60" s="276"/>
      <c r="KY60" s="276"/>
      <c r="KZ60" s="276"/>
      <c r="LA60" s="276"/>
      <c r="LB60" s="276"/>
      <c r="LC60" s="276"/>
      <c r="LD60" s="276"/>
      <c r="LE60" s="276"/>
      <c r="LF60" s="276"/>
      <c r="LG60" s="276"/>
      <c r="LH60" s="276"/>
      <c r="LI60" s="276"/>
      <c r="LJ60" s="276"/>
      <c r="LK60" s="276"/>
      <c r="LL60" s="276"/>
      <c r="LM60" s="276"/>
      <c r="LN60" s="276"/>
      <c r="LO60" s="276"/>
      <c r="LP60" s="276"/>
      <c r="LQ60" s="276"/>
      <c r="LR60" s="276"/>
      <c r="LS60" s="276"/>
      <c r="LT60" s="276"/>
      <c r="LU60" s="276"/>
      <c r="LV60" s="276"/>
      <c r="LW60" s="276"/>
      <c r="LX60" s="276"/>
      <c r="LY60" s="276"/>
      <c r="LZ60" s="276"/>
      <c r="MA60" s="276"/>
      <c r="MB60" s="276"/>
      <c r="MC60" s="276"/>
      <c r="MD60" s="276"/>
      <c r="ME60" s="276"/>
      <c r="MF60" s="276"/>
      <c r="MG60" s="276"/>
      <c r="MH60" s="276"/>
      <c r="MI60" s="276"/>
      <c r="MJ60" s="276"/>
      <c r="MK60" s="276"/>
      <c r="ML60" s="276"/>
      <c r="MM60" s="276"/>
      <c r="MN60" s="276"/>
      <c r="MO60" s="276"/>
      <c r="MP60" s="276"/>
      <c r="MQ60" s="276"/>
      <c r="MR60" s="276"/>
      <c r="MS60" s="276"/>
      <c r="MT60" s="276"/>
      <c r="MU60" s="276"/>
      <c r="MV60" s="276"/>
      <c r="MW60" s="276"/>
      <c r="MX60" s="276"/>
      <c r="MY60" s="276"/>
      <c r="MZ60" s="276"/>
      <c r="NA60" s="276"/>
      <c r="NB60" s="276"/>
      <c r="NC60" s="276"/>
      <c r="ND60" s="276"/>
      <c r="NE60" s="276"/>
      <c r="NF60" s="276"/>
      <c r="NG60" s="276"/>
      <c r="NH60" s="276"/>
      <c r="NI60" s="276"/>
      <c r="NJ60" s="276"/>
      <c r="NK60" s="276"/>
      <c r="NL60" s="276"/>
      <c r="NM60" s="276"/>
      <c r="NN60" s="276"/>
      <c r="NO60" s="276"/>
      <c r="NP60" s="276"/>
      <c r="NQ60" s="276"/>
      <c r="NR60" s="276"/>
      <c r="NS60" s="276"/>
      <c r="NT60" s="276"/>
      <c r="NU60" s="276"/>
      <c r="NV60" s="276"/>
      <c r="NW60" s="276"/>
      <c r="NX60" s="276"/>
      <c r="NY60" s="276"/>
      <c r="NZ60" s="276"/>
      <c r="OA60" s="276"/>
      <c r="OB60" s="276"/>
      <c r="OC60" s="276"/>
      <c r="OD60" s="276"/>
      <c r="OE60" s="276"/>
      <c r="OF60" s="276"/>
      <c r="OG60" s="276"/>
      <c r="OH60" s="276"/>
      <c r="OI60" s="276"/>
      <c r="OJ60" s="276"/>
      <c r="OK60" s="276"/>
      <c r="OL60" s="276"/>
      <c r="OM60" s="276"/>
      <c r="ON60" s="276"/>
      <c r="OO60" s="276"/>
      <c r="OP60" s="276"/>
      <c r="OQ60" s="276"/>
      <c r="OR60" s="276"/>
      <c r="OS60" s="276"/>
      <c r="OT60" s="276"/>
      <c r="OU60" s="276"/>
      <c r="OV60" s="276"/>
      <c r="OW60" s="276"/>
      <c r="OX60" s="276"/>
      <c r="OY60" s="276"/>
      <c r="OZ60" s="276"/>
      <c r="PA60" s="276"/>
      <c r="PB60" s="276"/>
      <c r="PC60" s="276"/>
      <c r="PD60" s="276"/>
      <c r="PE60" s="276"/>
      <c r="PF60" s="276"/>
      <c r="PG60" s="276"/>
      <c r="PH60" s="276"/>
      <c r="PI60" s="276"/>
      <c r="PJ60" s="276"/>
      <c r="PK60" s="276"/>
      <c r="PL60" s="276"/>
      <c r="PM60" s="276"/>
      <c r="PN60" s="276"/>
      <c r="PO60" s="276"/>
      <c r="PP60" s="276"/>
      <c r="PQ60" s="276"/>
      <c r="PR60" s="276"/>
      <c r="PS60" s="276"/>
      <c r="PT60" s="276"/>
      <c r="PU60" s="276"/>
      <c r="PV60" s="276"/>
      <c r="PW60" s="276"/>
      <c r="PX60" s="276"/>
      <c r="PY60" s="276"/>
      <c r="PZ60" s="276"/>
      <c r="QA60" s="276"/>
      <c r="QB60" s="276"/>
      <c r="QC60" s="276"/>
      <c r="QD60" s="276"/>
      <c r="QE60" s="276"/>
      <c r="QF60" s="276"/>
      <c r="QG60" s="276"/>
      <c r="QH60" s="276"/>
      <c r="QI60" s="276"/>
      <c r="QJ60" s="276"/>
      <c r="QK60" s="276"/>
      <c r="QL60" s="276"/>
      <c r="QM60" s="276"/>
      <c r="QN60" s="276"/>
      <c r="QO60" s="276"/>
      <c r="QP60" s="276"/>
      <c r="QQ60" s="276"/>
      <c r="QR60" s="276"/>
      <c r="QS60" s="276"/>
      <c r="QT60" s="276"/>
      <c r="QU60" s="276"/>
      <c r="QV60" s="276"/>
      <c r="QW60" s="276"/>
      <c r="QX60" s="276"/>
      <c r="QY60" s="276"/>
      <c r="QZ60" s="276"/>
      <c r="RA60" s="276"/>
      <c r="RB60" s="276"/>
      <c r="RC60" s="276"/>
      <c r="RD60" s="276"/>
      <c r="RE60" s="276"/>
      <c r="RF60" s="276"/>
      <c r="RG60" s="276"/>
      <c r="RH60" s="276"/>
      <c r="RI60" s="276"/>
      <c r="RJ60" s="276"/>
      <c r="RK60" s="276"/>
      <c r="RL60" s="276"/>
      <c r="RM60" s="276"/>
      <c r="RN60" s="276"/>
      <c r="RO60" s="276"/>
      <c r="RP60" s="276"/>
      <c r="RQ60" s="276"/>
      <c r="RR60" s="276"/>
      <c r="RS60" s="276"/>
      <c r="RT60" s="276"/>
      <c r="RU60" s="276"/>
      <c r="RV60" s="276"/>
      <c r="RW60" s="276"/>
      <c r="RX60" s="276"/>
      <c r="RY60" s="276"/>
      <c r="RZ60" s="276"/>
      <c r="SA60" s="276"/>
      <c r="SB60" s="276"/>
      <c r="SC60" s="276"/>
      <c r="SD60" s="276"/>
      <c r="SE60" s="276"/>
      <c r="SF60" s="276"/>
      <c r="SG60" s="276"/>
      <c r="SH60" s="276"/>
      <c r="SI60" s="276"/>
      <c r="SJ60" s="276"/>
      <c r="SK60" s="276"/>
      <c r="SL60" s="276"/>
      <c r="SM60" s="276"/>
      <c r="SN60" s="276"/>
      <c r="SO60" s="276"/>
      <c r="SP60" s="276"/>
      <c r="SQ60" s="276"/>
      <c r="SR60" s="276"/>
      <c r="SS60" s="276"/>
      <c r="ST60" s="276"/>
      <c r="SU60" s="276"/>
      <c r="SV60" s="276"/>
      <c r="SW60" s="276"/>
      <c r="SX60" s="276"/>
      <c r="SY60" s="276"/>
      <c r="SZ60" s="276"/>
      <c r="TA60" s="276"/>
      <c r="TB60" s="276"/>
      <c r="TC60" s="276"/>
      <c r="TD60" s="276"/>
      <c r="TE60" s="276"/>
      <c r="TF60" s="276"/>
      <c r="TG60" s="276"/>
      <c r="TH60" s="276"/>
      <c r="TI60" s="276"/>
      <c r="TJ60" s="276"/>
      <c r="TK60" s="276"/>
      <c r="TL60" s="276"/>
      <c r="TM60" s="276"/>
      <c r="TN60" s="276"/>
      <c r="TO60" s="276"/>
      <c r="TP60" s="276"/>
      <c r="TQ60" s="276"/>
      <c r="TR60" s="276"/>
      <c r="TS60" s="276"/>
      <c r="TT60" s="276"/>
      <c r="TU60" s="276"/>
      <c r="TV60" s="276"/>
      <c r="TW60" s="276"/>
      <c r="TX60" s="276"/>
      <c r="TY60" s="276"/>
      <c r="TZ60" s="276"/>
      <c r="UA60" s="276"/>
      <c r="UB60" s="276"/>
      <c r="UC60" s="276"/>
      <c r="UD60" s="276"/>
      <c r="UE60" s="276"/>
      <c r="UF60" s="276"/>
      <c r="UG60" s="276"/>
      <c r="UH60" s="276"/>
      <c r="UI60" s="276"/>
      <c r="UJ60" s="276"/>
      <c r="UK60" s="276"/>
      <c r="UL60" s="276"/>
      <c r="UM60" s="276"/>
      <c r="UN60" s="276"/>
      <c r="UO60" s="276"/>
      <c r="UP60" s="276"/>
      <c r="UQ60" s="276"/>
      <c r="UR60" s="276"/>
      <c r="US60" s="276"/>
      <c r="UT60" s="276"/>
      <c r="UU60" s="276"/>
      <c r="UV60" s="276"/>
      <c r="UW60" s="276"/>
      <c r="UX60" s="276"/>
      <c r="UY60" s="276"/>
      <c r="UZ60" s="276"/>
      <c r="VA60" s="276"/>
      <c r="VB60" s="276"/>
      <c r="VC60" s="276"/>
      <c r="VD60" s="276"/>
      <c r="VE60" s="276"/>
      <c r="VF60" s="276"/>
      <c r="VG60" s="276"/>
      <c r="VH60" s="276"/>
      <c r="VI60" s="276"/>
      <c r="VJ60" s="276"/>
      <c r="VK60" s="276"/>
      <c r="VL60" s="276"/>
      <c r="VM60" s="276"/>
      <c r="VN60" s="276"/>
      <c r="VO60" s="276"/>
      <c r="VP60" s="276"/>
      <c r="VQ60" s="276"/>
      <c r="VR60" s="276"/>
      <c r="VS60" s="276"/>
      <c r="VT60" s="276"/>
      <c r="VU60" s="276"/>
      <c r="VV60" s="276"/>
      <c r="VW60" s="276"/>
      <c r="VX60" s="276"/>
      <c r="VY60" s="276"/>
      <c r="VZ60" s="276"/>
      <c r="WA60" s="276"/>
      <c r="WB60" s="276"/>
      <c r="WC60" s="276"/>
      <c r="WD60" s="276"/>
      <c r="WE60" s="276"/>
      <c r="WF60" s="276"/>
      <c r="WG60" s="276"/>
      <c r="WH60" s="276"/>
      <c r="WI60" s="276"/>
      <c r="WJ60" s="276"/>
      <c r="WK60" s="276"/>
      <c r="WL60" s="276"/>
      <c r="WM60" s="276"/>
      <c r="WN60" s="276"/>
      <c r="WO60" s="276"/>
      <c r="WP60" s="276"/>
      <c r="WQ60" s="276"/>
      <c r="WR60" s="276"/>
      <c r="WS60" s="276"/>
      <c r="WT60" s="276"/>
      <c r="WU60" s="276"/>
      <c r="WV60" s="276"/>
      <c r="WW60" s="276"/>
      <c r="WX60" s="276"/>
      <c r="WY60" s="276"/>
      <c r="WZ60" s="276"/>
      <c r="XA60" s="276"/>
      <c r="XB60" s="276"/>
      <c r="XC60" s="276"/>
      <c r="XD60" s="276"/>
      <c r="XE60" s="276"/>
      <c r="XF60" s="276"/>
      <c r="XG60" s="276"/>
      <c r="XH60" s="276"/>
      <c r="XI60" s="276"/>
      <c r="XJ60" s="276"/>
      <c r="XK60" s="276"/>
      <c r="XL60" s="276"/>
      <c r="XM60" s="276"/>
      <c r="XN60" s="276"/>
      <c r="XO60" s="276"/>
      <c r="XP60" s="276"/>
      <c r="XQ60" s="276"/>
      <c r="XR60" s="276"/>
      <c r="XS60" s="276"/>
      <c r="XT60" s="276"/>
      <c r="XU60" s="276"/>
      <c r="XV60" s="276"/>
      <c r="XW60" s="276"/>
      <c r="XX60" s="276"/>
      <c r="XY60" s="276"/>
      <c r="XZ60" s="276"/>
      <c r="YA60" s="276"/>
      <c r="YB60" s="276"/>
      <c r="YC60" s="276"/>
      <c r="YD60" s="276"/>
      <c r="YE60" s="276"/>
      <c r="YF60" s="276"/>
      <c r="YG60" s="276"/>
      <c r="YH60" s="276"/>
      <c r="YI60" s="276"/>
      <c r="YJ60" s="276"/>
      <c r="YK60" s="276"/>
      <c r="YL60" s="276"/>
      <c r="YM60" s="276"/>
      <c r="YN60" s="276"/>
      <c r="YO60" s="276"/>
      <c r="YP60" s="276"/>
      <c r="YQ60" s="276"/>
      <c r="YR60" s="276"/>
      <c r="YS60" s="276"/>
      <c r="YT60" s="276"/>
      <c r="YU60" s="276"/>
      <c r="YV60" s="276"/>
      <c r="YW60" s="276"/>
      <c r="YX60" s="276"/>
      <c r="YY60" s="276"/>
      <c r="YZ60" s="276"/>
      <c r="ZA60" s="276"/>
      <c r="ZB60" s="276"/>
      <c r="ZC60" s="276"/>
      <c r="ZD60" s="276"/>
      <c r="ZE60" s="276"/>
      <c r="ZF60" s="276"/>
      <c r="ZG60" s="276"/>
      <c r="ZH60" s="276"/>
      <c r="ZI60" s="276"/>
      <c r="ZJ60" s="276"/>
      <c r="ZK60" s="276"/>
      <c r="ZL60" s="276"/>
      <c r="ZM60" s="276"/>
      <c r="ZN60" s="276"/>
      <c r="ZO60" s="276"/>
      <c r="ZP60" s="276"/>
      <c r="ZQ60" s="276"/>
      <c r="ZR60" s="276"/>
      <c r="ZS60" s="276"/>
      <c r="ZT60" s="276"/>
      <c r="ZU60" s="276"/>
      <c r="ZV60" s="276"/>
      <c r="ZW60" s="276"/>
      <c r="ZX60" s="276"/>
      <c r="ZY60" s="276"/>
      <c r="ZZ60" s="276"/>
      <c r="AAA60" s="276"/>
      <c r="AAB60" s="276"/>
      <c r="AAC60" s="276"/>
      <c r="AAD60" s="276"/>
      <c r="AAE60" s="276"/>
      <c r="AAF60" s="276"/>
      <c r="AAG60" s="276"/>
      <c r="AAH60" s="276"/>
      <c r="AAI60" s="276"/>
      <c r="AAJ60" s="276"/>
      <c r="AAK60" s="276"/>
      <c r="AAL60" s="276"/>
      <c r="AAM60" s="276"/>
      <c r="AAN60" s="276"/>
      <c r="AAO60" s="276"/>
      <c r="AAP60" s="276"/>
      <c r="AAQ60" s="276"/>
      <c r="AAR60" s="276"/>
      <c r="AAS60" s="276"/>
      <c r="AAT60" s="276"/>
      <c r="AAU60" s="276"/>
      <c r="AAV60" s="276"/>
      <c r="AAW60" s="276"/>
      <c r="AAX60" s="276"/>
      <c r="AAY60" s="276"/>
      <c r="AAZ60" s="276"/>
      <c r="ABA60" s="276"/>
      <c r="ABB60" s="276"/>
      <c r="ABC60" s="276"/>
      <c r="ABD60" s="276"/>
      <c r="ABE60" s="276"/>
      <c r="ABF60" s="276"/>
      <c r="ABG60" s="276"/>
      <c r="ABH60" s="276"/>
      <c r="ABI60" s="276"/>
      <c r="ABJ60" s="276"/>
      <c r="ABK60" s="276"/>
      <c r="ABL60" s="276"/>
      <c r="ABM60" s="276"/>
      <c r="ABN60" s="276"/>
      <c r="ABO60" s="276"/>
      <c r="ABP60" s="276"/>
      <c r="ABQ60" s="276"/>
      <c r="ABR60" s="276"/>
      <c r="ABS60" s="276"/>
      <c r="ABT60" s="276"/>
      <c r="ABU60" s="276"/>
      <c r="ABV60" s="276"/>
      <c r="ABW60" s="276"/>
      <c r="ABX60" s="276"/>
      <c r="ABY60" s="276"/>
      <c r="ABZ60" s="276"/>
      <c r="ACA60" s="276"/>
      <c r="ACB60" s="276"/>
      <c r="ACC60" s="276"/>
      <c r="ACD60" s="276"/>
      <c r="ACE60" s="276"/>
      <c r="ACF60" s="276"/>
      <c r="ACG60" s="276"/>
      <c r="ACH60" s="276"/>
      <c r="ACI60" s="276"/>
      <c r="ACJ60" s="276"/>
      <c r="ACK60" s="276"/>
      <c r="ACL60" s="276"/>
      <c r="ACM60" s="276"/>
      <c r="ACN60" s="276"/>
      <c r="ACO60" s="276"/>
      <c r="ACP60" s="276"/>
      <c r="ACQ60" s="276"/>
      <c r="ACR60" s="276"/>
      <c r="ACS60" s="276"/>
      <c r="ACT60" s="276"/>
      <c r="ACU60" s="276"/>
      <c r="ACV60" s="276"/>
      <c r="ACW60" s="276"/>
      <c r="ACX60" s="276"/>
      <c r="ACY60" s="276"/>
      <c r="ACZ60" s="276"/>
      <c r="ADA60" s="276"/>
      <c r="ADB60" s="276"/>
      <c r="ADC60" s="276"/>
      <c r="ADD60" s="276"/>
      <c r="ADE60" s="276"/>
      <c r="ADF60" s="276"/>
      <c r="ADG60" s="276"/>
      <c r="ADH60" s="276"/>
      <c r="ADI60" s="276"/>
      <c r="ADJ60" s="276"/>
      <c r="ADK60" s="276"/>
      <c r="ADL60" s="276"/>
      <c r="ADM60" s="276"/>
      <c r="ADN60" s="276"/>
      <c r="ADO60" s="276"/>
      <c r="ADP60" s="276"/>
      <c r="ADQ60" s="276"/>
      <c r="ADR60" s="276"/>
      <c r="ADS60" s="276"/>
      <c r="ADT60" s="276"/>
      <c r="ADU60" s="276"/>
      <c r="ADV60" s="276"/>
      <c r="ADW60" s="276"/>
      <c r="ADX60" s="276"/>
      <c r="ADY60" s="276"/>
      <c r="ADZ60" s="276"/>
      <c r="AEA60" s="276"/>
      <c r="AEB60" s="276"/>
      <c r="AEC60" s="276"/>
      <c r="AED60" s="276"/>
      <c r="AEE60" s="276"/>
      <c r="AEF60" s="276"/>
      <c r="AEG60" s="276"/>
      <c r="AEH60" s="276"/>
      <c r="AEI60" s="276"/>
      <c r="AEJ60" s="276"/>
      <c r="AEK60" s="276"/>
      <c r="AEL60" s="276"/>
      <c r="AEM60" s="276"/>
      <c r="AEN60" s="276"/>
      <c r="AEO60" s="276"/>
      <c r="AEP60" s="276"/>
      <c r="AEQ60" s="276"/>
      <c r="AER60" s="276"/>
      <c r="AES60" s="276"/>
      <c r="AET60" s="276"/>
      <c r="AEU60" s="276"/>
      <c r="AEV60" s="276"/>
      <c r="AEW60" s="276"/>
      <c r="AEX60" s="276"/>
      <c r="AEY60" s="276"/>
      <c r="AEZ60" s="276"/>
      <c r="AFA60" s="276"/>
      <c r="AFB60" s="276"/>
      <c r="AFC60" s="276"/>
      <c r="AFD60" s="276"/>
      <c r="AFE60" s="276"/>
      <c r="AFF60" s="276"/>
      <c r="AFG60" s="276"/>
      <c r="AFH60" s="276"/>
      <c r="AFI60" s="276"/>
      <c r="AFJ60" s="276"/>
      <c r="AFK60" s="276"/>
      <c r="AFL60" s="276"/>
      <c r="AFM60" s="276"/>
      <c r="AFN60" s="276"/>
      <c r="AFO60" s="276"/>
      <c r="AFP60" s="276"/>
      <c r="AFQ60" s="276"/>
      <c r="AFR60" s="276"/>
      <c r="AFS60" s="276"/>
      <c r="AFT60" s="276"/>
      <c r="AFU60" s="276"/>
      <c r="AFV60" s="276"/>
      <c r="AFW60" s="276"/>
      <c r="AFX60" s="276"/>
      <c r="AFY60" s="276"/>
      <c r="AFZ60" s="276"/>
      <c r="AGA60" s="276"/>
      <c r="AGB60" s="276"/>
      <c r="AGC60" s="276"/>
      <c r="AGD60" s="276"/>
      <c r="AGE60" s="276"/>
      <c r="AGF60" s="276"/>
      <c r="AGG60" s="276"/>
      <c r="AGH60" s="276"/>
      <c r="AGI60" s="276"/>
      <c r="AGJ60" s="276"/>
      <c r="AGK60" s="276"/>
      <c r="AGL60" s="276"/>
      <c r="AGM60" s="276"/>
      <c r="AGN60" s="276"/>
      <c r="AGO60" s="276"/>
      <c r="AGP60" s="276"/>
      <c r="AGQ60" s="276"/>
      <c r="AGR60" s="276"/>
      <c r="AGS60" s="276"/>
      <c r="AGT60" s="276"/>
      <c r="AGU60" s="276"/>
      <c r="AGV60" s="276"/>
      <c r="AGW60" s="276"/>
      <c r="AGX60" s="276"/>
      <c r="AGY60" s="276"/>
      <c r="AGZ60" s="276"/>
      <c r="AHA60" s="276"/>
      <c r="AHB60" s="276"/>
      <c r="AHC60" s="276"/>
      <c r="AHD60" s="276"/>
      <c r="AHE60" s="276"/>
      <c r="AHF60" s="276"/>
      <c r="AHG60" s="276"/>
      <c r="AHH60" s="276"/>
      <c r="AHI60" s="276"/>
      <c r="AHJ60" s="276"/>
      <c r="AHK60" s="276"/>
      <c r="AHL60" s="276"/>
      <c r="AHM60" s="276"/>
      <c r="AHN60" s="276"/>
      <c r="AHO60" s="276"/>
      <c r="AHP60" s="276"/>
      <c r="AHQ60" s="276"/>
      <c r="AHR60" s="276"/>
      <c r="AHS60" s="276"/>
      <c r="AHT60" s="276"/>
      <c r="AHU60" s="276"/>
      <c r="AHV60" s="276"/>
      <c r="AHW60" s="276"/>
      <c r="AHX60" s="276"/>
      <c r="AHY60" s="276"/>
      <c r="AHZ60" s="276"/>
      <c r="AIA60" s="276"/>
      <c r="AIB60" s="276"/>
      <c r="AIC60" s="276"/>
      <c r="AID60" s="276"/>
      <c r="AIE60" s="276"/>
      <c r="AIF60" s="276"/>
      <c r="AIG60" s="276"/>
      <c r="AIH60" s="276"/>
      <c r="AII60" s="276"/>
      <c r="AIJ60" s="276"/>
      <c r="AIK60" s="276"/>
      <c r="AIL60" s="276"/>
      <c r="AIM60" s="276"/>
      <c r="AIN60" s="276"/>
      <c r="AIO60" s="276"/>
      <c r="AIP60" s="276"/>
      <c r="AIQ60" s="276"/>
      <c r="AIR60" s="276"/>
      <c r="AIS60" s="276"/>
      <c r="AIT60" s="276"/>
      <c r="AIU60" s="276"/>
      <c r="AIV60" s="276"/>
      <c r="AIW60" s="276"/>
      <c r="AIX60" s="276"/>
      <c r="AIY60" s="276"/>
      <c r="AIZ60" s="276"/>
      <c r="AJA60" s="276"/>
      <c r="AJB60" s="276"/>
      <c r="AJC60" s="276"/>
      <c r="AJD60" s="276"/>
      <c r="AJE60" s="276"/>
      <c r="AJF60" s="276"/>
      <c r="AJG60" s="276"/>
      <c r="AJH60" s="276"/>
      <c r="AJI60" s="276"/>
      <c r="AJJ60" s="276"/>
      <c r="AJK60" s="276"/>
      <c r="AJL60" s="276"/>
      <c r="AJM60" s="276"/>
      <c r="AJN60" s="276"/>
      <c r="AJO60" s="276"/>
      <c r="AJP60" s="276"/>
      <c r="AJQ60" s="276"/>
      <c r="AJR60" s="276"/>
      <c r="AJS60" s="276"/>
      <c r="AJT60" s="276"/>
      <c r="AJU60" s="276"/>
      <c r="AJV60" s="276"/>
      <c r="AJW60" s="276"/>
      <c r="AJX60" s="276"/>
      <c r="AJY60" s="276"/>
      <c r="AJZ60" s="276"/>
      <c r="AKA60" s="276"/>
      <c r="AKB60" s="276"/>
      <c r="AKC60" s="276"/>
      <c r="AKD60" s="276"/>
      <c r="AKE60" s="276"/>
      <c r="AKF60" s="276"/>
    </row>
    <row r="61" spans="1:968" s="174" customFormat="1">
      <c r="A61" s="174" t="s">
        <v>573</v>
      </c>
      <c r="B61" s="206"/>
      <c r="C61"/>
      <c r="D61" s="241"/>
      <c r="E61" s="206"/>
      <c r="F61" s="206"/>
      <c r="G61" s="206"/>
      <c r="H61" s="189"/>
      <c r="I61" s="189"/>
      <c r="J61" s="189"/>
      <c r="K61" s="190"/>
      <c r="L61" s="214"/>
      <c r="M61" s="215"/>
      <c r="N61" s="215">
        <v>0</v>
      </c>
      <c r="O61" s="192"/>
      <c r="P61" s="192">
        <f t="shared" ref="P61" si="18">M61/(1+GasDiscountRate)^1</f>
        <v>0</v>
      </c>
      <c r="Q61" s="192">
        <f t="shared" ref="Q61" si="19">N61/(1+GasDiscountRate)^1</f>
        <v>0</v>
      </c>
      <c r="R61" s="187"/>
      <c r="S61" s="266"/>
      <c r="T61" s="207"/>
      <c r="U61" s="207"/>
      <c r="W61" s="276"/>
      <c r="X61" s="276"/>
      <c r="Y61" s="276"/>
      <c r="Z61" s="276"/>
      <c r="AA61" s="276"/>
      <c r="AB61" s="276"/>
      <c r="AC61" s="276"/>
      <c r="AD61" s="276"/>
      <c r="AE61" s="276"/>
      <c r="AF61" s="276"/>
      <c r="AG61" s="276"/>
      <c r="AH61" s="276"/>
      <c r="AI61" s="276"/>
      <c r="AJ61" s="276"/>
      <c r="AK61" s="276"/>
      <c r="AL61" s="276"/>
      <c r="AM61" s="276"/>
      <c r="AN61" s="276"/>
      <c r="AO61" s="276"/>
      <c r="AP61" s="276"/>
      <c r="AQ61" s="276"/>
      <c r="AR61" s="276"/>
      <c r="AS61" s="276"/>
      <c r="AT61" s="276"/>
      <c r="AU61" s="276"/>
      <c r="AV61" s="276"/>
      <c r="AW61" s="276"/>
      <c r="AX61" s="276"/>
      <c r="AY61" s="276"/>
      <c r="AZ61" s="276"/>
      <c r="BA61" s="276"/>
      <c r="BB61" s="276"/>
      <c r="BC61" s="276"/>
      <c r="BD61" s="276"/>
      <c r="BE61" s="276"/>
      <c r="BF61" s="276"/>
      <c r="BG61" s="276"/>
      <c r="BH61" s="276"/>
      <c r="BI61" s="276"/>
      <c r="BJ61" s="276"/>
      <c r="BK61" s="276"/>
      <c r="BL61" s="276"/>
      <c r="BM61" s="276"/>
      <c r="BN61" s="276"/>
      <c r="BO61" s="276"/>
      <c r="BP61" s="276"/>
      <c r="BQ61" s="276"/>
      <c r="BR61" s="276"/>
      <c r="BS61" s="276"/>
      <c r="BT61" s="276"/>
      <c r="BU61" s="276"/>
      <c r="BV61" s="276"/>
      <c r="BW61" s="276"/>
      <c r="BX61" s="276"/>
      <c r="BY61" s="276"/>
      <c r="BZ61" s="276"/>
      <c r="CA61" s="276"/>
      <c r="CB61" s="276"/>
      <c r="CC61" s="276"/>
      <c r="CD61" s="276"/>
      <c r="CE61" s="276"/>
      <c r="CF61" s="276"/>
      <c r="CG61" s="276"/>
      <c r="CH61" s="276"/>
      <c r="CI61" s="276"/>
      <c r="CJ61" s="276"/>
      <c r="CK61" s="276"/>
      <c r="CL61" s="276"/>
      <c r="CM61" s="276"/>
      <c r="CN61" s="276"/>
      <c r="CO61" s="276"/>
      <c r="CP61" s="276"/>
      <c r="CQ61" s="276"/>
      <c r="CR61" s="276"/>
      <c r="CS61" s="276"/>
      <c r="CT61" s="276"/>
      <c r="CU61" s="276"/>
      <c r="CV61" s="276"/>
      <c r="CW61" s="276"/>
      <c r="CX61" s="276"/>
      <c r="CY61" s="276"/>
      <c r="CZ61" s="276"/>
      <c r="DA61" s="276"/>
      <c r="DB61" s="276"/>
      <c r="DC61" s="276"/>
      <c r="DD61" s="276"/>
      <c r="DE61" s="276"/>
      <c r="DF61" s="276"/>
      <c r="DG61" s="276"/>
      <c r="DH61" s="276"/>
      <c r="DI61" s="276"/>
      <c r="DJ61" s="276"/>
      <c r="DK61" s="276"/>
      <c r="DL61" s="276"/>
      <c r="DM61" s="276"/>
      <c r="DN61" s="276"/>
      <c r="DO61" s="276"/>
      <c r="DP61" s="276"/>
      <c r="DQ61" s="276"/>
      <c r="DR61" s="276"/>
      <c r="DS61" s="276"/>
      <c r="DT61" s="276"/>
      <c r="DU61" s="276"/>
      <c r="DV61" s="276"/>
      <c r="DW61" s="276"/>
      <c r="DX61" s="276"/>
      <c r="DY61" s="276"/>
      <c r="DZ61" s="276"/>
      <c r="EA61" s="276"/>
      <c r="EB61" s="276"/>
      <c r="EC61" s="276"/>
      <c r="ED61" s="276"/>
      <c r="EE61" s="276"/>
      <c r="EF61" s="276"/>
      <c r="EG61" s="276"/>
      <c r="EH61" s="276"/>
      <c r="EI61" s="276"/>
      <c r="EJ61" s="276"/>
      <c r="EK61" s="276"/>
      <c r="EL61" s="276"/>
      <c r="EM61" s="276"/>
      <c r="EN61" s="276"/>
      <c r="EO61" s="276"/>
      <c r="EP61" s="276"/>
      <c r="EQ61" s="276"/>
      <c r="ER61" s="276"/>
      <c r="ES61" s="276"/>
      <c r="ET61" s="276"/>
      <c r="EU61" s="276"/>
      <c r="EV61" s="276"/>
      <c r="EW61" s="276"/>
      <c r="EX61" s="276"/>
      <c r="EY61" s="276"/>
      <c r="EZ61" s="276"/>
      <c r="FA61" s="276"/>
      <c r="FB61" s="276"/>
      <c r="FC61" s="276"/>
      <c r="FD61" s="276"/>
      <c r="FE61" s="276"/>
      <c r="FF61" s="276"/>
      <c r="FG61" s="276"/>
      <c r="FH61" s="276"/>
      <c r="FI61" s="276"/>
      <c r="FJ61" s="276"/>
      <c r="FK61" s="276"/>
      <c r="FL61" s="276"/>
      <c r="FM61" s="276"/>
      <c r="FN61" s="276"/>
      <c r="FO61" s="276"/>
      <c r="FP61" s="276"/>
      <c r="FQ61" s="276"/>
      <c r="FR61" s="276"/>
      <c r="FS61" s="276"/>
      <c r="FT61" s="276"/>
      <c r="FU61" s="276"/>
      <c r="FV61" s="276"/>
      <c r="FW61" s="276"/>
      <c r="FX61" s="276"/>
      <c r="FY61" s="276"/>
      <c r="FZ61" s="276"/>
      <c r="GA61" s="276"/>
      <c r="GB61" s="276"/>
      <c r="GC61" s="276"/>
      <c r="GD61" s="276"/>
      <c r="GE61" s="276"/>
      <c r="GF61" s="276"/>
      <c r="GG61" s="276"/>
      <c r="GH61" s="276"/>
      <c r="GI61" s="276"/>
      <c r="GJ61" s="276"/>
      <c r="GK61" s="276"/>
      <c r="GL61" s="276"/>
      <c r="GM61" s="276"/>
      <c r="GN61" s="276"/>
      <c r="GO61" s="276"/>
      <c r="GP61" s="276"/>
      <c r="GQ61" s="276"/>
      <c r="GR61" s="276"/>
      <c r="GS61" s="276"/>
      <c r="GT61" s="276"/>
      <c r="GU61" s="276"/>
      <c r="GV61" s="276"/>
      <c r="GW61" s="276"/>
      <c r="GX61" s="276"/>
      <c r="GY61" s="276"/>
      <c r="GZ61" s="276"/>
      <c r="HA61" s="276"/>
      <c r="HB61" s="276"/>
      <c r="HC61" s="276"/>
      <c r="HD61" s="276"/>
      <c r="HE61" s="276"/>
      <c r="HF61" s="276"/>
      <c r="HG61" s="276"/>
      <c r="HH61" s="276"/>
      <c r="HI61" s="276"/>
      <c r="HJ61" s="276"/>
      <c r="HK61" s="276"/>
      <c r="HL61" s="276"/>
      <c r="HM61" s="276"/>
      <c r="HN61" s="276"/>
      <c r="HO61" s="276"/>
      <c r="HP61" s="276"/>
      <c r="HQ61" s="276"/>
      <c r="HR61" s="276"/>
      <c r="HS61" s="276"/>
      <c r="HT61" s="276"/>
      <c r="HU61" s="276"/>
      <c r="HV61" s="276"/>
      <c r="HW61" s="276"/>
      <c r="HX61" s="276"/>
      <c r="HY61" s="276"/>
      <c r="HZ61" s="276"/>
      <c r="IA61" s="276"/>
      <c r="IB61" s="276"/>
      <c r="IC61" s="276"/>
      <c r="ID61" s="276"/>
      <c r="IE61" s="276"/>
      <c r="IF61" s="276"/>
      <c r="IG61" s="276"/>
      <c r="IH61" s="276"/>
      <c r="II61" s="276"/>
      <c r="IJ61" s="276"/>
      <c r="IK61" s="276"/>
      <c r="IL61" s="276"/>
      <c r="IM61" s="276"/>
      <c r="IN61" s="276"/>
      <c r="IO61" s="276"/>
      <c r="IP61" s="276"/>
      <c r="IQ61" s="276"/>
      <c r="IR61" s="276"/>
      <c r="IS61" s="276"/>
      <c r="IT61" s="276"/>
      <c r="IU61" s="276"/>
      <c r="IV61" s="276"/>
      <c r="IW61" s="276"/>
      <c r="IX61" s="276"/>
      <c r="IY61" s="276"/>
      <c r="IZ61" s="276"/>
      <c r="JA61" s="276"/>
      <c r="JB61" s="276"/>
      <c r="JC61" s="276"/>
      <c r="JD61" s="276"/>
      <c r="JE61" s="276"/>
      <c r="JF61" s="276"/>
      <c r="JG61" s="276"/>
      <c r="JH61" s="276"/>
      <c r="JI61" s="276"/>
      <c r="JJ61" s="276"/>
      <c r="JK61" s="276"/>
      <c r="JL61" s="276"/>
      <c r="JM61" s="276"/>
      <c r="JN61" s="276"/>
      <c r="JO61" s="276"/>
      <c r="JP61" s="276"/>
      <c r="JQ61" s="276"/>
      <c r="JR61" s="276"/>
      <c r="JS61" s="276"/>
      <c r="JT61" s="276"/>
      <c r="JU61" s="276"/>
      <c r="JV61" s="276"/>
      <c r="JW61" s="276"/>
      <c r="JX61" s="276"/>
      <c r="JY61" s="276"/>
      <c r="JZ61" s="276"/>
      <c r="KA61" s="276"/>
      <c r="KB61" s="276"/>
      <c r="KC61" s="276"/>
      <c r="KD61" s="276"/>
      <c r="KE61" s="276"/>
      <c r="KF61" s="276"/>
      <c r="KG61" s="276"/>
      <c r="KH61" s="276"/>
      <c r="KI61" s="276"/>
      <c r="KJ61" s="276"/>
      <c r="KK61" s="276"/>
      <c r="KL61" s="276"/>
      <c r="KM61" s="276"/>
      <c r="KN61" s="276"/>
      <c r="KO61" s="276"/>
      <c r="KP61" s="276"/>
      <c r="KQ61" s="276"/>
      <c r="KR61" s="276"/>
      <c r="KS61" s="276"/>
      <c r="KT61" s="276"/>
      <c r="KU61" s="276"/>
      <c r="KV61" s="276"/>
      <c r="KW61" s="276"/>
      <c r="KX61" s="276"/>
      <c r="KY61" s="276"/>
      <c r="KZ61" s="276"/>
      <c r="LA61" s="276"/>
      <c r="LB61" s="276"/>
      <c r="LC61" s="276"/>
      <c r="LD61" s="276"/>
      <c r="LE61" s="276"/>
      <c r="LF61" s="276"/>
      <c r="LG61" s="276"/>
      <c r="LH61" s="276"/>
      <c r="LI61" s="276"/>
      <c r="LJ61" s="276"/>
      <c r="LK61" s="276"/>
      <c r="LL61" s="276"/>
      <c r="LM61" s="276"/>
      <c r="LN61" s="276"/>
      <c r="LO61" s="276"/>
      <c r="LP61" s="276"/>
      <c r="LQ61" s="276"/>
      <c r="LR61" s="276"/>
      <c r="LS61" s="276"/>
      <c r="LT61" s="276"/>
      <c r="LU61" s="276"/>
      <c r="LV61" s="276"/>
      <c r="LW61" s="276"/>
      <c r="LX61" s="276"/>
      <c r="LY61" s="276"/>
      <c r="LZ61" s="276"/>
      <c r="MA61" s="276"/>
      <c r="MB61" s="276"/>
      <c r="MC61" s="276"/>
      <c r="MD61" s="276"/>
      <c r="ME61" s="276"/>
      <c r="MF61" s="276"/>
      <c r="MG61" s="276"/>
      <c r="MH61" s="276"/>
      <c r="MI61" s="276"/>
      <c r="MJ61" s="276"/>
      <c r="MK61" s="276"/>
      <c r="ML61" s="276"/>
      <c r="MM61" s="276"/>
      <c r="MN61" s="276"/>
      <c r="MO61" s="276"/>
      <c r="MP61" s="276"/>
      <c r="MQ61" s="276"/>
      <c r="MR61" s="276"/>
      <c r="MS61" s="276"/>
      <c r="MT61" s="276"/>
      <c r="MU61" s="276"/>
      <c r="MV61" s="276"/>
      <c r="MW61" s="276"/>
      <c r="MX61" s="276"/>
      <c r="MY61" s="276"/>
      <c r="MZ61" s="276"/>
      <c r="NA61" s="276"/>
      <c r="NB61" s="276"/>
      <c r="NC61" s="276"/>
      <c r="ND61" s="276"/>
      <c r="NE61" s="276"/>
      <c r="NF61" s="276"/>
      <c r="NG61" s="276"/>
      <c r="NH61" s="276"/>
      <c r="NI61" s="276"/>
      <c r="NJ61" s="276"/>
      <c r="NK61" s="276"/>
      <c r="NL61" s="276"/>
      <c r="NM61" s="276"/>
      <c r="NN61" s="276"/>
      <c r="NO61" s="276"/>
      <c r="NP61" s="276"/>
      <c r="NQ61" s="276"/>
      <c r="NR61" s="276"/>
      <c r="NS61" s="276"/>
      <c r="NT61" s="276"/>
      <c r="NU61" s="276"/>
      <c r="NV61" s="276"/>
      <c r="NW61" s="276"/>
      <c r="NX61" s="276"/>
      <c r="NY61" s="276"/>
      <c r="NZ61" s="276"/>
      <c r="OA61" s="276"/>
      <c r="OB61" s="276"/>
      <c r="OC61" s="276"/>
      <c r="OD61" s="276"/>
      <c r="OE61" s="276"/>
      <c r="OF61" s="276"/>
      <c r="OG61" s="276"/>
      <c r="OH61" s="276"/>
      <c r="OI61" s="276"/>
      <c r="OJ61" s="276"/>
      <c r="OK61" s="276"/>
      <c r="OL61" s="276"/>
      <c r="OM61" s="276"/>
      <c r="ON61" s="276"/>
      <c r="OO61" s="276"/>
      <c r="OP61" s="276"/>
      <c r="OQ61" s="276"/>
      <c r="OR61" s="276"/>
      <c r="OS61" s="276"/>
      <c r="OT61" s="276"/>
      <c r="OU61" s="276"/>
      <c r="OV61" s="276"/>
      <c r="OW61" s="276"/>
      <c r="OX61" s="276"/>
      <c r="OY61" s="276"/>
      <c r="OZ61" s="276"/>
      <c r="PA61" s="276"/>
      <c r="PB61" s="276"/>
      <c r="PC61" s="276"/>
      <c r="PD61" s="276"/>
      <c r="PE61" s="276"/>
      <c r="PF61" s="276"/>
      <c r="PG61" s="276"/>
      <c r="PH61" s="276"/>
      <c r="PI61" s="276"/>
      <c r="PJ61" s="276"/>
      <c r="PK61" s="276"/>
      <c r="PL61" s="276"/>
      <c r="PM61" s="276"/>
      <c r="PN61" s="276"/>
      <c r="PO61" s="276"/>
      <c r="PP61" s="276"/>
      <c r="PQ61" s="276"/>
      <c r="PR61" s="276"/>
      <c r="PS61" s="276"/>
      <c r="PT61" s="276"/>
      <c r="PU61" s="276"/>
      <c r="PV61" s="276"/>
      <c r="PW61" s="276"/>
      <c r="PX61" s="276"/>
      <c r="PY61" s="276"/>
      <c r="PZ61" s="276"/>
      <c r="QA61" s="276"/>
      <c r="QB61" s="276"/>
      <c r="QC61" s="276"/>
      <c r="QD61" s="276"/>
      <c r="QE61" s="276"/>
      <c r="QF61" s="276"/>
      <c r="QG61" s="276"/>
      <c r="QH61" s="276"/>
      <c r="QI61" s="276"/>
      <c r="QJ61" s="276"/>
      <c r="QK61" s="276"/>
      <c r="QL61" s="276"/>
      <c r="QM61" s="276"/>
      <c r="QN61" s="276"/>
      <c r="QO61" s="276"/>
      <c r="QP61" s="276"/>
      <c r="QQ61" s="276"/>
      <c r="QR61" s="276"/>
      <c r="QS61" s="276"/>
      <c r="QT61" s="276"/>
      <c r="QU61" s="276"/>
      <c r="QV61" s="276"/>
      <c r="QW61" s="276"/>
      <c r="QX61" s="276"/>
      <c r="QY61" s="276"/>
      <c r="QZ61" s="276"/>
      <c r="RA61" s="276"/>
      <c r="RB61" s="276"/>
      <c r="RC61" s="276"/>
      <c r="RD61" s="276"/>
      <c r="RE61" s="276"/>
      <c r="RF61" s="276"/>
      <c r="RG61" s="276"/>
      <c r="RH61" s="276"/>
      <c r="RI61" s="276"/>
      <c r="RJ61" s="276"/>
      <c r="RK61" s="276"/>
      <c r="RL61" s="276"/>
      <c r="RM61" s="276"/>
      <c r="RN61" s="276"/>
      <c r="RO61" s="276"/>
      <c r="RP61" s="276"/>
      <c r="RQ61" s="276"/>
      <c r="RR61" s="276"/>
      <c r="RS61" s="276"/>
      <c r="RT61" s="276"/>
      <c r="RU61" s="276"/>
      <c r="RV61" s="276"/>
      <c r="RW61" s="276"/>
      <c r="RX61" s="276"/>
      <c r="RY61" s="276"/>
      <c r="RZ61" s="276"/>
      <c r="SA61" s="276"/>
      <c r="SB61" s="276"/>
      <c r="SC61" s="276"/>
      <c r="SD61" s="276"/>
      <c r="SE61" s="276"/>
      <c r="SF61" s="276"/>
      <c r="SG61" s="276"/>
      <c r="SH61" s="276"/>
      <c r="SI61" s="276"/>
      <c r="SJ61" s="276"/>
      <c r="SK61" s="276"/>
      <c r="SL61" s="276"/>
      <c r="SM61" s="276"/>
      <c r="SN61" s="276"/>
      <c r="SO61" s="276"/>
      <c r="SP61" s="276"/>
      <c r="SQ61" s="276"/>
      <c r="SR61" s="276"/>
      <c r="SS61" s="276"/>
      <c r="ST61" s="276"/>
      <c r="SU61" s="276"/>
      <c r="SV61" s="276"/>
      <c r="SW61" s="276"/>
      <c r="SX61" s="276"/>
      <c r="SY61" s="276"/>
      <c r="SZ61" s="276"/>
      <c r="TA61" s="276"/>
      <c r="TB61" s="276"/>
      <c r="TC61" s="276"/>
      <c r="TD61" s="276"/>
      <c r="TE61" s="276"/>
      <c r="TF61" s="276"/>
      <c r="TG61" s="276"/>
      <c r="TH61" s="276"/>
      <c r="TI61" s="276"/>
      <c r="TJ61" s="276"/>
      <c r="TK61" s="276"/>
      <c r="TL61" s="276"/>
      <c r="TM61" s="276"/>
      <c r="TN61" s="276"/>
      <c r="TO61" s="276"/>
      <c r="TP61" s="276"/>
      <c r="TQ61" s="276"/>
      <c r="TR61" s="276"/>
      <c r="TS61" s="276"/>
      <c r="TT61" s="276"/>
      <c r="TU61" s="276"/>
      <c r="TV61" s="276"/>
      <c r="TW61" s="276"/>
      <c r="TX61" s="276"/>
      <c r="TY61" s="276"/>
      <c r="TZ61" s="276"/>
      <c r="UA61" s="276"/>
      <c r="UB61" s="276"/>
      <c r="UC61" s="276"/>
      <c r="UD61" s="276"/>
      <c r="UE61" s="276"/>
      <c r="UF61" s="276"/>
      <c r="UG61" s="276"/>
      <c r="UH61" s="276"/>
      <c r="UI61" s="276"/>
      <c r="UJ61" s="276"/>
      <c r="UK61" s="276"/>
      <c r="UL61" s="276"/>
      <c r="UM61" s="276"/>
      <c r="UN61" s="276"/>
      <c r="UO61" s="276"/>
      <c r="UP61" s="276"/>
      <c r="UQ61" s="276"/>
      <c r="UR61" s="276"/>
      <c r="US61" s="276"/>
      <c r="UT61" s="276"/>
      <c r="UU61" s="276"/>
      <c r="UV61" s="276"/>
      <c r="UW61" s="276"/>
      <c r="UX61" s="276"/>
      <c r="UY61" s="276"/>
      <c r="UZ61" s="276"/>
      <c r="VA61" s="276"/>
      <c r="VB61" s="276"/>
      <c r="VC61" s="276"/>
      <c r="VD61" s="276"/>
      <c r="VE61" s="276"/>
      <c r="VF61" s="276"/>
      <c r="VG61" s="276"/>
      <c r="VH61" s="276"/>
      <c r="VI61" s="276"/>
      <c r="VJ61" s="276"/>
      <c r="VK61" s="276"/>
      <c r="VL61" s="276"/>
      <c r="VM61" s="276"/>
      <c r="VN61" s="276"/>
      <c r="VO61" s="276"/>
      <c r="VP61" s="276"/>
      <c r="VQ61" s="276"/>
      <c r="VR61" s="276"/>
      <c r="VS61" s="276"/>
      <c r="VT61" s="276"/>
      <c r="VU61" s="276"/>
      <c r="VV61" s="276"/>
      <c r="VW61" s="276"/>
      <c r="VX61" s="276"/>
      <c r="VY61" s="276"/>
      <c r="VZ61" s="276"/>
      <c r="WA61" s="276"/>
      <c r="WB61" s="276"/>
      <c r="WC61" s="276"/>
      <c r="WD61" s="276"/>
      <c r="WE61" s="276"/>
      <c r="WF61" s="276"/>
      <c r="WG61" s="276"/>
      <c r="WH61" s="276"/>
      <c r="WI61" s="276"/>
      <c r="WJ61" s="276"/>
      <c r="WK61" s="276"/>
      <c r="WL61" s="276"/>
      <c r="WM61" s="276"/>
      <c r="WN61" s="276"/>
      <c r="WO61" s="276"/>
      <c r="WP61" s="276"/>
      <c r="WQ61" s="276"/>
      <c r="WR61" s="276"/>
      <c r="WS61" s="276"/>
      <c r="WT61" s="276"/>
      <c r="WU61" s="276"/>
      <c r="WV61" s="276"/>
      <c r="WW61" s="276"/>
      <c r="WX61" s="276"/>
      <c r="WY61" s="276"/>
      <c r="WZ61" s="276"/>
      <c r="XA61" s="276"/>
      <c r="XB61" s="276"/>
      <c r="XC61" s="276"/>
      <c r="XD61" s="276"/>
      <c r="XE61" s="276"/>
      <c r="XF61" s="276"/>
      <c r="XG61" s="276"/>
      <c r="XH61" s="276"/>
      <c r="XI61" s="276"/>
      <c r="XJ61" s="276"/>
      <c r="XK61" s="276"/>
      <c r="XL61" s="276"/>
      <c r="XM61" s="276"/>
      <c r="XN61" s="276"/>
      <c r="XO61" s="276"/>
      <c r="XP61" s="276"/>
      <c r="XQ61" s="276"/>
      <c r="XR61" s="276"/>
      <c r="XS61" s="276"/>
      <c r="XT61" s="276"/>
      <c r="XU61" s="276"/>
      <c r="XV61" s="276"/>
      <c r="XW61" s="276"/>
      <c r="XX61" s="276"/>
      <c r="XY61" s="276"/>
      <c r="XZ61" s="276"/>
      <c r="YA61" s="276"/>
      <c r="YB61" s="276"/>
      <c r="YC61" s="276"/>
      <c r="YD61" s="276"/>
      <c r="YE61" s="276"/>
      <c r="YF61" s="276"/>
      <c r="YG61" s="276"/>
      <c r="YH61" s="276"/>
      <c r="YI61" s="276"/>
      <c r="YJ61" s="276"/>
      <c r="YK61" s="276"/>
      <c r="YL61" s="276"/>
      <c r="YM61" s="276"/>
      <c r="YN61" s="276"/>
      <c r="YO61" s="276"/>
      <c r="YP61" s="276"/>
      <c r="YQ61" s="276"/>
      <c r="YR61" s="276"/>
      <c r="YS61" s="276"/>
      <c r="YT61" s="276"/>
      <c r="YU61" s="276"/>
      <c r="YV61" s="276"/>
      <c r="YW61" s="276"/>
      <c r="YX61" s="276"/>
      <c r="YY61" s="276"/>
      <c r="YZ61" s="276"/>
      <c r="ZA61" s="276"/>
      <c r="ZB61" s="276"/>
      <c r="ZC61" s="276"/>
      <c r="ZD61" s="276"/>
      <c r="ZE61" s="276"/>
      <c r="ZF61" s="276"/>
      <c r="ZG61" s="276"/>
      <c r="ZH61" s="276"/>
      <c r="ZI61" s="276"/>
      <c r="ZJ61" s="276"/>
      <c r="ZK61" s="276"/>
      <c r="ZL61" s="276"/>
      <c r="ZM61" s="276"/>
      <c r="ZN61" s="276"/>
      <c r="ZO61" s="276"/>
      <c r="ZP61" s="276"/>
      <c r="ZQ61" s="276"/>
      <c r="ZR61" s="276"/>
      <c r="ZS61" s="276"/>
      <c r="ZT61" s="276"/>
      <c r="ZU61" s="276"/>
      <c r="ZV61" s="276"/>
      <c r="ZW61" s="276"/>
      <c r="ZX61" s="276"/>
      <c r="ZY61" s="276"/>
      <c r="ZZ61" s="276"/>
      <c r="AAA61" s="276"/>
      <c r="AAB61" s="276"/>
      <c r="AAC61" s="276"/>
      <c r="AAD61" s="276"/>
      <c r="AAE61" s="276"/>
      <c r="AAF61" s="276"/>
      <c r="AAG61" s="276"/>
      <c r="AAH61" s="276"/>
      <c r="AAI61" s="276"/>
      <c r="AAJ61" s="276"/>
      <c r="AAK61" s="276"/>
      <c r="AAL61" s="276"/>
      <c r="AAM61" s="276"/>
      <c r="AAN61" s="276"/>
      <c r="AAO61" s="276"/>
      <c r="AAP61" s="276"/>
      <c r="AAQ61" s="276"/>
      <c r="AAR61" s="276"/>
      <c r="AAS61" s="276"/>
      <c r="AAT61" s="276"/>
      <c r="AAU61" s="276"/>
      <c r="AAV61" s="276"/>
      <c r="AAW61" s="276"/>
      <c r="AAX61" s="276"/>
      <c r="AAY61" s="276"/>
      <c r="AAZ61" s="276"/>
      <c r="ABA61" s="276"/>
      <c r="ABB61" s="276"/>
      <c r="ABC61" s="276"/>
      <c r="ABD61" s="276"/>
      <c r="ABE61" s="276"/>
      <c r="ABF61" s="276"/>
      <c r="ABG61" s="276"/>
      <c r="ABH61" s="276"/>
      <c r="ABI61" s="276"/>
      <c r="ABJ61" s="276"/>
      <c r="ABK61" s="276"/>
      <c r="ABL61" s="276"/>
      <c r="ABM61" s="276"/>
      <c r="ABN61" s="276"/>
      <c r="ABO61" s="276"/>
      <c r="ABP61" s="276"/>
      <c r="ABQ61" s="276"/>
      <c r="ABR61" s="276"/>
      <c r="ABS61" s="276"/>
      <c r="ABT61" s="276"/>
      <c r="ABU61" s="276"/>
      <c r="ABV61" s="276"/>
      <c r="ABW61" s="276"/>
      <c r="ABX61" s="276"/>
      <c r="ABY61" s="276"/>
      <c r="ABZ61" s="276"/>
      <c r="ACA61" s="276"/>
      <c r="ACB61" s="276"/>
      <c r="ACC61" s="276"/>
      <c r="ACD61" s="276"/>
      <c r="ACE61" s="276"/>
      <c r="ACF61" s="276"/>
      <c r="ACG61" s="276"/>
      <c r="ACH61" s="276"/>
      <c r="ACI61" s="276"/>
      <c r="ACJ61" s="276"/>
      <c r="ACK61" s="276"/>
      <c r="ACL61" s="276"/>
      <c r="ACM61" s="276"/>
      <c r="ACN61" s="276"/>
      <c r="ACO61" s="276"/>
      <c r="ACP61" s="276"/>
      <c r="ACQ61" s="276"/>
      <c r="ACR61" s="276"/>
      <c r="ACS61" s="276"/>
      <c r="ACT61" s="276"/>
      <c r="ACU61" s="276"/>
      <c r="ACV61" s="276"/>
      <c r="ACW61" s="276"/>
      <c r="ACX61" s="276"/>
      <c r="ACY61" s="276"/>
      <c r="ACZ61" s="276"/>
      <c r="ADA61" s="276"/>
      <c r="ADB61" s="276"/>
      <c r="ADC61" s="276"/>
      <c r="ADD61" s="276"/>
      <c r="ADE61" s="276"/>
      <c r="ADF61" s="276"/>
      <c r="ADG61" s="276"/>
      <c r="ADH61" s="276"/>
      <c r="ADI61" s="276"/>
      <c r="ADJ61" s="276"/>
      <c r="ADK61" s="276"/>
      <c r="ADL61" s="276"/>
      <c r="ADM61" s="276"/>
      <c r="ADN61" s="276"/>
      <c r="ADO61" s="276"/>
      <c r="ADP61" s="276"/>
      <c r="ADQ61" s="276"/>
      <c r="ADR61" s="276"/>
      <c r="ADS61" s="276"/>
      <c r="ADT61" s="276"/>
      <c r="ADU61" s="276"/>
      <c r="ADV61" s="276"/>
      <c r="ADW61" s="276"/>
      <c r="ADX61" s="276"/>
      <c r="ADY61" s="276"/>
      <c r="ADZ61" s="276"/>
      <c r="AEA61" s="276"/>
      <c r="AEB61" s="276"/>
      <c r="AEC61" s="276"/>
      <c r="AED61" s="276"/>
      <c r="AEE61" s="276"/>
      <c r="AEF61" s="276"/>
      <c r="AEG61" s="276"/>
      <c r="AEH61" s="276"/>
      <c r="AEI61" s="276"/>
      <c r="AEJ61" s="276"/>
      <c r="AEK61" s="276"/>
      <c r="AEL61" s="276"/>
      <c r="AEM61" s="276"/>
      <c r="AEN61" s="276"/>
      <c r="AEO61" s="276"/>
      <c r="AEP61" s="276"/>
      <c r="AEQ61" s="276"/>
      <c r="AER61" s="276"/>
      <c r="AES61" s="276"/>
      <c r="AET61" s="276"/>
      <c r="AEU61" s="276"/>
      <c r="AEV61" s="276"/>
      <c r="AEW61" s="276"/>
      <c r="AEX61" s="276"/>
      <c r="AEY61" s="276"/>
      <c r="AEZ61" s="276"/>
      <c r="AFA61" s="276"/>
      <c r="AFB61" s="276"/>
      <c r="AFC61" s="276"/>
      <c r="AFD61" s="276"/>
      <c r="AFE61" s="276"/>
      <c r="AFF61" s="276"/>
      <c r="AFG61" s="276"/>
      <c r="AFH61" s="276"/>
      <c r="AFI61" s="276"/>
      <c r="AFJ61" s="276"/>
      <c r="AFK61" s="276"/>
      <c r="AFL61" s="276"/>
      <c r="AFM61" s="276"/>
      <c r="AFN61" s="276"/>
      <c r="AFO61" s="276"/>
      <c r="AFP61" s="276"/>
      <c r="AFQ61" s="276"/>
      <c r="AFR61" s="276"/>
      <c r="AFS61" s="276"/>
      <c r="AFT61" s="276"/>
      <c r="AFU61" s="276"/>
      <c r="AFV61" s="276"/>
      <c r="AFW61" s="276"/>
      <c r="AFX61" s="276"/>
      <c r="AFY61" s="276"/>
      <c r="AFZ61" s="276"/>
      <c r="AGA61" s="276"/>
      <c r="AGB61" s="276"/>
      <c r="AGC61" s="276"/>
      <c r="AGD61" s="276"/>
      <c r="AGE61" s="276"/>
      <c r="AGF61" s="276"/>
      <c r="AGG61" s="276"/>
      <c r="AGH61" s="276"/>
      <c r="AGI61" s="276"/>
      <c r="AGJ61" s="276"/>
      <c r="AGK61" s="276"/>
      <c r="AGL61" s="276"/>
      <c r="AGM61" s="276"/>
      <c r="AGN61" s="276"/>
      <c r="AGO61" s="276"/>
      <c r="AGP61" s="276"/>
      <c r="AGQ61" s="276"/>
      <c r="AGR61" s="276"/>
      <c r="AGS61" s="276"/>
      <c r="AGT61" s="276"/>
      <c r="AGU61" s="276"/>
      <c r="AGV61" s="276"/>
      <c r="AGW61" s="276"/>
      <c r="AGX61" s="276"/>
      <c r="AGY61" s="276"/>
      <c r="AGZ61" s="276"/>
      <c r="AHA61" s="276"/>
      <c r="AHB61" s="276"/>
      <c r="AHC61" s="276"/>
      <c r="AHD61" s="276"/>
      <c r="AHE61" s="276"/>
      <c r="AHF61" s="276"/>
      <c r="AHG61" s="276"/>
      <c r="AHH61" s="276"/>
      <c r="AHI61" s="276"/>
      <c r="AHJ61" s="276"/>
      <c r="AHK61" s="276"/>
      <c r="AHL61" s="276"/>
      <c r="AHM61" s="276"/>
      <c r="AHN61" s="276"/>
      <c r="AHO61" s="276"/>
      <c r="AHP61" s="276"/>
      <c r="AHQ61" s="276"/>
      <c r="AHR61" s="276"/>
      <c r="AHS61" s="276"/>
      <c r="AHT61" s="276"/>
      <c r="AHU61" s="276"/>
      <c r="AHV61" s="276"/>
      <c r="AHW61" s="276"/>
      <c r="AHX61" s="276"/>
      <c r="AHY61" s="276"/>
      <c r="AHZ61" s="276"/>
      <c r="AIA61" s="276"/>
      <c r="AIB61" s="276"/>
      <c r="AIC61" s="276"/>
      <c r="AID61" s="276"/>
      <c r="AIE61" s="276"/>
      <c r="AIF61" s="276"/>
      <c r="AIG61" s="276"/>
      <c r="AIH61" s="276"/>
      <c r="AII61" s="276"/>
      <c r="AIJ61" s="276"/>
      <c r="AIK61" s="276"/>
      <c r="AIL61" s="276"/>
      <c r="AIM61" s="276"/>
      <c r="AIN61" s="276"/>
      <c r="AIO61" s="276"/>
      <c r="AIP61" s="276"/>
      <c r="AIQ61" s="276"/>
      <c r="AIR61" s="276"/>
      <c r="AIS61" s="276"/>
      <c r="AIT61" s="276"/>
      <c r="AIU61" s="276"/>
      <c r="AIV61" s="276"/>
      <c r="AIW61" s="276"/>
      <c r="AIX61" s="276"/>
      <c r="AIY61" s="276"/>
      <c r="AIZ61" s="276"/>
      <c r="AJA61" s="276"/>
      <c r="AJB61" s="276"/>
      <c r="AJC61" s="276"/>
      <c r="AJD61" s="276"/>
      <c r="AJE61" s="276"/>
      <c r="AJF61" s="276"/>
      <c r="AJG61" s="276"/>
      <c r="AJH61" s="276"/>
      <c r="AJI61" s="276"/>
      <c r="AJJ61" s="276"/>
      <c r="AJK61" s="276"/>
      <c r="AJL61" s="276"/>
      <c r="AJM61" s="276"/>
      <c r="AJN61" s="276"/>
      <c r="AJO61" s="276"/>
      <c r="AJP61" s="276"/>
      <c r="AJQ61" s="276"/>
      <c r="AJR61" s="276"/>
      <c r="AJS61" s="276"/>
      <c r="AJT61" s="276"/>
      <c r="AJU61" s="276"/>
      <c r="AJV61" s="276"/>
      <c r="AJW61" s="276"/>
      <c r="AJX61" s="276"/>
      <c r="AJY61" s="276"/>
      <c r="AJZ61" s="276"/>
      <c r="AKA61" s="276"/>
      <c r="AKB61" s="276"/>
      <c r="AKC61" s="276"/>
      <c r="AKD61" s="276"/>
      <c r="AKE61" s="276"/>
      <c r="AKF61" s="276"/>
    </row>
    <row r="62" spans="1:968" s="174" customFormat="1">
      <c r="A62" s="174" t="s">
        <v>574</v>
      </c>
      <c r="B62" s="206"/>
      <c r="C62" t="s">
        <v>306</v>
      </c>
      <c r="D62" s="241"/>
      <c r="E62" s="206"/>
      <c r="F62" s="206"/>
      <c r="G62" s="206"/>
      <c r="H62" s="189"/>
      <c r="I62" s="189"/>
      <c r="J62" s="189"/>
      <c r="K62" s="190"/>
      <c r="L62" s="214"/>
      <c r="M62" s="215">
        <v>74272.490000000005</v>
      </c>
      <c r="N62" s="215">
        <v>74272.490000000005</v>
      </c>
      <c r="O62" s="192"/>
      <c r="P62" s="192">
        <f t="shared" si="12"/>
        <v>68898.41372912802</v>
      </c>
      <c r="Q62" s="192">
        <f t="shared" si="13"/>
        <v>68898.41372912802</v>
      </c>
      <c r="R62" s="187"/>
      <c r="S62" s="266"/>
      <c r="T62" s="207"/>
      <c r="U62" s="207"/>
      <c r="W62" s="276"/>
      <c r="X62" s="276"/>
      <c r="Y62" s="276"/>
      <c r="Z62" s="276"/>
      <c r="AA62" s="276"/>
      <c r="AB62" s="276"/>
      <c r="AC62" s="276"/>
      <c r="AD62" s="276"/>
      <c r="AE62" s="276"/>
      <c r="AF62" s="276"/>
      <c r="AG62" s="276"/>
      <c r="AH62" s="276"/>
      <c r="AI62" s="276"/>
      <c r="AJ62" s="276"/>
      <c r="AK62" s="276"/>
      <c r="AL62" s="276"/>
      <c r="AM62" s="276"/>
      <c r="AN62" s="276"/>
      <c r="AO62" s="276"/>
      <c r="AP62" s="276"/>
      <c r="AQ62" s="276"/>
      <c r="AR62" s="276"/>
      <c r="AS62" s="276"/>
      <c r="AT62" s="276"/>
      <c r="AU62" s="276"/>
      <c r="AV62" s="276"/>
      <c r="AW62" s="276"/>
      <c r="AX62" s="276"/>
      <c r="AY62" s="276"/>
      <c r="AZ62" s="276"/>
      <c r="BA62" s="276"/>
      <c r="BB62" s="276"/>
      <c r="BC62" s="276"/>
      <c r="BD62" s="276"/>
      <c r="BE62" s="276"/>
      <c r="BF62" s="276"/>
      <c r="BG62" s="276"/>
      <c r="BH62" s="276"/>
      <c r="BI62" s="276"/>
      <c r="BJ62" s="276"/>
      <c r="BK62" s="276"/>
      <c r="BL62" s="276"/>
      <c r="BM62" s="276"/>
      <c r="BN62" s="276"/>
      <c r="BO62" s="276"/>
      <c r="BP62" s="276"/>
      <c r="BQ62" s="276"/>
      <c r="BR62" s="276"/>
      <c r="BS62" s="276"/>
      <c r="BT62" s="276"/>
      <c r="BU62" s="276"/>
      <c r="BV62" s="276"/>
      <c r="BW62" s="276"/>
      <c r="BX62" s="276"/>
      <c r="BY62" s="276"/>
      <c r="BZ62" s="276"/>
      <c r="CA62" s="276"/>
      <c r="CB62" s="276"/>
      <c r="CC62" s="276"/>
      <c r="CD62" s="276"/>
      <c r="CE62" s="276"/>
      <c r="CF62" s="276"/>
      <c r="CG62" s="276"/>
      <c r="CH62" s="276"/>
      <c r="CI62" s="276"/>
      <c r="CJ62" s="276"/>
      <c r="CK62" s="276"/>
      <c r="CL62" s="276"/>
      <c r="CM62" s="276"/>
      <c r="CN62" s="276"/>
      <c r="CO62" s="276"/>
      <c r="CP62" s="276"/>
      <c r="CQ62" s="276"/>
      <c r="CR62" s="276"/>
      <c r="CS62" s="276"/>
      <c r="CT62" s="276"/>
      <c r="CU62" s="276"/>
      <c r="CV62" s="276"/>
      <c r="CW62" s="276"/>
      <c r="CX62" s="276"/>
      <c r="CY62" s="276"/>
      <c r="CZ62" s="276"/>
      <c r="DA62" s="276"/>
      <c r="DB62" s="276"/>
      <c r="DC62" s="276"/>
      <c r="DD62" s="276"/>
      <c r="DE62" s="276"/>
      <c r="DF62" s="276"/>
      <c r="DG62" s="276"/>
      <c r="DH62" s="276"/>
      <c r="DI62" s="276"/>
      <c r="DJ62" s="276"/>
      <c r="DK62" s="276"/>
      <c r="DL62" s="276"/>
      <c r="DM62" s="276"/>
      <c r="DN62" s="276"/>
      <c r="DO62" s="276"/>
      <c r="DP62" s="276"/>
      <c r="DQ62" s="276"/>
      <c r="DR62" s="276"/>
      <c r="DS62" s="276"/>
      <c r="DT62" s="276"/>
      <c r="DU62" s="276"/>
      <c r="DV62" s="276"/>
      <c r="DW62" s="276"/>
      <c r="DX62" s="276"/>
      <c r="DY62" s="276"/>
      <c r="DZ62" s="276"/>
      <c r="EA62" s="276"/>
      <c r="EB62" s="276"/>
      <c r="EC62" s="276"/>
      <c r="ED62" s="276"/>
      <c r="EE62" s="276"/>
      <c r="EF62" s="276"/>
      <c r="EG62" s="276"/>
      <c r="EH62" s="276"/>
      <c r="EI62" s="276"/>
      <c r="EJ62" s="276"/>
      <c r="EK62" s="276"/>
      <c r="EL62" s="276"/>
      <c r="EM62" s="276"/>
      <c r="EN62" s="276"/>
      <c r="EO62" s="276"/>
      <c r="EP62" s="276"/>
      <c r="EQ62" s="276"/>
      <c r="ER62" s="276"/>
      <c r="ES62" s="276"/>
      <c r="ET62" s="276"/>
      <c r="EU62" s="276"/>
      <c r="EV62" s="276"/>
      <c r="EW62" s="276"/>
      <c r="EX62" s="276"/>
      <c r="EY62" s="276"/>
      <c r="EZ62" s="276"/>
      <c r="FA62" s="276"/>
      <c r="FB62" s="276"/>
      <c r="FC62" s="276"/>
      <c r="FD62" s="276"/>
      <c r="FE62" s="276"/>
      <c r="FF62" s="276"/>
      <c r="FG62" s="276"/>
      <c r="FH62" s="276"/>
      <c r="FI62" s="276"/>
      <c r="FJ62" s="276"/>
      <c r="FK62" s="276"/>
      <c r="FL62" s="276"/>
      <c r="FM62" s="276"/>
      <c r="FN62" s="276"/>
      <c r="FO62" s="276"/>
      <c r="FP62" s="276"/>
      <c r="FQ62" s="276"/>
      <c r="FR62" s="276"/>
      <c r="FS62" s="276"/>
      <c r="FT62" s="276"/>
      <c r="FU62" s="276"/>
      <c r="FV62" s="276"/>
      <c r="FW62" s="276"/>
      <c r="FX62" s="276"/>
      <c r="FY62" s="276"/>
      <c r="FZ62" s="276"/>
      <c r="GA62" s="276"/>
      <c r="GB62" s="276"/>
      <c r="GC62" s="276"/>
      <c r="GD62" s="276"/>
      <c r="GE62" s="276"/>
      <c r="GF62" s="276"/>
      <c r="GG62" s="276"/>
      <c r="GH62" s="276"/>
      <c r="GI62" s="276"/>
      <c r="GJ62" s="276"/>
      <c r="GK62" s="276"/>
      <c r="GL62" s="276"/>
      <c r="GM62" s="276"/>
      <c r="GN62" s="276"/>
      <c r="GO62" s="276"/>
      <c r="GP62" s="276"/>
      <c r="GQ62" s="276"/>
      <c r="GR62" s="276"/>
      <c r="GS62" s="276"/>
      <c r="GT62" s="276"/>
      <c r="GU62" s="276"/>
      <c r="GV62" s="276"/>
      <c r="GW62" s="276"/>
      <c r="GX62" s="276"/>
      <c r="GY62" s="276"/>
      <c r="GZ62" s="276"/>
      <c r="HA62" s="276"/>
      <c r="HB62" s="276"/>
      <c r="HC62" s="276"/>
      <c r="HD62" s="276"/>
      <c r="HE62" s="276"/>
      <c r="HF62" s="276"/>
      <c r="HG62" s="276"/>
      <c r="HH62" s="276"/>
      <c r="HI62" s="276"/>
      <c r="HJ62" s="276"/>
      <c r="HK62" s="276"/>
      <c r="HL62" s="276"/>
      <c r="HM62" s="276"/>
      <c r="HN62" s="276"/>
      <c r="HO62" s="276"/>
      <c r="HP62" s="276"/>
      <c r="HQ62" s="276"/>
      <c r="HR62" s="276"/>
      <c r="HS62" s="276"/>
      <c r="HT62" s="276"/>
      <c r="HU62" s="276"/>
      <c r="HV62" s="276"/>
      <c r="HW62" s="276"/>
      <c r="HX62" s="276"/>
      <c r="HY62" s="276"/>
      <c r="HZ62" s="276"/>
      <c r="IA62" s="276"/>
      <c r="IB62" s="276"/>
      <c r="IC62" s="276"/>
      <c r="ID62" s="276"/>
      <c r="IE62" s="276"/>
      <c r="IF62" s="276"/>
      <c r="IG62" s="276"/>
      <c r="IH62" s="276"/>
      <c r="II62" s="276"/>
      <c r="IJ62" s="276"/>
      <c r="IK62" s="276"/>
      <c r="IL62" s="276"/>
      <c r="IM62" s="276"/>
      <c r="IN62" s="276"/>
      <c r="IO62" s="276"/>
      <c r="IP62" s="276"/>
      <c r="IQ62" s="276"/>
      <c r="IR62" s="276"/>
      <c r="IS62" s="276"/>
      <c r="IT62" s="276"/>
      <c r="IU62" s="276"/>
      <c r="IV62" s="276"/>
      <c r="IW62" s="276"/>
      <c r="IX62" s="276"/>
      <c r="IY62" s="276"/>
      <c r="IZ62" s="276"/>
      <c r="JA62" s="276"/>
      <c r="JB62" s="276"/>
      <c r="JC62" s="276"/>
      <c r="JD62" s="276"/>
      <c r="JE62" s="276"/>
      <c r="JF62" s="276"/>
      <c r="JG62" s="276"/>
      <c r="JH62" s="276"/>
      <c r="JI62" s="276"/>
      <c r="JJ62" s="276"/>
      <c r="JK62" s="276"/>
      <c r="JL62" s="276"/>
      <c r="JM62" s="276"/>
      <c r="JN62" s="276"/>
      <c r="JO62" s="276"/>
      <c r="JP62" s="276"/>
      <c r="JQ62" s="276"/>
      <c r="JR62" s="276"/>
      <c r="JS62" s="276"/>
      <c r="JT62" s="276"/>
      <c r="JU62" s="276"/>
      <c r="JV62" s="276"/>
      <c r="JW62" s="276"/>
      <c r="JX62" s="276"/>
      <c r="JY62" s="276"/>
      <c r="JZ62" s="276"/>
      <c r="KA62" s="276"/>
      <c r="KB62" s="276"/>
      <c r="KC62" s="276"/>
      <c r="KD62" s="276"/>
      <c r="KE62" s="276"/>
      <c r="KF62" s="276"/>
      <c r="KG62" s="276"/>
      <c r="KH62" s="276"/>
      <c r="KI62" s="276"/>
      <c r="KJ62" s="276"/>
      <c r="KK62" s="276"/>
      <c r="KL62" s="276"/>
      <c r="KM62" s="276"/>
      <c r="KN62" s="276"/>
      <c r="KO62" s="276"/>
      <c r="KP62" s="276"/>
      <c r="KQ62" s="276"/>
      <c r="KR62" s="276"/>
      <c r="KS62" s="276"/>
      <c r="KT62" s="276"/>
      <c r="KU62" s="276"/>
      <c r="KV62" s="276"/>
      <c r="KW62" s="276"/>
      <c r="KX62" s="276"/>
      <c r="KY62" s="276"/>
      <c r="KZ62" s="276"/>
      <c r="LA62" s="276"/>
      <c r="LB62" s="276"/>
      <c r="LC62" s="276"/>
      <c r="LD62" s="276"/>
      <c r="LE62" s="276"/>
      <c r="LF62" s="276"/>
      <c r="LG62" s="276"/>
      <c r="LH62" s="276"/>
      <c r="LI62" s="276"/>
      <c r="LJ62" s="276"/>
      <c r="LK62" s="276"/>
      <c r="LL62" s="276"/>
      <c r="LM62" s="276"/>
      <c r="LN62" s="276"/>
      <c r="LO62" s="276"/>
      <c r="LP62" s="276"/>
      <c r="LQ62" s="276"/>
      <c r="LR62" s="276"/>
      <c r="LS62" s="276"/>
      <c r="LT62" s="276"/>
      <c r="LU62" s="276"/>
      <c r="LV62" s="276"/>
      <c r="LW62" s="276"/>
      <c r="LX62" s="276"/>
      <c r="LY62" s="276"/>
      <c r="LZ62" s="276"/>
      <c r="MA62" s="276"/>
      <c r="MB62" s="276"/>
      <c r="MC62" s="276"/>
      <c r="MD62" s="276"/>
      <c r="ME62" s="276"/>
      <c r="MF62" s="276"/>
      <c r="MG62" s="276"/>
      <c r="MH62" s="276"/>
      <c r="MI62" s="276"/>
      <c r="MJ62" s="276"/>
      <c r="MK62" s="276"/>
      <c r="ML62" s="276"/>
      <c r="MM62" s="276"/>
      <c r="MN62" s="276"/>
      <c r="MO62" s="276"/>
      <c r="MP62" s="276"/>
      <c r="MQ62" s="276"/>
      <c r="MR62" s="276"/>
      <c r="MS62" s="276"/>
      <c r="MT62" s="276"/>
      <c r="MU62" s="276"/>
      <c r="MV62" s="276"/>
      <c r="MW62" s="276"/>
      <c r="MX62" s="276"/>
      <c r="MY62" s="276"/>
      <c r="MZ62" s="276"/>
      <c r="NA62" s="276"/>
      <c r="NB62" s="276"/>
      <c r="NC62" s="276"/>
      <c r="ND62" s="276"/>
      <c r="NE62" s="276"/>
      <c r="NF62" s="276"/>
      <c r="NG62" s="276"/>
      <c r="NH62" s="276"/>
      <c r="NI62" s="276"/>
      <c r="NJ62" s="276"/>
      <c r="NK62" s="276"/>
      <c r="NL62" s="276"/>
      <c r="NM62" s="276"/>
      <c r="NN62" s="276"/>
      <c r="NO62" s="276"/>
      <c r="NP62" s="276"/>
      <c r="NQ62" s="276"/>
      <c r="NR62" s="276"/>
      <c r="NS62" s="276"/>
      <c r="NT62" s="276"/>
      <c r="NU62" s="276"/>
      <c r="NV62" s="276"/>
      <c r="NW62" s="276"/>
      <c r="NX62" s="276"/>
      <c r="NY62" s="276"/>
      <c r="NZ62" s="276"/>
      <c r="OA62" s="276"/>
      <c r="OB62" s="276"/>
      <c r="OC62" s="276"/>
      <c r="OD62" s="276"/>
      <c r="OE62" s="276"/>
      <c r="OF62" s="276"/>
      <c r="OG62" s="276"/>
      <c r="OH62" s="276"/>
      <c r="OI62" s="276"/>
      <c r="OJ62" s="276"/>
      <c r="OK62" s="276"/>
      <c r="OL62" s="276"/>
      <c r="OM62" s="276"/>
      <c r="ON62" s="276"/>
      <c r="OO62" s="276"/>
      <c r="OP62" s="276"/>
      <c r="OQ62" s="276"/>
      <c r="OR62" s="276"/>
      <c r="OS62" s="276"/>
      <c r="OT62" s="276"/>
      <c r="OU62" s="276"/>
      <c r="OV62" s="276"/>
      <c r="OW62" s="276"/>
      <c r="OX62" s="276"/>
      <c r="OY62" s="276"/>
      <c r="OZ62" s="276"/>
      <c r="PA62" s="276"/>
      <c r="PB62" s="276"/>
      <c r="PC62" s="276"/>
      <c r="PD62" s="276"/>
      <c r="PE62" s="276"/>
      <c r="PF62" s="276"/>
      <c r="PG62" s="276"/>
      <c r="PH62" s="276"/>
      <c r="PI62" s="276"/>
      <c r="PJ62" s="276"/>
      <c r="PK62" s="276"/>
      <c r="PL62" s="276"/>
      <c r="PM62" s="276"/>
      <c r="PN62" s="276"/>
      <c r="PO62" s="276"/>
      <c r="PP62" s="276"/>
      <c r="PQ62" s="276"/>
      <c r="PR62" s="276"/>
      <c r="PS62" s="276"/>
      <c r="PT62" s="276"/>
      <c r="PU62" s="276"/>
      <c r="PV62" s="276"/>
      <c r="PW62" s="276"/>
      <c r="PX62" s="276"/>
      <c r="PY62" s="276"/>
      <c r="PZ62" s="276"/>
      <c r="QA62" s="276"/>
      <c r="QB62" s="276"/>
      <c r="QC62" s="276"/>
      <c r="QD62" s="276"/>
      <c r="QE62" s="276"/>
      <c r="QF62" s="276"/>
      <c r="QG62" s="276"/>
      <c r="QH62" s="276"/>
      <c r="QI62" s="276"/>
      <c r="QJ62" s="276"/>
      <c r="QK62" s="276"/>
      <c r="QL62" s="276"/>
      <c r="QM62" s="276"/>
      <c r="QN62" s="276"/>
      <c r="QO62" s="276"/>
      <c r="QP62" s="276"/>
      <c r="QQ62" s="276"/>
      <c r="QR62" s="276"/>
      <c r="QS62" s="276"/>
      <c r="QT62" s="276"/>
      <c r="QU62" s="276"/>
      <c r="QV62" s="276"/>
      <c r="QW62" s="276"/>
      <c r="QX62" s="276"/>
      <c r="QY62" s="276"/>
      <c r="QZ62" s="276"/>
      <c r="RA62" s="276"/>
      <c r="RB62" s="276"/>
      <c r="RC62" s="276"/>
      <c r="RD62" s="276"/>
      <c r="RE62" s="276"/>
      <c r="RF62" s="276"/>
      <c r="RG62" s="276"/>
      <c r="RH62" s="276"/>
      <c r="RI62" s="276"/>
      <c r="RJ62" s="276"/>
      <c r="RK62" s="276"/>
      <c r="RL62" s="276"/>
      <c r="RM62" s="276"/>
      <c r="RN62" s="276"/>
      <c r="RO62" s="276"/>
      <c r="RP62" s="276"/>
      <c r="RQ62" s="276"/>
      <c r="RR62" s="276"/>
      <c r="RS62" s="276"/>
      <c r="RT62" s="276"/>
      <c r="RU62" s="276"/>
      <c r="RV62" s="276"/>
      <c r="RW62" s="276"/>
      <c r="RX62" s="276"/>
      <c r="RY62" s="276"/>
      <c r="RZ62" s="276"/>
      <c r="SA62" s="276"/>
      <c r="SB62" s="276"/>
      <c r="SC62" s="276"/>
      <c r="SD62" s="276"/>
      <c r="SE62" s="276"/>
      <c r="SF62" s="276"/>
      <c r="SG62" s="276"/>
      <c r="SH62" s="276"/>
      <c r="SI62" s="276"/>
      <c r="SJ62" s="276"/>
      <c r="SK62" s="276"/>
      <c r="SL62" s="276"/>
      <c r="SM62" s="276"/>
      <c r="SN62" s="276"/>
      <c r="SO62" s="276"/>
      <c r="SP62" s="276"/>
      <c r="SQ62" s="276"/>
      <c r="SR62" s="276"/>
      <c r="SS62" s="276"/>
      <c r="ST62" s="276"/>
      <c r="SU62" s="276"/>
      <c r="SV62" s="276"/>
      <c r="SW62" s="276"/>
      <c r="SX62" s="276"/>
      <c r="SY62" s="276"/>
      <c r="SZ62" s="276"/>
      <c r="TA62" s="276"/>
      <c r="TB62" s="276"/>
      <c r="TC62" s="276"/>
      <c r="TD62" s="276"/>
      <c r="TE62" s="276"/>
      <c r="TF62" s="276"/>
      <c r="TG62" s="276"/>
      <c r="TH62" s="276"/>
      <c r="TI62" s="276"/>
      <c r="TJ62" s="276"/>
      <c r="TK62" s="276"/>
      <c r="TL62" s="276"/>
      <c r="TM62" s="276"/>
      <c r="TN62" s="276"/>
      <c r="TO62" s="276"/>
      <c r="TP62" s="276"/>
      <c r="TQ62" s="276"/>
      <c r="TR62" s="276"/>
      <c r="TS62" s="276"/>
      <c r="TT62" s="276"/>
      <c r="TU62" s="276"/>
      <c r="TV62" s="276"/>
      <c r="TW62" s="276"/>
      <c r="TX62" s="276"/>
      <c r="TY62" s="276"/>
      <c r="TZ62" s="276"/>
      <c r="UA62" s="276"/>
      <c r="UB62" s="276"/>
      <c r="UC62" s="276"/>
      <c r="UD62" s="276"/>
      <c r="UE62" s="276"/>
      <c r="UF62" s="276"/>
      <c r="UG62" s="276"/>
      <c r="UH62" s="276"/>
      <c r="UI62" s="276"/>
      <c r="UJ62" s="276"/>
      <c r="UK62" s="276"/>
      <c r="UL62" s="276"/>
      <c r="UM62" s="276"/>
      <c r="UN62" s="276"/>
      <c r="UO62" s="276"/>
      <c r="UP62" s="276"/>
      <c r="UQ62" s="276"/>
      <c r="UR62" s="276"/>
      <c r="US62" s="276"/>
      <c r="UT62" s="276"/>
      <c r="UU62" s="276"/>
      <c r="UV62" s="276"/>
      <c r="UW62" s="276"/>
      <c r="UX62" s="276"/>
      <c r="UY62" s="276"/>
      <c r="UZ62" s="276"/>
      <c r="VA62" s="276"/>
      <c r="VB62" s="276"/>
      <c r="VC62" s="276"/>
      <c r="VD62" s="276"/>
      <c r="VE62" s="276"/>
      <c r="VF62" s="276"/>
      <c r="VG62" s="276"/>
      <c r="VH62" s="276"/>
      <c r="VI62" s="276"/>
      <c r="VJ62" s="276"/>
      <c r="VK62" s="276"/>
      <c r="VL62" s="276"/>
      <c r="VM62" s="276"/>
      <c r="VN62" s="276"/>
      <c r="VO62" s="276"/>
      <c r="VP62" s="276"/>
      <c r="VQ62" s="276"/>
      <c r="VR62" s="276"/>
      <c r="VS62" s="276"/>
      <c r="VT62" s="276"/>
      <c r="VU62" s="276"/>
      <c r="VV62" s="276"/>
      <c r="VW62" s="276"/>
      <c r="VX62" s="276"/>
      <c r="VY62" s="276"/>
      <c r="VZ62" s="276"/>
      <c r="WA62" s="276"/>
      <c r="WB62" s="276"/>
      <c r="WC62" s="276"/>
      <c r="WD62" s="276"/>
      <c r="WE62" s="276"/>
      <c r="WF62" s="276"/>
      <c r="WG62" s="276"/>
      <c r="WH62" s="276"/>
      <c r="WI62" s="276"/>
      <c r="WJ62" s="276"/>
      <c r="WK62" s="276"/>
      <c r="WL62" s="276"/>
      <c r="WM62" s="276"/>
      <c r="WN62" s="276"/>
      <c r="WO62" s="276"/>
      <c r="WP62" s="276"/>
      <c r="WQ62" s="276"/>
      <c r="WR62" s="276"/>
      <c r="WS62" s="276"/>
      <c r="WT62" s="276"/>
      <c r="WU62" s="276"/>
      <c r="WV62" s="276"/>
      <c r="WW62" s="276"/>
      <c r="WX62" s="276"/>
      <c r="WY62" s="276"/>
      <c r="WZ62" s="276"/>
      <c r="XA62" s="276"/>
      <c r="XB62" s="276"/>
      <c r="XC62" s="276"/>
      <c r="XD62" s="276"/>
      <c r="XE62" s="276"/>
      <c r="XF62" s="276"/>
      <c r="XG62" s="276"/>
      <c r="XH62" s="276"/>
      <c r="XI62" s="276"/>
      <c r="XJ62" s="276"/>
      <c r="XK62" s="276"/>
      <c r="XL62" s="276"/>
      <c r="XM62" s="276"/>
      <c r="XN62" s="276"/>
      <c r="XO62" s="276"/>
      <c r="XP62" s="276"/>
      <c r="XQ62" s="276"/>
      <c r="XR62" s="276"/>
      <c r="XS62" s="276"/>
      <c r="XT62" s="276"/>
      <c r="XU62" s="276"/>
      <c r="XV62" s="276"/>
      <c r="XW62" s="276"/>
      <c r="XX62" s="276"/>
      <c r="XY62" s="276"/>
      <c r="XZ62" s="276"/>
      <c r="YA62" s="276"/>
      <c r="YB62" s="276"/>
      <c r="YC62" s="276"/>
      <c r="YD62" s="276"/>
      <c r="YE62" s="276"/>
      <c r="YF62" s="276"/>
      <c r="YG62" s="276"/>
      <c r="YH62" s="276"/>
      <c r="YI62" s="276"/>
      <c r="YJ62" s="276"/>
      <c r="YK62" s="276"/>
      <c r="YL62" s="276"/>
      <c r="YM62" s="276"/>
      <c r="YN62" s="276"/>
      <c r="YO62" s="276"/>
      <c r="YP62" s="276"/>
      <c r="YQ62" s="276"/>
      <c r="YR62" s="276"/>
      <c r="YS62" s="276"/>
      <c r="YT62" s="276"/>
      <c r="YU62" s="276"/>
      <c r="YV62" s="276"/>
      <c r="YW62" s="276"/>
      <c r="YX62" s="276"/>
      <c r="YY62" s="276"/>
      <c r="YZ62" s="276"/>
      <c r="ZA62" s="276"/>
      <c r="ZB62" s="276"/>
      <c r="ZC62" s="276"/>
      <c r="ZD62" s="276"/>
      <c r="ZE62" s="276"/>
      <c r="ZF62" s="276"/>
      <c r="ZG62" s="276"/>
      <c r="ZH62" s="276"/>
      <c r="ZI62" s="276"/>
      <c r="ZJ62" s="276"/>
      <c r="ZK62" s="276"/>
      <c r="ZL62" s="276"/>
      <c r="ZM62" s="276"/>
      <c r="ZN62" s="276"/>
      <c r="ZO62" s="276"/>
      <c r="ZP62" s="276"/>
      <c r="ZQ62" s="276"/>
      <c r="ZR62" s="276"/>
      <c r="ZS62" s="276"/>
      <c r="ZT62" s="276"/>
      <c r="ZU62" s="276"/>
      <c r="ZV62" s="276"/>
      <c r="ZW62" s="276"/>
      <c r="ZX62" s="276"/>
      <c r="ZY62" s="276"/>
      <c r="ZZ62" s="276"/>
      <c r="AAA62" s="276"/>
      <c r="AAB62" s="276"/>
      <c r="AAC62" s="276"/>
      <c r="AAD62" s="276"/>
      <c r="AAE62" s="276"/>
      <c r="AAF62" s="276"/>
      <c r="AAG62" s="276"/>
      <c r="AAH62" s="276"/>
      <c r="AAI62" s="276"/>
      <c r="AAJ62" s="276"/>
      <c r="AAK62" s="276"/>
      <c r="AAL62" s="276"/>
      <c r="AAM62" s="276"/>
      <c r="AAN62" s="276"/>
      <c r="AAO62" s="276"/>
      <c r="AAP62" s="276"/>
      <c r="AAQ62" s="276"/>
      <c r="AAR62" s="276"/>
      <c r="AAS62" s="276"/>
      <c r="AAT62" s="276"/>
      <c r="AAU62" s="276"/>
      <c r="AAV62" s="276"/>
      <c r="AAW62" s="276"/>
      <c r="AAX62" s="276"/>
      <c r="AAY62" s="276"/>
      <c r="AAZ62" s="276"/>
      <c r="ABA62" s="276"/>
      <c r="ABB62" s="276"/>
      <c r="ABC62" s="276"/>
      <c r="ABD62" s="276"/>
      <c r="ABE62" s="276"/>
      <c r="ABF62" s="276"/>
      <c r="ABG62" s="276"/>
      <c r="ABH62" s="276"/>
      <c r="ABI62" s="276"/>
      <c r="ABJ62" s="276"/>
      <c r="ABK62" s="276"/>
      <c r="ABL62" s="276"/>
      <c r="ABM62" s="276"/>
      <c r="ABN62" s="276"/>
      <c r="ABO62" s="276"/>
      <c r="ABP62" s="276"/>
      <c r="ABQ62" s="276"/>
      <c r="ABR62" s="276"/>
      <c r="ABS62" s="276"/>
      <c r="ABT62" s="276"/>
      <c r="ABU62" s="276"/>
      <c r="ABV62" s="276"/>
      <c r="ABW62" s="276"/>
      <c r="ABX62" s="276"/>
      <c r="ABY62" s="276"/>
      <c r="ABZ62" s="276"/>
      <c r="ACA62" s="276"/>
      <c r="ACB62" s="276"/>
      <c r="ACC62" s="276"/>
      <c r="ACD62" s="276"/>
      <c r="ACE62" s="276"/>
      <c r="ACF62" s="276"/>
      <c r="ACG62" s="276"/>
      <c r="ACH62" s="276"/>
      <c r="ACI62" s="276"/>
      <c r="ACJ62" s="276"/>
      <c r="ACK62" s="276"/>
      <c r="ACL62" s="276"/>
      <c r="ACM62" s="276"/>
      <c r="ACN62" s="276"/>
      <c r="ACO62" s="276"/>
      <c r="ACP62" s="276"/>
      <c r="ACQ62" s="276"/>
      <c r="ACR62" s="276"/>
      <c r="ACS62" s="276"/>
      <c r="ACT62" s="276"/>
      <c r="ACU62" s="276"/>
      <c r="ACV62" s="276"/>
      <c r="ACW62" s="276"/>
      <c r="ACX62" s="276"/>
      <c r="ACY62" s="276"/>
      <c r="ACZ62" s="276"/>
      <c r="ADA62" s="276"/>
      <c r="ADB62" s="276"/>
      <c r="ADC62" s="276"/>
      <c r="ADD62" s="276"/>
      <c r="ADE62" s="276"/>
      <c r="ADF62" s="276"/>
      <c r="ADG62" s="276"/>
      <c r="ADH62" s="276"/>
      <c r="ADI62" s="276"/>
      <c r="ADJ62" s="276"/>
      <c r="ADK62" s="276"/>
      <c r="ADL62" s="276"/>
      <c r="ADM62" s="276"/>
      <c r="ADN62" s="276"/>
      <c r="ADO62" s="276"/>
      <c r="ADP62" s="276"/>
      <c r="ADQ62" s="276"/>
      <c r="ADR62" s="276"/>
      <c r="ADS62" s="276"/>
      <c r="ADT62" s="276"/>
      <c r="ADU62" s="276"/>
      <c r="ADV62" s="276"/>
      <c r="ADW62" s="276"/>
      <c r="ADX62" s="276"/>
      <c r="ADY62" s="276"/>
      <c r="ADZ62" s="276"/>
      <c r="AEA62" s="276"/>
      <c r="AEB62" s="276"/>
      <c r="AEC62" s="276"/>
      <c r="AED62" s="276"/>
      <c r="AEE62" s="276"/>
      <c r="AEF62" s="276"/>
      <c r="AEG62" s="276"/>
      <c r="AEH62" s="276"/>
      <c r="AEI62" s="276"/>
      <c r="AEJ62" s="276"/>
      <c r="AEK62" s="276"/>
      <c r="AEL62" s="276"/>
      <c r="AEM62" s="276"/>
      <c r="AEN62" s="276"/>
      <c r="AEO62" s="276"/>
      <c r="AEP62" s="276"/>
      <c r="AEQ62" s="276"/>
      <c r="AER62" s="276"/>
      <c r="AES62" s="276"/>
      <c r="AET62" s="276"/>
      <c r="AEU62" s="276"/>
      <c r="AEV62" s="276"/>
      <c r="AEW62" s="276"/>
      <c r="AEX62" s="276"/>
      <c r="AEY62" s="276"/>
      <c r="AEZ62" s="276"/>
      <c r="AFA62" s="276"/>
      <c r="AFB62" s="276"/>
      <c r="AFC62" s="276"/>
      <c r="AFD62" s="276"/>
      <c r="AFE62" s="276"/>
      <c r="AFF62" s="276"/>
      <c r="AFG62" s="276"/>
      <c r="AFH62" s="276"/>
      <c r="AFI62" s="276"/>
      <c r="AFJ62" s="276"/>
      <c r="AFK62" s="276"/>
      <c r="AFL62" s="276"/>
      <c r="AFM62" s="276"/>
      <c r="AFN62" s="276"/>
      <c r="AFO62" s="276"/>
      <c r="AFP62" s="276"/>
      <c r="AFQ62" s="276"/>
      <c r="AFR62" s="276"/>
      <c r="AFS62" s="276"/>
      <c r="AFT62" s="276"/>
      <c r="AFU62" s="276"/>
      <c r="AFV62" s="276"/>
      <c r="AFW62" s="276"/>
      <c r="AFX62" s="276"/>
      <c r="AFY62" s="276"/>
      <c r="AFZ62" s="276"/>
      <c r="AGA62" s="276"/>
      <c r="AGB62" s="276"/>
      <c r="AGC62" s="276"/>
      <c r="AGD62" s="276"/>
      <c r="AGE62" s="276"/>
      <c r="AGF62" s="276"/>
      <c r="AGG62" s="276"/>
      <c r="AGH62" s="276"/>
      <c r="AGI62" s="276"/>
      <c r="AGJ62" s="276"/>
      <c r="AGK62" s="276"/>
      <c r="AGL62" s="276"/>
      <c r="AGM62" s="276"/>
      <c r="AGN62" s="276"/>
      <c r="AGO62" s="276"/>
      <c r="AGP62" s="276"/>
      <c r="AGQ62" s="276"/>
      <c r="AGR62" s="276"/>
      <c r="AGS62" s="276"/>
      <c r="AGT62" s="276"/>
      <c r="AGU62" s="276"/>
      <c r="AGV62" s="276"/>
      <c r="AGW62" s="276"/>
      <c r="AGX62" s="276"/>
      <c r="AGY62" s="276"/>
      <c r="AGZ62" s="276"/>
      <c r="AHA62" s="276"/>
      <c r="AHB62" s="276"/>
      <c r="AHC62" s="276"/>
      <c r="AHD62" s="276"/>
      <c r="AHE62" s="276"/>
      <c r="AHF62" s="276"/>
      <c r="AHG62" s="276"/>
      <c r="AHH62" s="276"/>
      <c r="AHI62" s="276"/>
      <c r="AHJ62" s="276"/>
      <c r="AHK62" s="276"/>
      <c r="AHL62" s="276"/>
      <c r="AHM62" s="276"/>
      <c r="AHN62" s="276"/>
      <c r="AHO62" s="276"/>
      <c r="AHP62" s="276"/>
      <c r="AHQ62" s="276"/>
      <c r="AHR62" s="276"/>
      <c r="AHS62" s="276"/>
      <c r="AHT62" s="276"/>
      <c r="AHU62" s="276"/>
      <c r="AHV62" s="276"/>
      <c r="AHW62" s="276"/>
      <c r="AHX62" s="276"/>
      <c r="AHY62" s="276"/>
      <c r="AHZ62" s="276"/>
      <c r="AIA62" s="276"/>
      <c r="AIB62" s="276"/>
      <c r="AIC62" s="276"/>
      <c r="AID62" s="276"/>
      <c r="AIE62" s="276"/>
      <c r="AIF62" s="276"/>
      <c r="AIG62" s="276"/>
      <c r="AIH62" s="276"/>
      <c r="AII62" s="276"/>
      <c r="AIJ62" s="276"/>
      <c r="AIK62" s="276"/>
      <c r="AIL62" s="276"/>
      <c r="AIM62" s="276"/>
      <c r="AIN62" s="276"/>
      <c r="AIO62" s="276"/>
      <c r="AIP62" s="276"/>
      <c r="AIQ62" s="276"/>
      <c r="AIR62" s="276"/>
      <c r="AIS62" s="276"/>
      <c r="AIT62" s="276"/>
      <c r="AIU62" s="276"/>
      <c r="AIV62" s="276"/>
      <c r="AIW62" s="276"/>
      <c r="AIX62" s="276"/>
      <c r="AIY62" s="276"/>
      <c r="AIZ62" s="276"/>
      <c r="AJA62" s="276"/>
      <c r="AJB62" s="276"/>
      <c r="AJC62" s="276"/>
      <c r="AJD62" s="276"/>
      <c r="AJE62" s="276"/>
      <c r="AJF62" s="276"/>
      <c r="AJG62" s="276"/>
      <c r="AJH62" s="276"/>
      <c r="AJI62" s="276"/>
      <c r="AJJ62" s="276"/>
      <c r="AJK62" s="276"/>
      <c r="AJL62" s="276"/>
      <c r="AJM62" s="276"/>
      <c r="AJN62" s="276"/>
      <c r="AJO62" s="276"/>
      <c r="AJP62" s="276"/>
      <c r="AJQ62" s="276"/>
      <c r="AJR62" s="276"/>
      <c r="AJS62" s="276"/>
      <c r="AJT62" s="276"/>
      <c r="AJU62" s="276"/>
      <c r="AJV62" s="276"/>
      <c r="AJW62" s="276"/>
      <c r="AJX62" s="276"/>
      <c r="AJY62" s="276"/>
      <c r="AJZ62" s="276"/>
      <c r="AKA62" s="276"/>
      <c r="AKB62" s="276"/>
      <c r="AKC62" s="276"/>
      <c r="AKD62" s="276"/>
      <c r="AKE62" s="276"/>
      <c r="AKF62" s="276"/>
    </row>
    <row r="63" spans="1:968" s="174" customFormat="1">
      <c r="A63" s="206"/>
      <c r="B63" s="194"/>
      <c r="C63" s="193" t="s">
        <v>212</v>
      </c>
      <c r="D63" s="193"/>
      <c r="E63" s="204"/>
      <c r="F63" s="204"/>
      <c r="G63" s="204"/>
      <c r="H63" s="196"/>
      <c r="I63" s="196"/>
      <c r="J63" s="196"/>
      <c r="K63" s="197"/>
      <c r="L63" s="199"/>
      <c r="M63" s="216">
        <f>SUM(M57:M62)</f>
        <v>369924.06</v>
      </c>
      <c r="N63" s="216">
        <f t="shared" ref="N63" si="20">M63+L63+J63</f>
        <v>369924.06</v>
      </c>
      <c r="O63" s="216"/>
      <c r="P63" s="199">
        <f t="shared" si="12"/>
        <v>343157.75510204077</v>
      </c>
      <c r="Q63" s="199">
        <f>N63/(1+GasDiscountRate)^1</f>
        <v>343157.75510204077</v>
      </c>
      <c r="R63" s="200"/>
      <c r="S63" s="267"/>
      <c r="T63" s="211"/>
      <c r="U63" s="211"/>
      <c r="W63" s="276"/>
      <c r="X63" s="276"/>
      <c r="Y63" s="276"/>
      <c r="Z63" s="276"/>
      <c r="AA63" s="276"/>
      <c r="AB63" s="276"/>
      <c r="AC63" s="276"/>
      <c r="AD63" s="276"/>
      <c r="AE63" s="276"/>
      <c r="AF63" s="276"/>
      <c r="AG63" s="276"/>
      <c r="AH63" s="276"/>
      <c r="AI63" s="276"/>
      <c r="AJ63" s="276"/>
      <c r="AK63" s="276"/>
      <c r="AL63" s="276"/>
      <c r="AM63" s="276"/>
      <c r="AN63" s="276"/>
      <c r="AO63" s="276"/>
      <c r="AP63" s="276"/>
      <c r="AQ63" s="276"/>
      <c r="AR63" s="276"/>
      <c r="AS63" s="276"/>
      <c r="AT63" s="276"/>
      <c r="AU63" s="276"/>
      <c r="AV63" s="276"/>
      <c r="AW63" s="276"/>
      <c r="AX63" s="276"/>
      <c r="AY63" s="276"/>
      <c r="AZ63" s="276"/>
      <c r="BA63" s="276"/>
      <c r="BB63" s="276"/>
      <c r="BC63" s="276"/>
      <c r="BD63" s="276"/>
      <c r="BE63" s="276"/>
      <c r="BF63" s="276"/>
      <c r="BG63" s="276"/>
      <c r="BH63" s="276"/>
      <c r="BI63" s="276"/>
      <c r="BJ63" s="276"/>
      <c r="BK63" s="276"/>
      <c r="BL63" s="276"/>
      <c r="BM63" s="276"/>
      <c r="BN63" s="276"/>
      <c r="BO63" s="276"/>
      <c r="BP63" s="276"/>
      <c r="BQ63" s="276"/>
      <c r="BR63" s="276"/>
      <c r="BS63" s="276"/>
      <c r="BT63" s="276"/>
      <c r="BU63" s="276"/>
      <c r="BV63" s="276"/>
      <c r="BW63" s="276"/>
      <c r="BX63" s="276"/>
      <c r="BY63" s="276"/>
      <c r="BZ63" s="276"/>
      <c r="CA63" s="276"/>
      <c r="CB63" s="276"/>
      <c r="CC63" s="276"/>
      <c r="CD63" s="276"/>
      <c r="CE63" s="276"/>
      <c r="CF63" s="276"/>
      <c r="CG63" s="276"/>
      <c r="CH63" s="276"/>
      <c r="CI63" s="276"/>
      <c r="CJ63" s="276"/>
      <c r="CK63" s="276"/>
      <c r="CL63" s="276"/>
      <c r="CM63" s="276"/>
      <c r="CN63" s="276"/>
      <c r="CO63" s="276"/>
      <c r="CP63" s="276"/>
      <c r="CQ63" s="276"/>
      <c r="CR63" s="276"/>
      <c r="CS63" s="276"/>
      <c r="CT63" s="276"/>
      <c r="CU63" s="276"/>
      <c r="CV63" s="276"/>
      <c r="CW63" s="276"/>
      <c r="CX63" s="276"/>
      <c r="CY63" s="276"/>
      <c r="CZ63" s="276"/>
      <c r="DA63" s="276"/>
      <c r="DB63" s="276"/>
      <c r="DC63" s="276"/>
      <c r="DD63" s="276"/>
      <c r="DE63" s="276"/>
      <c r="DF63" s="276"/>
      <c r="DG63" s="276"/>
      <c r="DH63" s="276"/>
      <c r="DI63" s="276"/>
      <c r="DJ63" s="276"/>
      <c r="DK63" s="276"/>
      <c r="DL63" s="276"/>
      <c r="DM63" s="276"/>
      <c r="DN63" s="276"/>
      <c r="DO63" s="276"/>
      <c r="DP63" s="276"/>
      <c r="DQ63" s="276"/>
      <c r="DR63" s="276"/>
      <c r="DS63" s="276"/>
      <c r="DT63" s="276"/>
      <c r="DU63" s="276"/>
      <c r="DV63" s="276"/>
      <c r="DW63" s="276"/>
      <c r="DX63" s="276"/>
      <c r="DY63" s="276"/>
      <c r="DZ63" s="276"/>
      <c r="EA63" s="276"/>
      <c r="EB63" s="276"/>
      <c r="EC63" s="276"/>
      <c r="ED63" s="276"/>
      <c r="EE63" s="276"/>
      <c r="EF63" s="276"/>
      <c r="EG63" s="276"/>
      <c r="EH63" s="276"/>
      <c r="EI63" s="276"/>
      <c r="EJ63" s="276"/>
      <c r="EK63" s="276"/>
      <c r="EL63" s="276"/>
      <c r="EM63" s="276"/>
      <c r="EN63" s="276"/>
      <c r="EO63" s="276"/>
      <c r="EP63" s="276"/>
      <c r="EQ63" s="276"/>
      <c r="ER63" s="276"/>
      <c r="ES63" s="276"/>
      <c r="ET63" s="276"/>
      <c r="EU63" s="276"/>
      <c r="EV63" s="276"/>
      <c r="EW63" s="276"/>
      <c r="EX63" s="276"/>
      <c r="EY63" s="276"/>
      <c r="EZ63" s="276"/>
      <c r="FA63" s="276"/>
      <c r="FB63" s="276"/>
      <c r="FC63" s="276"/>
      <c r="FD63" s="276"/>
      <c r="FE63" s="276"/>
      <c r="FF63" s="276"/>
      <c r="FG63" s="276"/>
      <c r="FH63" s="276"/>
      <c r="FI63" s="276"/>
      <c r="FJ63" s="276"/>
      <c r="FK63" s="276"/>
      <c r="FL63" s="276"/>
      <c r="FM63" s="276"/>
      <c r="FN63" s="276"/>
      <c r="FO63" s="276"/>
      <c r="FP63" s="276"/>
      <c r="FQ63" s="276"/>
      <c r="FR63" s="276"/>
      <c r="FS63" s="276"/>
      <c r="FT63" s="276"/>
      <c r="FU63" s="276"/>
      <c r="FV63" s="276"/>
      <c r="FW63" s="276"/>
      <c r="FX63" s="276"/>
      <c r="FY63" s="276"/>
      <c r="FZ63" s="276"/>
      <c r="GA63" s="276"/>
      <c r="GB63" s="276"/>
      <c r="GC63" s="276"/>
      <c r="GD63" s="276"/>
      <c r="GE63" s="276"/>
      <c r="GF63" s="276"/>
      <c r="GG63" s="276"/>
      <c r="GH63" s="276"/>
      <c r="GI63" s="276"/>
      <c r="GJ63" s="276"/>
      <c r="GK63" s="276"/>
      <c r="GL63" s="276"/>
      <c r="GM63" s="276"/>
      <c r="GN63" s="276"/>
      <c r="GO63" s="276"/>
      <c r="GP63" s="276"/>
      <c r="GQ63" s="276"/>
      <c r="GR63" s="276"/>
      <c r="GS63" s="276"/>
      <c r="GT63" s="276"/>
      <c r="GU63" s="276"/>
      <c r="GV63" s="276"/>
      <c r="GW63" s="276"/>
      <c r="GX63" s="276"/>
      <c r="GY63" s="276"/>
      <c r="GZ63" s="276"/>
      <c r="HA63" s="276"/>
      <c r="HB63" s="276"/>
      <c r="HC63" s="276"/>
      <c r="HD63" s="276"/>
      <c r="HE63" s="276"/>
      <c r="HF63" s="276"/>
      <c r="HG63" s="276"/>
      <c r="HH63" s="276"/>
      <c r="HI63" s="276"/>
      <c r="HJ63" s="276"/>
      <c r="HK63" s="276"/>
      <c r="HL63" s="276"/>
      <c r="HM63" s="276"/>
      <c r="HN63" s="276"/>
      <c r="HO63" s="276"/>
      <c r="HP63" s="276"/>
      <c r="HQ63" s="276"/>
      <c r="HR63" s="276"/>
      <c r="HS63" s="276"/>
      <c r="HT63" s="276"/>
      <c r="HU63" s="276"/>
      <c r="HV63" s="276"/>
      <c r="HW63" s="276"/>
      <c r="HX63" s="276"/>
      <c r="HY63" s="276"/>
      <c r="HZ63" s="276"/>
      <c r="IA63" s="276"/>
      <c r="IB63" s="276"/>
      <c r="IC63" s="276"/>
      <c r="ID63" s="276"/>
      <c r="IE63" s="276"/>
      <c r="IF63" s="276"/>
      <c r="IG63" s="276"/>
      <c r="IH63" s="276"/>
      <c r="II63" s="276"/>
      <c r="IJ63" s="276"/>
      <c r="IK63" s="276"/>
      <c r="IL63" s="276"/>
      <c r="IM63" s="276"/>
      <c r="IN63" s="276"/>
      <c r="IO63" s="276"/>
      <c r="IP63" s="276"/>
      <c r="IQ63" s="276"/>
      <c r="IR63" s="276"/>
      <c r="IS63" s="276"/>
      <c r="IT63" s="276"/>
      <c r="IU63" s="276"/>
      <c r="IV63" s="276"/>
      <c r="IW63" s="276"/>
      <c r="IX63" s="276"/>
      <c r="IY63" s="276"/>
      <c r="IZ63" s="276"/>
      <c r="JA63" s="276"/>
      <c r="JB63" s="276"/>
      <c r="JC63" s="276"/>
      <c r="JD63" s="276"/>
      <c r="JE63" s="276"/>
      <c r="JF63" s="276"/>
      <c r="JG63" s="276"/>
      <c r="JH63" s="276"/>
      <c r="JI63" s="276"/>
      <c r="JJ63" s="276"/>
      <c r="JK63" s="276"/>
      <c r="JL63" s="276"/>
      <c r="JM63" s="276"/>
      <c r="JN63" s="276"/>
      <c r="JO63" s="276"/>
      <c r="JP63" s="276"/>
      <c r="JQ63" s="276"/>
      <c r="JR63" s="276"/>
      <c r="JS63" s="276"/>
      <c r="JT63" s="276"/>
      <c r="JU63" s="276"/>
      <c r="JV63" s="276"/>
      <c r="JW63" s="276"/>
      <c r="JX63" s="276"/>
      <c r="JY63" s="276"/>
      <c r="JZ63" s="276"/>
      <c r="KA63" s="276"/>
      <c r="KB63" s="276"/>
      <c r="KC63" s="276"/>
      <c r="KD63" s="276"/>
      <c r="KE63" s="276"/>
      <c r="KF63" s="276"/>
      <c r="KG63" s="276"/>
      <c r="KH63" s="276"/>
      <c r="KI63" s="276"/>
      <c r="KJ63" s="276"/>
      <c r="KK63" s="276"/>
      <c r="KL63" s="276"/>
      <c r="KM63" s="276"/>
      <c r="KN63" s="276"/>
      <c r="KO63" s="276"/>
      <c r="KP63" s="276"/>
      <c r="KQ63" s="276"/>
      <c r="KR63" s="276"/>
      <c r="KS63" s="276"/>
      <c r="KT63" s="276"/>
      <c r="KU63" s="276"/>
      <c r="KV63" s="276"/>
      <c r="KW63" s="276"/>
      <c r="KX63" s="276"/>
      <c r="KY63" s="276"/>
      <c r="KZ63" s="276"/>
      <c r="LA63" s="276"/>
      <c r="LB63" s="276"/>
      <c r="LC63" s="276"/>
      <c r="LD63" s="276"/>
      <c r="LE63" s="276"/>
      <c r="LF63" s="276"/>
      <c r="LG63" s="276"/>
      <c r="LH63" s="276"/>
      <c r="LI63" s="276"/>
      <c r="LJ63" s="276"/>
      <c r="LK63" s="276"/>
      <c r="LL63" s="276"/>
      <c r="LM63" s="276"/>
      <c r="LN63" s="276"/>
      <c r="LO63" s="276"/>
      <c r="LP63" s="276"/>
      <c r="LQ63" s="276"/>
      <c r="LR63" s="276"/>
      <c r="LS63" s="276"/>
      <c r="LT63" s="276"/>
      <c r="LU63" s="276"/>
      <c r="LV63" s="276"/>
      <c r="LW63" s="276"/>
      <c r="LX63" s="276"/>
      <c r="LY63" s="276"/>
      <c r="LZ63" s="276"/>
      <c r="MA63" s="276"/>
      <c r="MB63" s="276"/>
      <c r="MC63" s="276"/>
      <c r="MD63" s="276"/>
      <c r="ME63" s="276"/>
      <c r="MF63" s="276"/>
      <c r="MG63" s="276"/>
      <c r="MH63" s="276"/>
      <c r="MI63" s="276"/>
      <c r="MJ63" s="276"/>
      <c r="MK63" s="276"/>
      <c r="ML63" s="276"/>
      <c r="MM63" s="276"/>
      <c r="MN63" s="276"/>
      <c r="MO63" s="276"/>
      <c r="MP63" s="276"/>
      <c r="MQ63" s="276"/>
      <c r="MR63" s="276"/>
      <c r="MS63" s="276"/>
      <c r="MT63" s="276"/>
      <c r="MU63" s="276"/>
      <c r="MV63" s="276"/>
      <c r="MW63" s="276"/>
      <c r="MX63" s="276"/>
      <c r="MY63" s="276"/>
      <c r="MZ63" s="276"/>
      <c r="NA63" s="276"/>
      <c r="NB63" s="276"/>
      <c r="NC63" s="276"/>
      <c r="ND63" s="276"/>
      <c r="NE63" s="276"/>
      <c r="NF63" s="276"/>
      <c r="NG63" s="276"/>
      <c r="NH63" s="276"/>
      <c r="NI63" s="276"/>
      <c r="NJ63" s="276"/>
      <c r="NK63" s="276"/>
      <c r="NL63" s="276"/>
      <c r="NM63" s="276"/>
      <c r="NN63" s="276"/>
      <c r="NO63" s="276"/>
      <c r="NP63" s="276"/>
      <c r="NQ63" s="276"/>
      <c r="NR63" s="276"/>
      <c r="NS63" s="276"/>
      <c r="NT63" s="276"/>
      <c r="NU63" s="276"/>
      <c r="NV63" s="276"/>
      <c r="NW63" s="276"/>
      <c r="NX63" s="276"/>
      <c r="NY63" s="276"/>
      <c r="NZ63" s="276"/>
      <c r="OA63" s="276"/>
      <c r="OB63" s="276"/>
      <c r="OC63" s="276"/>
      <c r="OD63" s="276"/>
      <c r="OE63" s="276"/>
      <c r="OF63" s="276"/>
      <c r="OG63" s="276"/>
      <c r="OH63" s="276"/>
      <c r="OI63" s="276"/>
      <c r="OJ63" s="276"/>
      <c r="OK63" s="276"/>
      <c r="OL63" s="276"/>
      <c r="OM63" s="276"/>
      <c r="ON63" s="276"/>
      <c r="OO63" s="276"/>
      <c r="OP63" s="276"/>
      <c r="OQ63" s="276"/>
      <c r="OR63" s="276"/>
      <c r="OS63" s="276"/>
      <c r="OT63" s="276"/>
      <c r="OU63" s="276"/>
      <c r="OV63" s="276"/>
      <c r="OW63" s="276"/>
      <c r="OX63" s="276"/>
      <c r="OY63" s="276"/>
      <c r="OZ63" s="276"/>
      <c r="PA63" s="276"/>
      <c r="PB63" s="276"/>
      <c r="PC63" s="276"/>
      <c r="PD63" s="276"/>
      <c r="PE63" s="276"/>
      <c r="PF63" s="276"/>
      <c r="PG63" s="276"/>
      <c r="PH63" s="276"/>
      <c r="PI63" s="276"/>
      <c r="PJ63" s="276"/>
      <c r="PK63" s="276"/>
      <c r="PL63" s="276"/>
      <c r="PM63" s="276"/>
      <c r="PN63" s="276"/>
      <c r="PO63" s="276"/>
      <c r="PP63" s="276"/>
      <c r="PQ63" s="276"/>
      <c r="PR63" s="276"/>
      <c r="PS63" s="276"/>
      <c r="PT63" s="276"/>
      <c r="PU63" s="276"/>
      <c r="PV63" s="276"/>
      <c r="PW63" s="276"/>
      <c r="PX63" s="276"/>
      <c r="PY63" s="276"/>
      <c r="PZ63" s="276"/>
      <c r="QA63" s="276"/>
      <c r="QB63" s="276"/>
      <c r="QC63" s="276"/>
      <c r="QD63" s="276"/>
      <c r="QE63" s="276"/>
      <c r="QF63" s="276"/>
      <c r="QG63" s="276"/>
      <c r="QH63" s="276"/>
      <c r="QI63" s="276"/>
      <c r="QJ63" s="276"/>
      <c r="QK63" s="276"/>
      <c r="QL63" s="276"/>
      <c r="QM63" s="276"/>
      <c r="QN63" s="276"/>
      <c r="QO63" s="276"/>
      <c r="QP63" s="276"/>
      <c r="QQ63" s="276"/>
      <c r="QR63" s="276"/>
      <c r="QS63" s="276"/>
      <c r="QT63" s="276"/>
      <c r="QU63" s="276"/>
      <c r="QV63" s="276"/>
      <c r="QW63" s="276"/>
      <c r="QX63" s="276"/>
      <c r="QY63" s="276"/>
      <c r="QZ63" s="276"/>
      <c r="RA63" s="276"/>
      <c r="RB63" s="276"/>
      <c r="RC63" s="276"/>
      <c r="RD63" s="276"/>
      <c r="RE63" s="276"/>
      <c r="RF63" s="276"/>
      <c r="RG63" s="276"/>
      <c r="RH63" s="276"/>
      <c r="RI63" s="276"/>
      <c r="RJ63" s="276"/>
      <c r="RK63" s="276"/>
      <c r="RL63" s="276"/>
      <c r="RM63" s="276"/>
      <c r="RN63" s="276"/>
      <c r="RO63" s="276"/>
      <c r="RP63" s="276"/>
      <c r="RQ63" s="276"/>
      <c r="RR63" s="276"/>
      <c r="RS63" s="276"/>
      <c r="RT63" s="276"/>
      <c r="RU63" s="276"/>
      <c r="RV63" s="276"/>
      <c r="RW63" s="276"/>
      <c r="RX63" s="276"/>
      <c r="RY63" s="276"/>
      <c r="RZ63" s="276"/>
      <c r="SA63" s="276"/>
      <c r="SB63" s="276"/>
      <c r="SC63" s="276"/>
      <c r="SD63" s="276"/>
      <c r="SE63" s="276"/>
      <c r="SF63" s="276"/>
      <c r="SG63" s="276"/>
      <c r="SH63" s="276"/>
      <c r="SI63" s="276"/>
      <c r="SJ63" s="276"/>
      <c r="SK63" s="276"/>
      <c r="SL63" s="276"/>
      <c r="SM63" s="276"/>
      <c r="SN63" s="276"/>
      <c r="SO63" s="276"/>
      <c r="SP63" s="276"/>
      <c r="SQ63" s="276"/>
      <c r="SR63" s="276"/>
      <c r="SS63" s="276"/>
      <c r="ST63" s="276"/>
      <c r="SU63" s="276"/>
      <c r="SV63" s="276"/>
      <c r="SW63" s="276"/>
      <c r="SX63" s="276"/>
      <c r="SY63" s="276"/>
      <c r="SZ63" s="276"/>
      <c r="TA63" s="276"/>
      <c r="TB63" s="276"/>
      <c r="TC63" s="276"/>
      <c r="TD63" s="276"/>
      <c r="TE63" s="276"/>
      <c r="TF63" s="276"/>
      <c r="TG63" s="276"/>
      <c r="TH63" s="276"/>
      <c r="TI63" s="276"/>
      <c r="TJ63" s="276"/>
      <c r="TK63" s="276"/>
      <c r="TL63" s="276"/>
      <c r="TM63" s="276"/>
      <c r="TN63" s="276"/>
      <c r="TO63" s="276"/>
      <c r="TP63" s="276"/>
      <c r="TQ63" s="276"/>
      <c r="TR63" s="276"/>
      <c r="TS63" s="276"/>
      <c r="TT63" s="276"/>
      <c r="TU63" s="276"/>
      <c r="TV63" s="276"/>
      <c r="TW63" s="276"/>
      <c r="TX63" s="276"/>
      <c r="TY63" s="276"/>
      <c r="TZ63" s="276"/>
      <c r="UA63" s="276"/>
      <c r="UB63" s="276"/>
      <c r="UC63" s="276"/>
      <c r="UD63" s="276"/>
      <c r="UE63" s="276"/>
      <c r="UF63" s="276"/>
      <c r="UG63" s="276"/>
      <c r="UH63" s="276"/>
      <c r="UI63" s="276"/>
      <c r="UJ63" s="276"/>
      <c r="UK63" s="276"/>
      <c r="UL63" s="276"/>
      <c r="UM63" s="276"/>
      <c r="UN63" s="276"/>
      <c r="UO63" s="276"/>
      <c r="UP63" s="276"/>
      <c r="UQ63" s="276"/>
      <c r="UR63" s="276"/>
      <c r="US63" s="276"/>
      <c r="UT63" s="276"/>
      <c r="UU63" s="276"/>
      <c r="UV63" s="276"/>
      <c r="UW63" s="276"/>
      <c r="UX63" s="276"/>
      <c r="UY63" s="276"/>
      <c r="UZ63" s="276"/>
      <c r="VA63" s="276"/>
      <c r="VB63" s="276"/>
      <c r="VC63" s="276"/>
      <c r="VD63" s="276"/>
      <c r="VE63" s="276"/>
      <c r="VF63" s="276"/>
      <c r="VG63" s="276"/>
      <c r="VH63" s="276"/>
      <c r="VI63" s="276"/>
      <c r="VJ63" s="276"/>
      <c r="VK63" s="276"/>
      <c r="VL63" s="276"/>
      <c r="VM63" s="276"/>
      <c r="VN63" s="276"/>
      <c r="VO63" s="276"/>
      <c r="VP63" s="276"/>
      <c r="VQ63" s="276"/>
      <c r="VR63" s="276"/>
      <c r="VS63" s="276"/>
      <c r="VT63" s="276"/>
      <c r="VU63" s="276"/>
      <c r="VV63" s="276"/>
      <c r="VW63" s="276"/>
      <c r="VX63" s="276"/>
      <c r="VY63" s="276"/>
      <c r="VZ63" s="276"/>
      <c r="WA63" s="276"/>
      <c r="WB63" s="276"/>
      <c r="WC63" s="276"/>
      <c r="WD63" s="276"/>
      <c r="WE63" s="276"/>
      <c r="WF63" s="276"/>
      <c r="WG63" s="276"/>
      <c r="WH63" s="276"/>
      <c r="WI63" s="276"/>
      <c r="WJ63" s="276"/>
      <c r="WK63" s="276"/>
      <c r="WL63" s="276"/>
      <c r="WM63" s="276"/>
      <c r="WN63" s="276"/>
      <c r="WO63" s="276"/>
      <c r="WP63" s="276"/>
      <c r="WQ63" s="276"/>
      <c r="WR63" s="276"/>
      <c r="WS63" s="276"/>
      <c r="WT63" s="276"/>
      <c r="WU63" s="276"/>
      <c r="WV63" s="276"/>
      <c r="WW63" s="276"/>
      <c r="WX63" s="276"/>
      <c r="WY63" s="276"/>
      <c r="WZ63" s="276"/>
      <c r="XA63" s="276"/>
      <c r="XB63" s="276"/>
      <c r="XC63" s="276"/>
      <c r="XD63" s="276"/>
      <c r="XE63" s="276"/>
      <c r="XF63" s="276"/>
      <c r="XG63" s="276"/>
      <c r="XH63" s="276"/>
      <c r="XI63" s="276"/>
      <c r="XJ63" s="276"/>
      <c r="XK63" s="276"/>
      <c r="XL63" s="276"/>
      <c r="XM63" s="276"/>
      <c r="XN63" s="276"/>
      <c r="XO63" s="276"/>
      <c r="XP63" s="276"/>
      <c r="XQ63" s="276"/>
      <c r="XR63" s="276"/>
      <c r="XS63" s="276"/>
      <c r="XT63" s="276"/>
      <c r="XU63" s="276"/>
      <c r="XV63" s="276"/>
      <c r="XW63" s="276"/>
      <c r="XX63" s="276"/>
      <c r="XY63" s="276"/>
      <c r="XZ63" s="276"/>
      <c r="YA63" s="276"/>
      <c r="YB63" s="276"/>
      <c r="YC63" s="276"/>
      <c r="YD63" s="276"/>
      <c r="YE63" s="276"/>
      <c r="YF63" s="276"/>
      <c r="YG63" s="276"/>
      <c r="YH63" s="276"/>
      <c r="YI63" s="276"/>
      <c r="YJ63" s="276"/>
      <c r="YK63" s="276"/>
      <c r="YL63" s="276"/>
      <c r="YM63" s="276"/>
      <c r="YN63" s="276"/>
      <c r="YO63" s="276"/>
      <c r="YP63" s="276"/>
      <c r="YQ63" s="276"/>
      <c r="YR63" s="276"/>
      <c r="YS63" s="276"/>
      <c r="YT63" s="276"/>
      <c r="YU63" s="276"/>
      <c r="YV63" s="276"/>
      <c r="YW63" s="276"/>
      <c r="YX63" s="276"/>
      <c r="YY63" s="276"/>
      <c r="YZ63" s="276"/>
      <c r="ZA63" s="276"/>
      <c r="ZB63" s="276"/>
      <c r="ZC63" s="276"/>
      <c r="ZD63" s="276"/>
      <c r="ZE63" s="276"/>
      <c r="ZF63" s="276"/>
      <c r="ZG63" s="276"/>
      <c r="ZH63" s="276"/>
      <c r="ZI63" s="276"/>
      <c r="ZJ63" s="276"/>
      <c r="ZK63" s="276"/>
      <c r="ZL63" s="276"/>
      <c r="ZM63" s="276"/>
      <c r="ZN63" s="276"/>
      <c r="ZO63" s="276"/>
      <c r="ZP63" s="276"/>
      <c r="ZQ63" s="276"/>
      <c r="ZR63" s="276"/>
      <c r="ZS63" s="276"/>
      <c r="ZT63" s="276"/>
      <c r="ZU63" s="276"/>
      <c r="ZV63" s="276"/>
      <c r="ZW63" s="276"/>
      <c r="ZX63" s="276"/>
      <c r="ZY63" s="276"/>
      <c r="ZZ63" s="276"/>
      <c r="AAA63" s="276"/>
      <c r="AAB63" s="276"/>
      <c r="AAC63" s="276"/>
      <c r="AAD63" s="276"/>
      <c r="AAE63" s="276"/>
      <c r="AAF63" s="276"/>
      <c r="AAG63" s="276"/>
      <c r="AAH63" s="276"/>
      <c r="AAI63" s="276"/>
      <c r="AAJ63" s="276"/>
      <c r="AAK63" s="276"/>
      <c r="AAL63" s="276"/>
      <c r="AAM63" s="276"/>
      <c r="AAN63" s="276"/>
      <c r="AAO63" s="276"/>
      <c r="AAP63" s="276"/>
      <c r="AAQ63" s="276"/>
      <c r="AAR63" s="276"/>
      <c r="AAS63" s="276"/>
      <c r="AAT63" s="276"/>
      <c r="AAU63" s="276"/>
      <c r="AAV63" s="276"/>
      <c r="AAW63" s="276"/>
      <c r="AAX63" s="276"/>
      <c r="AAY63" s="276"/>
      <c r="AAZ63" s="276"/>
      <c r="ABA63" s="276"/>
      <c r="ABB63" s="276"/>
      <c r="ABC63" s="276"/>
      <c r="ABD63" s="276"/>
      <c r="ABE63" s="276"/>
      <c r="ABF63" s="276"/>
      <c r="ABG63" s="276"/>
      <c r="ABH63" s="276"/>
      <c r="ABI63" s="276"/>
      <c r="ABJ63" s="276"/>
      <c r="ABK63" s="276"/>
      <c r="ABL63" s="276"/>
      <c r="ABM63" s="276"/>
      <c r="ABN63" s="276"/>
      <c r="ABO63" s="276"/>
      <c r="ABP63" s="276"/>
      <c r="ABQ63" s="276"/>
      <c r="ABR63" s="276"/>
      <c r="ABS63" s="276"/>
      <c r="ABT63" s="276"/>
      <c r="ABU63" s="276"/>
      <c r="ABV63" s="276"/>
      <c r="ABW63" s="276"/>
      <c r="ABX63" s="276"/>
      <c r="ABY63" s="276"/>
      <c r="ABZ63" s="276"/>
      <c r="ACA63" s="276"/>
      <c r="ACB63" s="276"/>
      <c r="ACC63" s="276"/>
      <c r="ACD63" s="276"/>
      <c r="ACE63" s="276"/>
      <c r="ACF63" s="276"/>
      <c r="ACG63" s="276"/>
      <c r="ACH63" s="276"/>
      <c r="ACI63" s="276"/>
      <c r="ACJ63" s="276"/>
      <c r="ACK63" s="276"/>
      <c r="ACL63" s="276"/>
      <c r="ACM63" s="276"/>
      <c r="ACN63" s="276"/>
      <c r="ACO63" s="276"/>
      <c r="ACP63" s="276"/>
      <c r="ACQ63" s="276"/>
      <c r="ACR63" s="276"/>
      <c r="ACS63" s="276"/>
      <c r="ACT63" s="276"/>
      <c r="ACU63" s="276"/>
      <c r="ACV63" s="276"/>
      <c r="ACW63" s="276"/>
      <c r="ACX63" s="276"/>
      <c r="ACY63" s="276"/>
      <c r="ACZ63" s="276"/>
      <c r="ADA63" s="276"/>
      <c r="ADB63" s="276"/>
      <c r="ADC63" s="276"/>
      <c r="ADD63" s="276"/>
      <c r="ADE63" s="276"/>
      <c r="ADF63" s="276"/>
      <c r="ADG63" s="276"/>
      <c r="ADH63" s="276"/>
      <c r="ADI63" s="276"/>
      <c r="ADJ63" s="276"/>
      <c r="ADK63" s="276"/>
      <c r="ADL63" s="276"/>
      <c r="ADM63" s="276"/>
      <c r="ADN63" s="276"/>
      <c r="ADO63" s="276"/>
      <c r="ADP63" s="276"/>
      <c r="ADQ63" s="276"/>
      <c r="ADR63" s="276"/>
      <c r="ADS63" s="276"/>
      <c r="ADT63" s="276"/>
      <c r="ADU63" s="276"/>
      <c r="ADV63" s="276"/>
      <c r="ADW63" s="276"/>
      <c r="ADX63" s="276"/>
      <c r="ADY63" s="276"/>
      <c r="ADZ63" s="276"/>
      <c r="AEA63" s="276"/>
      <c r="AEB63" s="276"/>
      <c r="AEC63" s="276"/>
      <c r="AED63" s="276"/>
      <c r="AEE63" s="276"/>
      <c r="AEF63" s="276"/>
      <c r="AEG63" s="276"/>
      <c r="AEH63" s="276"/>
      <c r="AEI63" s="276"/>
      <c r="AEJ63" s="276"/>
      <c r="AEK63" s="276"/>
      <c r="AEL63" s="276"/>
      <c r="AEM63" s="276"/>
      <c r="AEN63" s="276"/>
      <c r="AEO63" s="276"/>
      <c r="AEP63" s="276"/>
      <c r="AEQ63" s="276"/>
      <c r="AER63" s="276"/>
      <c r="AES63" s="276"/>
      <c r="AET63" s="276"/>
      <c r="AEU63" s="276"/>
      <c r="AEV63" s="276"/>
      <c r="AEW63" s="276"/>
      <c r="AEX63" s="276"/>
      <c r="AEY63" s="276"/>
      <c r="AEZ63" s="276"/>
      <c r="AFA63" s="276"/>
      <c r="AFB63" s="276"/>
      <c r="AFC63" s="276"/>
      <c r="AFD63" s="276"/>
      <c r="AFE63" s="276"/>
      <c r="AFF63" s="276"/>
      <c r="AFG63" s="276"/>
      <c r="AFH63" s="276"/>
      <c r="AFI63" s="276"/>
      <c r="AFJ63" s="276"/>
      <c r="AFK63" s="276"/>
      <c r="AFL63" s="276"/>
      <c r="AFM63" s="276"/>
      <c r="AFN63" s="276"/>
      <c r="AFO63" s="276"/>
      <c r="AFP63" s="276"/>
      <c r="AFQ63" s="276"/>
      <c r="AFR63" s="276"/>
      <c r="AFS63" s="276"/>
      <c r="AFT63" s="276"/>
      <c r="AFU63" s="276"/>
      <c r="AFV63" s="276"/>
      <c r="AFW63" s="276"/>
      <c r="AFX63" s="276"/>
      <c r="AFY63" s="276"/>
      <c r="AFZ63" s="276"/>
      <c r="AGA63" s="276"/>
      <c r="AGB63" s="276"/>
      <c r="AGC63" s="276"/>
      <c r="AGD63" s="276"/>
      <c r="AGE63" s="276"/>
      <c r="AGF63" s="276"/>
      <c r="AGG63" s="276"/>
      <c r="AGH63" s="276"/>
      <c r="AGI63" s="276"/>
      <c r="AGJ63" s="276"/>
      <c r="AGK63" s="276"/>
      <c r="AGL63" s="276"/>
      <c r="AGM63" s="276"/>
      <c r="AGN63" s="276"/>
      <c r="AGO63" s="276"/>
      <c r="AGP63" s="276"/>
      <c r="AGQ63" s="276"/>
      <c r="AGR63" s="276"/>
      <c r="AGS63" s="276"/>
      <c r="AGT63" s="276"/>
      <c r="AGU63" s="276"/>
      <c r="AGV63" s="276"/>
      <c r="AGW63" s="276"/>
      <c r="AGX63" s="276"/>
      <c r="AGY63" s="276"/>
      <c r="AGZ63" s="276"/>
      <c r="AHA63" s="276"/>
      <c r="AHB63" s="276"/>
      <c r="AHC63" s="276"/>
      <c r="AHD63" s="276"/>
      <c r="AHE63" s="276"/>
      <c r="AHF63" s="276"/>
      <c r="AHG63" s="276"/>
      <c r="AHH63" s="276"/>
      <c r="AHI63" s="276"/>
      <c r="AHJ63" s="276"/>
      <c r="AHK63" s="276"/>
      <c r="AHL63" s="276"/>
      <c r="AHM63" s="276"/>
      <c r="AHN63" s="276"/>
      <c r="AHO63" s="276"/>
      <c r="AHP63" s="276"/>
      <c r="AHQ63" s="276"/>
      <c r="AHR63" s="276"/>
      <c r="AHS63" s="276"/>
      <c r="AHT63" s="276"/>
      <c r="AHU63" s="276"/>
      <c r="AHV63" s="276"/>
      <c r="AHW63" s="276"/>
      <c r="AHX63" s="276"/>
      <c r="AHY63" s="276"/>
      <c r="AHZ63" s="276"/>
      <c r="AIA63" s="276"/>
      <c r="AIB63" s="276"/>
      <c r="AIC63" s="276"/>
      <c r="AID63" s="276"/>
      <c r="AIE63" s="276"/>
      <c r="AIF63" s="276"/>
      <c r="AIG63" s="276"/>
      <c r="AIH63" s="276"/>
      <c r="AII63" s="276"/>
      <c r="AIJ63" s="276"/>
      <c r="AIK63" s="276"/>
      <c r="AIL63" s="276"/>
      <c r="AIM63" s="276"/>
      <c r="AIN63" s="276"/>
      <c r="AIO63" s="276"/>
      <c r="AIP63" s="276"/>
      <c r="AIQ63" s="276"/>
      <c r="AIR63" s="276"/>
      <c r="AIS63" s="276"/>
      <c r="AIT63" s="276"/>
      <c r="AIU63" s="276"/>
      <c r="AIV63" s="276"/>
      <c r="AIW63" s="276"/>
      <c r="AIX63" s="276"/>
      <c r="AIY63" s="276"/>
      <c r="AIZ63" s="276"/>
      <c r="AJA63" s="276"/>
      <c r="AJB63" s="276"/>
      <c r="AJC63" s="276"/>
      <c r="AJD63" s="276"/>
      <c r="AJE63" s="276"/>
      <c r="AJF63" s="276"/>
      <c r="AJG63" s="276"/>
      <c r="AJH63" s="276"/>
      <c r="AJI63" s="276"/>
      <c r="AJJ63" s="276"/>
      <c r="AJK63" s="276"/>
      <c r="AJL63" s="276"/>
      <c r="AJM63" s="276"/>
      <c r="AJN63" s="276"/>
      <c r="AJO63" s="276"/>
      <c r="AJP63" s="276"/>
      <c r="AJQ63" s="276"/>
      <c r="AJR63" s="276"/>
      <c r="AJS63" s="276"/>
      <c r="AJT63" s="276"/>
      <c r="AJU63" s="276"/>
      <c r="AJV63" s="276"/>
      <c r="AJW63" s="276"/>
      <c r="AJX63" s="276"/>
      <c r="AJY63" s="276"/>
      <c r="AJZ63" s="276"/>
      <c r="AKA63" s="276"/>
      <c r="AKB63" s="276"/>
      <c r="AKC63" s="276"/>
      <c r="AKD63" s="276"/>
      <c r="AKE63" s="276"/>
      <c r="AKF63" s="276"/>
    </row>
    <row r="64" spans="1:968" s="177" customFormat="1" ht="15" thickBot="1">
      <c r="A64" s="185"/>
      <c r="B64" s="217"/>
      <c r="C64" s="217" t="s">
        <v>128</v>
      </c>
      <c r="D64" s="217"/>
      <c r="E64" s="217"/>
      <c r="F64" s="217"/>
      <c r="G64" s="217">
        <f t="shared" ref="G64:N64" si="21">SUM(G20,G32,G34,G37,G56,G63)</f>
        <v>4480136.9266999997</v>
      </c>
      <c r="H64" s="218">
        <f t="shared" si="21"/>
        <v>3579188.43</v>
      </c>
      <c r="I64" s="218">
        <f t="shared" si="21"/>
        <v>8759137.0199999996</v>
      </c>
      <c r="J64" s="218">
        <f t="shared" si="21"/>
        <v>11927071.121500002</v>
      </c>
      <c r="K64" s="218">
        <f t="shared" si="21"/>
        <v>17337426.719500002</v>
      </c>
      <c r="L64" s="218">
        <f t="shared" si="21"/>
        <v>25882.850000000002</v>
      </c>
      <c r="M64" s="218">
        <f t="shared" si="21"/>
        <v>13643849.209999999</v>
      </c>
      <c r="N64" s="218">
        <f t="shared" si="21"/>
        <v>25510460.859499998</v>
      </c>
      <c r="O64" s="218"/>
      <c r="P64" s="218">
        <f>SUM(P20,P32,P34,P37,P56,P63)</f>
        <v>12656631.920222633</v>
      </c>
      <c r="Q64" s="218">
        <f>SUM(Q20,Q32,Q34,Q37,Q56,Q63)</f>
        <v>23664620.463358071</v>
      </c>
      <c r="R64" s="218">
        <f>SUM(R20,R32,R34,R37,R56,R63)</f>
        <v>25980536.750716932</v>
      </c>
      <c r="S64" s="218">
        <f>SUM(S20,S32,S34,S37,S56,S63)</f>
        <v>10852986.570349893</v>
      </c>
      <c r="T64" s="219">
        <f>R64/P64</f>
        <v>2.0527212069117304</v>
      </c>
      <c r="U64" s="219">
        <f>(R64*1.1+S64)/Q64</f>
        <v>1.6662670359405831</v>
      </c>
      <c r="V64" s="174"/>
      <c r="W64" s="276"/>
      <c r="X64" s="276"/>
      <c r="Y64" s="276"/>
      <c r="Z64" s="276"/>
      <c r="AA64" s="276"/>
      <c r="AB64" s="276"/>
      <c r="AC64" s="276"/>
      <c r="AD64" s="276"/>
      <c r="AE64" s="276"/>
      <c r="AF64" s="276"/>
      <c r="AG64" s="276"/>
      <c r="AH64" s="276"/>
      <c r="AI64" s="276"/>
      <c r="AJ64" s="276"/>
      <c r="AK64" s="276"/>
      <c r="AL64" s="276"/>
      <c r="AM64" s="276"/>
      <c r="AN64" s="276"/>
      <c r="AO64" s="276"/>
      <c r="AP64" s="276"/>
      <c r="AQ64" s="276"/>
      <c r="AR64" s="276"/>
      <c r="AS64" s="276"/>
      <c r="AT64" s="276"/>
      <c r="AU64" s="276"/>
      <c r="AV64" s="276"/>
      <c r="AW64" s="276"/>
      <c r="AX64" s="276"/>
      <c r="AY64" s="276"/>
      <c r="AZ64" s="276"/>
      <c r="BA64" s="276"/>
      <c r="BB64" s="276"/>
      <c r="BC64" s="276"/>
      <c r="BD64" s="276"/>
      <c r="BE64" s="276"/>
      <c r="BF64" s="276"/>
      <c r="BG64" s="276"/>
      <c r="BH64" s="276"/>
      <c r="BI64" s="276"/>
      <c r="BJ64" s="276"/>
      <c r="BK64" s="276"/>
      <c r="BL64" s="276"/>
      <c r="BM64" s="276"/>
      <c r="BN64" s="276"/>
      <c r="BO64" s="276"/>
      <c r="BP64" s="276"/>
      <c r="BQ64" s="276"/>
      <c r="BR64" s="276"/>
      <c r="BS64" s="276"/>
      <c r="BT64" s="276"/>
      <c r="BU64" s="276"/>
      <c r="BV64" s="276"/>
      <c r="BW64" s="276"/>
      <c r="BX64" s="276"/>
      <c r="BY64" s="276"/>
      <c r="BZ64" s="276"/>
      <c r="CA64" s="276"/>
      <c r="CB64" s="276"/>
      <c r="CC64" s="276"/>
      <c r="CD64" s="276"/>
      <c r="CE64" s="276"/>
      <c r="CF64" s="276"/>
      <c r="CG64" s="276"/>
      <c r="CH64" s="276"/>
      <c r="CI64" s="276"/>
      <c r="CJ64" s="276"/>
      <c r="CK64" s="276"/>
      <c r="CL64" s="276"/>
      <c r="CM64" s="276"/>
      <c r="CN64" s="276"/>
      <c r="CO64" s="276"/>
      <c r="CP64" s="276"/>
      <c r="CQ64" s="276"/>
      <c r="CR64" s="276"/>
      <c r="CS64" s="276"/>
      <c r="CT64" s="276"/>
      <c r="CU64" s="276"/>
      <c r="CV64" s="276"/>
      <c r="CW64" s="276"/>
      <c r="CX64" s="276"/>
      <c r="CY64" s="276"/>
      <c r="CZ64" s="276"/>
      <c r="DA64" s="276"/>
      <c r="DB64" s="276"/>
      <c r="DC64" s="276"/>
      <c r="DD64" s="276"/>
      <c r="DE64" s="276"/>
      <c r="DF64" s="276"/>
      <c r="DG64" s="276"/>
      <c r="DH64" s="276"/>
      <c r="DI64" s="276"/>
      <c r="DJ64" s="276"/>
      <c r="DK64" s="276"/>
      <c r="DL64" s="276"/>
      <c r="DM64" s="276"/>
      <c r="DN64" s="276"/>
      <c r="DO64" s="276"/>
      <c r="DP64" s="276"/>
      <c r="DQ64" s="276"/>
      <c r="DR64" s="276"/>
      <c r="DS64" s="276"/>
      <c r="DT64" s="276"/>
      <c r="DU64" s="276"/>
      <c r="DV64" s="276"/>
      <c r="DW64" s="276"/>
      <c r="DX64" s="276"/>
      <c r="DY64" s="276"/>
      <c r="DZ64" s="276"/>
      <c r="EA64" s="276"/>
      <c r="EB64" s="276"/>
      <c r="EC64" s="276"/>
      <c r="ED64" s="276"/>
      <c r="EE64" s="276"/>
      <c r="EF64" s="276"/>
      <c r="EG64" s="276"/>
      <c r="EH64" s="276"/>
      <c r="EI64" s="276"/>
      <c r="EJ64" s="276"/>
      <c r="EK64" s="276"/>
      <c r="EL64" s="276"/>
      <c r="EM64" s="276"/>
      <c r="EN64" s="276"/>
      <c r="EO64" s="276"/>
      <c r="EP64" s="276"/>
      <c r="EQ64" s="276"/>
      <c r="ER64" s="276"/>
      <c r="ES64" s="276"/>
      <c r="ET64" s="276"/>
      <c r="EU64" s="276"/>
      <c r="EV64" s="276"/>
      <c r="EW64" s="276"/>
      <c r="EX64" s="276"/>
      <c r="EY64" s="276"/>
      <c r="EZ64" s="276"/>
      <c r="FA64" s="276"/>
      <c r="FB64" s="276"/>
      <c r="FC64" s="276"/>
      <c r="FD64" s="276"/>
      <c r="FE64" s="276"/>
      <c r="FF64" s="276"/>
      <c r="FG64" s="276"/>
      <c r="FH64" s="276"/>
      <c r="FI64" s="276"/>
      <c r="FJ64" s="276"/>
      <c r="FK64" s="276"/>
      <c r="FL64" s="276"/>
      <c r="FM64" s="276"/>
      <c r="FN64" s="276"/>
      <c r="FO64" s="276"/>
      <c r="FP64" s="276"/>
      <c r="FQ64" s="276"/>
      <c r="FR64" s="276"/>
      <c r="FS64" s="276"/>
      <c r="FT64" s="276"/>
      <c r="FU64" s="276"/>
      <c r="FV64" s="276"/>
      <c r="FW64" s="276"/>
      <c r="FX64" s="276"/>
      <c r="FY64" s="276"/>
      <c r="FZ64" s="276"/>
      <c r="GA64" s="276"/>
      <c r="GB64" s="276"/>
      <c r="GC64" s="276"/>
      <c r="GD64" s="276"/>
      <c r="GE64" s="276"/>
      <c r="GF64" s="276"/>
      <c r="GG64" s="276"/>
      <c r="GH64" s="276"/>
      <c r="GI64" s="276"/>
      <c r="GJ64" s="276"/>
      <c r="GK64" s="276"/>
      <c r="GL64" s="276"/>
      <c r="GM64" s="276"/>
      <c r="GN64" s="276"/>
      <c r="GO64" s="276"/>
      <c r="GP64" s="276"/>
      <c r="GQ64" s="276"/>
      <c r="GR64" s="276"/>
      <c r="GS64" s="276"/>
      <c r="GT64" s="276"/>
      <c r="GU64" s="276"/>
      <c r="GV64" s="276"/>
      <c r="GW64" s="276"/>
      <c r="GX64" s="276"/>
      <c r="GY64" s="276"/>
      <c r="GZ64" s="276"/>
      <c r="HA64" s="276"/>
      <c r="HB64" s="276"/>
      <c r="HC64" s="276"/>
      <c r="HD64" s="276"/>
      <c r="HE64" s="276"/>
      <c r="HF64" s="276"/>
      <c r="HG64" s="276"/>
      <c r="HH64" s="276"/>
      <c r="HI64" s="276"/>
      <c r="HJ64" s="276"/>
      <c r="HK64" s="276"/>
      <c r="HL64" s="276"/>
      <c r="HM64" s="276"/>
      <c r="HN64" s="276"/>
      <c r="HO64" s="276"/>
      <c r="HP64" s="276"/>
      <c r="HQ64" s="276"/>
      <c r="HR64" s="276"/>
      <c r="HS64" s="276"/>
      <c r="HT64" s="276"/>
      <c r="HU64" s="276"/>
      <c r="HV64" s="276"/>
      <c r="HW64" s="276"/>
      <c r="HX64" s="276"/>
      <c r="HY64" s="276"/>
      <c r="HZ64" s="276"/>
      <c r="IA64" s="276"/>
      <c r="IB64" s="276"/>
      <c r="IC64" s="276"/>
      <c r="ID64" s="276"/>
      <c r="IE64" s="276"/>
      <c r="IF64" s="276"/>
      <c r="IG64" s="276"/>
      <c r="IH64" s="276"/>
      <c r="II64" s="276"/>
      <c r="IJ64" s="276"/>
      <c r="IK64" s="276"/>
      <c r="IL64" s="276"/>
      <c r="IM64" s="276"/>
      <c r="IN64" s="276"/>
      <c r="IO64" s="276"/>
      <c r="IP64" s="276"/>
      <c r="IQ64" s="276"/>
      <c r="IR64" s="276"/>
      <c r="IS64" s="276"/>
      <c r="IT64" s="276"/>
      <c r="IU64" s="276"/>
      <c r="IV64" s="276"/>
      <c r="IW64" s="276"/>
      <c r="IX64" s="276"/>
      <c r="IY64" s="276"/>
      <c r="IZ64" s="276"/>
      <c r="JA64" s="276"/>
      <c r="JB64" s="276"/>
      <c r="JC64" s="276"/>
      <c r="JD64" s="276"/>
      <c r="JE64" s="276"/>
      <c r="JF64" s="276"/>
      <c r="JG64" s="276"/>
      <c r="JH64" s="276"/>
      <c r="JI64" s="276"/>
      <c r="JJ64" s="276"/>
      <c r="JK64" s="276"/>
      <c r="JL64" s="276"/>
      <c r="JM64" s="276"/>
      <c r="JN64" s="276"/>
      <c r="JO64" s="276"/>
      <c r="JP64" s="276"/>
      <c r="JQ64" s="276"/>
      <c r="JR64" s="276"/>
      <c r="JS64" s="276"/>
      <c r="JT64" s="276"/>
      <c r="JU64" s="276"/>
      <c r="JV64" s="276"/>
      <c r="JW64" s="276"/>
      <c r="JX64" s="276"/>
      <c r="JY64" s="276"/>
      <c r="JZ64" s="276"/>
      <c r="KA64" s="276"/>
      <c r="KB64" s="276"/>
      <c r="KC64" s="276"/>
      <c r="KD64" s="276"/>
      <c r="KE64" s="276"/>
      <c r="KF64" s="276"/>
      <c r="KG64" s="276"/>
      <c r="KH64" s="276"/>
      <c r="KI64" s="276"/>
      <c r="KJ64" s="276"/>
      <c r="KK64" s="276"/>
      <c r="KL64" s="276"/>
      <c r="KM64" s="276"/>
      <c r="KN64" s="276"/>
      <c r="KO64" s="276"/>
      <c r="KP64" s="276"/>
      <c r="KQ64" s="276"/>
      <c r="KR64" s="276"/>
      <c r="KS64" s="276"/>
      <c r="KT64" s="276"/>
      <c r="KU64" s="276"/>
      <c r="KV64" s="276"/>
      <c r="KW64" s="276"/>
      <c r="KX64" s="276"/>
      <c r="KY64" s="276"/>
      <c r="KZ64" s="276"/>
      <c r="LA64" s="276"/>
      <c r="LB64" s="276"/>
      <c r="LC64" s="276"/>
      <c r="LD64" s="276"/>
      <c r="LE64" s="276"/>
      <c r="LF64" s="276"/>
      <c r="LG64" s="276"/>
      <c r="LH64" s="276"/>
      <c r="LI64" s="276"/>
      <c r="LJ64" s="276"/>
      <c r="LK64" s="276"/>
      <c r="LL64" s="276"/>
      <c r="LM64" s="276"/>
      <c r="LN64" s="276"/>
      <c r="LO64" s="276"/>
      <c r="LP64" s="276"/>
      <c r="LQ64" s="276"/>
      <c r="LR64" s="276"/>
      <c r="LS64" s="276"/>
      <c r="LT64" s="276"/>
      <c r="LU64" s="276"/>
      <c r="LV64" s="276"/>
      <c r="LW64" s="276"/>
      <c r="LX64" s="276"/>
      <c r="LY64" s="276"/>
      <c r="LZ64" s="276"/>
      <c r="MA64" s="276"/>
      <c r="MB64" s="276"/>
      <c r="MC64" s="276"/>
      <c r="MD64" s="276"/>
      <c r="ME64" s="276"/>
      <c r="MF64" s="276"/>
      <c r="MG64" s="276"/>
      <c r="MH64" s="276"/>
      <c r="MI64" s="276"/>
      <c r="MJ64" s="276"/>
      <c r="MK64" s="276"/>
      <c r="ML64" s="276"/>
      <c r="MM64" s="276"/>
      <c r="MN64" s="276"/>
      <c r="MO64" s="276"/>
      <c r="MP64" s="276"/>
      <c r="MQ64" s="276"/>
      <c r="MR64" s="276"/>
      <c r="MS64" s="276"/>
      <c r="MT64" s="276"/>
      <c r="MU64" s="276"/>
      <c r="MV64" s="276"/>
      <c r="MW64" s="276"/>
      <c r="MX64" s="276"/>
      <c r="MY64" s="276"/>
      <c r="MZ64" s="276"/>
      <c r="NA64" s="276"/>
      <c r="NB64" s="276"/>
      <c r="NC64" s="276"/>
      <c r="ND64" s="276"/>
      <c r="NE64" s="276"/>
      <c r="NF64" s="276"/>
      <c r="NG64" s="276"/>
      <c r="NH64" s="276"/>
      <c r="NI64" s="276"/>
      <c r="NJ64" s="276"/>
      <c r="NK64" s="276"/>
      <c r="NL64" s="276"/>
      <c r="NM64" s="276"/>
      <c r="NN64" s="276"/>
      <c r="NO64" s="276"/>
      <c r="NP64" s="276"/>
      <c r="NQ64" s="276"/>
      <c r="NR64" s="276"/>
      <c r="NS64" s="276"/>
      <c r="NT64" s="276"/>
      <c r="NU64" s="276"/>
      <c r="NV64" s="276"/>
      <c r="NW64" s="276"/>
      <c r="NX64" s="276"/>
      <c r="NY64" s="276"/>
      <c r="NZ64" s="276"/>
      <c r="OA64" s="276"/>
      <c r="OB64" s="276"/>
      <c r="OC64" s="276"/>
      <c r="OD64" s="276"/>
      <c r="OE64" s="276"/>
      <c r="OF64" s="276"/>
      <c r="OG64" s="276"/>
      <c r="OH64" s="276"/>
      <c r="OI64" s="276"/>
      <c r="OJ64" s="276"/>
      <c r="OK64" s="276"/>
      <c r="OL64" s="276"/>
      <c r="OM64" s="276"/>
      <c r="ON64" s="276"/>
      <c r="OO64" s="276"/>
      <c r="OP64" s="276"/>
      <c r="OQ64" s="276"/>
      <c r="OR64" s="276"/>
      <c r="OS64" s="276"/>
      <c r="OT64" s="276"/>
      <c r="OU64" s="276"/>
      <c r="OV64" s="276"/>
      <c r="OW64" s="276"/>
      <c r="OX64" s="276"/>
      <c r="OY64" s="276"/>
      <c r="OZ64" s="276"/>
      <c r="PA64" s="276"/>
      <c r="PB64" s="276"/>
      <c r="PC64" s="276"/>
      <c r="PD64" s="276"/>
      <c r="PE64" s="276"/>
      <c r="PF64" s="276"/>
      <c r="PG64" s="276"/>
      <c r="PH64" s="276"/>
      <c r="PI64" s="276"/>
      <c r="PJ64" s="276"/>
      <c r="PK64" s="276"/>
      <c r="PL64" s="276"/>
      <c r="PM64" s="276"/>
      <c r="PN64" s="276"/>
      <c r="PO64" s="276"/>
      <c r="PP64" s="276"/>
      <c r="PQ64" s="276"/>
      <c r="PR64" s="276"/>
      <c r="PS64" s="276"/>
      <c r="PT64" s="276"/>
      <c r="PU64" s="276"/>
      <c r="PV64" s="276"/>
      <c r="PW64" s="276"/>
      <c r="PX64" s="276"/>
      <c r="PY64" s="276"/>
      <c r="PZ64" s="276"/>
      <c r="QA64" s="276"/>
      <c r="QB64" s="276"/>
      <c r="QC64" s="276"/>
      <c r="QD64" s="276"/>
      <c r="QE64" s="276"/>
      <c r="QF64" s="276"/>
      <c r="QG64" s="276"/>
      <c r="QH64" s="276"/>
      <c r="QI64" s="276"/>
      <c r="QJ64" s="276"/>
      <c r="QK64" s="276"/>
      <c r="QL64" s="276"/>
      <c r="QM64" s="276"/>
      <c r="QN64" s="276"/>
      <c r="QO64" s="276"/>
      <c r="QP64" s="276"/>
      <c r="QQ64" s="276"/>
      <c r="QR64" s="276"/>
      <c r="QS64" s="276"/>
      <c r="QT64" s="276"/>
      <c r="QU64" s="276"/>
      <c r="QV64" s="276"/>
      <c r="QW64" s="276"/>
      <c r="QX64" s="276"/>
      <c r="QY64" s="276"/>
      <c r="QZ64" s="276"/>
      <c r="RA64" s="276"/>
      <c r="RB64" s="276"/>
      <c r="RC64" s="276"/>
      <c r="RD64" s="276"/>
      <c r="RE64" s="276"/>
      <c r="RF64" s="276"/>
      <c r="RG64" s="276"/>
      <c r="RH64" s="276"/>
      <c r="RI64" s="276"/>
      <c r="RJ64" s="276"/>
      <c r="RK64" s="276"/>
      <c r="RL64" s="276"/>
      <c r="RM64" s="276"/>
      <c r="RN64" s="276"/>
      <c r="RO64" s="276"/>
      <c r="RP64" s="276"/>
      <c r="RQ64" s="276"/>
      <c r="RR64" s="276"/>
      <c r="RS64" s="276"/>
      <c r="RT64" s="276"/>
      <c r="RU64" s="276"/>
      <c r="RV64" s="276"/>
      <c r="RW64" s="276"/>
      <c r="RX64" s="276"/>
      <c r="RY64" s="276"/>
      <c r="RZ64" s="276"/>
      <c r="SA64" s="276"/>
      <c r="SB64" s="276"/>
      <c r="SC64" s="276"/>
      <c r="SD64" s="276"/>
      <c r="SE64" s="276"/>
      <c r="SF64" s="276"/>
      <c r="SG64" s="276"/>
      <c r="SH64" s="276"/>
      <c r="SI64" s="276"/>
      <c r="SJ64" s="276"/>
      <c r="SK64" s="276"/>
      <c r="SL64" s="276"/>
      <c r="SM64" s="276"/>
      <c r="SN64" s="276"/>
      <c r="SO64" s="276"/>
      <c r="SP64" s="276"/>
      <c r="SQ64" s="276"/>
      <c r="SR64" s="276"/>
      <c r="SS64" s="276"/>
      <c r="ST64" s="276"/>
      <c r="SU64" s="276"/>
      <c r="SV64" s="276"/>
      <c r="SW64" s="276"/>
      <c r="SX64" s="276"/>
      <c r="SY64" s="276"/>
      <c r="SZ64" s="276"/>
      <c r="TA64" s="276"/>
      <c r="TB64" s="276"/>
      <c r="TC64" s="276"/>
      <c r="TD64" s="276"/>
      <c r="TE64" s="276"/>
      <c r="TF64" s="276"/>
      <c r="TG64" s="276"/>
      <c r="TH64" s="276"/>
      <c r="TI64" s="276"/>
      <c r="TJ64" s="276"/>
      <c r="TK64" s="276"/>
      <c r="TL64" s="276"/>
      <c r="TM64" s="276"/>
      <c r="TN64" s="276"/>
      <c r="TO64" s="276"/>
      <c r="TP64" s="276"/>
      <c r="TQ64" s="276"/>
      <c r="TR64" s="276"/>
      <c r="TS64" s="276"/>
      <c r="TT64" s="276"/>
      <c r="TU64" s="276"/>
      <c r="TV64" s="276"/>
      <c r="TW64" s="276"/>
      <c r="TX64" s="276"/>
      <c r="TY64" s="276"/>
      <c r="TZ64" s="276"/>
      <c r="UA64" s="276"/>
      <c r="UB64" s="276"/>
      <c r="UC64" s="276"/>
      <c r="UD64" s="276"/>
      <c r="UE64" s="276"/>
      <c r="UF64" s="276"/>
      <c r="UG64" s="276"/>
      <c r="UH64" s="276"/>
      <c r="UI64" s="276"/>
      <c r="UJ64" s="276"/>
      <c r="UK64" s="276"/>
      <c r="UL64" s="276"/>
      <c r="UM64" s="276"/>
      <c r="UN64" s="276"/>
      <c r="UO64" s="276"/>
      <c r="UP64" s="276"/>
      <c r="UQ64" s="276"/>
      <c r="UR64" s="276"/>
      <c r="US64" s="276"/>
      <c r="UT64" s="276"/>
      <c r="UU64" s="276"/>
      <c r="UV64" s="276"/>
      <c r="UW64" s="276"/>
      <c r="UX64" s="276"/>
      <c r="UY64" s="276"/>
      <c r="UZ64" s="276"/>
      <c r="VA64" s="276"/>
      <c r="VB64" s="276"/>
      <c r="VC64" s="276"/>
      <c r="VD64" s="276"/>
      <c r="VE64" s="276"/>
      <c r="VF64" s="276"/>
      <c r="VG64" s="276"/>
      <c r="VH64" s="276"/>
      <c r="VI64" s="276"/>
      <c r="VJ64" s="276"/>
      <c r="VK64" s="276"/>
      <c r="VL64" s="276"/>
      <c r="VM64" s="276"/>
      <c r="VN64" s="276"/>
      <c r="VO64" s="276"/>
      <c r="VP64" s="276"/>
      <c r="VQ64" s="276"/>
      <c r="VR64" s="276"/>
      <c r="VS64" s="276"/>
      <c r="VT64" s="276"/>
      <c r="VU64" s="276"/>
      <c r="VV64" s="276"/>
      <c r="VW64" s="276"/>
      <c r="VX64" s="276"/>
      <c r="VY64" s="276"/>
      <c r="VZ64" s="276"/>
      <c r="WA64" s="276"/>
      <c r="WB64" s="276"/>
      <c r="WC64" s="276"/>
      <c r="WD64" s="276"/>
      <c r="WE64" s="276"/>
      <c r="WF64" s="276"/>
      <c r="WG64" s="276"/>
      <c r="WH64" s="276"/>
      <c r="WI64" s="276"/>
      <c r="WJ64" s="276"/>
      <c r="WK64" s="276"/>
      <c r="WL64" s="276"/>
      <c r="WM64" s="276"/>
      <c r="WN64" s="276"/>
      <c r="WO64" s="276"/>
      <c r="WP64" s="276"/>
      <c r="WQ64" s="276"/>
      <c r="WR64" s="276"/>
      <c r="WS64" s="276"/>
      <c r="WT64" s="276"/>
      <c r="WU64" s="276"/>
      <c r="WV64" s="276"/>
      <c r="WW64" s="276"/>
      <c r="WX64" s="276"/>
      <c r="WY64" s="276"/>
      <c r="WZ64" s="276"/>
      <c r="XA64" s="276"/>
      <c r="XB64" s="276"/>
      <c r="XC64" s="276"/>
      <c r="XD64" s="276"/>
      <c r="XE64" s="276"/>
      <c r="XF64" s="276"/>
      <c r="XG64" s="276"/>
      <c r="XH64" s="276"/>
      <c r="XI64" s="276"/>
      <c r="XJ64" s="276"/>
      <c r="XK64" s="276"/>
      <c r="XL64" s="276"/>
      <c r="XM64" s="276"/>
      <c r="XN64" s="276"/>
      <c r="XO64" s="276"/>
      <c r="XP64" s="276"/>
      <c r="XQ64" s="276"/>
      <c r="XR64" s="276"/>
      <c r="XS64" s="276"/>
      <c r="XT64" s="276"/>
      <c r="XU64" s="276"/>
      <c r="XV64" s="276"/>
      <c r="XW64" s="276"/>
      <c r="XX64" s="276"/>
      <c r="XY64" s="276"/>
      <c r="XZ64" s="276"/>
      <c r="YA64" s="276"/>
      <c r="YB64" s="276"/>
      <c r="YC64" s="276"/>
      <c r="YD64" s="276"/>
      <c r="YE64" s="276"/>
      <c r="YF64" s="276"/>
      <c r="YG64" s="276"/>
      <c r="YH64" s="276"/>
      <c r="YI64" s="276"/>
      <c r="YJ64" s="276"/>
      <c r="YK64" s="276"/>
      <c r="YL64" s="276"/>
      <c r="YM64" s="276"/>
      <c r="YN64" s="276"/>
      <c r="YO64" s="276"/>
      <c r="YP64" s="276"/>
      <c r="YQ64" s="276"/>
      <c r="YR64" s="276"/>
      <c r="YS64" s="276"/>
      <c r="YT64" s="276"/>
      <c r="YU64" s="276"/>
      <c r="YV64" s="276"/>
      <c r="YW64" s="276"/>
      <c r="YX64" s="276"/>
      <c r="YY64" s="276"/>
      <c r="YZ64" s="276"/>
      <c r="ZA64" s="276"/>
      <c r="ZB64" s="276"/>
      <c r="ZC64" s="276"/>
      <c r="ZD64" s="276"/>
      <c r="ZE64" s="276"/>
      <c r="ZF64" s="276"/>
      <c r="ZG64" s="276"/>
      <c r="ZH64" s="276"/>
      <c r="ZI64" s="276"/>
      <c r="ZJ64" s="276"/>
      <c r="ZK64" s="276"/>
      <c r="ZL64" s="276"/>
      <c r="ZM64" s="276"/>
      <c r="ZN64" s="276"/>
      <c r="ZO64" s="276"/>
      <c r="ZP64" s="276"/>
      <c r="ZQ64" s="276"/>
      <c r="ZR64" s="276"/>
      <c r="ZS64" s="276"/>
      <c r="ZT64" s="276"/>
      <c r="ZU64" s="276"/>
      <c r="ZV64" s="276"/>
      <c r="ZW64" s="276"/>
      <c r="ZX64" s="276"/>
      <c r="ZY64" s="276"/>
      <c r="ZZ64" s="276"/>
      <c r="AAA64" s="276"/>
      <c r="AAB64" s="276"/>
      <c r="AAC64" s="276"/>
      <c r="AAD64" s="276"/>
      <c r="AAE64" s="276"/>
      <c r="AAF64" s="276"/>
      <c r="AAG64" s="276"/>
      <c r="AAH64" s="276"/>
      <c r="AAI64" s="276"/>
      <c r="AAJ64" s="276"/>
      <c r="AAK64" s="276"/>
      <c r="AAL64" s="276"/>
      <c r="AAM64" s="276"/>
      <c r="AAN64" s="276"/>
      <c r="AAO64" s="276"/>
      <c r="AAP64" s="276"/>
      <c r="AAQ64" s="276"/>
      <c r="AAR64" s="276"/>
      <c r="AAS64" s="276"/>
      <c r="AAT64" s="276"/>
      <c r="AAU64" s="276"/>
      <c r="AAV64" s="276"/>
      <c r="AAW64" s="276"/>
      <c r="AAX64" s="276"/>
      <c r="AAY64" s="276"/>
      <c r="AAZ64" s="276"/>
      <c r="ABA64" s="276"/>
      <c r="ABB64" s="276"/>
      <c r="ABC64" s="276"/>
      <c r="ABD64" s="276"/>
      <c r="ABE64" s="276"/>
      <c r="ABF64" s="276"/>
      <c r="ABG64" s="276"/>
      <c r="ABH64" s="276"/>
      <c r="ABI64" s="276"/>
      <c r="ABJ64" s="276"/>
      <c r="ABK64" s="276"/>
      <c r="ABL64" s="276"/>
      <c r="ABM64" s="276"/>
      <c r="ABN64" s="276"/>
      <c r="ABO64" s="276"/>
      <c r="ABP64" s="276"/>
      <c r="ABQ64" s="276"/>
      <c r="ABR64" s="276"/>
      <c r="ABS64" s="276"/>
      <c r="ABT64" s="276"/>
      <c r="ABU64" s="276"/>
      <c r="ABV64" s="276"/>
      <c r="ABW64" s="276"/>
      <c r="ABX64" s="276"/>
      <c r="ABY64" s="276"/>
      <c r="ABZ64" s="276"/>
      <c r="ACA64" s="276"/>
      <c r="ACB64" s="276"/>
      <c r="ACC64" s="276"/>
      <c r="ACD64" s="276"/>
      <c r="ACE64" s="276"/>
      <c r="ACF64" s="276"/>
      <c r="ACG64" s="276"/>
      <c r="ACH64" s="276"/>
      <c r="ACI64" s="276"/>
      <c r="ACJ64" s="276"/>
      <c r="ACK64" s="276"/>
      <c r="ACL64" s="276"/>
      <c r="ACM64" s="276"/>
      <c r="ACN64" s="276"/>
      <c r="ACO64" s="276"/>
      <c r="ACP64" s="276"/>
      <c r="ACQ64" s="276"/>
      <c r="ACR64" s="276"/>
      <c r="ACS64" s="276"/>
      <c r="ACT64" s="276"/>
      <c r="ACU64" s="276"/>
      <c r="ACV64" s="276"/>
      <c r="ACW64" s="276"/>
      <c r="ACX64" s="276"/>
      <c r="ACY64" s="276"/>
      <c r="ACZ64" s="276"/>
      <c r="ADA64" s="276"/>
      <c r="ADB64" s="276"/>
      <c r="ADC64" s="276"/>
      <c r="ADD64" s="276"/>
      <c r="ADE64" s="276"/>
      <c r="ADF64" s="276"/>
      <c r="ADG64" s="276"/>
      <c r="ADH64" s="276"/>
      <c r="ADI64" s="276"/>
      <c r="ADJ64" s="276"/>
      <c r="ADK64" s="276"/>
      <c r="ADL64" s="276"/>
      <c r="ADM64" s="276"/>
      <c r="ADN64" s="276"/>
      <c r="ADO64" s="276"/>
      <c r="ADP64" s="276"/>
      <c r="ADQ64" s="276"/>
      <c r="ADR64" s="276"/>
      <c r="ADS64" s="276"/>
      <c r="ADT64" s="276"/>
      <c r="ADU64" s="276"/>
      <c r="ADV64" s="276"/>
      <c r="ADW64" s="276"/>
      <c r="ADX64" s="276"/>
      <c r="ADY64" s="276"/>
      <c r="ADZ64" s="276"/>
      <c r="AEA64" s="276"/>
      <c r="AEB64" s="276"/>
      <c r="AEC64" s="276"/>
      <c r="AED64" s="276"/>
      <c r="AEE64" s="276"/>
      <c r="AEF64" s="276"/>
      <c r="AEG64" s="276"/>
      <c r="AEH64" s="276"/>
      <c r="AEI64" s="276"/>
      <c r="AEJ64" s="276"/>
      <c r="AEK64" s="276"/>
      <c r="AEL64" s="276"/>
      <c r="AEM64" s="276"/>
      <c r="AEN64" s="276"/>
      <c r="AEO64" s="276"/>
      <c r="AEP64" s="276"/>
      <c r="AEQ64" s="276"/>
      <c r="AER64" s="276"/>
      <c r="AES64" s="276"/>
      <c r="AET64" s="276"/>
      <c r="AEU64" s="276"/>
      <c r="AEV64" s="276"/>
      <c r="AEW64" s="276"/>
      <c r="AEX64" s="276"/>
      <c r="AEY64" s="276"/>
      <c r="AEZ64" s="276"/>
      <c r="AFA64" s="276"/>
      <c r="AFB64" s="276"/>
      <c r="AFC64" s="276"/>
      <c r="AFD64" s="276"/>
      <c r="AFE64" s="276"/>
      <c r="AFF64" s="276"/>
      <c r="AFG64" s="276"/>
      <c r="AFH64" s="276"/>
      <c r="AFI64" s="276"/>
      <c r="AFJ64" s="276"/>
      <c r="AFK64" s="276"/>
      <c r="AFL64" s="276"/>
      <c r="AFM64" s="276"/>
      <c r="AFN64" s="276"/>
      <c r="AFO64" s="276"/>
      <c r="AFP64" s="276"/>
      <c r="AFQ64" s="276"/>
      <c r="AFR64" s="276"/>
      <c r="AFS64" s="276"/>
      <c r="AFT64" s="276"/>
      <c r="AFU64" s="276"/>
      <c r="AFV64" s="276"/>
      <c r="AFW64" s="276"/>
      <c r="AFX64" s="276"/>
      <c r="AFY64" s="276"/>
      <c r="AFZ64" s="276"/>
      <c r="AGA64" s="276"/>
      <c r="AGB64" s="276"/>
      <c r="AGC64" s="276"/>
      <c r="AGD64" s="276"/>
      <c r="AGE64" s="276"/>
      <c r="AGF64" s="276"/>
      <c r="AGG64" s="276"/>
      <c r="AGH64" s="276"/>
      <c r="AGI64" s="276"/>
      <c r="AGJ64" s="276"/>
      <c r="AGK64" s="276"/>
      <c r="AGL64" s="276"/>
      <c r="AGM64" s="276"/>
      <c r="AGN64" s="276"/>
      <c r="AGO64" s="276"/>
      <c r="AGP64" s="276"/>
      <c r="AGQ64" s="276"/>
      <c r="AGR64" s="276"/>
      <c r="AGS64" s="276"/>
      <c r="AGT64" s="276"/>
      <c r="AGU64" s="276"/>
      <c r="AGV64" s="276"/>
      <c r="AGW64" s="276"/>
      <c r="AGX64" s="276"/>
      <c r="AGY64" s="276"/>
      <c r="AGZ64" s="276"/>
      <c r="AHA64" s="276"/>
      <c r="AHB64" s="276"/>
      <c r="AHC64" s="276"/>
      <c r="AHD64" s="276"/>
      <c r="AHE64" s="276"/>
      <c r="AHF64" s="276"/>
      <c r="AHG64" s="276"/>
      <c r="AHH64" s="276"/>
      <c r="AHI64" s="276"/>
      <c r="AHJ64" s="276"/>
      <c r="AHK64" s="276"/>
      <c r="AHL64" s="276"/>
      <c r="AHM64" s="276"/>
      <c r="AHN64" s="276"/>
      <c r="AHO64" s="276"/>
      <c r="AHP64" s="276"/>
      <c r="AHQ64" s="276"/>
      <c r="AHR64" s="276"/>
      <c r="AHS64" s="276"/>
      <c r="AHT64" s="276"/>
      <c r="AHU64" s="276"/>
      <c r="AHV64" s="276"/>
      <c r="AHW64" s="276"/>
      <c r="AHX64" s="276"/>
      <c r="AHY64" s="276"/>
      <c r="AHZ64" s="276"/>
      <c r="AIA64" s="276"/>
      <c r="AIB64" s="276"/>
      <c r="AIC64" s="276"/>
      <c r="AID64" s="276"/>
      <c r="AIE64" s="276"/>
      <c r="AIF64" s="276"/>
      <c r="AIG64" s="276"/>
      <c r="AIH64" s="276"/>
      <c r="AII64" s="276"/>
      <c r="AIJ64" s="276"/>
      <c r="AIK64" s="276"/>
      <c r="AIL64" s="276"/>
      <c r="AIM64" s="276"/>
      <c r="AIN64" s="276"/>
      <c r="AIO64" s="276"/>
      <c r="AIP64" s="276"/>
      <c r="AIQ64" s="276"/>
      <c r="AIR64" s="276"/>
      <c r="AIS64" s="276"/>
      <c r="AIT64" s="276"/>
      <c r="AIU64" s="276"/>
      <c r="AIV64" s="276"/>
      <c r="AIW64" s="276"/>
      <c r="AIX64" s="276"/>
      <c r="AIY64" s="276"/>
      <c r="AIZ64" s="276"/>
      <c r="AJA64" s="276"/>
      <c r="AJB64" s="276"/>
      <c r="AJC64" s="276"/>
      <c r="AJD64" s="276"/>
      <c r="AJE64" s="276"/>
      <c r="AJF64" s="276"/>
      <c r="AJG64" s="276"/>
      <c r="AJH64" s="276"/>
      <c r="AJI64" s="276"/>
      <c r="AJJ64" s="276"/>
      <c r="AJK64" s="276"/>
      <c r="AJL64" s="276"/>
      <c r="AJM64" s="276"/>
      <c r="AJN64" s="276"/>
      <c r="AJO64" s="276"/>
      <c r="AJP64" s="276"/>
      <c r="AJQ64" s="276"/>
      <c r="AJR64" s="276"/>
      <c r="AJS64" s="276"/>
      <c r="AJT64" s="276"/>
      <c r="AJU64" s="276"/>
      <c r="AJV64" s="276"/>
      <c r="AJW64" s="276"/>
      <c r="AJX64" s="276"/>
      <c r="AJY64" s="276"/>
      <c r="AJZ64" s="276"/>
      <c r="AKA64" s="276"/>
      <c r="AKB64" s="276"/>
      <c r="AKC64" s="276"/>
      <c r="AKD64" s="276"/>
      <c r="AKE64" s="276"/>
      <c r="AKF64" s="276"/>
    </row>
    <row r="65" spans="1:968" s="183" customFormat="1" ht="14.25">
      <c r="A65" s="175"/>
      <c r="M65" s="184"/>
      <c r="N65" s="184"/>
      <c r="P65" s="178"/>
      <c r="S65" s="268"/>
      <c r="V65" s="185"/>
      <c r="W65" s="185"/>
      <c r="X65" s="185"/>
      <c r="Y65" s="185"/>
      <c r="Z65" s="185"/>
      <c r="AA65" s="185"/>
      <c r="AB65" s="185"/>
      <c r="AC65" s="185"/>
      <c r="AD65" s="185"/>
      <c r="AE65" s="185"/>
      <c r="AF65" s="185"/>
      <c r="AG65" s="185"/>
      <c r="AH65" s="185"/>
      <c r="AI65" s="185"/>
      <c r="AJ65" s="185"/>
      <c r="AK65" s="185"/>
      <c r="AL65" s="185"/>
      <c r="AM65" s="185"/>
      <c r="AN65" s="185"/>
      <c r="AO65" s="185"/>
      <c r="AP65" s="185"/>
      <c r="AQ65" s="185"/>
      <c r="AR65" s="185"/>
      <c r="AS65" s="185"/>
      <c r="AT65" s="185"/>
      <c r="AU65" s="185"/>
      <c r="AV65" s="185"/>
      <c r="AW65" s="185"/>
      <c r="AX65" s="185"/>
      <c r="AY65" s="185"/>
      <c r="AZ65" s="185"/>
      <c r="BA65" s="185"/>
      <c r="BB65" s="185"/>
      <c r="BC65" s="185"/>
      <c r="BD65" s="185"/>
      <c r="BE65" s="185"/>
      <c r="BF65" s="185"/>
      <c r="BG65" s="185"/>
      <c r="BH65" s="185"/>
      <c r="BI65" s="185"/>
      <c r="BJ65" s="185"/>
      <c r="BK65" s="185"/>
      <c r="BL65" s="185"/>
      <c r="BM65" s="185"/>
      <c r="BN65" s="185"/>
      <c r="BO65" s="185"/>
      <c r="BP65" s="185"/>
      <c r="BQ65" s="185"/>
      <c r="BR65" s="185"/>
      <c r="BS65" s="185"/>
      <c r="BT65" s="185"/>
      <c r="BU65" s="185"/>
      <c r="BV65" s="185"/>
      <c r="BW65" s="185"/>
      <c r="BX65" s="185"/>
      <c r="BY65" s="185"/>
      <c r="BZ65" s="185"/>
      <c r="CA65" s="185"/>
      <c r="CB65" s="185"/>
      <c r="CC65" s="185"/>
      <c r="CD65" s="185"/>
      <c r="CE65" s="185"/>
      <c r="CF65" s="185"/>
      <c r="CG65" s="185"/>
      <c r="CH65" s="185"/>
      <c r="CI65" s="185"/>
      <c r="CJ65" s="185"/>
      <c r="CK65" s="185"/>
      <c r="CL65" s="185"/>
      <c r="CM65" s="185"/>
      <c r="CN65" s="185"/>
      <c r="CO65" s="185"/>
      <c r="CP65" s="185"/>
      <c r="CQ65" s="185"/>
      <c r="CR65" s="185"/>
      <c r="CS65" s="185"/>
      <c r="CT65" s="185"/>
      <c r="CU65" s="185"/>
      <c r="CV65" s="185"/>
      <c r="CW65" s="185"/>
      <c r="CX65" s="185"/>
      <c r="CY65" s="185"/>
      <c r="CZ65" s="185"/>
      <c r="DA65" s="185"/>
      <c r="DB65" s="185"/>
      <c r="DC65" s="185"/>
      <c r="DD65" s="185"/>
      <c r="DE65" s="185"/>
      <c r="DF65" s="185"/>
      <c r="DG65" s="185"/>
      <c r="DH65" s="185"/>
      <c r="DI65" s="185"/>
      <c r="DJ65" s="185"/>
      <c r="DK65" s="185"/>
      <c r="DL65" s="185"/>
      <c r="DM65" s="185"/>
      <c r="DN65" s="185"/>
      <c r="DO65" s="185"/>
      <c r="DP65" s="185"/>
      <c r="DQ65" s="185"/>
      <c r="DR65" s="185"/>
      <c r="DS65" s="185"/>
      <c r="DT65" s="185"/>
      <c r="DU65" s="185"/>
      <c r="DV65" s="185"/>
      <c r="DW65" s="185"/>
      <c r="DX65" s="185"/>
      <c r="DY65" s="185"/>
      <c r="DZ65" s="185"/>
      <c r="EA65" s="185"/>
      <c r="EB65" s="185"/>
      <c r="EC65" s="185"/>
      <c r="ED65" s="185"/>
      <c r="EE65" s="185"/>
      <c r="EF65" s="185"/>
      <c r="EG65" s="185"/>
      <c r="EH65" s="185"/>
      <c r="EI65" s="185"/>
      <c r="EJ65" s="185"/>
      <c r="EK65" s="185"/>
      <c r="EL65" s="185"/>
      <c r="EM65" s="185"/>
      <c r="EN65" s="185"/>
      <c r="EO65" s="185"/>
      <c r="EP65" s="185"/>
      <c r="EQ65" s="185"/>
      <c r="ER65" s="185"/>
      <c r="ES65" s="185"/>
      <c r="ET65" s="185"/>
      <c r="EU65" s="185"/>
      <c r="EV65" s="185"/>
      <c r="EW65" s="185"/>
      <c r="EX65" s="185"/>
      <c r="EY65" s="185"/>
      <c r="EZ65" s="185"/>
      <c r="FA65" s="185"/>
      <c r="FB65" s="185"/>
      <c r="FC65" s="185"/>
      <c r="FD65" s="185"/>
      <c r="FE65" s="185"/>
      <c r="FF65" s="185"/>
      <c r="FG65" s="185"/>
      <c r="FH65" s="185"/>
      <c r="FI65" s="185"/>
      <c r="FJ65" s="185"/>
      <c r="FK65" s="185"/>
      <c r="FL65" s="185"/>
      <c r="FM65" s="185"/>
      <c r="FN65" s="185"/>
      <c r="FO65" s="185"/>
      <c r="FP65" s="185"/>
      <c r="FQ65" s="185"/>
      <c r="FR65" s="185"/>
      <c r="FS65" s="185"/>
      <c r="FT65" s="185"/>
      <c r="FU65" s="185"/>
      <c r="FV65" s="185"/>
      <c r="FW65" s="185"/>
      <c r="FX65" s="185"/>
      <c r="FY65" s="185"/>
      <c r="FZ65" s="185"/>
      <c r="GA65" s="185"/>
      <c r="GB65" s="185"/>
      <c r="GC65" s="185"/>
      <c r="GD65" s="185"/>
      <c r="GE65" s="185"/>
      <c r="GF65" s="185"/>
      <c r="GG65" s="185"/>
      <c r="GH65" s="185"/>
      <c r="GI65" s="185"/>
      <c r="GJ65" s="185"/>
      <c r="GK65" s="185"/>
      <c r="GL65" s="185"/>
      <c r="GM65" s="185"/>
      <c r="GN65" s="185"/>
      <c r="GO65" s="185"/>
      <c r="GP65" s="185"/>
      <c r="GQ65" s="185"/>
      <c r="GR65" s="185"/>
      <c r="GS65" s="185"/>
      <c r="GT65" s="185"/>
      <c r="GU65" s="185"/>
      <c r="GV65" s="185"/>
      <c r="GW65" s="185"/>
      <c r="GX65" s="185"/>
      <c r="GY65" s="185"/>
      <c r="GZ65" s="185"/>
      <c r="HA65" s="185"/>
      <c r="HB65" s="185"/>
      <c r="HC65" s="185"/>
      <c r="HD65" s="185"/>
      <c r="HE65" s="185"/>
      <c r="HF65" s="185"/>
      <c r="HG65" s="185"/>
      <c r="HH65" s="185"/>
      <c r="HI65" s="185"/>
      <c r="HJ65" s="185"/>
      <c r="HK65" s="185"/>
      <c r="HL65" s="185"/>
      <c r="HM65" s="185"/>
      <c r="HN65" s="185"/>
      <c r="HO65" s="185"/>
      <c r="HP65" s="185"/>
      <c r="HQ65" s="185"/>
      <c r="HR65" s="185"/>
      <c r="HS65" s="185"/>
      <c r="HT65" s="185"/>
      <c r="HU65" s="185"/>
      <c r="HV65" s="185"/>
      <c r="HW65" s="185"/>
      <c r="HX65" s="185"/>
      <c r="HY65" s="185"/>
      <c r="HZ65" s="185"/>
      <c r="IA65" s="185"/>
      <c r="IB65" s="185"/>
      <c r="IC65" s="185"/>
      <c r="ID65" s="185"/>
      <c r="IE65" s="185"/>
      <c r="IF65" s="185"/>
      <c r="IG65" s="185"/>
      <c r="IH65" s="185"/>
      <c r="II65" s="185"/>
      <c r="IJ65" s="185"/>
      <c r="IK65" s="185"/>
      <c r="IL65" s="185"/>
      <c r="IM65" s="185"/>
      <c r="IN65" s="185"/>
      <c r="IO65" s="185"/>
      <c r="IP65" s="185"/>
      <c r="IQ65" s="185"/>
      <c r="IR65" s="185"/>
      <c r="IS65" s="185"/>
      <c r="IT65" s="185"/>
      <c r="IU65" s="185"/>
      <c r="IV65" s="185"/>
      <c r="IW65" s="185"/>
      <c r="IX65" s="185"/>
      <c r="IY65" s="185"/>
      <c r="IZ65" s="185"/>
      <c r="JA65" s="185"/>
      <c r="JB65" s="185"/>
      <c r="JC65" s="185"/>
      <c r="JD65" s="185"/>
      <c r="JE65" s="185"/>
      <c r="JF65" s="185"/>
      <c r="JG65" s="185"/>
      <c r="JH65" s="185"/>
      <c r="JI65" s="185"/>
      <c r="JJ65" s="185"/>
      <c r="JK65" s="185"/>
      <c r="JL65" s="185"/>
      <c r="JM65" s="185"/>
      <c r="JN65" s="185"/>
      <c r="JO65" s="185"/>
      <c r="JP65" s="185"/>
      <c r="JQ65" s="185"/>
      <c r="JR65" s="185"/>
      <c r="JS65" s="185"/>
      <c r="JT65" s="185"/>
      <c r="JU65" s="185"/>
      <c r="JV65" s="185"/>
      <c r="JW65" s="185"/>
      <c r="JX65" s="185"/>
      <c r="JY65" s="185"/>
      <c r="JZ65" s="185"/>
      <c r="KA65" s="185"/>
      <c r="KB65" s="185"/>
      <c r="KC65" s="185"/>
      <c r="KD65" s="185"/>
      <c r="KE65" s="185"/>
      <c r="KF65" s="185"/>
      <c r="KG65" s="185"/>
      <c r="KH65" s="185"/>
      <c r="KI65" s="185"/>
      <c r="KJ65" s="185"/>
      <c r="KK65" s="185"/>
      <c r="KL65" s="185"/>
      <c r="KM65" s="185"/>
      <c r="KN65" s="185"/>
      <c r="KO65" s="185"/>
      <c r="KP65" s="185"/>
      <c r="KQ65" s="185"/>
      <c r="KR65" s="185"/>
      <c r="KS65" s="185"/>
      <c r="KT65" s="185"/>
      <c r="KU65" s="185"/>
      <c r="KV65" s="185"/>
      <c r="KW65" s="185"/>
      <c r="KX65" s="185"/>
      <c r="KY65" s="185"/>
      <c r="KZ65" s="185"/>
      <c r="LA65" s="185"/>
      <c r="LB65" s="185"/>
      <c r="LC65" s="185"/>
      <c r="LD65" s="185"/>
      <c r="LE65" s="185"/>
      <c r="LF65" s="185"/>
      <c r="LG65" s="185"/>
      <c r="LH65" s="185"/>
      <c r="LI65" s="185"/>
      <c r="LJ65" s="185"/>
      <c r="LK65" s="185"/>
      <c r="LL65" s="185"/>
      <c r="LM65" s="185"/>
      <c r="LN65" s="185"/>
      <c r="LO65" s="185"/>
      <c r="LP65" s="185"/>
      <c r="LQ65" s="185"/>
      <c r="LR65" s="185"/>
      <c r="LS65" s="185"/>
      <c r="LT65" s="185"/>
      <c r="LU65" s="185"/>
      <c r="LV65" s="185"/>
      <c r="LW65" s="185"/>
      <c r="LX65" s="185"/>
      <c r="LY65" s="185"/>
      <c r="LZ65" s="185"/>
      <c r="MA65" s="185"/>
      <c r="MB65" s="185"/>
      <c r="MC65" s="185"/>
      <c r="MD65" s="185"/>
      <c r="ME65" s="185"/>
      <c r="MF65" s="185"/>
      <c r="MG65" s="185"/>
      <c r="MH65" s="185"/>
      <c r="MI65" s="185"/>
      <c r="MJ65" s="185"/>
      <c r="MK65" s="185"/>
      <c r="ML65" s="185"/>
      <c r="MM65" s="185"/>
      <c r="MN65" s="185"/>
      <c r="MO65" s="185"/>
      <c r="MP65" s="185"/>
      <c r="MQ65" s="185"/>
      <c r="MR65" s="185"/>
      <c r="MS65" s="185"/>
      <c r="MT65" s="185"/>
      <c r="MU65" s="185"/>
      <c r="MV65" s="185"/>
      <c r="MW65" s="185"/>
      <c r="MX65" s="185"/>
      <c r="MY65" s="185"/>
      <c r="MZ65" s="185"/>
      <c r="NA65" s="185"/>
      <c r="NB65" s="185"/>
      <c r="NC65" s="185"/>
      <c r="ND65" s="185"/>
      <c r="NE65" s="185"/>
      <c r="NF65" s="185"/>
      <c r="NG65" s="185"/>
      <c r="NH65" s="185"/>
      <c r="NI65" s="185"/>
      <c r="NJ65" s="185"/>
      <c r="NK65" s="185"/>
      <c r="NL65" s="185"/>
      <c r="NM65" s="185"/>
      <c r="NN65" s="185"/>
      <c r="NO65" s="185"/>
      <c r="NP65" s="185"/>
      <c r="NQ65" s="185"/>
      <c r="NR65" s="185"/>
      <c r="NS65" s="185"/>
      <c r="NT65" s="185"/>
      <c r="NU65" s="185"/>
      <c r="NV65" s="185"/>
      <c r="NW65" s="185"/>
      <c r="NX65" s="185"/>
      <c r="NY65" s="185"/>
      <c r="NZ65" s="185"/>
      <c r="OA65" s="185"/>
      <c r="OB65" s="185"/>
      <c r="OC65" s="185"/>
      <c r="OD65" s="185"/>
      <c r="OE65" s="185"/>
      <c r="OF65" s="185"/>
      <c r="OG65" s="185"/>
      <c r="OH65" s="185"/>
      <c r="OI65" s="185"/>
      <c r="OJ65" s="185"/>
      <c r="OK65" s="185"/>
      <c r="OL65" s="185"/>
      <c r="OM65" s="185"/>
      <c r="ON65" s="185"/>
      <c r="OO65" s="185"/>
      <c r="OP65" s="185"/>
      <c r="OQ65" s="185"/>
      <c r="OR65" s="185"/>
      <c r="OS65" s="185"/>
      <c r="OT65" s="185"/>
      <c r="OU65" s="185"/>
      <c r="OV65" s="185"/>
      <c r="OW65" s="185"/>
      <c r="OX65" s="185"/>
      <c r="OY65" s="185"/>
      <c r="OZ65" s="185"/>
      <c r="PA65" s="185"/>
      <c r="PB65" s="185"/>
      <c r="PC65" s="185"/>
      <c r="PD65" s="185"/>
      <c r="PE65" s="185"/>
      <c r="PF65" s="185"/>
      <c r="PG65" s="185"/>
      <c r="PH65" s="185"/>
      <c r="PI65" s="185"/>
      <c r="PJ65" s="185"/>
      <c r="PK65" s="185"/>
      <c r="PL65" s="185"/>
      <c r="PM65" s="185"/>
      <c r="PN65" s="185"/>
      <c r="PO65" s="185"/>
      <c r="PP65" s="185"/>
      <c r="PQ65" s="185"/>
      <c r="PR65" s="185"/>
      <c r="PS65" s="185"/>
      <c r="PT65" s="185"/>
      <c r="PU65" s="185"/>
      <c r="PV65" s="185"/>
      <c r="PW65" s="185"/>
      <c r="PX65" s="185"/>
      <c r="PY65" s="185"/>
      <c r="PZ65" s="185"/>
      <c r="QA65" s="185"/>
      <c r="QB65" s="185"/>
      <c r="QC65" s="185"/>
      <c r="QD65" s="185"/>
      <c r="QE65" s="185"/>
      <c r="QF65" s="185"/>
      <c r="QG65" s="185"/>
      <c r="QH65" s="185"/>
      <c r="QI65" s="185"/>
      <c r="QJ65" s="185"/>
      <c r="QK65" s="185"/>
      <c r="QL65" s="185"/>
      <c r="QM65" s="185"/>
      <c r="QN65" s="185"/>
      <c r="QO65" s="185"/>
      <c r="QP65" s="185"/>
      <c r="QQ65" s="185"/>
      <c r="QR65" s="185"/>
      <c r="QS65" s="185"/>
      <c r="QT65" s="185"/>
      <c r="QU65" s="185"/>
      <c r="QV65" s="185"/>
      <c r="QW65" s="185"/>
      <c r="QX65" s="185"/>
      <c r="QY65" s="185"/>
      <c r="QZ65" s="185"/>
      <c r="RA65" s="185"/>
      <c r="RB65" s="185"/>
      <c r="RC65" s="185"/>
      <c r="RD65" s="185"/>
      <c r="RE65" s="185"/>
      <c r="RF65" s="185"/>
      <c r="RG65" s="185"/>
      <c r="RH65" s="185"/>
      <c r="RI65" s="185"/>
      <c r="RJ65" s="185"/>
      <c r="RK65" s="185"/>
      <c r="RL65" s="185"/>
      <c r="RM65" s="185"/>
      <c r="RN65" s="185"/>
      <c r="RO65" s="185"/>
      <c r="RP65" s="185"/>
      <c r="RQ65" s="185"/>
      <c r="RR65" s="185"/>
      <c r="RS65" s="185"/>
      <c r="RT65" s="185"/>
      <c r="RU65" s="185"/>
      <c r="RV65" s="185"/>
      <c r="RW65" s="185"/>
      <c r="RX65" s="185"/>
      <c r="RY65" s="185"/>
      <c r="RZ65" s="185"/>
      <c r="SA65" s="185"/>
      <c r="SB65" s="185"/>
      <c r="SC65" s="185"/>
      <c r="SD65" s="185"/>
      <c r="SE65" s="185"/>
      <c r="SF65" s="185"/>
      <c r="SG65" s="185"/>
      <c r="SH65" s="185"/>
      <c r="SI65" s="185"/>
      <c r="SJ65" s="185"/>
      <c r="SK65" s="185"/>
      <c r="SL65" s="185"/>
      <c r="SM65" s="185"/>
      <c r="SN65" s="185"/>
      <c r="SO65" s="185"/>
      <c r="SP65" s="185"/>
      <c r="SQ65" s="185"/>
      <c r="SR65" s="185"/>
      <c r="SS65" s="185"/>
      <c r="ST65" s="185"/>
      <c r="SU65" s="185"/>
      <c r="SV65" s="185"/>
      <c r="SW65" s="185"/>
      <c r="SX65" s="185"/>
      <c r="SY65" s="185"/>
      <c r="SZ65" s="185"/>
      <c r="TA65" s="185"/>
      <c r="TB65" s="185"/>
      <c r="TC65" s="185"/>
      <c r="TD65" s="185"/>
      <c r="TE65" s="185"/>
      <c r="TF65" s="185"/>
      <c r="TG65" s="185"/>
      <c r="TH65" s="185"/>
      <c r="TI65" s="185"/>
      <c r="TJ65" s="185"/>
      <c r="TK65" s="185"/>
      <c r="TL65" s="185"/>
      <c r="TM65" s="185"/>
      <c r="TN65" s="185"/>
      <c r="TO65" s="185"/>
      <c r="TP65" s="185"/>
      <c r="TQ65" s="185"/>
      <c r="TR65" s="185"/>
      <c r="TS65" s="185"/>
      <c r="TT65" s="185"/>
      <c r="TU65" s="185"/>
      <c r="TV65" s="185"/>
      <c r="TW65" s="185"/>
      <c r="TX65" s="185"/>
      <c r="TY65" s="185"/>
      <c r="TZ65" s="185"/>
      <c r="UA65" s="185"/>
      <c r="UB65" s="185"/>
      <c r="UC65" s="185"/>
      <c r="UD65" s="185"/>
      <c r="UE65" s="185"/>
      <c r="UF65" s="185"/>
      <c r="UG65" s="185"/>
      <c r="UH65" s="185"/>
      <c r="UI65" s="185"/>
      <c r="UJ65" s="185"/>
      <c r="UK65" s="185"/>
      <c r="UL65" s="185"/>
      <c r="UM65" s="185"/>
      <c r="UN65" s="185"/>
      <c r="UO65" s="185"/>
      <c r="UP65" s="185"/>
      <c r="UQ65" s="185"/>
      <c r="UR65" s="185"/>
      <c r="US65" s="185"/>
      <c r="UT65" s="185"/>
      <c r="UU65" s="185"/>
      <c r="UV65" s="185"/>
      <c r="UW65" s="185"/>
      <c r="UX65" s="185"/>
      <c r="UY65" s="185"/>
      <c r="UZ65" s="185"/>
      <c r="VA65" s="185"/>
      <c r="VB65" s="185"/>
      <c r="VC65" s="185"/>
      <c r="VD65" s="185"/>
      <c r="VE65" s="185"/>
      <c r="VF65" s="185"/>
      <c r="VG65" s="185"/>
      <c r="VH65" s="185"/>
      <c r="VI65" s="185"/>
      <c r="VJ65" s="185"/>
      <c r="VK65" s="185"/>
      <c r="VL65" s="185"/>
      <c r="VM65" s="185"/>
      <c r="VN65" s="185"/>
      <c r="VO65" s="185"/>
      <c r="VP65" s="185"/>
      <c r="VQ65" s="185"/>
      <c r="VR65" s="185"/>
      <c r="VS65" s="185"/>
      <c r="VT65" s="185"/>
      <c r="VU65" s="185"/>
      <c r="VV65" s="185"/>
      <c r="VW65" s="185"/>
      <c r="VX65" s="185"/>
      <c r="VY65" s="185"/>
      <c r="VZ65" s="185"/>
      <c r="WA65" s="185"/>
      <c r="WB65" s="185"/>
      <c r="WC65" s="185"/>
      <c r="WD65" s="185"/>
      <c r="WE65" s="185"/>
      <c r="WF65" s="185"/>
      <c r="WG65" s="185"/>
      <c r="WH65" s="185"/>
      <c r="WI65" s="185"/>
      <c r="WJ65" s="185"/>
      <c r="WK65" s="185"/>
      <c r="WL65" s="185"/>
      <c r="WM65" s="185"/>
      <c r="WN65" s="185"/>
      <c r="WO65" s="185"/>
      <c r="WP65" s="185"/>
      <c r="WQ65" s="185"/>
      <c r="WR65" s="185"/>
      <c r="WS65" s="185"/>
      <c r="WT65" s="185"/>
      <c r="WU65" s="185"/>
      <c r="WV65" s="185"/>
      <c r="WW65" s="185"/>
      <c r="WX65" s="185"/>
      <c r="WY65" s="185"/>
      <c r="WZ65" s="185"/>
      <c r="XA65" s="185"/>
      <c r="XB65" s="185"/>
      <c r="XC65" s="185"/>
      <c r="XD65" s="185"/>
      <c r="XE65" s="185"/>
      <c r="XF65" s="185"/>
      <c r="XG65" s="185"/>
      <c r="XH65" s="185"/>
      <c r="XI65" s="185"/>
      <c r="XJ65" s="185"/>
      <c r="XK65" s="185"/>
      <c r="XL65" s="185"/>
      <c r="XM65" s="185"/>
      <c r="XN65" s="185"/>
      <c r="XO65" s="185"/>
      <c r="XP65" s="185"/>
      <c r="XQ65" s="185"/>
      <c r="XR65" s="185"/>
      <c r="XS65" s="185"/>
      <c r="XT65" s="185"/>
      <c r="XU65" s="185"/>
      <c r="XV65" s="185"/>
      <c r="XW65" s="185"/>
      <c r="XX65" s="185"/>
      <c r="XY65" s="185"/>
      <c r="XZ65" s="185"/>
      <c r="YA65" s="185"/>
      <c r="YB65" s="185"/>
      <c r="YC65" s="185"/>
      <c r="YD65" s="185"/>
      <c r="YE65" s="185"/>
      <c r="YF65" s="185"/>
      <c r="YG65" s="185"/>
      <c r="YH65" s="185"/>
      <c r="YI65" s="185"/>
      <c r="YJ65" s="185"/>
      <c r="YK65" s="185"/>
      <c r="YL65" s="185"/>
      <c r="YM65" s="185"/>
      <c r="YN65" s="185"/>
      <c r="YO65" s="185"/>
      <c r="YP65" s="185"/>
      <c r="YQ65" s="185"/>
      <c r="YR65" s="185"/>
      <c r="YS65" s="185"/>
      <c r="YT65" s="185"/>
      <c r="YU65" s="185"/>
      <c r="YV65" s="185"/>
      <c r="YW65" s="185"/>
      <c r="YX65" s="185"/>
      <c r="YY65" s="185"/>
      <c r="YZ65" s="185"/>
      <c r="ZA65" s="185"/>
      <c r="ZB65" s="185"/>
      <c r="ZC65" s="185"/>
      <c r="ZD65" s="185"/>
      <c r="ZE65" s="185"/>
      <c r="ZF65" s="185"/>
      <c r="ZG65" s="185"/>
      <c r="ZH65" s="185"/>
      <c r="ZI65" s="185"/>
      <c r="ZJ65" s="185"/>
      <c r="ZK65" s="185"/>
      <c r="ZL65" s="185"/>
      <c r="ZM65" s="185"/>
      <c r="ZN65" s="185"/>
      <c r="ZO65" s="185"/>
      <c r="ZP65" s="185"/>
      <c r="ZQ65" s="185"/>
      <c r="ZR65" s="185"/>
      <c r="ZS65" s="185"/>
      <c r="ZT65" s="185"/>
      <c r="ZU65" s="185"/>
      <c r="ZV65" s="185"/>
      <c r="ZW65" s="185"/>
      <c r="ZX65" s="185"/>
      <c r="ZY65" s="185"/>
      <c r="ZZ65" s="185"/>
      <c r="AAA65" s="185"/>
      <c r="AAB65" s="185"/>
      <c r="AAC65" s="185"/>
      <c r="AAD65" s="185"/>
      <c r="AAE65" s="185"/>
      <c r="AAF65" s="185"/>
      <c r="AAG65" s="185"/>
      <c r="AAH65" s="185"/>
      <c r="AAI65" s="185"/>
      <c r="AAJ65" s="185"/>
      <c r="AAK65" s="185"/>
      <c r="AAL65" s="185"/>
      <c r="AAM65" s="185"/>
      <c r="AAN65" s="185"/>
      <c r="AAO65" s="185"/>
      <c r="AAP65" s="185"/>
      <c r="AAQ65" s="185"/>
      <c r="AAR65" s="185"/>
      <c r="AAS65" s="185"/>
      <c r="AAT65" s="185"/>
      <c r="AAU65" s="185"/>
      <c r="AAV65" s="185"/>
      <c r="AAW65" s="185"/>
      <c r="AAX65" s="185"/>
      <c r="AAY65" s="185"/>
      <c r="AAZ65" s="185"/>
      <c r="ABA65" s="185"/>
      <c r="ABB65" s="185"/>
      <c r="ABC65" s="185"/>
      <c r="ABD65" s="185"/>
      <c r="ABE65" s="185"/>
      <c r="ABF65" s="185"/>
      <c r="ABG65" s="185"/>
      <c r="ABH65" s="185"/>
      <c r="ABI65" s="185"/>
      <c r="ABJ65" s="185"/>
      <c r="ABK65" s="185"/>
      <c r="ABL65" s="185"/>
      <c r="ABM65" s="185"/>
      <c r="ABN65" s="185"/>
      <c r="ABO65" s="185"/>
      <c r="ABP65" s="185"/>
      <c r="ABQ65" s="185"/>
      <c r="ABR65" s="185"/>
      <c r="ABS65" s="185"/>
      <c r="ABT65" s="185"/>
      <c r="ABU65" s="185"/>
      <c r="ABV65" s="185"/>
      <c r="ABW65" s="185"/>
      <c r="ABX65" s="185"/>
      <c r="ABY65" s="185"/>
      <c r="ABZ65" s="185"/>
      <c r="ACA65" s="185"/>
      <c r="ACB65" s="185"/>
      <c r="ACC65" s="185"/>
      <c r="ACD65" s="185"/>
      <c r="ACE65" s="185"/>
      <c r="ACF65" s="185"/>
      <c r="ACG65" s="185"/>
      <c r="ACH65" s="185"/>
      <c r="ACI65" s="185"/>
      <c r="ACJ65" s="185"/>
      <c r="ACK65" s="185"/>
      <c r="ACL65" s="185"/>
      <c r="ACM65" s="185"/>
      <c r="ACN65" s="185"/>
      <c r="ACO65" s="185"/>
      <c r="ACP65" s="185"/>
      <c r="ACQ65" s="185"/>
      <c r="ACR65" s="185"/>
      <c r="ACS65" s="185"/>
      <c r="ACT65" s="185"/>
      <c r="ACU65" s="185"/>
      <c r="ACV65" s="185"/>
      <c r="ACW65" s="185"/>
      <c r="ACX65" s="185"/>
      <c r="ACY65" s="185"/>
      <c r="ACZ65" s="185"/>
      <c r="ADA65" s="185"/>
      <c r="ADB65" s="185"/>
      <c r="ADC65" s="185"/>
      <c r="ADD65" s="185"/>
      <c r="ADE65" s="185"/>
      <c r="ADF65" s="185"/>
      <c r="ADG65" s="185"/>
      <c r="ADH65" s="185"/>
      <c r="ADI65" s="185"/>
      <c r="ADJ65" s="185"/>
      <c r="ADK65" s="185"/>
      <c r="ADL65" s="185"/>
      <c r="ADM65" s="185"/>
      <c r="ADN65" s="185"/>
      <c r="ADO65" s="185"/>
      <c r="ADP65" s="185"/>
      <c r="ADQ65" s="185"/>
      <c r="ADR65" s="185"/>
      <c r="ADS65" s="185"/>
      <c r="ADT65" s="185"/>
      <c r="ADU65" s="185"/>
      <c r="ADV65" s="185"/>
      <c r="ADW65" s="185"/>
      <c r="ADX65" s="185"/>
      <c r="ADY65" s="185"/>
      <c r="ADZ65" s="185"/>
      <c r="AEA65" s="185"/>
      <c r="AEB65" s="185"/>
      <c r="AEC65" s="185"/>
      <c r="AED65" s="185"/>
      <c r="AEE65" s="185"/>
      <c r="AEF65" s="185"/>
      <c r="AEG65" s="185"/>
      <c r="AEH65" s="185"/>
      <c r="AEI65" s="185"/>
      <c r="AEJ65" s="185"/>
      <c r="AEK65" s="185"/>
      <c r="AEL65" s="185"/>
      <c r="AEM65" s="185"/>
      <c r="AEN65" s="185"/>
      <c r="AEO65" s="185"/>
      <c r="AEP65" s="185"/>
      <c r="AEQ65" s="185"/>
      <c r="AER65" s="185"/>
      <c r="AES65" s="185"/>
      <c r="AET65" s="185"/>
      <c r="AEU65" s="185"/>
      <c r="AEV65" s="185"/>
      <c r="AEW65" s="185"/>
      <c r="AEX65" s="185"/>
      <c r="AEY65" s="185"/>
      <c r="AEZ65" s="185"/>
      <c r="AFA65" s="185"/>
      <c r="AFB65" s="185"/>
      <c r="AFC65" s="185"/>
      <c r="AFD65" s="185"/>
      <c r="AFE65" s="185"/>
      <c r="AFF65" s="185"/>
      <c r="AFG65" s="185"/>
      <c r="AFH65" s="185"/>
      <c r="AFI65" s="185"/>
      <c r="AFJ65" s="185"/>
      <c r="AFK65" s="185"/>
      <c r="AFL65" s="185"/>
      <c r="AFM65" s="185"/>
      <c r="AFN65" s="185"/>
      <c r="AFO65" s="185"/>
      <c r="AFP65" s="185"/>
      <c r="AFQ65" s="185"/>
      <c r="AFR65" s="185"/>
      <c r="AFS65" s="185"/>
      <c r="AFT65" s="185"/>
      <c r="AFU65" s="185"/>
      <c r="AFV65" s="185"/>
      <c r="AFW65" s="185"/>
      <c r="AFX65" s="185"/>
      <c r="AFY65" s="185"/>
      <c r="AFZ65" s="185"/>
      <c r="AGA65" s="185"/>
      <c r="AGB65" s="185"/>
      <c r="AGC65" s="185"/>
      <c r="AGD65" s="185"/>
      <c r="AGE65" s="185"/>
      <c r="AGF65" s="185"/>
      <c r="AGG65" s="185"/>
      <c r="AGH65" s="185"/>
      <c r="AGI65" s="185"/>
      <c r="AGJ65" s="185"/>
      <c r="AGK65" s="185"/>
      <c r="AGL65" s="185"/>
      <c r="AGM65" s="185"/>
      <c r="AGN65" s="185"/>
      <c r="AGO65" s="185"/>
      <c r="AGP65" s="185"/>
      <c r="AGQ65" s="185"/>
      <c r="AGR65" s="185"/>
      <c r="AGS65" s="185"/>
      <c r="AGT65" s="185"/>
      <c r="AGU65" s="185"/>
      <c r="AGV65" s="185"/>
      <c r="AGW65" s="185"/>
      <c r="AGX65" s="185"/>
      <c r="AGY65" s="185"/>
      <c r="AGZ65" s="185"/>
      <c r="AHA65" s="185"/>
      <c r="AHB65" s="185"/>
      <c r="AHC65" s="185"/>
      <c r="AHD65" s="185"/>
      <c r="AHE65" s="185"/>
      <c r="AHF65" s="185"/>
      <c r="AHG65" s="185"/>
      <c r="AHH65" s="185"/>
      <c r="AHI65" s="185"/>
      <c r="AHJ65" s="185"/>
      <c r="AHK65" s="185"/>
      <c r="AHL65" s="185"/>
      <c r="AHM65" s="185"/>
      <c r="AHN65" s="185"/>
      <c r="AHO65" s="185"/>
      <c r="AHP65" s="185"/>
      <c r="AHQ65" s="185"/>
      <c r="AHR65" s="185"/>
      <c r="AHS65" s="185"/>
      <c r="AHT65" s="185"/>
      <c r="AHU65" s="185"/>
      <c r="AHV65" s="185"/>
      <c r="AHW65" s="185"/>
      <c r="AHX65" s="185"/>
      <c r="AHY65" s="185"/>
      <c r="AHZ65" s="185"/>
      <c r="AIA65" s="185"/>
      <c r="AIB65" s="185"/>
      <c r="AIC65" s="185"/>
      <c r="AID65" s="185"/>
      <c r="AIE65" s="185"/>
      <c r="AIF65" s="185"/>
      <c r="AIG65" s="185"/>
      <c r="AIH65" s="185"/>
      <c r="AII65" s="185"/>
      <c r="AIJ65" s="185"/>
      <c r="AIK65" s="185"/>
      <c r="AIL65" s="185"/>
      <c r="AIM65" s="185"/>
      <c r="AIN65" s="185"/>
      <c r="AIO65" s="185"/>
      <c r="AIP65" s="185"/>
      <c r="AIQ65" s="185"/>
      <c r="AIR65" s="185"/>
      <c r="AIS65" s="185"/>
      <c r="AIT65" s="185"/>
      <c r="AIU65" s="185"/>
      <c r="AIV65" s="185"/>
      <c r="AIW65" s="185"/>
      <c r="AIX65" s="185"/>
      <c r="AIY65" s="185"/>
      <c r="AIZ65" s="185"/>
      <c r="AJA65" s="185"/>
      <c r="AJB65" s="185"/>
      <c r="AJC65" s="185"/>
      <c r="AJD65" s="185"/>
      <c r="AJE65" s="185"/>
      <c r="AJF65" s="185"/>
      <c r="AJG65" s="185"/>
      <c r="AJH65" s="185"/>
      <c r="AJI65" s="185"/>
      <c r="AJJ65" s="185"/>
      <c r="AJK65" s="185"/>
      <c r="AJL65" s="185"/>
      <c r="AJM65" s="185"/>
      <c r="AJN65" s="185"/>
      <c r="AJO65" s="185"/>
      <c r="AJP65" s="185"/>
      <c r="AJQ65" s="185"/>
      <c r="AJR65" s="185"/>
      <c r="AJS65" s="185"/>
      <c r="AJT65" s="185"/>
      <c r="AJU65" s="185"/>
      <c r="AJV65" s="185"/>
      <c r="AJW65" s="185"/>
      <c r="AJX65" s="185"/>
      <c r="AJY65" s="185"/>
      <c r="AJZ65" s="185"/>
      <c r="AKA65" s="185"/>
      <c r="AKB65" s="185"/>
      <c r="AKC65" s="185"/>
      <c r="AKD65" s="185"/>
      <c r="AKE65" s="185"/>
      <c r="AKF65" s="185"/>
    </row>
    <row r="66" spans="1:968" s="178" customFormat="1" ht="128.25">
      <c r="A66" s="23"/>
      <c r="C66" s="558" t="s">
        <v>317</v>
      </c>
      <c r="F66" s="558" t="s">
        <v>323</v>
      </c>
      <c r="K66" s="186"/>
      <c r="M66" s="186"/>
      <c r="N66" s="186"/>
      <c r="P66" s="576" t="s">
        <v>325</v>
      </c>
      <c r="Q66" s="576" t="s">
        <v>325</v>
      </c>
      <c r="R66" s="576" t="s">
        <v>325</v>
      </c>
      <c r="S66" s="576" t="s">
        <v>325</v>
      </c>
      <c r="V66" s="175"/>
      <c r="W66" s="185"/>
      <c r="X66" s="185"/>
      <c r="Y66" s="185"/>
      <c r="Z66" s="185"/>
      <c r="AA66" s="185"/>
      <c r="AB66" s="185"/>
      <c r="AC66" s="185"/>
      <c r="AD66" s="185"/>
      <c r="AE66" s="185"/>
      <c r="AF66" s="185"/>
      <c r="AG66" s="185"/>
      <c r="AH66" s="185"/>
      <c r="AI66" s="185"/>
      <c r="AJ66" s="185"/>
      <c r="AK66" s="185"/>
      <c r="AL66" s="185"/>
      <c r="AM66" s="185"/>
      <c r="AN66" s="185"/>
      <c r="AO66" s="185"/>
      <c r="AP66" s="185"/>
      <c r="AQ66" s="185"/>
      <c r="AR66" s="185"/>
      <c r="AS66" s="185"/>
      <c r="AT66" s="185"/>
      <c r="AU66" s="185"/>
      <c r="AV66" s="185"/>
      <c r="AW66" s="185"/>
      <c r="AX66" s="185"/>
      <c r="AY66" s="185"/>
      <c r="AZ66" s="185"/>
      <c r="BA66" s="185"/>
      <c r="BB66" s="185"/>
      <c r="BC66" s="185"/>
      <c r="BD66" s="185"/>
      <c r="BE66" s="185"/>
      <c r="BF66" s="185"/>
      <c r="BG66" s="185"/>
      <c r="BH66" s="185"/>
      <c r="BI66" s="185"/>
      <c r="BJ66" s="185"/>
      <c r="BK66" s="185"/>
      <c r="BL66" s="185"/>
      <c r="BM66" s="185"/>
      <c r="BN66" s="185"/>
      <c r="BO66" s="185"/>
      <c r="BP66" s="185"/>
      <c r="BQ66" s="185"/>
      <c r="BR66" s="185"/>
      <c r="BS66" s="185"/>
      <c r="BT66" s="185"/>
      <c r="BU66" s="185"/>
      <c r="BV66" s="185"/>
      <c r="BW66" s="185"/>
      <c r="BX66" s="185"/>
      <c r="BY66" s="185"/>
      <c r="BZ66" s="185"/>
      <c r="CA66" s="185"/>
      <c r="CB66" s="185"/>
      <c r="CC66" s="185"/>
      <c r="CD66" s="185"/>
      <c r="CE66" s="185"/>
      <c r="CF66" s="185"/>
      <c r="CG66" s="185"/>
      <c r="CH66" s="185"/>
      <c r="CI66" s="185"/>
      <c r="CJ66" s="185"/>
      <c r="CK66" s="185"/>
      <c r="CL66" s="185"/>
      <c r="CM66" s="185"/>
      <c r="CN66" s="185"/>
      <c r="CO66" s="185"/>
      <c r="CP66" s="185"/>
      <c r="CQ66" s="185"/>
      <c r="CR66" s="185"/>
      <c r="CS66" s="185"/>
      <c r="CT66" s="185"/>
      <c r="CU66" s="185"/>
      <c r="CV66" s="185"/>
      <c r="CW66" s="185"/>
      <c r="CX66" s="185"/>
      <c r="CY66" s="185"/>
      <c r="CZ66" s="185"/>
      <c r="DA66" s="185"/>
      <c r="DB66" s="185"/>
      <c r="DC66" s="185"/>
      <c r="DD66" s="185"/>
      <c r="DE66" s="185"/>
      <c r="DF66" s="185"/>
      <c r="DG66" s="185"/>
      <c r="DH66" s="185"/>
      <c r="DI66" s="185"/>
      <c r="DJ66" s="185"/>
      <c r="DK66" s="185"/>
      <c r="DL66" s="185"/>
      <c r="DM66" s="185"/>
      <c r="DN66" s="185"/>
      <c r="DO66" s="185"/>
      <c r="DP66" s="185"/>
      <c r="DQ66" s="185"/>
      <c r="DR66" s="185"/>
      <c r="DS66" s="185"/>
      <c r="DT66" s="185"/>
      <c r="DU66" s="185"/>
      <c r="DV66" s="185"/>
      <c r="DW66" s="185"/>
      <c r="DX66" s="185"/>
      <c r="DY66" s="185"/>
      <c r="DZ66" s="185"/>
      <c r="EA66" s="185"/>
      <c r="EB66" s="185"/>
      <c r="EC66" s="185"/>
      <c r="ED66" s="185"/>
      <c r="EE66" s="185"/>
      <c r="EF66" s="185"/>
      <c r="EG66" s="185"/>
      <c r="EH66" s="185"/>
      <c r="EI66" s="185"/>
      <c r="EJ66" s="185"/>
      <c r="EK66" s="185"/>
      <c r="EL66" s="185"/>
      <c r="EM66" s="185"/>
      <c r="EN66" s="185"/>
      <c r="EO66" s="185"/>
      <c r="EP66" s="185"/>
      <c r="EQ66" s="185"/>
      <c r="ER66" s="185"/>
      <c r="ES66" s="185"/>
      <c r="ET66" s="185"/>
      <c r="EU66" s="185"/>
      <c r="EV66" s="185"/>
      <c r="EW66" s="185"/>
      <c r="EX66" s="185"/>
      <c r="EY66" s="185"/>
      <c r="EZ66" s="185"/>
      <c r="FA66" s="185"/>
      <c r="FB66" s="185"/>
      <c r="FC66" s="185"/>
      <c r="FD66" s="185"/>
      <c r="FE66" s="185"/>
      <c r="FF66" s="185"/>
      <c r="FG66" s="185"/>
      <c r="FH66" s="185"/>
      <c r="FI66" s="185"/>
      <c r="FJ66" s="185"/>
      <c r="FK66" s="185"/>
      <c r="FL66" s="185"/>
      <c r="FM66" s="185"/>
      <c r="FN66" s="185"/>
      <c r="FO66" s="185"/>
      <c r="FP66" s="185"/>
      <c r="FQ66" s="185"/>
      <c r="FR66" s="185"/>
      <c r="FS66" s="185"/>
      <c r="FT66" s="185"/>
      <c r="FU66" s="185"/>
      <c r="FV66" s="185"/>
      <c r="FW66" s="185"/>
      <c r="FX66" s="185"/>
      <c r="FY66" s="185"/>
      <c r="FZ66" s="185"/>
      <c r="GA66" s="185"/>
      <c r="GB66" s="185"/>
      <c r="GC66" s="185"/>
      <c r="GD66" s="185"/>
      <c r="GE66" s="185"/>
      <c r="GF66" s="185"/>
      <c r="GG66" s="185"/>
      <c r="GH66" s="185"/>
      <c r="GI66" s="185"/>
      <c r="GJ66" s="185"/>
      <c r="GK66" s="185"/>
      <c r="GL66" s="185"/>
      <c r="GM66" s="185"/>
      <c r="GN66" s="185"/>
      <c r="GO66" s="185"/>
      <c r="GP66" s="185"/>
      <c r="GQ66" s="185"/>
      <c r="GR66" s="185"/>
      <c r="GS66" s="185"/>
      <c r="GT66" s="185"/>
      <c r="GU66" s="185"/>
      <c r="GV66" s="185"/>
      <c r="GW66" s="185"/>
      <c r="GX66" s="185"/>
      <c r="GY66" s="185"/>
      <c r="GZ66" s="185"/>
      <c r="HA66" s="185"/>
      <c r="HB66" s="185"/>
      <c r="HC66" s="185"/>
      <c r="HD66" s="185"/>
      <c r="HE66" s="185"/>
      <c r="HF66" s="185"/>
      <c r="HG66" s="185"/>
      <c r="HH66" s="185"/>
      <c r="HI66" s="185"/>
      <c r="HJ66" s="185"/>
      <c r="HK66" s="185"/>
      <c r="HL66" s="185"/>
      <c r="HM66" s="185"/>
      <c r="HN66" s="185"/>
      <c r="HO66" s="185"/>
      <c r="HP66" s="185"/>
      <c r="HQ66" s="185"/>
      <c r="HR66" s="185"/>
      <c r="HS66" s="185"/>
      <c r="HT66" s="185"/>
      <c r="HU66" s="185"/>
      <c r="HV66" s="185"/>
      <c r="HW66" s="185"/>
      <c r="HX66" s="185"/>
      <c r="HY66" s="185"/>
      <c r="HZ66" s="185"/>
      <c r="IA66" s="185"/>
      <c r="IB66" s="185"/>
      <c r="IC66" s="185"/>
      <c r="ID66" s="185"/>
      <c r="IE66" s="185"/>
      <c r="IF66" s="185"/>
      <c r="IG66" s="185"/>
      <c r="IH66" s="185"/>
      <c r="II66" s="185"/>
      <c r="IJ66" s="185"/>
      <c r="IK66" s="185"/>
      <c r="IL66" s="185"/>
      <c r="IM66" s="185"/>
      <c r="IN66" s="185"/>
      <c r="IO66" s="185"/>
      <c r="IP66" s="185"/>
      <c r="IQ66" s="185"/>
      <c r="IR66" s="185"/>
      <c r="IS66" s="185"/>
      <c r="IT66" s="185"/>
      <c r="IU66" s="185"/>
      <c r="IV66" s="185"/>
      <c r="IW66" s="185"/>
      <c r="IX66" s="185"/>
      <c r="IY66" s="185"/>
      <c r="IZ66" s="185"/>
      <c r="JA66" s="185"/>
      <c r="JB66" s="185"/>
      <c r="JC66" s="185"/>
      <c r="JD66" s="185"/>
      <c r="JE66" s="185"/>
      <c r="JF66" s="185"/>
      <c r="JG66" s="185"/>
      <c r="JH66" s="185"/>
      <c r="JI66" s="185"/>
      <c r="JJ66" s="185"/>
      <c r="JK66" s="185"/>
      <c r="JL66" s="185"/>
      <c r="JM66" s="185"/>
      <c r="JN66" s="185"/>
      <c r="JO66" s="185"/>
      <c r="JP66" s="185"/>
      <c r="JQ66" s="185"/>
      <c r="JR66" s="185"/>
      <c r="JS66" s="185"/>
      <c r="JT66" s="185"/>
      <c r="JU66" s="185"/>
      <c r="JV66" s="185"/>
      <c r="JW66" s="185"/>
      <c r="JX66" s="185"/>
      <c r="JY66" s="185"/>
      <c r="JZ66" s="185"/>
      <c r="KA66" s="185"/>
      <c r="KB66" s="185"/>
      <c r="KC66" s="185"/>
      <c r="KD66" s="185"/>
      <c r="KE66" s="185"/>
      <c r="KF66" s="185"/>
      <c r="KG66" s="185"/>
      <c r="KH66" s="185"/>
      <c r="KI66" s="185"/>
      <c r="KJ66" s="185"/>
      <c r="KK66" s="185"/>
      <c r="KL66" s="185"/>
      <c r="KM66" s="185"/>
      <c r="KN66" s="185"/>
      <c r="KO66" s="185"/>
      <c r="KP66" s="185"/>
      <c r="KQ66" s="185"/>
      <c r="KR66" s="185"/>
      <c r="KS66" s="185"/>
      <c r="KT66" s="185"/>
      <c r="KU66" s="185"/>
      <c r="KV66" s="185"/>
      <c r="KW66" s="185"/>
      <c r="KX66" s="185"/>
      <c r="KY66" s="185"/>
      <c r="KZ66" s="185"/>
      <c r="LA66" s="185"/>
      <c r="LB66" s="185"/>
      <c r="LC66" s="185"/>
      <c r="LD66" s="185"/>
      <c r="LE66" s="185"/>
      <c r="LF66" s="185"/>
      <c r="LG66" s="185"/>
      <c r="LH66" s="185"/>
      <c r="LI66" s="185"/>
      <c r="LJ66" s="185"/>
      <c r="LK66" s="185"/>
      <c r="LL66" s="185"/>
      <c r="LM66" s="185"/>
      <c r="LN66" s="185"/>
      <c r="LO66" s="185"/>
      <c r="LP66" s="185"/>
      <c r="LQ66" s="185"/>
      <c r="LR66" s="185"/>
      <c r="LS66" s="185"/>
      <c r="LT66" s="185"/>
      <c r="LU66" s="185"/>
      <c r="LV66" s="185"/>
      <c r="LW66" s="185"/>
      <c r="LX66" s="185"/>
      <c r="LY66" s="185"/>
      <c r="LZ66" s="185"/>
      <c r="MA66" s="185"/>
      <c r="MB66" s="185"/>
      <c r="MC66" s="185"/>
      <c r="MD66" s="185"/>
      <c r="ME66" s="185"/>
      <c r="MF66" s="185"/>
      <c r="MG66" s="185"/>
      <c r="MH66" s="185"/>
      <c r="MI66" s="185"/>
      <c r="MJ66" s="185"/>
      <c r="MK66" s="185"/>
      <c r="ML66" s="185"/>
      <c r="MM66" s="185"/>
      <c r="MN66" s="185"/>
      <c r="MO66" s="185"/>
      <c r="MP66" s="185"/>
      <c r="MQ66" s="185"/>
      <c r="MR66" s="185"/>
      <c r="MS66" s="185"/>
      <c r="MT66" s="185"/>
      <c r="MU66" s="185"/>
      <c r="MV66" s="185"/>
      <c r="MW66" s="185"/>
      <c r="MX66" s="185"/>
      <c r="MY66" s="185"/>
      <c r="MZ66" s="185"/>
      <c r="NA66" s="185"/>
      <c r="NB66" s="185"/>
      <c r="NC66" s="185"/>
      <c r="ND66" s="185"/>
      <c r="NE66" s="185"/>
      <c r="NF66" s="185"/>
      <c r="NG66" s="185"/>
      <c r="NH66" s="185"/>
      <c r="NI66" s="185"/>
      <c r="NJ66" s="185"/>
      <c r="NK66" s="185"/>
      <c r="NL66" s="185"/>
      <c r="NM66" s="185"/>
      <c r="NN66" s="185"/>
      <c r="NO66" s="185"/>
      <c r="NP66" s="185"/>
      <c r="NQ66" s="185"/>
      <c r="NR66" s="185"/>
      <c r="NS66" s="185"/>
      <c r="NT66" s="185"/>
      <c r="NU66" s="185"/>
      <c r="NV66" s="185"/>
      <c r="NW66" s="185"/>
      <c r="NX66" s="185"/>
      <c r="NY66" s="185"/>
      <c r="NZ66" s="185"/>
      <c r="OA66" s="185"/>
      <c r="OB66" s="185"/>
      <c r="OC66" s="185"/>
      <c r="OD66" s="185"/>
      <c r="OE66" s="185"/>
      <c r="OF66" s="185"/>
      <c r="OG66" s="185"/>
      <c r="OH66" s="185"/>
      <c r="OI66" s="185"/>
      <c r="OJ66" s="185"/>
      <c r="OK66" s="185"/>
      <c r="OL66" s="185"/>
      <c r="OM66" s="185"/>
      <c r="ON66" s="185"/>
      <c r="OO66" s="185"/>
      <c r="OP66" s="185"/>
      <c r="OQ66" s="185"/>
      <c r="OR66" s="185"/>
      <c r="OS66" s="185"/>
      <c r="OT66" s="185"/>
      <c r="OU66" s="185"/>
      <c r="OV66" s="185"/>
      <c r="OW66" s="185"/>
      <c r="OX66" s="185"/>
      <c r="OY66" s="185"/>
      <c r="OZ66" s="185"/>
      <c r="PA66" s="185"/>
      <c r="PB66" s="185"/>
      <c r="PC66" s="185"/>
      <c r="PD66" s="185"/>
      <c r="PE66" s="185"/>
      <c r="PF66" s="185"/>
      <c r="PG66" s="185"/>
      <c r="PH66" s="185"/>
      <c r="PI66" s="185"/>
      <c r="PJ66" s="185"/>
      <c r="PK66" s="185"/>
      <c r="PL66" s="185"/>
      <c r="PM66" s="185"/>
      <c r="PN66" s="185"/>
      <c r="PO66" s="185"/>
      <c r="PP66" s="185"/>
      <c r="PQ66" s="185"/>
      <c r="PR66" s="185"/>
      <c r="PS66" s="185"/>
      <c r="PT66" s="185"/>
      <c r="PU66" s="185"/>
      <c r="PV66" s="185"/>
      <c r="PW66" s="185"/>
      <c r="PX66" s="185"/>
      <c r="PY66" s="185"/>
      <c r="PZ66" s="185"/>
      <c r="QA66" s="185"/>
      <c r="QB66" s="185"/>
      <c r="QC66" s="185"/>
      <c r="QD66" s="185"/>
      <c r="QE66" s="185"/>
      <c r="QF66" s="185"/>
      <c r="QG66" s="185"/>
      <c r="QH66" s="185"/>
      <c r="QI66" s="185"/>
      <c r="QJ66" s="185"/>
      <c r="QK66" s="185"/>
      <c r="QL66" s="185"/>
      <c r="QM66" s="185"/>
      <c r="QN66" s="185"/>
      <c r="QO66" s="185"/>
      <c r="QP66" s="185"/>
      <c r="QQ66" s="185"/>
      <c r="QR66" s="185"/>
      <c r="QS66" s="185"/>
      <c r="QT66" s="185"/>
      <c r="QU66" s="185"/>
      <c r="QV66" s="185"/>
      <c r="QW66" s="185"/>
      <c r="QX66" s="185"/>
      <c r="QY66" s="185"/>
      <c r="QZ66" s="185"/>
      <c r="RA66" s="185"/>
      <c r="RB66" s="185"/>
      <c r="RC66" s="185"/>
      <c r="RD66" s="185"/>
      <c r="RE66" s="185"/>
      <c r="RF66" s="185"/>
      <c r="RG66" s="185"/>
      <c r="RH66" s="185"/>
      <c r="RI66" s="185"/>
      <c r="RJ66" s="185"/>
      <c r="RK66" s="185"/>
      <c r="RL66" s="185"/>
      <c r="RM66" s="185"/>
      <c r="RN66" s="185"/>
      <c r="RO66" s="185"/>
      <c r="RP66" s="185"/>
      <c r="RQ66" s="185"/>
      <c r="RR66" s="185"/>
      <c r="RS66" s="185"/>
      <c r="RT66" s="185"/>
      <c r="RU66" s="185"/>
      <c r="RV66" s="185"/>
      <c r="RW66" s="185"/>
      <c r="RX66" s="185"/>
      <c r="RY66" s="185"/>
      <c r="RZ66" s="185"/>
      <c r="SA66" s="185"/>
      <c r="SB66" s="185"/>
      <c r="SC66" s="185"/>
      <c r="SD66" s="185"/>
      <c r="SE66" s="185"/>
      <c r="SF66" s="185"/>
      <c r="SG66" s="185"/>
      <c r="SH66" s="185"/>
      <c r="SI66" s="185"/>
      <c r="SJ66" s="185"/>
      <c r="SK66" s="185"/>
      <c r="SL66" s="185"/>
      <c r="SM66" s="185"/>
      <c r="SN66" s="185"/>
      <c r="SO66" s="185"/>
      <c r="SP66" s="185"/>
      <c r="SQ66" s="185"/>
      <c r="SR66" s="185"/>
      <c r="SS66" s="185"/>
      <c r="ST66" s="185"/>
      <c r="SU66" s="185"/>
      <c r="SV66" s="185"/>
      <c r="SW66" s="185"/>
      <c r="SX66" s="185"/>
      <c r="SY66" s="185"/>
      <c r="SZ66" s="185"/>
      <c r="TA66" s="185"/>
      <c r="TB66" s="185"/>
      <c r="TC66" s="185"/>
      <c r="TD66" s="185"/>
      <c r="TE66" s="185"/>
      <c r="TF66" s="185"/>
      <c r="TG66" s="185"/>
      <c r="TH66" s="185"/>
      <c r="TI66" s="185"/>
      <c r="TJ66" s="185"/>
      <c r="TK66" s="185"/>
      <c r="TL66" s="185"/>
      <c r="TM66" s="185"/>
      <c r="TN66" s="185"/>
      <c r="TO66" s="185"/>
      <c r="TP66" s="185"/>
      <c r="TQ66" s="185"/>
      <c r="TR66" s="185"/>
      <c r="TS66" s="185"/>
      <c r="TT66" s="185"/>
      <c r="TU66" s="185"/>
      <c r="TV66" s="185"/>
      <c r="TW66" s="185"/>
      <c r="TX66" s="185"/>
      <c r="TY66" s="185"/>
      <c r="TZ66" s="185"/>
      <c r="UA66" s="185"/>
      <c r="UB66" s="185"/>
      <c r="UC66" s="185"/>
      <c r="UD66" s="185"/>
      <c r="UE66" s="185"/>
      <c r="UF66" s="185"/>
      <c r="UG66" s="185"/>
      <c r="UH66" s="185"/>
      <c r="UI66" s="185"/>
      <c r="UJ66" s="185"/>
      <c r="UK66" s="185"/>
      <c r="UL66" s="185"/>
      <c r="UM66" s="185"/>
      <c r="UN66" s="185"/>
      <c r="UO66" s="185"/>
      <c r="UP66" s="185"/>
      <c r="UQ66" s="185"/>
      <c r="UR66" s="185"/>
      <c r="US66" s="185"/>
      <c r="UT66" s="185"/>
      <c r="UU66" s="185"/>
      <c r="UV66" s="185"/>
      <c r="UW66" s="185"/>
      <c r="UX66" s="185"/>
      <c r="UY66" s="185"/>
      <c r="UZ66" s="185"/>
      <c r="VA66" s="185"/>
      <c r="VB66" s="185"/>
      <c r="VC66" s="185"/>
      <c r="VD66" s="185"/>
      <c r="VE66" s="185"/>
      <c r="VF66" s="185"/>
      <c r="VG66" s="185"/>
      <c r="VH66" s="185"/>
      <c r="VI66" s="185"/>
      <c r="VJ66" s="185"/>
      <c r="VK66" s="185"/>
      <c r="VL66" s="185"/>
      <c r="VM66" s="185"/>
      <c r="VN66" s="185"/>
      <c r="VO66" s="185"/>
      <c r="VP66" s="185"/>
      <c r="VQ66" s="185"/>
      <c r="VR66" s="185"/>
      <c r="VS66" s="185"/>
      <c r="VT66" s="185"/>
      <c r="VU66" s="185"/>
      <c r="VV66" s="185"/>
      <c r="VW66" s="185"/>
      <c r="VX66" s="185"/>
      <c r="VY66" s="185"/>
      <c r="VZ66" s="185"/>
      <c r="WA66" s="185"/>
      <c r="WB66" s="185"/>
      <c r="WC66" s="185"/>
      <c r="WD66" s="185"/>
      <c r="WE66" s="185"/>
      <c r="WF66" s="185"/>
      <c r="WG66" s="185"/>
      <c r="WH66" s="185"/>
      <c r="WI66" s="185"/>
      <c r="WJ66" s="185"/>
      <c r="WK66" s="185"/>
      <c r="WL66" s="185"/>
      <c r="WM66" s="185"/>
      <c r="WN66" s="185"/>
      <c r="WO66" s="185"/>
      <c r="WP66" s="185"/>
      <c r="WQ66" s="185"/>
      <c r="WR66" s="185"/>
      <c r="WS66" s="185"/>
      <c r="WT66" s="185"/>
      <c r="WU66" s="185"/>
      <c r="WV66" s="185"/>
      <c r="WW66" s="185"/>
      <c r="WX66" s="185"/>
      <c r="WY66" s="185"/>
      <c r="WZ66" s="185"/>
      <c r="XA66" s="185"/>
      <c r="XB66" s="185"/>
      <c r="XC66" s="185"/>
      <c r="XD66" s="185"/>
      <c r="XE66" s="185"/>
      <c r="XF66" s="185"/>
      <c r="XG66" s="185"/>
      <c r="XH66" s="185"/>
      <c r="XI66" s="185"/>
      <c r="XJ66" s="185"/>
      <c r="XK66" s="185"/>
      <c r="XL66" s="185"/>
      <c r="XM66" s="185"/>
      <c r="XN66" s="185"/>
      <c r="XO66" s="185"/>
      <c r="XP66" s="185"/>
      <c r="XQ66" s="185"/>
      <c r="XR66" s="185"/>
      <c r="XS66" s="185"/>
      <c r="XT66" s="185"/>
      <c r="XU66" s="185"/>
      <c r="XV66" s="185"/>
      <c r="XW66" s="185"/>
      <c r="XX66" s="185"/>
      <c r="XY66" s="185"/>
      <c r="XZ66" s="185"/>
      <c r="YA66" s="185"/>
      <c r="YB66" s="185"/>
      <c r="YC66" s="185"/>
      <c r="YD66" s="185"/>
      <c r="YE66" s="185"/>
      <c r="YF66" s="185"/>
      <c r="YG66" s="185"/>
      <c r="YH66" s="185"/>
      <c r="YI66" s="185"/>
      <c r="YJ66" s="185"/>
      <c r="YK66" s="185"/>
      <c r="YL66" s="185"/>
      <c r="YM66" s="185"/>
      <c r="YN66" s="185"/>
      <c r="YO66" s="185"/>
      <c r="YP66" s="185"/>
      <c r="YQ66" s="185"/>
      <c r="YR66" s="185"/>
      <c r="YS66" s="185"/>
      <c r="YT66" s="185"/>
      <c r="YU66" s="185"/>
      <c r="YV66" s="185"/>
      <c r="YW66" s="185"/>
      <c r="YX66" s="185"/>
      <c r="YY66" s="185"/>
      <c r="YZ66" s="185"/>
      <c r="ZA66" s="185"/>
      <c r="ZB66" s="185"/>
      <c r="ZC66" s="185"/>
      <c r="ZD66" s="185"/>
      <c r="ZE66" s="185"/>
      <c r="ZF66" s="185"/>
      <c r="ZG66" s="185"/>
      <c r="ZH66" s="185"/>
      <c r="ZI66" s="185"/>
      <c r="ZJ66" s="185"/>
      <c r="ZK66" s="185"/>
      <c r="ZL66" s="185"/>
      <c r="ZM66" s="185"/>
      <c r="ZN66" s="185"/>
      <c r="ZO66" s="185"/>
      <c r="ZP66" s="185"/>
      <c r="ZQ66" s="185"/>
      <c r="ZR66" s="185"/>
      <c r="ZS66" s="185"/>
      <c r="ZT66" s="185"/>
      <c r="ZU66" s="185"/>
      <c r="ZV66" s="185"/>
      <c r="ZW66" s="185"/>
      <c r="ZX66" s="185"/>
      <c r="ZY66" s="185"/>
      <c r="ZZ66" s="185"/>
      <c r="AAA66" s="185"/>
      <c r="AAB66" s="185"/>
      <c r="AAC66" s="185"/>
      <c r="AAD66" s="185"/>
      <c r="AAE66" s="185"/>
      <c r="AAF66" s="185"/>
      <c r="AAG66" s="185"/>
      <c r="AAH66" s="185"/>
      <c r="AAI66" s="185"/>
      <c r="AAJ66" s="185"/>
      <c r="AAK66" s="185"/>
      <c r="AAL66" s="185"/>
      <c r="AAM66" s="185"/>
      <c r="AAN66" s="185"/>
      <c r="AAO66" s="185"/>
      <c r="AAP66" s="185"/>
      <c r="AAQ66" s="185"/>
      <c r="AAR66" s="185"/>
      <c r="AAS66" s="185"/>
      <c r="AAT66" s="185"/>
      <c r="AAU66" s="185"/>
      <c r="AAV66" s="185"/>
      <c r="AAW66" s="185"/>
      <c r="AAX66" s="185"/>
      <c r="AAY66" s="185"/>
      <c r="AAZ66" s="185"/>
      <c r="ABA66" s="185"/>
      <c r="ABB66" s="185"/>
      <c r="ABC66" s="185"/>
      <c r="ABD66" s="185"/>
      <c r="ABE66" s="185"/>
      <c r="ABF66" s="185"/>
      <c r="ABG66" s="185"/>
      <c r="ABH66" s="185"/>
      <c r="ABI66" s="185"/>
      <c r="ABJ66" s="185"/>
      <c r="ABK66" s="185"/>
      <c r="ABL66" s="185"/>
      <c r="ABM66" s="185"/>
      <c r="ABN66" s="185"/>
      <c r="ABO66" s="185"/>
      <c r="ABP66" s="185"/>
      <c r="ABQ66" s="185"/>
      <c r="ABR66" s="185"/>
      <c r="ABS66" s="185"/>
      <c r="ABT66" s="185"/>
      <c r="ABU66" s="185"/>
      <c r="ABV66" s="185"/>
      <c r="ABW66" s="185"/>
      <c r="ABX66" s="185"/>
      <c r="ABY66" s="185"/>
      <c r="ABZ66" s="185"/>
      <c r="ACA66" s="185"/>
      <c r="ACB66" s="185"/>
      <c r="ACC66" s="185"/>
      <c r="ACD66" s="185"/>
      <c r="ACE66" s="185"/>
      <c r="ACF66" s="185"/>
      <c r="ACG66" s="185"/>
      <c r="ACH66" s="185"/>
      <c r="ACI66" s="185"/>
      <c r="ACJ66" s="185"/>
      <c r="ACK66" s="185"/>
      <c r="ACL66" s="185"/>
      <c r="ACM66" s="185"/>
      <c r="ACN66" s="185"/>
      <c r="ACO66" s="185"/>
      <c r="ACP66" s="185"/>
      <c r="ACQ66" s="185"/>
      <c r="ACR66" s="185"/>
      <c r="ACS66" s="185"/>
      <c r="ACT66" s="185"/>
      <c r="ACU66" s="185"/>
      <c r="ACV66" s="185"/>
      <c r="ACW66" s="185"/>
      <c r="ACX66" s="185"/>
      <c r="ACY66" s="185"/>
      <c r="ACZ66" s="185"/>
      <c r="ADA66" s="185"/>
      <c r="ADB66" s="185"/>
      <c r="ADC66" s="185"/>
      <c r="ADD66" s="185"/>
      <c r="ADE66" s="185"/>
      <c r="ADF66" s="185"/>
      <c r="ADG66" s="185"/>
      <c r="ADH66" s="185"/>
      <c r="ADI66" s="185"/>
      <c r="ADJ66" s="185"/>
      <c r="ADK66" s="185"/>
      <c r="ADL66" s="185"/>
      <c r="ADM66" s="185"/>
      <c r="ADN66" s="185"/>
      <c r="ADO66" s="185"/>
      <c r="ADP66" s="185"/>
      <c r="ADQ66" s="185"/>
      <c r="ADR66" s="185"/>
      <c r="ADS66" s="185"/>
      <c r="ADT66" s="185"/>
      <c r="ADU66" s="185"/>
      <c r="ADV66" s="185"/>
      <c r="ADW66" s="185"/>
      <c r="ADX66" s="185"/>
      <c r="ADY66" s="185"/>
      <c r="ADZ66" s="185"/>
      <c r="AEA66" s="185"/>
      <c r="AEB66" s="185"/>
      <c r="AEC66" s="185"/>
      <c r="AED66" s="185"/>
      <c r="AEE66" s="185"/>
      <c r="AEF66" s="185"/>
      <c r="AEG66" s="185"/>
      <c r="AEH66" s="185"/>
      <c r="AEI66" s="185"/>
      <c r="AEJ66" s="185"/>
      <c r="AEK66" s="185"/>
      <c r="AEL66" s="185"/>
      <c r="AEM66" s="185"/>
      <c r="AEN66" s="185"/>
      <c r="AEO66" s="185"/>
      <c r="AEP66" s="185"/>
      <c r="AEQ66" s="185"/>
      <c r="AER66" s="185"/>
      <c r="AES66" s="185"/>
      <c r="AET66" s="185"/>
      <c r="AEU66" s="185"/>
      <c r="AEV66" s="185"/>
      <c r="AEW66" s="185"/>
      <c r="AEX66" s="185"/>
      <c r="AEY66" s="185"/>
      <c r="AEZ66" s="185"/>
      <c r="AFA66" s="185"/>
      <c r="AFB66" s="185"/>
      <c r="AFC66" s="185"/>
      <c r="AFD66" s="185"/>
      <c r="AFE66" s="185"/>
      <c r="AFF66" s="185"/>
      <c r="AFG66" s="185"/>
      <c r="AFH66" s="185"/>
      <c r="AFI66" s="185"/>
      <c r="AFJ66" s="185"/>
      <c r="AFK66" s="185"/>
      <c r="AFL66" s="185"/>
      <c r="AFM66" s="185"/>
      <c r="AFN66" s="185"/>
      <c r="AFO66" s="185"/>
      <c r="AFP66" s="185"/>
      <c r="AFQ66" s="185"/>
      <c r="AFR66" s="185"/>
      <c r="AFS66" s="185"/>
      <c r="AFT66" s="185"/>
      <c r="AFU66" s="185"/>
      <c r="AFV66" s="185"/>
      <c r="AFW66" s="185"/>
      <c r="AFX66" s="185"/>
      <c r="AFY66" s="185"/>
      <c r="AFZ66" s="185"/>
      <c r="AGA66" s="185"/>
      <c r="AGB66" s="185"/>
      <c r="AGC66" s="185"/>
      <c r="AGD66" s="185"/>
      <c r="AGE66" s="185"/>
      <c r="AGF66" s="185"/>
      <c r="AGG66" s="185"/>
      <c r="AGH66" s="185"/>
      <c r="AGI66" s="185"/>
      <c r="AGJ66" s="185"/>
      <c r="AGK66" s="185"/>
      <c r="AGL66" s="185"/>
      <c r="AGM66" s="185"/>
      <c r="AGN66" s="185"/>
      <c r="AGO66" s="185"/>
      <c r="AGP66" s="185"/>
      <c r="AGQ66" s="185"/>
      <c r="AGR66" s="185"/>
      <c r="AGS66" s="185"/>
      <c r="AGT66" s="185"/>
      <c r="AGU66" s="185"/>
      <c r="AGV66" s="185"/>
      <c r="AGW66" s="185"/>
      <c r="AGX66" s="185"/>
      <c r="AGY66" s="185"/>
      <c r="AGZ66" s="185"/>
      <c r="AHA66" s="185"/>
      <c r="AHB66" s="185"/>
      <c r="AHC66" s="185"/>
      <c r="AHD66" s="185"/>
      <c r="AHE66" s="185"/>
      <c r="AHF66" s="185"/>
      <c r="AHG66" s="185"/>
      <c r="AHH66" s="185"/>
      <c r="AHI66" s="185"/>
      <c r="AHJ66" s="185"/>
      <c r="AHK66" s="185"/>
      <c r="AHL66" s="185"/>
      <c r="AHM66" s="185"/>
      <c r="AHN66" s="185"/>
      <c r="AHO66" s="185"/>
      <c r="AHP66" s="185"/>
      <c r="AHQ66" s="185"/>
      <c r="AHR66" s="185"/>
      <c r="AHS66" s="185"/>
      <c r="AHT66" s="185"/>
      <c r="AHU66" s="185"/>
      <c r="AHV66" s="185"/>
      <c r="AHW66" s="185"/>
      <c r="AHX66" s="185"/>
      <c r="AHY66" s="185"/>
      <c r="AHZ66" s="185"/>
      <c r="AIA66" s="185"/>
      <c r="AIB66" s="185"/>
      <c r="AIC66" s="185"/>
      <c r="AID66" s="185"/>
      <c r="AIE66" s="185"/>
      <c r="AIF66" s="185"/>
      <c r="AIG66" s="185"/>
      <c r="AIH66" s="185"/>
      <c r="AII66" s="185"/>
      <c r="AIJ66" s="185"/>
      <c r="AIK66" s="185"/>
      <c r="AIL66" s="185"/>
      <c r="AIM66" s="185"/>
      <c r="AIN66" s="185"/>
      <c r="AIO66" s="185"/>
      <c r="AIP66" s="185"/>
      <c r="AIQ66" s="185"/>
      <c r="AIR66" s="185"/>
      <c r="AIS66" s="185"/>
      <c r="AIT66" s="185"/>
      <c r="AIU66" s="185"/>
      <c r="AIV66" s="185"/>
      <c r="AIW66" s="185"/>
      <c r="AIX66" s="185"/>
      <c r="AIY66" s="185"/>
      <c r="AIZ66" s="185"/>
      <c r="AJA66" s="185"/>
      <c r="AJB66" s="185"/>
      <c r="AJC66" s="185"/>
      <c r="AJD66" s="185"/>
      <c r="AJE66" s="185"/>
      <c r="AJF66" s="185"/>
      <c r="AJG66" s="185"/>
      <c r="AJH66" s="185"/>
      <c r="AJI66" s="185"/>
      <c r="AJJ66" s="185"/>
      <c r="AJK66" s="185"/>
      <c r="AJL66" s="185"/>
      <c r="AJM66" s="185"/>
      <c r="AJN66" s="185"/>
      <c r="AJO66" s="185"/>
      <c r="AJP66" s="185"/>
      <c r="AJQ66" s="185"/>
      <c r="AJR66" s="185"/>
      <c r="AJS66" s="185"/>
      <c r="AJT66" s="185"/>
      <c r="AJU66" s="185"/>
      <c r="AJV66" s="185"/>
      <c r="AJW66" s="185"/>
      <c r="AJX66" s="185"/>
      <c r="AJY66" s="185"/>
      <c r="AJZ66" s="185"/>
      <c r="AKA66" s="185"/>
      <c r="AKB66" s="185"/>
      <c r="AKC66" s="185"/>
      <c r="AKD66" s="185"/>
      <c r="AKE66" s="185"/>
      <c r="AKF66" s="185"/>
    </row>
    <row r="67" spans="1:968">
      <c r="C67" s="45"/>
      <c r="D67" s="45"/>
      <c r="K67" s="171"/>
      <c r="M67" s="171"/>
      <c r="N67" s="171"/>
    </row>
    <row r="68" spans="1:968">
      <c r="C68" s="45"/>
      <c r="D68" s="45"/>
      <c r="K68" s="171"/>
      <c r="M68" s="171"/>
      <c r="N68" s="171"/>
    </row>
    <row r="69" spans="1:968">
      <c r="I69" s="171"/>
      <c r="J69" s="171"/>
      <c r="K69" s="171"/>
      <c r="N69" s="171"/>
    </row>
    <row r="70" spans="1:968" s="143" customFormat="1">
      <c r="A70" s="23"/>
      <c r="B70" s="148"/>
      <c r="G70" s="120"/>
      <c r="H70" s="96"/>
      <c r="I70" s="23"/>
      <c r="P70" s="140"/>
      <c r="Q70" s="52"/>
      <c r="R70" s="23"/>
      <c r="S70" s="50"/>
      <c r="T70" s="50"/>
      <c r="U70" s="50"/>
      <c r="V70" s="50"/>
      <c r="W70" s="50"/>
      <c r="X70" s="50"/>
      <c r="Y70" s="50"/>
      <c r="Z70" s="50"/>
      <c r="AA70" s="50"/>
      <c r="AB70" s="50"/>
      <c r="AC70" s="50"/>
      <c r="AD70" s="50"/>
      <c r="AE70" s="50"/>
      <c r="AF70" s="50"/>
      <c r="AG70" s="50"/>
      <c r="AH70" s="50"/>
      <c r="AI70" s="50"/>
      <c r="AJ70" s="50"/>
      <c r="AK70" s="50"/>
      <c r="AL70" s="50"/>
      <c r="AM70" s="50"/>
      <c r="AN70" s="50"/>
      <c r="AO70" s="50"/>
      <c r="AP70" s="50"/>
      <c r="AQ70" s="50"/>
      <c r="AR70" s="50"/>
      <c r="AS70" s="50"/>
      <c r="AT70" s="50"/>
      <c r="AU70" s="50"/>
      <c r="AV70" s="23"/>
      <c r="AW70" s="23"/>
      <c r="AX70" s="23"/>
      <c r="AY70" s="23"/>
      <c r="AZ70" s="23"/>
      <c r="BA70" s="23"/>
      <c r="BB70" s="23"/>
      <c r="BC70" s="23"/>
      <c r="BD70" s="23"/>
      <c r="BE70" s="23"/>
      <c r="BF70" s="23"/>
      <c r="BG70" s="23"/>
      <c r="BH70" s="23"/>
      <c r="BI70" s="23"/>
      <c r="BJ70" s="23"/>
      <c r="BK70" s="23"/>
      <c r="BL70" s="23"/>
      <c r="BM70" s="23"/>
      <c r="BN70" s="23"/>
      <c r="BO70" s="23"/>
      <c r="BP70" s="23"/>
      <c r="BQ70" s="23"/>
      <c r="BR70" s="23"/>
      <c r="BS70" s="23"/>
      <c r="BT70" s="23"/>
      <c r="BU70" s="23"/>
      <c r="BV70" s="23"/>
      <c r="BW70" s="23"/>
      <c r="BX70" s="23"/>
      <c r="BY70" s="23"/>
      <c r="BZ70" s="23"/>
      <c r="CA70" s="23"/>
      <c r="CB70" s="23"/>
      <c r="CC70" s="23"/>
      <c r="CD70" s="23"/>
      <c r="CE70" s="23"/>
      <c r="CF70" s="23"/>
      <c r="CG70" s="23"/>
      <c r="CH70" s="23"/>
      <c r="CI70" s="23"/>
      <c r="CJ70" s="23"/>
      <c r="CK70" s="23"/>
      <c r="CL70" s="23"/>
      <c r="CM70" s="23"/>
      <c r="CN70" s="23"/>
      <c r="CO70" s="23"/>
      <c r="CP70" s="23"/>
      <c r="CQ70" s="23"/>
      <c r="CR70" s="23"/>
      <c r="CS70" s="23"/>
      <c r="CT70" s="23"/>
      <c r="CU70" s="23"/>
      <c r="CV70" s="23"/>
      <c r="CW70" s="23"/>
      <c r="CX70" s="23"/>
      <c r="CY70" s="23"/>
      <c r="CZ70" s="23"/>
      <c r="DA70" s="23"/>
      <c r="DB70" s="23"/>
      <c r="DC70" s="23"/>
      <c r="DD70" s="23"/>
      <c r="DE70" s="23"/>
      <c r="DF70" s="23"/>
      <c r="DG70" s="23"/>
      <c r="DH70" s="23"/>
      <c r="DI70" s="23"/>
      <c r="DJ70" s="23"/>
      <c r="DK70" s="23"/>
      <c r="DL70" s="23"/>
      <c r="DM70" s="23"/>
      <c r="DN70" s="23"/>
      <c r="DO70" s="23"/>
      <c r="DP70" s="23"/>
      <c r="DQ70" s="23"/>
      <c r="DR70" s="23"/>
      <c r="DS70" s="23"/>
      <c r="DT70" s="23"/>
      <c r="DU70" s="23"/>
      <c r="DV70" s="23"/>
      <c r="DW70" s="23"/>
      <c r="DX70" s="23"/>
      <c r="DY70" s="23"/>
      <c r="DZ70" s="23"/>
      <c r="EA70" s="23"/>
      <c r="EB70" s="23"/>
      <c r="EC70" s="23"/>
      <c r="ED70" s="23"/>
      <c r="EE70" s="23"/>
      <c r="EF70" s="23"/>
      <c r="EG70" s="23"/>
      <c r="EH70" s="23"/>
      <c r="EI70" s="23"/>
      <c r="EJ70" s="23"/>
      <c r="EK70" s="23"/>
      <c r="EL70" s="23"/>
      <c r="EM70" s="23"/>
      <c r="EN70" s="23"/>
      <c r="EO70" s="23"/>
      <c r="EP70" s="23"/>
      <c r="EQ70" s="23"/>
      <c r="ER70" s="23"/>
      <c r="ES70" s="23"/>
      <c r="ET70" s="23"/>
      <c r="EU70" s="23"/>
      <c r="EV70" s="23"/>
      <c r="EW70" s="23"/>
      <c r="EX70" s="23"/>
      <c r="EY70" s="23"/>
      <c r="EZ70" s="23"/>
      <c r="FA70" s="23"/>
      <c r="FB70" s="23"/>
      <c r="FC70" s="23"/>
      <c r="FD70" s="23"/>
      <c r="FE70" s="23"/>
      <c r="FF70" s="23"/>
      <c r="FG70" s="23"/>
      <c r="FH70" s="23"/>
      <c r="FI70" s="23"/>
      <c r="FJ70" s="23"/>
      <c r="FK70" s="23"/>
      <c r="FL70" s="23"/>
      <c r="FM70" s="23"/>
      <c r="FN70" s="23"/>
      <c r="FO70" s="23"/>
      <c r="FP70" s="23"/>
      <c r="FQ70" s="23"/>
      <c r="FR70" s="23"/>
      <c r="FS70" s="23"/>
      <c r="FT70" s="23"/>
      <c r="FU70" s="23"/>
      <c r="FV70" s="23"/>
      <c r="FW70" s="23"/>
      <c r="FX70" s="23"/>
      <c r="FY70" s="23"/>
      <c r="FZ70" s="23"/>
      <c r="GA70" s="23"/>
      <c r="GB70" s="23"/>
      <c r="GC70" s="23"/>
      <c r="GD70" s="23"/>
      <c r="GE70" s="23"/>
      <c r="GF70" s="23"/>
      <c r="GG70" s="23"/>
      <c r="GH70" s="23"/>
      <c r="GI70" s="23"/>
      <c r="GJ70" s="23"/>
      <c r="GK70" s="23"/>
      <c r="GL70" s="23"/>
      <c r="GM70" s="23"/>
      <c r="GN70" s="23"/>
      <c r="GO70" s="23"/>
      <c r="GP70" s="23"/>
      <c r="GQ70" s="23"/>
      <c r="GR70" s="23"/>
      <c r="GS70" s="23"/>
      <c r="GT70" s="23"/>
      <c r="GU70" s="23"/>
      <c r="GV70" s="23"/>
      <c r="GW70" s="23"/>
      <c r="GX70" s="23"/>
      <c r="GY70" s="23"/>
      <c r="GZ70" s="23"/>
      <c r="HA70" s="23"/>
      <c r="HB70" s="23"/>
      <c r="HC70" s="23"/>
      <c r="HD70" s="23"/>
      <c r="HE70" s="23"/>
      <c r="HF70" s="23"/>
      <c r="HG70" s="23"/>
      <c r="HH70" s="23"/>
      <c r="HI70" s="23"/>
      <c r="HJ70" s="23"/>
      <c r="HK70" s="23"/>
      <c r="HL70" s="23"/>
      <c r="HM70" s="23"/>
      <c r="HN70" s="23"/>
      <c r="HO70" s="23"/>
      <c r="HP70" s="23"/>
      <c r="HQ70" s="23"/>
      <c r="HR70" s="23"/>
      <c r="HS70" s="23"/>
      <c r="HT70" s="23"/>
      <c r="HU70" s="23"/>
    </row>
    <row r="71" spans="1:968" s="143" customFormat="1">
      <c r="A71" s="23"/>
      <c r="G71" s="120"/>
      <c r="H71" s="96"/>
      <c r="I71" s="23"/>
      <c r="P71" s="23"/>
      <c r="Q71" s="52"/>
      <c r="R71" s="23"/>
      <c r="S71" s="50"/>
      <c r="T71" s="50"/>
      <c r="U71" s="50"/>
      <c r="V71" s="50"/>
      <c r="W71" s="50"/>
      <c r="X71" s="50"/>
      <c r="Y71" s="50"/>
      <c r="Z71" s="50"/>
      <c r="AA71" s="50"/>
      <c r="AB71" s="50"/>
      <c r="AC71" s="50"/>
      <c r="AD71" s="50"/>
      <c r="AE71" s="50"/>
      <c r="AF71" s="50"/>
      <c r="AG71" s="50"/>
      <c r="AH71" s="50"/>
      <c r="AI71" s="50"/>
      <c r="AJ71" s="50"/>
      <c r="AK71" s="50"/>
      <c r="AL71" s="50"/>
      <c r="AM71" s="50"/>
      <c r="AN71" s="50"/>
      <c r="AO71" s="50"/>
      <c r="AP71" s="50"/>
      <c r="AQ71" s="50"/>
      <c r="AR71" s="50"/>
      <c r="AS71" s="50"/>
      <c r="AT71" s="50"/>
      <c r="AU71" s="50"/>
      <c r="AV71" s="23"/>
      <c r="AW71" s="23"/>
      <c r="AX71" s="23"/>
      <c r="AY71" s="23"/>
      <c r="AZ71" s="23"/>
      <c r="BA71" s="23"/>
      <c r="BB71" s="23"/>
      <c r="BC71" s="23"/>
      <c r="BD71" s="23"/>
      <c r="BE71" s="23"/>
      <c r="BF71" s="23"/>
      <c r="BG71" s="23"/>
      <c r="BH71" s="23"/>
      <c r="BI71" s="23"/>
      <c r="BJ71" s="23"/>
      <c r="BK71" s="23"/>
      <c r="BL71" s="23"/>
      <c r="BM71" s="23"/>
      <c r="BN71" s="23"/>
      <c r="BO71" s="23"/>
      <c r="BP71" s="23"/>
      <c r="BQ71" s="23"/>
      <c r="BR71" s="23"/>
      <c r="BS71" s="23"/>
      <c r="BT71" s="23"/>
      <c r="BU71" s="23"/>
      <c r="BV71" s="23"/>
      <c r="BW71" s="23"/>
      <c r="BX71" s="23"/>
      <c r="BY71" s="23"/>
      <c r="BZ71" s="23"/>
      <c r="CA71" s="23"/>
      <c r="CB71" s="23"/>
      <c r="CC71" s="23"/>
      <c r="CD71" s="23"/>
      <c r="CE71" s="23"/>
      <c r="CF71" s="23"/>
      <c r="CG71" s="23"/>
      <c r="CH71" s="23"/>
      <c r="CI71" s="23"/>
      <c r="CJ71" s="23"/>
      <c r="CK71" s="23"/>
      <c r="CL71" s="23"/>
      <c r="CM71" s="23"/>
      <c r="CN71" s="23"/>
      <c r="CO71" s="23"/>
      <c r="CP71" s="23"/>
      <c r="CQ71" s="23"/>
      <c r="CR71" s="23"/>
      <c r="CS71" s="23"/>
      <c r="CT71" s="23"/>
      <c r="CU71" s="23"/>
      <c r="CV71" s="23"/>
      <c r="CW71" s="23"/>
      <c r="CX71" s="23"/>
      <c r="CY71" s="23"/>
      <c r="CZ71" s="23"/>
      <c r="DA71" s="23"/>
      <c r="DB71" s="23"/>
      <c r="DC71" s="23"/>
      <c r="DD71" s="23"/>
      <c r="DE71" s="23"/>
      <c r="DF71" s="23"/>
      <c r="DG71" s="23"/>
      <c r="DH71" s="23"/>
      <c r="DI71" s="23"/>
      <c r="DJ71" s="23"/>
      <c r="DK71" s="23"/>
      <c r="DL71" s="23"/>
      <c r="DM71" s="23"/>
      <c r="DN71" s="23"/>
      <c r="DO71" s="23"/>
      <c r="DP71" s="23"/>
      <c r="DQ71" s="23"/>
      <c r="DR71" s="23"/>
      <c r="DS71" s="23"/>
      <c r="DT71" s="23"/>
      <c r="DU71" s="23"/>
      <c r="DV71" s="23"/>
      <c r="DW71" s="23"/>
      <c r="DX71" s="23"/>
      <c r="DY71" s="23"/>
      <c r="DZ71" s="23"/>
      <c r="EA71" s="23"/>
      <c r="EB71" s="23"/>
      <c r="EC71" s="23"/>
      <c r="ED71" s="23"/>
      <c r="EE71" s="23"/>
      <c r="EF71" s="23"/>
      <c r="EG71" s="23"/>
      <c r="EH71" s="23"/>
      <c r="EI71" s="23"/>
      <c r="EJ71" s="23"/>
      <c r="EK71" s="23"/>
      <c r="EL71" s="23"/>
      <c r="EM71" s="23"/>
      <c r="EN71" s="23"/>
      <c r="EO71" s="23"/>
      <c r="EP71" s="23"/>
      <c r="EQ71" s="23"/>
      <c r="ER71" s="23"/>
      <c r="ES71" s="23"/>
      <c r="ET71" s="23"/>
      <c r="EU71" s="23"/>
      <c r="EV71" s="23"/>
      <c r="EW71" s="23"/>
      <c r="EX71" s="23"/>
      <c r="EY71" s="23"/>
      <c r="EZ71" s="23"/>
      <c r="FA71" s="23"/>
      <c r="FB71" s="23"/>
      <c r="FC71" s="23"/>
      <c r="FD71" s="23"/>
      <c r="FE71" s="23"/>
      <c r="FF71" s="23"/>
      <c r="FG71" s="23"/>
      <c r="FH71" s="23"/>
      <c r="FI71" s="23"/>
      <c r="FJ71" s="23"/>
      <c r="FK71" s="23"/>
      <c r="FL71" s="23"/>
      <c r="FM71" s="23"/>
      <c r="FN71" s="23"/>
      <c r="FO71" s="23"/>
      <c r="FP71" s="23"/>
      <c r="FQ71" s="23"/>
      <c r="FR71" s="23"/>
      <c r="FS71" s="23"/>
      <c r="FT71" s="23"/>
      <c r="FU71" s="23"/>
      <c r="FV71" s="23"/>
      <c r="FW71" s="23"/>
      <c r="FX71" s="23"/>
      <c r="FY71" s="23"/>
      <c r="FZ71" s="23"/>
      <c r="GA71" s="23"/>
      <c r="GB71" s="23"/>
      <c r="GC71" s="23"/>
      <c r="GD71" s="23"/>
      <c r="GE71" s="23"/>
      <c r="GF71" s="23"/>
      <c r="GG71" s="23"/>
      <c r="GH71" s="23"/>
      <c r="GI71" s="23"/>
      <c r="GJ71" s="23"/>
      <c r="GK71" s="23"/>
      <c r="GL71" s="23"/>
      <c r="GM71" s="23"/>
      <c r="GN71" s="23"/>
      <c r="GO71" s="23"/>
      <c r="GP71" s="23"/>
      <c r="GQ71" s="23"/>
      <c r="GR71" s="23"/>
      <c r="GS71" s="23"/>
      <c r="GT71" s="23"/>
      <c r="GU71" s="23"/>
      <c r="GV71" s="23"/>
      <c r="GW71" s="23"/>
      <c r="GX71" s="23"/>
      <c r="GY71" s="23"/>
      <c r="GZ71" s="23"/>
      <c r="HA71" s="23"/>
      <c r="HB71" s="23"/>
      <c r="HC71" s="23"/>
      <c r="HD71" s="23"/>
      <c r="HE71" s="23"/>
      <c r="HF71" s="23"/>
      <c r="HG71" s="23"/>
      <c r="HH71" s="23"/>
      <c r="HI71" s="23"/>
      <c r="HJ71" s="23"/>
      <c r="HK71" s="23"/>
      <c r="HL71" s="23"/>
      <c r="HM71" s="23"/>
      <c r="HN71" s="23"/>
      <c r="HO71" s="23"/>
      <c r="HP71" s="23"/>
      <c r="HQ71" s="23"/>
      <c r="HR71" s="23"/>
      <c r="HS71" s="23"/>
      <c r="HT71" s="23"/>
      <c r="HU71" s="23"/>
    </row>
    <row r="72" spans="1:968" s="143" customFormat="1">
      <c r="A72" s="23"/>
      <c r="B72" s="148"/>
      <c r="G72" s="120"/>
      <c r="H72" s="96"/>
      <c r="I72" s="23"/>
      <c r="M72" s="171"/>
      <c r="P72" s="23"/>
      <c r="Q72" s="23"/>
      <c r="R72" s="23"/>
      <c r="S72" s="50"/>
      <c r="T72" s="50"/>
      <c r="U72" s="50"/>
      <c r="V72" s="50"/>
      <c r="W72" s="50"/>
      <c r="X72" s="50"/>
      <c r="Y72" s="50"/>
      <c r="Z72" s="50"/>
      <c r="AA72" s="50"/>
      <c r="AB72" s="50"/>
      <c r="AC72" s="50"/>
      <c r="AD72" s="50"/>
      <c r="AE72" s="50"/>
      <c r="AF72" s="50"/>
      <c r="AG72" s="50"/>
      <c r="AH72" s="50"/>
      <c r="AI72" s="50"/>
      <c r="AJ72" s="50"/>
      <c r="AK72" s="50"/>
      <c r="AL72" s="50"/>
      <c r="AM72" s="50"/>
      <c r="AN72" s="50"/>
      <c r="AO72" s="50"/>
      <c r="AP72" s="50"/>
      <c r="AQ72" s="50"/>
      <c r="AR72" s="50"/>
      <c r="AS72" s="50"/>
      <c r="AT72" s="50"/>
      <c r="AU72" s="50"/>
      <c r="AV72" s="23"/>
      <c r="AW72" s="23"/>
      <c r="AX72" s="23"/>
      <c r="AY72" s="23"/>
      <c r="AZ72" s="23"/>
      <c r="BA72" s="23"/>
      <c r="BB72" s="23"/>
      <c r="BC72" s="23"/>
      <c r="BD72" s="23"/>
      <c r="BE72" s="23"/>
      <c r="BF72" s="23"/>
      <c r="BG72" s="23"/>
      <c r="BH72" s="23"/>
      <c r="BI72" s="23"/>
      <c r="BJ72" s="23"/>
      <c r="BK72" s="23"/>
      <c r="BL72" s="23"/>
      <c r="BM72" s="23"/>
      <c r="BN72" s="23"/>
      <c r="BO72" s="23"/>
      <c r="BP72" s="23"/>
      <c r="BQ72" s="23"/>
      <c r="BR72" s="23"/>
      <c r="BS72" s="23"/>
      <c r="BT72" s="23"/>
      <c r="BU72" s="23"/>
      <c r="BV72" s="23"/>
      <c r="BW72" s="23"/>
      <c r="BX72" s="23"/>
      <c r="BY72" s="23"/>
      <c r="BZ72" s="23"/>
      <c r="CA72" s="23"/>
      <c r="CB72" s="23"/>
      <c r="CC72" s="23"/>
      <c r="CD72" s="23"/>
      <c r="CE72" s="23"/>
      <c r="CF72" s="23"/>
      <c r="CG72" s="23"/>
      <c r="CH72" s="23"/>
      <c r="CI72" s="23"/>
      <c r="CJ72" s="23"/>
      <c r="CK72" s="23"/>
      <c r="CL72" s="23"/>
      <c r="CM72" s="23"/>
      <c r="CN72" s="23"/>
      <c r="CO72" s="23"/>
      <c r="CP72" s="23"/>
      <c r="CQ72" s="23"/>
      <c r="CR72" s="23"/>
      <c r="CS72" s="23"/>
      <c r="CT72" s="23"/>
      <c r="CU72" s="23"/>
      <c r="CV72" s="23"/>
      <c r="CW72" s="23"/>
      <c r="CX72" s="23"/>
      <c r="CY72" s="23"/>
      <c r="CZ72" s="23"/>
      <c r="DA72" s="23"/>
      <c r="DB72" s="23"/>
      <c r="DC72" s="23"/>
      <c r="DD72" s="23"/>
      <c r="DE72" s="23"/>
      <c r="DF72" s="23"/>
      <c r="DG72" s="23"/>
      <c r="DH72" s="23"/>
      <c r="DI72" s="23"/>
      <c r="DJ72" s="23"/>
      <c r="DK72" s="23"/>
      <c r="DL72" s="23"/>
      <c r="DM72" s="23"/>
      <c r="DN72" s="23"/>
      <c r="DO72" s="23"/>
      <c r="DP72" s="23"/>
      <c r="DQ72" s="23"/>
      <c r="DR72" s="23"/>
      <c r="DS72" s="23"/>
      <c r="DT72" s="23"/>
      <c r="DU72" s="23"/>
      <c r="DV72" s="23"/>
      <c r="DW72" s="23"/>
      <c r="DX72" s="23"/>
      <c r="DY72" s="23"/>
      <c r="DZ72" s="23"/>
      <c r="EA72" s="23"/>
      <c r="EB72" s="23"/>
      <c r="EC72" s="23"/>
      <c r="ED72" s="23"/>
      <c r="EE72" s="23"/>
      <c r="EF72" s="23"/>
      <c r="EG72" s="23"/>
      <c r="EH72" s="23"/>
      <c r="EI72" s="23"/>
      <c r="EJ72" s="23"/>
      <c r="EK72" s="23"/>
      <c r="EL72" s="23"/>
      <c r="EM72" s="23"/>
      <c r="EN72" s="23"/>
      <c r="EO72" s="23"/>
      <c r="EP72" s="23"/>
      <c r="EQ72" s="23"/>
      <c r="ER72" s="23"/>
      <c r="ES72" s="23"/>
      <c r="ET72" s="23"/>
      <c r="EU72" s="23"/>
      <c r="EV72" s="23"/>
      <c r="EW72" s="23"/>
      <c r="EX72" s="23"/>
      <c r="EY72" s="23"/>
      <c r="EZ72" s="23"/>
      <c r="FA72" s="23"/>
      <c r="FB72" s="23"/>
      <c r="FC72" s="23"/>
      <c r="FD72" s="23"/>
      <c r="FE72" s="23"/>
      <c r="FF72" s="23"/>
      <c r="FG72" s="23"/>
      <c r="FH72" s="23"/>
      <c r="FI72" s="23"/>
      <c r="FJ72" s="23"/>
      <c r="FK72" s="23"/>
      <c r="FL72" s="23"/>
      <c r="FM72" s="23"/>
      <c r="FN72" s="23"/>
      <c r="FO72" s="23"/>
      <c r="FP72" s="23"/>
      <c r="FQ72" s="23"/>
      <c r="FR72" s="23"/>
      <c r="FS72" s="23"/>
      <c r="FT72" s="23"/>
      <c r="FU72" s="23"/>
      <c r="FV72" s="23"/>
      <c r="FW72" s="23"/>
      <c r="FX72" s="23"/>
      <c r="FY72" s="23"/>
      <c r="FZ72" s="23"/>
      <c r="GA72" s="23"/>
      <c r="GB72" s="23"/>
      <c r="GC72" s="23"/>
      <c r="GD72" s="23"/>
      <c r="GE72" s="23"/>
      <c r="GF72" s="23"/>
      <c r="GG72" s="23"/>
      <c r="GH72" s="23"/>
      <c r="GI72" s="23"/>
      <c r="GJ72" s="23"/>
      <c r="GK72" s="23"/>
      <c r="GL72" s="23"/>
      <c r="GM72" s="23"/>
      <c r="GN72" s="23"/>
      <c r="GO72" s="23"/>
      <c r="GP72" s="23"/>
      <c r="GQ72" s="23"/>
      <c r="GR72" s="23"/>
      <c r="GS72" s="23"/>
      <c r="GT72" s="23"/>
      <c r="GU72" s="23"/>
      <c r="GV72" s="23"/>
      <c r="GW72" s="23"/>
      <c r="GX72" s="23"/>
      <c r="GY72" s="23"/>
      <c r="GZ72" s="23"/>
      <c r="HA72" s="23"/>
      <c r="HB72" s="23"/>
      <c r="HC72" s="23"/>
      <c r="HD72" s="23"/>
      <c r="HE72" s="23"/>
      <c r="HF72" s="23"/>
      <c r="HG72" s="23"/>
      <c r="HH72" s="23"/>
      <c r="HI72" s="23"/>
      <c r="HJ72" s="23"/>
      <c r="HK72" s="23"/>
      <c r="HL72" s="23"/>
      <c r="HM72" s="23"/>
      <c r="HN72" s="23"/>
      <c r="HO72" s="23"/>
      <c r="HP72" s="23"/>
      <c r="HQ72" s="23"/>
      <c r="HR72" s="23"/>
      <c r="HS72" s="23"/>
      <c r="HT72" s="23"/>
      <c r="HU72" s="23"/>
    </row>
    <row r="73" spans="1:968" s="143" customFormat="1">
      <c r="A73" s="23"/>
      <c r="B73" s="148"/>
      <c r="G73" s="120"/>
      <c r="H73" s="96"/>
      <c r="I73" s="23"/>
      <c r="M73" s="171"/>
      <c r="N73" s="171"/>
      <c r="P73" s="23"/>
      <c r="Q73" s="52"/>
      <c r="R73" s="23"/>
      <c r="S73" s="50"/>
      <c r="T73" s="50"/>
      <c r="U73" s="50"/>
      <c r="V73" s="50"/>
      <c r="W73" s="50"/>
      <c r="X73" s="50"/>
      <c r="Y73" s="50"/>
      <c r="Z73" s="50"/>
      <c r="AA73" s="50"/>
      <c r="AB73" s="50"/>
      <c r="AC73" s="50"/>
      <c r="AD73" s="50"/>
      <c r="AE73" s="50"/>
      <c r="AF73" s="50"/>
      <c r="AG73" s="50"/>
      <c r="AH73" s="50"/>
      <c r="AI73" s="50"/>
      <c r="AJ73" s="50"/>
      <c r="AK73" s="50"/>
      <c r="AL73" s="50"/>
      <c r="AM73" s="50"/>
      <c r="AN73" s="50"/>
      <c r="AO73" s="50"/>
      <c r="AP73" s="50"/>
      <c r="AQ73" s="50"/>
      <c r="AR73" s="50"/>
      <c r="AS73" s="50"/>
      <c r="AT73" s="50"/>
      <c r="AU73" s="50"/>
      <c r="AV73" s="23"/>
      <c r="AW73" s="23"/>
      <c r="AX73" s="23"/>
      <c r="AY73" s="23"/>
      <c r="AZ73" s="23"/>
      <c r="BA73" s="23"/>
      <c r="BB73" s="23"/>
      <c r="BC73" s="23"/>
      <c r="BD73" s="23"/>
      <c r="BE73" s="23"/>
      <c r="BF73" s="23"/>
      <c r="BG73" s="23"/>
      <c r="BH73" s="23"/>
      <c r="BI73" s="23"/>
      <c r="BJ73" s="23"/>
      <c r="BK73" s="23"/>
      <c r="BL73" s="23"/>
      <c r="BM73" s="23"/>
      <c r="BN73" s="23"/>
      <c r="BO73" s="23"/>
      <c r="BP73" s="23"/>
      <c r="BQ73" s="23"/>
      <c r="BR73" s="23"/>
      <c r="BS73" s="23"/>
      <c r="BT73" s="23"/>
      <c r="BU73" s="23"/>
      <c r="BV73" s="23"/>
      <c r="BW73" s="23"/>
      <c r="BX73" s="23"/>
      <c r="BY73" s="23"/>
      <c r="BZ73" s="23"/>
      <c r="CA73" s="23"/>
      <c r="CB73" s="23"/>
      <c r="CC73" s="23"/>
      <c r="CD73" s="23"/>
      <c r="CE73" s="23"/>
      <c r="CF73" s="23"/>
      <c r="CG73" s="23"/>
      <c r="CH73" s="23"/>
      <c r="CI73" s="23"/>
      <c r="CJ73" s="23"/>
      <c r="CK73" s="23"/>
      <c r="CL73" s="23"/>
      <c r="CM73" s="23"/>
      <c r="CN73" s="23"/>
      <c r="CO73" s="23"/>
      <c r="CP73" s="23"/>
      <c r="CQ73" s="23"/>
      <c r="CR73" s="23"/>
      <c r="CS73" s="23"/>
      <c r="CT73" s="23"/>
      <c r="CU73" s="23"/>
      <c r="CV73" s="23"/>
      <c r="CW73" s="23"/>
      <c r="CX73" s="23"/>
      <c r="CY73" s="23"/>
      <c r="CZ73" s="23"/>
      <c r="DA73" s="23"/>
      <c r="DB73" s="23"/>
      <c r="DC73" s="23"/>
      <c r="DD73" s="23"/>
      <c r="DE73" s="23"/>
      <c r="DF73" s="23"/>
      <c r="DG73" s="23"/>
      <c r="DH73" s="23"/>
      <c r="DI73" s="23"/>
      <c r="DJ73" s="23"/>
      <c r="DK73" s="23"/>
      <c r="DL73" s="23"/>
      <c r="DM73" s="23"/>
      <c r="DN73" s="23"/>
      <c r="DO73" s="23"/>
      <c r="DP73" s="23"/>
      <c r="DQ73" s="23"/>
      <c r="DR73" s="23"/>
      <c r="DS73" s="23"/>
      <c r="DT73" s="23"/>
      <c r="DU73" s="23"/>
      <c r="DV73" s="23"/>
      <c r="DW73" s="23"/>
      <c r="DX73" s="23"/>
      <c r="DY73" s="23"/>
      <c r="DZ73" s="23"/>
      <c r="EA73" s="23"/>
      <c r="EB73" s="23"/>
      <c r="EC73" s="23"/>
      <c r="ED73" s="23"/>
      <c r="EE73" s="23"/>
      <c r="EF73" s="23"/>
      <c r="EG73" s="23"/>
      <c r="EH73" s="23"/>
      <c r="EI73" s="23"/>
      <c r="EJ73" s="23"/>
      <c r="EK73" s="23"/>
      <c r="EL73" s="23"/>
      <c r="EM73" s="23"/>
      <c r="EN73" s="23"/>
      <c r="EO73" s="23"/>
      <c r="EP73" s="23"/>
      <c r="EQ73" s="23"/>
      <c r="ER73" s="23"/>
      <c r="ES73" s="23"/>
      <c r="ET73" s="23"/>
      <c r="EU73" s="23"/>
      <c r="EV73" s="23"/>
      <c r="EW73" s="23"/>
      <c r="EX73" s="23"/>
      <c r="EY73" s="23"/>
      <c r="EZ73" s="23"/>
      <c r="FA73" s="23"/>
      <c r="FB73" s="23"/>
      <c r="FC73" s="23"/>
      <c r="FD73" s="23"/>
      <c r="FE73" s="23"/>
      <c r="FF73" s="23"/>
      <c r="FG73" s="23"/>
      <c r="FH73" s="23"/>
      <c r="FI73" s="23"/>
      <c r="FJ73" s="23"/>
      <c r="FK73" s="23"/>
      <c r="FL73" s="23"/>
      <c r="FM73" s="23"/>
      <c r="FN73" s="23"/>
      <c r="FO73" s="23"/>
      <c r="FP73" s="23"/>
      <c r="FQ73" s="23"/>
      <c r="FR73" s="23"/>
      <c r="FS73" s="23"/>
      <c r="FT73" s="23"/>
      <c r="FU73" s="23"/>
      <c r="FV73" s="23"/>
      <c r="FW73" s="23"/>
      <c r="FX73" s="23"/>
      <c r="FY73" s="23"/>
      <c r="FZ73" s="23"/>
      <c r="GA73" s="23"/>
      <c r="GB73" s="23"/>
      <c r="GC73" s="23"/>
      <c r="GD73" s="23"/>
      <c r="GE73" s="23"/>
      <c r="GF73" s="23"/>
      <c r="GG73" s="23"/>
      <c r="GH73" s="23"/>
      <c r="GI73" s="23"/>
      <c r="GJ73" s="23"/>
      <c r="GK73" s="23"/>
      <c r="GL73" s="23"/>
      <c r="GM73" s="23"/>
      <c r="GN73" s="23"/>
      <c r="GO73" s="23"/>
      <c r="GP73" s="23"/>
      <c r="GQ73" s="23"/>
      <c r="GR73" s="23"/>
      <c r="GS73" s="23"/>
      <c r="GT73" s="23"/>
      <c r="GU73" s="23"/>
      <c r="GV73" s="23"/>
      <c r="GW73" s="23"/>
      <c r="GX73" s="23"/>
      <c r="GY73" s="23"/>
      <c r="GZ73" s="23"/>
      <c r="HA73" s="23"/>
      <c r="HB73" s="23"/>
      <c r="HC73" s="23"/>
      <c r="HD73" s="23"/>
      <c r="HE73" s="23"/>
      <c r="HF73" s="23"/>
      <c r="HG73" s="23"/>
      <c r="HH73" s="23"/>
      <c r="HI73" s="23"/>
      <c r="HJ73" s="23"/>
      <c r="HK73" s="23"/>
      <c r="HL73" s="23"/>
      <c r="HM73" s="23"/>
      <c r="HN73" s="23"/>
      <c r="HO73" s="23"/>
      <c r="HP73" s="23"/>
      <c r="HQ73" s="23"/>
      <c r="HR73" s="23"/>
      <c r="HS73" s="23"/>
      <c r="HT73" s="23"/>
      <c r="HU73" s="23"/>
    </row>
    <row r="74" spans="1:968" s="143" customFormat="1">
      <c r="A74" s="23"/>
      <c r="B74" s="148"/>
      <c r="G74" s="120"/>
      <c r="H74" s="96"/>
      <c r="I74" s="23"/>
      <c r="M74" s="171"/>
      <c r="P74" s="23"/>
      <c r="Q74" s="23"/>
      <c r="R74" s="23"/>
      <c r="S74" s="50"/>
      <c r="T74" s="50"/>
      <c r="U74" s="50"/>
      <c r="V74" s="50"/>
      <c r="W74" s="50"/>
      <c r="X74" s="50"/>
      <c r="Y74" s="50"/>
      <c r="Z74" s="50"/>
      <c r="AA74" s="50"/>
      <c r="AB74" s="50"/>
      <c r="AC74" s="50"/>
      <c r="AD74" s="50"/>
      <c r="AE74" s="50"/>
      <c r="AF74" s="50"/>
      <c r="AG74" s="50"/>
      <c r="AH74" s="50"/>
      <c r="AI74" s="50"/>
      <c r="AJ74" s="50"/>
      <c r="AK74" s="50"/>
      <c r="AL74" s="50"/>
      <c r="AM74" s="50"/>
      <c r="AN74" s="50"/>
      <c r="AO74" s="50"/>
      <c r="AP74" s="50"/>
      <c r="AQ74" s="50"/>
      <c r="AR74" s="50"/>
      <c r="AS74" s="50"/>
      <c r="AT74" s="50"/>
      <c r="AU74" s="50"/>
      <c r="AV74" s="23"/>
      <c r="AW74" s="23"/>
      <c r="AX74" s="23"/>
      <c r="AY74" s="23"/>
      <c r="AZ74" s="23"/>
      <c r="BA74" s="23"/>
      <c r="BB74" s="23"/>
      <c r="BC74" s="23"/>
      <c r="BD74" s="23"/>
      <c r="BE74" s="23"/>
      <c r="BF74" s="23"/>
      <c r="BG74" s="23"/>
      <c r="BH74" s="23"/>
      <c r="BI74" s="23"/>
      <c r="BJ74" s="23"/>
      <c r="BK74" s="23"/>
      <c r="BL74" s="23"/>
      <c r="BM74" s="23"/>
      <c r="BN74" s="23"/>
      <c r="BO74" s="23"/>
      <c r="BP74" s="23"/>
      <c r="BQ74" s="23"/>
      <c r="BR74" s="23"/>
      <c r="BS74" s="23"/>
      <c r="BT74" s="23"/>
      <c r="BU74" s="23"/>
      <c r="BV74" s="23"/>
      <c r="BW74" s="23"/>
      <c r="BX74" s="23"/>
      <c r="BY74" s="23"/>
      <c r="BZ74" s="23"/>
      <c r="CA74" s="23"/>
      <c r="CB74" s="23"/>
      <c r="CC74" s="23"/>
      <c r="CD74" s="23"/>
      <c r="CE74" s="23"/>
      <c r="CF74" s="23"/>
      <c r="CG74" s="23"/>
      <c r="CH74" s="23"/>
      <c r="CI74" s="23"/>
      <c r="CJ74" s="23"/>
      <c r="CK74" s="23"/>
      <c r="CL74" s="23"/>
      <c r="CM74" s="23"/>
      <c r="CN74" s="23"/>
      <c r="CO74" s="23"/>
      <c r="CP74" s="23"/>
      <c r="CQ74" s="23"/>
      <c r="CR74" s="23"/>
      <c r="CS74" s="23"/>
      <c r="CT74" s="23"/>
      <c r="CU74" s="23"/>
      <c r="CV74" s="23"/>
      <c r="CW74" s="23"/>
      <c r="CX74" s="23"/>
      <c r="CY74" s="23"/>
      <c r="CZ74" s="23"/>
      <c r="DA74" s="23"/>
      <c r="DB74" s="23"/>
      <c r="DC74" s="23"/>
      <c r="DD74" s="23"/>
      <c r="DE74" s="23"/>
      <c r="DF74" s="23"/>
      <c r="DG74" s="23"/>
      <c r="DH74" s="23"/>
      <c r="DI74" s="23"/>
      <c r="DJ74" s="23"/>
      <c r="DK74" s="23"/>
      <c r="DL74" s="23"/>
      <c r="DM74" s="23"/>
      <c r="DN74" s="23"/>
      <c r="DO74" s="23"/>
      <c r="DP74" s="23"/>
      <c r="DQ74" s="23"/>
      <c r="DR74" s="23"/>
      <c r="DS74" s="23"/>
      <c r="DT74" s="23"/>
      <c r="DU74" s="23"/>
      <c r="DV74" s="23"/>
      <c r="DW74" s="23"/>
      <c r="DX74" s="23"/>
      <c r="DY74" s="23"/>
      <c r="DZ74" s="23"/>
      <c r="EA74" s="23"/>
      <c r="EB74" s="23"/>
      <c r="EC74" s="23"/>
      <c r="ED74" s="23"/>
      <c r="EE74" s="23"/>
      <c r="EF74" s="23"/>
      <c r="EG74" s="23"/>
      <c r="EH74" s="23"/>
      <c r="EI74" s="23"/>
      <c r="EJ74" s="23"/>
      <c r="EK74" s="23"/>
      <c r="EL74" s="23"/>
      <c r="EM74" s="23"/>
      <c r="EN74" s="23"/>
      <c r="EO74" s="23"/>
      <c r="EP74" s="23"/>
      <c r="EQ74" s="23"/>
      <c r="ER74" s="23"/>
      <c r="ES74" s="23"/>
      <c r="ET74" s="23"/>
      <c r="EU74" s="23"/>
      <c r="EV74" s="23"/>
      <c r="EW74" s="23"/>
      <c r="EX74" s="23"/>
      <c r="EY74" s="23"/>
      <c r="EZ74" s="23"/>
      <c r="FA74" s="23"/>
      <c r="FB74" s="23"/>
      <c r="FC74" s="23"/>
      <c r="FD74" s="23"/>
      <c r="FE74" s="23"/>
      <c r="FF74" s="23"/>
      <c r="FG74" s="23"/>
      <c r="FH74" s="23"/>
      <c r="FI74" s="23"/>
      <c r="FJ74" s="23"/>
      <c r="FK74" s="23"/>
      <c r="FL74" s="23"/>
      <c r="FM74" s="23"/>
      <c r="FN74" s="23"/>
      <c r="FO74" s="23"/>
      <c r="FP74" s="23"/>
      <c r="FQ74" s="23"/>
      <c r="FR74" s="23"/>
      <c r="FS74" s="23"/>
      <c r="FT74" s="23"/>
      <c r="FU74" s="23"/>
      <c r="FV74" s="23"/>
      <c r="FW74" s="23"/>
      <c r="FX74" s="23"/>
      <c r="FY74" s="23"/>
      <c r="FZ74" s="23"/>
      <c r="GA74" s="23"/>
      <c r="GB74" s="23"/>
      <c r="GC74" s="23"/>
      <c r="GD74" s="23"/>
      <c r="GE74" s="23"/>
      <c r="GF74" s="23"/>
      <c r="GG74" s="23"/>
      <c r="GH74" s="23"/>
      <c r="GI74" s="23"/>
      <c r="GJ74" s="23"/>
      <c r="GK74" s="23"/>
      <c r="GL74" s="23"/>
      <c r="GM74" s="23"/>
      <c r="GN74" s="23"/>
      <c r="GO74" s="23"/>
      <c r="GP74" s="23"/>
      <c r="GQ74" s="23"/>
      <c r="GR74" s="23"/>
      <c r="GS74" s="23"/>
      <c r="GT74" s="23"/>
      <c r="GU74" s="23"/>
      <c r="GV74" s="23"/>
      <c r="GW74" s="23"/>
      <c r="GX74" s="23"/>
      <c r="GY74" s="23"/>
      <c r="GZ74" s="23"/>
      <c r="HA74" s="23"/>
      <c r="HB74" s="23"/>
      <c r="HC74" s="23"/>
      <c r="HD74" s="23"/>
      <c r="HE74" s="23"/>
      <c r="HF74" s="23"/>
      <c r="HG74" s="23"/>
      <c r="HH74" s="23"/>
      <c r="HI74" s="23"/>
      <c r="HJ74" s="23"/>
      <c r="HK74" s="23"/>
      <c r="HL74" s="23"/>
      <c r="HM74" s="23"/>
      <c r="HN74" s="23"/>
      <c r="HO74" s="23"/>
      <c r="HP74" s="23"/>
      <c r="HQ74" s="23"/>
      <c r="HR74" s="23"/>
      <c r="HS74" s="23"/>
      <c r="HT74" s="23"/>
      <c r="HU74" s="23"/>
    </row>
  </sheetData>
  <customSheetViews>
    <customSheetView guid="{9B4B0DAB-FAB9-4E24-9A0E-9A6ECAA72FED}" topLeftCell="I1">
      <selection activeCell="AR1" sqref="AR1:AR1048576"/>
      <pageMargins left="0.7" right="0.7" top="0.75" bottom="0.75" header="0.3" footer="0.3"/>
      <pageSetup paperSize="3" scale="55" orientation="landscape" r:id="rId1"/>
    </customSheetView>
    <customSheetView guid="{F8CBED13-6556-4784-BBB1-9BE8F83E1036}" showPageBreaks="1">
      <pane xSplit="2" ySplit="3" topLeftCell="C4" activePane="bottomRight" state="frozen"/>
      <selection pane="bottomRight" activeCell="B13" sqref="B13"/>
      <pageMargins left="0.7" right="0.7" top="0.75" bottom="0.75" header="0.3" footer="0.3"/>
      <pageSetup paperSize="3" scale="55" orientation="landscape" r:id="rId2"/>
    </customSheetView>
  </customSheetViews>
  <mergeCells count="1">
    <mergeCell ref="A5:A6"/>
  </mergeCells>
  <hyperlinks>
    <hyperlink ref="B5" location="'Electric CE'!A1" display="Go to Electric Summary Page"/>
    <hyperlink ref="V3" location="GasACWithoutCC" display="Go to gas avoided costs table"/>
    <hyperlink ref="A5" location="Summary!A1" display="Go to Summary page"/>
  </hyperlinks>
  <pageMargins left="0.7" right="0.31" top="0.75" bottom="0.75" header="0.3" footer="0.3"/>
  <pageSetup paperSize="17" scale="60" orientation="landscape" r:id="rId3"/>
  <ignoredErrors>
    <ignoredError sqref="M32" formula="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QG54"/>
  <sheetViews>
    <sheetView workbookViewId="0">
      <pane ySplit="4" topLeftCell="A5" activePane="bottomLeft" state="frozen"/>
      <selection pane="bottomLeft" activeCell="O9" sqref="O9"/>
    </sheetView>
  </sheetViews>
  <sheetFormatPr defaultColWidth="9.140625" defaultRowHeight="12.75"/>
  <cols>
    <col min="1" max="1" width="9.140625" style="55"/>
    <col min="2" max="2" width="13.140625" style="56" customWidth="1"/>
    <col min="3" max="3" width="50.85546875" style="56" customWidth="1"/>
    <col min="4" max="4" width="9.28515625" style="56" customWidth="1"/>
    <col min="5" max="5" width="13.28515625" style="56" customWidth="1"/>
    <col min="6" max="6" width="24.5703125" style="367" customWidth="1"/>
    <col min="7" max="8" width="11.42578125" style="56" customWidth="1"/>
    <col min="9" max="9" width="11.42578125" style="370" customWidth="1"/>
    <col min="10" max="10" width="14" style="370" customWidth="1"/>
    <col min="11" max="11" width="11.42578125" style="370" customWidth="1"/>
    <col min="12" max="12" width="14.28515625" style="378" customWidth="1"/>
    <col min="13" max="13" width="14.7109375" style="370" customWidth="1"/>
    <col min="14" max="14" width="14.42578125" style="370" customWidth="1"/>
    <col min="15" max="15" width="14.7109375" style="370" customWidth="1"/>
    <col min="16" max="16" width="16.85546875" style="370" customWidth="1"/>
    <col min="17" max="20" width="14.7109375" style="370" customWidth="1"/>
    <col min="21" max="24" width="14.140625" style="370" customWidth="1"/>
    <col min="25" max="26" width="18.28515625" style="370" customWidth="1"/>
    <col min="27" max="27" width="14.140625" style="55" customWidth="1"/>
    <col min="28" max="28" width="12.28515625" style="56" customWidth="1"/>
    <col min="29" max="29" width="10.85546875" style="55" customWidth="1"/>
    <col min="30" max="69" width="9.140625" style="55"/>
    <col min="70" max="16384" width="9.140625" style="56"/>
  </cols>
  <sheetData>
    <row r="1" spans="1:449" ht="25.5">
      <c r="A1" s="275" t="s">
        <v>192</v>
      </c>
      <c r="B1" s="220" t="s">
        <v>416</v>
      </c>
    </row>
    <row r="2" spans="1:449" ht="15">
      <c r="B2" s="244" t="s">
        <v>153</v>
      </c>
      <c r="C2" s="243">
        <f>'Gas CE'!C2</f>
        <v>7.8E-2</v>
      </c>
    </row>
    <row r="3" spans="1:449" s="75" customFormat="1" ht="15.75" thickBot="1">
      <c r="A3" s="74"/>
      <c r="C3" s="71"/>
      <c r="D3" s="72"/>
      <c r="E3" s="72"/>
      <c r="F3" s="368"/>
      <c r="G3" s="72"/>
      <c r="H3" s="72"/>
      <c r="I3" s="371"/>
      <c r="J3" s="371"/>
      <c r="K3" s="371"/>
      <c r="L3" s="379"/>
      <c r="M3" s="371"/>
      <c r="N3" s="371"/>
      <c r="O3" s="976"/>
      <c r="P3" s="977"/>
      <c r="Q3" s="977"/>
      <c r="R3" s="977"/>
      <c r="S3" s="977"/>
      <c r="T3" s="977"/>
      <c r="U3" s="374"/>
      <c r="V3" s="375"/>
      <c r="W3" s="375"/>
      <c r="X3" s="976"/>
      <c r="Y3" s="976"/>
      <c r="Z3" s="976"/>
      <c r="AA3" s="69"/>
      <c r="AB3" s="68"/>
      <c r="AC3" s="70"/>
      <c r="AD3" s="73"/>
      <c r="AE3" s="74"/>
      <c r="AF3" s="74"/>
      <c r="AG3" s="74"/>
      <c r="AH3" s="74"/>
      <c r="AI3" s="74"/>
      <c r="AJ3" s="74"/>
      <c r="AK3" s="74"/>
      <c r="AL3" s="74"/>
      <c r="AM3" s="74"/>
      <c r="AN3" s="74"/>
      <c r="AO3" s="74"/>
      <c r="AP3" s="74"/>
      <c r="AQ3" s="74"/>
      <c r="AR3" s="74"/>
      <c r="AS3" s="74"/>
      <c r="AT3" s="74"/>
      <c r="AU3" s="74"/>
      <c r="AV3" s="74"/>
      <c r="AW3" s="74"/>
      <c r="AX3" s="74"/>
      <c r="AY3" s="74"/>
      <c r="AZ3" s="74"/>
      <c r="BA3" s="74"/>
      <c r="BB3" s="74"/>
      <c r="BC3" s="74"/>
      <c r="BD3" s="74"/>
      <c r="BE3" s="74"/>
      <c r="BF3" s="74"/>
      <c r="BG3" s="74"/>
      <c r="BH3" s="74"/>
      <c r="BI3" s="74"/>
      <c r="BJ3" s="74"/>
      <c r="BK3" s="74"/>
      <c r="BL3" s="74"/>
      <c r="BM3" s="74"/>
      <c r="BN3" s="74"/>
      <c r="BO3" s="74"/>
      <c r="BP3" s="74"/>
      <c r="BQ3" s="74"/>
      <c r="BR3" s="74"/>
    </row>
    <row r="4" spans="1:449" s="58" customFormat="1" ht="60.75" thickBot="1">
      <c r="A4" s="57"/>
      <c r="B4" s="249" t="s">
        <v>2</v>
      </c>
      <c r="C4" s="250" t="s">
        <v>141</v>
      </c>
      <c r="D4" s="251" t="s">
        <v>1</v>
      </c>
      <c r="E4" s="251" t="s">
        <v>86</v>
      </c>
      <c r="F4" s="369" t="s">
        <v>140</v>
      </c>
      <c r="G4" s="252" t="s">
        <v>41</v>
      </c>
      <c r="H4" s="252" t="s">
        <v>143</v>
      </c>
      <c r="I4" s="372" t="s">
        <v>46</v>
      </c>
      <c r="J4" s="372" t="s">
        <v>144</v>
      </c>
      <c r="K4" s="372" t="s">
        <v>204</v>
      </c>
      <c r="L4" s="380" t="s">
        <v>105</v>
      </c>
      <c r="M4" s="376" t="s">
        <v>145</v>
      </c>
      <c r="N4" s="376" t="s">
        <v>202</v>
      </c>
      <c r="O4" s="376" t="s">
        <v>44</v>
      </c>
      <c r="P4" s="376" t="s">
        <v>203</v>
      </c>
      <c r="Q4" s="376" t="s">
        <v>49</v>
      </c>
      <c r="R4" s="376" t="s">
        <v>9</v>
      </c>
      <c r="S4" s="860" t="s">
        <v>460</v>
      </c>
      <c r="T4" s="860" t="s">
        <v>458</v>
      </c>
      <c r="U4" s="376" t="s">
        <v>7</v>
      </c>
      <c r="V4" s="376" t="s">
        <v>138</v>
      </c>
      <c r="W4" s="376" t="s">
        <v>10</v>
      </c>
      <c r="X4" s="376" t="s">
        <v>11</v>
      </c>
      <c r="Y4" s="377" t="s">
        <v>142</v>
      </c>
      <c r="Z4" s="377" t="s">
        <v>106</v>
      </c>
      <c r="AA4" s="253" t="s">
        <v>107</v>
      </c>
      <c r="AB4" s="252" t="s">
        <v>6</v>
      </c>
      <c r="AC4" s="47"/>
      <c r="AD4" s="47"/>
      <c r="AE4" s="57"/>
      <c r="AF4" s="57"/>
      <c r="AG4" s="57"/>
      <c r="AH4" s="57"/>
      <c r="AI4" s="57"/>
      <c r="AJ4" s="57"/>
      <c r="AK4" s="57"/>
      <c r="AL4" s="57"/>
      <c r="AM4" s="57"/>
      <c r="AN4" s="57"/>
      <c r="AO4" s="57"/>
      <c r="AP4" s="57"/>
      <c r="AQ4" s="57"/>
      <c r="AR4" s="57"/>
      <c r="AS4" s="57"/>
      <c r="AT4" s="57"/>
      <c r="AU4" s="57"/>
      <c r="AV4" s="57"/>
      <c r="AW4" s="57"/>
      <c r="AX4" s="57"/>
      <c r="AY4" s="57"/>
      <c r="AZ4" s="57"/>
      <c r="BA4" s="57"/>
      <c r="BB4" s="57"/>
      <c r="BC4" s="57"/>
      <c r="BD4" s="57"/>
      <c r="BE4" s="57"/>
      <c r="BF4" s="57"/>
      <c r="BG4" s="57"/>
      <c r="BH4" s="57"/>
      <c r="BI4" s="57"/>
      <c r="BJ4" s="57"/>
      <c r="BK4" s="57"/>
      <c r="BL4" s="57"/>
      <c r="BM4" s="57"/>
      <c r="BN4" s="57"/>
      <c r="BO4" s="57"/>
      <c r="BP4" s="57"/>
      <c r="BQ4" s="57"/>
    </row>
    <row r="5" spans="1:449" s="53" customFormat="1" ht="15">
      <c r="A5" s="278"/>
      <c r="B5" s="366" t="s">
        <v>205</v>
      </c>
      <c r="C5" s="824" t="s">
        <v>217</v>
      </c>
      <c r="D5" s="841"/>
      <c r="E5" s="60">
        <f t="shared" ref="E5:E45" si="0">(L5/$L$46)*D5</f>
        <v>0</v>
      </c>
      <c r="F5" s="842"/>
      <c r="G5" s="584">
        <v>0</v>
      </c>
      <c r="H5" s="826">
        <v>0</v>
      </c>
      <c r="I5" s="848"/>
      <c r="J5" s="848"/>
      <c r="K5" s="373">
        <f>IF(J5&gt;I5,J5-I5,0)</f>
        <v>0</v>
      </c>
      <c r="L5" s="514">
        <f t="shared" ref="L5:L45" si="1">H5*G5</f>
        <v>0</v>
      </c>
      <c r="M5" s="852"/>
      <c r="N5" s="586"/>
      <c r="O5" s="373">
        <f>I5*G5</f>
        <v>0</v>
      </c>
      <c r="P5" s="373"/>
      <c r="Q5" s="373"/>
      <c r="R5" s="373">
        <v>0</v>
      </c>
      <c r="S5" s="373"/>
      <c r="T5" s="373"/>
      <c r="U5" s="373"/>
      <c r="V5" s="373"/>
      <c r="W5" s="373"/>
      <c r="X5" s="373">
        <f>-PV(GasDiscountRate,D5,U5)*G5</f>
        <v>0</v>
      </c>
      <c r="Y5" s="373">
        <f t="shared" ref="Y5:Y45" si="2">IF(L5=0,0,(HLOOKUP(F5,GasACWithoutCC,D5+1,FALSE)))</f>
        <v>0</v>
      </c>
      <c r="Z5" s="373">
        <f t="shared" ref="Z5:Z18" si="3">Y5*L5</f>
        <v>0</v>
      </c>
      <c r="AA5" s="47" t="str">
        <f>IFERROR((Z5)/V5,"")</f>
        <v/>
      </c>
      <c r="AB5" s="47" t="str">
        <f>IFERROR((Z5+X5)/W5,"")</f>
        <v/>
      </c>
      <c r="AC5" s="47"/>
      <c r="AD5" s="47"/>
      <c r="AE5" s="74"/>
      <c r="AF5" s="74"/>
      <c r="AG5" s="74"/>
      <c r="AH5" s="74"/>
      <c r="AI5" s="74"/>
      <c r="AJ5" s="74"/>
      <c r="AK5" s="74"/>
      <c r="AL5" s="74"/>
      <c r="AM5" s="74"/>
      <c r="AN5" s="74"/>
      <c r="AO5" s="74"/>
      <c r="AP5" s="74"/>
      <c r="AQ5" s="74"/>
      <c r="AR5" s="74"/>
      <c r="AS5" s="74"/>
      <c r="AT5" s="74"/>
      <c r="AU5" s="74"/>
      <c r="AV5" s="74"/>
      <c r="AW5" s="74"/>
      <c r="AX5" s="74"/>
      <c r="AY5" s="74"/>
      <c r="AZ5" s="74"/>
      <c r="BA5" s="74"/>
      <c r="BB5" s="74"/>
      <c r="BC5" s="74"/>
      <c r="BD5" s="74"/>
      <c r="BE5" s="74"/>
      <c r="BF5" s="74"/>
      <c r="BG5" s="74"/>
      <c r="BH5" s="74"/>
      <c r="BI5" s="74"/>
      <c r="BJ5" s="74"/>
      <c r="BK5" s="74"/>
      <c r="BL5" s="74"/>
      <c r="BM5" s="74"/>
      <c r="BN5" s="74"/>
      <c r="BO5" s="74"/>
      <c r="BP5" s="74"/>
      <c r="BQ5" s="74"/>
      <c r="BR5" s="74"/>
      <c r="BS5" s="74"/>
      <c r="BT5" s="74"/>
      <c r="BU5" s="74"/>
      <c r="BV5" s="74"/>
      <c r="BW5" s="74"/>
      <c r="BX5" s="74"/>
      <c r="BY5" s="74"/>
      <c r="BZ5" s="74"/>
      <c r="CA5" s="74"/>
      <c r="CB5" s="74"/>
      <c r="CC5" s="74"/>
      <c r="CD5" s="74"/>
      <c r="CE5" s="74"/>
      <c r="CF5" s="74"/>
      <c r="CG5" s="74"/>
      <c r="CH5" s="74"/>
      <c r="CI5" s="74"/>
      <c r="CJ5" s="74"/>
      <c r="CK5" s="74"/>
      <c r="CL5" s="74"/>
      <c r="CM5" s="74"/>
      <c r="CN5" s="74"/>
      <c r="CO5" s="74"/>
      <c r="CP5" s="74"/>
      <c r="CQ5" s="74"/>
      <c r="CR5" s="74"/>
      <c r="CS5" s="74"/>
      <c r="CT5" s="74"/>
      <c r="CU5" s="74"/>
      <c r="CV5" s="74"/>
      <c r="CW5" s="74"/>
      <c r="CX5" s="74"/>
      <c r="CY5" s="74"/>
      <c r="CZ5" s="74"/>
      <c r="DA5" s="74"/>
      <c r="DB5" s="74"/>
      <c r="DC5" s="74"/>
      <c r="DD5" s="74"/>
      <c r="DE5" s="74"/>
      <c r="DF5" s="74"/>
      <c r="DG5" s="74"/>
      <c r="DH5" s="74"/>
      <c r="DI5" s="74"/>
      <c r="DJ5" s="74"/>
      <c r="DK5" s="74"/>
      <c r="DL5" s="74"/>
      <c r="DM5" s="74"/>
      <c r="DN5" s="74"/>
      <c r="DO5" s="74"/>
      <c r="DP5" s="74"/>
      <c r="DQ5" s="74"/>
      <c r="DR5" s="74"/>
      <c r="DS5" s="74"/>
      <c r="DT5" s="74"/>
      <c r="DU5" s="74"/>
      <c r="DV5" s="74"/>
      <c r="DW5" s="74"/>
      <c r="DX5" s="74"/>
      <c r="DY5" s="74"/>
      <c r="DZ5" s="74"/>
      <c r="EA5" s="74"/>
      <c r="EB5" s="74"/>
      <c r="EC5" s="74"/>
      <c r="ED5" s="74"/>
      <c r="EE5" s="74"/>
      <c r="EF5" s="74"/>
      <c r="EG5" s="74"/>
      <c r="EH5" s="74"/>
      <c r="EI5" s="74"/>
      <c r="EJ5" s="74"/>
      <c r="EK5" s="74"/>
      <c r="EL5" s="74"/>
      <c r="EM5" s="74"/>
      <c r="EN5" s="74"/>
      <c r="EO5" s="74"/>
      <c r="EP5" s="74"/>
      <c r="EQ5" s="74"/>
      <c r="ER5" s="74"/>
      <c r="ES5" s="74"/>
      <c r="ET5" s="74"/>
      <c r="EU5" s="74"/>
      <c r="EV5" s="74"/>
      <c r="EW5" s="74"/>
      <c r="EX5" s="74"/>
      <c r="EY5" s="74"/>
      <c r="EZ5" s="74"/>
      <c r="FA5" s="74"/>
      <c r="FB5" s="74"/>
      <c r="FC5" s="74"/>
      <c r="FD5" s="74"/>
      <c r="FE5" s="74"/>
      <c r="FF5" s="74"/>
      <c r="FG5" s="74"/>
      <c r="FH5" s="74"/>
      <c r="FI5" s="74"/>
      <c r="FJ5" s="74"/>
      <c r="FK5" s="74"/>
      <c r="FL5" s="74"/>
      <c r="FM5" s="74"/>
      <c r="FN5" s="74"/>
      <c r="FO5" s="74"/>
      <c r="FP5" s="74"/>
      <c r="FQ5" s="74"/>
      <c r="FR5" s="74"/>
      <c r="FS5" s="74"/>
      <c r="FT5" s="74"/>
      <c r="FU5" s="74"/>
      <c r="FV5" s="74"/>
      <c r="FW5" s="74"/>
      <c r="FX5" s="74"/>
      <c r="FY5" s="74"/>
      <c r="FZ5" s="74"/>
      <c r="GA5" s="74"/>
      <c r="GB5" s="74"/>
      <c r="GC5" s="74"/>
      <c r="GD5" s="74"/>
      <c r="GE5" s="74"/>
      <c r="GF5" s="74"/>
      <c r="GG5" s="74"/>
      <c r="GH5" s="74"/>
      <c r="GI5" s="74"/>
      <c r="GJ5" s="74"/>
      <c r="GK5" s="74"/>
      <c r="GL5" s="74"/>
      <c r="GM5" s="74"/>
      <c r="GN5" s="74"/>
      <c r="GO5" s="74"/>
      <c r="GP5" s="74"/>
      <c r="GQ5" s="74"/>
      <c r="GR5" s="74"/>
      <c r="GS5" s="74"/>
      <c r="GT5" s="74"/>
      <c r="GU5" s="74"/>
      <c r="GV5" s="74"/>
      <c r="GW5" s="74"/>
      <c r="GX5" s="74"/>
      <c r="GY5" s="74"/>
      <c r="GZ5" s="74"/>
      <c r="HA5" s="74"/>
      <c r="HB5" s="74"/>
      <c r="HC5" s="74"/>
      <c r="HD5" s="74"/>
      <c r="HE5" s="74"/>
      <c r="HF5" s="74"/>
      <c r="HG5" s="74"/>
      <c r="HH5" s="74"/>
      <c r="HI5" s="74"/>
      <c r="HJ5" s="74"/>
      <c r="HK5" s="74"/>
      <c r="HL5" s="74"/>
      <c r="HM5" s="74"/>
      <c r="HN5" s="74"/>
      <c r="HO5" s="74"/>
      <c r="HP5" s="74"/>
      <c r="HQ5" s="74"/>
      <c r="HR5" s="74"/>
      <c r="HS5" s="74"/>
      <c r="HT5" s="74"/>
      <c r="HU5" s="74"/>
      <c r="HV5" s="74"/>
      <c r="HW5" s="74"/>
      <c r="HX5" s="74"/>
      <c r="HY5" s="74"/>
      <c r="HZ5" s="74"/>
      <c r="IA5" s="74"/>
      <c r="IB5" s="74"/>
      <c r="IC5" s="74"/>
      <c r="ID5" s="74"/>
      <c r="IE5" s="74"/>
      <c r="IF5" s="74"/>
      <c r="IG5" s="74"/>
      <c r="IH5" s="74"/>
      <c r="II5" s="74"/>
      <c r="IJ5" s="74"/>
      <c r="IK5" s="74"/>
      <c r="IL5" s="74"/>
      <c r="IM5" s="74"/>
      <c r="IN5" s="74"/>
      <c r="IO5" s="74"/>
      <c r="IP5" s="74"/>
      <c r="IQ5" s="74"/>
      <c r="IR5" s="74"/>
      <c r="IS5" s="74"/>
      <c r="IT5" s="74"/>
      <c r="IU5" s="74"/>
      <c r="IV5" s="74"/>
      <c r="IW5" s="74"/>
      <c r="IX5" s="74"/>
      <c r="IY5" s="74"/>
      <c r="IZ5" s="74"/>
      <c r="JA5" s="74"/>
      <c r="JB5" s="74"/>
      <c r="JC5" s="74"/>
      <c r="JD5" s="74"/>
      <c r="JE5" s="74"/>
      <c r="JF5" s="74"/>
      <c r="JG5" s="74"/>
      <c r="JH5" s="74"/>
      <c r="JI5" s="74"/>
      <c r="JJ5" s="74"/>
      <c r="JK5" s="74"/>
      <c r="JL5" s="74"/>
      <c r="JM5" s="74"/>
      <c r="JN5" s="74"/>
      <c r="JO5" s="74"/>
      <c r="JP5" s="74"/>
      <c r="JQ5" s="74"/>
      <c r="JR5" s="74"/>
      <c r="JS5" s="74"/>
      <c r="JT5" s="74"/>
      <c r="JU5" s="74"/>
      <c r="JV5" s="74"/>
      <c r="JW5" s="74"/>
      <c r="JX5" s="74"/>
      <c r="JY5" s="74"/>
      <c r="JZ5" s="74"/>
      <c r="KA5" s="74"/>
      <c r="KB5" s="74"/>
      <c r="KC5" s="74"/>
      <c r="KD5" s="74"/>
      <c r="KE5" s="74"/>
      <c r="KF5" s="74"/>
      <c r="KG5" s="74"/>
      <c r="KH5" s="74"/>
      <c r="KI5" s="74"/>
      <c r="KJ5" s="74"/>
      <c r="KK5" s="74"/>
      <c r="KL5" s="74"/>
      <c r="KM5" s="74"/>
      <c r="KN5" s="74"/>
      <c r="KO5" s="74"/>
      <c r="KP5" s="74"/>
      <c r="KQ5" s="74"/>
      <c r="KR5" s="74"/>
      <c r="KS5" s="74"/>
      <c r="KT5" s="74"/>
      <c r="KU5" s="74"/>
      <c r="KV5" s="74"/>
      <c r="KW5" s="74"/>
      <c r="KX5" s="74"/>
      <c r="KY5" s="74"/>
      <c r="KZ5" s="74"/>
      <c r="LA5" s="74"/>
      <c r="LB5" s="74"/>
      <c r="LC5" s="74"/>
      <c r="LD5" s="74"/>
      <c r="LE5" s="74"/>
      <c r="LF5" s="74"/>
      <c r="LG5" s="74"/>
      <c r="LH5" s="74"/>
      <c r="LI5" s="74"/>
      <c r="LJ5" s="74"/>
      <c r="LK5" s="74"/>
      <c r="LL5" s="74"/>
      <c r="LM5" s="74"/>
      <c r="LN5" s="74"/>
      <c r="LO5" s="74"/>
      <c r="LP5" s="74"/>
      <c r="LQ5" s="74"/>
      <c r="LR5" s="74"/>
      <c r="LS5" s="74"/>
      <c r="LT5" s="74"/>
      <c r="LU5" s="74"/>
      <c r="LV5" s="74"/>
      <c r="LW5" s="74"/>
      <c r="LX5" s="74"/>
      <c r="LY5" s="74"/>
      <c r="LZ5" s="74"/>
      <c r="MA5" s="74"/>
      <c r="MB5" s="74"/>
      <c r="MC5" s="74"/>
      <c r="MD5" s="74"/>
      <c r="ME5" s="74"/>
      <c r="MF5" s="74"/>
      <c r="MG5" s="74"/>
      <c r="MH5" s="74"/>
      <c r="MI5" s="74"/>
      <c r="MJ5" s="74"/>
      <c r="MK5" s="74"/>
      <c r="ML5" s="74"/>
      <c r="MM5" s="74"/>
      <c r="MN5" s="74"/>
      <c r="MO5" s="74"/>
      <c r="MP5" s="74"/>
      <c r="MQ5" s="74"/>
      <c r="MR5" s="74"/>
      <c r="MS5" s="74"/>
      <c r="MT5" s="74"/>
      <c r="MU5" s="74"/>
      <c r="MV5" s="74"/>
      <c r="MW5" s="74"/>
      <c r="MX5" s="74"/>
      <c r="MY5" s="74"/>
      <c r="MZ5" s="74"/>
      <c r="NA5" s="74"/>
      <c r="NB5" s="74"/>
      <c r="NC5" s="74"/>
      <c r="ND5" s="74"/>
      <c r="NE5" s="74"/>
      <c r="NF5" s="74"/>
      <c r="NG5" s="74"/>
      <c r="NH5" s="74"/>
      <c r="NI5" s="74"/>
      <c r="NJ5" s="74"/>
      <c r="NK5" s="74"/>
      <c r="NL5" s="74"/>
      <c r="NM5" s="74"/>
      <c r="NN5" s="74"/>
      <c r="NO5" s="74"/>
      <c r="NP5" s="74"/>
      <c r="NQ5" s="74"/>
      <c r="NR5" s="74"/>
      <c r="NS5" s="74"/>
      <c r="NT5" s="74"/>
      <c r="NU5" s="74"/>
      <c r="NV5" s="74"/>
      <c r="NW5" s="74"/>
      <c r="NX5" s="74"/>
      <c r="NY5" s="74"/>
      <c r="NZ5" s="74"/>
      <c r="OA5" s="74"/>
      <c r="OB5" s="74"/>
      <c r="OC5" s="74"/>
      <c r="OD5" s="74"/>
      <c r="OE5" s="74"/>
      <c r="OF5" s="74"/>
      <c r="OG5" s="74"/>
      <c r="OH5" s="74"/>
      <c r="OI5" s="74"/>
      <c r="OJ5" s="74"/>
      <c r="OK5" s="74"/>
      <c r="OL5" s="74"/>
      <c r="OM5" s="74"/>
      <c r="ON5" s="74"/>
      <c r="OO5" s="74"/>
      <c r="OP5" s="74"/>
      <c r="OQ5" s="74"/>
      <c r="OR5" s="74"/>
      <c r="OS5" s="74"/>
      <c r="OT5" s="74"/>
      <c r="OU5" s="74"/>
      <c r="OV5" s="74"/>
      <c r="OW5" s="74"/>
      <c r="OX5" s="74"/>
      <c r="OY5" s="74"/>
      <c r="OZ5" s="74"/>
      <c r="PA5" s="74"/>
      <c r="PB5" s="74"/>
      <c r="PC5" s="74"/>
      <c r="PD5" s="74"/>
      <c r="PE5" s="74"/>
      <c r="PF5" s="74"/>
      <c r="PG5" s="74"/>
      <c r="PH5" s="74"/>
      <c r="PI5" s="74"/>
      <c r="PJ5" s="74"/>
      <c r="PK5" s="74"/>
      <c r="PL5" s="74"/>
      <c r="PM5" s="74"/>
      <c r="PN5" s="74"/>
      <c r="PO5" s="74"/>
      <c r="PP5" s="74"/>
      <c r="PQ5" s="74"/>
      <c r="PR5" s="74"/>
      <c r="PS5" s="74"/>
      <c r="PT5" s="74"/>
      <c r="PU5" s="74"/>
      <c r="PV5" s="74"/>
      <c r="PW5" s="74"/>
      <c r="PX5" s="74"/>
      <c r="PY5" s="74"/>
      <c r="PZ5" s="74"/>
      <c r="QA5" s="74"/>
      <c r="QB5" s="74"/>
      <c r="QC5" s="74"/>
      <c r="QD5" s="74"/>
      <c r="QE5" s="74"/>
      <c r="QF5" s="74"/>
      <c r="QG5" s="74"/>
    </row>
    <row r="6" spans="1:449" s="54" customFormat="1" ht="15">
      <c r="A6" s="278"/>
      <c r="B6" s="366" t="s">
        <v>205</v>
      </c>
      <c r="C6" s="824" t="s">
        <v>218</v>
      </c>
      <c r="D6" s="824">
        <v>1</v>
      </c>
      <c r="E6" s="60">
        <f t="shared" si="0"/>
        <v>0</v>
      </c>
      <c r="F6" s="825"/>
      <c r="G6" s="585">
        <v>2</v>
      </c>
      <c r="H6" s="826">
        <v>0</v>
      </c>
      <c r="I6" s="827"/>
      <c r="J6" s="827"/>
      <c r="K6" s="373">
        <f t="shared" ref="K6:K45" si="4">IF(J6&gt;I6,J6-I6,0)</f>
        <v>0</v>
      </c>
      <c r="L6" s="514">
        <f t="shared" si="1"/>
        <v>0</v>
      </c>
      <c r="M6" s="853">
        <v>0</v>
      </c>
      <c r="N6" s="579">
        <v>0</v>
      </c>
      <c r="O6" s="373">
        <f t="shared" ref="O6:O45" si="5">I6*G6</f>
        <v>0</v>
      </c>
      <c r="P6" s="373">
        <f t="shared" ref="P6:P18" si="6">K6*G6</f>
        <v>0</v>
      </c>
      <c r="Q6" s="373">
        <f>J6*G6</f>
        <v>0</v>
      </c>
      <c r="R6" s="373">
        <v>0</v>
      </c>
      <c r="S6" s="373">
        <f>SUM(M6:O6)</f>
        <v>0</v>
      </c>
      <c r="T6" s="373">
        <f>M6+N6+Q6</f>
        <v>0</v>
      </c>
      <c r="U6" s="373"/>
      <c r="V6" s="373">
        <f>S6/(1+GasDiscountRate)^1</f>
        <v>0</v>
      </c>
      <c r="W6" s="373">
        <f>T6/(1+GasDiscountRate)^1</f>
        <v>0</v>
      </c>
      <c r="X6" s="373">
        <f t="shared" ref="X6:X45" si="7">-PV(GasDiscountRate,D6,U6)*G6</f>
        <v>0</v>
      </c>
      <c r="Y6" s="373">
        <f t="shared" si="2"/>
        <v>0</v>
      </c>
      <c r="Z6" s="373">
        <f t="shared" si="3"/>
        <v>0</v>
      </c>
      <c r="AA6" s="47" t="str">
        <f t="shared" ref="AA6:AA38" si="8">IFERROR((Z6)/V6,"")</f>
        <v/>
      </c>
      <c r="AB6" s="47" t="str">
        <f t="shared" ref="AB6:AB16" si="9">IFERROR((Z6+X6)/W6,"")</f>
        <v/>
      </c>
      <c r="AC6" s="47"/>
      <c r="AD6" s="47"/>
      <c r="AE6" s="74"/>
      <c r="AF6" s="74"/>
      <c r="AG6" s="74"/>
      <c r="AH6" s="74"/>
      <c r="AI6" s="74"/>
      <c r="AJ6" s="74"/>
      <c r="AK6" s="74"/>
      <c r="AL6" s="74"/>
      <c r="AM6" s="74"/>
      <c r="AN6" s="74"/>
      <c r="AO6" s="74"/>
      <c r="AP6" s="74"/>
      <c r="AQ6" s="74"/>
      <c r="AR6" s="74"/>
      <c r="AS6" s="74"/>
      <c r="AT6" s="74"/>
      <c r="AU6" s="74"/>
      <c r="AV6" s="74"/>
      <c r="AW6" s="74"/>
      <c r="AX6" s="74"/>
      <c r="AY6" s="74"/>
      <c r="AZ6" s="74"/>
      <c r="BA6" s="74"/>
      <c r="BB6" s="74"/>
      <c r="BC6" s="74"/>
      <c r="BD6" s="74"/>
      <c r="BE6" s="74"/>
      <c r="BF6" s="74"/>
      <c r="BG6" s="74"/>
      <c r="BH6" s="74"/>
      <c r="BI6" s="74"/>
      <c r="BJ6" s="74"/>
      <c r="BK6" s="74"/>
      <c r="BL6" s="74"/>
      <c r="BM6" s="74"/>
      <c r="BN6" s="74"/>
      <c r="BO6" s="74"/>
      <c r="BP6" s="74"/>
      <c r="BQ6" s="74"/>
      <c r="BR6" s="74"/>
      <c r="BS6" s="74"/>
      <c r="BT6" s="74"/>
      <c r="BU6" s="74"/>
      <c r="BV6" s="74"/>
      <c r="BW6" s="74"/>
      <c r="BX6" s="74"/>
      <c r="BY6" s="74"/>
      <c r="BZ6" s="74"/>
      <c r="CA6" s="74"/>
      <c r="CB6" s="74"/>
      <c r="CC6" s="74"/>
      <c r="CD6" s="74"/>
      <c r="CE6" s="74"/>
      <c r="CF6" s="74"/>
      <c r="CG6" s="74"/>
      <c r="CH6" s="74"/>
      <c r="CI6" s="74"/>
      <c r="CJ6" s="74"/>
      <c r="CK6" s="74"/>
      <c r="CL6" s="74"/>
      <c r="CM6" s="74"/>
      <c r="CN6" s="74"/>
      <c r="CO6" s="74"/>
      <c r="CP6" s="74"/>
      <c r="CQ6" s="74"/>
      <c r="CR6" s="74"/>
      <c r="CS6" s="74"/>
      <c r="CT6" s="74"/>
      <c r="CU6" s="74"/>
      <c r="CV6" s="74"/>
      <c r="CW6" s="74"/>
      <c r="CX6" s="74"/>
      <c r="CY6" s="74"/>
      <c r="CZ6" s="74"/>
      <c r="DA6" s="74"/>
      <c r="DB6" s="74"/>
      <c r="DC6" s="74"/>
      <c r="DD6" s="74"/>
      <c r="DE6" s="74"/>
      <c r="DF6" s="74"/>
      <c r="DG6" s="74"/>
      <c r="DH6" s="74"/>
      <c r="DI6" s="74"/>
      <c r="DJ6" s="74"/>
      <c r="DK6" s="74"/>
      <c r="DL6" s="74"/>
      <c r="DM6" s="74"/>
      <c r="DN6" s="74"/>
      <c r="DO6" s="74"/>
      <c r="DP6" s="74"/>
      <c r="DQ6" s="74"/>
      <c r="DR6" s="74"/>
      <c r="DS6" s="74"/>
      <c r="DT6" s="74"/>
      <c r="DU6" s="74"/>
      <c r="DV6" s="74"/>
      <c r="DW6" s="74"/>
      <c r="DX6" s="74"/>
      <c r="DY6" s="74"/>
      <c r="DZ6" s="74"/>
      <c r="EA6" s="74"/>
      <c r="EB6" s="74"/>
      <c r="EC6" s="74"/>
      <c r="ED6" s="74"/>
      <c r="EE6" s="74"/>
      <c r="EF6" s="74"/>
      <c r="EG6" s="74"/>
      <c r="EH6" s="74"/>
      <c r="EI6" s="74"/>
      <c r="EJ6" s="74"/>
      <c r="EK6" s="74"/>
      <c r="EL6" s="74"/>
      <c r="EM6" s="74"/>
      <c r="EN6" s="74"/>
      <c r="EO6" s="74"/>
      <c r="EP6" s="74"/>
      <c r="EQ6" s="74"/>
      <c r="ER6" s="74"/>
      <c r="ES6" s="74"/>
      <c r="ET6" s="74"/>
      <c r="EU6" s="74"/>
      <c r="EV6" s="74"/>
      <c r="EW6" s="74"/>
      <c r="EX6" s="74"/>
      <c r="EY6" s="74"/>
      <c r="EZ6" s="74"/>
      <c r="FA6" s="74"/>
      <c r="FB6" s="74"/>
      <c r="FC6" s="74"/>
      <c r="FD6" s="74"/>
      <c r="FE6" s="74"/>
      <c r="FF6" s="74"/>
      <c r="FG6" s="74"/>
      <c r="FH6" s="74"/>
      <c r="FI6" s="74"/>
      <c r="FJ6" s="74"/>
      <c r="FK6" s="74"/>
      <c r="FL6" s="74"/>
      <c r="FM6" s="74"/>
      <c r="FN6" s="74"/>
      <c r="FO6" s="74"/>
      <c r="FP6" s="74"/>
      <c r="FQ6" s="74"/>
      <c r="FR6" s="74"/>
      <c r="FS6" s="74"/>
      <c r="FT6" s="74"/>
      <c r="FU6" s="74"/>
      <c r="FV6" s="74"/>
      <c r="FW6" s="74"/>
      <c r="FX6" s="74"/>
      <c r="FY6" s="74"/>
      <c r="FZ6" s="74"/>
      <c r="GA6" s="74"/>
      <c r="GB6" s="74"/>
      <c r="GC6" s="74"/>
      <c r="GD6" s="74"/>
      <c r="GE6" s="74"/>
      <c r="GF6" s="74"/>
      <c r="GG6" s="74"/>
      <c r="GH6" s="74"/>
      <c r="GI6" s="74"/>
      <c r="GJ6" s="74"/>
      <c r="GK6" s="74"/>
      <c r="GL6" s="74"/>
      <c r="GM6" s="74"/>
      <c r="GN6" s="74"/>
      <c r="GO6" s="74"/>
      <c r="GP6" s="74"/>
      <c r="GQ6" s="74"/>
      <c r="GR6" s="74"/>
      <c r="GS6" s="74"/>
      <c r="GT6" s="74"/>
      <c r="GU6" s="74"/>
      <c r="GV6" s="74"/>
      <c r="GW6" s="74"/>
      <c r="GX6" s="74"/>
      <c r="GY6" s="74"/>
      <c r="GZ6" s="74"/>
      <c r="HA6" s="74"/>
      <c r="HB6" s="74"/>
      <c r="HC6" s="74"/>
      <c r="HD6" s="74"/>
      <c r="HE6" s="74"/>
      <c r="HF6" s="74"/>
      <c r="HG6" s="74"/>
      <c r="HH6" s="74"/>
      <c r="HI6" s="74"/>
      <c r="HJ6" s="74"/>
      <c r="HK6" s="74"/>
      <c r="HL6" s="74"/>
      <c r="HM6" s="74"/>
      <c r="HN6" s="74"/>
      <c r="HO6" s="74"/>
      <c r="HP6" s="74"/>
      <c r="HQ6" s="74"/>
      <c r="HR6" s="74"/>
      <c r="HS6" s="74"/>
      <c r="HT6" s="74"/>
      <c r="HU6" s="74"/>
      <c r="HV6" s="74"/>
      <c r="HW6" s="74"/>
      <c r="HX6" s="74"/>
      <c r="HY6" s="74"/>
      <c r="HZ6" s="74"/>
      <c r="IA6" s="74"/>
      <c r="IB6" s="74"/>
      <c r="IC6" s="74"/>
      <c r="ID6" s="74"/>
      <c r="IE6" s="74"/>
      <c r="IF6" s="74"/>
      <c r="IG6" s="74"/>
      <c r="IH6" s="74"/>
      <c r="II6" s="74"/>
      <c r="IJ6" s="74"/>
      <c r="IK6" s="74"/>
      <c r="IL6" s="74"/>
      <c r="IM6" s="74"/>
      <c r="IN6" s="74"/>
      <c r="IO6" s="74"/>
      <c r="IP6" s="74"/>
      <c r="IQ6" s="74"/>
      <c r="IR6" s="74"/>
      <c r="IS6" s="74"/>
      <c r="IT6" s="74"/>
      <c r="IU6" s="74"/>
      <c r="IV6" s="74"/>
      <c r="IW6" s="74"/>
      <c r="IX6" s="74"/>
      <c r="IY6" s="74"/>
      <c r="IZ6" s="74"/>
      <c r="JA6" s="74"/>
      <c r="JB6" s="74"/>
      <c r="JC6" s="74"/>
      <c r="JD6" s="74"/>
      <c r="JE6" s="74"/>
      <c r="JF6" s="74"/>
      <c r="JG6" s="74"/>
      <c r="JH6" s="74"/>
      <c r="JI6" s="74"/>
      <c r="JJ6" s="74"/>
      <c r="JK6" s="74"/>
      <c r="JL6" s="74"/>
      <c r="JM6" s="74"/>
      <c r="JN6" s="74"/>
      <c r="JO6" s="74"/>
      <c r="JP6" s="74"/>
      <c r="JQ6" s="74"/>
      <c r="JR6" s="74"/>
      <c r="JS6" s="74"/>
      <c r="JT6" s="74"/>
      <c r="JU6" s="74"/>
      <c r="JV6" s="74"/>
      <c r="JW6" s="74"/>
      <c r="JX6" s="74"/>
      <c r="JY6" s="74"/>
      <c r="JZ6" s="74"/>
      <c r="KA6" s="74"/>
      <c r="KB6" s="74"/>
      <c r="KC6" s="74"/>
      <c r="KD6" s="74"/>
      <c r="KE6" s="74"/>
      <c r="KF6" s="74"/>
      <c r="KG6" s="74"/>
      <c r="KH6" s="74"/>
      <c r="KI6" s="74"/>
      <c r="KJ6" s="74"/>
      <c r="KK6" s="74"/>
      <c r="KL6" s="74"/>
      <c r="KM6" s="74"/>
      <c r="KN6" s="74"/>
      <c r="KO6" s="74"/>
      <c r="KP6" s="74"/>
      <c r="KQ6" s="74"/>
      <c r="KR6" s="74"/>
      <c r="KS6" s="74"/>
      <c r="KT6" s="74"/>
      <c r="KU6" s="74"/>
      <c r="KV6" s="74"/>
      <c r="KW6" s="74"/>
      <c r="KX6" s="74"/>
      <c r="KY6" s="74"/>
      <c r="KZ6" s="74"/>
      <c r="LA6" s="74"/>
      <c r="LB6" s="74"/>
      <c r="LC6" s="74"/>
      <c r="LD6" s="74"/>
      <c r="LE6" s="74"/>
      <c r="LF6" s="74"/>
      <c r="LG6" s="74"/>
      <c r="LH6" s="74"/>
      <c r="LI6" s="74"/>
      <c r="LJ6" s="74"/>
      <c r="LK6" s="74"/>
      <c r="LL6" s="74"/>
      <c r="LM6" s="74"/>
      <c r="LN6" s="74"/>
      <c r="LO6" s="74"/>
      <c r="LP6" s="74"/>
      <c r="LQ6" s="74"/>
      <c r="LR6" s="74"/>
      <c r="LS6" s="74"/>
      <c r="LT6" s="74"/>
      <c r="LU6" s="74"/>
      <c r="LV6" s="74"/>
      <c r="LW6" s="74"/>
      <c r="LX6" s="74"/>
      <c r="LY6" s="74"/>
      <c r="LZ6" s="74"/>
      <c r="MA6" s="74"/>
      <c r="MB6" s="74"/>
      <c r="MC6" s="74"/>
      <c r="MD6" s="74"/>
      <c r="ME6" s="74"/>
      <c r="MF6" s="74"/>
      <c r="MG6" s="74"/>
      <c r="MH6" s="74"/>
      <c r="MI6" s="74"/>
      <c r="MJ6" s="74"/>
      <c r="MK6" s="74"/>
      <c r="ML6" s="74"/>
      <c r="MM6" s="74"/>
      <c r="MN6" s="74"/>
      <c r="MO6" s="74"/>
      <c r="MP6" s="74"/>
      <c r="MQ6" s="74"/>
      <c r="MR6" s="74"/>
      <c r="MS6" s="74"/>
      <c r="MT6" s="74"/>
      <c r="MU6" s="74"/>
      <c r="MV6" s="74"/>
      <c r="MW6" s="74"/>
      <c r="MX6" s="74"/>
      <c r="MY6" s="74"/>
      <c r="MZ6" s="74"/>
      <c r="NA6" s="74"/>
      <c r="NB6" s="74"/>
      <c r="NC6" s="74"/>
      <c r="ND6" s="74"/>
      <c r="NE6" s="74"/>
      <c r="NF6" s="74"/>
      <c r="NG6" s="74"/>
      <c r="NH6" s="74"/>
      <c r="NI6" s="74"/>
      <c r="NJ6" s="74"/>
      <c r="NK6" s="74"/>
      <c r="NL6" s="74"/>
      <c r="NM6" s="74"/>
      <c r="NN6" s="74"/>
      <c r="NO6" s="74"/>
      <c r="NP6" s="74"/>
      <c r="NQ6" s="74"/>
      <c r="NR6" s="74"/>
      <c r="NS6" s="74"/>
      <c r="NT6" s="74"/>
      <c r="NU6" s="74"/>
      <c r="NV6" s="74"/>
      <c r="NW6" s="74"/>
      <c r="NX6" s="74"/>
      <c r="NY6" s="74"/>
      <c r="NZ6" s="74"/>
      <c r="OA6" s="74"/>
      <c r="OB6" s="74"/>
      <c r="OC6" s="74"/>
      <c r="OD6" s="74"/>
      <c r="OE6" s="74"/>
      <c r="OF6" s="74"/>
      <c r="OG6" s="74"/>
      <c r="OH6" s="74"/>
      <c r="OI6" s="74"/>
      <c r="OJ6" s="74"/>
      <c r="OK6" s="74"/>
      <c r="OL6" s="74"/>
      <c r="OM6" s="74"/>
      <c r="ON6" s="74"/>
      <c r="OO6" s="74"/>
      <c r="OP6" s="74"/>
      <c r="OQ6" s="74"/>
      <c r="OR6" s="74"/>
      <c r="OS6" s="74"/>
      <c r="OT6" s="74"/>
      <c r="OU6" s="74"/>
      <c r="OV6" s="74"/>
      <c r="OW6" s="74"/>
      <c r="OX6" s="74"/>
      <c r="OY6" s="74"/>
      <c r="OZ6" s="74"/>
      <c r="PA6" s="74"/>
      <c r="PB6" s="74"/>
      <c r="PC6" s="74"/>
      <c r="PD6" s="74"/>
      <c r="PE6" s="74"/>
      <c r="PF6" s="74"/>
      <c r="PG6" s="74"/>
      <c r="PH6" s="74"/>
      <c r="PI6" s="74"/>
      <c r="PJ6" s="74"/>
      <c r="PK6" s="74"/>
      <c r="PL6" s="74"/>
      <c r="PM6" s="74"/>
      <c r="PN6" s="74"/>
      <c r="PO6" s="74"/>
      <c r="PP6" s="74"/>
      <c r="PQ6" s="74"/>
      <c r="PR6" s="74"/>
      <c r="PS6" s="74"/>
      <c r="PT6" s="74"/>
      <c r="PU6" s="74"/>
      <c r="PV6" s="74"/>
      <c r="PW6" s="74"/>
      <c r="PX6" s="74"/>
      <c r="PY6" s="74"/>
      <c r="PZ6" s="74"/>
      <c r="QA6" s="74"/>
      <c r="QB6" s="74"/>
      <c r="QC6" s="74"/>
      <c r="QD6" s="74"/>
      <c r="QE6" s="74"/>
      <c r="QF6" s="74"/>
      <c r="QG6" s="74"/>
    </row>
    <row r="7" spans="1:449" s="54" customFormat="1" ht="15">
      <c r="A7" s="278"/>
      <c r="B7" s="366" t="s">
        <v>205</v>
      </c>
      <c r="C7" s="513" t="s">
        <v>275</v>
      </c>
      <c r="D7" s="513">
        <v>18</v>
      </c>
      <c r="E7" s="60">
        <f t="shared" si="0"/>
        <v>1.9024985507060703</v>
      </c>
      <c r="F7" s="509" t="s">
        <v>469</v>
      </c>
      <c r="G7" s="512">
        <v>60</v>
      </c>
      <c r="H7" s="510">
        <v>66</v>
      </c>
      <c r="I7" s="578">
        <v>600</v>
      </c>
      <c r="J7" s="578">
        <v>600</v>
      </c>
      <c r="K7" s="373">
        <f t="shared" si="4"/>
        <v>0</v>
      </c>
      <c r="L7" s="514">
        <f t="shared" si="1"/>
        <v>3960</v>
      </c>
      <c r="M7" s="853">
        <v>8951.5546839994277</v>
      </c>
      <c r="N7" s="579">
        <v>7200</v>
      </c>
      <c r="O7" s="373">
        <f t="shared" si="5"/>
        <v>36000</v>
      </c>
      <c r="P7" s="373">
        <f t="shared" si="6"/>
        <v>0</v>
      </c>
      <c r="Q7" s="373">
        <f t="shared" ref="Q7:Q45" si="10">J7*G7</f>
        <v>36000</v>
      </c>
      <c r="R7" s="373">
        <v>0</v>
      </c>
      <c r="S7" s="373">
        <f t="shared" ref="S7:S45" si="11">SUM(M7:O7)</f>
        <v>52151.554683999428</v>
      </c>
      <c r="T7" s="373">
        <f t="shared" ref="T7:T45" si="12">M7+N7+Q7</f>
        <v>52151.554683999428</v>
      </c>
      <c r="U7" s="373">
        <v>0</v>
      </c>
      <c r="V7" s="373">
        <f t="shared" ref="V7:V45" si="13">S7/(1+GasDiscountRate)^1</f>
        <v>48378.065569572747</v>
      </c>
      <c r="W7" s="373">
        <f t="shared" ref="W7:W45" si="14">T7/(1+GasDiscountRate)^1</f>
        <v>48378.065569572747</v>
      </c>
      <c r="X7" s="373">
        <f t="shared" si="7"/>
        <v>0</v>
      </c>
      <c r="Y7" s="373">
        <f t="shared" si="2"/>
        <v>10.744567851343792</v>
      </c>
      <c r="Z7" s="373">
        <f>Y7*L7</f>
        <v>42548.488691321414</v>
      </c>
      <c r="AA7" s="47">
        <f t="shared" si="8"/>
        <v>0.87949958706249243</v>
      </c>
      <c r="AB7" s="47">
        <f t="shared" si="9"/>
        <v>0.87949958706249243</v>
      </c>
      <c r="AC7" s="47"/>
      <c r="AD7" s="47"/>
      <c r="AE7" s="74"/>
      <c r="AF7" s="74"/>
      <c r="AG7" s="74"/>
      <c r="AH7" s="74"/>
      <c r="AI7" s="74"/>
      <c r="AJ7" s="74"/>
      <c r="AK7" s="74"/>
      <c r="AL7" s="74"/>
      <c r="AM7" s="74"/>
      <c r="AN7" s="74"/>
      <c r="AO7" s="74"/>
      <c r="AP7" s="74"/>
      <c r="AQ7" s="74"/>
      <c r="AR7" s="74"/>
      <c r="AS7" s="74"/>
      <c r="AT7" s="74"/>
      <c r="AU7" s="74"/>
      <c r="AV7" s="74"/>
      <c r="AW7" s="74"/>
      <c r="AX7" s="74"/>
      <c r="AY7" s="74"/>
      <c r="AZ7" s="74"/>
      <c r="BA7" s="74"/>
      <c r="BB7" s="74"/>
      <c r="BC7" s="74"/>
      <c r="BD7" s="74"/>
      <c r="BE7" s="74"/>
      <c r="BF7" s="74"/>
      <c r="BG7" s="74"/>
      <c r="BH7" s="74"/>
      <c r="BI7" s="74"/>
      <c r="BJ7" s="74"/>
      <c r="BK7" s="74"/>
      <c r="BL7" s="74"/>
      <c r="BM7" s="74"/>
      <c r="BN7" s="74"/>
      <c r="BO7" s="74"/>
      <c r="BP7" s="74"/>
      <c r="BQ7" s="74"/>
      <c r="BR7" s="74"/>
      <c r="BS7" s="74"/>
      <c r="BT7" s="74"/>
      <c r="BU7" s="74"/>
      <c r="BV7" s="74"/>
      <c r="BW7" s="74"/>
      <c r="BX7" s="74"/>
      <c r="BY7" s="74"/>
      <c r="BZ7" s="74"/>
      <c r="CA7" s="74"/>
      <c r="CB7" s="74"/>
      <c r="CC7" s="74"/>
      <c r="CD7" s="74"/>
      <c r="CE7" s="74"/>
      <c r="CF7" s="74"/>
      <c r="CG7" s="74"/>
      <c r="CH7" s="74"/>
      <c r="CI7" s="74"/>
      <c r="CJ7" s="74"/>
      <c r="CK7" s="74"/>
      <c r="CL7" s="74"/>
      <c r="CM7" s="74"/>
      <c r="CN7" s="74"/>
      <c r="CO7" s="74"/>
      <c r="CP7" s="74"/>
      <c r="CQ7" s="74"/>
      <c r="CR7" s="74"/>
      <c r="CS7" s="74"/>
      <c r="CT7" s="74"/>
      <c r="CU7" s="74"/>
      <c r="CV7" s="74"/>
      <c r="CW7" s="74"/>
      <c r="CX7" s="74"/>
      <c r="CY7" s="74"/>
      <c r="CZ7" s="74"/>
      <c r="DA7" s="74"/>
      <c r="DB7" s="74"/>
      <c r="DC7" s="74"/>
      <c r="DD7" s="74"/>
      <c r="DE7" s="74"/>
      <c r="DF7" s="74"/>
      <c r="DG7" s="74"/>
      <c r="DH7" s="74"/>
      <c r="DI7" s="74"/>
      <c r="DJ7" s="74"/>
      <c r="DK7" s="74"/>
      <c r="DL7" s="74"/>
      <c r="DM7" s="74"/>
      <c r="DN7" s="74"/>
      <c r="DO7" s="74"/>
      <c r="DP7" s="74"/>
      <c r="DQ7" s="74"/>
      <c r="DR7" s="74"/>
      <c r="DS7" s="74"/>
      <c r="DT7" s="74"/>
      <c r="DU7" s="74"/>
      <c r="DV7" s="74"/>
      <c r="DW7" s="74"/>
      <c r="DX7" s="74"/>
      <c r="DY7" s="74"/>
      <c r="DZ7" s="74"/>
      <c r="EA7" s="74"/>
      <c r="EB7" s="74"/>
      <c r="EC7" s="74"/>
      <c r="ED7" s="74"/>
      <c r="EE7" s="74"/>
      <c r="EF7" s="74"/>
      <c r="EG7" s="74"/>
      <c r="EH7" s="74"/>
      <c r="EI7" s="74"/>
      <c r="EJ7" s="74"/>
      <c r="EK7" s="74"/>
      <c r="EL7" s="74"/>
      <c r="EM7" s="74"/>
      <c r="EN7" s="74"/>
      <c r="EO7" s="74"/>
      <c r="EP7" s="74"/>
      <c r="EQ7" s="74"/>
      <c r="ER7" s="74"/>
      <c r="ES7" s="74"/>
      <c r="ET7" s="74"/>
      <c r="EU7" s="74"/>
      <c r="EV7" s="74"/>
      <c r="EW7" s="74"/>
      <c r="EX7" s="74"/>
      <c r="EY7" s="74"/>
      <c r="EZ7" s="74"/>
      <c r="FA7" s="74"/>
      <c r="FB7" s="74"/>
      <c r="FC7" s="74"/>
      <c r="FD7" s="74"/>
      <c r="FE7" s="74"/>
      <c r="FF7" s="74"/>
      <c r="FG7" s="74"/>
      <c r="FH7" s="74"/>
      <c r="FI7" s="74"/>
      <c r="FJ7" s="74"/>
      <c r="FK7" s="74"/>
      <c r="FL7" s="74"/>
      <c r="FM7" s="74"/>
      <c r="FN7" s="74"/>
      <c r="FO7" s="74"/>
      <c r="FP7" s="74"/>
      <c r="FQ7" s="74"/>
      <c r="FR7" s="74"/>
      <c r="FS7" s="74"/>
      <c r="FT7" s="74"/>
      <c r="FU7" s="74"/>
      <c r="FV7" s="74"/>
      <c r="FW7" s="74"/>
      <c r="FX7" s="74"/>
      <c r="FY7" s="74"/>
      <c r="FZ7" s="74"/>
      <c r="GA7" s="74"/>
      <c r="GB7" s="74"/>
      <c r="GC7" s="74"/>
      <c r="GD7" s="74"/>
      <c r="GE7" s="74"/>
      <c r="GF7" s="74"/>
      <c r="GG7" s="74"/>
      <c r="GH7" s="74"/>
      <c r="GI7" s="74"/>
      <c r="GJ7" s="74"/>
      <c r="GK7" s="74"/>
      <c r="GL7" s="74"/>
      <c r="GM7" s="74"/>
      <c r="GN7" s="74"/>
      <c r="GO7" s="74"/>
      <c r="GP7" s="74"/>
      <c r="GQ7" s="74"/>
      <c r="GR7" s="74"/>
      <c r="GS7" s="74"/>
      <c r="GT7" s="74"/>
      <c r="GU7" s="74"/>
      <c r="GV7" s="74"/>
      <c r="GW7" s="74"/>
      <c r="GX7" s="74"/>
      <c r="GY7" s="74"/>
      <c r="GZ7" s="74"/>
      <c r="HA7" s="74"/>
      <c r="HB7" s="74"/>
      <c r="HC7" s="74"/>
      <c r="HD7" s="74"/>
      <c r="HE7" s="74"/>
      <c r="HF7" s="74"/>
      <c r="HG7" s="74"/>
      <c r="HH7" s="74"/>
      <c r="HI7" s="74"/>
      <c r="HJ7" s="74"/>
      <c r="HK7" s="74"/>
      <c r="HL7" s="74"/>
      <c r="HM7" s="74"/>
      <c r="HN7" s="74"/>
      <c r="HO7" s="74"/>
      <c r="HP7" s="74"/>
      <c r="HQ7" s="74"/>
      <c r="HR7" s="74"/>
      <c r="HS7" s="74"/>
      <c r="HT7" s="74"/>
      <c r="HU7" s="74"/>
      <c r="HV7" s="74"/>
      <c r="HW7" s="74"/>
      <c r="HX7" s="74"/>
      <c r="HY7" s="74"/>
      <c r="HZ7" s="74"/>
      <c r="IA7" s="74"/>
      <c r="IB7" s="74"/>
      <c r="IC7" s="74"/>
      <c r="ID7" s="74"/>
      <c r="IE7" s="74"/>
      <c r="IF7" s="74"/>
      <c r="IG7" s="74"/>
      <c r="IH7" s="74"/>
      <c r="II7" s="74"/>
      <c r="IJ7" s="74"/>
      <c r="IK7" s="74"/>
      <c r="IL7" s="74"/>
      <c r="IM7" s="74"/>
      <c r="IN7" s="74"/>
      <c r="IO7" s="74"/>
      <c r="IP7" s="74"/>
      <c r="IQ7" s="74"/>
      <c r="IR7" s="74"/>
      <c r="IS7" s="74"/>
      <c r="IT7" s="74"/>
      <c r="IU7" s="74"/>
      <c r="IV7" s="74"/>
      <c r="IW7" s="74"/>
      <c r="IX7" s="74"/>
      <c r="IY7" s="74"/>
      <c r="IZ7" s="74"/>
      <c r="JA7" s="74"/>
      <c r="JB7" s="74"/>
      <c r="JC7" s="74"/>
      <c r="JD7" s="74"/>
      <c r="JE7" s="74"/>
      <c r="JF7" s="74"/>
      <c r="JG7" s="74"/>
      <c r="JH7" s="74"/>
      <c r="JI7" s="74"/>
      <c r="JJ7" s="74"/>
      <c r="JK7" s="74"/>
      <c r="JL7" s="74"/>
      <c r="JM7" s="74"/>
      <c r="JN7" s="74"/>
      <c r="JO7" s="74"/>
      <c r="JP7" s="74"/>
      <c r="JQ7" s="74"/>
      <c r="JR7" s="74"/>
      <c r="JS7" s="74"/>
      <c r="JT7" s="74"/>
      <c r="JU7" s="74"/>
      <c r="JV7" s="74"/>
      <c r="JW7" s="74"/>
      <c r="JX7" s="74"/>
      <c r="JY7" s="74"/>
      <c r="JZ7" s="74"/>
      <c r="KA7" s="74"/>
      <c r="KB7" s="74"/>
      <c r="KC7" s="74"/>
      <c r="KD7" s="74"/>
      <c r="KE7" s="74"/>
      <c r="KF7" s="74"/>
      <c r="KG7" s="74"/>
      <c r="KH7" s="74"/>
      <c r="KI7" s="74"/>
      <c r="KJ7" s="74"/>
      <c r="KK7" s="74"/>
      <c r="KL7" s="74"/>
      <c r="KM7" s="74"/>
      <c r="KN7" s="74"/>
      <c r="KO7" s="74"/>
      <c r="KP7" s="74"/>
      <c r="KQ7" s="74"/>
      <c r="KR7" s="74"/>
      <c r="KS7" s="74"/>
      <c r="KT7" s="74"/>
      <c r="KU7" s="74"/>
      <c r="KV7" s="74"/>
      <c r="KW7" s="74"/>
      <c r="KX7" s="74"/>
      <c r="KY7" s="74"/>
      <c r="KZ7" s="74"/>
      <c r="LA7" s="74"/>
      <c r="LB7" s="74"/>
      <c r="LC7" s="74"/>
      <c r="LD7" s="74"/>
      <c r="LE7" s="74"/>
      <c r="LF7" s="74"/>
      <c r="LG7" s="74"/>
      <c r="LH7" s="74"/>
      <c r="LI7" s="74"/>
      <c r="LJ7" s="74"/>
      <c r="LK7" s="74"/>
      <c r="LL7" s="74"/>
      <c r="LM7" s="74"/>
      <c r="LN7" s="74"/>
      <c r="LO7" s="74"/>
      <c r="LP7" s="74"/>
      <c r="LQ7" s="74"/>
      <c r="LR7" s="74"/>
      <c r="LS7" s="74"/>
      <c r="LT7" s="74"/>
      <c r="LU7" s="74"/>
      <c r="LV7" s="74"/>
      <c r="LW7" s="74"/>
      <c r="LX7" s="74"/>
      <c r="LY7" s="74"/>
      <c r="LZ7" s="74"/>
      <c r="MA7" s="74"/>
      <c r="MB7" s="74"/>
      <c r="MC7" s="74"/>
      <c r="MD7" s="74"/>
      <c r="ME7" s="74"/>
      <c r="MF7" s="74"/>
      <c r="MG7" s="74"/>
      <c r="MH7" s="74"/>
      <c r="MI7" s="74"/>
      <c r="MJ7" s="74"/>
      <c r="MK7" s="74"/>
      <c r="ML7" s="74"/>
      <c r="MM7" s="74"/>
      <c r="MN7" s="74"/>
      <c r="MO7" s="74"/>
      <c r="MP7" s="74"/>
      <c r="MQ7" s="74"/>
      <c r="MR7" s="74"/>
      <c r="MS7" s="74"/>
      <c r="MT7" s="74"/>
      <c r="MU7" s="74"/>
      <c r="MV7" s="74"/>
      <c r="MW7" s="74"/>
      <c r="MX7" s="74"/>
      <c r="MY7" s="74"/>
      <c r="MZ7" s="74"/>
      <c r="NA7" s="74"/>
      <c r="NB7" s="74"/>
      <c r="NC7" s="74"/>
      <c r="ND7" s="74"/>
      <c r="NE7" s="74"/>
      <c r="NF7" s="74"/>
      <c r="NG7" s="74"/>
      <c r="NH7" s="74"/>
      <c r="NI7" s="74"/>
      <c r="NJ7" s="74"/>
      <c r="NK7" s="74"/>
      <c r="NL7" s="74"/>
      <c r="NM7" s="74"/>
      <c r="NN7" s="74"/>
      <c r="NO7" s="74"/>
      <c r="NP7" s="74"/>
      <c r="NQ7" s="74"/>
      <c r="NR7" s="74"/>
      <c r="NS7" s="74"/>
      <c r="NT7" s="74"/>
      <c r="NU7" s="74"/>
      <c r="NV7" s="74"/>
      <c r="NW7" s="74"/>
      <c r="NX7" s="74"/>
      <c r="NY7" s="74"/>
      <c r="NZ7" s="74"/>
      <c r="OA7" s="74"/>
      <c r="OB7" s="74"/>
      <c r="OC7" s="74"/>
      <c r="OD7" s="74"/>
      <c r="OE7" s="74"/>
      <c r="OF7" s="74"/>
      <c r="OG7" s="74"/>
      <c r="OH7" s="74"/>
      <c r="OI7" s="74"/>
      <c r="OJ7" s="74"/>
      <c r="OK7" s="74"/>
      <c r="OL7" s="74"/>
      <c r="OM7" s="74"/>
      <c r="ON7" s="74"/>
      <c r="OO7" s="74"/>
      <c r="OP7" s="74"/>
      <c r="OQ7" s="74"/>
      <c r="OR7" s="74"/>
      <c r="OS7" s="74"/>
      <c r="OT7" s="74"/>
      <c r="OU7" s="74"/>
      <c r="OV7" s="74"/>
      <c r="OW7" s="74"/>
      <c r="OX7" s="74"/>
      <c r="OY7" s="74"/>
      <c r="OZ7" s="74"/>
      <c r="PA7" s="74"/>
      <c r="PB7" s="74"/>
      <c r="PC7" s="74"/>
      <c r="PD7" s="74"/>
      <c r="PE7" s="74"/>
      <c r="PF7" s="74"/>
      <c r="PG7" s="74"/>
      <c r="PH7" s="74"/>
      <c r="PI7" s="74"/>
      <c r="PJ7" s="74"/>
      <c r="PK7" s="74"/>
      <c r="PL7" s="74"/>
      <c r="PM7" s="74"/>
      <c r="PN7" s="74"/>
      <c r="PO7" s="74"/>
      <c r="PP7" s="74"/>
      <c r="PQ7" s="74"/>
      <c r="PR7" s="74"/>
      <c r="PS7" s="74"/>
      <c r="PT7" s="74"/>
      <c r="PU7" s="74"/>
      <c r="PV7" s="74"/>
      <c r="PW7" s="74"/>
      <c r="PX7" s="74"/>
      <c r="PY7" s="74"/>
      <c r="PZ7" s="74"/>
      <c r="QA7" s="74"/>
      <c r="QB7" s="74"/>
      <c r="QC7" s="74"/>
      <c r="QD7" s="74"/>
      <c r="QE7" s="74"/>
      <c r="QF7" s="74"/>
      <c r="QG7" s="74"/>
    </row>
    <row r="8" spans="1:449" s="54" customFormat="1" ht="15">
      <c r="A8" s="278"/>
      <c r="B8" s="366" t="s">
        <v>205</v>
      </c>
      <c r="C8" s="513" t="s">
        <v>276</v>
      </c>
      <c r="D8" s="513">
        <v>18</v>
      </c>
      <c r="E8" s="60">
        <f t="shared" si="0"/>
        <v>0</v>
      </c>
      <c r="F8" s="509" t="s">
        <v>469</v>
      </c>
      <c r="G8" s="512">
        <v>0</v>
      </c>
      <c r="H8" s="510">
        <v>89</v>
      </c>
      <c r="I8" s="578">
        <v>692</v>
      </c>
      <c r="J8" s="578">
        <v>692</v>
      </c>
      <c r="K8" s="373">
        <f t="shared" si="4"/>
        <v>0</v>
      </c>
      <c r="L8" s="514">
        <f t="shared" si="1"/>
        <v>0</v>
      </c>
      <c r="M8" s="853">
        <v>0</v>
      </c>
      <c r="N8" s="579">
        <v>0</v>
      </c>
      <c r="O8" s="373">
        <f t="shared" si="5"/>
        <v>0</v>
      </c>
      <c r="P8" s="373">
        <f t="shared" si="6"/>
        <v>0</v>
      </c>
      <c r="Q8" s="373">
        <f t="shared" si="10"/>
        <v>0</v>
      </c>
      <c r="R8" s="373">
        <v>0</v>
      </c>
      <c r="S8" s="373">
        <f t="shared" si="11"/>
        <v>0</v>
      </c>
      <c r="T8" s="373">
        <f t="shared" si="12"/>
        <v>0</v>
      </c>
      <c r="U8" s="373">
        <v>0</v>
      </c>
      <c r="V8" s="373">
        <f t="shared" si="13"/>
        <v>0</v>
      </c>
      <c r="W8" s="373">
        <f t="shared" si="14"/>
        <v>0</v>
      </c>
      <c r="X8" s="373">
        <f t="shared" si="7"/>
        <v>0</v>
      </c>
      <c r="Y8" s="373">
        <f t="shared" si="2"/>
        <v>0</v>
      </c>
      <c r="Z8" s="373">
        <f t="shared" si="3"/>
        <v>0</v>
      </c>
      <c r="AA8" s="47" t="str">
        <f t="shared" si="8"/>
        <v/>
      </c>
      <c r="AB8" s="47" t="str">
        <f t="shared" si="9"/>
        <v/>
      </c>
      <c r="AC8" s="47"/>
      <c r="AD8" s="47"/>
      <c r="AE8" s="74"/>
      <c r="AF8" s="74"/>
      <c r="AG8" s="74"/>
      <c r="AH8" s="74"/>
      <c r="AI8" s="74"/>
      <c r="AJ8" s="74"/>
      <c r="AK8" s="74"/>
      <c r="AL8" s="74"/>
      <c r="AM8" s="74"/>
      <c r="AN8" s="74"/>
      <c r="AO8" s="74"/>
      <c r="AP8" s="74"/>
      <c r="AQ8" s="74"/>
      <c r="AR8" s="74"/>
      <c r="AS8" s="74"/>
      <c r="AT8" s="74"/>
      <c r="AU8" s="74"/>
      <c r="AV8" s="74"/>
      <c r="AW8" s="74"/>
      <c r="AX8" s="74"/>
      <c r="AY8" s="74"/>
      <c r="AZ8" s="74"/>
      <c r="BA8" s="74"/>
      <c r="BB8" s="74"/>
      <c r="BC8" s="74"/>
      <c r="BD8" s="74"/>
      <c r="BE8" s="74"/>
      <c r="BF8" s="74"/>
      <c r="BG8" s="74"/>
      <c r="BH8" s="74"/>
      <c r="BI8" s="74"/>
      <c r="BJ8" s="74"/>
      <c r="BK8" s="74"/>
      <c r="BL8" s="74"/>
      <c r="BM8" s="74"/>
      <c r="BN8" s="74"/>
      <c r="BO8" s="74"/>
      <c r="BP8" s="74"/>
      <c r="BQ8" s="74"/>
      <c r="BR8" s="74"/>
      <c r="BS8" s="74"/>
      <c r="BT8" s="74"/>
      <c r="BU8" s="74"/>
      <c r="BV8" s="74"/>
      <c r="BW8" s="74"/>
      <c r="BX8" s="74"/>
      <c r="BY8" s="74"/>
      <c r="BZ8" s="74"/>
      <c r="CA8" s="74"/>
      <c r="CB8" s="74"/>
      <c r="CC8" s="74"/>
      <c r="CD8" s="74"/>
      <c r="CE8" s="74"/>
      <c r="CF8" s="74"/>
      <c r="CG8" s="74"/>
      <c r="CH8" s="74"/>
      <c r="CI8" s="74"/>
      <c r="CJ8" s="74"/>
      <c r="CK8" s="74"/>
      <c r="CL8" s="74"/>
      <c r="CM8" s="74"/>
      <c r="CN8" s="74"/>
      <c r="CO8" s="74"/>
      <c r="CP8" s="74"/>
      <c r="CQ8" s="74"/>
      <c r="CR8" s="74"/>
      <c r="CS8" s="74"/>
      <c r="CT8" s="74"/>
      <c r="CU8" s="74"/>
      <c r="CV8" s="74"/>
      <c r="CW8" s="74"/>
      <c r="CX8" s="74"/>
      <c r="CY8" s="74"/>
      <c r="CZ8" s="74"/>
      <c r="DA8" s="74"/>
      <c r="DB8" s="74"/>
      <c r="DC8" s="74"/>
      <c r="DD8" s="74"/>
      <c r="DE8" s="74"/>
      <c r="DF8" s="74"/>
      <c r="DG8" s="74"/>
      <c r="DH8" s="74"/>
      <c r="DI8" s="74"/>
      <c r="DJ8" s="74"/>
      <c r="DK8" s="74"/>
      <c r="DL8" s="74"/>
      <c r="DM8" s="74"/>
      <c r="DN8" s="74"/>
      <c r="DO8" s="74"/>
      <c r="DP8" s="74"/>
      <c r="DQ8" s="74"/>
      <c r="DR8" s="74"/>
      <c r="DS8" s="74"/>
      <c r="DT8" s="74"/>
      <c r="DU8" s="74"/>
      <c r="DV8" s="74"/>
      <c r="DW8" s="74"/>
      <c r="DX8" s="74"/>
      <c r="DY8" s="74"/>
      <c r="DZ8" s="74"/>
      <c r="EA8" s="74"/>
      <c r="EB8" s="74"/>
      <c r="EC8" s="74"/>
      <c r="ED8" s="74"/>
      <c r="EE8" s="74"/>
      <c r="EF8" s="74"/>
      <c r="EG8" s="74"/>
      <c r="EH8" s="74"/>
      <c r="EI8" s="74"/>
      <c r="EJ8" s="74"/>
      <c r="EK8" s="74"/>
      <c r="EL8" s="74"/>
      <c r="EM8" s="74"/>
      <c r="EN8" s="74"/>
      <c r="EO8" s="74"/>
      <c r="EP8" s="74"/>
      <c r="EQ8" s="74"/>
      <c r="ER8" s="74"/>
      <c r="ES8" s="74"/>
      <c r="ET8" s="74"/>
      <c r="EU8" s="74"/>
      <c r="EV8" s="74"/>
      <c r="EW8" s="74"/>
      <c r="EX8" s="74"/>
      <c r="EY8" s="74"/>
      <c r="EZ8" s="74"/>
      <c r="FA8" s="74"/>
      <c r="FB8" s="74"/>
      <c r="FC8" s="74"/>
      <c r="FD8" s="74"/>
      <c r="FE8" s="74"/>
      <c r="FF8" s="74"/>
      <c r="FG8" s="74"/>
      <c r="FH8" s="74"/>
      <c r="FI8" s="74"/>
      <c r="FJ8" s="74"/>
      <c r="FK8" s="74"/>
      <c r="FL8" s="74"/>
      <c r="FM8" s="74"/>
      <c r="FN8" s="74"/>
      <c r="FO8" s="74"/>
      <c r="FP8" s="74"/>
      <c r="FQ8" s="74"/>
      <c r="FR8" s="74"/>
      <c r="FS8" s="74"/>
      <c r="FT8" s="74"/>
      <c r="FU8" s="74"/>
      <c r="FV8" s="74"/>
      <c r="FW8" s="74"/>
      <c r="FX8" s="74"/>
      <c r="FY8" s="74"/>
      <c r="FZ8" s="74"/>
      <c r="GA8" s="74"/>
      <c r="GB8" s="74"/>
      <c r="GC8" s="74"/>
      <c r="GD8" s="74"/>
      <c r="GE8" s="74"/>
      <c r="GF8" s="74"/>
      <c r="GG8" s="74"/>
      <c r="GH8" s="74"/>
      <c r="GI8" s="74"/>
      <c r="GJ8" s="74"/>
      <c r="GK8" s="74"/>
      <c r="GL8" s="74"/>
      <c r="GM8" s="74"/>
      <c r="GN8" s="74"/>
      <c r="GO8" s="74"/>
      <c r="GP8" s="74"/>
      <c r="GQ8" s="74"/>
      <c r="GR8" s="74"/>
      <c r="GS8" s="74"/>
      <c r="GT8" s="74"/>
      <c r="GU8" s="74"/>
      <c r="GV8" s="74"/>
      <c r="GW8" s="74"/>
      <c r="GX8" s="74"/>
      <c r="GY8" s="74"/>
      <c r="GZ8" s="74"/>
      <c r="HA8" s="74"/>
      <c r="HB8" s="74"/>
      <c r="HC8" s="74"/>
      <c r="HD8" s="74"/>
      <c r="HE8" s="74"/>
      <c r="HF8" s="74"/>
      <c r="HG8" s="74"/>
      <c r="HH8" s="74"/>
      <c r="HI8" s="74"/>
      <c r="HJ8" s="74"/>
      <c r="HK8" s="74"/>
      <c r="HL8" s="74"/>
      <c r="HM8" s="74"/>
      <c r="HN8" s="74"/>
      <c r="HO8" s="74"/>
      <c r="HP8" s="74"/>
      <c r="HQ8" s="74"/>
      <c r="HR8" s="74"/>
      <c r="HS8" s="74"/>
      <c r="HT8" s="74"/>
      <c r="HU8" s="74"/>
      <c r="HV8" s="74"/>
      <c r="HW8" s="74"/>
      <c r="HX8" s="74"/>
      <c r="HY8" s="74"/>
      <c r="HZ8" s="74"/>
      <c r="IA8" s="74"/>
      <c r="IB8" s="74"/>
      <c r="IC8" s="74"/>
      <c r="ID8" s="74"/>
      <c r="IE8" s="74"/>
      <c r="IF8" s="74"/>
      <c r="IG8" s="74"/>
      <c r="IH8" s="74"/>
      <c r="II8" s="74"/>
      <c r="IJ8" s="74"/>
      <c r="IK8" s="74"/>
      <c r="IL8" s="74"/>
      <c r="IM8" s="74"/>
      <c r="IN8" s="74"/>
      <c r="IO8" s="74"/>
      <c r="IP8" s="74"/>
      <c r="IQ8" s="74"/>
      <c r="IR8" s="74"/>
      <c r="IS8" s="74"/>
      <c r="IT8" s="74"/>
      <c r="IU8" s="74"/>
      <c r="IV8" s="74"/>
      <c r="IW8" s="74"/>
      <c r="IX8" s="74"/>
      <c r="IY8" s="74"/>
      <c r="IZ8" s="74"/>
      <c r="JA8" s="74"/>
      <c r="JB8" s="74"/>
      <c r="JC8" s="74"/>
      <c r="JD8" s="74"/>
      <c r="JE8" s="74"/>
      <c r="JF8" s="74"/>
      <c r="JG8" s="74"/>
      <c r="JH8" s="74"/>
      <c r="JI8" s="74"/>
      <c r="JJ8" s="74"/>
      <c r="JK8" s="74"/>
      <c r="JL8" s="74"/>
      <c r="JM8" s="74"/>
      <c r="JN8" s="74"/>
      <c r="JO8" s="74"/>
      <c r="JP8" s="74"/>
      <c r="JQ8" s="74"/>
      <c r="JR8" s="74"/>
      <c r="JS8" s="74"/>
      <c r="JT8" s="74"/>
      <c r="JU8" s="74"/>
      <c r="JV8" s="74"/>
      <c r="JW8" s="74"/>
      <c r="JX8" s="74"/>
      <c r="JY8" s="74"/>
      <c r="JZ8" s="74"/>
      <c r="KA8" s="74"/>
      <c r="KB8" s="74"/>
      <c r="KC8" s="74"/>
      <c r="KD8" s="74"/>
      <c r="KE8" s="74"/>
      <c r="KF8" s="74"/>
      <c r="KG8" s="74"/>
      <c r="KH8" s="74"/>
      <c r="KI8" s="74"/>
      <c r="KJ8" s="74"/>
      <c r="KK8" s="74"/>
      <c r="KL8" s="74"/>
      <c r="KM8" s="74"/>
      <c r="KN8" s="74"/>
      <c r="KO8" s="74"/>
      <c r="KP8" s="74"/>
      <c r="KQ8" s="74"/>
      <c r="KR8" s="74"/>
      <c r="KS8" s="74"/>
      <c r="KT8" s="74"/>
      <c r="KU8" s="74"/>
      <c r="KV8" s="74"/>
      <c r="KW8" s="74"/>
      <c r="KX8" s="74"/>
      <c r="KY8" s="74"/>
      <c r="KZ8" s="74"/>
      <c r="LA8" s="74"/>
      <c r="LB8" s="74"/>
      <c r="LC8" s="74"/>
      <c r="LD8" s="74"/>
      <c r="LE8" s="74"/>
      <c r="LF8" s="74"/>
      <c r="LG8" s="74"/>
      <c r="LH8" s="74"/>
      <c r="LI8" s="74"/>
      <c r="LJ8" s="74"/>
      <c r="LK8" s="74"/>
      <c r="LL8" s="74"/>
      <c r="LM8" s="74"/>
      <c r="LN8" s="74"/>
      <c r="LO8" s="74"/>
      <c r="LP8" s="74"/>
      <c r="LQ8" s="74"/>
      <c r="LR8" s="74"/>
      <c r="LS8" s="74"/>
      <c r="LT8" s="74"/>
      <c r="LU8" s="74"/>
      <c r="LV8" s="74"/>
      <c r="LW8" s="74"/>
      <c r="LX8" s="74"/>
      <c r="LY8" s="74"/>
      <c r="LZ8" s="74"/>
      <c r="MA8" s="74"/>
      <c r="MB8" s="74"/>
      <c r="MC8" s="74"/>
      <c r="MD8" s="74"/>
      <c r="ME8" s="74"/>
      <c r="MF8" s="74"/>
      <c r="MG8" s="74"/>
      <c r="MH8" s="74"/>
      <c r="MI8" s="74"/>
      <c r="MJ8" s="74"/>
      <c r="MK8" s="74"/>
      <c r="ML8" s="74"/>
      <c r="MM8" s="74"/>
      <c r="MN8" s="74"/>
      <c r="MO8" s="74"/>
      <c r="MP8" s="74"/>
      <c r="MQ8" s="74"/>
      <c r="MR8" s="74"/>
      <c r="MS8" s="74"/>
      <c r="MT8" s="74"/>
      <c r="MU8" s="74"/>
      <c r="MV8" s="74"/>
      <c r="MW8" s="74"/>
      <c r="MX8" s="74"/>
      <c r="MY8" s="74"/>
      <c r="MZ8" s="74"/>
      <c r="NA8" s="74"/>
      <c r="NB8" s="74"/>
      <c r="NC8" s="74"/>
      <c r="ND8" s="74"/>
      <c r="NE8" s="74"/>
      <c r="NF8" s="74"/>
      <c r="NG8" s="74"/>
      <c r="NH8" s="74"/>
      <c r="NI8" s="74"/>
      <c r="NJ8" s="74"/>
      <c r="NK8" s="74"/>
      <c r="NL8" s="74"/>
      <c r="NM8" s="74"/>
      <c r="NN8" s="74"/>
      <c r="NO8" s="74"/>
      <c r="NP8" s="74"/>
      <c r="NQ8" s="74"/>
      <c r="NR8" s="74"/>
      <c r="NS8" s="74"/>
      <c r="NT8" s="74"/>
      <c r="NU8" s="74"/>
      <c r="NV8" s="74"/>
      <c r="NW8" s="74"/>
      <c r="NX8" s="74"/>
      <c r="NY8" s="74"/>
      <c r="NZ8" s="74"/>
      <c r="OA8" s="74"/>
      <c r="OB8" s="74"/>
      <c r="OC8" s="74"/>
      <c r="OD8" s="74"/>
      <c r="OE8" s="74"/>
      <c r="OF8" s="74"/>
      <c r="OG8" s="74"/>
      <c r="OH8" s="74"/>
      <c r="OI8" s="74"/>
      <c r="OJ8" s="74"/>
      <c r="OK8" s="74"/>
      <c r="OL8" s="74"/>
      <c r="OM8" s="74"/>
      <c r="ON8" s="74"/>
      <c r="OO8" s="74"/>
      <c r="OP8" s="74"/>
      <c r="OQ8" s="74"/>
      <c r="OR8" s="74"/>
      <c r="OS8" s="74"/>
      <c r="OT8" s="74"/>
      <c r="OU8" s="74"/>
      <c r="OV8" s="74"/>
      <c r="OW8" s="74"/>
      <c r="OX8" s="74"/>
      <c r="OY8" s="74"/>
      <c r="OZ8" s="74"/>
      <c r="PA8" s="74"/>
      <c r="PB8" s="74"/>
      <c r="PC8" s="74"/>
      <c r="PD8" s="74"/>
      <c r="PE8" s="74"/>
      <c r="PF8" s="74"/>
      <c r="PG8" s="74"/>
      <c r="PH8" s="74"/>
      <c r="PI8" s="74"/>
      <c r="PJ8" s="74"/>
      <c r="PK8" s="74"/>
      <c r="PL8" s="74"/>
      <c r="PM8" s="74"/>
      <c r="PN8" s="74"/>
      <c r="PO8" s="74"/>
      <c r="PP8" s="74"/>
      <c r="PQ8" s="74"/>
      <c r="PR8" s="74"/>
      <c r="PS8" s="74"/>
      <c r="PT8" s="74"/>
      <c r="PU8" s="74"/>
      <c r="PV8" s="74"/>
      <c r="PW8" s="74"/>
      <c r="PX8" s="74"/>
      <c r="PY8" s="74"/>
      <c r="PZ8" s="74"/>
      <c r="QA8" s="74"/>
      <c r="QB8" s="74"/>
      <c r="QC8" s="74"/>
      <c r="QD8" s="74"/>
      <c r="QE8" s="74"/>
      <c r="QF8" s="74"/>
      <c r="QG8" s="74"/>
    </row>
    <row r="9" spans="1:449" s="54" customFormat="1" ht="15">
      <c r="A9" s="278"/>
      <c r="B9" s="366" t="s">
        <v>205</v>
      </c>
      <c r="C9" s="513" t="s">
        <v>277</v>
      </c>
      <c r="D9" s="513">
        <v>18</v>
      </c>
      <c r="E9" s="60">
        <f t="shared" si="0"/>
        <v>0.5986144429746878</v>
      </c>
      <c r="F9" s="509" t="s">
        <v>469</v>
      </c>
      <c r="G9" s="512">
        <v>14</v>
      </c>
      <c r="H9" s="510">
        <v>89</v>
      </c>
      <c r="I9" s="578">
        <v>692</v>
      </c>
      <c r="J9" s="578">
        <v>692</v>
      </c>
      <c r="K9" s="373">
        <f t="shared" si="4"/>
        <v>0</v>
      </c>
      <c r="L9" s="514">
        <f t="shared" si="1"/>
        <v>1246</v>
      </c>
      <c r="M9" s="853">
        <v>2408.962827182957</v>
      </c>
      <c r="N9" s="579">
        <v>1937.6000000000001</v>
      </c>
      <c r="O9" s="373">
        <f t="shared" si="5"/>
        <v>9688</v>
      </c>
      <c r="P9" s="373">
        <f t="shared" si="6"/>
        <v>0</v>
      </c>
      <c r="Q9" s="373">
        <f t="shared" si="10"/>
        <v>9688</v>
      </c>
      <c r="R9" s="373">
        <v>0</v>
      </c>
      <c r="S9" s="373">
        <f t="shared" si="11"/>
        <v>14034.562827182957</v>
      </c>
      <c r="T9" s="373">
        <f t="shared" si="12"/>
        <v>14034.562827182957</v>
      </c>
      <c r="U9" s="373">
        <v>0</v>
      </c>
      <c r="V9" s="373">
        <f t="shared" si="13"/>
        <v>13019.074978833911</v>
      </c>
      <c r="W9" s="373">
        <f t="shared" si="14"/>
        <v>13019.074978833911</v>
      </c>
      <c r="X9" s="373">
        <f t="shared" si="7"/>
        <v>0</v>
      </c>
      <c r="Y9" s="373">
        <f t="shared" si="2"/>
        <v>10.744567851343792</v>
      </c>
      <c r="Z9" s="373">
        <f t="shared" si="3"/>
        <v>13387.731542774365</v>
      </c>
      <c r="AA9" s="47">
        <f t="shared" si="8"/>
        <v>1.028316648036808</v>
      </c>
      <c r="AB9" s="47">
        <f t="shared" si="9"/>
        <v>1.028316648036808</v>
      </c>
      <c r="AC9" s="47"/>
      <c r="AD9" s="47"/>
      <c r="AE9" s="74"/>
      <c r="AF9" s="74"/>
      <c r="AG9" s="74"/>
      <c r="AH9" s="74"/>
      <c r="AI9" s="74"/>
      <c r="AJ9" s="74"/>
      <c r="AK9" s="74"/>
      <c r="AL9" s="74"/>
      <c r="AM9" s="74"/>
      <c r="AN9" s="74"/>
      <c r="AO9" s="74"/>
      <c r="AP9" s="74"/>
      <c r="AQ9" s="74"/>
      <c r="AR9" s="74"/>
      <c r="AS9" s="74"/>
      <c r="AT9" s="74"/>
      <c r="AU9" s="74"/>
      <c r="AV9" s="74"/>
      <c r="AW9" s="74"/>
      <c r="AX9" s="74"/>
      <c r="AY9" s="74"/>
      <c r="AZ9" s="74"/>
      <c r="BA9" s="74"/>
      <c r="BB9" s="74"/>
      <c r="BC9" s="74"/>
      <c r="BD9" s="74"/>
      <c r="BE9" s="74"/>
      <c r="BF9" s="74"/>
      <c r="BG9" s="74"/>
      <c r="BH9" s="74"/>
      <c r="BI9" s="74"/>
      <c r="BJ9" s="74"/>
      <c r="BK9" s="74"/>
      <c r="BL9" s="74"/>
      <c r="BM9" s="74"/>
      <c r="BN9" s="74"/>
      <c r="BO9" s="74"/>
      <c r="BP9" s="74"/>
      <c r="BQ9" s="74"/>
      <c r="BR9" s="74"/>
      <c r="BS9" s="74"/>
      <c r="BT9" s="74"/>
      <c r="BU9" s="74"/>
      <c r="BV9" s="74"/>
      <c r="BW9" s="74"/>
      <c r="BX9" s="74"/>
      <c r="BY9" s="74"/>
      <c r="BZ9" s="74"/>
      <c r="CA9" s="74"/>
      <c r="CB9" s="74"/>
      <c r="CC9" s="74"/>
      <c r="CD9" s="74"/>
      <c r="CE9" s="74"/>
      <c r="CF9" s="74"/>
      <c r="CG9" s="74"/>
      <c r="CH9" s="74"/>
      <c r="CI9" s="74"/>
      <c r="CJ9" s="74"/>
      <c r="CK9" s="74"/>
      <c r="CL9" s="74"/>
      <c r="CM9" s="74"/>
      <c r="CN9" s="74"/>
      <c r="CO9" s="74"/>
      <c r="CP9" s="74"/>
      <c r="CQ9" s="74"/>
      <c r="CR9" s="74"/>
      <c r="CS9" s="74"/>
      <c r="CT9" s="74"/>
      <c r="CU9" s="74"/>
      <c r="CV9" s="74"/>
      <c r="CW9" s="74"/>
      <c r="CX9" s="74"/>
      <c r="CY9" s="74"/>
      <c r="CZ9" s="74"/>
      <c r="DA9" s="74"/>
      <c r="DB9" s="74"/>
      <c r="DC9" s="74"/>
      <c r="DD9" s="74"/>
      <c r="DE9" s="74"/>
      <c r="DF9" s="74"/>
      <c r="DG9" s="74"/>
      <c r="DH9" s="74"/>
      <c r="DI9" s="74"/>
      <c r="DJ9" s="74"/>
      <c r="DK9" s="74"/>
      <c r="DL9" s="74"/>
      <c r="DM9" s="74"/>
      <c r="DN9" s="74"/>
      <c r="DO9" s="74"/>
      <c r="DP9" s="74"/>
      <c r="DQ9" s="74"/>
      <c r="DR9" s="74"/>
      <c r="DS9" s="74"/>
      <c r="DT9" s="74"/>
      <c r="DU9" s="74"/>
      <c r="DV9" s="74"/>
      <c r="DW9" s="74"/>
      <c r="DX9" s="74"/>
      <c r="DY9" s="74"/>
      <c r="DZ9" s="74"/>
      <c r="EA9" s="74"/>
      <c r="EB9" s="74"/>
      <c r="EC9" s="74"/>
      <c r="ED9" s="74"/>
      <c r="EE9" s="74"/>
      <c r="EF9" s="74"/>
      <c r="EG9" s="74"/>
      <c r="EH9" s="74"/>
      <c r="EI9" s="74"/>
      <c r="EJ9" s="74"/>
      <c r="EK9" s="74"/>
      <c r="EL9" s="74"/>
      <c r="EM9" s="74"/>
      <c r="EN9" s="74"/>
      <c r="EO9" s="74"/>
      <c r="EP9" s="74"/>
      <c r="EQ9" s="74"/>
      <c r="ER9" s="74"/>
      <c r="ES9" s="74"/>
      <c r="ET9" s="74"/>
      <c r="EU9" s="74"/>
      <c r="EV9" s="74"/>
      <c r="EW9" s="74"/>
      <c r="EX9" s="74"/>
      <c r="EY9" s="74"/>
      <c r="EZ9" s="74"/>
      <c r="FA9" s="74"/>
      <c r="FB9" s="74"/>
      <c r="FC9" s="74"/>
      <c r="FD9" s="74"/>
      <c r="FE9" s="74"/>
      <c r="FF9" s="74"/>
      <c r="FG9" s="74"/>
      <c r="FH9" s="74"/>
      <c r="FI9" s="74"/>
      <c r="FJ9" s="74"/>
      <c r="FK9" s="74"/>
      <c r="FL9" s="74"/>
      <c r="FM9" s="74"/>
      <c r="FN9" s="74"/>
      <c r="FO9" s="74"/>
      <c r="FP9" s="74"/>
      <c r="FQ9" s="74"/>
      <c r="FR9" s="74"/>
      <c r="FS9" s="74"/>
      <c r="FT9" s="74"/>
      <c r="FU9" s="74"/>
      <c r="FV9" s="74"/>
      <c r="FW9" s="74"/>
      <c r="FX9" s="74"/>
      <c r="FY9" s="74"/>
      <c r="FZ9" s="74"/>
      <c r="GA9" s="74"/>
      <c r="GB9" s="74"/>
      <c r="GC9" s="74"/>
      <c r="GD9" s="74"/>
      <c r="GE9" s="74"/>
      <c r="GF9" s="74"/>
      <c r="GG9" s="74"/>
      <c r="GH9" s="74"/>
      <c r="GI9" s="74"/>
      <c r="GJ9" s="74"/>
      <c r="GK9" s="74"/>
      <c r="GL9" s="74"/>
      <c r="GM9" s="74"/>
      <c r="GN9" s="74"/>
      <c r="GO9" s="74"/>
      <c r="GP9" s="74"/>
      <c r="GQ9" s="74"/>
      <c r="GR9" s="74"/>
      <c r="GS9" s="74"/>
      <c r="GT9" s="74"/>
      <c r="GU9" s="74"/>
      <c r="GV9" s="74"/>
      <c r="GW9" s="74"/>
      <c r="GX9" s="74"/>
      <c r="GY9" s="74"/>
      <c r="GZ9" s="74"/>
      <c r="HA9" s="74"/>
      <c r="HB9" s="74"/>
      <c r="HC9" s="74"/>
      <c r="HD9" s="74"/>
      <c r="HE9" s="74"/>
      <c r="HF9" s="74"/>
      <c r="HG9" s="74"/>
      <c r="HH9" s="74"/>
      <c r="HI9" s="74"/>
      <c r="HJ9" s="74"/>
      <c r="HK9" s="74"/>
      <c r="HL9" s="74"/>
      <c r="HM9" s="74"/>
      <c r="HN9" s="74"/>
      <c r="HO9" s="74"/>
      <c r="HP9" s="74"/>
      <c r="HQ9" s="74"/>
      <c r="HR9" s="74"/>
      <c r="HS9" s="74"/>
      <c r="HT9" s="74"/>
      <c r="HU9" s="74"/>
      <c r="HV9" s="74"/>
      <c r="HW9" s="74"/>
      <c r="HX9" s="74"/>
      <c r="HY9" s="74"/>
      <c r="HZ9" s="74"/>
      <c r="IA9" s="74"/>
      <c r="IB9" s="74"/>
      <c r="IC9" s="74"/>
      <c r="ID9" s="74"/>
      <c r="IE9" s="74"/>
      <c r="IF9" s="74"/>
      <c r="IG9" s="74"/>
      <c r="IH9" s="74"/>
      <c r="II9" s="74"/>
      <c r="IJ9" s="74"/>
      <c r="IK9" s="74"/>
      <c r="IL9" s="74"/>
      <c r="IM9" s="74"/>
      <c r="IN9" s="74"/>
      <c r="IO9" s="74"/>
      <c r="IP9" s="74"/>
      <c r="IQ9" s="74"/>
      <c r="IR9" s="74"/>
      <c r="IS9" s="74"/>
      <c r="IT9" s="74"/>
      <c r="IU9" s="74"/>
      <c r="IV9" s="74"/>
      <c r="IW9" s="74"/>
      <c r="IX9" s="74"/>
      <c r="IY9" s="74"/>
      <c r="IZ9" s="74"/>
      <c r="JA9" s="74"/>
      <c r="JB9" s="74"/>
      <c r="JC9" s="74"/>
      <c r="JD9" s="74"/>
      <c r="JE9" s="74"/>
      <c r="JF9" s="74"/>
      <c r="JG9" s="74"/>
      <c r="JH9" s="74"/>
      <c r="JI9" s="74"/>
      <c r="JJ9" s="74"/>
      <c r="JK9" s="74"/>
      <c r="JL9" s="74"/>
      <c r="JM9" s="74"/>
      <c r="JN9" s="74"/>
      <c r="JO9" s="74"/>
      <c r="JP9" s="74"/>
      <c r="JQ9" s="74"/>
      <c r="JR9" s="74"/>
      <c r="JS9" s="74"/>
      <c r="JT9" s="74"/>
      <c r="JU9" s="74"/>
      <c r="JV9" s="74"/>
      <c r="JW9" s="74"/>
      <c r="JX9" s="74"/>
      <c r="JY9" s="74"/>
      <c r="JZ9" s="74"/>
      <c r="KA9" s="74"/>
      <c r="KB9" s="74"/>
      <c r="KC9" s="74"/>
      <c r="KD9" s="74"/>
      <c r="KE9" s="74"/>
      <c r="KF9" s="74"/>
      <c r="KG9" s="74"/>
      <c r="KH9" s="74"/>
      <c r="KI9" s="74"/>
      <c r="KJ9" s="74"/>
      <c r="KK9" s="74"/>
      <c r="KL9" s="74"/>
      <c r="KM9" s="74"/>
      <c r="KN9" s="74"/>
      <c r="KO9" s="74"/>
      <c r="KP9" s="74"/>
      <c r="KQ9" s="74"/>
      <c r="KR9" s="74"/>
      <c r="KS9" s="74"/>
      <c r="KT9" s="74"/>
      <c r="KU9" s="74"/>
      <c r="KV9" s="74"/>
      <c r="KW9" s="74"/>
      <c r="KX9" s="74"/>
      <c r="KY9" s="74"/>
      <c r="KZ9" s="74"/>
      <c r="LA9" s="74"/>
      <c r="LB9" s="74"/>
      <c r="LC9" s="74"/>
      <c r="LD9" s="74"/>
      <c r="LE9" s="74"/>
      <c r="LF9" s="74"/>
      <c r="LG9" s="74"/>
      <c r="LH9" s="74"/>
      <c r="LI9" s="74"/>
      <c r="LJ9" s="74"/>
      <c r="LK9" s="74"/>
      <c r="LL9" s="74"/>
      <c r="LM9" s="74"/>
      <c r="LN9" s="74"/>
      <c r="LO9" s="74"/>
      <c r="LP9" s="74"/>
      <c r="LQ9" s="74"/>
      <c r="LR9" s="74"/>
      <c r="LS9" s="74"/>
      <c r="LT9" s="74"/>
      <c r="LU9" s="74"/>
      <c r="LV9" s="74"/>
      <c r="LW9" s="74"/>
      <c r="LX9" s="74"/>
      <c r="LY9" s="74"/>
      <c r="LZ9" s="74"/>
      <c r="MA9" s="74"/>
      <c r="MB9" s="74"/>
      <c r="MC9" s="74"/>
      <c r="MD9" s="74"/>
      <c r="ME9" s="74"/>
      <c r="MF9" s="74"/>
      <c r="MG9" s="74"/>
      <c r="MH9" s="74"/>
      <c r="MI9" s="74"/>
      <c r="MJ9" s="74"/>
      <c r="MK9" s="74"/>
      <c r="ML9" s="74"/>
      <c r="MM9" s="74"/>
      <c r="MN9" s="74"/>
      <c r="MO9" s="74"/>
      <c r="MP9" s="74"/>
      <c r="MQ9" s="74"/>
      <c r="MR9" s="74"/>
      <c r="MS9" s="74"/>
      <c r="MT9" s="74"/>
      <c r="MU9" s="74"/>
      <c r="MV9" s="74"/>
      <c r="MW9" s="74"/>
      <c r="MX9" s="74"/>
      <c r="MY9" s="74"/>
      <c r="MZ9" s="74"/>
      <c r="NA9" s="74"/>
      <c r="NB9" s="74"/>
      <c r="NC9" s="74"/>
      <c r="ND9" s="74"/>
      <c r="NE9" s="74"/>
      <c r="NF9" s="74"/>
      <c r="NG9" s="74"/>
      <c r="NH9" s="74"/>
      <c r="NI9" s="74"/>
      <c r="NJ9" s="74"/>
      <c r="NK9" s="74"/>
      <c r="NL9" s="74"/>
      <c r="NM9" s="74"/>
      <c r="NN9" s="74"/>
      <c r="NO9" s="74"/>
      <c r="NP9" s="74"/>
      <c r="NQ9" s="74"/>
      <c r="NR9" s="74"/>
      <c r="NS9" s="74"/>
      <c r="NT9" s="74"/>
      <c r="NU9" s="74"/>
      <c r="NV9" s="74"/>
      <c r="NW9" s="74"/>
      <c r="NX9" s="74"/>
      <c r="NY9" s="74"/>
      <c r="NZ9" s="74"/>
      <c r="OA9" s="74"/>
      <c r="OB9" s="74"/>
      <c r="OC9" s="74"/>
      <c r="OD9" s="74"/>
      <c r="OE9" s="74"/>
      <c r="OF9" s="74"/>
      <c r="OG9" s="74"/>
      <c r="OH9" s="74"/>
      <c r="OI9" s="74"/>
      <c r="OJ9" s="74"/>
      <c r="OK9" s="74"/>
      <c r="OL9" s="74"/>
      <c r="OM9" s="74"/>
      <c r="ON9" s="74"/>
      <c r="OO9" s="74"/>
      <c r="OP9" s="74"/>
      <c r="OQ9" s="74"/>
      <c r="OR9" s="74"/>
      <c r="OS9" s="74"/>
      <c r="OT9" s="74"/>
      <c r="OU9" s="74"/>
      <c r="OV9" s="74"/>
      <c r="OW9" s="74"/>
      <c r="OX9" s="74"/>
      <c r="OY9" s="74"/>
      <c r="OZ9" s="74"/>
      <c r="PA9" s="74"/>
      <c r="PB9" s="74"/>
      <c r="PC9" s="74"/>
      <c r="PD9" s="74"/>
      <c r="PE9" s="74"/>
      <c r="PF9" s="74"/>
      <c r="PG9" s="74"/>
      <c r="PH9" s="74"/>
      <c r="PI9" s="74"/>
      <c r="PJ9" s="74"/>
      <c r="PK9" s="74"/>
      <c r="PL9" s="74"/>
      <c r="PM9" s="74"/>
      <c r="PN9" s="74"/>
      <c r="PO9" s="74"/>
      <c r="PP9" s="74"/>
      <c r="PQ9" s="74"/>
      <c r="PR9" s="74"/>
      <c r="PS9" s="74"/>
      <c r="PT9" s="74"/>
      <c r="PU9" s="74"/>
      <c r="PV9" s="74"/>
      <c r="PW9" s="74"/>
      <c r="PX9" s="74"/>
      <c r="PY9" s="74"/>
      <c r="PZ9" s="74"/>
      <c r="QA9" s="74"/>
      <c r="QB9" s="74"/>
      <c r="QC9" s="74"/>
      <c r="QD9" s="74"/>
      <c r="QE9" s="74"/>
      <c r="QF9" s="74"/>
      <c r="QG9" s="74"/>
    </row>
    <row r="10" spans="1:449" s="54" customFormat="1" ht="15">
      <c r="A10" s="278"/>
      <c r="B10" s="366" t="s">
        <v>205</v>
      </c>
      <c r="C10" s="513" t="s">
        <v>278</v>
      </c>
      <c r="D10" s="513">
        <v>25</v>
      </c>
      <c r="E10" s="60">
        <f t="shared" si="0"/>
        <v>0</v>
      </c>
      <c r="F10" s="509" t="s">
        <v>469</v>
      </c>
      <c r="G10" s="512">
        <v>0</v>
      </c>
      <c r="H10" s="511">
        <v>0.01</v>
      </c>
      <c r="I10" s="578">
        <v>0.7</v>
      </c>
      <c r="J10" s="578">
        <v>0.7</v>
      </c>
      <c r="K10" s="373">
        <f t="shared" si="4"/>
        <v>0</v>
      </c>
      <c r="L10" s="514">
        <f t="shared" si="1"/>
        <v>0</v>
      </c>
      <c r="M10" s="853">
        <v>0</v>
      </c>
      <c r="N10" s="579">
        <v>0</v>
      </c>
      <c r="O10" s="373">
        <f t="shared" si="5"/>
        <v>0</v>
      </c>
      <c r="P10" s="373">
        <f t="shared" si="6"/>
        <v>0</v>
      </c>
      <c r="Q10" s="373">
        <f t="shared" si="10"/>
        <v>0</v>
      </c>
      <c r="R10" s="373">
        <v>0</v>
      </c>
      <c r="S10" s="373">
        <f t="shared" si="11"/>
        <v>0</v>
      </c>
      <c r="T10" s="373">
        <f t="shared" si="12"/>
        <v>0</v>
      </c>
      <c r="U10" s="373">
        <v>2E-3</v>
      </c>
      <c r="V10" s="373">
        <f t="shared" si="13"/>
        <v>0</v>
      </c>
      <c r="W10" s="373">
        <f t="shared" si="14"/>
        <v>0</v>
      </c>
      <c r="X10" s="373">
        <f t="shared" si="7"/>
        <v>0</v>
      </c>
      <c r="Y10" s="373">
        <f t="shared" si="2"/>
        <v>0</v>
      </c>
      <c r="Z10" s="373">
        <f t="shared" si="3"/>
        <v>0</v>
      </c>
      <c r="AA10" s="47" t="str">
        <f t="shared" si="8"/>
        <v/>
      </c>
      <c r="AB10" s="47" t="str">
        <f t="shared" si="9"/>
        <v/>
      </c>
      <c r="AC10" s="47"/>
      <c r="AD10" s="47"/>
      <c r="AE10" s="74"/>
      <c r="AF10" s="74"/>
      <c r="AG10" s="74"/>
      <c r="AH10" s="74"/>
      <c r="AI10" s="74"/>
      <c r="AJ10" s="74"/>
      <c r="AK10" s="74"/>
      <c r="AL10" s="74"/>
      <c r="AM10" s="74"/>
      <c r="AN10" s="74"/>
      <c r="AO10" s="74"/>
      <c r="AP10" s="74"/>
      <c r="AQ10" s="74"/>
      <c r="AR10" s="74"/>
      <c r="AS10" s="74"/>
      <c r="AT10" s="74"/>
      <c r="AU10" s="74"/>
      <c r="AV10" s="74"/>
      <c r="AW10" s="74"/>
      <c r="AX10" s="74"/>
      <c r="AY10" s="74"/>
      <c r="AZ10" s="74"/>
      <c r="BA10" s="74"/>
      <c r="BB10" s="74"/>
      <c r="BC10" s="74"/>
      <c r="BD10" s="74"/>
      <c r="BE10" s="74"/>
      <c r="BF10" s="74"/>
      <c r="BG10" s="74"/>
      <c r="BH10" s="74"/>
      <c r="BI10" s="74"/>
      <c r="BJ10" s="74"/>
      <c r="BK10" s="74"/>
      <c r="BL10" s="74"/>
      <c r="BM10" s="74"/>
      <c r="BN10" s="74"/>
      <c r="BO10" s="74"/>
      <c r="BP10" s="74"/>
      <c r="BQ10" s="74"/>
      <c r="BR10" s="74"/>
      <c r="BS10" s="74"/>
      <c r="BT10" s="74"/>
      <c r="BU10" s="74"/>
      <c r="BV10" s="74"/>
      <c r="BW10" s="74"/>
      <c r="BX10" s="74"/>
      <c r="BY10" s="74"/>
      <c r="BZ10" s="74"/>
      <c r="CA10" s="74"/>
      <c r="CB10" s="74"/>
      <c r="CC10" s="74"/>
      <c r="CD10" s="74"/>
      <c r="CE10" s="74"/>
      <c r="CF10" s="74"/>
      <c r="CG10" s="74"/>
      <c r="CH10" s="74"/>
      <c r="CI10" s="74"/>
      <c r="CJ10" s="74"/>
      <c r="CK10" s="74"/>
      <c r="CL10" s="74"/>
      <c r="CM10" s="74"/>
      <c r="CN10" s="74"/>
      <c r="CO10" s="74"/>
      <c r="CP10" s="74"/>
      <c r="CQ10" s="74"/>
      <c r="CR10" s="74"/>
      <c r="CS10" s="74"/>
      <c r="CT10" s="74"/>
      <c r="CU10" s="74"/>
      <c r="CV10" s="74"/>
      <c r="CW10" s="74"/>
      <c r="CX10" s="74"/>
      <c r="CY10" s="74"/>
      <c r="CZ10" s="74"/>
      <c r="DA10" s="74"/>
      <c r="DB10" s="74"/>
      <c r="DC10" s="74"/>
      <c r="DD10" s="74"/>
      <c r="DE10" s="74"/>
      <c r="DF10" s="74"/>
      <c r="DG10" s="74"/>
      <c r="DH10" s="74"/>
      <c r="DI10" s="74"/>
      <c r="DJ10" s="74"/>
      <c r="DK10" s="74"/>
      <c r="DL10" s="74"/>
      <c r="DM10" s="74"/>
      <c r="DN10" s="74"/>
      <c r="DO10" s="74"/>
      <c r="DP10" s="74"/>
      <c r="DQ10" s="74"/>
      <c r="DR10" s="74"/>
      <c r="DS10" s="74"/>
      <c r="DT10" s="74"/>
      <c r="DU10" s="74"/>
      <c r="DV10" s="74"/>
      <c r="DW10" s="74"/>
      <c r="DX10" s="74"/>
      <c r="DY10" s="74"/>
      <c r="DZ10" s="74"/>
      <c r="EA10" s="74"/>
      <c r="EB10" s="74"/>
      <c r="EC10" s="74"/>
      <c r="ED10" s="74"/>
      <c r="EE10" s="74"/>
      <c r="EF10" s="74"/>
      <c r="EG10" s="74"/>
      <c r="EH10" s="74"/>
      <c r="EI10" s="74"/>
      <c r="EJ10" s="74"/>
      <c r="EK10" s="74"/>
      <c r="EL10" s="74"/>
      <c r="EM10" s="74"/>
      <c r="EN10" s="74"/>
      <c r="EO10" s="74"/>
      <c r="EP10" s="74"/>
      <c r="EQ10" s="74"/>
      <c r="ER10" s="74"/>
      <c r="ES10" s="74"/>
      <c r="ET10" s="74"/>
      <c r="EU10" s="74"/>
      <c r="EV10" s="74"/>
      <c r="EW10" s="74"/>
      <c r="EX10" s="74"/>
      <c r="EY10" s="74"/>
      <c r="EZ10" s="74"/>
      <c r="FA10" s="74"/>
      <c r="FB10" s="74"/>
      <c r="FC10" s="74"/>
      <c r="FD10" s="74"/>
      <c r="FE10" s="74"/>
      <c r="FF10" s="74"/>
      <c r="FG10" s="74"/>
      <c r="FH10" s="74"/>
      <c r="FI10" s="74"/>
      <c r="FJ10" s="74"/>
      <c r="FK10" s="74"/>
      <c r="FL10" s="74"/>
      <c r="FM10" s="74"/>
      <c r="FN10" s="74"/>
      <c r="FO10" s="74"/>
      <c r="FP10" s="74"/>
      <c r="FQ10" s="74"/>
      <c r="FR10" s="74"/>
      <c r="FS10" s="74"/>
      <c r="FT10" s="74"/>
      <c r="FU10" s="74"/>
      <c r="FV10" s="74"/>
      <c r="FW10" s="74"/>
      <c r="FX10" s="74"/>
      <c r="FY10" s="74"/>
      <c r="FZ10" s="74"/>
      <c r="GA10" s="74"/>
      <c r="GB10" s="74"/>
      <c r="GC10" s="74"/>
      <c r="GD10" s="74"/>
      <c r="GE10" s="74"/>
      <c r="GF10" s="74"/>
      <c r="GG10" s="74"/>
      <c r="GH10" s="74"/>
      <c r="GI10" s="74"/>
      <c r="GJ10" s="74"/>
      <c r="GK10" s="74"/>
      <c r="GL10" s="74"/>
      <c r="GM10" s="74"/>
      <c r="GN10" s="74"/>
      <c r="GO10" s="74"/>
      <c r="GP10" s="74"/>
      <c r="GQ10" s="74"/>
      <c r="GR10" s="74"/>
      <c r="GS10" s="74"/>
      <c r="GT10" s="74"/>
      <c r="GU10" s="74"/>
      <c r="GV10" s="74"/>
      <c r="GW10" s="74"/>
      <c r="GX10" s="74"/>
      <c r="GY10" s="74"/>
      <c r="GZ10" s="74"/>
      <c r="HA10" s="74"/>
      <c r="HB10" s="74"/>
      <c r="HC10" s="74"/>
      <c r="HD10" s="74"/>
      <c r="HE10" s="74"/>
      <c r="HF10" s="74"/>
      <c r="HG10" s="74"/>
      <c r="HH10" s="74"/>
      <c r="HI10" s="74"/>
      <c r="HJ10" s="74"/>
      <c r="HK10" s="74"/>
      <c r="HL10" s="74"/>
      <c r="HM10" s="74"/>
      <c r="HN10" s="74"/>
      <c r="HO10" s="74"/>
      <c r="HP10" s="74"/>
      <c r="HQ10" s="74"/>
      <c r="HR10" s="74"/>
      <c r="HS10" s="74"/>
      <c r="HT10" s="74"/>
      <c r="HU10" s="74"/>
      <c r="HV10" s="74"/>
      <c r="HW10" s="74"/>
      <c r="HX10" s="74"/>
      <c r="HY10" s="74"/>
      <c r="HZ10" s="74"/>
      <c r="IA10" s="74"/>
      <c r="IB10" s="74"/>
      <c r="IC10" s="74"/>
      <c r="ID10" s="74"/>
      <c r="IE10" s="74"/>
      <c r="IF10" s="74"/>
      <c r="IG10" s="74"/>
      <c r="IH10" s="74"/>
      <c r="II10" s="74"/>
      <c r="IJ10" s="74"/>
      <c r="IK10" s="74"/>
      <c r="IL10" s="74"/>
      <c r="IM10" s="74"/>
      <c r="IN10" s="74"/>
      <c r="IO10" s="74"/>
      <c r="IP10" s="74"/>
      <c r="IQ10" s="74"/>
      <c r="IR10" s="74"/>
      <c r="IS10" s="74"/>
      <c r="IT10" s="74"/>
      <c r="IU10" s="74"/>
      <c r="IV10" s="74"/>
      <c r="IW10" s="74"/>
      <c r="IX10" s="74"/>
      <c r="IY10" s="74"/>
      <c r="IZ10" s="74"/>
      <c r="JA10" s="74"/>
      <c r="JB10" s="74"/>
      <c r="JC10" s="74"/>
      <c r="JD10" s="74"/>
      <c r="JE10" s="74"/>
      <c r="JF10" s="74"/>
      <c r="JG10" s="74"/>
      <c r="JH10" s="74"/>
      <c r="JI10" s="74"/>
      <c r="JJ10" s="74"/>
      <c r="JK10" s="74"/>
      <c r="JL10" s="74"/>
      <c r="JM10" s="74"/>
      <c r="JN10" s="74"/>
      <c r="JO10" s="74"/>
      <c r="JP10" s="74"/>
      <c r="JQ10" s="74"/>
      <c r="JR10" s="74"/>
      <c r="JS10" s="74"/>
      <c r="JT10" s="74"/>
      <c r="JU10" s="74"/>
      <c r="JV10" s="74"/>
      <c r="JW10" s="74"/>
      <c r="JX10" s="74"/>
      <c r="JY10" s="74"/>
      <c r="JZ10" s="74"/>
      <c r="KA10" s="74"/>
      <c r="KB10" s="74"/>
      <c r="KC10" s="74"/>
      <c r="KD10" s="74"/>
      <c r="KE10" s="74"/>
      <c r="KF10" s="74"/>
      <c r="KG10" s="74"/>
      <c r="KH10" s="74"/>
      <c r="KI10" s="74"/>
      <c r="KJ10" s="74"/>
      <c r="KK10" s="74"/>
      <c r="KL10" s="74"/>
      <c r="KM10" s="74"/>
      <c r="KN10" s="74"/>
      <c r="KO10" s="74"/>
      <c r="KP10" s="74"/>
      <c r="KQ10" s="74"/>
      <c r="KR10" s="74"/>
      <c r="KS10" s="74"/>
      <c r="KT10" s="74"/>
      <c r="KU10" s="74"/>
      <c r="KV10" s="74"/>
      <c r="KW10" s="74"/>
      <c r="KX10" s="74"/>
      <c r="KY10" s="74"/>
      <c r="KZ10" s="74"/>
      <c r="LA10" s="74"/>
      <c r="LB10" s="74"/>
      <c r="LC10" s="74"/>
      <c r="LD10" s="74"/>
      <c r="LE10" s="74"/>
      <c r="LF10" s="74"/>
      <c r="LG10" s="74"/>
      <c r="LH10" s="74"/>
      <c r="LI10" s="74"/>
      <c r="LJ10" s="74"/>
      <c r="LK10" s="74"/>
      <c r="LL10" s="74"/>
      <c r="LM10" s="74"/>
      <c r="LN10" s="74"/>
      <c r="LO10" s="74"/>
      <c r="LP10" s="74"/>
      <c r="LQ10" s="74"/>
      <c r="LR10" s="74"/>
      <c r="LS10" s="74"/>
      <c r="LT10" s="74"/>
      <c r="LU10" s="74"/>
      <c r="LV10" s="74"/>
      <c r="LW10" s="74"/>
      <c r="LX10" s="74"/>
      <c r="LY10" s="74"/>
      <c r="LZ10" s="74"/>
      <c r="MA10" s="74"/>
      <c r="MB10" s="74"/>
      <c r="MC10" s="74"/>
      <c r="MD10" s="74"/>
      <c r="ME10" s="74"/>
      <c r="MF10" s="74"/>
      <c r="MG10" s="74"/>
      <c r="MH10" s="74"/>
      <c r="MI10" s="74"/>
      <c r="MJ10" s="74"/>
      <c r="MK10" s="74"/>
      <c r="ML10" s="74"/>
      <c r="MM10" s="74"/>
      <c r="MN10" s="74"/>
      <c r="MO10" s="74"/>
      <c r="MP10" s="74"/>
      <c r="MQ10" s="74"/>
      <c r="MR10" s="74"/>
      <c r="MS10" s="74"/>
      <c r="MT10" s="74"/>
      <c r="MU10" s="74"/>
      <c r="MV10" s="74"/>
      <c r="MW10" s="74"/>
      <c r="MX10" s="74"/>
      <c r="MY10" s="74"/>
      <c r="MZ10" s="74"/>
      <c r="NA10" s="74"/>
      <c r="NB10" s="74"/>
      <c r="NC10" s="74"/>
      <c r="ND10" s="74"/>
      <c r="NE10" s="74"/>
      <c r="NF10" s="74"/>
      <c r="NG10" s="74"/>
      <c r="NH10" s="74"/>
      <c r="NI10" s="74"/>
      <c r="NJ10" s="74"/>
      <c r="NK10" s="74"/>
      <c r="NL10" s="74"/>
      <c r="NM10" s="74"/>
      <c r="NN10" s="74"/>
      <c r="NO10" s="74"/>
      <c r="NP10" s="74"/>
      <c r="NQ10" s="74"/>
      <c r="NR10" s="74"/>
      <c r="NS10" s="74"/>
      <c r="NT10" s="74"/>
      <c r="NU10" s="74"/>
      <c r="NV10" s="74"/>
      <c r="NW10" s="74"/>
      <c r="NX10" s="74"/>
      <c r="NY10" s="74"/>
      <c r="NZ10" s="74"/>
      <c r="OA10" s="74"/>
      <c r="OB10" s="74"/>
      <c r="OC10" s="74"/>
      <c r="OD10" s="74"/>
      <c r="OE10" s="74"/>
      <c r="OF10" s="74"/>
      <c r="OG10" s="74"/>
      <c r="OH10" s="74"/>
      <c r="OI10" s="74"/>
      <c r="OJ10" s="74"/>
      <c r="OK10" s="74"/>
      <c r="OL10" s="74"/>
      <c r="OM10" s="74"/>
      <c r="ON10" s="74"/>
      <c r="OO10" s="74"/>
      <c r="OP10" s="74"/>
      <c r="OQ10" s="74"/>
      <c r="OR10" s="74"/>
      <c r="OS10" s="74"/>
      <c r="OT10" s="74"/>
      <c r="OU10" s="74"/>
      <c r="OV10" s="74"/>
      <c r="OW10" s="74"/>
      <c r="OX10" s="74"/>
      <c r="OY10" s="74"/>
      <c r="OZ10" s="74"/>
      <c r="PA10" s="74"/>
      <c r="PB10" s="74"/>
      <c r="PC10" s="74"/>
      <c r="PD10" s="74"/>
      <c r="PE10" s="74"/>
      <c r="PF10" s="74"/>
      <c r="PG10" s="74"/>
      <c r="PH10" s="74"/>
      <c r="PI10" s="74"/>
      <c r="PJ10" s="74"/>
      <c r="PK10" s="74"/>
      <c r="PL10" s="74"/>
      <c r="PM10" s="74"/>
      <c r="PN10" s="74"/>
      <c r="PO10" s="74"/>
      <c r="PP10" s="74"/>
      <c r="PQ10" s="74"/>
      <c r="PR10" s="74"/>
      <c r="PS10" s="74"/>
      <c r="PT10" s="74"/>
      <c r="PU10" s="74"/>
      <c r="PV10" s="74"/>
      <c r="PW10" s="74"/>
      <c r="PX10" s="74"/>
      <c r="PY10" s="74"/>
      <c r="PZ10" s="74"/>
      <c r="QA10" s="74"/>
      <c r="QB10" s="74"/>
      <c r="QC10" s="74"/>
      <c r="QD10" s="74"/>
      <c r="QE10" s="74"/>
      <c r="QF10" s="74"/>
      <c r="QG10" s="74"/>
    </row>
    <row r="11" spans="1:449" s="54" customFormat="1" ht="15">
      <c r="A11" s="278"/>
      <c r="B11" s="366" t="s">
        <v>205</v>
      </c>
      <c r="C11" s="513" t="s">
        <v>279</v>
      </c>
      <c r="D11" s="513">
        <v>30</v>
      </c>
      <c r="E11" s="60">
        <f t="shared" si="0"/>
        <v>3.6032169520948294E-2</v>
      </c>
      <c r="F11" s="509" t="s">
        <v>469</v>
      </c>
      <c r="G11" s="512">
        <v>500</v>
      </c>
      <c r="H11" s="510">
        <v>0.09</v>
      </c>
      <c r="I11" s="578">
        <v>0.95</v>
      </c>
      <c r="J11" s="578">
        <v>0.95</v>
      </c>
      <c r="K11" s="373">
        <f t="shared" si="4"/>
        <v>0</v>
      </c>
      <c r="L11" s="514">
        <f t="shared" si="1"/>
        <v>45</v>
      </c>
      <c r="M11" s="853">
        <v>118.11079096943688</v>
      </c>
      <c r="N11" s="579">
        <v>95</v>
      </c>
      <c r="O11" s="373">
        <f t="shared" si="5"/>
        <v>475</v>
      </c>
      <c r="P11" s="373">
        <f t="shared" si="6"/>
        <v>0</v>
      </c>
      <c r="Q11" s="373">
        <f t="shared" si="10"/>
        <v>475</v>
      </c>
      <c r="R11" s="373">
        <v>0</v>
      </c>
      <c r="S11" s="373">
        <f t="shared" si="11"/>
        <v>688.11079096943695</v>
      </c>
      <c r="T11" s="373">
        <f t="shared" si="12"/>
        <v>688.11079096943695</v>
      </c>
      <c r="U11" s="373">
        <v>0</v>
      </c>
      <c r="V11" s="373">
        <f t="shared" si="13"/>
        <v>638.3216984874183</v>
      </c>
      <c r="W11" s="373">
        <f t="shared" si="14"/>
        <v>638.3216984874183</v>
      </c>
      <c r="X11" s="373">
        <f t="shared" si="7"/>
        <v>0</v>
      </c>
      <c r="Y11" s="373">
        <f t="shared" si="2"/>
        <v>14.478398042919263</v>
      </c>
      <c r="Z11" s="373">
        <f t="shared" si="3"/>
        <v>651.52791193136682</v>
      </c>
      <c r="AA11" s="47">
        <f t="shared" si="8"/>
        <v>1.0206889621255901</v>
      </c>
      <c r="AB11" s="47">
        <f t="shared" si="9"/>
        <v>1.0206889621255901</v>
      </c>
      <c r="AC11" s="47"/>
      <c r="AD11" s="47"/>
      <c r="AE11" s="74"/>
      <c r="AF11" s="74"/>
      <c r="AG11" s="74"/>
      <c r="AH11" s="74"/>
      <c r="AI11" s="74"/>
      <c r="AJ11" s="74"/>
      <c r="AK11" s="74"/>
      <c r="AL11" s="74"/>
      <c r="AM11" s="74"/>
      <c r="AN11" s="74"/>
      <c r="AO11" s="74"/>
      <c r="AP11" s="74"/>
      <c r="AQ11" s="74"/>
      <c r="AR11" s="74"/>
      <c r="AS11" s="74"/>
      <c r="AT11" s="74"/>
      <c r="AU11" s="74"/>
      <c r="AV11" s="74"/>
      <c r="AW11" s="74"/>
      <c r="AX11" s="74"/>
      <c r="AY11" s="74"/>
      <c r="AZ11" s="74"/>
      <c r="BA11" s="74"/>
      <c r="BB11" s="74"/>
      <c r="BC11" s="74"/>
      <c r="BD11" s="74"/>
      <c r="BE11" s="74"/>
      <c r="BF11" s="74"/>
      <c r="BG11" s="74"/>
      <c r="BH11" s="74"/>
      <c r="BI11" s="74"/>
      <c r="BJ11" s="74"/>
      <c r="BK11" s="74"/>
      <c r="BL11" s="74"/>
      <c r="BM11" s="74"/>
      <c r="BN11" s="74"/>
      <c r="BO11" s="74"/>
      <c r="BP11" s="74"/>
      <c r="BQ11" s="74"/>
      <c r="BR11" s="74"/>
      <c r="BS11" s="74"/>
      <c r="BT11" s="74"/>
      <c r="BU11" s="74"/>
      <c r="BV11" s="74"/>
      <c r="BW11" s="74"/>
      <c r="BX11" s="74"/>
      <c r="BY11" s="74"/>
      <c r="BZ11" s="74"/>
      <c r="CA11" s="74"/>
      <c r="CB11" s="74"/>
      <c r="CC11" s="74"/>
      <c r="CD11" s="74"/>
      <c r="CE11" s="74"/>
      <c r="CF11" s="74"/>
      <c r="CG11" s="74"/>
      <c r="CH11" s="74"/>
      <c r="CI11" s="74"/>
      <c r="CJ11" s="74"/>
      <c r="CK11" s="74"/>
      <c r="CL11" s="74"/>
      <c r="CM11" s="74"/>
      <c r="CN11" s="74"/>
      <c r="CO11" s="74"/>
      <c r="CP11" s="74"/>
      <c r="CQ11" s="74"/>
      <c r="CR11" s="74"/>
      <c r="CS11" s="74"/>
      <c r="CT11" s="74"/>
      <c r="CU11" s="74"/>
      <c r="CV11" s="74"/>
      <c r="CW11" s="74"/>
      <c r="CX11" s="74"/>
      <c r="CY11" s="74"/>
      <c r="CZ11" s="74"/>
      <c r="DA11" s="74"/>
      <c r="DB11" s="74"/>
      <c r="DC11" s="74"/>
      <c r="DD11" s="74"/>
      <c r="DE11" s="74"/>
      <c r="DF11" s="74"/>
      <c r="DG11" s="74"/>
      <c r="DH11" s="74"/>
      <c r="DI11" s="74"/>
      <c r="DJ11" s="74"/>
      <c r="DK11" s="74"/>
      <c r="DL11" s="74"/>
      <c r="DM11" s="74"/>
      <c r="DN11" s="74"/>
      <c r="DO11" s="74"/>
      <c r="DP11" s="74"/>
      <c r="DQ11" s="74"/>
      <c r="DR11" s="74"/>
      <c r="DS11" s="74"/>
      <c r="DT11" s="74"/>
      <c r="DU11" s="74"/>
      <c r="DV11" s="74"/>
      <c r="DW11" s="74"/>
      <c r="DX11" s="74"/>
      <c r="DY11" s="74"/>
      <c r="DZ11" s="74"/>
      <c r="EA11" s="74"/>
      <c r="EB11" s="74"/>
      <c r="EC11" s="74"/>
      <c r="ED11" s="74"/>
      <c r="EE11" s="74"/>
      <c r="EF11" s="74"/>
      <c r="EG11" s="74"/>
      <c r="EH11" s="74"/>
      <c r="EI11" s="74"/>
      <c r="EJ11" s="74"/>
      <c r="EK11" s="74"/>
      <c r="EL11" s="74"/>
      <c r="EM11" s="74"/>
      <c r="EN11" s="74"/>
      <c r="EO11" s="74"/>
      <c r="EP11" s="74"/>
      <c r="EQ11" s="74"/>
      <c r="ER11" s="74"/>
      <c r="ES11" s="74"/>
      <c r="ET11" s="74"/>
      <c r="EU11" s="74"/>
      <c r="EV11" s="74"/>
      <c r="EW11" s="74"/>
      <c r="EX11" s="74"/>
      <c r="EY11" s="74"/>
      <c r="EZ11" s="74"/>
      <c r="FA11" s="74"/>
      <c r="FB11" s="74"/>
      <c r="FC11" s="74"/>
      <c r="FD11" s="74"/>
      <c r="FE11" s="74"/>
      <c r="FF11" s="74"/>
      <c r="FG11" s="74"/>
      <c r="FH11" s="74"/>
      <c r="FI11" s="74"/>
      <c r="FJ11" s="74"/>
      <c r="FK11" s="74"/>
      <c r="FL11" s="74"/>
      <c r="FM11" s="74"/>
      <c r="FN11" s="74"/>
      <c r="FO11" s="74"/>
      <c r="FP11" s="74"/>
      <c r="FQ11" s="74"/>
      <c r="FR11" s="74"/>
      <c r="FS11" s="74"/>
      <c r="FT11" s="74"/>
      <c r="FU11" s="74"/>
      <c r="FV11" s="74"/>
      <c r="FW11" s="74"/>
      <c r="FX11" s="74"/>
      <c r="FY11" s="74"/>
      <c r="FZ11" s="74"/>
      <c r="GA11" s="74"/>
      <c r="GB11" s="74"/>
      <c r="GC11" s="74"/>
      <c r="GD11" s="74"/>
      <c r="GE11" s="74"/>
      <c r="GF11" s="74"/>
      <c r="GG11" s="74"/>
      <c r="GH11" s="74"/>
      <c r="GI11" s="74"/>
      <c r="GJ11" s="74"/>
      <c r="GK11" s="74"/>
      <c r="GL11" s="74"/>
      <c r="GM11" s="74"/>
      <c r="GN11" s="74"/>
      <c r="GO11" s="74"/>
      <c r="GP11" s="74"/>
      <c r="GQ11" s="74"/>
      <c r="GR11" s="74"/>
      <c r="GS11" s="74"/>
      <c r="GT11" s="74"/>
      <c r="GU11" s="74"/>
      <c r="GV11" s="74"/>
      <c r="GW11" s="74"/>
      <c r="GX11" s="74"/>
      <c r="GY11" s="74"/>
      <c r="GZ11" s="74"/>
      <c r="HA11" s="74"/>
      <c r="HB11" s="74"/>
      <c r="HC11" s="74"/>
      <c r="HD11" s="74"/>
      <c r="HE11" s="74"/>
      <c r="HF11" s="74"/>
      <c r="HG11" s="74"/>
      <c r="HH11" s="74"/>
      <c r="HI11" s="74"/>
      <c r="HJ11" s="74"/>
      <c r="HK11" s="74"/>
      <c r="HL11" s="74"/>
      <c r="HM11" s="74"/>
      <c r="HN11" s="74"/>
      <c r="HO11" s="74"/>
      <c r="HP11" s="74"/>
      <c r="HQ11" s="74"/>
      <c r="HR11" s="74"/>
      <c r="HS11" s="74"/>
      <c r="HT11" s="74"/>
      <c r="HU11" s="74"/>
      <c r="HV11" s="74"/>
      <c r="HW11" s="74"/>
      <c r="HX11" s="74"/>
      <c r="HY11" s="74"/>
      <c r="HZ11" s="74"/>
      <c r="IA11" s="74"/>
      <c r="IB11" s="74"/>
      <c r="IC11" s="74"/>
      <c r="ID11" s="74"/>
      <c r="IE11" s="74"/>
      <c r="IF11" s="74"/>
      <c r="IG11" s="74"/>
      <c r="IH11" s="74"/>
      <c r="II11" s="74"/>
      <c r="IJ11" s="74"/>
      <c r="IK11" s="74"/>
      <c r="IL11" s="74"/>
      <c r="IM11" s="74"/>
      <c r="IN11" s="74"/>
      <c r="IO11" s="74"/>
      <c r="IP11" s="74"/>
      <c r="IQ11" s="74"/>
      <c r="IR11" s="74"/>
      <c r="IS11" s="74"/>
      <c r="IT11" s="74"/>
      <c r="IU11" s="74"/>
      <c r="IV11" s="74"/>
      <c r="IW11" s="74"/>
      <c r="IX11" s="74"/>
      <c r="IY11" s="74"/>
      <c r="IZ11" s="74"/>
      <c r="JA11" s="74"/>
      <c r="JB11" s="74"/>
      <c r="JC11" s="74"/>
      <c r="JD11" s="74"/>
      <c r="JE11" s="74"/>
      <c r="JF11" s="74"/>
      <c r="JG11" s="74"/>
      <c r="JH11" s="74"/>
      <c r="JI11" s="74"/>
      <c r="JJ11" s="74"/>
      <c r="JK11" s="74"/>
      <c r="JL11" s="74"/>
      <c r="JM11" s="74"/>
      <c r="JN11" s="74"/>
      <c r="JO11" s="74"/>
      <c r="JP11" s="74"/>
      <c r="JQ11" s="74"/>
      <c r="JR11" s="74"/>
      <c r="JS11" s="74"/>
      <c r="JT11" s="74"/>
      <c r="JU11" s="74"/>
      <c r="JV11" s="74"/>
      <c r="JW11" s="74"/>
      <c r="JX11" s="74"/>
      <c r="JY11" s="74"/>
      <c r="JZ11" s="74"/>
      <c r="KA11" s="74"/>
      <c r="KB11" s="74"/>
      <c r="KC11" s="74"/>
      <c r="KD11" s="74"/>
      <c r="KE11" s="74"/>
      <c r="KF11" s="74"/>
      <c r="KG11" s="74"/>
      <c r="KH11" s="74"/>
      <c r="KI11" s="74"/>
      <c r="KJ11" s="74"/>
      <c r="KK11" s="74"/>
      <c r="KL11" s="74"/>
      <c r="KM11" s="74"/>
      <c r="KN11" s="74"/>
      <c r="KO11" s="74"/>
      <c r="KP11" s="74"/>
      <c r="KQ11" s="74"/>
      <c r="KR11" s="74"/>
      <c r="KS11" s="74"/>
      <c r="KT11" s="74"/>
      <c r="KU11" s="74"/>
      <c r="KV11" s="74"/>
      <c r="KW11" s="74"/>
      <c r="KX11" s="74"/>
      <c r="KY11" s="74"/>
      <c r="KZ11" s="74"/>
      <c r="LA11" s="74"/>
      <c r="LB11" s="74"/>
      <c r="LC11" s="74"/>
      <c r="LD11" s="74"/>
      <c r="LE11" s="74"/>
      <c r="LF11" s="74"/>
      <c r="LG11" s="74"/>
      <c r="LH11" s="74"/>
      <c r="LI11" s="74"/>
      <c r="LJ11" s="74"/>
      <c r="LK11" s="74"/>
      <c r="LL11" s="74"/>
      <c r="LM11" s="74"/>
      <c r="LN11" s="74"/>
      <c r="LO11" s="74"/>
      <c r="LP11" s="74"/>
      <c r="LQ11" s="74"/>
      <c r="LR11" s="74"/>
      <c r="LS11" s="74"/>
      <c r="LT11" s="74"/>
      <c r="LU11" s="74"/>
      <c r="LV11" s="74"/>
      <c r="LW11" s="74"/>
      <c r="LX11" s="74"/>
      <c r="LY11" s="74"/>
      <c r="LZ11" s="74"/>
      <c r="MA11" s="74"/>
      <c r="MB11" s="74"/>
      <c r="MC11" s="74"/>
      <c r="MD11" s="74"/>
      <c r="ME11" s="74"/>
      <c r="MF11" s="74"/>
      <c r="MG11" s="74"/>
      <c r="MH11" s="74"/>
      <c r="MI11" s="74"/>
      <c r="MJ11" s="74"/>
      <c r="MK11" s="74"/>
      <c r="ML11" s="74"/>
      <c r="MM11" s="74"/>
      <c r="MN11" s="74"/>
      <c r="MO11" s="74"/>
      <c r="MP11" s="74"/>
      <c r="MQ11" s="74"/>
      <c r="MR11" s="74"/>
      <c r="MS11" s="74"/>
      <c r="MT11" s="74"/>
      <c r="MU11" s="74"/>
      <c r="MV11" s="74"/>
      <c r="MW11" s="74"/>
      <c r="MX11" s="74"/>
      <c r="MY11" s="74"/>
      <c r="MZ11" s="74"/>
      <c r="NA11" s="74"/>
      <c r="NB11" s="74"/>
      <c r="NC11" s="74"/>
      <c r="ND11" s="74"/>
      <c r="NE11" s="74"/>
      <c r="NF11" s="74"/>
      <c r="NG11" s="74"/>
      <c r="NH11" s="74"/>
      <c r="NI11" s="74"/>
      <c r="NJ11" s="74"/>
      <c r="NK11" s="74"/>
      <c r="NL11" s="74"/>
      <c r="NM11" s="74"/>
      <c r="NN11" s="74"/>
      <c r="NO11" s="74"/>
      <c r="NP11" s="74"/>
      <c r="NQ11" s="74"/>
      <c r="NR11" s="74"/>
      <c r="NS11" s="74"/>
      <c r="NT11" s="74"/>
      <c r="NU11" s="74"/>
      <c r="NV11" s="74"/>
      <c r="NW11" s="74"/>
      <c r="NX11" s="74"/>
      <c r="NY11" s="74"/>
      <c r="NZ11" s="74"/>
      <c r="OA11" s="74"/>
      <c r="OB11" s="74"/>
      <c r="OC11" s="74"/>
      <c r="OD11" s="74"/>
      <c r="OE11" s="74"/>
      <c r="OF11" s="74"/>
      <c r="OG11" s="74"/>
      <c r="OH11" s="74"/>
      <c r="OI11" s="74"/>
      <c r="OJ11" s="74"/>
      <c r="OK11" s="74"/>
      <c r="OL11" s="74"/>
      <c r="OM11" s="74"/>
      <c r="ON11" s="74"/>
      <c r="OO11" s="74"/>
      <c r="OP11" s="74"/>
      <c r="OQ11" s="74"/>
      <c r="OR11" s="74"/>
      <c r="OS11" s="74"/>
      <c r="OT11" s="74"/>
      <c r="OU11" s="74"/>
      <c r="OV11" s="74"/>
      <c r="OW11" s="74"/>
      <c r="OX11" s="74"/>
      <c r="OY11" s="74"/>
      <c r="OZ11" s="74"/>
      <c r="PA11" s="74"/>
      <c r="PB11" s="74"/>
      <c r="PC11" s="74"/>
      <c r="PD11" s="74"/>
      <c r="PE11" s="74"/>
      <c r="PF11" s="74"/>
      <c r="PG11" s="74"/>
      <c r="PH11" s="74"/>
      <c r="PI11" s="74"/>
      <c r="PJ11" s="74"/>
      <c r="PK11" s="74"/>
      <c r="PL11" s="74"/>
      <c r="PM11" s="74"/>
      <c r="PN11" s="74"/>
      <c r="PO11" s="74"/>
      <c r="PP11" s="74"/>
      <c r="PQ11" s="74"/>
      <c r="PR11" s="74"/>
      <c r="PS11" s="74"/>
      <c r="PT11" s="74"/>
      <c r="PU11" s="74"/>
      <c r="PV11" s="74"/>
      <c r="PW11" s="74"/>
      <c r="PX11" s="74"/>
      <c r="PY11" s="74"/>
      <c r="PZ11" s="74"/>
      <c r="QA11" s="74"/>
      <c r="QB11" s="74"/>
      <c r="QC11" s="74"/>
      <c r="QD11" s="74"/>
      <c r="QE11" s="74"/>
      <c r="QF11" s="74"/>
      <c r="QG11" s="74"/>
    </row>
    <row r="12" spans="1:449" s="54" customFormat="1" ht="15">
      <c r="A12" s="278"/>
      <c r="B12" s="366" t="s">
        <v>205</v>
      </c>
      <c r="C12" s="513" t="s">
        <v>280</v>
      </c>
      <c r="D12" s="513">
        <v>30</v>
      </c>
      <c r="E12" s="60">
        <f t="shared" si="0"/>
        <v>0.84070257926276581</v>
      </c>
      <c r="F12" s="509" t="s">
        <v>469</v>
      </c>
      <c r="G12" s="512">
        <v>11666</v>
      </c>
      <c r="H12" s="511">
        <v>0.09</v>
      </c>
      <c r="I12" s="578">
        <v>0.95</v>
      </c>
      <c r="J12" s="578">
        <v>0.95</v>
      </c>
      <c r="K12" s="373">
        <f t="shared" si="4"/>
        <v>0</v>
      </c>
      <c r="L12" s="514">
        <f t="shared" si="1"/>
        <v>1049.94</v>
      </c>
      <c r="M12" s="853">
        <v>2755.7609748989012</v>
      </c>
      <c r="N12" s="579">
        <v>2216.54</v>
      </c>
      <c r="O12" s="373">
        <f t="shared" si="5"/>
        <v>11082.699999999999</v>
      </c>
      <c r="P12" s="373">
        <f t="shared" si="6"/>
        <v>0</v>
      </c>
      <c r="Q12" s="373">
        <f t="shared" si="10"/>
        <v>11082.699999999999</v>
      </c>
      <c r="R12" s="373">
        <v>0</v>
      </c>
      <c r="S12" s="373">
        <f t="shared" si="11"/>
        <v>16055.0009748989</v>
      </c>
      <c r="T12" s="373">
        <f t="shared" si="12"/>
        <v>16055.0009748989</v>
      </c>
      <c r="U12" s="373">
        <v>3.1249629526816258E-2</v>
      </c>
      <c r="V12" s="373">
        <f t="shared" si="13"/>
        <v>14893.32186910844</v>
      </c>
      <c r="W12" s="373">
        <f t="shared" si="14"/>
        <v>14893.32186910844</v>
      </c>
      <c r="X12" s="373">
        <f t="shared" si="7"/>
        <v>4182.7912237189194</v>
      </c>
      <c r="Y12" s="373">
        <f t="shared" si="2"/>
        <v>14.478398042919263</v>
      </c>
      <c r="Z12" s="373">
        <f t="shared" si="3"/>
        <v>15201.449241182652</v>
      </c>
      <c r="AA12" s="47">
        <f t="shared" si="8"/>
        <v>1.0206889621255903</v>
      </c>
      <c r="AB12" s="47">
        <f t="shared" si="9"/>
        <v>1.3015390814260279</v>
      </c>
      <c r="AC12" s="47"/>
      <c r="AD12" s="47"/>
      <c r="AE12" s="74"/>
      <c r="AF12" s="74"/>
      <c r="AG12" s="74"/>
      <c r="AH12" s="74"/>
      <c r="AI12" s="74"/>
      <c r="AJ12" s="74"/>
      <c r="AK12" s="74"/>
      <c r="AL12" s="74"/>
      <c r="AM12" s="74"/>
      <c r="AN12" s="74"/>
      <c r="AO12" s="74"/>
      <c r="AP12" s="74"/>
      <c r="AQ12" s="74"/>
      <c r="AR12" s="74"/>
      <c r="AS12" s="74"/>
      <c r="AT12" s="74"/>
      <c r="AU12" s="74"/>
      <c r="AV12" s="74"/>
      <c r="AW12" s="74"/>
      <c r="AX12" s="74"/>
      <c r="AY12" s="74"/>
      <c r="AZ12" s="74"/>
      <c r="BA12" s="74"/>
      <c r="BB12" s="74"/>
      <c r="BC12" s="74"/>
      <c r="BD12" s="74"/>
      <c r="BE12" s="74"/>
      <c r="BF12" s="74"/>
      <c r="BG12" s="74"/>
      <c r="BH12" s="74"/>
      <c r="BI12" s="74"/>
      <c r="BJ12" s="74"/>
      <c r="BK12" s="74"/>
      <c r="BL12" s="74"/>
      <c r="BM12" s="74"/>
      <c r="BN12" s="74"/>
      <c r="BO12" s="74"/>
      <c r="BP12" s="74"/>
      <c r="BQ12" s="74"/>
      <c r="BR12" s="74"/>
      <c r="BS12" s="74"/>
      <c r="BT12" s="74"/>
      <c r="BU12" s="74"/>
      <c r="BV12" s="74"/>
      <c r="BW12" s="74"/>
      <c r="BX12" s="74"/>
      <c r="BY12" s="74"/>
      <c r="BZ12" s="74"/>
      <c r="CA12" s="74"/>
      <c r="CB12" s="74"/>
      <c r="CC12" s="74"/>
      <c r="CD12" s="74"/>
      <c r="CE12" s="74"/>
      <c r="CF12" s="74"/>
      <c r="CG12" s="74"/>
      <c r="CH12" s="74"/>
      <c r="CI12" s="74"/>
      <c r="CJ12" s="74"/>
      <c r="CK12" s="74"/>
      <c r="CL12" s="74"/>
      <c r="CM12" s="74"/>
      <c r="CN12" s="74"/>
      <c r="CO12" s="74"/>
      <c r="CP12" s="74"/>
      <c r="CQ12" s="74"/>
      <c r="CR12" s="74"/>
      <c r="CS12" s="74"/>
      <c r="CT12" s="74"/>
      <c r="CU12" s="74"/>
      <c r="CV12" s="74"/>
      <c r="CW12" s="74"/>
      <c r="CX12" s="74"/>
      <c r="CY12" s="74"/>
      <c r="CZ12" s="74"/>
      <c r="DA12" s="74"/>
      <c r="DB12" s="74"/>
      <c r="DC12" s="74"/>
      <c r="DD12" s="74"/>
      <c r="DE12" s="74"/>
      <c r="DF12" s="74"/>
      <c r="DG12" s="74"/>
      <c r="DH12" s="74"/>
      <c r="DI12" s="74"/>
      <c r="DJ12" s="74"/>
      <c r="DK12" s="74"/>
      <c r="DL12" s="74"/>
      <c r="DM12" s="74"/>
      <c r="DN12" s="74"/>
      <c r="DO12" s="74"/>
      <c r="DP12" s="74"/>
      <c r="DQ12" s="74"/>
      <c r="DR12" s="74"/>
      <c r="DS12" s="74"/>
      <c r="DT12" s="74"/>
      <c r="DU12" s="74"/>
      <c r="DV12" s="74"/>
      <c r="DW12" s="74"/>
      <c r="DX12" s="74"/>
      <c r="DY12" s="74"/>
      <c r="DZ12" s="74"/>
      <c r="EA12" s="74"/>
      <c r="EB12" s="74"/>
      <c r="EC12" s="74"/>
      <c r="ED12" s="74"/>
      <c r="EE12" s="74"/>
      <c r="EF12" s="74"/>
      <c r="EG12" s="74"/>
      <c r="EH12" s="74"/>
      <c r="EI12" s="74"/>
      <c r="EJ12" s="74"/>
      <c r="EK12" s="74"/>
      <c r="EL12" s="74"/>
      <c r="EM12" s="74"/>
      <c r="EN12" s="74"/>
      <c r="EO12" s="74"/>
      <c r="EP12" s="74"/>
      <c r="EQ12" s="74"/>
      <c r="ER12" s="74"/>
      <c r="ES12" s="74"/>
      <c r="ET12" s="74"/>
      <c r="EU12" s="74"/>
      <c r="EV12" s="74"/>
      <c r="EW12" s="74"/>
      <c r="EX12" s="74"/>
      <c r="EY12" s="74"/>
      <c r="EZ12" s="74"/>
      <c r="FA12" s="74"/>
      <c r="FB12" s="74"/>
      <c r="FC12" s="74"/>
      <c r="FD12" s="74"/>
      <c r="FE12" s="74"/>
      <c r="FF12" s="74"/>
      <c r="FG12" s="74"/>
      <c r="FH12" s="74"/>
      <c r="FI12" s="74"/>
      <c r="FJ12" s="74"/>
      <c r="FK12" s="74"/>
      <c r="FL12" s="74"/>
      <c r="FM12" s="74"/>
      <c r="FN12" s="74"/>
      <c r="FO12" s="74"/>
      <c r="FP12" s="74"/>
      <c r="FQ12" s="74"/>
      <c r="FR12" s="74"/>
      <c r="FS12" s="74"/>
      <c r="FT12" s="74"/>
      <c r="FU12" s="74"/>
      <c r="FV12" s="74"/>
      <c r="FW12" s="74"/>
      <c r="FX12" s="74"/>
      <c r="FY12" s="74"/>
      <c r="FZ12" s="74"/>
      <c r="GA12" s="74"/>
      <c r="GB12" s="74"/>
      <c r="GC12" s="74"/>
      <c r="GD12" s="74"/>
      <c r="GE12" s="74"/>
      <c r="GF12" s="74"/>
      <c r="GG12" s="74"/>
      <c r="GH12" s="74"/>
      <c r="GI12" s="74"/>
      <c r="GJ12" s="74"/>
      <c r="GK12" s="74"/>
      <c r="GL12" s="74"/>
      <c r="GM12" s="74"/>
      <c r="GN12" s="74"/>
      <c r="GO12" s="74"/>
      <c r="GP12" s="74"/>
      <c r="GQ12" s="74"/>
      <c r="GR12" s="74"/>
      <c r="GS12" s="74"/>
      <c r="GT12" s="74"/>
      <c r="GU12" s="74"/>
      <c r="GV12" s="74"/>
      <c r="GW12" s="74"/>
      <c r="GX12" s="74"/>
      <c r="GY12" s="74"/>
      <c r="GZ12" s="74"/>
      <c r="HA12" s="74"/>
      <c r="HB12" s="74"/>
      <c r="HC12" s="74"/>
      <c r="HD12" s="74"/>
      <c r="HE12" s="74"/>
      <c r="HF12" s="74"/>
      <c r="HG12" s="74"/>
      <c r="HH12" s="74"/>
      <c r="HI12" s="74"/>
      <c r="HJ12" s="74"/>
      <c r="HK12" s="74"/>
      <c r="HL12" s="74"/>
      <c r="HM12" s="74"/>
      <c r="HN12" s="74"/>
      <c r="HO12" s="74"/>
      <c r="HP12" s="74"/>
      <c r="HQ12" s="74"/>
      <c r="HR12" s="74"/>
      <c r="HS12" s="74"/>
      <c r="HT12" s="74"/>
      <c r="HU12" s="74"/>
      <c r="HV12" s="74"/>
      <c r="HW12" s="74"/>
      <c r="HX12" s="74"/>
      <c r="HY12" s="74"/>
      <c r="HZ12" s="74"/>
      <c r="IA12" s="74"/>
      <c r="IB12" s="74"/>
      <c r="IC12" s="74"/>
      <c r="ID12" s="74"/>
      <c r="IE12" s="74"/>
      <c r="IF12" s="74"/>
      <c r="IG12" s="74"/>
      <c r="IH12" s="74"/>
      <c r="II12" s="74"/>
      <c r="IJ12" s="74"/>
      <c r="IK12" s="74"/>
      <c r="IL12" s="74"/>
      <c r="IM12" s="74"/>
      <c r="IN12" s="74"/>
      <c r="IO12" s="74"/>
      <c r="IP12" s="74"/>
      <c r="IQ12" s="74"/>
      <c r="IR12" s="74"/>
      <c r="IS12" s="74"/>
      <c r="IT12" s="74"/>
      <c r="IU12" s="74"/>
      <c r="IV12" s="74"/>
      <c r="IW12" s="74"/>
      <c r="IX12" s="74"/>
      <c r="IY12" s="74"/>
      <c r="IZ12" s="74"/>
      <c r="JA12" s="74"/>
      <c r="JB12" s="74"/>
      <c r="JC12" s="74"/>
      <c r="JD12" s="74"/>
      <c r="JE12" s="74"/>
      <c r="JF12" s="74"/>
      <c r="JG12" s="74"/>
      <c r="JH12" s="74"/>
      <c r="JI12" s="74"/>
      <c r="JJ12" s="74"/>
      <c r="JK12" s="74"/>
      <c r="JL12" s="74"/>
      <c r="JM12" s="74"/>
      <c r="JN12" s="74"/>
      <c r="JO12" s="74"/>
      <c r="JP12" s="74"/>
      <c r="JQ12" s="74"/>
      <c r="JR12" s="74"/>
      <c r="JS12" s="74"/>
      <c r="JT12" s="74"/>
      <c r="JU12" s="74"/>
      <c r="JV12" s="74"/>
      <c r="JW12" s="74"/>
      <c r="JX12" s="74"/>
      <c r="JY12" s="74"/>
      <c r="JZ12" s="74"/>
      <c r="KA12" s="74"/>
      <c r="KB12" s="74"/>
      <c r="KC12" s="74"/>
      <c r="KD12" s="74"/>
      <c r="KE12" s="74"/>
      <c r="KF12" s="74"/>
      <c r="KG12" s="74"/>
      <c r="KH12" s="74"/>
      <c r="KI12" s="74"/>
      <c r="KJ12" s="74"/>
      <c r="KK12" s="74"/>
      <c r="KL12" s="74"/>
      <c r="KM12" s="74"/>
      <c r="KN12" s="74"/>
      <c r="KO12" s="74"/>
      <c r="KP12" s="74"/>
      <c r="KQ12" s="74"/>
      <c r="KR12" s="74"/>
      <c r="KS12" s="74"/>
      <c r="KT12" s="74"/>
      <c r="KU12" s="74"/>
      <c r="KV12" s="74"/>
      <c r="KW12" s="74"/>
      <c r="KX12" s="74"/>
      <c r="KY12" s="74"/>
      <c r="KZ12" s="74"/>
      <c r="LA12" s="74"/>
      <c r="LB12" s="74"/>
      <c r="LC12" s="74"/>
      <c r="LD12" s="74"/>
      <c r="LE12" s="74"/>
      <c r="LF12" s="74"/>
      <c r="LG12" s="74"/>
      <c r="LH12" s="74"/>
      <c r="LI12" s="74"/>
      <c r="LJ12" s="74"/>
      <c r="LK12" s="74"/>
      <c r="LL12" s="74"/>
      <c r="LM12" s="74"/>
      <c r="LN12" s="74"/>
      <c r="LO12" s="74"/>
      <c r="LP12" s="74"/>
      <c r="LQ12" s="74"/>
      <c r="LR12" s="74"/>
      <c r="LS12" s="74"/>
      <c r="LT12" s="74"/>
      <c r="LU12" s="74"/>
      <c r="LV12" s="74"/>
      <c r="LW12" s="74"/>
      <c r="LX12" s="74"/>
      <c r="LY12" s="74"/>
      <c r="LZ12" s="74"/>
      <c r="MA12" s="74"/>
      <c r="MB12" s="74"/>
      <c r="MC12" s="74"/>
      <c r="MD12" s="74"/>
      <c r="ME12" s="74"/>
      <c r="MF12" s="74"/>
      <c r="MG12" s="74"/>
      <c r="MH12" s="74"/>
      <c r="MI12" s="74"/>
      <c r="MJ12" s="74"/>
      <c r="MK12" s="74"/>
      <c r="ML12" s="74"/>
      <c r="MM12" s="74"/>
      <c r="MN12" s="74"/>
      <c r="MO12" s="74"/>
      <c r="MP12" s="74"/>
      <c r="MQ12" s="74"/>
      <c r="MR12" s="74"/>
      <c r="MS12" s="74"/>
      <c r="MT12" s="74"/>
      <c r="MU12" s="74"/>
      <c r="MV12" s="74"/>
      <c r="MW12" s="74"/>
      <c r="MX12" s="74"/>
      <c r="MY12" s="74"/>
      <c r="MZ12" s="74"/>
      <c r="NA12" s="74"/>
      <c r="NB12" s="74"/>
      <c r="NC12" s="74"/>
      <c r="ND12" s="74"/>
      <c r="NE12" s="74"/>
      <c r="NF12" s="74"/>
      <c r="NG12" s="74"/>
      <c r="NH12" s="74"/>
      <c r="NI12" s="74"/>
      <c r="NJ12" s="74"/>
      <c r="NK12" s="74"/>
      <c r="NL12" s="74"/>
      <c r="NM12" s="74"/>
      <c r="NN12" s="74"/>
      <c r="NO12" s="74"/>
      <c r="NP12" s="74"/>
      <c r="NQ12" s="74"/>
      <c r="NR12" s="74"/>
      <c r="NS12" s="74"/>
      <c r="NT12" s="74"/>
      <c r="NU12" s="74"/>
      <c r="NV12" s="74"/>
      <c r="NW12" s="74"/>
      <c r="NX12" s="74"/>
      <c r="NY12" s="74"/>
      <c r="NZ12" s="74"/>
      <c r="OA12" s="74"/>
      <c r="OB12" s="74"/>
      <c r="OC12" s="74"/>
      <c r="OD12" s="74"/>
      <c r="OE12" s="74"/>
      <c r="OF12" s="74"/>
      <c r="OG12" s="74"/>
      <c r="OH12" s="74"/>
      <c r="OI12" s="74"/>
      <c r="OJ12" s="74"/>
      <c r="OK12" s="74"/>
      <c r="OL12" s="74"/>
      <c r="OM12" s="74"/>
      <c r="ON12" s="74"/>
      <c r="OO12" s="74"/>
      <c r="OP12" s="74"/>
      <c r="OQ12" s="74"/>
      <c r="OR12" s="74"/>
      <c r="OS12" s="74"/>
      <c r="OT12" s="74"/>
      <c r="OU12" s="74"/>
      <c r="OV12" s="74"/>
      <c r="OW12" s="74"/>
      <c r="OX12" s="74"/>
      <c r="OY12" s="74"/>
      <c r="OZ12" s="74"/>
      <c r="PA12" s="74"/>
      <c r="PB12" s="74"/>
      <c r="PC12" s="74"/>
      <c r="PD12" s="74"/>
      <c r="PE12" s="74"/>
      <c r="PF12" s="74"/>
      <c r="PG12" s="74"/>
      <c r="PH12" s="74"/>
      <c r="PI12" s="74"/>
      <c r="PJ12" s="74"/>
      <c r="PK12" s="74"/>
      <c r="PL12" s="74"/>
      <c r="PM12" s="74"/>
      <c r="PN12" s="74"/>
      <c r="PO12" s="74"/>
      <c r="PP12" s="74"/>
      <c r="PQ12" s="74"/>
      <c r="PR12" s="74"/>
      <c r="PS12" s="74"/>
      <c r="PT12" s="74"/>
      <c r="PU12" s="74"/>
      <c r="PV12" s="74"/>
      <c r="PW12" s="74"/>
      <c r="PX12" s="74"/>
      <c r="PY12" s="74"/>
      <c r="PZ12" s="74"/>
      <c r="QA12" s="74"/>
      <c r="QB12" s="74"/>
      <c r="QC12" s="74"/>
      <c r="QD12" s="74"/>
      <c r="QE12" s="74"/>
      <c r="QF12" s="74"/>
      <c r="QG12" s="74"/>
    </row>
    <row r="13" spans="1:449" s="54" customFormat="1" ht="15">
      <c r="A13" s="278"/>
      <c r="B13" s="366" t="s">
        <v>205</v>
      </c>
      <c r="C13" s="513" t="s">
        <v>281</v>
      </c>
      <c r="D13" s="513">
        <v>30</v>
      </c>
      <c r="E13" s="60">
        <f t="shared" si="0"/>
        <v>0.52847181964057499</v>
      </c>
      <c r="F13" s="509" t="s">
        <v>469</v>
      </c>
      <c r="G13" s="512">
        <v>11000</v>
      </c>
      <c r="H13" s="510">
        <v>0.06</v>
      </c>
      <c r="I13" s="578">
        <v>0.7</v>
      </c>
      <c r="J13" s="578">
        <v>0.7</v>
      </c>
      <c r="K13" s="373">
        <f t="shared" si="4"/>
        <v>0</v>
      </c>
      <c r="L13" s="514">
        <f t="shared" si="1"/>
        <v>660</v>
      </c>
      <c r="M13" s="853">
        <v>1914.6380851887664</v>
      </c>
      <c r="N13" s="579">
        <v>1540</v>
      </c>
      <c r="O13" s="373">
        <f t="shared" si="5"/>
        <v>7699.9999999999991</v>
      </c>
      <c r="P13" s="373">
        <f t="shared" si="6"/>
        <v>0</v>
      </c>
      <c r="Q13" s="373">
        <f t="shared" si="10"/>
        <v>7699.9999999999991</v>
      </c>
      <c r="R13" s="373">
        <v>0</v>
      </c>
      <c r="S13" s="373">
        <f t="shared" si="11"/>
        <v>11154.638085188766</v>
      </c>
      <c r="T13" s="373">
        <f t="shared" si="12"/>
        <v>11154.638085188766</v>
      </c>
      <c r="U13" s="373">
        <v>0</v>
      </c>
      <c r="V13" s="373">
        <f t="shared" si="13"/>
        <v>10347.530691269727</v>
      </c>
      <c r="W13" s="373">
        <f t="shared" si="14"/>
        <v>10347.530691269727</v>
      </c>
      <c r="X13" s="373">
        <f t="shared" si="7"/>
        <v>0</v>
      </c>
      <c r="Y13" s="373">
        <f t="shared" si="2"/>
        <v>14.478398042919263</v>
      </c>
      <c r="Z13" s="373">
        <f t="shared" si="3"/>
        <v>9555.7427083267139</v>
      </c>
      <c r="AA13" s="47">
        <f t="shared" si="8"/>
        <v>0.92348048954220074</v>
      </c>
      <c r="AB13" s="47">
        <f t="shared" si="9"/>
        <v>0.92348048954220074</v>
      </c>
      <c r="AC13" s="47"/>
      <c r="AD13" s="47"/>
      <c r="AE13" s="74"/>
      <c r="AF13" s="74"/>
      <c r="AG13" s="74"/>
      <c r="AH13" s="74"/>
      <c r="AI13" s="74"/>
      <c r="AJ13" s="74"/>
      <c r="AK13" s="74"/>
      <c r="AL13" s="74"/>
      <c r="AM13" s="74"/>
      <c r="AN13" s="74"/>
      <c r="AO13" s="74"/>
      <c r="AP13" s="74"/>
      <c r="AQ13" s="74"/>
      <c r="AR13" s="74"/>
      <c r="AS13" s="74"/>
      <c r="AT13" s="74"/>
      <c r="AU13" s="74"/>
      <c r="AV13" s="74"/>
      <c r="AW13" s="74"/>
      <c r="AX13" s="74"/>
      <c r="AY13" s="74"/>
      <c r="AZ13" s="74"/>
      <c r="BA13" s="74"/>
      <c r="BB13" s="74"/>
      <c r="BC13" s="74"/>
      <c r="BD13" s="74"/>
      <c r="BE13" s="74"/>
      <c r="BF13" s="74"/>
      <c r="BG13" s="74"/>
      <c r="BH13" s="74"/>
      <c r="BI13" s="74"/>
      <c r="BJ13" s="74"/>
      <c r="BK13" s="74"/>
      <c r="BL13" s="74"/>
      <c r="BM13" s="74"/>
      <c r="BN13" s="74"/>
      <c r="BO13" s="74"/>
      <c r="BP13" s="74"/>
      <c r="BQ13" s="74"/>
      <c r="BR13" s="74"/>
      <c r="BS13" s="74"/>
      <c r="BT13" s="74"/>
      <c r="BU13" s="74"/>
      <c r="BV13" s="74"/>
      <c r="BW13" s="74"/>
      <c r="BX13" s="74"/>
      <c r="BY13" s="74"/>
      <c r="BZ13" s="74"/>
      <c r="CA13" s="74"/>
      <c r="CB13" s="74"/>
      <c r="CC13" s="74"/>
      <c r="CD13" s="74"/>
      <c r="CE13" s="74"/>
      <c r="CF13" s="74"/>
      <c r="CG13" s="74"/>
      <c r="CH13" s="74"/>
      <c r="CI13" s="74"/>
      <c r="CJ13" s="74"/>
      <c r="CK13" s="74"/>
      <c r="CL13" s="74"/>
      <c r="CM13" s="74"/>
      <c r="CN13" s="74"/>
      <c r="CO13" s="74"/>
      <c r="CP13" s="74"/>
      <c r="CQ13" s="74"/>
      <c r="CR13" s="74"/>
      <c r="CS13" s="74"/>
      <c r="CT13" s="74"/>
      <c r="CU13" s="74"/>
      <c r="CV13" s="74"/>
      <c r="CW13" s="74"/>
      <c r="CX13" s="74"/>
      <c r="CY13" s="74"/>
      <c r="CZ13" s="74"/>
      <c r="DA13" s="74"/>
      <c r="DB13" s="74"/>
      <c r="DC13" s="74"/>
      <c r="DD13" s="74"/>
      <c r="DE13" s="74"/>
      <c r="DF13" s="74"/>
      <c r="DG13" s="74"/>
      <c r="DH13" s="74"/>
      <c r="DI13" s="74"/>
      <c r="DJ13" s="74"/>
      <c r="DK13" s="74"/>
      <c r="DL13" s="74"/>
      <c r="DM13" s="74"/>
      <c r="DN13" s="74"/>
      <c r="DO13" s="74"/>
      <c r="DP13" s="74"/>
      <c r="DQ13" s="74"/>
      <c r="DR13" s="74"/>
      <c r="DS13" s="74"/>
      <c r="DT13" s="74"/>
      <c r="DU13" s="74"/>
      <c r="DV13" s="74"/>
      <c r="DW13" s="74"/>
      <c r="DX13" s="74"/>
      <c r="DY13" s="74"/>
      <c r="DZ13" s="74"/>
      <c r="EA13" s="74"/>
      <c r="EB13" s="74"/>
      <c r="EC13" s="74"/>
      <c r="ED13" s="74"/>
      <c r="EE13" s="74"/>
      <c r="EF13" s="74"/>
      <c r="EG13" s="74"/>
      <c r="EH13" s="74"/>
      <c r="EI13" s="74"/>
      <c r="EJ13" s="74"/>
      <c r="EK13" s="74"/>
      <c r="EL13" s="74"/>
      <c r="EM13" s="74"/>
      <c r="EN13" s="74"/>
      <c r="EO13" s="74"/>
      <c r="EP13" s="74"/>
      <c r="EQ13" s="74"/>
      <c r="ER13" s="74"/>
      <c r="ES13" s="74"/>
      <c r="ET13" s="74"/>
      <c r="EU13" s="74"/>
      <c r="EV13" s="74"/>
      <c r="EW13" s="74"/>
      <c r="EX13" s="74"/>
      <c r="EY13" s="74"/>
      <c r="EZ13" s="74"/>
      <c r="FA13" s="74"/>
      <c r="FB13" s="74"/>
      <c r="FC13" s="74"/>
      <c r="FD13" s="74"/>
      <c r="FE13" s="74"/>
      <c r="FF13" s="74"/>
      <c r="FG13" s="74"/>
      <c r="FH13" s="74"/>
      <c r="FI13" s="74"/>
      <c r="FJ13" s="74"/>
      <c r="FK13" s="74"/>
      <c r="FL13" s="74"/>
      <c r="FM13" s="74"/>
      <c r="FN13" s="74"/>
      <c r="FO13" s="74"/>
      <c r="FP13" s="74"/>
      <c r="FQ13" s="74"/>
      <c r="FR13" s="74"/>
      <c r="FS13" s="74"/>
      <c r="FT13" s="74"/>
      <c r="FU13" s="74"/>
      <c r="FV13" s="74"/>
      <c r="FW13" s="74"/>
      <c r="FX13" s="74"/>
      <c r="FY13" s="74"/>
      <c r="FZ13" s="74"/>
      <c r="GA13" s="74"/>
      <c r="GB13" s="74"/>
      <c r="GC13" s="74"/>
      <c r="GD13" s="74"/>
      <c r="GE13" s="74"/>
      <c r="GF13" s="74"/>
      <c r="GG13" s="74"/>
      <c r="GH13" s="74"/>
      <c r="GI13" s="74"/>
      <c r="GJ13" s="74"/>
      <c r="GK13" s="74"/>
      <c r="GL13" s="74"/>
      <c r="GM13" s="74"/>
      <c r="GN13" s="74"/>
      <c r="GO13" s="74"/>
      <c r="GP13" s="74"/>
      <c r="GQ13" s="74"/>
      <c r="GR13" s="74"/>
      <c r="GS13" s="74"/>
      <c r="GT13" s="74"/>
      <c r="GU13" s="74"/>
      <c r="GV13" s="74"/>
      <c r="GW13" s="74"/>
      <c r="GX13" s="74"/>
      <c r="GY13" s="74"/>
      <c r="GZ13" s="74"/>
      <c r="HA13" s="74"/>
      <c r="HB13" s="74"/>
      <c r="HC13" s="74"/>
      <c r="HD13" s="74"/>
      <c r="HE13" s="74"/>
      <c r="HF13" s="74"/>
      <c r="HG13" s="74"/>
      <c r="HH13" s="74"/>
      <c r="HI13" s="74"/>
      <c r="HJ13" s="74"/>
      <c r="HK13" s="74"/>
      <c r="HL13" s="74"/>
      <c r="HM13" s="74"/>
      <c r="HN13" s="74"/>
      <c r="HO13" s="74"/>
      <c r="HP13" s="74"/>
      <c r="HQ13" s="74"/>
      <c r="HR13" s="74"/>
      <c r="HS13" s="74"/>
      <c r="HT13" s="74"/>
      <c r="HU13" s="74"/>
      <c r="HV13" s="74"/>
      <c r="HW13" s="74"/>
      <c r="HX13" s="74"/>
      <c r="HY13" s="74"/>
      <c r="HZ13" s="74"/>
      <c r="IA13" s="74"/>
      <c r="IB13" s="74"/>
      <c r="IC13" s="74"/>
      <c r="ID13" s="74"/>
      <c r="IE13" s="74"/>
      <c r="IF13" s="74"/>
      <c r="IG13" s="74"/>
      <c r="IH13" s="74"/>
      <c r="II13" s="74"/>
      <c r="IJ13" s="74"/>
      <c r="IK13" s="74"/>
      <c r="IL13" s="74"/>
      <c r="IM13" s="74"/>
      <c r="IN13" s="74"/>
      <c r="IO13" s="74"/>
      <c r="IP13" s="74"/>
      <c r="IQ13" s="74"/>
      <c r="IR13" s="74"/>
      <c r="IS13" s="74"/>
      <c r="IT13" s="74"/>
      <c r="IU13" s="74"/>
      <c r="IV13" s="74"/>
      <c r="IW13" s="74"/>
      <c r="IX13" s="74"/>
      <c r="IY13" s="74"/>
      <c r="IZ13" s="74"/>
      <c r="JA13" s="74"/>
      <c r="JB13" s="74"/>
      <c r="JC13" s="74"/>
      <c r="JD13" s="74"/>
      <c r="JE13" s="74"/>
      <c r="JF13" s="74"/>
      <c r="JG13" s="74"/>
      <c r="JH13" s="74"/>
      <c r="JI13" s="74"/>
      <c r="JJ13" s="74"/>
      <c r="JK13" s="74"/>
      <c r="JL13" s="74"/>
      <c r="JM13" s="74"/>
      <c r="JN13" s="74"/>
      <c r="JO13" s="74"/>
      <c r="JP13" s="74"/>
      <c r="JQ13" s="74"/>
      <c r="JR13" s="74"/>
      <c r="JS13" s="74"/>
      <c r="JT13" s="74"/>
      <c r="JU13" s="74"/>
      <c r="JV13" s="74"/>
      <c r="JW13" s="74"/>
      <c r="JX13" s="74"/>
      <c r="JY13" s="74"/>
      <c r="JZ13" s="74"/>
      <c r="KA13" s="74"/>
      <c r="KB13" s="74"/>
      <c r="KC13" s="74"/>
      <c r="KD13" s="74"/>
      <c r="KE13" s="74"/>
      <c r="KF13" s="74"/>
      <c r="KG13" s="74"/>
      <c r="KH13" s="74"/>
      <c r="KI13" s="74"/>
      <c r="KJ13" s="74"/>
      <c r="KK13" s="74"/>
      <c r="KL13" s="74"/>
      <c r="KM13" s="74"/>
      <c r="KN13" s="74"/>
      <c r="KO13" s="74"/>
      <c r="KP13" s="74"/>
      <c r="KQ13" s="74"/>
      <c r="KR13" s="74"/>
      <c r="KS13" s="74"/>
      <c r="KT13" s="74"/>
      <c r="KU13" s="74"/>
      <c r="KV13" s="74"/>
      <c r="KW13" s="74"/>
      <c r="KX13" s="74"/>
      <c r="KY13" s="74"/>
      <c r="KZ13" s="74"/>
      <c r="LA13" s="74"/>
      <c r="LB13" s="74"/>
      <c r="LC13" s="74"/>
      <c r="LD13" s="74"/>
      <c r="LE13" s="74"/>
      <c r="LF13" s="74"/>
      <c r="LG13" s="74"/>
      <c r="LH13" s="74"/>
      <c r="LI13" s="74"/>
      <c r="LJ13" s="74"/>
      <c r="LK13" s="74"/>
      <c r="LL13" s="74"/>
      <c r="LM13" s="74"/>
      <c r="LN13" s="74"/>
      <c r="LO13" s="74"/>
      <c r="LP13" s="74"/>
      <c r="LQ13" s="74"/>
      <c r="LR13" s="74"/>
      <c r="LS13" s="74"/>
      <c r="LT13" s="74"/>
      <c r="LU13" s="74"/>
      <c r="LV13" s="74"/>
      <c r="LW13" s="74"/>
      <c r="LX13" s="74"/>
      <c r="LY13" s="74"/>
      <c r="LZ13" s="74"/>
      <c r="MA13" s="74"/>
      <c r="MB13" s="74"/>
      <c r="MC13" s="74"/>
      <c r="MD13" s="74"/>
      <c r="ME13" s="74"/>
      <c r="MF13" s="74"/>
      <c r="MG13" s="74"/>
      <c r="MH13" s="74"/>
      <c r="MI13" s="74"/>
      <c r="MJ13" s="74"/>
      <c r="MK13" s="74"/>
      <c r="ML13" s="74"/>
      <c r="MM13" s="74"/>
      <c r="MN13" s="74"/>
      <c r="MO13" s="74"/>
      <c r="MP13" s="74"/>
      <c r="MQ13" s="74"/>
      <c r="MR13" s="74"/>
      <c r="MS13" s="74"/>
      <c r="MT13" s="74"/>
      <c r="MU13" s="74"/>
      <c r="MV13" s="74"/>
      <c r="MW13" s="74"/>
      <c r="MX13" s="74"/>
      <c r="MY13" s="74"/>
      <c r="MZ13" s="74"/>
      <c r="NA13" s="74"/>
      <c r="NB13" s="74"/>
      <c r="NC13" s="74"/>
      <c r="ND13" s="74"/>
      <c r="NE13" s="74"/>
      <c r="NF13" s="74"/>
      <c r="NG13" s="74"/>
      <c r="NH13" s="74"/>
      <c r="NI13" s="74"/>
      <c r="NJ13" s="74"/>
      <c r="NK13" s="74"/>
      <c r="NL13" s="74"/>
      <c r="NM13" s="74"/>
      <c r="NN13" s="74"/>
      <c r="NO13" s="74"/>
      <c r="NP13" s="74"/>
      <c r="NQ13" s="74"/>
      <c r="NR13" s="74"/>
      <c r="NS13" s="74"/>
      <c r="NT13" s="74"/>
      <c r="NU13" s="74"/>
      <c r="NV13" s="74"/>
      <c r="NW13" s="74"/>
      <c r="NX13" s="74"/>
      <c r="NY13" s="74"/>
      <c r="NZ13" s="74"/>
      <c r="OA13" s="74"/>
      <c r="OB13" s="74"/>
      <c r="OC13" s="74"/>
      <c r="OD13" s="74"/>
      <c r="OE13" s="74"/>
      <c r="OF13" s="74"/>
      <c r="OG13" s="74"/>
      <c r="OH13" s="74"/>
      <c r="OI13" s="74"/>
      <c r="OJ13" s="74"/>
      <c r="OK13" s="74"/>
      <c r="OL13" s="74"/>
      <c r="OM13" s="74"/>
      <c r="ON13" s="74"/>
      <c r="OO13" s="74"/>
      <c r="OP13" s="74"/>
      <c r="OQ13" s="74"/>
      <c r="OR13" s="74"/>
      <c r="OS13" s="74"/>
      <c r="OT13" s="74"/>
      <c r="OU13" s="74"/>
      <c r="OV13" s="74"/>
      <c r="OW13" s="74"/>
      <c r="OX13" s="74"/>
      <c r="OY13" s="74"/>
      <c r="OZ13" s="74"/>
      <c r="PA13" s="74"/>
      <c r="PB13" s="74"/>
      <c r="PC13" s="74"/>
      <c r="PD13" s="74"/>
      <c r="PE13" s="74"/>
      <c r="PF13" s="74"/>
      <c r="PG13" s="74"/>
      <c r="PH13" s="74"/>
      <c r="PI13" s="74"/>
      <c r="PJ13" s="74"/>
      <c r="PK13" s="74"/>
      <c r="PL13" s="74"/>
      <c r="PM13" s="74"/>
      <c r="PN13" s="74"/>
      <c r="PO13" s="74"/>
      <c r="PP13" s="74"/>
      <c r="PQ13" s="74"/>
      <c r="PR13" s="74"/>
      <c r="PS13" s="74"/>
      <c r="PT13" s="74"/>
      <c r="PU13" s="74"/>
      <c r="PV13" s="74"/>
      <c r="PW13" s="74"/>
      <c r="PX13" s="74"/>
      <c r="PY13" s="74"/>
      <c r="PZ13" s="74"/>
      <c r="QA13" s="74"/>
      <c r="QB13" s="74"/>
      <c r="QC13" s="74"/>
      <c r="QD13" s="74"/>
      <c r="QE13" s="74"/>
      <c r="QF13" s="74"/>
      <c r="QG13" s="74"/>
    </row>
    <row r="14" spans="1:449" s="54" customFormat="1" ht="15">
      <c r="A14" s="278"/>
      <c r="B14" s="366" t="s">
        <v>205</v>
      </c>
      <c r="C14" s="513" t="s">
        <v>282</v>
      </c>
      <c r="D14" s="513">
        <v>30</v>
      </c>
      <c r="E14" s="60">
        <f t="shared" si="0"/>
        <v>0.37467050582760286</v>
      </c>
      <c r="F14" s="509" t="s">
        <v>469</v>
      </c>
      <c r="G14" s="512">
        <v>23396</v>
      </c>
      <c r="H14" s="511">
        <v>0.02</v>
      </c>
      <c r="I14" s="578">
        <v>0.7</v>
      </c>
      <c r="J14" s="578">
        <v>0.7</v>
      </c>
      <c r="K14" s="373">
        <f t="shared" si="4"/>
        <v>0</v>
      </c>
      <c r="L14" s="514">
        <f t="shared" si="1"/>
        <v>467.92</v>
      </c>
      <c r="M14" s="853">
        <v>4072.261149188761</v>
      </c>
      <c r="N14" s="579">
        <v>3275.4399999999996</v>
      </c>
      <c r="O14" s="373">
        <f t="shared" si="5"/>
        <v>16377.199999999999</v>
      </c>
      <c r="P14" s="373">
        <f t="shared" si="6"/>
        <v>0</v>
      </c>
      <c r="Q14" s="373">
        <f t="shared" si="10"/>
        <v>16377.199999999999</v>
      </c>
      <c r="R14" s="373">
        <v>0</v>
      </c>
      <c r="S14" s="373">
        <f t="shared" si="11"/>
        <v>23724.901149188758</v>
      </c>
      <c r="T14" s="373">
        <f t="shared" si="12"/>
        <v>23724.901149188758</v>
      </c>
      <c r="U14" s="373">
        <v>6.7142655073156934E-3</v>
      </c>
      <c r="V14" s="373">
        <f t="shared" si="13"/>
        <v>22008.257095722409</v>
      </c>
      <c r="W14" s="373">
        <f t="shared" si="14"/>
        <v>22008.257095722409</v>
      </c>
      <c r="X14" s="373">
        <f t="shared" si="7"/>
        <v>1802.351393174391</v>
      </c>
      <c r="Y14" s="373">
        <f t="shared" si="2"/>
        <v>14.478398042919263</v>
      </c>
      <c r="Z14" s="373">
        <f t="shared" si="3"/>
        <v>6774.7320122427818</v>
      </c>
      <c r="AA14" s="47">
        <f t="shared" si="8"/>
        <v>0.30782682984740029</v>
      </c>
      <c r="AB14" s="47">
        <f t="shared" si="9"/>
        <v>0.38972115638744698</v>
      </c>
      <c r="AC14" s="47"/>
      <c r="AD14" s="47"/>
      <c r="AE14" s="74"/>
      <c r="AF14" s="74"/>
      <c r="AG14" s="74"/>
      <c r="AH14" s="74"/>
      <c r="AI14" s="74"/>
      <c r="AJ14" s="74"/>
      <c r="AK14" s="74"/>
      <c r="AL14" s="74"/>
      <c r="AM14" s="74"/>
      <c r="AN14" s="74"/>
      <c r="AO14" s="74"/>
      <c r="AP14" s="74"/>
      <c r="AQ14" s="74"/>
      <c r="AR14" s="74"/>
      <c r="AS14" s="74"/>
      <c r="AT14" s="74"/>
      <c r="AU14" s="74"/>
      <c r="AV14" s="74"/>
      <c r="AW14" s="74"/>
      <c r="AX14" s="74"/>
      <c r="AY14" s="74"/>
      <c r="AZ14" s="74"/>
      <c r="BA14" s="74"/>
      <c r="BB14" s="74"/>
      <c r="BC14" s="74"/>
      <c r="BD14" s="74"/>
      <c r="BE14" s="74"/>
      <c r="BF14" s="74"/>
      <c r="BG14" s="74"/>
      <c r="BH14" s="74"/>
      <c r="BI14" s="74"/>
      <c r="BJ14" s="74"/>
      <c r="BK14" s="74"/>
      <c r="BL14" s="74"/>
      <c r="BM14" s="74"/>
      <c r="BN14" s="74"/>
      <c r="BO14" s="74"/>
      <c r="BP14" s="74"/>
      <c r="BQ14" s="74"/>
      <c r="BR14" s="74"/>
      <c r="BS14" s="74"/>
      <c r="BT14" s="74"/>
      <c r="BU14" s="74"/>
      <c r="BV14" s="74"/>
      <c r="BW14" s="74"/>
      <c r="BX14" s="74"/>
      <c r="BY14" s="74"/>
      <c r="BZ14" s="74"/>
      <c r="CA14" s="74"/>
      <c r="CB14" s="74"/>
      <c r="CC14" s="74"/>
      <c r="CD14" s="74"/>
      <c r="CE14" s="74"/>
      <c r="CF14" s="74"/>
      <c r="CG14" s="74"/>
      <c r="CH14" s="74"/>
      <c r="CI14" s="74"/>
      <c r="CJ14" s="74"/>
      <c r="CK14" s="74"/>
      <c r="CL14" s="74"/>
      <c r="CM14" s="74"/>
      <c r="CN14" s="74"/>
      <c r="CO14" s="74"/>
      <c r="CP14" s="74"/>
      <c r="CQ14" s="74"/>
      <c r="CR14" s="74"/>
      <c r="CS14" s="74"/>
      <c r="CT14" s="74"/>
      <c r="CU14" s="74"/>
      <c r="CV14" s="74"/>
      <c r="CW14" s="74"/>
      <c r="CX14" s="74"/>
      <c r="CY14" s="74"/>
      <c r="CZ14" s="74"/>
      <c r="DA14" s="74"/>
      <c r="DB14" s="74"/>
      <c r="DC14" s="74"/>
      <c r="DD14" s="74"/>
      <c r="DE14" s="74"/>
      <c r="DF14" s="74"/>
      <c r="DG14" s="74"/>
      <c r="DH14" s="74"/>
      <c r="DI14" s="74"/>
      <c r="DJ14" s="74"/>
      <c r="DK14" s="74"/>
      <c r="DL14" s="74"/>
      <c r="DM14" s="74"/>
      <c r="DN14" s="74"/>
      <c r="DO14" s="74"/>
      <c r="DP14" s="74"/>
      <c r="DQ14" s="74"/>
      <c r="DR14" s="74"/>
      <c r="DS14" s="74"/>
      <c r="DT14" s="74"/>
      <c r="DU14" s="74"/>
      <c r="DV14" s="74"/>
      <c r="DW14" s="74"/>
      <c r="DX14" s="74"/>
      <c r="DY14" s="74"/>
      <c r="DZ14" s="74"/>
      <c r="EA14" s="74"/>
      <c r="EB14" s="74"/>
      <c r="EC14" s="74"/>
      <c r="ED14" s="74"/>
      <c r="EE14" s="74"/>
      <c r="EF14" s="74"/>
      <c r="EG14" s="74"/>
      <c r="EH14" s="74"/>
      <c r="EI14" s="74"/>
      <c r="EJ14" s="74"/>
      <c r="EK14" s="74"/>
      <c r="EL14" s="74"/>
      <c r="EM14" s="74"/>
      <c r="EN14" s="74"/>
      <c r="EO14" s="74"/>
      <c r="EP14" s="74"/>
      <c r="EQ14" s="74"/>
      <c r="ER14" s="74"/>
      <c r="ES14" s="74"/>
      <c r="ET14" s="74"/>
      <c r="EU14" s="74"/>
      <c r="EV14" s="74"/>
      <c r="EW14" s="74"/>
      <c r="EX14" s="74"/>
      <c r="EY14" s="74"/>
      <c r="EZ14" s="74"/>
      <c r="FA14" s="74"/>
      <c r="FB14" s="74"/>
      <c r="FC14" s="74"/>
      <c r="FD14" s="74"/>
      <c r="FE14" s="74"/>
      <c r="FF14" s="74"/>
      <c r="FG14" s="74"/>
      <c r="FH14" s="74"/>
      <c r="FI14" s="74"/>
      <c r="FJ14" s="74"/>
      <c r="FK14" s="74"/>
      <c r="FL14" s="74"/>
      <c r="FM14" s="74"/>
      <c r="FN14" s="74"/>
      <c r="FO14" s="74"/>
      <c r="FP14" s="74"/>
      <c r="FQ14" s="74"/>
      <c r="FR14" s="74"/>
      <c r="FS14" s="74"/>
      <c r="FT14" s="74"/>
      <c r="FU14" s="74"/>
      <c r="FV14" s="74"/>
      <c r="FW14" s="74"/>
      <c r="FX14" s="74"/>
      <c r="FY14" s="74"/>
      <c r="FZ14" s="74"/>
      <c r="GA14" s="74"/>
      <c r="GB14" s="74"/>
      <c r="GC14" s="74"/>
      <c r="GD14" s="74"/>
      <c r="GE14" s="74"/>
      <c r="GF14" s="74"/>
      <c r="GG14" s="74"/>
      <c r="GH14" s="74"/>
      <c r="GI14" s="74"/>
      <c r="GJ14" s="74"/>
      <c r="GK14" s="74"/>
      <c r="GL14" s="74"/>
      <c r="GM14" s="74"/>
      <c r="GN14" s="74"/>
      <c r="GO14" s="74"/>
      <c r="GP14" s="74"/>
      <c r="GQ14" s="74"/>
      <c r="GR14" s="74"/>
      <c r="GS14" s="74"/>
      <c r="GT14" s="74"/>
      <c r="GU14" s="74"/>
      <c r="GV14" s="74"/>
      <c r="GW14" s="74"/>
      <c r="GX14" s="74"/>
      <c r="GY14" s="74"/>
      <c r="GZ14" s="74"/>
      <c r="HA14" s="74"/>
      <c r="HB14" s="74"/>
      <c r="HC14" s="74"/>
      <c r="HD14" s="74"/>
      <c r="HE14" s="74"/>
      <c r="HF14" s="74"/>
      <c r="HG14" s="74"/>
      <c r="HH14" s="74"/>
      <c r="HI14" s="74"/>
      <c r="HJ14" s="74"/>
      <c r="HK14" s="74"/>
      <c r="HL14" s="74"/>
      <c r="HM14" s="74"/>
      <c r="HN14" s="74"/>
      <c r="HO14" s="74"/>
      <c r="HP14" s="74"/>
      <c r="HQ14" s="74"/>
      <c r="HR14" s="74"/>
      <c r="HS14" s="74"/>
      <c r="HT14" s="74"/>
      <c r="HU14" s="74"/>
      <c r="HV14" s="74"/>
      <c r="HW14" s="74"/>
      <c r="HX14" s="74"/>
      <c r="HY14" s="74"/>
      <c r="HZ14" s="74"/>
      <c r="IA14" s="74"/>
      <c r="IB14" s="74"/>
      <c r="IC14" s="74"/>
      <c r="ID14" s="74"/>
      <c r="IE14" s="74"/>
      <c r="IF14" s="74"/>
      <c r="IG14" s="74"/>
      <c r="IH14" s="74"/>
      <c r="II14" s="74"/>
      <c r="IJ14" s="74"/>
      <c r="IK14" s="74"/>
      <c r="IL14" s="74"/>
      <c r="IM14" s="74"/>
      <c r="IN14" s="74"/>
      <c r="IO14" s="74"/>
      <c r="IP14" s="74"/>
      <c r="IQ14" s="74"/>
      <c r="IR14" s="74"/>
      <c r="IS14" s="74"/>
      <c r="IT14" s="74"/>
      <c r="IU14" s="74"/>
      <c r="IV14" s="74"/>
      <c r="IW14" s="74"/>
      <c r="IX14" s="74"/>
      <c r="IY14" s="74"/>
      <c r="IZ14" s="74"/>
      <c r="JA14" s="74"/>
      <c r="JB14" s="74"/>
      <c r="JC14" s="74"/>
      <c r="JD14" s="74"/>
      <c r="JE14" s="74"/>
      <c r="JF14" s="74"/>
      <c r="JG14" s="74"/>
      <c r="JH14" s="74"/>
      <c r="JI14" s="74"/>
      <c r="JJ14" s="74"/>
      <c r="JK14" s="74"/>
      <c r="JL14" s="74"/>
      <c r="JM14" s="74"/>
      <c r="JN14" s="74"/>
      <c r="JO14" s="74"/>
      <c r="JP14" s="74"/>
      <c r="JQ14" s="74"/>
      <c r="JR14" s="74"/>
      <c r="JS14" s="74"/>
      <c r="JT14" s="74"/>
      <c r="JU14" s="74"/>
      <c r="JV14" s="74"/>
      <c r="JW14" s="74"/>
      <c r="JX14" s="74"/>
      <c r="JY14" s="74"/>
      <c r="JZ14" s="74"/>
      <c r="KA14" s="74"/>
      <c r="KB14" s="74"/>
      <c r="KC14" s="74"/>
      <c r="KD14" s="74"/>
      <c r="KE14" s="74"/>
      <c r="KF14" s="74"/>
      <c r="KG14" s="74"/>
      <c r="KH14" s="74"/>
      <c r="KI14" s="74"/>
      <c r="KJ14" s="74"/>
      <c r="KK14" s="74"/>
      <c r="KL14" s="74"/>
      <c r="KM14" s="74"/>
      <c r="KN14" s="74"/>
      <c r="KO14" s="74"/>
      <c r="KP14" s="74"/>
      <c r="KQ14" s="74"/>
      <c r="KR14" s="74"/>
      <c r="KS14" s="74"/>
      <c r="KT14" s="74"/>
      <c r="KU14" s="74"/>
      <c r="KV14" s="74"/>
      <c r="KW14" s="74"/>
      <c r="KX14" s="74"/>
      <c r="KY14" s="74"/>
      <c r="KZ14" s="74"/>
      <c r="LA14" s="74"/>
      <c r="LB14" s="74"/>
      <c r="LC14" s="74"/>
      <c r="LD14" s="74"/>
      <c r="LE14" s="74"/>
      <c r="LF14" s="74"/>
      <c r="LG14" s="74"/>
      <c r="LH14" s="74"/>
      <c r="LI14" s="74"/>
      <c r="LJ14" s="74"/>
      <c r="LK14" s="74"/>
      <c r="LL14" s="74"/>
      <c r="LM14" s="74"/>
      <c r="LN14" s="74"/>
      <c r="LO14" s="74"/>
      <c r="LP14" s="74"/>
      <c r="LQ14" s="74"/>
      <c r="LR14" s="74"/>
      <c r="LS14" s="74"/>
      <c r="LT14" s="74"/>
      <c r="LU14" s="74"/>
      <c r="LV14" s="74"/>
      <c r="LW14" s="74"/>
      <c r="LX14" s="74"/>
      <c r="LY14" s="74"/>
      <c r="LZ14" s="74"/>
      <c r="MA14" s="74"/>
      <c r="MB14" s="74"/>
      <c r="MC14" s="74"/>
      <c r="MD14" s="74"/>
      <c r="ME14" s="74"/>
      <c r="MF14" s="74"/>
      <c r="MG14" s="74"/>
      <c r="MH14" s="74"/>
      <c r="MI14" s="74"/>
      <c r="MJ14" s="74"/>
      <c r="MK14" s="74"/>
      <c r="ML14" s="74"/>
      <c r="MM14" s="74"/>
      <c r="MN14" s="74"/>
      <c r="MO14" s="74"/>
      <c r="MP14" s="74"/>
      <c r="MQ14" s="74"/>
      <c r="MR14" s="74"/>
      <c r="MS14" s="74"/>
      <c r="MT14" s="74"/>
      <c r="MU14" s="74"/>
      <c r="MV14" s="74"/>
      <c r="MW14" s="74"/>
      <c r="MX14" s="74"/>
      <c r="MY14" s="74"/>
      <c r="MZ14" s="74"/>
      <c r="NA14" s="74"/>
      <c r="NB14" s="74"/>
      <c r="NC14" s="74"/>
      <c r="ND14" s="74"/>
      <c r="NE14" s="74"/>
      <c r="NF14" s="74"/>
      <c r="NG14" s="74"/>
      <c r="NH14" s="74"/>
      <c r="NI14" s="74"/>
      <c r="NJ14" s="74"/>
      <c r="NK14" s="74"/>
      <c r="NL14" s="74"/>
      <c r="NM14" s="74"/>
      <c r="NN14" s="74"/>
      <c r="NO14" s="74"/>
      <c r="NP14" s="74"/>
      <c r="NQ14" s="74"/>
      <c r="NR14" s="74"/>
      <c r="NS14" s="74"/>
      <c r="NT14" s="74"/>
      <c r="NU14" s="74"/>
      <c r="NV14" s="74"/>
      <c r="NW14" s="74"/>
      <c r="NX14" s="74"/>
      <c r="NY14" s="74"/>
      <c r="NZ14" s="74"/>
      <c r="OA14" s="74"/>
      <c r="OB14" s="74"/>
      <c r="OC14" s="74"/>
      <c r="OD14" s="74"/>
      <c r="OE14" s="74"/>
      <c r="OF14" s="74"/>
      <c r="OG14" s="74"/>
      <c r="OH14" s="74"/>
      <c r="OI14" s="74"/>
      <c r="OJ14" s="74"/>
      <c r="OK14" s="74"/>
      <c r="OL14" s="74"/>
      <c r="OM14" s="74"/>
      <c r="ON14" s="74"/>
      <c r="OO14" s="74"/>
      <c r="OP14" s="74"/>
      <c r="OQ14" s="74"/>
      <c r="OR14" s="74"/>
      <c r="OS14" s="74"/>
      <c r="OT14" s="74"/>
      <c r="OU14" s="74"/>
      <c r="OV14" s="74"/>
      <c r="OW14" s="74"/>
      <c r="OX14" s="74"/>
      <c r="OY14" s="74"/>
      <c r="OZ14" s="74"/>
      <c r="PA14" s="74"/>
      <c r="PB14" s="74"/>
      <c r="PC14" s="74"/>
      <c r="PD14" s="74"/>
      <c r="PE14" s="74"/>
      <c r="PF14" s="74"/>
      <c r="PG14" s="74"/>
      <c r="PH14" s="74"/>
      <c r="PI14" s="74"/>
      <c r="PJ14" s="74"/>
      <c r="PK14" s="74"/>
      <c r="PL14" s="74"/>
      <c r="PM14" s="74"/>
      <c r="PN14" s="74"/>
      <c r="PO14" s="74"/>
      <c r="PP14" s="74"/>
      <c r="PQ14" s="74"/>
      <c r="PR14" s="74"/>
      <c r="PS14" s="74"/>
      <c r="PT14" s="74"/>
      <c r="PU14" s="74"/>
      <c r="PV14" s="74"/>
      <c r="PW14" s="74"/>
      <c r="PX14" s="74"/>
      <c r="PY14" s="74"/>
      <c r="PZ14" s="74"/>
      <c r="QA14" s="74"/>
      <c r="QB14" s="74"/>
      <c r="QC14" s="74"/>
      <c r="QD14" s="74"/>
      <c r="QE14" s="74"/>
      <c r="QF14" s="74"/>
      <c r="QG14" s="74"/>
    </row>
    <row r="15" spans="1:449" s="54" customFormat="1" ht="15">
      <c r="A15" s="278"/>
      <c r="B15" s="366" t="s">
        <v>205</v>
      </c>
      <c r="C15" s="513" t="s">
        <v>283</v>
      </c>
      <c r="D15" s="513">
        <v>30</v>
      </c>
      <c r="E15" s="60">
        <f t="shared" si="0"/>
        <v>0</v>
      </c>
      <c r="F15" s="509" t="s">
        <v>469</v>
      </c>
      <c r="G15" s="512">
        <v>0</v>
      </c>
      <c r="H15" s="510">
        <v>0.2</v>
      </c>
      <c r="I15" s="578">
        <v>2.5</v>
      </c>
      <c r="J15" s="578">
        <v>2.5</v>
      </c>
      <c r="K15" s="373">
        <f t="shared" si="4"/>
        <v>0</v>
      </c>
      <c r="L15" s="514">
        <f t="shared" si="1"/>
        <v>0</v>
      </c>
      <c r="M15" s="853">
        <v>0</v>
      </c>
      <c r="N15" s="579">
        <v>0</v>
      </c>
      <c r="O15" s="373">
        <f t="shared" si="5"/>
        <v>0</v>
      </c>
      <c r="P15" s="373">
        <f t="shared" si="6"/>
        <v>0</v>
      </c>
      <c r="Q15" s="373">
        <f t="shared" si="10"/>
        <v>0</v>
      </c>
      <c r="R15" s="373">
        <v>0</v>
      </c>
      <c r="S15" s="373">
        <f t="shared" si="11"/>
        <v>0</v>
      </c>
      <c r="T15" s="373">
        <f t="shared" si="12"/>
        <v>0</v>
      </c>
      <c r="U15" s="373">
        <v>0</v>
      </c>
      <c r="V15" s="373">
        <f t="shared" si="13"/>
        <v>0</v>
      </c>
      <c r="W15" s="373">
        <f t="shared" si="14"/>
        <v>0</v>
      </c>
      <c r="X15" s="373">
        <f t="shared" si="7"/>
        <v>0</v>
      </c>
      <c r="Y15" s="373">
        <f t="shared" si="2"/>
        <v>0</v>
      </c>
      <c r="Z15" s="373">
        <f t="shared" si="3"/>
        <v>0</v>
      </c>
      <c r="AA15" s="47" t="str">
        <f t="shared" si="8"/>
        <v/>
      </c>
      <c r="AB15" s="47" t="str">
        <f t="shared" si="9"/>
        <v/>
      </c>
      <c r="AC15" s="47"/>
      <c r="AD15" s="47"/>
      <c r="AE15" s="74"/>
      <c r="AF15" s="74"/>
      <c r="AG15" s="74"/>
      <c r="AH15" s="74"/>
      <c r="AI15" s="74"/>
      <c r="AJ15" s="74"/>
      <c r="AK15" s="74"/>
      <c r="AL15" s="74"/>
      <c r="AM15" s="74"/>
      <c r="AN15" s="74"/>
      <c r="AO15" s="74"/>
      <c r="AP15" s="74"/>
      <c r="AQ15" s="74"/>
      <c r="AR15" s="74"/>
      <c r="AS15" s="74"/>
      <c r="AT15" s="74"/>
      <c r="AU15" s="74"/>
      <c r="AV15" s="74"/>
      <c r="AW15" s="74"/>
      <c r="AX15" s="74"/>
      <c r="AY15" s="74"/>
      <c r="AZ15" s="74"/>
      <c r="BA15" s="74"/>
      <c r="BB15" s="74"/>
      <c r="BC15" s="74"/>
      <c r="BD15" s="74"/>
      <c r="BE15" s="74"/>
      <c r="BF15" s="74"/>
      <c r="BG15" s="74"/>
      <c r="BH15" s="74"/>
      <c r="BI15" s="74"/>
      <c r="BJ15" s="74"/>
      <c r="BK15" s="74"/>
      <c r="BL15" s="74"/>
      <c r="BM15" s="74"/>
      <c r="BN15" s="74"/>
      <c r="BO15" s="74"/>
      <c r="BP15" s="74"/>
      <c r="BQ15" s="74"/>
      <c r="BR15" s="74"/>
      <c r="BS15" s="74"/>
      <c r="BT15" s="74"/>
      <c r="BU15" s="74"/>
      <c r="BV15" s="74"/>
      <c r="BW15" s="74"/>
      <c r="BX15" s="74"/>
      <c r="BY15" s="74"/>
      <c r="BZ15" s="74"/>
      <c r="CA15" s="74"/>
      <c r="CB15" s="74"/>
      <c r="CC15" s="74"/>
      <c r="CD15" s="74"/>
      <c r="CE15" s="74"/>
      <c r="CF15" s="74"/>
      <c r="CG15" s="74"/>
      <c r="CH15" s="74"/>
      <c r="CI15" s="74"/>
      <c r="CJ15" s="74"/>
      <c r="CK15" s="74"/>
      <c r="CL15" s="74"/>
      <c r="CM15" s="74"/>
      <c r="CN15" s="74"/>
      <c r="CO15" s="74"/>
      <c r="CP15" s="74"/>
      <c r="CQ15" s="74"/>
      <c r="CR15" s="74"/>
      <c r="CS15" s="74"/>
      <c r="CT15" s="74"/>
      <c r="CU15" s="74"/>
      <c r="CV15" s="74"/>
      <c r="CW15" s="74"/>
      <c r="CX15" s="74"/>
      <c r="CY15" s="74"/>
      <c r="CZ15" s="74"/>
      <c r="DA15" s="74"/>
      <c r="DB15" s="74"/>
      <c r="DC15" s="74"/>
      <c r="DD15" s="74"/>
      <c r="DE15" s="74"/>
      <c r="DF15" s="74"/>
      <c r="DG15" s="74"/>
      <c r="DH15" s="74"/>
      <c r="DI15" s="74"/>
      <c r="DJ15" s="74"/>
      <c r="DK15" s="74"/>
      <c r="DL15" s="74"/>
      <c r="DM15" s="74"/>
      <c r="DN15" s="74"/>
      <c r="DO15" s="74"/>
      <c r="DP15" s="74"/>
      <c r="DQ15" s="74"/>
      <c r="DR15" s="74"/>
      <c r="DS15" s="74"/>
      <c r="DT15" s="74"/>
      <c r="DU15" s="74"/>
      <c r="DV15" s="74"/>
      <c r="DW15" s="74"/>
      <c r="DX15" s="74"/>
      <c r="DY15" s="74"/>
      <c r="DZ15" s="74"/>
      <c r="EA15" s="74"/>
      <c r="EB15" s="74"/>
      <c r="EC15" s="74"/>
      <c r="ED15" s="74"/>
      <c r="EE15" s="74"/>
      <c r="EF15" s="74"/>
      <c r="EG15" s="74"/>
      <c r="EH15" s="74"/>
      <c r="EI15" s="74"/>
      <c r="EJ15" s="74"/>
      <c r="EK15" s="74"/>
      <c r="EL15" s="74"/>
      <c r="EM15" s="74"/>
      <c r="EN15" s="74"/>
      <c r="EO15" s="74"/>
      <c r="EP15" s="74"/>
      <c r="EQ15" s="74"/>
      <c r="ER15" s="74"/>
      <c r="ES15" s="74"/>
      <c r="ET15" s="74"/>
      <c r="EU15" s="74"/>
      <c r="EV15" s="74"/>
      <c r="EW15" s="74"/>
      <c r="EX15" s="74"/>
      <c r="EY15" s="74"/>
      <c r="EZ15" s="74"/>
      <c r="FA15" s="74"/>
      <c r="FB15" s="74"/>
      <c r="FC15" s="74"/>
      <c r="FD15" s="74"/>
      <c r="FE15" s="74"/>
      <c r="FF15" s="74"/>
      <c r="FG15" s="74"/>
      <c r="FH15" s="74"/>
      <c r="FI15" s="74"/>
      <c r="FJ15" s="74"/>
      <c r="FK15" s="74"/>
      <c r="FL15" s="74"/>
      <c r="FM15" s="74"/>
      <c r="FN15" s="74"/>
      <c r="FO15" s="74"/>
      <c r="FP15" s="74"/>
      <c r="FQ15" s="74"/>
      <c r="FR15" s="74"/>
      <c r="FS15" s="74"/>
      <c r="FT15" s="74"/>
      <c r="FU15" s="74"/>
      <c r="FV15" s="74"/>
      <c r="FW15" s="74"/>
      <c r="FX15" s="74"/>
      <c r="FY15" s="74"/>
      <c r="FZ15" s="74"/>
      <c r="GA15" s="74"/>
      <c r="GB15" s="74"/>
      <c r="GC15" s="74"/>
      <c r="GD15" s="74"/>
      <c r="GE15" s="74"/>
      <c r="GF15" s="74"/>
      <c r="GG15" s="74"/>
      <c r="GH15" s="74"/>
      <c r="GI15" s="74"/>
      <c r="GJ15" s="74"/>
      <c r="GK15" s="74"/>
      <c r="GL15" s="74"/>
      <c r="GM15" s="74"/>
      <c r="GN15" s="74"/>
      <c r="GO15" s="74"/>
      <c r="GP15" s="74"/>
      <c r="GQ15" s="74"/>
      <c r="GR15" s="74"/>
      <c r="GS15" s="74"/>
      <c r="GT15" s="74"/>
      <c r="GU15" s="74"/>
      <c r="GV15" s="74"/>
      <c r="GW15" s="74"/>
      <c r="GX15" s="74"/>
      <c r="GY15" s="74"/>
      <c r="GZ15" s="74"/>
      <c r="HA15" s="74"/>
      <c r="HB15" s="74"/>
      <c r="HC15" s="74"/>
      <c r="HD15" s="74"/>
      <c r="HE15" s="74"/>
      <c r="HF15" s="74"/>
      <c r="HG15" s="74"/>
      <c r="HH15" s="74"/>
      <c r="HI15" s="74"/>
      <c r="HJ15" s="74"/>
      <c r="HK15" s="74"/>
      <c r="HL15" s="74"/>
      <c r="HM15" s="74"/>
      <c r="HN15" s="74"/>
      <c r="HO15" s="74"/>
      <c r="HP15" s="74"/>
      <c r="HQ15" s="74"/>
      <c r="HR15" s="74"/>
      <c r="HS15" s="74"/>
      <c r="HT15" s="74"/>
      <c r="HU15" s="74"/>
      <c r="HV15" s="74"/>
      <c r="HW15" s="74"/>
      <c r="HX15" s="74"/>
      <c r="HY15" s="74"/>
      <c r="HZ15" s="74"/>
      <c r="IA15" s="74"/>
      <c r="IB15" s="74"/>
      <c r="IC15" s="74"/>
      <c r="ID15" s="74"/>
      <c r="IE15" s="74"/>
      <c r="IF15" s="74"/>
      <c r="IG15" s="74"/>
      <c r="IH15" s="74"/>
      <c r="II15" s="74"/>
      <c r="IJ15" s="74"/>
      <c r="IK15" s="74"/>
      <c r="IL15" s="74"/>
      <c r="IM15" s="74"/>
      <c r="IN15" s="74"/>
      <c r="IO15" s="74"/>
      <c r="IP15" s="74"/>
      <c r="IQ15" s="74"/>
      <c r="IR15" s="74"/>
      <c r="IS15" s="74"/>
      <c r="IT15" s="74"/>
      <c r="IU15" s="74"/>
      <c r="IV15" s="74"/>
      <c r="IW15" s="74"/>
      <c r="IX15" s="74"/>
      <c r="IY15" s="74"/>
      <c r="IZ15" s="74"/>
      <c r="JA15" s="74"/>
      <c r="JB15" s="74"/>
      <c r="JC15" s="74"/>
      <c r="JD15" s="74"/>
      <c r="JE15" s="74"/>
      <c r="JF15" s="74"/>
      <c r="JG15" s="74"/>
      <c r="JH15" s="74"/>
      <c r="JI15" s="74"/>
      <c r="JJ15" s="74"/>
      <c r="JK15" s="74"/>
      <c r="JL15" s="74"/>
      <c r="JM15" s="74"/>
      <c r="JN15" s="74"/>
      <c r="JO15" s="74"/>
      <c r="JP15" s="74"/>
      <c r="JQ15" s="74"/>
      <c r="JR15" s="74"/>
      <c r="JS15" s="74"/>
      <c r="JT15" s="74"/>
      <c r="JU15" s="74"/>
      <c r="JV15" s="74"/>
      <c r="JW15" s="74"/>
      <c r="JX15" s="74"/>
      <c r="JY15" s="74"/>
      <c r="JZ15" s="74"/>
      <c r="KA15" s="74"/>
      <c r="KB15" s="74"/>
      <c r="KC15" s="74"/>
      <c r="KD15" s="74"/>
      <c r="KE15" s="74"/>
      <c r="KF15" s="74"/>
      <c r="KG15" s="74"/>
      <c r="KH15" s="74"/>
      <c r="KI15" s="74"/>
      <c r="KJ15" s="74"/>
      <c r="KK15" s="74"/>
      <c r="KL15" s="74"/>
      <c r="KM15" s="74"/>
      <c r="KN15" s="74"/>
      <c r="KO15" s="74"/>
      <c r="KP15" s="74"/>
      <c r="KQ15" s="74"/>
      <c r="KR15" s="74"/>
      <c r="KS15" s="74"/>
      <c r="KT15" s="74"/>
      <c r="KU15" s="74"/>
      <c r="KV15" s="74"/>
      <c r="KW15" s="74"/>
      <c r="KX15" s="74"/>
      <c r="KY15" s="74"/>
      <c r="KZ15" s="74"/>
      <c r="LA15" s="74"/>
      <c r="LB15" s="74"/>
      <c r="LC15" s="74"/>
      <c r="LD15" s="74"/>
      <c r="LE15" s="74"/>
      <c r="LF15" s="74"/>
      <c r="LG15" s="74"/>
      <c r="LH15" s="74"/>
      <c r="LI15" s="74"/>
      <c r="LJ15" s="74"/>
      <c r="LK15" s="74"/>
      <c r="LL15" s="74"/>
      <c r="LM15" s="74"/>
      <c r="LN15" s="74"/>
      <c r="LO15" s="74"/>
      <c r="LP15" s="74"/>
      <c r="LQ15" s="74"/>
      <c r="LR15" s="74"/>
      <c r="LS15" s="74"/>
      <c r="LT15" s="74"/>
      <c r="LU15" s="74"/>
      <c r="LV15" s="74"/>
      <c r="LW15" s="74"/>
      <c r="LX15" s="74"/>
      <c r="LY15" s="74"/>
      <c r="LZ15" s="74"/>
      <c r="MA15" s="74"/>
      <c r="MB15" s="74"/>
      <c r="MC15" s="74"/>
      <c r="MD15" s="74"/>
      <c r="ME15" s="74"/>
      <c r="MF15" s="74"/>
      <c r="MG15" s="74"/>
      <c r="MH15" s="74"/>
      <c r="MI15" s="74"/>
      <c r="MJ15" s="74"/>
      <c r="MK15" s="74"/>
      <c r="ML15" s="74"/>
      <c r="MM15" s="74"/>
      <c r="MN15" s="74"/>
      <c r="MO15" s="74"/>
      <c r="MP15" s="74"/>
      <c r="MQ15" s="74"/>
      <c r="MR15" s="74"/>
      <c r="MS15" s="74"/>
      <c r="MT15" s="74"/>
      <c r="MU15" s="74"/>
      <c r="MV15" s="74"/>
      <c r="MW15" s="74"/>
      <c r="MX15" s="74"/>
      <c r="MY15" s="74"/>
      <c r="MZ15" s="74"/>
      <c r="NA15" s="74"/>
      <c r="NB15" s="74"/>
      <c r="NC15" s="74"/>
      <c r="ND15" s="74"/>
      <c r="NE15" s="74"/>
      <c r="NF15" s="74"/>
      <c r="NG15" s="74"/>
      <c r="NH15" s="74"/>
      <c r="NI15" s="74"/>
      <c r="NJ15" s="74"/>
      <c r="NK15" s="74"/>
      <c r="NL15" s="74"/>
      <c r="NM15" s="74"/>
      <c r="NN15" s="74"/>
      <c r="NO15" s="74"/>
      <c r="NP15" s="74"/>
      <c r="NQ15" s="74"/>
      <c r="NR15" s="74"/>
      <c r="NS15" s="74"/>
      <c r="NT15" s="74"/>
      <c r="NU15" s="74"/>
      <c r="NV15" s="74"/>
      <c r="NW15" s="74"/>
      <c r="NX15" s="74"/>
      <c r="NY15" s="74"/>
      <c r="NZ15" s="74"/>
      <c r="OA15" s="74"/>
      <c r="OB15" s="74"/>
      <c r="OC15" s="74"/>
      <c r="OD15" s="74"/>
      <c r="OE15" s="74"/>
      <c r="OF15" s="74"/>
      <c r="OG15" s="74"/>
      <c r="OH15" s="74"/>
      <c r="OI15" s="74"/>
      <c r="OJ15" s="74"/>
      <c r="OK15" s="74"/>
      <c r="OL15" s="74"/>
      <c r="OM15" s="74"/>
      <c r="ON15" s="74"/>
      <c r="OO15" s="74"/>
      <c r="OP15" s="74"/>
      <c r="OQ15" s="74"/>
      <c r="OR15" s="74"/>
      <c r="OS15" s="74"/>
      <c r="OT15" s="74"/>
      <c r="OU15" s="74"/>
      <c r="OV15" s="74"/>
      <c r="OW15" s="74"/>
      <c r="OX15" s="74"/>
      <c r="OY15" s="74"/>
      <c r="OZ15" s="74"/>
      <c r="PA15" s="74"/>
      <c r="PB15" s="74"/>
      <c r="PC15" s="74"/>
      <c r="PD15" s="74"/>
      <c r="PE15" s="74"/>
      <c r="PF15" s="74"/>
      <c r="PG15" s="74"/>
      <c r="PH15" s="74"/>
      <c r="PI15" s="74"/>
      <c r="PJ15" s="74"/>
      <c r="PK15" s="74"/>
      <c r="PL15" s="74"/>
      <c r="PM15" s="74"/>
      <c r="PN15" s="74"/>
      <c r="PO15" s="74"/>
      <c r="PP15" s="74"/>
      <c r="PQ15" s="74"/>
      <c r="PR15" s="74"/>
      <c r="PS15" s="74"/>
      <c r="PT15" s="74"/>
      <c r="PU15" s="74"/>
      <c r="PV15" s="74"/>
      <c r="PW15" s="74"/>
      <c r="PX15" s="74"/>
      <c r="PY15" s="74"/>
      <c r="PZ15" s="74"/>
      <c r="QA15" s="74"/>
      <c r="QB15" s="74"/>
      <c r="QC15" s="74"/>
      <c r="QD15" s="74"/>
      <c r="QE15" s="74"/>
      <c r="QF15" s="74"/>
      <c r="QG15" s="74"/>
    </row>
    <row r="16" spans="1:449" s="54" customFormat="1" ht="15">
      <c r="A16" s="278"/>
      <c r="B16" s="366" t="s">
        <v>205</v>
      </c>
      <c r="C16" s="513" t="s">
        <v>284</v>
      </c>
      <c r="D16" s="513">
        <v>30</v>
      </c>
      <c r="E16" s="60">
        <f t="shared" si="0"/>
        <v>2.6878397032870947</v>
      </c>
      <c r="F16" s="509" t="s">
        <v>469</v>
      </c>
      <c r="G16" s="512">
        <v>16784</v>
      </c>
      <c r="H16" s="510">
        <v>0.2</v>
      </c>
      <c r="I16" s="578">
        <v>2.5</v>
      </c>
      <c r="J16" s="578">
        <v>2.5</v>
      </c>
      <c r="K16" s="373">
        <f t="shared" si="4"/>
        <v>0</v>
      </c>
      <c r="L16" s="514">
        <f t="shared" si="1"/>
        <v>3356.8</v>
      </c>
      <c r="M16" s="853">
        <v>10433.534292794886</v>
      </c>
      <c r="N16" s="579">
        <v>8392</v>
      </c>
      <c r="O16" s="373">
        <f t="shared" si="5"/>
        <v>41960</v>
      </c>
      <c r="P16" s="373">
        <f t="shared" si="6"/>
        <v>0</v>
      </c>
      <c r="Q16" s="373">
        <f t="shared" si="10"/>
        <v>41960</v>
      </c>
      <c r="R16" s="373">
        <v>0</v>
      </c>
      <c r="S16" s="373">
        <f t="shared" si="11"/>
        <v>60785.534292794888</v>
      </c>
      <c r="T16" s="373">
        <f t="shared" si="12"/>
        <v>60785.534292794888</v>
      </c>
      <c r="U16" s="373">
        <v>0</v>
      </c>
      <c r="V16" s="373">
        <f t="shared" si="13"/>
        <v>56387.32309164646</v>
      </c>
      <c r="W16" s="373">
        <f t="shared" si="14"/>
        <v>56387.32309164646</v>
      </c>
      <c r="X16" s="373">
        <f t="shared" si="7"/>
        <v>0</v>
      </c>
      <c r="Y16" s="373">
        <f t="shared" si="2"/>
        <v>14.478398042919263</v>
      </c>
      <c r="Z16" s="373">
        <f t="shared" si="3"/>
        <v>48601.086550471387</v>
      </c>
      <c r="AA16" s="47">
        <f t="shared" si="8"/>
        <v>0.86191512357272071</v>
      </c>
      <c r="AB16" s="47">
        <f t="shared" si="9"/>
        <v>0.86191512357272071</v>
      </c>
      <c r="AC16" s="47"/>
      <c r="AD16" s="47"/>
      <c r="AE16" s="74"/>
      <c r="AF16" s="74"/>
      <c r="AG16" s="74"/>
      <c r="AH16" s="74"/>
      <c r="AI16" s="74"/>
      <c r="AJ16" s="74"/>
      <c r="AK16" s="74"/>
      <c r="AL16" s="74"/>
      <c r="AM16" s="74"/>
      <c r="AN16" s="74"/>
      <c r="AO16" s="74"/>
      <c r="AP16" s="74"/>
      <c r="AQ16" s="74"/>
      <c r="AR16" s="74"/>
      <c r="AS16" s="74"/>
      <c r="AT16" s="74"/>
      <c r="AU16" s="74"/>
      <c r="AV16" s="74"/>
      <c r="AW16" s="74"/>
      <c r="AX16" s="74"/>
      <c r="AY16" s="74"/>
      <c r="AZ16" s="74"/>
      <c r="BA16" s="74"/>
      <c r="BB16" s="74"/>
      <c r="BC16" s="74"/>
      <c r="BD16" s="74"/>
      <c r="BE16" s="74"/>
      <c r="BF16" s="74"/>
      <c r="BG16" s="74"/>
      <c r="BH16" s="74"/>
      <c r="BI16" s="74"/>
      <c r="BJ16" s="74"/>
      <c r="BK16" s="74"/>
      <c r="BL16" s="74"/>
      <c r="BM16" s="74"/>
      <c r="BN16" s="74"/>
      <c r="BO16" s="74"/>
      <c r="BP16" s="74"/>
      <c r="BQ16" s="74"/>
      <c r="BR16" s="74"/>
      <c r="BS16" s="74"/>
      <c r="BT16" s="74"/>
      <c r="BU16" s="74"/>
      <c r="BV16" s="74"/>
      <c r="BW16" s="74"/>
      <c r="BX16" s="74"/>
      <c r="BY16" s="74"/>
      <c r="BZ16" s="74"/>
      <c r="CA16" s="74"/>
      <c r="CB16" s="74"/>
      <c r="CC16" s="74"/>
      <c r="CD16" s="74"/>
      <c r="CE16" s="74"/>
      <c r="CF16" s="74"/>
      <c r="CG16" s="74"/>
      <c r="CH16" s="74"/>
      <c r="CI16" s="74"/>
      <c r="CJ16" s="74"/>
      <c r="CK16" s="74"/>
      <c r="CL16" s="74"/>
      <c r="CM16" s="74"/>
      <c r="CN16" s="74"/>
      <c r="CO16" s="74"/>
      <c r="CP16" s="74"/>
      <c r="CQ16" s="74"/>
      <c r="CR16" s="74"/>
      <c r="CS16" s="74"/>
      <c r="CT16" s="74"/>
      <c r="CU16" s="74"/>
      <c r="CV16" s="74"/>
      <c r="CW16" s="74"/>
      <c r="CX16" s="74"/>
      <c r="CY16" s="74"/>
      <c r="CZ16" s="74"/>
      <c r="DA16" s="74"/>
      <c r="DB16" s="74"/>
      <c r="DC16" s="74"/>
      <c r="DD16" s="74"/>
      <c r="DE16" s="74"/>
      <c r="DF16" s="74"/>
      <c r="DG16" s="74"/>
      <c r="DH16" s="74"/>
      <c r="DI16" s="74"/>
      <c r="DJ16" s="74"/>
      <c r="DK16" s="74"/>
      <c r="DL16" s="74"/>
      <c r="DM16" s="74"/>
      <c r="DN16" s="74"/>
      <c r="DO16" s="74"/>
      <c r="DP16" s="74"/>
      <c r="DQ16" s="74"/>
      <c r="DR16" s="74"/>
      <c r="DS16" s="74"/>
      <c r="DT16" s="74"/>
      <c r="DU16" s="74"/>
      <c r="DV16" s="74"/>
      <c r="DW16" s="74"/>
      <c r="DX16" s="74"/>
      <c r="DY16" s="74"/>
      <c r="DZ16" s="74"/>
      <c r="EA16" s="74"/>
      <c r="EB16" s="74"/>
      <c r="EC16" s="74"/>
      <c r="ED16" s="74"/>
      <c r="EE16" s="74"/>
      <c r="EF16" s="74"/>
      <c r="EG16" s="74"/>
      <c r="EH16" s="74"/>
      <c r="EI16" s="74"/>
      <c r="EJ16" s="74"/>
      <c r="EK16" s="74"/>
      <c r="EL16" s="74"/>
      <c r="EM16" s="74"/>
      <c r="EN16" s="74"/>
      <c r="EO16" s="74"/>
      <c r="EP16" s="74"/>
      <c r="EQ16" s="74"/>
      <c r="ER16" s="74"/>
      <c r="ES16" s="74"/>
      <c r="ET16" s="74"/>
      <c r="EU16" s="74"/>
      <c r="EV16" s="74"/>
      <c r="EW16" s="74"/>
      <c r="EX16" s="74"/>
      <c r="EY16" s="74"/>
      <c r="EZ16" s="74"/>
      <c r="FA16" s="74"/>
      <c r="FB16" s="74"/>
      <c r="FC16" s="74"/>
      <c r="FD16" s="74"/>
      <c r="FE16" s="74"/>
      <c r="FF16" s="74"/>
      <c r="FG16" s="74"/>
      <c r="FH16" s="74"/>
      <c r="FI16" s="74"/>
      <c r="FJ16" s="74"/>
      <c r="FK16" s="74"/>
      <c r="FL16" s="74"/>
      <c r="FM16" s="74"/>
      <c r="FN16" s="74"/>
      <c r="FO16" s="74"/>
      <c r="FP16" s="74"/>
      <c r="FQ16" s="74"/>
      <c r="FR16" s="74"/>
      <c r="FS16" s="74"/>
      <c r="FT16" s="74"/>
      <c r="FU16" s="74"/>
      <c r="FV16" s="74"/>
      <c r="FW16" s="74"/>
      <c r="FX16" s="74"/>
      <c r="FY16" s="74"/>
      <c r="FZ16" s="74"/>
      <c r="GA16" s="74"/>
      <c r="GB16" s="74"/>
      <c r="GC16" s="74"/>
      <c r="GD16" s="74"/>
      <c r="GE16" s="74"/>
      <c r="GF16" s="74"/>
      <c r="GG16" s="74"/>
      <c r="GH16" s="74"/>
      <c r="GI16" s="74"/>
      <c r="GJ16" s="74"/>
      <c r="GK16" s="74"/>
      <c r="GL16" s="74"/>
      <c r="GM16" s="74"/>
      <c r="GN16" s="74"/>
      <c r="GO16" s="74"/>
      <c r="GP16" s="74"/>
      <c r="GQ16" s="74"/>
      <c r="GR16" s="74"/>
      <c r="GS16" s="74"/>
      <c r="GT16" s="74"/>
      <c r="GU16" s="74"/>
      <c r="GV16" s="74"/>
      <c r="GW16" s="74"/>
      <c r="GX16" s="74"/>
      <c r="GY16" s="74"/>
      <c r="GZ16" s="74"/>
      <c r="HA16" s="74"/>
      <c r="HB16" s="74"/>
      <c r="HC16" s="74"/>
      <c r="HD16" s="74"/>
      <c r="HE16" s="74"/>
      <c r="HF16" s="74"/>
      <c r="HG16" s="74"/>
      <c r="HH16" s="74"/>
      <c r="HI16" s="74"/>
      <c r="HJ16" s="74"/>
      <c r="HK16" s="74"/>
      <c r="HL16" s="74"/>
      <c r="HM16" s="74"/>
      <c r="HN16" s="74"/>
      <c r="HO16" s="74"/>
      <c r="HP16" s="74"/>
      <c r="HQ16" s="74"/>
      <c r="HR16" s="74"/>
      <c r="HS16" s="74"/>
      <c r="HT16" s="74"/>
      <c r="HU16" s="74"/>
      <c r="HV16" s="74"/>
      <c r="HW16" s="74"/>
      <c r="HX16" s="74"/>
      <c r="HY16" s="74"/>
      <c r="HZ16" s="74"/>
      <c r="IA16" s="74"/>
      <c r="IB16" s="74"/>
      <c r="IC16" s="74"/>
      <c r="ID16" s="74"/>
      <c r="IE16" s="74"/>
      <c r="IF16" s="74"/>
      <c r="IG16" s="74"/>
      <c r="IH16" s="74"/>
      <c r="II16" s="74"/>
      <c r="IJ16" s="74"/>
      <c r="IK16" s="74"/>
      <c r="IL16" s="74"/>
      <c r="IM16" s="74"/>
      <c r="IN16" s="74"/>
      <c r="IO16" s="74"/>
      <c r="IP16" s="74"/>
      <c r="IQ16" s="74"/>
      <c r="IR16" s="74"/>
      <c r="IS16" s="74"/>
      <c r="IT16" s="74"/>
      <c r="IU16" s="74"/>
      <c r="IV16" s="74"/>
      <c r="IW16" s="74"/>
      <c r="IX16" s="74"/>
      <c r="IY16" s="74"/>
      <c r="IZ16" s="74"/>
      <c r="JA16" s="74"/>
      <c r="JB16" s="74"/>
      <c r="JC16" s="74"/>
      <c r="JD16" s="74"/>
      <c r="JE16" s="74"/>
      <c r="JF16" s="74"/>
      <c r="JG16" s="74"/>
      <c r="JH16" s="74"/>
      <c r="JI16" s="74"/>
      <c r="JJ16" s="74"/>
      <c r="JK16" s="74"/>
      <c r="JL16" s="74"/>
      <c r="JM16" s="74"/>
      <c r="JN16" s="74"/>
      <c r="JO16" s="74"/>
      <c r="JP16" s="74"/>
      <c r="JQ16" s="74"/>
      <c r="JR16" s="74"/>
      <c r="JS16" s="74"/>
      <c r="JT16" s="74"/>
      <c r="JU16" s="74"/>
      <c r="JV16" s="74"/>
      <c r="JW16" s="74"/>
      <c r="JX16" s="74"/>
      <c r="JY16" s="74"/>
      <c r="JZ16" s="74"/>
      <c r="KA16" s="74"/>
      <c r="KB16" s="74"/>
      <c r="KC16" s="74"/>
      <c r="KD16" s="74"/>
      <c r="KE16" s="74"/>
      <c r="KF16" s="74"/>
      <c r="KG16" s="74"/>
      <c r="KH16" s="74"/>
      <c r="KI16" s="74"/>
      <c r="KJ16" s="74"/>
      <c r="KK16" s="74"/>
      <c r="KL16" s="74"/>
      <c r="KM16" s="74"/>
      <c r="KN16" s="74"/>
      <c r="KO16" s="74"/>
      <c r="KP16" s="74"/>
      <c r="KQ16" s="74"/>
      <c r="KR16" s="74"/>
      <c r="KS16" s="74"/>
      <c r="KT16" s="74"/>
      <c r="KU16" s="74"/>
      <c r="KV16" s="74"/>
      <c r="KW16" s="74"/>
      <c r="KX16" s="74"/>
      <c r="KY16" s="74"/>
      <c r="KZ16" s="74"/>
      <c r="LA16" s="74"/>
      <c r="LB16" s="74"/>
      <c r="LC16" s="74"/>
      <c r="LD16" s="74"/>
      <c r="LE16" s="74"/>
      <c r="LF16" s="74"/>
      <c r="LG16" s="74"/>
      <c r="LH16" s="74"/>
      <c r="LI16" s="74"/>
      <c r="LJ16" s="74"/>
      <c r="LK16" s="74"/>
      <c r="LL16" s="74"/>
      <c r="LM16" s="74"/>
      <c r="LN16" s="74"/>
      <c r="LO16" s="74"/>
      <c r="LP16" s="74"/>
      <c r="LQ16" s="74"/>
      <c r="LR16" s="74"/>
      <c r="LS16" s="74"/>
      <c r="LT16" s="74"/>
      <c r="LU16" s="74"/>
      <c r="LV16" s="74"/>
      <c r="LW16" s="74"/>
      <c r="LX16" s="74"/>
      <c r="LY16" s="74"/>
      <c r="LZ16" s="74"/>
      <c r="MA16" s="74"/>
      <c r="MB16" s="74"/>
      <c r="MC16" s="74"/>
      <c r="MD16" s="74"/>
      <c r="ME16" s="74"/>
      <c r="MF16" s="74"/>
      <c r="MG16" s="74"/>
      <c r="MH16" s="74"/>
      <c r="MI16" s="74"/>
      <c r="MJ16" s="74"/>
      <c r="MK16" s="74"/>
      <c r="ML16" s="74"/>
      <c r="MM16" s="74"/>
      <c r="MN16" s="74"/>
      <c r="MO16" s="74"/>
      <c r="MP16" s="74"/>
      <c r="MQ16" s="74"/>
      <c r="MR16" s="74"/>
      <c r="MS16" s="74"/>
      <c r="MT16" s="74"/>
      <c r="MU16" s="74"/>
      <c r="MV16" s="74"/>
      <c r="MW16" s="74"/>
      <c r="MX16" s="74"/>
      <c r="MY16" s="74"/>
      <c r="MZ16" s="74"/>
      <c r="NA16" s="74"/>
      <c r="NB16" s="74"/>
      <c r="NC16" s="74"/>
      <c r="ND16" s="74"/>
      <c r="NE16" s="74"/>
      <c r="NF16" s="74"/>
      <c r="NG16" s="74"/>
      <c r="NH16" s="74"/>
      <c r="NI16" s="74"/>
      <c r="NJ16" s="74"/>
      <c r="NK16" s="74"/>
      <c r="NL16" s="74"/>
      <c r="NM16" s="74"/>
      <c r="NN16" s="74"/>
      <c r="NO16" s="74"/>
      <c r="NP16" s="74"/>
      <c r="NQ16" s="74"/>
      <c r="NR16" s="74"/>
      <c r="NS16" s="74"/>
      <c r="NT16" s="74"/>
      <c r="NU16" s="74"/>
      <c r="NV16" s="74"/>
      <c r="NW16" s="74"/>
      <c r="NX16" s="74"/>
      <c r="NY16" s="74"/>
      <c r="NZ16" s="74"/>
      <c r="OA16" s="74"/>
      <c r="OB16" s="74"/>
      <c r="OC16" s="74"/>
      <c r="OD16" s="74"/>
      <c r="OE16" s="74"/>
      <c r="OF16" s="74"/>
      <c r="OG16" s="74"/>
      <c r="OH16" s="74"/>
      <c r="OI16" s="74"/>
      <c r="OJ16" s="74"/>
      <c r="OK16" s="74"/>
      <c r="OL16" s="74"/>
      <c r="OM16" s="74"/>
      <c r="ON16" s="74"/>
      <c r="OO16" s="74"/>
      <c r="OP16" s="74"/>
      <c r="OQ16" s="74"/>
      <c r="OR16" s="74"/>
      <c r="OS16" s="74"/>
      <c r="OT16" s="74"/>
      <c r="OU16" s="74"/>
      <c r="OV16" s="74"/>
      <c r="OW16" s="74"/>
      <c r="OX16" s="74"/>
      <c r="OY16" s="74"/>
      <c r="OZ16" s="74"/>
      <c r="PA16" s="74"/>
      <c r="PB16" s="74"/>
      <c r="PC16" s="74"/>
      <c r="PD16" s="74"/>
      <c r="PE16" s="74"/>
      <c r="PF16" s="74"/>
      <c r="PG16" s="74"/>
      <c r="PH16" s="74"/>
      <c r="PI16" s="74"/>
      <c r="PJ16" s="74"/>
      <c r="PK16" s="74"/>
      <c r="PL16" s="74"/>
      <c r="PM16" s="74"/>
      <c r="PN16" s="74"/>
      <c r="PO16" s="74"/>
      <c r="PP16" s="74"/>
      <c r="PQ16" s="74"/>
      <c r="PR16" s="74"/>
      <c r="PS16" s="74"/>
      <c r="PT16" s="74"/>
      <c r="PU16" s="74"/>
      <c r="PV16" s="74"/>
      <c r="PW16" s="74"/>
      <c r="PX16" s="74"/>
      <c r="PY16" s="74"/>
      <c r="PZ16" s="74"/>
      <c r="QA16" s="74"/>
      <c r="QB16" s="74"/>
      <c r="QC16" s="74"/>
      <c r="QD16" s="74"/>
      <c r="QE16" s="74"/>
      <c r="QF16" s="74"/>
      <c r="QG16" s="74"/>
    </row>
    <row r="17" spans="1:449" s="54" customFormat="1" ht="15">
      <c r="A17" s="278"/>
      <c r="B17" s="366" t="s">
        <v>205</v>
      </c>
      <c r="C17" s="513" t="s">
        <v>285</v>
      </c>
      <c r="D17" s="513">
        <v>25</v>
      </c>
      <c r="E17" s="60">
        <f t="shared" si="0"/>
        <v>0</v>
      </c>
      <c r="F17" s="509" t="s">
        <v>469</v>
      </c>
      <c r="G17" s="512">
        <v>0</v>
      </c>
      <c r="H17" s="511">
        <v>0.02</v>
      </c>
      <c r="I17" s="578">
        <v>0.7</v>
      </c>
      <c r="J17" s="578">
        <v>0.7</v>
      </c>
      <c r="K17" s="373">
        <f t="shared" si="4"/>
        <v>0</v>
      </c>
      <c r="L17" s="514">
        <f t="shared" si="1"/>
        <v>0</v>
      </c>
      <c r="M17" s="853">
        <v>0</v>
      </c>
      <c r="N17" s="579">
        <v>0</v>
      </c>
      <c r="O17" s="373">
        <f t="shared" si="5"/>
        <v>0</v>
      </c>
      <c r="P17" s="373">
        <f t="shared" si="6"/>
        <v>0</v>
      </c>
      <c r="Q17" s="373">
        <f t="shared" si="10"/>
        <v>0</v>
      </c>
      <c r="R17" s="373">
        <v>0</v>
      </c>
      <c r="S17" s="373">
        <f t="shared" si="11"/>
        <v>0</v>
      </c>
      <c r="T17" s="373">
        <f t="shared" si="12"/>
        <v>0</v>
      </c>
      <c r="U17" s="373">
        <v>3.0000000000000001E-3</v>
      </c>
      <c r="V17" s="373">
        <f t="shared" si="13"/>
        <v>0</v>
      </c>
      <c r="W17" s="373">
        <f t="shared" si="14"/>
        <v>0</v>
      </c>
      <c r="X17" s="373">
        <f t="shared" si="7"/>
        <v>0</v>
      </c>
      <c r="Y17" s="373">
        <f t="shared" si="2"/>
        <v>0</v>
      </c>
      <c r="Z17" s="373">
        <f t="shared" si="3"/>
        <v>0</v>
      </c>
      <c r="AA17" s="47" t="str">
        <f t="shared" si="8"/>
        <v/>
      </c>
      <c r="AB17" s="47" t="str">
        <f>IFERROR((Z17*1.1+X17)/W17,"")</f>
        <v/>
      </c>
      <c r="AC17" s="47"/>
      <c r="AD17" s="47"/>
      <c r="AE17" s="74"/>
      <c r="AF17" s="74"/>
      <c r="AG17" s="74"/>
      <c r="AH17" s="74"/>
      <c r="AI17" s="74"/>
      <c r="AJ17" s="74"/>
      <c r="AK17" s="74"/>
      <c r="AL17" s="74"/>
      <c r="AM17" s="74"/>
      <c r="AN17" s="74"/>
      <c r="AO17" s="74"/>
      <c r="AP17" s="74"/>
      <c r="AQ17" s="74"/>
      <c r="AR17" s="74"/>
      <c r="AS17" s="74"/>
      <c r="AT17" s="74"/>
      <c r="AU17" s="74"/>
      <c r="AV17" s="74"/>
      <c r="AW17" s="74"/>
      <c r="AX17" s="74"/>
      <c r="AY17" s="74"/>
      <c r="AZ17" s="74"/>
      <c r="BA17" s="74"/>
      <c r="BB17" s="74"/>
      <c r="BC17" s="74"/>
      <c r="BD17" s="74"/>
      <c r="BE17" s="74"/>
      <c r="BF17" s="74"/>
      <c r="BG17" s="74"/>
      <c r="BH17" s="74"/>
      <c r="BI17" s="74"/>
      <c r="BJ17" s="74"/>
      <c r="BK17" s="74"/>
      <c r="BL17" s="74"/>
      <c r="BM17" s="74"/>
      <c r="BN17" s="74"/>
      <c r="BO17" s="74"/>
      <c r="BP17" s="74"/>
      <c r="BQ17" s="74"/>
      <c r="BR17" s="74"/>
      <c r="BS17" s="74"/>
      <c r="BT17" s="74"/>
      <c r="BU17" s="74"/>
      <c r="BV17" s="74"/>
      <c r="BW17" s="74"/>
      <c r="BX17" s="74"/>
      <c r="BY17" s="74"/>
      <c r="BZ17" s="74"/>
      <c r="CA17" s="74"/>
      <c r="CB17" s="74"/>
      <c r="CC17" s="74"/>
      <c r="CD17" s="74"/>
      <c r="CE17" s="74"/>
      <c r="CF17" s="74"/>
      <c r="CG17" s="74"/>
      <c r="CH17" s="74"/>
      <c r="CI17" s="74"/>
      <c r="CJ17" s="74"/>
      <c r="CK17" s="74"/>
      <c r="CL17" s="74"/>
      <c r="CM17" s="74"/>
      <c r="CN17" s="74"/>
      <c r="CO17" s="74"/>
      <c r="CP17" s="74"/>
      <c r="CQ17" s="74"/>
      <c r="CR17" s="74"/>
      <c r="CS17" s="74"/>
      <c r="CT17" s="74"/>
      <c r="CU17" s="74"/>
      <c r="CV17" s="74"/>
      <c r="CW17" s="74"/>
      <c r="CX17" s="74"/>
      <c r="CY17" s="74"/>
      <c r="CZ17" s="74"/>
      <c r="DA17" s="74"/>
      <c r="DB17" s="74"/>
      <c r="DC17" s="74"/>
      <c r="DD17" s="74"/>
      <c r="DE17" s="74"/>
      <c r="DF17" s="74"/>
      <c r="DG17" s="74"/>
      <c r="DH17" s="74"/>
      <c r="DI17" s="74"/>
      <c r="DJ17" s="74"/>
      <c r="DK17" s="74"/>
      <c r="DL17" s="74"/>
      <c r="DM17" s="74"/>
      <c r="DN17" s="74"/>
      <c r="DO17" s="74"/>
      <c r="DP17" s="74"/>
      <c r="DQ17" s="74"/>
      <c r="DR17" s="74"/>
      <c r="DS17" s="74"/>
      <c r="DT17" s="74"/>
      <c r="DU17" s="74"/>
      <c r="DV17" s="74"/>
      <c r="DW17" s="74"/>
      <c r="DX17" s="74"/>
      <c r="DY17" s="74"/>
      <c r="DZ17" s="74"/>
      <c r="EA17" s="74"/>
      <c r="EB17" s="74"/>
      <c r="EC17" s="74"/>
      <c r="ED17" s="74"/>
      <c r="EE17" s="74"/>
      <c r="EF17" s="74"/>
      <c r="EG17" s="74"/>
      <c r="EH17" s="74"/>
      <c r="EI17" s="74"/>
      <c r="EJ17" s="74"/>
      <c r="EK17" s="74"/>
      <c r="EL17" s="74"/>
      <c r="EM17" s="74"/>
      <c r="EN17" s="74"/>
      <c r="EO17" s="74"/>
      <c r="EP17" s="74"/>
      <c r="EQ17" s="74"/>
      <c r="ER17" s="74"/>
      <c r="ES17" s="74"/>
      <c r="ET17" s="74"/>
      <c r="EU17" s="74"/>
      <c r="EV17" s="74"/>
      <c r="EW17" s="74"/>
      <c r="EX17" s="74"/>
      <c r="EY17" s="74"/>
      <c r="EZ17" s="74"/>
      <c r="FA17" s="74"/>
      <c r="FB17" s="74"/>
      <c r="FC17" s="74"/>
      <c r="FD17" s="74"/>
      <c r="FE17" s="74"/>
      <c r="FF17" s="74"/>
      <c r="FG17" s="74"/>
      <c r="FH17" s="74"/>
      <c r="FI17" s="74"/>
      <c r="FJ17" s="74"/>
      <c r="FK17" s="74"/>
      <c r="FL17" s="74"/>
      <c r="FM17" s="74"/>
      <c r="FN17" s="74"/>
      <c r="FO17" s="74"/>
      <c r="FP17" s="74"/>
      <c r="FQ17" s="74"/>
      <c r="FR17" s="74"/>
      <c r="FS17" s="74"/>
      <c r="FT17" s="74"/>
      <c r="FU17" s="74"/>
      <c r="FV17" s="74"/>
      <c r="FW17" s="74"/>
      <c r="FX17" s="74"/>
      <c r="FY17" s="74"/>
      <c r="FZ17" s="74"/>
      <c r="GA17" s="74"/>
      <c r="GB17" s="74"/>
      <c r="GC17" s="74"/>
      <c r="GD17" s="74"/>
      <c r="GE17" s="74"/>
      <c r="GF17" s="74"/>
      <c r="GG17" s="74"/>
      <c r="GH17" s="74"/>
      <c r="GI17" s="74"/>
      <c r="GJ17" s="74"/>
      <c r="GK17" s="74"/>
      <c r="GL17" s="74"/>
      <c r="GM17" s="74"/>
      <c r="GN17" s="74"/>
      <c r="GO17" s="74"/>
      <c r="GP17" s="74"/>
      <c r="GQ17" s="74"/>
      <c r="GR17" s="74"/>
      <c r="GS17" s="74"/>
      <c r="GT17" s="74"/>
      <c r="GU17" s="74"/>
      <c r="GV17" s="74"/>
      <c r="GW17" s="74"/>
      <c r="GX17" s="74"/>
      <c r="GY17" s="74"/>
      <c r="GZ17" s="74"/>
      <c r="HA17" s="74"/>
      <c r="HB17" s="74"/>
      <c r="HC17" s="74"/>
      <c r="HD17" s="74"/>
      <c r="HE17" s="74"/>
      <c r="HF17" s="74"/>
      <c r="HG17" s="74"/>
      <c r="HH17" s="74"/>
      <c r="HI17" s="74"/>
      <c r="HJ17" s="74"/>
      <c r="HK17" s="74"/>
      <c r="HL17" s="74"/>
      <c r="HM17" s="74"/>
      <c r="HN17" s="74"/>
      <c r="HO17" s="74"/>
      <c r="HP17" s="74"/>
      <c r="HQ17" s="74"/>
      <c r="HR17" s="74"/>
      <c r="HS17" s="74"/>
      <c r="HT17" s="74"/>
      <c r="HU17" s="74"/>
      <c r="HV17" s="74"/>
      <c r="HW17" s="74"/>
      <c r="HX17" s="74"/>
      <c r="HY17" s="74"/>
      <c r="HZ17" s="74"/>
      <c r="IA17" s="74"/>
      <c r="IB17" s="74"/>
      <c r="IC17" s="74"/>
      <c r="ID17" s="74"/>
      <c r="IE17" s="74"/>
      <c r="IF17" s="74"/>
      <c r="IG17" s="74"/>
      <c r="IH17" s="74"/>
      <c r="II17" s="74"/>
      <c r="IJ17" s="74"/>
      <c r="IK17" s="74"/>
      <c r="IL17" s="74"/>
      <c r="IM17" s="74"/>
      <c r="IN17" s="74"/>
      <c r="IO17" s="74"/>
      <c r="IP17" s="74"/>
      <c r="IQ17" s="74"/>
      <c r="IR17" s="74"/>
      <c r="IS17" s="74"/>
      <c r="IT17" s="74"/>
      <c r="IU17" s="74"/>
      <c r="IV17" s="74"/>
      <c r="IW17" s="74"/>
      <c r="IX17" s="74"/>
      <c r="IY17" s="74"/>
      <c r="IZ17" s="74"/>
      <c r="JA17" s="74"/>
      <c r="JB17" s="74"/>
      <c r="JC17" s="74"/>
      <c r="JD17" s="74"/>
      <c r="JE17" s="74"/>
      <c r="JF17" s="74"/>
      <c r="JG17" s="74"/>
      <c r="JH17" s="74"/>
      <c r="JI17" s="74"/>
      <c r="JJ17" s="74"/>
      <c r="JK17" s="74"/>
      <c r="JL17" s="74"/>
      <c r="JM17" s="74"/>
      <c r="JN17" s="74"/>
      <c r="JO17" s="74"/>
      <c r="JP17" s="74"/>
      <c r="JQ17" s="74"/>
      <c r="JR17" s="74"/>
      <c r="JS17" s="74"/>
      <c r="JT17" s="74"/>
      <c r="JU17" s="74"/>
      <c r="JV17" s="74"/>
      <c r="JW17" s="74"/>
      <c r="JX17" s="74"/>
      <c r="JY17" s="74"/>
      <c r="JZ17" s="74"/>
      <c r="KA17" s="74"/>
      <c r="KB17" s="74"/>
      <c r="KC17" s="74"/>
      <c r="KD17" s="74"/>
      <c r="KE17" s="74"/>
      <c r="KF17" s="74"/>
      <c r="KG17" s="74"/>
      <c r="KH17" s="74"/>
      <c r="KI17" s="74"/>
      <c r="KJ17" s="74"/>
      <c r="KK17" s="74"/>
      <c r="KL17" s="74"/>
      <c r="KM17" s="74"/>
      <c r="KN17" s="74"/>
      <c r="KO17" s="74"/>
      <c r="KP17" s="74"/>
      <c r="KQ17" s="74"/>
      <c r="KR17" s="74"/>
      <c r="KS17" s="74"/>
      <c r="KT17" s="74"/>
      <c r="KU17" s="74"/>
      <c r="KV17" s="74"/>
      <c r="KW17" s="74"/>
      <c r="KX17" s="74"/>
      <c r="KY17" s="74"/>
      <c r="KZ17" s="74"/>
      <c r="LA17" s="74"/>
      <c r="LB17" s="74"/>
      <c r="LC17" s="74"/>
      <c r="LD17" s="74"/>
      <c r="LE17" s="74"/>
      <c r="LF17" s="74"/>
      <c r="LG17" s="74"/>
      <c r="LH17" s="74"/>
      <c r="LI17" s="74"/>
      <c r="LJ17" s="74"/>
      <c r="LK17" s="74"/>
      <c r="LL17" s="74"/>
      <c r="LM17" s="74"/>
      <c r="LN17" s="74"/>
      <c r="LO17" s="74"/>
      <c r="LP17" s="74"/>
      <c r="LQ17" s="74"/>
      <c r="LR17" s="74"/>
      <c r="LS17" s="74"/>
      <c r="LT17" s="74"/>
      <c r="LU17" s="74"/>
      <c r="LV17" s="74"/>
      <c r="LW17" s="74"/>
      <c r="LX17" s="74"/>
      <c r="LY17" s="74"/>
      <c r="LZ17" s="74"/>
      <c r="MA17" s="74"/>
      <c r="MB17" s="74"/>
      <c r="MC17" s="74"/>
      <c r="MD17" s="74"/>
      <c r="ME17" s="74"/>
      <c r="MF17" s="74"/>
      <c r="MG17" s="74"/>
      <c r="MH17" s="74"/>
      <c r="MI17" s="74"/>
      <c r="MJ17" s="74"/>
      <c r="MK17" s="74"/>
      <c r="ML17" s="74"/>
      <c r="MM17" s="74"/>
      <c r="MN17" s="74"/>
      <c r="MO17" s="74"/>
      <c r="MP17" s="74"/>
      <c r="MQ17" s="74"/>
      <c r="MR17" s="74"/>
      <c r="MS17" s="74"/>
      <c r="MT17" s="74"/>
      <c r="MU17" s="74"/>
      <c r="MV17" s="74"/>
      <c r="MW17" s="74"/>
      <c r="MX17" s="74"/>
      <c r="MY17" s="74"/>
      <c r="MZ17" s="74"/>
      <c r="NA17" s="74"/>
      <c r="NB17" s="74"/>
      <c r="NC17" s="74"/>
      <c r="ND17" s="74"/>
      <c r="NE17" s="74"/>
      <c r="NF17" s="74"/>
      <c r="NG17" s="74"/>
      <c r="NH17" s="74"/>
      <c r="NI17" s="74"/>
      <c r="NJ17" s="74"/>
      <c r="NK17" s="74"/>
      <c r="NL17" s="74"/>
      <c r="NM17" s="74"/>
      <c r="NN17" s="74"/>
      <c r="NO17" s="74"/>
      <c r="NP17" s="74"/>
      <c r="NQ17" s="74"/>
      <c r="NR17" s="74"/>
      <c r="NS17" s="74"/>
      <c r="NT17" s="74"/>
      <c r="NU17" s="74"/>
      <c r="NV17" s="74"/>
      <c r="NW17" s="74"/>
      <c r="NX17" s="74"/>
      <c r="NY17" s="74"/>
      <c r="NZ17" s="74"/>
      <c r="OA17" s="74"/>
      <c r="OB17" s="74"/>
      <c r="OC17" s="74"/>
      <c r="OD17" s="74"/>
      <c r="OE17" s="74"/>
      <c r="OF17" s="74"/>
      <c r="OG17" s="74"/>
      <c r="OH17" s="74"/>
      <c r="OI17" s="74"/>
      <c r="OJ17" s="74"/>
      <c r="OK17" s="74"/>
      <c r="OL17" s="74"/>
      <c r="OM17" s="74"/>
      <c r="ON17" s="74"/>
      <c r="OO17" s="74"/>
      <c r="OP17" s="74"/>
      <c r="OQ17" s="74"/>
      <c r="OR17" s="74"/>
      <c r="OS17" s="74"/>
      <c r="OT17" s="74"/>
      <c r="OU17" s="74"/>
      <c r="OV17" s="74"/>
      <c r="OW17" s="74"/>
      <c r="OX17" s="74"/>
      <c r="OY17" s="74"/>
      <c r="OZ17" s="74"/>
      <c r="PA17" s="74"/>
      <c r="PB17" s="74"/>
      <c r="PC17" s="74"/>
      <c r="PD17" s="74"/>
      <c r="PE17" s="74"/>
      <c r="PF17" s="74"/>
      <c r="PG17" s="74"/>
      <c r="PH17" s="74"/>
      <c r="PI17" s="74"/>
      <c r="PJ17" s="74"/>
      <c r="PK17" s="74"/>
      <c r="PL17" s="74"/>
      <c r="PM17" s="74"/>
      <c r="PN17" s="74"/>
      <c r="PO17" s="74"/>
      <c r="PP17" s="74"/>
      <c r="PQ17" s="74"/>
      <c r="PR17" s="74"/>
      <c r="PS17" s="74"/>
      <c r="PT17" s="74"/>
      <c r="PU17" s="74"/>
      <c r="PV17" s="74"/>
      <c r="PW17" s="74"/>
      <c r="PX17" s="74"/>
      <c r="PY17" s="74"/>
      <c r="PZ17" s="74"/>
      <c r="QA17" s="74"/>
      <c r="QB17" s="74"/>
      <c r="QC17" s="74"/>
      <c r="QD17" s="74"/>
      <c r="QE17" s="74"/>
      <c r="QF17" s="74"/>
      <c r="QG17" s="74"/>
    </row>
    <row r="18" spans="1:449" s="54" customFormat="1" ht="15">
      <c r="A18" s="278"/>
      <c r="B18" s="366" t="s">
        <v>205</v>
      </c>
      <c r="C18" s="513" t="s">
        <v>286</v>
      </c>
      <c r="D18" s="513">
        <v>30</v>
      </c>
      <c r="E18" s="60">
        <f t="shared" si="0"/>
        <v>0</v>
      </c>
      <c r="F18" s="509" t="s">
        <v>469</v>
      </c>
      <c r="G18" s="512">
        <v>0</v>
      </c>
      <c r="H18" s="510">
        <v>0.06</v>
      </c>
      <c r="I18" s="578">
        <v>0.85</v>
      </c>
      <c r="J18" s="578">
        <v>0.85</v>
      </c>
      <c r="K18" s="373">
        <f t="shared" si="4"/>
        <v>0</v>
      </c>
      <c r="L18" s="514">
        <f t="shared" si="1"/>
        <v>0</v>
      </c>
      <c r="M18" s="853">
        <v>0</v>
      </c>
      <c r="N18" s="579">
        <v>0</v>
      </c>
      <c r="O18" s="373">
        <f t="shared" si="5"/>
        <v>0</v>
      </c>
      <c r="P18" s="373">
        <f t="shared" si="6"/>
        <v>0</v>
      </c>
      <c r="Q18" s="373">
        <f t="shared" si="10"/>
        <v>0</v>
      </c>
      <c r="R18" s="373">
        <v>0</v>
      </c>
      <c r="S18" s="373">
        <f t="shared" si="11"/>
        <v>0</v>
      </c>
      <c r="T18" s="373">
        <f t="shared" si="12"/>
        <v>0</v>
      </c>
      <c r="U18" s="373">
        <v>0</v>
      </c>
      <c r="V18" s="373">
        <f t="shared" si="13"/>
        <v>0</v>
      </c>
      <c r="W18" s="373">
        <f t="shared" si="14"/>
        <v>0</v>
      </c>
      <c r="X18" s="373">
        <f t="shared" si="7"/>
        <v>0</v>
      </c>
      <c r="Y18" s="373">
        <f t="shared" si="2"/>
        <v>0</v>
      </c>
      <c r="Z18" s="373">
        <f t="shared" si="3"/>
        <v>0</v>
      </c>
      <c r="AA18" s="47" t="str">
        <f t="shared" si="8"/>
        <v/>
      </c>
      <c r="AB18" s="47" t="str">
        <f t="shared" ref="AB18:AB45" si="15">IFERROR((Z18*1.1+X18)/W18,"")</f>
        <v/>
      </c>
      <c r="AC18" s="47"/>
      <c r="AD18" s="47"/>
      <c r="AE18" s="74"/>
      <c r="AF18" s="74"/>
      <c r="AG18" s="74"/>
      <c r="AH18" s="74"/>
      <c r="AI18" s="74"/>
      <c r="AJ18" s="74"/>
      <c r="AK18" s="74"/>
      <c r="AL18" s="74"/>
      <c r="AM18" s="74"/>
      <c r="AN18" s="74"/>
      <c r="AO18" s="74"/>
      <c r="AP18" s="74"/>
      <c r="AQ18" s="74"/>
      <c r="AR18" s="74"/>
      <c r="AS18" s="74"/>
      <c r="AT18" s="74"/>
      <c r="AU18" s="74"/>
      <c r="AV18" s="74"/>
      <c r="AW18" s="74"/>
      <c r="AX18" s="74"/>
      <c r="AY18" s="74"/>
      <c r="AZ18" s="74"/>
      <c r="BA18" s="74"/>
      <c r="BB18" s="74"/>
      <c r="BC18" s="74"/>
      <c r="BD18" s="74"/>
      <c r="BE18" s="74"/>
      <c r="BF18" s="74"/>
      <c r="BG18" s="74"/>
      <c r="BH18" s="74"/>
      <c r="BI18" s="74"/>
      <c r="BJ18" s="74"/>
      <c r="BK18" s="74"/>
      <c r="BL18" s="74"/>
      <c r="BM18" s="74"/>
      <c r="BN18" s="74"/>
      <c r="BO18" s="74"/>
      <c r="BP18" s="74"/>
      <c r="BQ18" s="74"/>
      <c r="BR18" s="74"/>
      <c r="BS18" s="74"/>
      <c r="BT18" s="74"/>
      <c r="BU18" s="74"/>
      <c r="BV18" s="74"/>
      <c r="BW18" s="74"/>
      <c r="BX18" s="74"/>
      <c r="BY18" s="74"/>
      <c r="BZ18" s="74"/>
      <c r="CA18" s="74"/>
      <c r="CB18" s="74"/>
      <c r="CC18" s="74"/>
      <c r="CD18" s="74"/>
      <c r="CE18" s="74"/>
      <c r="CF18" s="74"/>
      <c r="CG18" s="74"/>
      <c r="CH18" s="74"/>
      <c r="CI18" s="74"/>
      <c r="CJ18" s="74"/>
      <c r="CK18" s="74"/>
      <c r="CL18" s="74"/>
      <c r="CM18" s="74"/>
      <c r="CN18" s="74"/>
      <c r="CO18" s="74"/>
      <c r="CP18" s="74"/>
      <c r="CQ18" s="74"/>
      <c r="CR18" s="74"/>
      <c r="CS18" s="74"/>
      <c r="CT18" s="74"/>
      <c r="CU18" s="74"/>
      <c r="CV18" s="74"/>
      <c r="CW18" s="74"/>
      <c r="CX18" s="74"/>
      <c r="CY18" s="74"/>
      <c r="CZ18" s="74"/>
      <c r="DA18" s="74"/>
      <c r="DB18" s="74"/>
      <c r="DC18" s="74"/>
      <c r="DD18" s="74"/>
      <c r="DE18" s="74"/>
      <c r="DF18" s="74"/>
      <c r="DG18" s="74"/>
      <c r="DH18" s="74"/>
      <c r="DI18" s="74"/>
      <c r="DJ18" s="74"/>
      <c r="DK18" s="74"/>
      <c r="DL18" s="74"/>
      <c r="DM18" s="74"/>
      <c r="DN18" s="74"/>
      <c r="DO18" s="74"/>
      <c r="DP18" s="74"/>
      <c r="DQ18" s="74"/>
      <c r="DR18" s="74"/>
      <c r="DS18" s="74"/>
      <c r="DT18" s="74"/>
      <c r="DU18" s="74"/>
      <c r="DV18" s="74"/>
      <c r="DW18" s="74"/>
      <c r="DX18" s="74"/>
      <c r="DY18" s="74"/>
      <c r="DZ18" s="74"/>
      <c r="EA18" s="74"/>
      <c r="EB18" s="74"/>
      <c r="EC18" s="74"/>
      <c r="ED18" s="74"/>
      <c r="EE18" s="74"/>
      <c r="EF18" s="74"/>
      <c r="EG18" s="74"/>
      <c r="EH18" s="74"/>
      <c r="EI18" s="74"/>
      <c r="EJ18" s="74"/>
      <c r="EK18" s="74"/>
      <c r="EL18" s="74"/>
      <c r="EM18" s="74"/>
      <c r="EN18" s="74"/>
      <c r="EO18" s="74"/>
      <c r="EP18" s="74"/>
      <c r="EQ18" s="74"/>
      <c r="ER18" s="74"/>
      <c r="ES18" s="74"/>
      <c r="ET18" s="74"/>
      <c r="EU18" s="74"/>
      <c r="EV18" s="74"/>
      <c r="EW18" s="74"/>
      <c r="EX18" s="74"/>
      <c r="EY18" s="74"/>
      <c r="EZ18" s="74"/>
      <c r="FA18" s="74"/>
      <c r="FB18" s="74"/>
      <c r="FC18" s="74"/>
      <c r="FD18" s="74"/>
      <c r="FE18" s="74"/>
      <c r="FF18" s="74"/>
      <c r="FG18" s="74"/>
      <c r="FH18" s="74"/>
      <c r="FI18" s="74"/>
      <c r="FJ18" s="74"/>
      <c r="FK18" s="74"/>
      <c r="FL18" s="74"/>
      <c r="FM18" s="74"/>
      <c r="FN18" s="74"/>
      <c r="FO18" s="74"/>
      <c r="FP18" s="74"/>
      <c r="FQ18" s="74"/>
      <c r="FR18" s="74"/>
      <c r="FS18" s="74"/>
      <c r="FT18" s="74"/>
      <c r="FU18" s="74"/>
      <c r="FV18" s="74"/>
      <c r="FW18" s="74"/>
      <c r="FX18" s="74"/>
      <c r="FY18" s="74"/>
      <c r="FZ18" s="74"/>
      <c r="GA18" s="74"/>
      <c r="GB18" s="74"/>
      <c r="GC18" s="74"/>
      <c r="GD18" s="74"/>
      <c r="GE18" s="74"/>
      <c r="GF18" s="74"/>
      <c r="GG18" s="74"/>
      <c r="GH18" s="74"/>
      <c r="GI18" s="74"/>
      <c r="GJ18" s="74"/>
      <c r="GK18" s="74"/>
      <c r="GL18" s="74"/>
      <c r="GM18" s="74"/>
      <c r="GN18" s="74"/>
      <c r="GO18" s="74"/>
      <c r="GP18" s="74"/>
      <c r="GQ18" s="74"/>
      <c r="GR18" s="74"/>
      <c r="GS18" s="74"/>
      <c r="GT18" s="74"/>
      <c r="GU18" s="74"/>
      <c r="GV18" s="74"/>
      <c r="GW18" s="74"/>
      <c r="GX18" s="74"/>
      <c r="GY18" s="74"/>
      <c r="GZ18" s="74"/>
      <c r="HA18" s="74"/>
      <c r="HB18" s="74"/>
      <c r="HC18" s="74"/>
      <c r="HD18" s="74"/>
      <c r="HE18" s="74"/>
      <c r="HF18" s="74"/>
      <c r="HG18" s="74"/>
      <c r="HH18" s="74"/>
      <c r="HI18" s="74"/>
      <c r="HJ18" s="74"/>
      <c r="HK18" s="74"/>
      <c r="HL18" s="74"/>
      <c r="HM18" s="74"/>
      <c r="HN18" s="74"/>
      <c r="HO18" s="74"/>
      <c r="HP18" s="74"/>
      <c r="HQ18" s="74"/>
      <c r="HR18" s="74"/>
      <c r="HS18" s="74"/>
      <c r="HT18" s="74"/>
      <c r="HU18" s="74"/>
      <c r="HV18" s="74"/>
      <c r="HW18" s="74"/>
      <c r="HX18" s="74"/>
      <c r="HY18" s="74"/>
      <c r="HZ18" s="74"/>
      <c r="IA18" s="74"/>
      <c r="IB18" s="74"/>
      <c r="IC18" s="74"/>
      <c r="ID18" s="74"/>
      <c r="IE18" s="74"/>
      <c r="IF18" s="74"/>
      <c r="IG18" s="74"/>
      <c r="IH18" s="74"/>
      <c r="II18" s="74"/>
      <c r="IJ18" s="74"/>
      <c r="IK18" s="74"/>
      <c r="IL18" s="74"/>
      <c r="IM18" s="74"/>
      <c r="IN18" s="74"/>
      <c r="IO18" s="74"/>
      <c r="IP18" s="74"/>
      <c r="IQ18" s="74"/>
      <c r="IR18" s="74"/>
      <c r="IS18" s="74"/>
      <c r="IT18" s="74"/>
      <c r="IU18" s="74"/>
      <c r="IV18" s="74"/>
      <c r="IW18" s="74"/>
      <c r="IX18" s="74"/>
      <c r="IY18" s="74"/>
      <c r="IZ18" s="74"/>
      <c r="JA18" s="74"/>
      <c r="JB18" s="74"/>
      <c r="JC18" s="74"/>
      <c r="JD18" s="74"/>
      <c r="JE18" s="74"/>
      <c r="JF18" s="74"/>
      <c r="JG18" s="74"/>
      <c r="JH18" s="74"/>
      <c r="JI18" s="74"/>
      <c r="JJ18" s="74"/>
      <c r="JK18" s="74"/>
      <c r="JL18" s="74"/>
      <c r="JM18" s="74"/>
      <c r="JN18" s="74"/>
      <c r="JO18" s="74"/>
      <c r="JP18" s="74"/>
      <c r="JQ18" s="74"/>
      <c r="JR18" s="74"/>
      <c r="JS18" s="74"/>
      <c r="JT18" s="74"/>
      <c r="JU18" s="74"/>
      <c r="JV18" s="74"/>
      <c r="JW18" s="74"/>
      <c r="JX18" s="74"/>
      <c r="JY18" s="74"/>
      <c r="JZ18" s="74"/>
      <c r="KA18" s="74"/>
      <c r="KB18" s="74"/>
      <c r="KC18" s="74"/>
      <c r="KD18" s="74"/>
      <c r="KE18" s="74"/>
      <c r="KF18" s="74"/>
      <c r="KG18" s="74"/>
      <c r="KH18" s="74"/>
      <c r="KI18" s="74"/>
      <c r="KJ18" s="74"/>
      <c r="KK18" s="74"/>
      <c r="KL18" s="74"/>
      <c r="KM18" s="74"/>
      <c r="KN18" s="74"/>
      <c r="KO18" s="74"/>
      <c r="KP18" s="74"/>
      <c r="KQ18" s="74"/>
      <c r="KR18" s="74"/>
      <c r="KS18" s="74"/>
      <c r="KT18" s="74"/>
      <c r="KU18" s="74"/>
      <c r="KV18" s="74"/>
      <c r="KW18" s="74"/>
      <c r="KX18" s="74"/>
      <c r="KY18" s="74"/>
      <c r="KZ18" s="74"/>
      <c r="LA18" s="74"/>
      <c r="LB18" s="74"/>
      <c r="LC18" s="74"/>
      <c r="LD18" s="74"/>
      <c r="LE18" s="74"/>
      <c r="LF18" s="74"/>
      <c r="LG18" s="74"/>
      <c r="LH18" s="74"/>
      <c r="LI18" s="74"/>
      <c r="LJ18" s="74"/>
      <c r="LK18" s="74"/>
      <c r="LL18" s="74"/>
      <c r="LM18" s="74"/>
      <c r="LN18" s="74"/>
      <c r="LO18" s="74"/>
      <c r="LP18" s="74"/>
      <c r="LQ18" s="74"/>
      <c r="LR18" s="74"/>
      <c r="LS18" s="74"/>
      <c r="LT18" s="74"/>
      <c r="LU18" s="74"/>
      <c r="LV18" s="74"/>
      <c r="LW18" s="74"/>
      <c r="LX18" s="74"/>
      <c r="LY18" s="74"/>
      <c r="LZ18" s="74"/>
      <c r="MA18" s="74"/>
      <c r="MB18" s="74"/>
      <c r="MC18" s="74"/>
      <c r="MD18" s="74"/>
      <c r="ME18" s="74"/>
      <c r="MF18" s="74"/>
      <c r="MG18" s="74"/>
      <c r="MH18" s="74"/>
      <c r="MI18" s="74"/>
      <c r="MJ18" s="74"/>
      <c r="MK18" s="74"/>
      <c r="ML18" s="74"/>
      <c r="MM18" s="74"/>
      <c r="MN18" s="74"/>
      <c r="MO18" s="74"/>
      <c r="MP18" s="74"/>
      <c r="MQ18" s="74"/>
      <c r="MR18" s="74"/>
      <c r="MS18" s="74"/>
      <c r="MT18" s="74"/>
      <c r="MU18" s="74"/>
      <c r="MV18" s="74"/>
      <c r="MW18" s="74"/>
      <c r="MX18" s="74"/>
      <c r="MY18" s="74"/>
      <c r="MZ18" s="74"/>
      <c r="NA18" s="74"/>
      <c r="NB18" s="74"/>
      <c r="NC18" s="74"/>
      <c r="ND18" s="74"/>
      <c r="NE18" s="74"/>
      <c r="NF18" s="74"/>
      <c r="NG18" s="74"/>
      <c r="NH18" s="74"/>
      <c r="NI18" s="74"/>
      <c r="NJ18" s="74"/>
      <c r="NK18" s="74"/>
      <c r="NL18" s="74"/>
      <c r="NM18" s="74"/>
      <c r="NN18" s="74"/>
      <c r="NO18" s="74"/>
      <c r="NP18" s="74"/>
      <c r="NQ18" s="74"/>
      <c r="NR18" s="74"/>
      <c r="NS18" s="74"/>
      <c r="NT18" s="74"/>
      <c r="NU18" s="74"/>
      <c r="NV18" s="74"/>
      <c r="NW18" s="74"/>
      <c r="NX18" s="74"/>
      <c r="NY18" s="74"/>
      <c r="NZ18" s="74"/>
      <c r="OA18" s="74"/>
      <c r="OB18" s="74"/>
      <c r="OC18" s="74"/>
      <c r="OD18" s="74"/>
      <c r="OE18" s="74"/>
      <c r="OF18" s="74"/>
      <c r="OG18" s="74"/>
      <c r="OH18" s="74"/>
      <c r="OI18" s="74"/>
      <c r="OJ18" s="74"/>
      <c r="OK18" s="74"/>
      <c r="OL18" s="74"/>
      <c r="OM18" s="74"/>
      <c r="ON18" s="74"/>
      <c r="OO18" s="74"/>
      <c r="OP18" s="74"/>
      <c r="OQ18" s="74"/>
      <c r="OR18" s="74"/>
      <c r="OS18" s="74"/>
      <c r="OT18" s="74"/>
      <c r="OU18" s="74"/>
      <c r="OV18" s="74"/>
      <c r="OW18" s="74"/>
      <c r="OX18" s="74"/>
      <c r="OY18" s="74"/>
      <c r="OZ18" s="74"/>
      <c r="PA18" s="74"/>
      <c r="PB18" s="74"/>
      <c r="PC18" s="74"/>
      <c r="PD18" s="74"/>
      <c r="PE18" s="74"/>
      <c r="PF18" s="74"/>
      <c r="PG18" s="74"/>
      <c r="PH18" s="74"/>
      <c r="PI18" s="74"/>
      <c r="PJ18" s="74"/>
      <c r="PK18" s="74"/>
      <c r="PL18" s="74"/>
      <c r="PM18" s="74"/>
      <c r="PN18" s="74"/>
      <c r="PO18" s="74"/>
      <c r="PP18" s="74"/>
      <c r="PQ18" s="74"/>
      <c r="PR18" s="74"/>
      <c r="PS18" s="74"/>
      <c r="PT18" s="74"/>
      <c r="PU18" s="74"/>
      <c r="PV18" s="74"/>
      <c r="PW18" s="74"/>
      <c r="PX18" s="74"/>
      <c r="PY18" s="74"/>
      <c r="PZ18" s="74"/>
      <c r="QA18" s="74"/>
      <c r="QB18" s="74"/>
      <c r="QC18" s="74"/>
      <c r="QD18" s="74"/>
      <c r="QE18" s="74"/>
      <c r="QF18" s="74"/>
      <c r="QG18" s="74"/>
    </row>
    <row r="19" spans="1:449" s="54" customFormat="1" ht="15">
      <c r="A19" s="278"/>
      <c r="B19" s="366" t="s">
        <v>205</v>
      </c>
      <c r="C19" s="513" t="s">
        <v>287</v>
      </c>
      <c r="D19" s="513">
        <v>25</v>
      </c>
      <c r="E19" s="60">
        <f t="shared" si="0"/>
        <v>0</v>
      </c>
      <c r="F19" s="509" t="s">
        <v>469</v>
      </c>
      <c r="G19" s="512">
        <v>0</v>
      </c>
      <c r="H19" s="510">
        <v>0.06</v>
      </c>
      <c r="I19" s="578">
        <v>0.8</v>
      </c>
      <c r="J19" s="578">
        <v>0.8</v>
      </c>
      <c r="K19" s="373">
        <f t="shared" si="4"/>
        <v>0</v>
      </c>
      <c r="L19" s="514">
        <f t="shared" si="1"/>
        <v>0</v>
      </c>
      <c r="M19" s="853">
        <v>0</v>
      </c>
      <c r="N19" s="579">
        <v>0</v>
      </c>
      <c r="O19" s="373">
        <f t="shared" si="5"/>
        <v>0</v>
      </c>
      <c r="P19" s="373">
        <f t="shared" ref="P19:P45" si="16">K19*G19</f>
        <v>0</v>
      </c>
      <c r="Q19" s="373">
        <f t="shared" si="10"/>
        <v>0</v>
      </c>
      <c r="R19" s="373">
        <v>0</v>
      </c>
      <c r="S19" s="373">
        <f t="shared" si="11"/>
        <v>0</v>
      </c>
      <c r="T19" s="373">
        <f t="shared" si="12"/>
        <v>0</v>
      </c>
      <c r="U19" s="373">
        <v>0</v>
      </c>
      <c r="V19" s="373">
        <f t="shared" si="13"/>
        <v>0</v>
      </c>
      <c r="W19" s="373">
        <f t="shared" si="14"/>
        <v>0</v>
      </c>
      <c r="X19" s="373">
        <f t="shared" si="7"/>
        <v>0</v>
      </c>
      <c r="Y19" s="373">
        <f t="shared" si="2"/>
        <v>0</v>
      </c>
      <c r="Z19" s="373">
        <f t="shared" ref="Z19:Z36" si="17">Y19*L19</f>
        <v>0</v>
      </c>
      <c r="AA19" s="47" t="str">
        <f t="shared" si="8"/>
        <v/>
      </c>
      <c r="AB19" s="47" t="str">
        <f t="shared" si="15"/>
        <v/>
      </c>
      <c r="AC19" s="47"/>
      <c r="AD19" s="47"/>
      <c r="AE19" s="74"/>
      <c r="AF19" s="74"/>
      <c r="AG19" s="74"/>
      <c r="AH19" s="74"/>
      <c r="AI19" s="74"/>
      <c r="AJ19" s="74"/>
      <c r="AK19" s="74"/>
      <c r="AL19" s="74"/>
      <c r="AM19" s="74"/>
      <c r="AN19" s="74"/>
      <c r="AO19" s="74"/>
      <c r="AP19" s="74"/>
      <c r="AQ19" s="74"/>
      <c r="AR19" s="74"/>
      <c r="AS19" s="74"/>
      <c r="AT19" s="74"/>
      <c r="AU19" s="74"/>
      <c r="AV19" s="74"/>
      <c r="AW19" s="74"/>
      <c r="AX19" s="74"/>
      <c r="AY19" s="74"/>
      <c r="AZ19" s="74"/>
      <c r="BA19" s="74"/>
      <c r="BB19" s="74"/>
      <c r="BC19" s="74"/>
      <c r="BD19" s="74"/>
      <c r="BE19" s="74"/>
      <c r="BF19" s="74"/>
      <c r="BG19" s="74"/>
      <c r="BH19" s="74"/>
      <c r="BI19" s="74"/>
      <c r="BJ19" s="74"/>
      <c r="BK19" s="74"/>
      <c r="BL19" s="74"/>
      <c r="BM19" s="74"/>
      <c r="BN19" s="74"/>
      <c r="BO19" s="74"/>
      <c r="BP19" s="74"/>
      <c r="BQ19" s="74"/>
      <c r="BR19" s="74"/>
      <c r="BS19" s="74"/>
      <c r="BT19" s="74"/>
      <c r="BU19" s="74"/>
      <c r="BV19" s="74"/>
      <c r="BW19" s="74"/>
      <c r="BX19" s="74"/>
      <c r="BY19" s="74"/>
      <c r="BZ19" s="74"/>
      <c r="CA19" s="74"/>
      <c r="CB19" s="74"/>
      <c r="CC19" s="74"/>
      <c r="CD19" s="74"/>
      <c r="CE19" s="74"/>
      <c r="CF19" s="74"/>
      <c r="CG19" s="74"/>
      <c r="CH19" s="74"/>
      <c r="CI19" s="74"/>
      <c r="CJ19" s="74"/>
      <c r="CK19" s="74"/>
      <c r="CL19" s="74"/>
      <c r="CM19" s="74"/>
      <c r="CN19" s="74"/>
      <c r="CO19" s="74"/>
      <c r="CP19" s="74"/>
      <c r="CQ19" s="74"/>
      <c r="CR19" s="74"/>
      <c r="CS19" s="74"/>
      <c r="CT19" s="74"/>
      <c r="CU19" s="74"/>
      <c r="CV19" s="74"/>
      <c r="CW19" s="74"/>
      <c r="CX19" s="74"/>
      <c r="CY19" s="74"/>
      <c r="CZ19" s="74"/>
      <c r="DA19" s="74"/>
      <c r="DB19" s="74"/>
      <c r="DC19" s="74"/>
      <c r="DD19" s="74"/>
      <c r="DE19" s="74"/>
      <c r="DF19" s="74"/>
      <c r="DG19" s="74"/>
      <c r="DH19" s="74"/>
      <c r="DI19" s="74"/>
      <c r="DJ19" s="74"/>
      <c r="DK19" s="74"/>
      <c r="DL19" s="74"/>
      <c r="DM19" s="74"/>
      <c r="DN19" s="74"/>
      <c r="DO19" s="74"/>
      <c r="DP19" s="74"/>
      <c r="DQ19" s="74"/>
      <c r="DR19" s="74"/>
      <c r="DS19" s="74"/>
      <c r="DT19" s="74"/>
      <c r="DU19" s="74"/>
      <c r="DV19" s="74"/>
      <c r="DW19" s="74"/>
      <c r="DX19" s="74"/>
      <c r="DY19" s="74"/>
      <c r="DZ19" s="74"/>
      <c r="EA19" s="74"/>
      <c r="EB19" s="74"/>
      <c r="EC19" s="74"/>
      <c r="ED19" s="74"/>
      <c r="EE19" s="74"/>
      <c r="EF19" s="74"/>
      <c r="EG19" s="74"/>
      <c r="EH19" s="74"/>
      <c r="EI19" s="74"/>
      <c r="EJ19" s="74"/>
      <c r="EK19" s="74"/>
      <c r="EL19" s="74"/>
      <c r="EM19" s="74"/>
      <c r="EN19" s="74"/>
      <c r="EO19" s="74"/>
      <c r="EP19" s="74"/>
      <c r="EQ19" s="74"/>
      <c r="ER19" s="74"/>
      <c r="ES19" s="74"/>
      <c r="ET19" s="74"/>
      <c r="EU19" s="74"/>
      <c r="EV19" s="74"/>
      <c r="EW19" s="74"/>
      <c r="EX19" s="74"/>
      <c r="EY19" s="74"/>
      <c r="EZ19" s="74"/>
      <c r="FA19" s="74"/>
      <c r="FB19" s="74"/>
      <c r="FC19" s="74"/>
      <c r="FD19" s="74"/>
      <c r="FE19" s="74"/>
      <c r="FF19" s="74"/>
      <c r="FG19" s="74"/>
      <c r="FH19" s="74"/>
      <c r="FI19" s="74"/>
      <c r="FJ19" s="74"/>
      <c r="FK19" s="74"/>
      <c r="FL19" s="74"/>
      <c r="FM19" s="74"/>
      <c r="FN19" s="74"/>
      <c r="FO19" s="74"/>
      <c r="FP19" s="74"/>
      <c r="FQ19" s="74"/>
      <c r="FR19" s="74"/>
      <c r="FS19" s="74"/>
      <c r="FT19" s="74"/>
      <c r="FU19" s="74"/>
      <c r="FV19" s="74"/>
      <c r="FW19" s="74"/>
      <c r="FX19" s="74"/>
      <c r="FY19" s="74"/>
      <c r="FZ19" s="74"/>
      <c r="GA19" s="74"/>
      <c r="GB19" s="74"/>
      <c r="GC19" s="74"/>
      <c r="GD19" s="74"/>
      <c r="GE19" s="74"/>
      <c r="GF19" s="74"/>
      <c r="GG19" s="74"/>
      <c r="GH19" s="74"/>
      <c r="GI19" s="74"/>
      <c r="GJ19" s="74"/>
      <c r="GK19" s="74"/>
      <c r="GL19" s="74"/>
      <c r="GM19" s="74"/>
      <c r="GN19" s="74"/>
      <c r="GO19" s="74"/>
      <c r="GP19" s="74"/>
      <c r="GQ19" s="74"/>
      <c r="GR19" s="74"/>
      <c r="GS19" s="74"/>
      <c r="GT19" s="74"/>
      <c r="GU19" s="74"/>
      <c r="GV19" s="74"/>
      <c r="GW19" s="74"/>
      <c r="GX19" s="74"/>
      <c r="GY19" s="74"/>
      <c r="GZ19" s="74"/>
      <c r="HA19" s="74"/>
      <c r="HB19" s="74"/>
      <c r="HC19" s="74"/>
      <c r="HD19" s="74"/>
      <c r="HE19" s="74"/>
      <c r="HF19" s="74"/>
      <c r="HG19" s="74"/>
      <c r="HH19" s="74"/>
      <c r="HI19" s="74"/>
      <c r="HJ19" s="74"/>
      <c r="HK19" s="74"/>
      <c r="HL19" s="74"/>
      <c r="HM19" s="74"/>
      <c r="HN19" s="74"/>
      <c r="HO19" s="74"/>
      <c r="HP19" s="74"/>
      <c r="HQ19" s="74"/>
      <c r="HR19" s="74"/>
      <c r="HS19" s="74"/>
      <c r="HT19" s="74"/>
      <c r="HU19" s="74"/>
      <c r="HV19" s="74"/>
      <c r="HW19" s="74"/>
      <c r="HX19" s="74"/>
      <c r="HY19" s="74"/>
      <c r="HZ19" s="74"/>
      <c r="IA19" s="74"/>
      <c r="IB19" s="74"/>
      <c r="IC19" s="74"/>
      <c r="ID19" s="74"/>
      <c r="IE19" s="74"/>
      <c r="IF19" s="74"/>
      <c r="IG19" s="74"/>
      <c r="IH19" s="74"/>
      <c r="II19" s="74"/>
      <c r="IJ19" s="74"/>
      <c r="IK19" s="74"/>
      <c r="IL19" s="74"/>
      <c r="IM19" s="74"/>
      <c r="IN19" s="74"/>
      <c r="IO19" s="74"/>
      <c r="IP19" s="74"/>
      <c r="IQ19" s="74"/>
      <c r="IR19" s="74"/>
      <c r="IS19" s="74"/>
      <c r="IT19" s="74"/>
      <c r="IU19" s="74"/>
      <c r="IV19" s="74"/>
      <c r="IW19" s="74"/>
      <c r="IX19" s="74"/>
      <c r="IY19" s="74"/>
      <c r="IZ19" s="74"/>
      <c r="JA19" s="74"/>
      <c r="JB19" s="74"/>
      <c r="JC19" s="74"/>
      <c r="JD19" s="74"/>
      <c r="JE19" s="74"/>
      <c r="JF19" s="74"/>
      <c r="JG19" s="74"/>
      <c r="JH19" s="74"/>
      <c r="JI19" s="74"/>
      <c r="JJ19" s="74"/>
      <c r="JK19" s="74"/>
      <c r="JL19" s="74"/>
      <c r="JM19" s="74"/>
      <c r="JN19" s="74"/>
      <c r="JO19" s="74"/>
      <c r="JP19" s="74"/>
      <c r="JQ19" s="74"/>
      <c r="JR19" s="74"/>
      <c r="JS19" s="74"/>
      <c r="JT19" s="74"/>
      <c r="JU19" s="74"/>
      <c r="JV19" s="74"/>
      <c r="JW19" s="74"/>
      <c r="JX19" s="74"/>
      <c r="JY19" s="74"/>
      <c r="JZ19" s="74"/>
      <c r="KA19" s="74"/>
      <c r="KB19" s="74"/>
      <c r="KC19" s="74"/>
      <c r="KD19" s="74"/>
      <c r="KE19" s="74"/>
      <c r="KF19" s="74"/>
      <c r="KG19" s="74"/>
      <c r="KH19" s="74"/>
      <c r="KI19" s="74"/>
      <c r="KJ19" s="74"/>
      <c r="KK19" s="74"/>
      <c r="KL19" s="74"/>
      <c r="KM19" s="74"/>
      <c r="KN19" s="74"/>
      <c r="KO19" s="74"/>
      <c r="KP19" s="74"/>
      <c r="KQ19" s="74"/>
      <c r="KR19" s="74"/>
      <c r="KS19" s="74"/>
      <c r="KT19" s="74"/>
      <c r="KU19" s="74"/>
      <c r="KV19" s="74"/>
      <c r="KW19" s="74"/>
      <c r="KX19" s="74"/>
      <c r="KY19" s="74"/>
      <c r="KZ19" s="74"/>
      <c r="LA19" s="74"/>
      <c r="LB19" s="74"/>
      <c r="LC19" s="74"/>
      <c r="LD19" s="74"/>
      <c r="LE19" s="74"/>
      <c r="LF19" s="74"/>
      <c r="LG19" s="74"/>
      <c r="LH19" s="74"/>
      <c r="LI19" s="74"/>
      <c r="LJ19" s="74"/>
      <c r="LK19" s="74"/>
      <c r="LL19" s="74"/>
      <c r="LM19" s="74"/>
      <c r="LN19" s="74"/>
      <c r="LO19" s="74"/>
      <c r="LP19" s="74"/>
      <c r="LQ19" s="74"/>
      <c r="LR19" s="74"/>
      <c r="LS19" s="74"/>
      <c r="LT19" s="74"/>
      <c r="LU19" s="74"/>
      <c r="LV19" s="74"/>
      <c r="LW19" s="74"/>
      <c r="LX19" s="74"/>
      <c r="LY19" s="74"/>
      <c r="LZ19" s="74"/>
      <c r="MA19" s="74"/>
      <c r="MB19" s="74"/>
      <c r="MC19" s="74"/>
      <c r="MD19" s="74"/>
      <c r="ME19" s="74"/>
      <c r="MF19" s="74"/>
      <c r="MG19" s="74"/>
      <c r="MH19" s="74"/>
      <c r="MI19" s="74"/>
      <c r="MJ19" s="74"/>
      <c r="MK19" s="74"/>
      <c r="ML19" s="74"/>
      <c r="MM19" s="74"/>
      <c r="MN19" s="74"/>
      <c r="MO19" s="74"/>
      <c r="MP19" s="74"/>
      <c r="MQ19" s="74"/>
      <c r="MR19" s="74"/>
      <c r="MS19" s="74"/>
      <c r="MT19" s="74"/>
      <c r="MU19" s="74"/>
      <c r="MV19" s="74"/>
      <c r="MW19" s="74"/>
      <c r="MX19" s="74"/>
      <c r="MY19" s="74"/>
      <c r="MZ19" s="74"/>
      <c r="NA19" s="74"/>
      <c r="NB19" s="74"/>
      <c r="NC19" s="74"/>
      <c r="ND19" s="74"/>
      <c r="NE19" s="74"/>
      <c r="NF19" s="74"/>
      <c r="NG19" s="74"/>
      <c r="NH19" s="74"/>
      <c r="NI19" s="74"/>
      <c r="NJ19" s="74"/>
      <c r="NK19" s="74"/>
      <c r="NL19" s="74"/>
      <c r="NM19" s="74"/>
      <c r="NN19" s="74"/>
      <c r="NO19" s="74"/>
      <c r="NP19" s="74"/>
      <c r="NQ19" s="74"/>
      <c r="NR19" s="74"/>
      <c r="NS19" s="74"/>
      <c r="NT19" s="74"/>
      <c r="NU19" s="74"/>
      <c r="NV19" s="74"/>
      <c r="NW19" s="74"/>
      <c r="NX19" s="74"/>
      <c r="NY19" s="74"/>
      <c r="NZ19" s="74"/>
      <c r="OA19" s="74"/>
      <c r="OB19" s="74"/>
      <c r="OC19" s="74"/>
      <c r="OD19" s="74"/>
      <c r="OE19" s="74"/>
      <c r="OF19" s="74"/>
      <c r="OG19" s="74"/>
      <c r="OH19" s="74"/>
      <c r="OI19" s="74"/>
      <c r="OJ19" s="74"/>
      <c r="OK19" s="74"/>
      <c r="OL19" s="74"/>
      <c r="OM19" s="74"/>
      <c r="ON19" s="74"/>
      <c r="OO19" s="74"/>
      <c r="OP19" s="74"/>
      <c r="OQ19" s="74"/>
      <c r="OR19" s="74"/>
      <c r="OS19" s="74"/>
      <c r="OT19" s="74"/>
      <c r="OU19" s="74"/>
      <c r="OV19" s="74"/>
      <c r="OW19" s="74"/>
      <c r="OX19" s="74"/>
      <c r="OY19" s="74"/>
      <c r="OZ19" s="74"/>
      <c r="PA19" s="74"/>
      <c r="PB19" s="74"/>
      <c r="PC19" s="74"/>
      <c r="PD19" s="74"/>
      <c r="PE19" s="74"/>
      <c r="PF19" s="74"/>
      <c r="PG19" s="74"/>
      <c r="PH19" s="74"/>
      <c r="PI19" s="74"/>
      <c r="PJ19" s="74"/>
      <c r="PK19" s="74"/>
      <c r="PL19" s="74"/>
      <c r="PM19" s="74"/>
      <c r="PN19" s="74"/>
      <c r="PO19" s="74"/>
      <c r="PP19" s="74"/>
      <c r="PQ19" s="74"/>
      <c r="PR19" s="74"/>
      <c r="PS19" s="74"/>
      <c r="PT19" s="74"/>
      <c r="PU19" s="74"/>
      <c r="PV19" s="74"/>
      <c r="PW19" s="74"/>
      <c r="PX19" s="74"/>
      <c r="PY19" s="74"/>
      <c r="PZ19" s="74"/>
      <c r="QA19" s="74"/>
      <c r="QB19" s="74"/>
      <c r="QC19" s="74"/>
      <c r="QD19" s="74"/>
      <c r="QE19" s="74"/>
      <c r="QF19" s="74"/>
      <c r="QG19" s="74"/>
    </row>
    <row r="20" spans="1:449" s="54" customFormat="1" ht="15">
      <c r="A20" s="278"/>
      <c r="B20" s="366" t="s">
        <v>205</v>
      </c>
      <c r="C20" s="513" t="s">
        <v>288</v>
      </c>
      <c r="D20" s="513">
        <v>30</v>
      </c>
      <c r="E20" s="60">
        <f t="shared" si="0"/>
        <v>1.7654802207410776</v>
      </c>
      <c r="F20" s="509" t="s">
        <v>469</v>
      </c>
      <c r="G20" s="512">
        <v>55122</v>
      </c>
      <c r="H20" s="511">
        <v>0.04</v>
      </c>
      <c r="I20" s="578">
        <v>0.85</v>
      </c>
      <c r="J20" s="578">
        <v>0.85</v>
      </c>
      <c r="K20" s="373">
        <f t="shared" si="4"/>
        <v>0</v>
      </c>
      <c r="L20" s="514">
        <f t="shared" si="1"/>
        <v>2204.88</v>
      </c>
      <c r="M20" s="853">
        <v>11650.37382493622</v>
      </c>
      <c r="N20" s="579">
        <v>9370.7400000000016</v>
      </c>
      <c r="O20" s="373">
        <f t="shared" si="5"/>
        <v>46853.7</v>
      </c>
      <c r="P20" s="373">
        <f t="shared" si="16"/>
        <v>0</v>
      </c>
      <c r="Q20" s="373">
        <f t="shared" si="10"/>
        <v>46853.7</v>
      </c>
      <c r="R20" s="373">
        <v>0</v>
      </c>
      <c r="S20" s="373">
        <f t="shared" si="11"/>
        <v>67874.813824936224</v>
      </c>
      <c r="T20" s="373">
        <f t="shared" si="12"/>
        <v>67874.813824936224</v>
      </c>
      <c r="U20" s="373">
        <v>1.5838437054840622E-2</v>
      </c>
      <c r="V20" s="373">
        <f t="shared" si="13"/>
        <v>62963.649188252522</v>
      </c>
      <c r="W20" s="373">
        <f t="shared" si="14"/>
        <v>62963.649188252522</v>
      </c>
      <c r="X20" s="373">
        <f t="shared" si="7"/>
        <v>10016.975988083643</v>
      </c>
      <c r="Y20" s="373">
        <f t="shared" si="2"/>
        <v>14.478398042919263</v>
      </c>
      <c r="Z20" s="373">
        <f t="shared" si="17"/>
        <v>31923.130276871827</v>
      </c>
      <c r="AA20" s="47">
        <f t="shared" si="8"/>
        <v>0.5070088962192475</v>
      </c>
      <c r="AB20" s="47">
        <f t="shared" si="15"/>
        <v>0.71680119997020852</v>
      </c>
      <c r="AC20" s="47"/>
      <c r="AD20" s="47"/>
      <c r="AE20" s="74"/>
      <c r="AF20" s="74"/>
      <c r="AG20" s="74"/>
      <c r="AH20" s="74"/>
      <c r="AI20" s="74"/>
      <c r="AJ20" s="74"/>
      <c r="AK20" s="74"/>
      <c r="AL20" s="74"/>
      <c r="AM20" s="74"/>
      <c r="AN20" s="74"/>
      <c r="AO20" s="74"/>
      <c r="AP20" s="74"/>
      <c r="AQ20" s="74"/>
      <c r="AR20" s="74"/>
      <c r="AS20" s="74"/>
      <c r="AT20" s="74"/>
      <c r="AU20" s="74"/>
      <c r="AV20" s="74"/>
      <c r="AW20" s="74"/>
      <c r="AX20" s="74"/>
      <c r="AY20" s="74"/>
      <c r="AZ20" s="74"/>
      <c r="BA20" s="74"/>
      <c r="BB20" s="74"/>
      <c r="BC20" s="74"/>
      <c r="BD20" s="74"/>
      <c r="BE20" s="74"/>
      <c r="BF20" s="74"/>
      <c r="BG20" s="74"/>
      <c r="BH20" s="74"/>
      <c r="BI20" s="74"/>
      <c r="BJ20" s="74"/>
      <c r="BK20" s="74"/>
      <c r="BL20" s="74"/>
      <c r="BM20" s="74"/>
      <c r="BN20" s="74"/>
      <c r="BO20" s="74"/>
      <c r="BP20" s="74"/>
      <c r="BQ20" s="74"/>
      <c r="BR20" s="74"/>
      <c r="BS20" s="74"/>
      <c r="BT20" s="74"/>
      <c r="BU20" s="74"/>
      <c r="BV20" s="74"/>
      <c r="BW20" s="74"/>
      <c r="BX20" s="74"/>
      <c r="BY20" s="74"/>
      <c r="BZ20" s="74"/>
      <c r="CA20" s="74"/>
      <c r="CB20" s="74"/>
      <c r="CC20" s="74"/>
      <c r="CD20" s="74"/>
      <c r="CE20" s="74"/>
      <c r="CF20" s="74"/>
      <c r="CG20" s="74"/>
      <c r="CH20" s="74"/>
      <c r="CI20" s="74"/>
      <c r="CJ20" s="74"/>
      <c r="CK20" s="74"/>
      <c r="CL20" s="74"/>
      <c r="CM20" s="74"/>
      <c r="CN20" s="74"/>
      <c r="CO20" s="74"/>
      <c r="CP20" s="74"/>
      <c r="CQ20" s="74"/>
      <c r="CR20" s="74"/>
      <c r="CS20" s="74"/>
      <c r="CT20" s="74"/>
      <c r="CU20" s="74"/>
      <c r="CV20" s="74"/>
      <c r="CW20" s="74"/>
      <c r="CX20" s="74"/>
      <c r="CY20" s="74"/>
      <c r="CZ20" s="74"/>
      <c r="DA20" s="74"/>
      <c r="DB20" s="74"/>
      <c r="DC20" s="74"/>
      <c r="DD20" s="74"/>
      <c r="DE20" s="74"/>
      <c r="DF20" s="74"/>
      <c r="DG20" s="74"/>
      <c r="DH20" s="74"/>
      <c r="DI20" s="74"/>
      <c r="DJ20" s="74"/>
      <c r="DK20" s="74"/>
      <c r="DL20" s="74"/>
      <c r="DM20" s="74"/>
      <c r="DN20" s="74"/>
      <c r="DO20" s="74"/>
      <c r="DP20" s="74"/>
      <c r="DQ20" s="74"/>
      <c r="DR20" s="74"/>
      <c r="DS20" s="74"/>
      <c r="DT20" s="74"/>
      <c r="DU20" s="74"/>
      <c r="DV20" s="74"/>
      <c r="DW20" s="74"/>
      <c r="DX20" s="74"/>
      <c r="DY20" s="74"/>
      <c r="DZ20" s="74"/>
      <c r="EA20" s="74"/>
      <c r="EB20" s="74"/>
      <c r="EC20" s="74"/>
      <c r="ED20" s="74"/>
      <c r="EE20" s="74"/>
      <c r="EF20" s="74"/>
      <c r="EG20" s="74"/>
      <c r="EH20" s="74"/>
      <c r="EI20" s="74"/>
      <c r="EJ20" s="74"/>
      <c r="EK20" s="74"/>
      <c r="EL20" s="74"/>
      <c r="EM20" s="74"/>
      <c r="EN20" s="74"/>
      <c r="EO20" s="74"/>
      <c r="EP20" s="74"/>
      <c r="EQ20" s="74"/>
      <c r="ER20" s="74"/>
      <c r="ES20" s="74"/>
      <c r="ET20" s="74"/>
      <c r="EU20" s="74"/>
      <c r="EV20" s="74"/>
      <c r="EW20" s="74"/>
      <c r="EX20" s="74"/>
      <c r="EY20" s="74"/>
      <c r="EZ20" s="74"/>
      <c r="FA20" s="74"/>
      <c r="FB20" s="74"/>
      <c r="FC20" s="74"/>
      <c r="FD20" s="74"/>
      <c r="FE20" s="74"/>
      <c r="FF20" s="74"/>
      <c r="FG20" s="74"/>
      <c r="FH20" s="74"/>
      <c r="FI20" s="74"/>
      <c r="FJ20" s="74"/>
      <c r="FK20" s="74"/>
      <c r="FL20" s="74"/>
      <c r="FM20" s="74"/>
      <c r="FN20" s="74"/>
      <c r="FO20" s="74"/>
      <c r="FP20" s="74"/>
      <c r="FQ20" s="74"/>
      <c r="FR20" s="74"/>
      <c r="FS20" s="74"/>
      <c r="FT20" s="74"/>
      <c r="FU20" s="74"/>
      <c r="FV20" s="74"/>
      <c r="FW20" s="74"/>
      <c r="FX20" s="74"/>
      <c r="FY20" s="74"/>
      <c r="FZ20" s="74"/>
      <c r="GA20" s="74"/>
      <c r="GB20" s="74"/>
      <c r="GC20" s="74"/>
      <c r="GD20" s="74"/>
      <c r="GE20" s="74"/>
      <c r="GF20" s="74"/>
      <c r="GG20" s="74"/>
      <c r="GH20" s="74"/>
      <c r="GI20" s="74"/>
      <c r="GJ20" s="74"/>
      <c r="GK20" s="74"/>
      <c r="GL20" s="74"/>
      <c r="GM20" s="74"/>
      <c r="GN20" s="74"/>
      <c r="GO20" s="74"/>
      <c r="GP20" s="74"/>
      <c r="GQ20" s="74"/>
      <c r="GR20" s="74"/>
      <c r="GS20" s="74"/>
      <c r="GT20" s="74"/>
      <c r="GU20" s="74"/>
      <c r="GV20" s="74"/>
      <c r="GW20" s="74"/>
      <c r="GX20" s="74"/>
      <c r="GY20" s="74"/>
      <c r="GZ20" s="74"/>
      <c r="HA20" s="74"/>
      <c r="HB20" s="74"/>
      <c r="HC20" s="74"/>
      <c r="HD20" s="74"/>
      <c r="HE20" s="74"/>
      <c r="HF20" s="74"/>
      <c r="HG20" s="74"/>
      <c r="HH20" s="74"/>
      <c r="HI20" s="74"/>
      <c r="HJ20" s="74"/>
      <c r="HK20" s="74"/>
      <c r="HL20" s="74"/>
      <c r="HM20" s="74"/>
      <c r="HN20" s="74"/>
      <c r="HO20" s="74"/>
      <c r="HP20" s="74"/>
      <c r="HQ20" s="74"/>
      <c r="HR20" s="74"/>
      <c r="HS20" s="74"/>
      <c r="HT20" s="74"/>
      <c r="HU20" s="74"/>
      <c r="HV20" s="74"/>
      <c r="HW20" s="74"/>
      <c r="HX20" s="74"/>
      <c r="HY20" s="74"/>
      <c r="HZ20" s="74"/>
      <c r="IA20" s="74"/>
      <c r="IB20" s="74"/>
      <c r="IC20" s="74"/>
      <c r="ID20" s="74"/>
      <c r="IE20" s="74"/>
      <c r="IF20" s="74"/>
      <c r="IG20" s="74"/>
      <c r="IH20" s="74"/>
      <c r="II20" s="74"/>
      <c r="IJ20" s="74"/>
      <c r="IK20" s="74"/>
      <c r="IL20" s="74"/>
      <c r="IM20" s="74"/>
      <c r="IN20" s="74"/>
      <c r="IO20" s="74"/>
      <c r="IP20" s="74"/>
      <c r="IQ20" s="74"/>
      <c r="IR20" s="74"/>
      <c r="IS20" s="74"/>
      <c r="IT20" s="74"/>
      <c r="IU20" s="74"/>
      <c r="IV20" s="74"/>
      <c r="IW20" s="74"/>
      <c r="IX20" s="74"/>
      <c r="IY20" s="74"/>
      <c r="IZ20" s="74"/>
      <c r="JA20" s="74"/>
      <c r="JB20" s="74"/>
      <c r="JC20" s="74"/>
      <c r="JD20" s="74"/>
      <c r="JE20" s="74"/>
      <c r="JF20" s="74"/>
      <c r="JG20" s="74"/>
      <c r="JH20" s="74"/>
      <c r="JI20" s="74"/>
      <c r="JJ20" s="74"/>
      <c r="JK20" s="74"/>
      <c r="JL20" s="74"/>
      <c r="JM20" s="74"/>
      <c r="JN20" s="74"/>
      <c r="JO20" s="74"/>
      <c r="JP20" s="74"/>
      <c r="JQ20" s="74"/>
      <c r="JR20" s="74"/>
      <c r="JS20" s="74"/>
      <c r="JT20" s="74"/>
      <c r="JU20" s="74"/>
      <c r="JV20" s="74"/>
      <c r="JW20" s="74"/>
      <c r="JX20" s="74"/>
      <c r="JY20" s="74"/>
      <c r="JZ20" s="74"/>
      <c r="KA20" s="74"/>
      <c r="KB20" s="74"/>
      <c r="KC20" s="74"/>
      <c r="KD20" s="74"/>
      <c r="KE20" s="74"/>
      <c r="KF20" s="74"/>
      <c r="KG20" s="74"/>
      <c r="KH20" s="74"/>
      <c r="KI20" s="74"/>
      <c r="KJ20" s="74"/>
      <c r="KK20" s="74"/>
      <c r="KL20" s="74"/>
      <c r="KM20" s="74"/>
      <c r="KN20" s="74"/>
      <c r="KO20" s="74"/>
      <c r="KP20" s="74"/>
      <c r="KQ20" s="74"/>
      <c r="KR20" s="74"/>
      <c r="KS20" s="74"/>
      <c r="KT20" s="74"/>
      <c r="KU20" s="74"/>
      <c r="KV20" s="74"/>
      <c r="KW20" s="74"/>
      <c r="KX20" s="74"/>
      <c r="KY20" s="74"/>
      <c r="KZ20" s="74"/>
      <c r="LA20" s="74"/>
      <c r="LB20" s="74"/>
      <c r="LC20" s="74"/>
      <c r="LD20" s="74"/>
      <c r="LE20" s="74"/>
      <c r="LF20" s="74"/>
      <c r="LG20" s="74"/>
      <c r="LH20" s="74"/>
      <c r="LI20" s="74"/>
      <c r="LJ20" s="74"/>
      <c r="LK20" s="74"/>
      <c r="LL20" s="74"/>
      <c r="LM20" s="74"/>
      <c r="LN20" s="74"/>
      <c r="LO20" s="74"/>
      <c r="LP20" s="74"/>
      <c r="LQ20" s="74"/>
      <c r="LR20" s="74"/>
      <c r="LS20" s="74"/>
      <c r="LT20" s="74"/>
      <c r="LU20" s="74"/>
      <c r="LV20" s="74"/>
      <c r="LW20" s="74"/>
      <c r="LX20" s="74"/>
      <c r="LY20" s="74"/>
      <c r="LZ20" s="74"/>
      <c r="MA20" s="74"/>
      <c r="MB20" s="74"/>
      <c r="MC20" s="74"/>
      <c r="MD20" s="74"/>
      <c r="ME20" s="74"/>
      <c r="MF20" s="74"/>
      <c r="MG20" s="74"/>
      <c r="MH20" s="74"/>
      <c r="MI20" s="74"/>
      <c r="MJ20" s="74"/>
      <c r="MK20" s="74"/>
      <c r="ML20" s="74"/>
      <c r="MM20" s="74"/>
      <c r="MN20" s="74"/>
      <c r="MO20" s="74"/>
      <c r="MP20" s="74"/>
      <c r="MQ20" s="74"/>
      <c r="MR20" s="74"/>
      <c r="MS20" s="74"/>
      <c r="MT20" s="74"/>
      <c r="MU20" s="74"/>
      <c r="MV20" s="74"/>
      <c r="MW20" s="74"/>
      <c r="MX20" s="74"/>
      <c r="MY20" s="74"/>
      <c r="MZ20" s="74"/>
      <c r="NA20" s="74"/>
      <c r="NB20" s="74"/>
      <c r="NC20" s="74"/>
      <c r="ND20" s="74"/>
      <c r="NE20" s="74"/>
      <c r="NF20" s="74"/>
      <c r="NG20" s="74"/>
      <c r="NH20" s="74"/>
      <c r="NI20" s="74"/>
      <c r="NJ20" s="74"/>
      <c r="NK20" s="74"/>
      <c r="NL20" s="74"/>
      <c r="NM20" s="74"/>
      <c r="NN20" s="74"/>
      <c r="NO20" s="74"/>
      <c r="NP20" s="74"/>
      <c r="NQ20" s="74"/>
      <c r="NR20" s="74"/>
      <c r="NS20" s="74"/>
      <c r="NT20" s="74"/>
      <c r="NU20" s="74"/>
      <c r="NV20" s="74"/>
      <c r="NW20" s="74"/>
      <c r="NX20" s="74"/>
      <c r="NY20" s="74"/>
      <c r="NZ20" s="74"/>
      <c r="OA20" s="74"/>
      <c r="OB20" s="74"/>
      <c r="OC20" s="74"/>
      <c r="OD20" s="74"/>
      <c r="OE20" s="74"/>
      <c r="OF20" s="74"/>
      <c r="OG20" s="74"/>
      <c r="OH20" s="74"/>
      <c r="OI20" s="74"/>
      <c r="OJ20" s="74"/>
      <c r="OK20" s="74"/>
      <c r="OL20" s="74"/>
      <c r="OM20" s="74"/>
      <c r="ON20" s="74"/>
      <c r="OO20" s="74"/>
      <c r="OP20" s="74"/>
      <c r="OQ20" s="74"/>
      <c r="OR20" s="74"/>
      <c r="OS20" s="74"/>
      <c r="OT20" s="74"/>
      <c r="OU20" s="74"/>
      <c r="OV20" s="74"/>
      <c r="OW20" s="74"/>
      <c r="OX20" s="74"/>
      <c r="OY20" s="74"/>
      <c r="OZ20" s="74"/>
      <c r="PA20" s="74"/>
      <c r="PB20" s="74"/>
      <c r="PC20" s="74"/>
      <c r="PD20" s="74"/>
      <c r="PE20" s="74"/>
      <c r="PF20" s="74"/>
      <c r="PG20" s="74"/>
      <c r="PH20" s="74"/>
      <c r="PI20" s="74"/>
      <c r="PJ20" s="74"/>
      <c r="PK20" s="74"/>
      <c r="PL20" s="74"/>
      <c r="PM20" s="74"/>
      <c r="PN20" s="74"/>
      <c r="PO20" s="74"/>
      <c r="PP20" s="74"/>
      <c r="PQ20" s="74"/>
      <c r="PR20" s="74"/>
      <c r="PS20" s="74"/>
      <c r="PT20" s="74"/>
      <c r="PU20" s="74"/>
      <c r="PV20" s="74"/>
      <c r="PW20" s="74"/>
      <c r="PX20" s="74"/>
      <c r="PY20" s="74"/>
      <c r="PZ20" s="74"/>
      <c r="QA20" s="74"/>
      <c r="QB20" s="74"/>
      <c r="QC20" s="74"/>
      <c r="QD20" s="74"/>
      <c r="QE20" s="74"/>
      <c r="QF20" s="74"/>
      <c r="QG20" s="74"/>
    </row>
    <row r="21" spans="1:449" s="54" customFormat="1" ht="15">
      <c r="A21" s="278"/>
      <c r="B21" s="366" t="s">
        <v>205</v>
      </c>
      <c r="C21" s="513" t="s">
        <v>289</v>
      </c>
      <c r="D21" s="513">
        <v>30</v>
      </c>
      <c r="E21" s="60">
        <f t="shared" si="0"/>
        <v>4.6025091201424624E-2</v>
      </c>
      <c r="F21" s="509" t="s">
        <v>469</v>
      </c>
      <c r="G21" s="512">
        <v>958</v>
      </c>
      <c r="H21" s="510">
        <v>0.06</v>
      </c>
      <c r="I21" s="578">
        <v>0.85</v>
      </c>
      <c r="J21" s="578">
        <v>0.85</v>
      </c>
      <c r="K21" s="373">
        <f t="shared" si="4"/>
        <v>0</v>
      </c>
      <c r="L21" s="514">
        <f t="shared" si="1"/>
        <v>57.48</v>
      </c>
      <c r="M21" s="853">
        <v>202.47919386613145</v>
      </c>
      <c r="N21" s="579">
        <v>162.86000000000001</v>
      </c>
      <c r="O21" s="373">
        <f t="shared" si="5"/>
        <v>814.3</v>
      </c>
      <c r="P21" s="373">
        <f t="shared" si="16"/>
        <v>0</v>
      </c>
      <c r="Q21" s="373">
        <f t="shared" si="10"/>
        <v>814.3</v>
      </c>
      <c r="R21" s="373">
        <v>0</v>
      </c>
      <c r="S21" s="373">
        <f t="shared" si="11"/>
        <v>1179.6391938661313</v>
      </c>
      <c r="T21" s="373">
        <f t="shared" si="12"/>
        <v>1179.6391938661313</v>
      </c>
      <c r="U21" s="373">
        <v>0</v>
      </c>
      <c r="V21" s="373">
        <f t="shared" si="13"/>
        <v>1094.2849664806413</v>
      </c>
      <c r="W21" s="373">
        <f t="shared" si="14"/>
        <v>1094.2849664806413</v>
      </c>
      <c r="X21" s="373">
        <f t="shared" si="7"/>
        <v>0</v>
      </c>
      <c r="Y21" s="373">
        <f t="shared" si="2"/>
        <v>14.478398042919263</v>
      </c>
      <c r="Z21" s="373">
        <f t="shared" si="17"/>
        <v>832.21831950699925</v>
      </c>
      <c r="AA21" s="47">
        <f t="shared" si="8"/>
        <v>0.76051334432887119</v>
      </c>
      <c r="AB21" s="47">
        <f t="shared" si="15"/>
        <v>0.83656467876175844</v>
      </c>
      <c r="AC21" s="47"/>
      <c r="AD21" s="47"/>
      <c r="AE21" s="74"/>
      <c r="AF21" s="74"/>
      <c r="AG21" s="74"/>
      <c r="AH21" s="74"/>
      <c r="AI21" s="74"/>
      <c r="AJ21" s="74"/>
      <c r="AK21" s="74"/>
      <c r="AL21" s="74"/>
      <c r="AM21" s="74"/>
      <c r="AN21" s="74"/>
      <c r="AO21" s="74"/>
      <c r="AP21" s="74"/>
      <c r="AQ21" s="74"/>
      <c r="AR21" s="74"/>
      <c r="AS21" s="74"/>
      <c r="AT21" s="74"/>
      <c r="AU21" s="74"/>
      <c r="AV21" s="74"/>
      <c r="AW21" s="74"/>
      <c r="AX21" s="74"/>
      <c r="AY21" s="74"/>
      <c r="AZ21" s="74"/>
      <c r="BA21" s="74"/>
      <c r="BB21" s="74"/>
      <c r="BC21" s="74"/>
      <c r="BD21" s="74"/>
      <c r="BE21" s="74"/>
      <c r="BF21" s="74"/>
      <c r="BG21" s="74"/>
      <c r="BH21" s="74"/>
      <c r="BI21" s="74"/>
      <c r="BJ21" s="74"/>
      <c r="BK21" s="74"/>
      <c r="BL21" s="74"/>
      <c r="BM21" s="74"/>
      <c r="BN21" s="74"/>
      <c r="BO21" s="74"/>
      <c r="BP21" s="74"/>
      <c r="BQ21" s="74"/>
      <c r="BR21" s="74"/>
      <c r="BS21" s="74"/>
      <c r="BT21" s="74"/>
      <c r="BU21" s="74"/>
      <c r="BV21" s="74"/>
      <c r="BW21" s="74"/>
      <c r="BX21" s="74"/>
      <c r="BY21" s="74"/>
      <c r="BZ21" s="74"/>
      <c r="CA21" s="74"/>
      <c r="CB21" s="74"/>
      <c r="CC21" s="74"/>
      <c r="CD21" s="74"/>
      <c r="CE21" s="74"/>
      <c r="CF21" s="74"/>
      <c r="CG21" s="74"/>
      <c r="CH21" s="74"/>
      <c r="CI21" s="74"/>
      <c r="CJ21" s="74"/>
      <c r="CK21" s="74"/>
      <c r="CL21" s="74"/>
      <c r="CM21" s="74"/>
      <c r="CN21" s="74"/>
      <c r="CO21" s="74"/>
      <c r="CP21" s="74"/>
      <c r="CQ21" s="74"/>
      <c r="CR21" s="74"/>
      <c r="CS21" s="74"/>
      <c r="CT21" s="74"/>
      <c r="CU21" s="74"/>
      <c r="CV21" s="74"/>
      <c r="CW21" s="74"/>
      <c r="CX21" s="74"/>
      <c r="CY21" s="74"/>
      <c r="CZ21" s="74"/>
      <c r="DA21" s="74"/>
      <c r="DB21" s="74"/>
      <c r="DC21" s="74"/>
      <c r="DD21" s="74"/>
      <c r="DE21" s="74"/>
      <c r="DF21" s="74"/>
      <c r="DG21" s="74"/>
      <c r="DH21" s="74"/>
      <c r="DI21" s="74"/>
      <c r="DJ21" s="74"/>
      <c r="DK21" s="74"/>
      <c r="DL21" s="74"/>
      <c r="DM21" s="74"/>
      <c r="DN21" s="74"/>
      <c r="DO21" s="74"/>
      <c r="DP21" s="74"/>
      <c r="DQ21" s="74"/>
      <c r="DR21" s="74"/>
      <c r="DS21" s="74"/>
      <c r="DT21" s="74"/>
      <c r="DU21" s="74"/>
      <c r="DV21" s="74"/>
      <c r="DW21" s="74"/>
      <c r="DX21" s="74"/>
      <c r="DY21" s="74"/>
      <c r="DZ21" s="74"/>
      <c r="EA21" s="74"/>
      <c r="EB21" s="74"/>
      <c r="EC21" s="74"/>
      <c r="ED21" s="74"/>
      <c r="EE21" s="74"/>
      <c r="EF21" s="74"/>
      <c r="EG21" s="74"/>
      <c r="EH21" s="74"/>
      <c r="EI21" s="74"/>
      <c r="EJ21" s="74"/>
      <c r="EK21" s="74"/>
      <c r="EL21" s="74"/>
      <c r="EM21" s="74"/>
      <c r="EN21" s="74"/>
      <c r="EO21" s="74"/>
      <c r="EP21" s="74"/>
      <c r="EQ21" s="74"/>
      <c r="ER21" s="74"/>
      <c r="ES21" s="74"/>
      <c r="ET21" s="74"/>
      <c r="EU21" s="74"/>
      <c r="EV21" s="74"/>
      <c r="EW21" s="74"/>
      <c r="EX21" s="74"/>
      <c r="EY21" s="74"/>
      <c r="EZ21" s="74"/>
      <c r="FA21" s="74"/>
      <c r="FB21" s="74"/>
      <c r="FC21" s="74"/>
      <c r="FD21" s="74"/>
      <c r="FE21" s="74"/>
      <c r="FF21" s="74"/>
      <c r="FG21" s="74"/>
      <c r="FH21" s="74"/>
      <c r="FI21" s="74"/>
      <c r="FJ21" s="74"/>
      <c r="FK21" s="74"/>
      <c r="FL21" s="74"/>
      <c r="FM21" s="74"/>
      <c r="FN21" s="74"/>
      <c r="FO21" s="74"/>
      <c r="FP21" s="74"/>
      <c r="FQ21" s="74"/>
      <c r="FR21" s="74"/>
      <c r="FS21" s="74"/>
      <c r="FT21" s="74"/>
      <c r="FU21" s="74"/>
      <c r="FV21" s="74"/>
      <c r="FW21" s="74"/>
      <c r="FX21" s="74"/>
      <c r="FY21" s="74"/>
      <c r="FZ21" s="74"/>
      <c r="GA21" s="74"/>
      <c r="GB21" s="74"/>
      <c r="GC21" s="74"/>
      <c r="GD21" s="74"/>
      <c r="GE21" s="74"/>
      <c r="GF21" s="74"/>
      <c r="GG21" s="74"/>
      <c r="GH21" s="74"/>
      <c r="GI21" s="74"/>
      <c r="GJ21" s="74"/>
      <c r="GK21" s="74"/>
      <c r="GL21" s="74"/>
      <c r="GM21" s="74"/>
      <c r="GN21" s="74"/>
      <c r="GO21" s="74"/>
      <c r="GP21" s="74"/>
      <c r="GQ21" s="74"/>
      <c r="GR21" s="74"/>
      <c r="GS21" s="74"/>
      <c r="GT21" s="74"/>
      <c r="GU21" s="74"/>
      <c r="GV21" s="74"/>
      <c r="GW21" s="74"/>
      <c r="GX21" s="74"/>
      <c r="GY21" s="74"/>
      <c r="GZ21" s="74"/>
      <c r="HA21" s="74"/>
      <c r="HB21" s="74"/>
      <c r="HC21" s="74"/>
      <c r="HD21" s="74"/>
      <c r="HE21" s="74"/>
      <c r="HF21" s="74"/>
      <c r="HG21" s="74"/>
      <c r="HH21" s="74"/>
      <c r="HI21" s="74"/>
      <c r="HJ21" s="74"/>
      <c r="HK21" s="74"/>
      <c r="HL21" s="74"/>
      <c r="HM21" s="74"/>
      <c r="HN21" s="74"/>
      <c r="HO21" s="74"/>
      <c r="HP21" s="74"/>
      <c r="HQ21" s="74"/>
      <c r="HR21" s="74"/>
      <c r="HS21" s="74"/>
      <c r="HT21" s="74"/>
      <c r="HU21" s="74"/>
      <c r="HV21" s="74"/>
      <c r="HW21" s="74"/>
      <c r="HX21" s="74"/>
      <c r="HY21" s="74"/>
      <c r="HZ21" s="74"/>
      <c r="IA21" s="74"/>
      <c r="IB21" s="74"/>
      <c r="IC21" s="74"/>
      <c r="ID21" s="74"/>
      <c r="IE21" s="74"/>
      <c r="IF21" s="74"/>
      <c r="IG21" s="74"/>
      <c r="IH21" s="74"/>
      <c r="II21" s="74"/>
      <c r="IJ21" s="74"/>
      <c r="IK21" s="74"/>
      <c r="IL21" s="74"/>
      <c r="IM21" s="74"/>
      <c r="IN21" s="74"/>
      <c r="IO21" s="74"/>
      <c r="IP21" s="74"/>
      <c r="IQ21" s="74"/>
      <c r="IR21" s="74"/>
      <c r="IS21" s="74"/>
      <c r="IT21" s="74"/>
      <c r="IU21" s="74"/>
      <c r="IV21" s="74"/>
      <c r="IW21" s="74"/>
      <c r="IX21" s="74"/>
      <c r="IY21" s="74"/>
      <c r="IZ21" s="74"/>
      <c r="JA21" s="74"/>
      <c r="JB21" s="74"/>
      <c r="JC21" s="74"/>
      <c r="JD21" s="74"/>
      <c r="JE21" s="74"/>
      <c r="JF21" s="74"/>
      <c r="JG21" s="74"/>
      <c r="JH21" s="74"/>
      <c r="JI21" s="74"/>
      <c r="JJ21" s="74"/>
      <c r="JK21" s="74"/>
      <c r="JL21" s="74"/>
      <c r="JM21" s="74"/>
      <c r="JN21" s="74"/>
      <c r="JO21" s="74"/>
      <c r="JP21" s="74"/>
      <c r="JQ21" s="74"/>
      <c r="JR21" s="74"/>
      <c r="JS21" s="74"/>
      <c r="JT21" s="74"/>
      <c r="JU21" s="74"/>
      <c r="JV21" s="74"/>
      <c r="JW21" s="74"/>
      <c r="JX21" s="74"/>
      <c r="JY21" s="74"/>
      <c r="JZ21" s="74"/>
      <c r="KA21" s="74"/>
      <c r="KB21" s="74"/>
      <c r="KC21" s="74"/>
      <c r="KD21" s="74"/>
      <c r="KE21" s="74"/>
      <c r="KF21" s="74"/>
      <c r="KG21" s="74"/>
      <c r="KH21" s="74"/>
      <c r="KI21" s="74"/>
      <c r="KJ21" s="74"/>
      <c r="KK21" s="74"/>
      <c r="KL21" s="74"/>
      <c r="KM21" s="74"/>
      <c r="KN21" s="74"/>
      <c r="KO21" s="74"/>
      <c r="KP21" s="74"/>
      <c r="KQ21" s="74"/>
      <c r="KR21" s="74"/>
      <c r="KS21" s="74"/>
      <c r="KT21" s="74"/>
      <c r="KU21" s="74"/>
      <c r="KV21" s="74"/>
      <c r="KW21" s="74"/>
      <c r="KX21" s="74"/>
      <c r="KY21" s="74"/>
      <c r="KZ21" s="74"/>
      <c r="LA21" s="74"/>
      <c r="LB21" s="74"/>
      <c r="LC21" s="74"/>
      <c r="LD21" s="74"/>
      <c r="LE21" s="74"/>
      <c r="LF21" s="74"/>
      <c r="LG21" s="74"/>
      <c r="LH21" s="74"/>
      <c r="LI21" s="74"/>
      <c r="LJ21" s="74"/>
      <c r="LK21" s="74"/>
      <c r="LL21" s="74"/>
      <c r="LM21" s="74"/>
      <c r="LN21" s="74"/>
      <c r="LO21" s="74"/>
      <c r="LP21" s="74"/>
      <c r="LQ21" s="74"/>
      <c r="LR21" s="74"/>
      <c r="LS21" s="74"/>
      <c r="LT21" s="74"/>
      <c r="LU21" s="74"/>
      <c r="LV21" s="74"/>
      <c r="LW21" s="74"/>
      <c r="LX21" s="74"/>
      <c r="LY21" s="74"/>
      <c r="LZ21" s="74"/>
      <c r="MA21" s="74"/>
      <c r="MB21" s="74"/>
      <c r="MC21" s="74"/>
      <c r="MD21" s="74"/>
      <c r="ME21" s="74"/>
      <c r="MF21" s="74"/>
      <c r="MG21" s="74"/>
      <c r="MH21" s="74"/>
      <c r="MI21" s="74"/>
      <c r="MJ21" s="74"/>
      <c r="MK21" s="74"/>
      <c r="ML21" s="74"/>
      <c r="MM21" s="74"/>
      <c r="MN21" s="74"/>
      <c r="MO21" s="74"/>
      <c r="MP21" s="74"/>
      <c r="MQ21" s="74"/>
      <c r="MR21" s="74"/>
      <c r="MS21" s="74"/>
      <c r="MT21" s="74"/>
      <c r="MU21" s="74"/>
      <c r="MV21" s="74"/>
      <c r="MW21" s="74"/>
      <c r="MX21" s="74"/>
      <c r="MY21" s="74"/>
      <c r="MZ21" s="74"/>
      <c r="NA21" s="74"/>
      <c r="NB21" s="74"/>
      <c r="NC21" s="74"/>
      <c r="ND21" s="74"/>
      <c r="NE21" s="74"/>
      <c r="NF21" s="74"/>
      <c r="NG21" s="74"/>
      <c r="NH21" s="74"/>
      <c r="NI21" s="74"/>
      <c r="NJ21" s="74"/>
      <c r="NK21" s="74"/>
      <c r="NL21" s="74"/>
      <c r="NM21" s="74"/>
      <c r="NN21" s="74"/>
      <c r="NO21" s="74"/>
      <c r="NP21" s="74"/>
      <c r="NQ21" s="74"/>
      <c r="NR21" s="74"/>
      <c r="NS21" s="74"/>
      <c r="NT21" s="74"/>
      <c r="NU21" s="74"/>
      <c r="NV21" s="74"/>
      <c r="NW21" s="74"/>
      <c r="NX21" s="74"/>
      <c r="NY21" s="74"/>
      <c r="NZ21" s="74"/>
      <c r="OA21" s="74"/>
      <c r="OB21" s="74"/>
      <c r="OC21" s="74"/>
      <c r="OD21" s="74"/>
      <c r="OE21" s="74"/>
      <c r="OF21" s="74"/>
      <c r="OG21" s="74"/>
      <c r="OH21" s="74"/>
      <c r="OI21" s="74"/>
      <c r="OJ21" s="74"/>
      <c r="OK21" s="74"/>
      <c r="OL21" s="74"/>
      <c r="OM21" s="74"/>
      <c r="ON21" s="74"/>
      <c r="OO21" s="74"/>
      <c r="OP21" s="74"/>
      <c r="OQ21" s="74"/>
      <c r="OR21" s="74"/>
      <c r="OS21" s="74"/>
      <c r="OT21" s="74"/>
      <c r="OU21" s="74"/>
      <c r="OV21" s="74"/>
      <c r="OW21" s="74"/>
      <c r="OX21" s="74"/>
      <c r="OY21" s="74"/>
      <c r="OZ21" s="74"/>
      <c r="PA21" s="74"/>
      <c r="PB21" s="74"/>
      <c r="PC21" s="74"/>
      <c r="PD21" s="74"/>
      <c r="PE21" s="74"/>
      <c r="PF21" s="74"/>
      <c r="PG21" s="74"/>
      <c r="PH21" s="74"/>
      <c r="PI21" s="74"/>
      <c r="PJ21" s="74"/>
      <c r="PK21" s="74"/>
      <c r="PL21" s="74"/>
      <c r="PM21" s="74"/>
      <c r="PN21" s="74"/>
      <c r="PO21" s="74"/>
      <c r="PP21" s="74"/>
      <c r="PQ21" s="74"/>
      <c r="PR21" s="74"/>
      <c r="PS21" s="74"/>
      <c r="PT21" s="74"/>
      <c r="PU21" s="74"/>
      <c r="PV21" s="74"/>
      <c r="PW21" s="74"/>
      <c r="PX21" s="74"/>
      <c r="PY21" s="74"/>
      <c r="PZ21" s="74"/>
      <c r="QA21" s="74"/>
      <c r="QB21" s="74"/>
      <c r="QC21" s="74"/>
      <c r="QD21" s="74"/>
      <c r="QE21" s="74"/>
      <c r="QF21" s="74"/>
      <c r="QG21" s="74"/>
    </row>
    <row r="22" spans="1:449" s="54" customFormat="1" ht="15">
      <c r="A22" s="278"/>
      <c r="B22" s="366" t="s">
        <v>205</v>
      </c>
      <c r="C22" s="513" t="s">
        <v>290</v>
      </c>
      <c r="D22" s="513">
        <v>25</v>
      </c>
      <c r="E22" s="60">
        <f t="shared" si="0"/>
        <v>0</v>
      </c>
      <c r="F22" s="509" t="s">
        <v>469</v>
      </c>
      <c r="G22" s="512">
        <v>0</v>
      </c>
      <c r="H22" s="510">
        <v>0.08</v>
      </c>
      <c r="I22" s="578">
        <v>0.8</v>
      </c>
      <c r="J22" s="578">
        <v>0.8</v>
      </c>
      <c r="K22" s="373">
        <f t="shared" si="4"/>
        <v>0</v>
      </c>
      <c r="L22" s="514">
        <f t="shared" si="1"/>
        <v>0</v>
      </c>
      <c r="M22" s="853">
        <v>0</v>
      </c>
      <c r="N22" s="579">
        <v>0</v>
      </c>
      <c r="O22" s="373">
        <f t="shared" si="5"/>
        <v>0</v>
      </c>
      <c r="P22" s="373">
        <f t="shared" si="16"/>
        <v>0</v>
      </c>
      <c r="Q22" s="373">
        <f t="shared" si="10"/>
        <v>0</v>
      </c>
      <c r="R22" s="373">
        <v>0</v>
      </c>
      <c r="S22" s="373">
        <f t="shared" si="11"/>
        <v>0</v>
      </c>
      <c r="T22" s="373">
        <f t="shared" si="12"/>
        <v>0</v>
      </c>
      <c r="U22" s="373">
        <v>0</v>
      </c>
      <c r="V22" s="373">
        <f t="shared" si="13"/>
        <v>0</v>
      </c>
      <c r="W22" s="373">
        <f t="shared" si="14"/>
        <v>0</v>
      </c>
      <c r="X22" s="373">
        <f t="shared" si="7"/>
        <v>0</v>
      </c>
      <c r="Y22" s="373">
        <f t="shared" si="2"/>
        <v>0</v>
      </c>
      <c r="Z22" s="373">
        <f t="shared" si="17"/>
        <v>0</v>
      </c>
      <c r="AA22" s="47" t="str">
        <f t="shared" si="8"/>
        <v/>
      </c>
      <c r="AB22" s="47" t="str">
        <f t="shared" si="15"/>
        <v/>
      </c>
      <c r="AC22" s="47"/>
      <c r="AD22" s="47"/>
      <c r="AE22" s="74"/>
      <c r="AF22" s="74"/>
      <c r="AG22" s="74"/>
      <c r="AH22" s="74"/>
      <c r="AI22" s="74"/>
      <c r="AJ22" s="74"/>
      <c r="AK22" s="74"/>
      <c r="AL22" s="74"/>
      <c r="AM22" s="74"/>
      <c r="AN22" s="74"/>
      <c r="AO22" s="74"/>
      <c r="AP22" s="74"/>
      <c r="AQ22" s="74"/>
      <c r="AR22" s="74"/>
      <c r="AS22" s="74"/>
      <c r="AT22" s="74"/>
      <c r="AU22" s="74"/>
      <c r="AV22" s="74"/>
      <c r="AW22" s="74"/>
      <c r="AX22" s="74"/>
      <c r="AY22" s="74"/>
      <c r="AZ22" s="74"/>
      <c r="BA22" s="74"/>
      <c r="BB22" s="74"/>
      <c r="BC22" s="74"/>
      <c r="BD22" s="74"/>
      <c r="BE22" s="74"/>
      <c r="BF22" s="74"/>
      <c r="BG22" s="74"/>
      <c r="BH22" s="74"/>
      <c r="BI22" s="74"/>
      <c r="BJ22" s="74"/>
      <c r="BK22" s="74"/>
      <c r="BL22" s="74"/>
      <c r="BM22" s="74"/>
      <c r="BN22" s="74"/>
      <c r="BO22" s="74"/>
      <c r="BP22" s="74"/>
      <c r="BQ22" s="74"/>
      <c r="BR22" s="74"/>
      <c r="BS22" s="74"/>
      <c r="BT22" s="74"/>
      <c r="BU22" s="74"/>
      <c r="BV22" s="74"/>
      <c r="BW22" s="74"/>
      <c r="BX22" s="74"/>
      <c r="BY22" s="74"/>
      <c r="BZ22" s="74"/>
      <c r="CA22" s="74"/>
      <c r="CB22" s="74"/>
      <c r="CC22" s="74"/>
      <c r="CD22" s="74"/>
      <c r="CE22" s="74"/>
      <c r="CF22" s="74"/>
      <c r="CG22" s="74"/>
      <c r="CH22" s="74"/>
      <c r="CI22" s="74"/>
      <c r="CJ22" s="74"/>
      <c r="CK22" s="74"/>
      <c r="CL22" s="74"/>
      <c r="CM22" s="74"/>
      <c r="CN22" s="74"/>
      <c r="CO22" s="74"/>
      <c r="CP22" s="74"/>
      <c r="CQ22" s="74"/>
      <c r="CR22" s="74"/>
      <c r="CS22" s="74"/>
      <c r="CT22" s="74"/>
      <c r="CU22" s="74"/>
      <c r="CV22" s="74"/>
      <c r="CW22" s="74"/>
      <c r="CX22" s="74"/>
      <c r="CY22" s="74"/>
      <c r="CZ22" s="74"/>
      <c r="DA22" s="74"/>
      <c r="DB22" s="74"/>
      <c r="DC22" s="74"/>
      <c r="DD22" s="74"/>
      <c r="DE22" s="74"/>
      <c r="DF22" s="74"/>
      <c r="DG22" s="74"/>
      <c r="DH22" s="74"/>
      <c r="DI22" s="74"/>
      <c r="DJ22" s="74"/>
      <c r="DK22" s="74"/>
      <c r="DL22" s="74"/>
      <c r="DM22" s="74"/>
      <c r="DN22" s="74"/>
      <c r="DO22" s="74"/>
      <c r="DP22" s="74"/>
      <c r="DQ22" s="74"/>
      <c r="DR22" s="74"/>
      <c r="DS22" s="74"/>
      <c r="DT22" s="74"/>
      <c r="DU22" s="74"/>
      <c r="DV22" s="74"/>
      <c r="DW22" s="74"/>
      <c r="DX22" s="74"/>
      <c r="DY22" s="74"/>
      <c r="DZ22" s="74"/>
      <c r="EA22" s="74"/>
      <c r="EB22" s="74"/>
      <c r="EC22" s="74"/>
      <c r="ED22" s="74"/>
      <c r="EE22" s="74"/>
      <c r="EF22" s="74"/>
      <c r="EG22" s="74"/>
      <c r="EH22" s="74"/>
      <c r="EI22" s="74"/>
      <c r="EJ22" s="74"/>
      <c r="EK22" s="74"/>
      <c r="EL22" s="74"/>
      <c r="EM22" s="74"/>
      <c r="EN22" s="74"/>
      <c r="EO22" s="74"/>
      <c r="EP22" s="74"/>
      <c r="EQ22" s="74"/>
      <c r="ER22" s="74"/>
      <c r="ES22" s="74"/>
      <c r="ET22" s="74"/>
      <c r="EU22" s="74"/>
      <c r="EV22" s="74"/>
      <c r="EW22" s="74"/>
      <c r="EX22" s="74"/>
      <c r="EY22" s="74"/>
      <c r="EZ22" s="74"/>
      <c r="FA22" s="74"/>
      <c r="FB22" s="74"/>
      <c r="FC22" s="74"/>
      <c r="FD22" s="74"/>
      <c r="FE22" s="74"/>
      <c r="FF22" s="74"/>
      <c r="FG22" s="74"/>
      <c r="FH22" s="74"/>
      <c r="FI22" s="74"/>
      <c r="FJ22" s="74"/>
      <c r="FK22" s="74"/>
      <c r="FL22" s="74"/>
      <c r="FM22" s="74"/>
      <c r="FN22" s="74"/>
      <c r="FO22" s="74"/>
      <c r="FP22" s="74"/>
      <c r="FQ22" s="74"/>
      <c r="FR22" s="74"/>
      <c r="FS22" s="74"/>
      <c r="FT22" s="74"/>
      <c r="FU22" s="74"/>
      <c r="FV22" s="74"/>
      <c r="FW22" s="74"/>
      <c r="FX22" s="74"/>
      <c r="FY22" s="74"/>
      <c r="FZ22" s="74"/>
      <c r="GA22" s="74"/>
      <c r="GB22" s="74"/>
      <c r="GC22" s="74"/>
      <c r="GD22" s="74"/>
      <c r="GE22" s="74"/>
      <c r="GF22" s="74"/>
      <c r="GG22" s="74"/>
      <c r="GH22" s="74"/>
      <c r="GI22" s="74"/>
      <c r="GJ22" s="74"/>
      <c r="GK22" s="74"/>
      <c r="GL22" s="74"/>
      <c r="GM22" s="74"/>
      <c r="GN22" s="74"/>
      <c r="GO22" s="74"/>
      <c r="GP22" s="74"/>
      <c r="GQ22" s="74"/>
      <c r="GR22" s="74"/>
      <c r="GS22" s="74"/>
      <c r="GT22" s="74"/>
      <c r="GU22" s="74"/>
      <c r="GV22" s="74"/>
      <c r="GW22" s="74"/>
      <c r="GX22" s="74"/>
      <c r="GY22" s="74"/>
      <c r="GZ22" s="74"/>
      <c r="HA22" s="74"/>
      <c r="HB22" s="74"/>
      <c r="HC22" s="74"/>
      <c r="HD22" s="74"/>
      <c r="HE22" s="74"/>
      <c r="HF22" s="74"/>
      <c r="HG22" s="74"/>
      <c r="HH22" s="74"/>
      <c r="HI22" s="74"/>
      <c r="HJ22" s="74"/>
      <c r="HK22" s="74"/>
      <c r="HL22" s="74"/>
      <c r="HM22" s="74"/>
      <c r="HN22" s="74"/>
      <c r="HO22" s="74"/>
      <c r="HP22" s="74"/>
      <c r="HQ22" s="74"/>
      <c r="HR22" s="74"/>
      <c r="HS22" s="74"/>
      <c r="HT22" s="74"/>
      <c r="HU22" s="74"/>
      <c r="HV22" s="74"/>
      <c r="HW22" s="74"/>
      <c r="HX22" s="74"/>
      <c r="HY22" s="74"/>
      <c r="HZ22" s="74"/>
      <c r="IA22" s="74"/>
      <c r="IB22" s="74"/>
      <c r="IC22" s="74"/>
      <c r="ID22" s="74"/>
      <c r="IE22" s="74"/>
      <c r="IF22" s="74"/>
      <c r="IG22" s="74"/>
      <c r="IH22" s="74"/>
      <c r="II22" s="74"/>
      <c r="IJ22" s="74"/>
      <c r="IK22" s="74"/>
      <c r="IL22" s="74"/>
      <c r="IM22" s="74"/>
      <c r="IN22" s="74"/>
      <c r="IO22" s="74"/>
      <c r="IP22" s="74"/>
      <c r="IQ22" s="74"/>
      <c r="IR22" s="74"/>
      <c r="IS22" s="74"/>
      <c r="IT22" s="74"/>
      <c r="IU22" s="74"/>
      <c r="IV22" s="74"/>
      <c r="IW22" s="74"/>
      <c r="IX22" s="74"/>
      <c r="IY22" s="74"/>
      <c r="IZ22" s="74"/>
      <c r="JA22" s="74"/>
      <c r="JB22" s="74"/>
      <c r="JC22" s="74"/>
      <c r="JD22" s="74"/>
      <c r="JE22" s="74"/>
      <c r="JF22" s="74"/>
      <c r="JG22" s="74"/>
      <c r="JH22" s="74"/>
      <c r="JI22" s="74"/>
      <c r="JJ22" s="74"/>
      <c r="JK22" s="74"/>
      <c r="JL22" s="74"/>
      <c r="JM22" s="74"/>
      <c r="JN22" s="74"/>
      <c r="JO22" s="74"/>
      <c r="JP22" s="74"/>
      <c r="JQ22" s="74"/>
      <c r="JR22" s="74"/>
      <c r="JS22" s="74"/>
      <c r="JT22" s="74"/>
      <c r="JU22" s="74"/>
      <c r="JV22" s="74"/>
      <c r="JW22" s="74"/>
      <c r="JX22" s="74"/>
      <c r="JY22" s="74"/>
      <c r="JZ22" s="74"/>
      <c r="KA22" s="74"/>
      <c r="KB22" s="74"/>
      <c r="KC22" s="74"/>
      <c r="KD22" s="74"/>
      <c r="KE22" s="74"/>
      <c r="KF22" s="74"/>
      <c r="KG22" s="74"/>
      <c r="KH22" s="74"/>
      <c r="KI22" s="74"/>
      <c r="KJ22" s="74"/>
      <c r="KK22" s="74"/>
      <c r="KL22" s="74"/>
      <c r="KM22" s="74"/>
      <c r="KN22" s="74"/>
      <c r="KO22" s="74"/>
      <c r="KP22" s="74"/>
      <c r="KQ22" s="74"/>
      <c r="KR22" s="74"/>
      <c r="KS22" s="74"/>
      <c r="KT22" s="74"/>
      <c r="KU22" s="74"/>
      <c r="KV22" s="74"/>
      <c r="KW22" s="74"/>
      <c r="KX22" s="74"/>
      <c r="KY22" s="74"/>
      <c r="KZ22" s="74"/>
      <c r="LA22" s="74"/>
      <c r="LB22" s="74"/>
      <c r="LC22" s="74"/>
      <c r="LD22" s="74"/>
      <c r="LE22" s="74"/>
      <c r="LF22" s="74"/>
      <c r="LG22" s="74"/>
      <c r="LH22" s="74"/>
      <c r="LI22" s="74"/>
      <c r="LJ22" s="74"/>
      <c r="LK22" s="74"/>
      <c r="LL22" s="74"/>
      <c r="LM22" s="74"/>
      <c r="LN22" s="74"/>
      <c r="LO22" s="74"/>
      <c r="LP22" s="74"/>
      <c r="LQ22" s="74"/>
      <c r="LR22" s="74"/>
      <c r="LS22" s="74"/>
      <c r="LT22" s="74"/>
      <c r="LU22" s="74"/>
      <c r="LV22" s="74"/>
      <c r="LW22" s="74"/>
      <c r="LX22" s="74"/>
      <c r="LY22" s="74"/>
      <c r="LZ22" s="74"/>
      <c r="MA22" s="74"/>
      <c r="MB22" s="74"/>
      <c r="MC22" s="74"/>
      <c r="MD22" s="74"/>
      <c r="ME22" s="74"/>
      <c r="MF22" s="74"/>
      <c r="MG22" s="74"/>
      <c r="MH22" s="74"/>
      <c r="MI22" s="74"/>
      <c r="MJ22" s="74"/>
      <c r="MK22" s="74"/>
      <c r="ML22" s="74"/>
      <c r="MM22" s="74"/>
      <c r="MN22" s="74"/>
      <c r="MO22" s="74"/>
      <c r="MP22" s="74"/>
      <c r="MQ22" s="74"/>
      <c r="MR22" s="74"/>
      <c r="MS22" s="74"/>
      <c r="MT22" s="74"/>
      <c r="MU22" s="74"/>
      <c r="MV22" s="74"/>
      <c r="MW22" s="74"/>
      <c r="MX22" s="74"/>
      <c r="MY22" s="74"/>
      <c r="MZ22" s="74"/>
      <c r="NA22" s="74"/>
      <c r="NB22" s="74"/>
      <c r="NC22" s="74"/>
      <c r="ND22" s="74"/>
      <c r="NE22" s="74"/>
      <c r="NF22" s="74"/>
      <c r="NG22" s="74"/>
      <c r="NH22" s="74"/>
      <c r="NI22" s="74"/>
      <c r="NJ22" s="74"/>
      <c r="NK22" s="74"/>
      <c r="NL22" s="74"/>
      <c r="NM22" s="74"/>
      <c r="NN22" s="74"/>
      <c r="NO22" s="74"/>
      <c r="NP22" s="74"/>
      <c r="NQ22" s="74"/>
      <c r="NR22" s="74"/>
      <c r="NS22" s="74"/>
      <c r="NT22" s="74"/>
      <c r="NU22" s="74"/>
      <c r="NV22" s="74"/>
      <c r="NW22" s="74"/>
      <c r="NX22" s="74"/>
      <c r="NY22" s="74"/>
      <c r="NZ22" s="74"/>
      <c r="OA22" s="74"/>
      <c r="OB22" s="74"/>
      <c r="OC22" s="74"/>
      <c r="OD22" s="74"/>
      <c r="OE22" s="74"/>
      <c r="OF22" s="74"/>
      <c r="OG22" s="74"/>
      <c r="OH22" s="74"/>
      <c r="OI22" s="74"/>
      <c r="OJ22" s="74"/>
      <c r="OK22" s="74"/>
      <c r="OL22" s="74"/>
      <c r="OM22" s="74"/>
      <c r="ON22" s="74"/>
      <c r="OO22" s="74"/>
      <c r="OP22" s="74"/>
      <c r="OQ22" s="74"/>
      <c r="OR22" s="74"/>
      <c r="OS22" s="74"/>
      <c r="OT22" s="74"/>
      <c r="OU22" s="74"/>
      <c r="OV22" s="74"/>
      <c r="OW22" s="74"/>
      <c r="OX22" s="74"/>
      <c r="OY22" s="74"/>
      <c r="OZ22" s="74"/>
      <c r="PA22" s="74"/>
      <c r="PB22" s="74"/>
      <c r="PC22" s="74"/>
      <c r="PD22" s="74"/>
      <c r="PE22" s="74"/>
      <c r="PF22" s="74"/>
      <c r="PG22" s="74"/>
      <c r="PH22" s="74"/>
      <c r="PI22" s="74"/>
      <c r="PJ22" s="74"/>
      <c r="PK22" s="74"/>
      <c r="PL22" s="74"/>
      <c r="PM22" s="74"/>
      <c r="PN22" s="74"/>
      <c r="PO22" s="74"/>
      <c r="PP22" s="74"/>
      <c r="PQ22" s="74"/>
      <c r="PR22" s="74"/>
      <c r="PS22" s="74"/>
      <c r="PT22" s="74"/>
      <c r="PU22" s="74"/>
      <c r="PV22" s="74"/>
      <c r="PW22" s="74"/>
      <c r="PX22" s="74"/>
      <c r="PY22" s="74"/>
      <c r="PZ22" s="74"/>
      <c r="QA22" s="74"/>
      <c r="QB22" s="74"/>
      <c r="QC22" s="74"/>
      <c r="QD22" s="74"/>
      <c r="QE22" s="74"/>
      <c r="QF22" s="74"/>
      <c r="QG22" s="74"/>
    </row>
    <row r="23" spans="1:449" s="54" customFormat="1" ht="15">
      <c r="A23" s="278"/>
      <c r="B23" s="366" t="s">
        <v>205</v>
      </c>
      <c r="C23" s="513" t="s">
        <v>291</v>
      </c>
      <c r="D23" s="513">
        <v>30</v>
      </c>
      <c r="E23" s="60">
        <f t="shared" si="0"/>
        <v>2.3387440306705827</v>
      </c>
      <c r="F23" s="509" t="s">
        <v>469</v>
      </c>
      <c r="G23" s="512">
        <v>41726</v>
      </c>
      <c r="H23" s="511">
        <v>7.0000000000000007E-2</v>
      </c>
      <c r="I23" s="578">
        <v>0.85</v>
      </c>
      <c r="J23" s="578">
        <v>0.85</v>
      </c>
      <c r="K23" s="373">
        <f t="shared" si="4"/>
        <v>0</v>
      </c>
      <c r="L23" s="514">
        <f t="shared" si="1"/>
        <v>2920.82</v>
      </c>
      <c r="M23" s="853">
        <v>8819.046809246558</v>
      </c>
      <c r="N23" s="579">
        <v>7093.42</v>
      </c>
      <c r="O23" s="373">
        <f t="shared" si="5"/>
        <v>35467.1</v>
      </c>
      <c r="P23" s="373">
        <f t="shared" si="16"/>
        <v>0</v>
      </c>
      <c r="Q23" s="373">
        <f t="shared" si="10"/>
        <v>35467.1</v>
      </c>
      <c r="R23" s="373">
        <v>0</v>
      </c>
      <c r="S23" s="373">
        <f t="shared" si="11"/>
        <v>51379.566809246557</v>
      </c>
      <c r="T23" s="373">
        <f t="shared" si="12"/>
        <v>51379.566809246557</v>
      </c>
      <c r="U23" s="373">
        <v>2.7619390344973307E-2</v>
      </c>
      <c r="V23" s="373">
        <f t="shared" si="13"/>
        <v>47661.935815627599</v>
      </c>
      <c r="W23" s="373">
        <f t="shared" si="14"/>
        <v>47661.935815627599</v>
      </c>
      <c r="X23" s="373">
        <f t="shared" si="7"/>
        <v>13222.701218719254</v>
      </c>
      <c r="Y23" s="373">
        <f t="shared" si="2"/>
        <v>14.478398042919263</v>
      </c>
      <c r="Z23" s="373">
        <f t="shared" si="17"/>
        <v>42288.794571719445</v>
      </c>
      <c r="AA23" s="47">
        <f t="shared" si="8"/>
        <v>0.88726556838368309</v>
      </c>
      <c r="AB23" s="47">
        <f t="shared" si="15"/>
        <v>1.2534189857228315</v>
      </c>
      <c r="AC23" s="47"/>
      <c r="AD23" s="47"/>
      <c r="AE23" s="74"/>
      <c r="AF23" s="74"/>
      <c r="AG23" s="74"/>
      <c r="AH23" s="74"/>
      <c r="AI23" s="74"/>
      <c r="AJ23" s="74"/>
      <c r="AK23" s="74"/>
      <c r="AL23" s="74"/>
      <c r="AM23" s="74"/>
      <c r="AN23" s="74"/>
      <c r="AO23" s="74"/>
      <c r="AP23" s="74"/>
      <c r="AQ23" s="74"/>
      <c r="AR23" s="74"/>
      <c r="AS23" s="74"/>
      <c r="AT23" s="74"/>
      <c r="AU23" s="74"/>
      <c r="AV23" s="74"/>
      <c r="AW23" s="74"/>
      <c r="AX23" s="74"/>
      <c r="AY23" s="74"/>
      <c r="AZ23" s="74"/>
      <c r="BA23" s="74"/>
      <c r="BB23" s="74"/>
      <c r="BC23" s="74"/>
      <c r="BD23" s="74"/>
      <c r="BE23" s="74"/>
      <c r="BF23" s="74"/>
      <c r="BG23" s="74"/>
      <c r="BH23" s="74"/>
      <c r="BI23" s="74"/>
      <c r="BJ23" s="74"/>
      <c r="BK23" s="74"/>
      <c r="BL23" s="74"/>
      <c r="BM23" s="74"/>
      <c r="BN23" s="74"/>
      <c r="BO23" s="74"/>
      <c r="BP23" s="74"/>
      <c r="BQ23" s="74"/>
      <c r="BR23" s="74"/>
      <c r="BS23" s="74"/>
      <c r="BT23" s="74"/>
      <c r="BU23" s="74"/>
      <c r="BV23" s="74"/>
      <c r="BW23" s="74"/>
      <c r="BX23" s="74"/>
      <c r="BY23" s="74"/>
      <c r="BZ23" s="74"/>
      <c r="CA23" s="74"/>
      <c r="CB23" s="74"/>
      <c r="CC23" s="74"/>
      <c r="CD23" s="74"/>
      <c r="CE23" s="74"/>
      <c r="CF23" s="74"/>
      <c r="CG23" s="74"/>
      <c r="CH23" s="74"/>
      <c r="CI23" s="74"/>
      <c r="CJ23" s="74"/>
      <c r="CK23" s="74"/>
      <c r="CL23" s="74"/>
      <c r="CM23" s="74"/>
      <c r="CN23" s="74"/>
      <c r="CO23" s="74"/>
      <c r="CP23" s="74"/>
      <c r="CQ23" s="74"/>
      <c r="CR23" s="74"/>
      <c r="CS23" s="74"/>
      <c r="CT23" s="74"/>
      <c r="CU23" s="74"/>
      <c r="CV23" s="74"/>
      <c r="CW23" s="74"/>
      <c r="CX23" s="74"/>
      <c r="CY23" s="74"/>
      <c r="CZ23" s="74"/>
      <c r="DA23" s="74"/>
      <c r="DB23" s="74"/>
      <c r="DC23" s="74"/>
      <c r="DD23" s="74"/>
      <c r="DE23" s="74"/>
      <c r="DF23" s="74"/>
      <c r="DG23" s="74"/>
      <c r="DH23" s="74"/>
      <c r="DI23" s="74"/>
      <c r="DJ23" s="74"/>
      <c r="DK23" s="74"/>
      <c r="DL23" s="74"/>
      <c r="DM23" s="74"/>
      <c r="DN23" s="74"/>
      <c r="DO23" s="74"/>
      <c r="DP23" s="74"/>
      <c r="DQ23" s="74"/>
      <c r="DR23" s="74"/>
      <c r="DS23" s="74"/>
      <c r="DT23" s="74"/>
      <c r="DU23" s="74"/>
      <c r="DV23" s="74"/>
      <c r="DW23" s="74"/>
      <c r="DX23" s="74"/>
      <c r="DY23" s="74"/>
      <c r="DZ23" s="74"/>
      <c r="EA23" s="74"/>
      <c r="EB23" s="74"/>
      <c r="EC23" s="74"/>
      <c r="ED23" s="74"/>
      <c r="EE23" s="74"/>
      <c r="EF23" s="74"/>
      <c r="EG23" s="74"/>
      <c r="EH23" s="74"/>
      <c r="EI23" s="74"/>
      <c r="EJ23" s="74"/>
      <c r="EK23" s="74"/>
      <c r="EL23" s="74"/>
      <c r="EM23" s="74"/>
      <c r="EN23" s="74"/>
      <c r="EO23" s="74"/>
      <c r="EP23" s="74"/>
      <c r="EQ23" s="74"/>
      <c r="ER23" s="74"/>
      <c r="ES23" s="74"/>
      <c r="ET23" s="74"/>
      <c r="EU23" s="74"/>
      <c r="EV23" s="74"/>
      <c r="EW23" s="74"/>
      <c r="EX23" s="74"/>
      <c r="EY23" s="74"/>
      <c r="EZ23" s="74"/>
      <c r="FA23" s="74"/>
      <c r="FB23" s="74"/>
      <c r="FC23" s="74"/>
      <c r="FD23" s="74"/>
      <c r="FE23" s="74"/>
      <c r="FF23" s="74"/>
      <c r="FG23" s="74"/>
      <c r="FH23" s="74"/>
      <c r="FI23" s="74"/>
      <c r="FJ23" s="74"/>
      <c r="FK23" s="74"/>
      <c r="FL23" s="74"/>
      <c r="FM23" s="74"/>
      <c r="FN23" s="74"/>
      <c r="FO23" s="74"/>
      <c r="FP23" s="74"/>
      <c r="FQ23" s="74"/>
      <c r="FR23" s="74"/>
      <c r="FS23" s="74"/>
      <c r="FT23" s="74"/>
      <c r="FU23" s="74"/>
      <c r="FV23" s="74"/>
      <c r="FW23" s="74"/>
      <c r="FX23" s="74"/>
      <c r="FY23" s="74"/>
      <c r="FZ23" s="74"/>
      <c r="GA23" s="74"/>
      <c r="GB23" s="74"/>
      <c r="GC23" s="74"/>
      <c r="GD23" s="74"/>
      <c r="GE23" s="74"/>
      <c r="GF23" s="74"/>
      <c r="GG23" s="74"/>
      <c r="GH23" s="74"/>
      <c r="GI23" s="74"/>
      <c r="GJ23" s="74"/>
      <c r="GK23" s="74"/>
      <c r="GL23" s="74"/>
      <c r="GM23" s="74"/>
      <c r="GN23" s="74"/>
      <c r="GO23" s="74"/>
      <c r="GP23" s="74"/>
      <c r="GQ23" s="74"/>
      <c r="GR23" s="74"/>
      <c r="GS23" s="74"/>
      <c r="GT23" s="74"/>
      <c r="GU23" s="74"/>
      <c r="GV23" s="74"/>
      <c r="GW23" s="74"/>
      <c r="GX23" s="74"/>
      <c r="GY23" s="74"/>
      <c r="GZ23" s="74"/>
      <c r="HA23" s="74"/>
      <c r="HB23" s="74"/>
      <c r="HC23" s="74"/>
      <c r="HD23" s="74"/>
      <c r="HE23" s="74"/>
      <c r="HF23" s="74"/>
      <c r="HG23" s="74"/>
      <c r="HH23" s="74"/>
      <c r="HI23" s="74"/>
      <c r="HJ23" s="74"/>
      <c r="HK23" s="74"/>
      <c r="HL23" s="74"/>
      <c r="HM23" s="74"/>
      <c r="HN23" s="74"/>
      <c r="HO23" s="74"/>
      <c r="HP23" s="74"/>
      <c r="HQ23" s="74"/>
      <c r="HR23" s="74"/>
      <c r="HS23" s="74"/>
      <c r="HT23" s="74"/>
      <c r="HU23" s="74"/>
      <c r="HV23" s="74"/>
      <c r="HW23" s="74"/>
      <c r="HX23" s="74"/>
      <c r="HY23" s="74"/>
      <c r="HZ23" s="74"/>
      <c r="IA23" s="74"/>
      <c r="IB23" s="74"/>
      <c r="IC23" s="74"/>
      <c r="ID23" s="74"/>
      <c r="IE23" s="74"/>
      <c r="IF23" s="74"/>
      <c r="IG23" s="74"/>
      <c r="IH23" s="74"/>
      <c r="II23" s="74"/>
      <c r="IJ23" s="74"/>
      <c r="IK23" s="74"/>
      <c r="IL23" s="74"/>
      <c r="IM23" s="74"/>
      <c r="IN23" s="74"/>
      <c r="IO23" s="74"/>
      <c r="IP23" s="74"/>
      <c r="IQ23" s="74"/>
      <c r="IR23" s="74"/>
      <c r="IS23" s="74"/>
      <c r="IT23" s="74"/>
      <c r="IU23" s="74"/>
      <c r="IV23" s="74"/>
      <c r="IW23" s="74"/>
      <c r="IX23" s="74"/>
      <c r="IY23" s="74"/>
      <c r="IZ23" s="74"/>
      <c r="JA23" s="74"/>
      <c r="JB23" s="74"/>
      <c r="JC23" s="74"/>
      <c r="JD23" s="74"/>
      <c r="JE23" s="74"/>
      <c r="JF23" s="74"/>
      <c r="JG23" s="74"/>
      <c r="JH23" s="74"/>
      <c r="JI23" s="74"/>
      <c r="JJ23" s="74"/>
      <c r="JK23" s="74"/>
      <c r="JL23" s="74"/>
      <c r="JM23" s="74"/>
      <c r="JN23" s="74"/>
      <c r="JO23" s="74"/>
      <c r="JP23" s="74"/>
      <c r="JQ23" s="74"/>
      <c r="JR23" s="74"/>
      <c r="JS23" s="74"/>
      <c r="JT23" s="74"/>
      <c r="JU23" s="74"/>
      <c r="JV23" s="74"/>
      <c r="JW23" s="74"/>
      <c r="JX23" s="74"/>
      <c r="JY23" s="74"/>
      <c r="JZ23" s="74"/>
      <c r="KA23" s="74"/>
      <c r="KB23" s="74"/>
      <c r="KC23" s="74"/>
      <c r="KD23" s="74"/>
      <c r="KE23" s="74"/>
      <c r="KF23" s="74"/>
      <c r="KG23" s="74"/>
      <c r="KH23" s="74"/>
      <c r="KI23" s="74"/>
      <c r="KJ23" s="74"/>
      <c r="KK23" s="74"/>
      <c r="KL23" s="74"/>
      <c r="KM23" s="74"/>
      <c r="KN23" s="74"/>
      <c r="KO23" s="74"/>
      <c r="KP23" s="74"/>
      <c r="KQ23" s="74"/>
      <c r="KR23" s="74"/>
      <c r="KS23" s="74"/>
      <c r="KT23" s="74"/>
      <c r="KU23" s="74"/>
      <c r="KV23" s="74"/>
      <c r="KW23" s="74"/>
      <c r="KX23" s="74"/>
      <c r="KY23" s="74"/>
      <c r="KZ23" s="74"/>
      <c r="LA23" s="74"/>
      <c r="LB23" s="74"/>
      <c r="LC23" s="74"/>
      <c r="LD23" s="74"/>
      <c r="LE23" s="74"/>
      <c r="LF23" s="74"/>
      <c r="LG23" s="74"/>
      <c r="LH23" s="74"/>
      <c r="LI23" s="74"/>
      <c r="LJ23" s="74"/>
      <c r="LK23" s="74"/>
      <c r="LL23" s="74"/>
      <c r="LM23" s="74"/>
      <c r="LN23" s="74"/>
      <c r="LO23" s="74"/>
      <c r="LP23" s="74"/>
      <c r="LQ23" s="74"/>
      <c r="LR23" s="74"/>
      <c r="LS23" s="74"/>
      <c r="LT23" s="74"/>
      <c r="LU23" s="74"/>
      <c r="LV23" s="74"/>
      <c r="LW23" s="74"/>
      <c r="LX23" s="74"/>
      <c r="LY23" s="74"/>
      <c r="LZ23" s="74"/>
      <c r="MA23" s="74"/>
      <c r="MB23" s="74"/>
      <c r="MC23" s="74"/>
      <c r="MD23" s="74"/>
      <c r="ME23" s="74"/>
      <c r="MF23" s="74"/>
      <c r="MG23" s="74"/>
      <c r="MH23" s="74"/>
      <c r="MI23" s="74"/>
      <c r="MJ23" s="74"/>
      <c r="MK23" s="74"/>
      <c r="ML23" s="74"/>
      <c r="MM23" s="74"/>
      <c r="MN23" s="74"/>
      <c r="MO23" s="74"/>
      <c r="MP23" s="74"/>
      <c r="MQ23" s="74"/>
      <c r="MR23" s="74"/>
      <c r="MS23" s="74"/>
      <c r="MT23" s="74"/>
      <c r="MU23" s="74"/>
      <c r="MV23" s="74"/>
      <c r="MW23" s="74"/>
      <c r="MX23" s="74"/>
      <c r="MY23" s="74"/>
      <c r="MZ23" s="74"/>
      <c r="NA23" s="74"/>
      <c r="NB23" s="74"/>
      <c r="NC23" s="74"/>
      <c r="ND23" s="74"/>
      <c r="NE23" s="74"/>
      <c r="NF23" s="74"/>
      <c r="NG23" s="74"/>
      <c r="NH23" s="74"/>
      <c r="NI23" s="74"/>
      <c r="NJ23" s="74"/>
      <c r="NK23" s="74"/>
      <c r="NL23" s="74"/>
      <c r="NM23" s="74"/>
      <c r="NN23" s="74"/>
      <c r="NO23" s="74"/>
      <c r="NP23" s="74"/>
      <c r="NQ23" s="74"/>
      <c r="NR23" s="74"/>
      <c r="NS23" s="74"/>
      <c r="NT23" s="74"/>
      <c r="NU23" s="74"/>
      <c r="NV23" s="74"/>
      <c r="NW23" s="74"/>
      <c r="NX23" s="74"/>
      <c r="NY23" s="74"/>
      <c r="NZ23" s="74"/>
      <c r="OA23" s="74"/>
      <c r="OB23" s="74"/>
      <c r="OC23" s="74"/>
      <c r="OD23" s="74"/>
      <c r="OE23" s="74"/>
      <c r="OF23" s="74"/>
      <c r="OG23" s="74"/>
      <c r="OH23" s="74"/>
      <c r="OI23" s="74"/>
      <c r="OJ23" s="74"/>
      <c r="OK23" s="74"/>
      <c r="OL23" s="74"/>
      <c r="OM23" s="74"/>
      <c r="ON23" s="74"/>
      <c r="OO23" s="74"/>
      <c r="OP23" s="74"/>
      <c r="OQ23" s="74"/>
      <c r="OR23" s="74"/>
      <c r="OS23" s="74"/>
      <c r="OT23" s="74"/>
      <c r="OU23" s="74"/>
      <c r="OV23" s="74"/>
      <c r="OW23" s="74"/>
      <c r="OX23" s="74"/>
      <c r="OY23" s="74"/>
      <c r="OZ23" s="74"/>
      <c r="PA23" s="74"/>
      <c r="PB23" s="74"/>
      <c r="PC23" s="74"/>
      <c r="PD23" s="74"/>
      <c r="PE23" s="74"/>
      <c r="PF23" s="74"/>
      <c r="PG23" s="74"/>
      <c r="PH23" s="74"/>
      <c r="PI23" s="74"/>
      <c r="PJ23" s="74"/>
      <c r="PK23" s="74"/>
      <c r="PL23" s="74"/>
      <c r="PM23" s="74"/>
      <c r="PN23" s="74"/>
      <c r="PO23" s="74"/>
      <c r="PP23" s="74"/>
      <c r="PQ23" s="74"/>
      <c r="PR23" s="74"/>
      <c r="PS23" s="74"/>
      <c r="PT23" s="74"/>
      <c r="PU23" s="74"/>
      <c r="PV23" s="74"/>
      <c r="PW23" s="74"/>
      <c r="PX23" s="74"/>
      <c r="PY23" s="74"/>
      <c r="PZ23" s="74"/>
      <c r="QA23" s="74"/>
      <c r="QB23" s="74"/>
      <c r="QC23" s="74"/>
      <c r="QD23" s="74"/>
      <c r="QE23" s="74"/>
      <c r="QF23" s="74"/>
      <c r="QG23" s="74"/>
    </row>
    <row r="24" spans="1:449" s="54" customFormat="1" ht="15">
      <c r="A24" s="278"/>
      <c r="B24" s="366" t="s">
        <v>205</v>
      </c>
      <c r="C24" s="513" t="s">
        <v>292</v>
      </c>
      <c r="D24" s="513">
        <v>30</v>
      </c>
      <c r="E24" s="60">
        <f t="shared" si="0"/>
        <v>0.48042892694597733</v>
      </c>
      <c r="F24" s="509" t="s">
        <v>30</v>
      </c>
      <c r="G24" s="512">
        <v>100</v>
      </c>
      <c r="H24" s="510">
        <v>6</v>
      </c>
      <c r="I24" s="578">
        <v>25</v>
      </c>
      <c r="J24" s="578">
        <v>25</v>
      </c>
      <c r="K24" s="373">
        <f t="shared" si="4"/>
        <v>0</v>
      </c>
      <c r="L24" s="514">
        <f t="shared" si="1"/>
        <v>600</v>
      </c>
      <c r="M24" s="853">
        <v>621.63574194440457</v>
      </c>
      <c r="N24" s="579">
        <v>500</v>
      </c>
      <c r="O24" s="373">
        <f t="shared" si="5"/>
        <v>2500</v>
      </c>
      <c r="P24" s="373">
        <f t="shared" si="16"/>
        <v>0</v>
      </c>
      <c r="Q24" s="373">
        <f t="shared" si="10"/>
        <v>2500</v>
      </c>
      <c r="R24" s="373">
        <v>0</v>
      </c>
      <c r="S24" s="373">
        <f t="shared" si="11"/>
        <v>3621.6357419444048</v>
      </c>
      <c r="T24" s="373">
        <f t="shared" si="12"/>
        <v>3621.6357419444048</v>
      </c>
      <c r="U24" s="373">
        <v>11.4</v>
      </c>
      <c r="V24" s="373">
        <f t="shared" si="13"/>
        <v>3359.5878867758856</v>
      </c>
      <c r="W24" s="373">
        <f t="shared" si="14"/>
        <v>3359.5878867758856</v>
      </c>
      <c r="X24" s="373">
        <f t="shared" si="7"/>
        <v>13079.893092555687</v>
      </c>
      <c r="Y24" s="373">
        <f t="shared" si="2"/>
        <v>9.9538787540528748</v>
      </c>
      <c r="Z24" s="373">
        <f t="shared" si="17"/>
        <v>5972.3272524317244</v>
      </c>
      <c r="AA24" s="47">
        <f t="shared" si="8"/>
        <v>1.7776963882802961</v>
      </c>
      <c r="AB24" s="47">
        <f t="shared" si="15"/>
        <v>5.8487688765563703</v>
      </c>
      <c r="AC24" s="47"/>
      <c r="AD24" s="47"/>
      <c r="AE24" s="74"/>
      <c r="AF24" s="74"/>
      <c r="AG24" s="74"/>
      <c r="AH24" s="74"/>
      <c r="AI24" s="74"/>
      <c r="AJ24" s="74"/>
      <c r="AK24" s="74"/>
      <c r="AL24" s="74"/>
      <c r="AM24" s="74"/>
      <c r="AN24" s="74"/>
      <c r="AO24" s="74"/>
      <c r="AP24" s="74"/>
      <c r="AQ24" s="74"/>
      <c r="AR24" s="74"/>
      <c r="AS24" s="74"/>
      <c r="AT24" s="74"/>
      <c r="AU24" s="74"/>
      <c r="AV24" s="74"/>
      <c r="AW24" s="74"/>
      <c r="AX24" s="74"/>
      <c r="AY24" s="74"/>
      <c r="AZ24" s="74"/>
      <c r="BA24" s="74"/>
      <c r="BB24" s="74"/>
      <c r="BC24" s="74"/>
      <c r="BD24" s="74"/>
      <c r="BE24" s="74"/>
      <c r="BF24" s="74"/>
      <c r="BG24" s="74"/>
      <c r="BH24" s="74"/>
      <c r="BI24" s="74"/>
      <c r="BJ24" s="74"/>
      <c r="BK24" s="74"/>
      <c r="BL24" s="74"/>
      <c r="BM24" s="74"/>
      <c r="BN24" s="74"/>
      <c r="BO24" s="74"/>
      <c r="BP24" s="74"/>
      <c r="BQ24" s="74"/>
      <c r="BR24" s="74"/>
      <c r="BS24" s="74"/>
      <c r="BT24" s="74"/>
      <c r="BU24" s="74"/>
      <c r="BV24" s="74"/>
      <c r="BW24" s="74"/>
      <c r="BX24" s="74"/>
      <c r="BY24" s="74"/>
      <c r="BZ24" s="74"/>
      <c r="CA24" s="74"/>
      <c r="CB24" s="74"/>
      <c r="CC24" s="74"/>
      <c r="CD24" s="74"/>
      <c r="CE24" s="74"/>
      <c r="CF24" s="74"/>
      <c r="CG24" s="74"/>
      <c r="CH24" s="74"/>
      <c r="CI24" s="74"/>
      <c r="CJ24" s="74"/>
      <c r="CK24" s="74"/>
      <c r="CL24" s="74"/>
      <c r="CM24" s="74"/>
      <c r="CN24" s="74"/>
      <c r="CO24" s="74"/>
      <c r="CP24" s="74"/>
      <c r="CQ24" s="74"/>
      <c r="CR24" s="74"/>
      <c r="CS24" s="74"/>
      <c r="CT24" s="74"/>
      <c r="CU24" s="74"/>
      <c r="CV24" s="74"/>
      <c r="CW24" s="74"/>
      <c r="CX24" s="74"/>
      <c r="CY24" s="74"/>
      <c r="CZ24" s="74"/>
      <c r="DA24" s="74"/>
      <c r="DB24" s="74"/>
      <c r="DC24" s="74"/>
      <c r="DD24" s="74"/>
      <c r="DE24" s="74"/>
      <c r="DF24" s="74"/>
      <c r="DG24" s="74"/>
      <c r="DH24" s="74"/>
      <c r="DI24" s="74"/>
      <c r="DJ24" s="74"/>
      <c r="DK24" s="74"/>
      <c r="DL24" s="74"/>
      <c r="DM24" s="74"/>
      <c r="DN24" s="74"/>
      <c r="DO24" s="74"/>
      <c r="DP24" s="74"/>
      <c r="DQ24" s="74"/>
      <c r="DR24" s="74"/>
      <c r="DS24" s="74"/>
      <c r="DT24" s="74"/>
      <c r="DU24" s="74"/>
      <c r="DV24" s="74"/>
      <c r="DW24" s="74"/>
      <c r="DX24" s="74"/>
      <c r="DY24" s="74"/>
      <c r="DZ24" s="74"/>
      <c r="EA24" s="74"/>
      <c r="EB24" s="74"/>
      <c r="EC24" s="74"/>
      <c r="ED24" s="74"/>
      <c r="EE24" s="74"/>
      <c r="EF24" s="74"/>
      <c r="EG24" s="74"/>
      <c r="EH24" s="74"/>
      <c r="EI24" s="74"/>
      <c r="EJ24" s="74"/>
      <c r="EK24" s="74"/>
      <c r="EL24" s="74"/>
      <c r="EM24" s="74"/>
      <c r="EN24" s="74"/>
      <c r="EO24" s="74"/>
      <c r="EP24" s="74"/>
      <c r="EQ24" s="74"/>
      <c r="ER24" s="74"/>
      <c r="ES24" s="74"/>
      <c r="ET24" s="74"/>
      <c r="EU24" s="74"/>
      <c r="EV24" s="74"/>
      <c r="EW24" s="74"/>
      <c r="EX24" s="74"/>
      <c r="EY24" s="74"/>
      <c r="EZ24" s="74"/>
      <c r="FA24" s="74"/>
      <c r="FB24" s="74"/>
      <c r="FC24" s="74"/>
      <c r="FD24" s="74"/>
      <c r="FE24" s="74"/>
      <c r="FF24" s="74"/>
      <c r="FG24" s="74"/>
      <c r="FH24" s="74"/>
      <c r="FI24" s="74"/>
      <c r="FJ24" s="74"/>
      <c r="FK24" s="74"/>
      <c r="FL24" s="74"/>
      <c r="FM24" s="74"/>
      <c r="FN24" s="74"/>
      <c r="FO24" s="74"/>
      <c r="FP24" s="74"/>
      <c r="FQ24" s="74"/>
      <c r="FR24" s="74"/>
      <c r="FS24" s="74"/>
      <c r="FT24" s="74"/>
      <c r="FU24" s="74"/>
      <c r="FV24" s="74"/>
      <c r="FW24" s="74"/>
      <c r="FX24" s="74"/>
      <c r="FY24" s="74"/>
      <c r="FZ24" s="74"/>
      <c r="GA24" s="74"/>
      <c r="GB24" s="74"/>
      <c r="GC24" s="74"/>
      <c r="GD24" s="74"/>
      <c r="GE24" s="74"/>
      <c r="GF24" s="74"/>
      <c r="GG24" s="74"/>
      <c r="GH24" s="74"/>
      <c r="GI24" s="74"/>
      <c r="GJ24" s="74"/>
      <c r="GK24" s="74"/>
      <c r="GL24" s="74"/>
      <c r="GM24" s="74"/>
      <c r="GN24" s="74"/>
      <c r="GO24" s="74"/>
      <c r="GP24" s="74"/>
      <c r="GQ24" s="74"/>
      <c r="GR24" s="74"/>
      <c r="GS24" s="74"/>
      <c r="GT24" s="74"/>
      <c r="GU24" s="74"/>
      <c r="GV24" s="74"/>
      <c r="GW24" s="74"/>
      <c r="GX24" s="74"/>
      <c r="GY24" s="74"/>
      <c r="GZ24" s="74"/>
      <c r="HA24" s="74"/>
      <c r="HB24" s="74"/>
      <c r="HC24" s="74"/>
      <c r="HD24" s="74"/>
      <c r="HE24" s="74"/>
      <c r="HF24" s="74"/>
      <c r="HG24" s="74"/>
      <c r="HH24" s="74"/>
      <c r="HI24" s="74"/>
      <c r="HJ24" s="74"/>
      <c r="HK24" s="74"/>
      <c r="HL24" s="74"/>
      <c r="HM24" s="74"/>
      <c r="HN24" s="74"/>
      <c r="HO24" s="74"/>
      <c r="HP24" s="74"/>
      <c r="HQ24" s="74"/>
      <c r="HR24" s="74"/>
      <c r="HS24" s="74"/>
      <c r="HT24" s="74"/>
      <c r="HU24" s="74"/>
      <c r="HV24" s="74"/>
      <c r="HW24" s="74"/>
      <c r="HX24" s="74"/>
      <c r="HY24" s="74"/>
      <c r="HZ24" s="74"/>
      <c r="IA24" s="74"/>
      <c r="IB24" s="74"/>
      <c r="IC24" s="74"/>
      <c r="ID24" s="74"/>
      <c r="IE24" s="74"/>
      <c r="IF24" s="74"/>
      <c r="IG24" s="74"/>
      <c r="IH24" s="74"/>
      <c r="II24" s="74"/>
      <c r="IJ24" s="74"/>
      <c r="IK24" s="74"/>
      <c r="IL24" s="74"/>
      <c r="IM24" s="74"/>
      <c r="IN24" s="74"/>
      <c r="IO24" s="74"/>
      <c r="IP24" s="74"/>
      <c r="IQ24" s="74"/>
      <c r="IR24" s="74"/>
      <c r="IS24" s="74"/>
      <c r="IT24" s="74"/>
      <c r="IU24" s="74"/>
      <c r="IV24" s="74"/>
      <c r="IW24" s="74"/>
      <c r="IX24" s="74"/>
      <c r="IY24" s="74"/>
      <c r="IZ24" s="74"/>
      <c r="JA24" s="74"/>
      <c r="JB24" s="74"/>
      <c r="JC24" s="74"/>
      <c r="JD24" s="74"/>
      <c r="JE24" s="74"/>
      <c r="JF24" s="74"/>
      <c r="JG24" s="74"/>
      <c r="JH24" s="74"/>
      <c r="JI24" s="74"/>
      <c r="JJ24" s="74"/>
      <c r="JK24" s="74"/>
      <c r="JL24" s="74"/>
      <c r="JM24" s="74"/>
      <c r="JN24" s="74"/>
      <c r="JO24" s="74"/>
      <c r="JP24" s="74"/>
      <c r="JQ24" s="74"/>
      <c r="JR24" s="74"/>
      <c r="JS24" s="74"/>
      <c r="JT24" s="74"/>
      <c r="JU24" s="74"/>
      <c r="JV24" s="74"/>
      <c r="JW24" s="74"/>
      <c r="JX24" s="74"/>
      <c r="JY24" s="74"/>
      <c r="JZ24" s="74"/>
      <c r="KA24" s="74"/>
      <c r="KB24" s="74"/>
      <c r="KC24" s="74"/>
      <c r="KD24" s="74"/>
      <c r="KE24" s="74"/>
      <c r="KF24" s="74"/>
      <c r="KG24" s="74"/>
      <c r="KH24" s="74"/>
      <c r="KI24" s="74"/>
      <c r="KJ24" s="74"/>
      <c r="KK24" s="74"/>
      <c r="KL24" s="74"/>
      <c r="KM24" s="74"/>
      <c r="KN24" s="74"/>
      <c r="KO24" s="74"/>
      <c r="KP24" s="74"/>
      <c r="KQ24" s="74"/>
      <c r="KR24" s="74"/>
      <c r="KS24" s="74"/>
      <c r="KT24" s="74"/>
      <c r="KU24" s="74"/>
      <c r="KV24" s="74"/>
      <c r="KW24" s="74"/>
      <c r="KX24" s="74"/>
      <c r="KY24" s="74"/>
      <c r="KZ24" s="74"/>
      <c r="LA24" s="74"/>
      <c r="LB24" s="74"/>
      <c r="LC24" s="74"/>
      <c r="LD24" s="74"/>
      <c r="LE24" s="74"/>
      <c r="LF24" s="74"/>
      <c r="LG24" s="74"/>
      <c r="LH24" s="74"/>
      <c r="LI24" s="74"/>
      <c r="LJ24" s="74"/>
      <c r="LK24" s="74"/>
      <c r="LL24" s="74"/>
      <c r="LM24" s="74"/>
      <c r="LN24" s="74"/>
      <c r="LO24" s="74"/>
      <c r="LP24" s="74"/>
      <c r="LQ24" s="74"/>
      <c r="LR24" s="74"/>
      <c r="LS24" s="74"/>
      <c r="LT24" s="74"/>
      <c r="LU24" s="74"/>
      <c r="LV24" s="74"/>
      <c r="LW24" s="74"/>
      <c r="LX24" s="74"/>
      <c r="LY24" s="74"/>
      <c r="LZ24" s="74"/>
      <c r="MA24" s="74"/>
      <c r="MB24" s="74"/>
      <c r="MC24" s="74"/>
      <c r="MD24" s="74"/>
      <c r="ME24" s="74"/>
      <c r="MF24" s="74"/>
      <c r="MG24" s="74"/>
      <c r="MH24" s="74"/>
      <c r="MI24" s="74"/>
      <c r="MJ24" s="74"/>
      <c r="MK24" s="74"/>
      <c r="ML24" s="74"/>
      <c r="MM24" s="74"/>
      <c r="MN24" s="74"/>
      <c r="MO24" s="74"/>
      <c r="MP24" s="74"/>
      <c r="MQ24" s="74"/>
      <c r="MR24" s="74"/>
      <c r="MS24" s="74"/>
      <c r="MT24" s="74"/>
      <c r="MU24" s="74"/>
      <c r="MV24" s="74"/>
      <c r="MW24" s="74"/>
      <c r="MX24" s="74"/>
      <c r="MY24" s="74"/>
      <c r="MZ24" s="74"/>
      <c r="NA24" s="74"/>
      <c r="NB24" s="74"/>
      <c r="NC24" s="74"/>
      <c r="ND24" s="74"/>
      <c r="NE24" s="74"/>
      <c r="NF24" s="74"/>
      <c r="NG24" s="74"/>
      <c r="NH24" s="74"/>
      <c r="NI24" s="74"/>
      <c r="NJ24" s="74"/>
      <c r="NK24" s="74"/>
      <c r="NL24" s="74"/>
      <c r="NM24" s="74"/>
      <c r="NN24" s="74"/>
      <c r="NO24" s="74"/>
      <c r="NP24" s="74"/>
      <c r="NQ24" s="74"/>
      <c r="NR24" s="74"/>
      <c r="NS24" s="74"/>
      <c r="NT24" s="74"/>
      <c r="NU24" s="74"/>
      <c r="NV24" s="74"/>
      <c r="NW24" s="74"/>
      <c r="NX24" s="74"/>
      <c r="NY24" s="74"/>
      <c r="NZ24" s="74"/>
      <c r="OA24" s="74"/>
      <c r="OB24" s="74"/>
      <c r="OC24" s="74"/>
      <c r="OD24" s="74"/>
      <c r="OE24" s="74"/>
      <c r="OF24" s="74"/>
      <c r="OG24" s="74"/>
      <c r="OH24" s="74"/>
      <c r="OI24" s="74"/>
      <c r="OJ24" s="74"/>
      <c r="OK24" s="74"/>
      <c r="OL24" s="74"/>
      <c r="OM24" s="74"/>
      <c r="ON24" s="74"/>
      <c r="OO24" s="74"/>
      <c r="OP24" s="74"/>
      <c r="OQ24" s="74"/>
      <c r="OR24" s="74"/>
      <c r="OS24" s="74"/>
      <c r="OT24" s="74"/>
      <c r="OU24" s="74"/>
      <c r="OV24" s="74"/>
      <c r="OW24" s="74"/>
      <c r="OX24" s="74"/>
      <c r="OY24" s="74"/>
      <c r="OZ24" s="74"/>
      <c r="PA24" s="74"/>
      <c r="PB24" s="74"/>
      <c r="PC24" s="74"/>
      <c r="PD24" s="74"/>
      <c r="PE24" s="74"/>
      <c r="PF24" s="74"/>
      <c r="PG24" s="74"/>
      <c r="PH24" s="74"/>
      <c r="PI24" s="74"/>
      <c r="PJ24" s="74"/>
      <c r="PK24" s="74"/>
      <c r="PL24" s="74"/>
      <c r="PM24" s="74"/>
      <c r="PN24" s="74"/>
      <c r="PO24" s="74"/>
      <c r="PP24" s="74"/>
      <c r="PQ24" s="74"/>
      <c r="PR24" s="74"/>
      <c r="PS24" s="74"/>
      <c r="PT24" s="74"/>
      <c r="PU24" s="74"/>
      <c r="PV24" s="74"/>
      <c r="PW24" s="74"/>
      <c r="PX24" s="74"/>
      <c r="PY24" s="74"/>
      <c r="PZ24" s="74"/>
      <c r="QA24" s="74"/>
      <c r="QB24" s="74"/>
      <c r="QC24" s="74"/>
      <c r="QD24" s="74"/>
      <c r="QE24" s="74"/>
      <c r="QF24" s="74"/>
      <c r="QG24" s="74"/>
    </row>
    <row r="25" spans="1:449" s="54" customFormat="1" ht="15">
      <c r="A25" s="278"/>
      <c r="B25" s="366" t="s">
        <v>205</v>
      </c>
      <c r="C25" s="513" t="s">
        <v>293</v>
      </c>
      <c r="D25" s="513">
        <v>25</v>
      </c>
      <c r="E25" s="60">
        <f t="shared" si="0"/>
        <v>8.0071487824329546E-2</v>
      </c>
      <c r="F25" s="509" t="s">
        <v>30</v>
      </c>
      <c r="G25" s="512">
        <v>20</v>
      </c>
      <c r="H25" s="510">
        <v>6</v>
      </c>
      <c r="I25" s="578">
        <v>25</v>
      </c>
      <c r="J25" s="578">
        <v>25</v>
      </c>
      <c r="K25" s="373">
        <f t="shared" si="4"/>
        <v>0</v>
      </c>
      <c r="L25" s="514">
        <f t="shared" si="1"/>
        <v>120</v>
      </c>
      <c r="M25" s="853">
        <v>124.32714838888093</v>
      </c>
      <c r="N25" s="579">
        <v>100</v>
      </c>
      <c r="O25" s="373">
        <f t="shared" si="5"/>
        <v>500</v>
      </c>
      <c r="P25" s="373">
        <f t="shared" si="16"/>
        <v>0</v>
      </c>
      <c r="Q25" s="373">
        <f t="shared" si="10"/>
        <v>500</v>
      </c>
      <c r="R25" s="373">
        <v>0</v>
      </c>
      <c r="S25" s="373">
        <f t="shared" si="11"/>
        <v>724.32714838888091</v>
      </c>
      <c r="T25" s="373">
        <f t="shared" si="12"/>
        <v>724.32714838888091</v>
      </c>
      <c r="U25" s="373">
        <v>11.4</v>
      </c>
      <c r="V25" s="373">
        <f t="shared" si="13"/>
        <v>671.91757735517706</v>
      </c>
      <c r="W25" s="373">
        <f t="shared" si="14"/>
        <v>671.91757735517706</v>
      </c>
      <c r="X25" s="373">
        <f t="shared" si="7"/>
        <v>2476.0113547833571</v>
      </c>
      <c r="Y25" s="373">
        <f t="shared" si="2"/>
        <v>9.0161802154272248</v>
      </c>
      <c r="Z25" s="373">
        <f t="shared" si="17"/>
        <v>1081.941625851267</v>
      </c>
      <c r="AA25" s="47">
        <f t="shared" si="8"/>
        <v>1.6102296804171121</v>
      </c>
      <c r="AB25" s="47">
        <f t="shared" si="15"/>
        <v>5.4562453294503079</v>
      </c>
      <c r="AC25" s="47"/>
      <c r="AD25" s="47"/>
      <c r="AE25" s="74"/>
      <c r="AF25" s="74"/>
      <c r="AG25" s="74"/>
      <c r="AH25" s="74"/>
      <c r="AI25" s="74"/>
      <c r="AJ25" s="74"/>
      <c r="AK25" s="74"/>
      <c r="AL25" s="74"/>
      <c r="AM25" s="74"/>
      <c r="AN25" s="74"/>
      <c r="AO25" s="74"/>
      <c r="AP25" s="74"/>
      <c r="AQ25" s="74"/>
      <c r="AR25" s="74"/>
      <c r="AS25" s="74"/>
      <c r="AT25" s="74"/>
      <c r="AU25" s="74"/>
      <c r="AV25" s="74"/>
      <c r="AW25" s="74"/>
      <c r="AX25" s="74"/>
      <c r="AY25" s="74"/>
      <c r="AZ25" s="74"/>
      <c r="BA25" s="74"/>
      <c r="BB25" s="74"/>
      <c r="BC25" s="74"/>
      <c r="BD25" s="74"/>
      <c r="BE25" s="74"/>
      <c r="BF25" s="74"/>
      <c r="BG25" s="74"/>
      <c r="BH25" s="74"/>
      <c r="BI25" s="74"/>
      <c r="BJ25" s="74"/>
      <c r="BK25" s="74"/>
      <c r="BL25" s="74"/>
      <c r="BM25" s="74"/>
      <c r="BN25" s="74"/>
      <c r="BO25" s="74"/>
      <c r="BP25" s="74"/>
      <c r="BQ25" s="74"/>
      <c r="BR25" s="74"/>
      <c r="BS25" s="74"/>
      <c r="BT25" s="74"/>
      <c r="BU25" s="74"/>
      <c r="BV25" s="74"/>
      <c r="BW25" s="74"/>
      <c r="BX25" s="74"/>
      <c r="BY25" s="74"/>
      <c r="BZ25" s="74"/>
      <c r="CA25" s="74"/>
      <c r="CB25" s="74"/>
      <c r="CC25" s="74"/>
      <c r="CD25" s="74"/>
      <c r="CE25" s="74"/>
      <c r="CF25" s="74"/>
      <c r="CG25" s="74"/>
      <c r="CH25" s="74"/>
      <c r="CI25" s="74"/>
      <c r="CJ25" s="74"/>
      <c r="CK25" s="74"/>
      <c r="CL25" s="74"/>
      <c r="CM25" s="74"/>
      <c r="CN25" s="74"/>
      <c r="CO25" s="74"/>
      <c r="CP25" s="74"/>
      <c r="CQ25" s="74"/>
      <c r="CR25" s="74"/>
      <c r="CS25" s="74"/>
      <c r="CT25" s="74"/>
      <c r="CU25" s="74"/>
      <c r="CV25" s="74"/>
      <c r="CW25" s="74"/>
      <c r="CX25" s="74"/>
      <c r="CY25" s="74"/>
      <c r="CZ25" s="74"/>
      <c r="DA25" s="74"/>
      <c r="DB25" s="74"/>
      <c r="DC25" s="74"/>
      <c r="DD25" s="74"/>
      <c r="DE25" s="74"/>
      <c r="DF25" s="74"/>
      <c r="DG25" s="74"/>
      <c r="DH25" s="74"/>
      <c r="DI25" s="74"/>
      <c r="DJ25" s="74"/>
      <c r="DK25" s="74"/>
      <c r="DL25" s="74"/>
      <c r="DM25" s="74"/>
      <c r="DN25" s="74"/>
      <c r="DO25" s="74"/>
      <c r="DP25" s="74"/>
      <c r="DQ25" s="74"/>
      <c r="DR25" s="74"/>
      <c r="DS25" s="74"/>
      <c r="DT25" s="74"/>
      <c r="DU25" s="74"/>
      <c r="DV25" s="74"/>
      <c r="DW25" s="74"/>
      <c r="DX25" s="74"/>
      <c r="DY25" s="74"/>
      <c r="DZ25" s="74"/>
      <c r="EA25" s="74"/>
      <c r="EB25" s="74"/>
      <c r="EC25" s="74"/>
      <c r="ED25" s="74"/>
      <c r="EE25" s="74"/>
      <c r="EF25" s="74"/>
      <c r="EG25" s="74"/>
      <c r="EH25" s="74"/>
      <c r="EI25" s="74"/>
      <c r="EJ25" s="74"/>
      <c r="EK25" s="74"/>
      <c r="EL25" s="74"/>
      <c r="EM25" s="74"/>
      <c r="EN25" s="74"/>
      <c r="EO25" s="74"/>
      <c r="EP25" s="74"/>
      <c r="EQ25" s="74"/>
      <c r="ER25" s="74"/>
      <c r="ES25" s="74"/>
      <c r="ET25" s="74"/>
      <c r="EU25" s="74"/>
      <c r="EV25" s="74"/>
      <c r="EW25" s="74"/>
      <c r="EX25" s="74"/>
      <c r="EY25" s="74"/>
      <c r="EZ25" s="74"/>
      <c r="FA25" s="74"/>
      <c r="FB25" s="74"/>
      <c r="FC25" s="74"/>
      <c r="FD25" s="74"/>
      <c r="FE25" s="74"/>
      <c r="FF25" s="74"/>
      <c r="FG25" s="74"/>
      <c r="FH25" s="74"/>
      <c r="FI25" s="74"/>
      <c r="FJ25" s="74"/>
      <c r="FK25" s="74"/>
      <c r="FL25" s="74"/>
      <c r="FM25" s="74"/>
      <c r="FN25" s="74"/>
      <c r="FO25" s="74"/>
      <c r="FP25" s="74"/>
      <c r="FQ25" s="74"/>
      <c r="FR25" s="74"/>
      <c r="FS25" s="74"/>
      <c r="FT25" s="74"/>
      <c r="FU25" s="74"/>
      <c r="FV25" s="74"/>
      <c r="FW25" s="74"/>
      <c r="FX25" s="74"/>
      <c r="FY25" s="74"/>
      <c r="FZ25" s="74"/>
      <c r="GA25" s="74"/>
      <c r="GB25" s="74"/>
      <c r="GC25" s="74"/>
      <c r="GD25" s="74"/>
      <c r="GE25" s="74"/>
      <c r="GF25" s="74"/>
      <c r="GG25" s="74"/>
      <c r="GH25" s="74"/>
      <c r="GI25" s="74"/>
      <c r="GJ25" s="74"/>
      <c r="GK25" s="74"/>
      <c r="GL25" s="74"/>
      <c r="GM25" s="74"/>
      <c r="GN25" s="74"/>
      <c r="GO25" s="74"/>
      <c r="GP25" s="74"/>
      <c r="GQ25" s="74"/>
      <c r="GR25" s="74"/>
      <c r="GS25" s="74"/>
      <c r="GT25" s="74"/>
      <c r="GU25" s="74"/>
      <c r="GV25" s="74"/>
      <c r="GW25" s="74"/>
      <c r="GX25" s="74"/>
      <c r="GY25" s="74"/>
      <c r="GZ25" s="74"/>
      <c r="HA25" s="74"/>
      <c r="HB25" s="74"/>
      <c r="HC25" s="74"/>
      <c r="HD25" s="74"/>
      <c r="HE25" s="74"/>
      <c r="HF25" s="74"/>
      <c r="HG25" s="74"/>
      <c r="HH25" s="74"/>
      <c r="HI25" s="74"/>
      <c r="HJ25" s="74"/>
      <c r="HK25" s="74"/>
      <c r="HL25" s="74"/>
      <c r="HM25" s="74"/>
      <c r="HN25" s="74"/>
      <c r="HO25" s="74"/>
      <c r="HP25" s="74"/>
      <c r="HQ25" s="74"/>
      <c r="HR25" s="74"/>
      <c r="HS25" s="74"/>
      <c r="HT25" s="74"/>
      <c r="HU25" s="74"/>
      <c r="HV25" s="74"/>
      <c r="HW25" s="74"/>
      <c r="HX25" s="74"/>
      <c r="HY25" s="74"/>
      <c r="HZ25" s="74"/>
      <c r="IA25" s="74"/>
      <c r="IB25" s="74"/>
      <c r="IC25" s="74"/>
      <c r="ID25" s="74"/>
      <c r="IE25" s="74"/>
      <c r="IF25" s="74"/>
      <c r="IG25" s="74"/>
      <c r="IH25" s="74"/>
      <c r="II25" s="74"/>
      <c r="IJ25" s="74"/>
      <c r="IK25" s="74"/>
      <c r="IL25" s="74"/>
      <c r="IM25" s="74"/>
      <c r="IN25" s="74"/>
      <c r="IO25" s="74"/>
      <c r="IP25" s="74"/>
      <c r="IQ25" s="74"/>
      <c r="IR25" s="74"/>
      <c r="IS25" s="74"/>
      <c r="IT25" s="74"/>
      <c r="IU25" s="74"/>
      <c r="IV25" s="74"/>
      <c r="IW25" s="74"/>
      <c r="IX25" s="74"/>
      <c r="IY25" s="74"/>
      <c r="IZ25" s="74"/>
      <c r="JA25" s="74"/>
      <c r="JB25" s="74"/>
      <c r="JC25" s="74"/>
      <c r="JD25" s="74"/>
      <c r="JE25" s="74"/>
      <c r="JF25" s="74"/>
      <c r="JG25" s="74"/>
      <c r="JH25" s="74"/>
      <c r="JI25" s="74"/>
      <c r="JJ25" s="74"/>
      <c r="JK25" s="74"/>
      <c r="JL25" s="74"/>
      <c r="JM25" s="74"/>
      <c r="JN25" s="74"/>
      <c r="JO25" s="74"/>
      <c r="JP25" s="74"/>
      <c r="JQ25" s="74"/>
      <c r="JR25" s="74"/>
      <c r="JS25" s="74"/>
      <c r="JT25" s="74"/>
      <c r="JU25" s="74"/>
      <c r="JV25" s="74"/>
      <c r="JW25" s="74"/>
      <c r="JX25" s="74"/>
      <c r="JY25" s="74"/>
      <c r="JZ25" s="74"/>
      <c r="KA25" s="74"/>
      <c r="KB25" s="74"/>
      <c r="KC25" s="74"/>
      <c r="KD25" s="74"/>
      <c r="KE25" s="74"/>
      <c r="KF25" s="74"/>
      <c r="KG25" s="74"/>
      <c r="KH25" s="74"/>
      <c r="KI25" s="74"/>
      <c r="KJ25" s="74"/>
      <c r="KK25" s="74"/>
      <c r="KL25" s="74"/>
      <c r="KM25" s="74"/>
      <c r="KN25" s="74"/>
      <c r="KO25" s="74"/>
      <c r="KP25" s="74"/>
      <c r="KQ25" s="74"/>
      <c r="KR25" s="74"/>
      <c r="KS25" s="74"/>
      <c r="KT25" s="74"/>
      <c r="KU25" s="74"/>
      <c r="KV25" s="74"/>
      <c r="KW25" s="74"/>
      <c r="KX25" s="74"/>
      <c r="KY25" s="74"/>
      <c r="KZ25" s="74"/>
      <c r="LA25" s="74"/>
      <c r="LB25" s="74"/>
      <c r="LC25" s="74"/>
      <c r="LD25" s="74"/>
      <c r="LE25" s="74"/>
      <c r="LF25" s="74"/>
      <c r="LG25" s="74"/>
      <c r="LH25" s="74"/>
      <c r="LI25" s="74"/>
      <c r="LJ25" s="74"/>
      <c r="LK25" s="74"/>
      <c r="LL25" s="74"/>
      <c r="LM25" s="74"/>
      <c r="LN25" s="74"/>
      <c r="LO25" s="74"/>
      <c r="LP25" s="74"/>
      <c r="LQ25" s="74"/>
      <c r="LR25" s="74"/>
      <c r="LS25" s="74"/>
      <c r="LT25" s="74"/>
      <c r="LU25" s="74"/>
      <c r="LV25" s="74"/>
      <c r="LW25" s="74"/>
      <c r="LX25" s="74"/>
      <c r="LY25" s="74"/>
      <c r="LZ25" s="74"/>
      <c r="MA25" s="74"/>
      <c r="MB25" s="74"/>
      <c r="MC25" s="74"/>
      <c r="MD25" s="74"/>
      <c r="ME25" s="74"/>
      <c r="MF25" s="74"/>
      <c r="MG25" s="74"/>
      <c r="MH25" s="74"/>
      <c r="MI25" s="74"/>
      <c r="MJ25" s="74"/>
      <c r="MK25" s="74"/>
      <c r="ML25" s="74"/>
      <c r="MM25" s="74"/>
      <c r="MN25" s="74"/>
      <c r="MO25" s="74"/>
      <c r="MP25" s="74"/>
      <c r="MQ25" s="74"/>
      <c r="MR25" s="74"/>
      <c r="MS25" s="74"/>
      <c r="MT25" s="74"/>
      <c r="MU25" s="74"/>
      <c r="MV25" s="74"/>
      <c r="MW25" s="74"/>
      <c r="MX25" s="74"/>
      <c r="MY25" s="74"/>
      <c r="MZ25" s="74"/>
      <c r="NA25" s="74"/>
      <c r="NB25" s="74"/>
      <c r="NC25" s="74"/>
      <c r="ND25" s="74"/>
      <c r="NE25" s="74"/>
      <c r="NF25" s="74"/>
      <c r="NG25" s="74"/>
      <c r="NH25" s="74"/>
      <c r="NI25" s="74"/>
      <c r="NJ25" s="74"/>
      <c r="NK25" s="74"/>
      <c r="NL25" s="74"/>
      <c r="NM25" s="74"/>
      <c r="NN25" s="74"/>
      <c r="NO25" s="74"/>
      <c r="NP25" s="74"/>
      <c r="NQ25" s="74"/>
      <c r="NR25" s="74"/>
      <c r="NS25" s="74"/>
      <c r="NT25" s="74"/>
      <c r="NU25" s="74"/>
      <c r="NV25" s="74"/>
      <c r="NW25" s="74"/>
      <c r="NX25" s="74"/>
      <c r="NY25" s="74"/>
      <c r="NZ25" s="74"/>
      <c r="OA25" s="74"/>
      <c r="OB25" s="74"/>
      <c r="OC25" s="74"/>
      <c r="OD25" s="74"/>
      <c r="OE25" s="74"/>
      <c r="OF25" s="74"/>
      <c r="OG25" s="74"/>
      <c r="OH25" s="74"/>
      <c r="OI25" s="74"/>
      <c r="OJ25" s="74"/>
      <c r="OK25" s="74"/>
      <c r="OL25" s="74"/>
      <c r="OM25" s="74"/>
      <c r="ON25" s="74"/>
      <c r="OO25" s="74"/>
      <c r="OP25" s="74"/>
      <c r="OQ25" s="74"/>
      <c r="OR25" s="74"/>
      <c r="OS25" s="74"/>
      <c r="OT25" s="74"/>
      <c r="OU25" s="74"/>
      <c r="OV25" s="74"/>
      <c r="OW25" s="74"/>
      <c r="OX25" s="74"/>
      <c r="OY25" s="74"/>
      <c r="OZ25" s="74"/>
      <c r="PA25" s="74"/>
      <c r="PB25" s="74"/>
      <c r="PC25" s="74"/>
      <c r="PD25" s="74"/>
      <c r="PE25" s="74"/>
      <c r="PF25" s="74"/>
      <c r="PG25" s="74"/>
      <c r="PH25" s="74"/>
      <c r="PI25" s="74"/>
      <c r="PJ25" s="74"/>
      <c r="PK25" s="74"/>
      <c r="PL25" s="74"/>
      <c r="PM25" s="74"/>
      <c r="PN25" s="74"/>
      <c r="PO25" s="74"/>
      <c r="PP25" s="74"/>
      <c r="PQ25" s="74"/>
      <c r="PR25" s="74"/>
      <c r="PS25" s="74"/>
      <c r="PT25" s="74"/>
      <c r="PU25" s="74"/>
      <c r="PV25" s="74"/>
      <c r="PW25" s="74"/>
      <c r="PX25" s="74"/>
      <c r="PY25" s="74"/>
      <c r="PZ25" s="74"/>
      <c r="QA25" s="74"/>
      <c r="QB25" s="74"/>
      <c r="QC25" s="74"/>
      <c r="QD25" s="74"/>
      <c r="QE25" s="74"/>
      <c r="QF25" s="74"/>
      <c r="QG25" s="74"/>
    </row>
    <row r="26" spans="1:449" s="54" customFormat="1" ht="15">
      <c r="A26" s="278"/>
      <c r="B26" s="366" t="s">
        <v>205</v>
      </c>
      <c r="C26" s="513" t="s">
        <v>294</v>
      </c>
      <c r="D26" s="513">
        <v>30</v>
      </c>
      <c r="E26" s="60">
        <f t="shared" si="0"/>
        <v>0.48042892694597733</v>
      </c>
      <c r="F26" s="509" t="s">
        <v>30</v>
      </c>
      <c r="G26" s="512">
        <v>100</v>
      </c>
      <c r="H26" s="510">
        <v>6</v>
      </c>
      <c r="I26" s="578">
        <v>25</v>
      </c>
      <c r="J26" s="578">
        <v>25</v>
      </c>
      <c r="K26" s="373">
        <f t="shared" si="4"/>
        <v>0</v>
      </c>
      <c r="L26" s="514">
        <f t="shared" si="1"/>
        <v>600</v>
      </c>
      <c r="M26" s="853">
        <v>621.63574194440457</v>
      </c>
      <c r="N26" s="579">
        <v>500</v>
      </c>
      <c r="O26" s="373">
        <f t="shared" si="5"/>
        <v>2500</v>
      </c>
      <c r="P26" s="373">
        <f t="shared" si="16"/>
        <v>0</v>
      </c>
      <c r="Q26" s="373">
        <f t="shared" si="10"/>
        <v>2500</v>
      </c>
      <c r="R26" s="373">
        <v>0</v>
      </c>
      <c r="S26" s="373">
        <f t="shared" si="11"/>
        <v>3621.6357419444048</v>
      </c>
      <c r="T26" s="373">
        <f t="shared" si="12"/>
        <v>3621.6357419444048</v>
      </c>
      <c r="U26" s="373">
        <v>11.4</v>
      </c>
      <c r="V26" s="373">
        <f t="shared" si="13"/>
        <v>3359.5878867758856</v>
      </c>
      <c r="W26" s="373">
        <f t="shared" si="14"/>
        <v>3359.5878867758856</v>
      </c>
      <c r="X26" s="373">
        <f t="shared" si="7"/>
        <v>13079.893092555687</v>
      </c>
      <c r="Y26" s="373">
        <f t="shared" si="2"/>
        <v>9.9538787540528748</v>
      </c>
      <c r="Z26" s="373">
        <f t="shared" si="17"/>
        <v>5972.3272524317244</v>
      </c>
      <c r="AA26" s="47">
        <f t="shared" si="8"/>
        <v>1.7776963882802961</v>
      </c>
      <c r="AB26" s="47">
        <f t="shared" si="15"/>
        <v>5.8487688765563703</v>
      </c>
      <c r="AC26" s="47"/>
      <c r="AD26" s="47"/>
      <c r="AE26" s="74"/>
      <c r="AF26" s="74"/>
      <c r="AG26" s="74"/>
      <c r="AH26" s="74"/>
      <c r="AI26" s="74"/>
      <c r="AJ26" s="74"/>
      <c r="AK26" s="74"/>
      <c r="AL26" s="74"/>
      <c r="AM26" s="74"/>
      <c r="AN26" s="74"/>
      <c r="AO26" s="74"/>
      <c r="AP26" s="74"/>
      <c r="AQ26" s="74"/>
      <c r="AR26" s="74"/>
      <c r="AS26" s="74"/>
      <c r="AT26" s="74"/>
      <c r="AU26" s="74"/>
      <c r="AV26" s="74"/>
      <c r="AW26" s="74"/>
      <c r="AX26" s="74"/>
      <c r="AY26" s="74"/>
      <c r="AZ26" s="74"/>
      <c r="BA26" s="74"/>
      <c r="BB26" s="74"/>
      <c r="BC26" s="74"/>
      <c r="BD26" s="74"/>
      <c r="BE26" s="74"/>
      <c r="BF26" s="74"/>
      <c r="BG26" s="74"/>
      <c r="BH26" s="74"/>
      <c r="BI26" s="74"/>
      <c r="BJ26" s="74"/>
      <c r="BK26" s="74"/>
      <c r="BL26" s="74"/>
      <c r="BM26" s="74"/>
      <c r="BN26" s="74"/>
      <c r="BO26" s="74"/>
      <c r="BP26" s="74"/>
      <c r="BQ26" s="74"/>
      <c r="BR26" s="74"/>
      <c r="BS26" s="74"/>
      <c r="BT26" s="74"/>
      <c r="BU26" s="74"/>
      <c r="BV26" s="74"/>
      <c r="BW26" s="74"/>
      <c r="BX26" s="74"/>
      <c r="BY26" s="74"/>
      <c r="BZ26" s="74"/>
      <c r="CA26" s="74"/>
      <c r="CB26" s="74"/>
      <c r="CC26" s="74"/>
      <c r="CD26" s="74"/>
      <c r="CE26" s="74"/>
      <c r="CF26" s="74"/>
      <c r="CG26" s="74"/>
      <c r="CH26" s="74"/>
      <c r="CI26" s="74"/>
      <c r="CJ26" s="74"/>
      <c r="CK26" s="74"/>
      <c r="CL26" s="74"/>
      <c r="CM26" s="74"/>
      <c r="CN26" s="74"/>
      <c r="CO26" s="74"/>
      <c r="CP26" s="74"/>
      <c r="CQ26" s="74"/>
      <c r="CR26" s="74"/>
      <c r="CS26" s="74"/>
      <c r="CT26" s="74"/>
      <c r="CU26" s="74"/>
      <c r="CV26" s="74"/>
      <c r="CW26" s="74"/>
      <c r="CX26" s="74"/>
      <c r="CY26" s="74"/>
      <c r="CZ26" s="74"/>
      <c r="DA26" s="74"/>
      <c r="DB26" s="74"/>
      <c r="DC26" s="74"/>
      <c r="DD26" s="74"/>
      <c r="DE26" s="74"/>
      <c r="DF26" s="74"/>
      <c r="DG26" s="74"/>
      <c r="DH26" s="74"/>
      <c r="DI26" s="74"/>
      <c r="DJ26" s="74"/>
      <c r="DK26" s="74"/>
      <c r="DL26" s="74"/>
      <c r="DM26" s="74"/>
      <c r="DN26" s="74"/>
      <c r="DO26" s="74"/>
      <c r="DP26" s="74"/>
      <c r="DQ26" s="74"/>
      <c r="DR26" s="74"/>
      <c r="DS26" s="74"/>
      <c r="DT26" s="74"/>
      <c r="DU26" s="74"/>
      <c r="DV26" s="74"/>
      <c r="DW26" s="74"/>
      <c r="DX26" s="74"/>
      <c r="DY26" s="74"/>
      <c r="DZ26" s="74"/>
      <c r="EA26" s="74"/>
      <c r="EB26" s="74"/>
      <c r="EC26" s="74"/>
      <c r="ED26" s="74"/>
      <c r="EE26" s="74"/>
      <c r="EF26" s="74"/>
      <c r="EG26" s="74"/>
      <c r="EH26" s="74"/>
      <c r="EI26" s="74"/>
      <c r="EJ26" s="74"/>
      <c r="EK26" s="74"/>
      <c r="EL26" s="74"/>
      <c r="EM26" s="74"/>
      <c r="EN26" s="74"/>
      <c r="EO26" s="74"/>
      <c r="EP26" s="74"/>
      <c r="EQ26" s="74"/>
      <c r="ER26" s="74"/>
      <c r="ES26" s="74"/>
      <c r="ET26" s="74"/>
      <c r="EU26" s="74"/>
      <c r="EV26" s="74"/>
      <c r="EW26" s="74"/>
      <c r="EX26" s="74"/>
      <c r="EY26" s="74"/>
      <c r="EZ26" s="74"/>
      <c r="FA26" s="74"/>
      <c r="FB26" s="74"/>
      <c r="FC26" s="74"/>
      <c r="FD26" s="74"/>
      <c r="FE26" s="74"/>
      <c r="FF26" s="74"/>
      <c r="FG26" s="74"/>
      <c r="FH26" s="74"/>
      <c r="FI26" s="74"/>
      <c r="FJ26" s="74"/>
      <c r="FK26" s="74"/>
      <c r="FL26" s="74"/>
      <c r="FM26" s="74"/>
      <c r="FN26" s="74"/>
      <c r="FO26" s="74"/>
      <c r="FP26" s="74"/>
      <c r="FQ26" s="74"/>
      <c r="FR26" s="74"/>
      <c r="FS26" s="74"/>
      <c r="FT26" s="74"/>
      <c r="FU26" s="74"/>
      <c r="FV26" s="74"/>
      <c r="FW26" s="74"/>
      <c r="FX26" s="74"/>
      <c r="FY26" s="74"/>
      <c r="FZ26" s="74"/>
      <c r="GA26" s="74"/>
      <c r="GB26" s="74"/>
      <c r="GC26" s="74"/>
      <c r="GD26" s="74"/>
      <c r="GE26" s="74"/>
      <c r="GF26" s="74"/>
      <c r="GG26" s="74"/>
      <c r="GH26" s="74"/>
      <c r="GI26" s="74"/>
      <c r="GJ26" s="74"/>
      <c r="GK26" s="74"/>
      <c r="GL26" s="74"/>
      <c r="GM26" s="74"/>
      <c r="GN26" s="74"/>
      <c r="GO26" s="74"/>
      <c r="GP26" s="74"/>
      <c r="GQ26" s="74"/>
      <c r="GR26" s="74"/>
      <c r="GS26" s="74"/>
      <c r="GT26" s="74"/>
      <c r="GU26" s="74"/>
      <c r="GV26" s="74"/>
      <c r="GW26" s="74"/>
      <c r="GX26" s="74"/>
      <c r="GY26" s="74"/>
      <c r="GZ26" s="74"/>
      <c r="HA26" s="74"/>
      <c r="HB26" s="74"/>
      <c r="HC26" s="74"/>
      <c r="HD26" s="74"/>
      <c r="HE26" s="74"/>
      <c r="HF26" s="74"/>
      <c r="HG26" s="74"/>
      <c r="HH26" s="74"/>
      <c r="HI26" s="74"/>
      <c r="HJ26" s="74"/>
      <c r="HK26" s="74"/>
      <c r="HL26" s="74"/>
      <c r="HM26" s="74"/>
      <c r="HN26" s="74"/>
      <c r="HO26" s="74"/>
      <c r="HP26" s="74"/>
      <c r="HQ26" s="74"/>
      <c r="HR26" s="74"/>
      <c r="HS26" s="74"/>
      <c r="HT26" s="74"/>
      <c r="HU26" s="74"/>
      <c r="HV26" s="74"/>
      <c r="HW26" s="74"/>
      <c r="HX26" s="74"/>
      <c r="HY26" s="74"/>
      <c r="HZ26" s="74"/>
      <c r="IA26" s="74"/>
      <c r="IB26" s="74"/>
      <c r="IC26" s="74"/>
      <c r="ID26" s="74"/>
      <c r="IE26" s="74"/>
      <c r="IF26" s="74"/>
      <c r="IG26" s="74"/>
      <c r="IH26" s="74"/>
      <c r="II26" s="74"/>
      <c r="IJ26" s="74"/>
      <c r="IK26" s="74"/>
      <c r="IL26" s="74"/>
      <c r="IM26" s="74"/>
      <c r="IN26" s="74"/>
      <c r="IO26" s="74"/>
      <c r="IP26" s="74"/>
      <c r="IQ26" s="74"/>
      <c r="IR26" s="74"/>
      <c r="IS26" s="74"/>
      <c r="IT26" s="74"/>
      <c r="IU26" s="74"/>
      <c r="IV26" s="74"/>
      <c r="IW26" s="74"/>
      <c r="IX26" s="74"/>
      <c r="IY26" s="74"/>
      <c r="IZ26" s="74"/>
      <c r="JA26" s="74"/>
      <c r="JB26" s="74"/>
      <c r="JC26" s="74"/>
      <c r="JD26" s="74"/>
      <c r="JE26" s="74"/>
      <c r="JF26" s="74"/>
      <c r="JG26" s="74"/>
      <c r="JH26" s="74"/>
      <c r="JI26" s="74"/>
      <c r="JJ26" s="74"/>
      <c r="JK26" s="74"/>
      <c r="JL26" s="74"/>
      <c r="JM26" s="74"/>
      <c r="JN26" s="74"/>
      <c r="JO26" s="74"/>
      <c r="JP26" s="74"/>
      <c r="JQ26" s="74"/>
      <c r="JR26" s="74"/>
      <c r="JS26" s="74"/>
      <c r="JT26" s="74"/>
      <c r="JU26" s="74"/>
      <c r="JV26" s="74"/>
      <c r="JW26" s="74"/>
      <c r="JX26" s="74"/>
      <c r="JY26" s="74"/>
      <c r="JZ26" s="74"/>
      <c r="KA26" s="74"/>
      <c r="KB26" s="74"/>
      <c r="KC26" s="74"/>
      <c r="KD26" s="74"/>
      <c r="KE26" s="74"/>
      <c r="KF26" s="74"/>
      <c r="KG26" s="74"/>
      <c r="KH26" s="74"/>
      <c r="KI26" s="74"/>
      <c r="KJ26" s="74"/>
      <c r="KK26" s="74"/>
      <c r="KL26" s="74"/>
      <c r="KM26" s="74"/>
      <c r="KN26" s="74"/>
      <c r="KO26" s="74"/>
      <c r="KP26" s="74"/>
      <c r="KQ26" s="74"/>
      <c r="KR26" s="74"/>
      <c r="KS26" s="74"/>
      <c r="KT26" s="74"/>
      <c r="KU26" s="74"/>
      <c r="KV26" s="74"/>
      <c r="KW26" s="74"/>
      <c r="KX26" s="74"/>
      <c r="KY26" s="74"/>
      <c r="KZ26" s="74"/>
      <c r="LA26" s="74"/>
      <c r="LB26" s="74"/>
      <c r="LC26" s="74"/>
      <c r="LD26" s="74"/>
      <c r="LE26" s="74"/>
      <c r="LF26" s="74"/>
      <c r="LG26" s="74"/>
      <c r="LH26" s="74"/>
      <c r="LI26" s="74"/>
      <c r="LJ26" s="74"/>
      <c r="LK26" s="74"/>
      <c r="LL26" s="74"/>
      <c r="LM26" s="74"/>
      <c r="LN26" s="74"/>
      <c r="LO26" s="74"/>
      <c r="LP26" s="74"/>
      <c r="LQ26" s="74"/>
      <c r="LR26" s="74"/>
      <c r="LS26" s="74"/>
      <c r="LT26" s="74"/>
      <c r="LU26" s="74"/>
      <c r="LV26" s="74"/>
      <c r="LW26" s="74"/>
      <c r="LX26" s="74"/>
      <c r="LY26" s="74"/>
      <c r="LZ26" s="74"/>
      <c r="MA26" s="74"/>
      <c r="MB26" s="74"/>
      <c r="MC26" s="74"/>
      <c r="MD26" s="74"/>
      <c r="ME26" s="74"/>
      <c r="MF26" s="74"/>
      <c r="MG26" s="74"/>
      <c r="MH26" s="74"/>
      <c r="MI26" s="74"/>
      <c r="MJ26" s="74"/>
      <c r="MK26" s="74"/>
      <c r="ML26" s="74"/>
      <c r="MM26" s="74"/>
      <c r="MN26" s="74"/>
      <c r="MO26" s="74"/>
      <c r="MP26" s="74"/>
      <c r="MQ26" s="74"/>
      <c r="MR26" s="74"/>
      <c r="MS26" s="74"/>
      <c r="MT26" s="74"/>
      <c r="MU26" s="74"/>
      <c r="MV26" s="74"/>
      <c r="MW26" s="74"/>
      <c r="MX26" s="74"/>
      <c r="MY26" s="74"/>
      <c r="MZ26" s="74"/>
      <c r="NA26" s="74"/>
      <c r="NB26" s="74"/>
      <c r="NC26" s="74"/>
      <c r="ND26" s="74"/>
      <c r="NE26" s="74"/>
      <c r="NF26" s="74"/>
      <c r="NG26" s="74"/>
      <c r="NH26" s="74"/>
      <c r="NI26" s="74"/>
      <c r="NJ26" s="74"/>
      <c r="NK26" s="74"/>
      <c r="NL26" s="74"/>
      <c r="NM26" s="74"/>
      <c r="NN26" s="74"/>
      <c r="NO26" s="74"/>
      <c r="NP26" s="74"/>
      <c r="NQ26" s="74"/>
      <c r="NR26" s="74"/>
      <c r="NS26" s="74"/>
      <c r="NT26" s="74"/>
      <c r="NU26" s="74"/>
      <c r="NV26" s="74"/>
      <c r="NW26" s="74"/>
      <c r="NX26" s="74"/>
      <c r="NY26" s="74"/>
      <c r="NZ26" s="74"/>
      <c r="OA26" s="74"/>
      <c r="OB26" s="74"/>
      <c r="OC26" s="74"/>
      <c r="OD26" s="74"/>
      <c r="OE26" s="74"/>
      <c r="OF26" s="74"/>
      <c r="OG26" s="74"/>
      <c r="OH26" s="74"/>
      <c r="OI26" s="74"/>
      <c r="OJ26" s="74"/>
      <c r="OK26" s="74"/>
      <c r="OL26" s="74"/>
      <c r="OM26" s="74"/>
      <c r="ON26" s="74"/>
      <c r="OO26" s="74"/>
      <c r="OP26" s="74"/>
      <c r="OQ26" s="74"/>
      <c r="OR26" s="74"/>
      <c r="OS26" s="74"/>
      <c r="OT26" s="74"/>
      <c r="OU26" s="74"/>
      <c r="OV26" s="74"/>
      <c r="OW26" s="74"/>
      <c r="OX26" s="74"/>
      <c r="OY26" s="74"/>
      <c r="OZ26" s="74"/>
      <c r="PA26" s="74"/>
      <c r="PB26" s="74"/>
      <c r="PC26" s="74"/>
      <c r="PD26" s="74"/>
      <c r="PE26" s="74"/>
      <c r="PF26" s="74"/>
      <c r="PG26" s="74"/>
      <c r="PH26" s="74"/>
      <c r="PI26" s="74"/>
      <c r="PJ26" s="74"/>
      <c r="PK26" s="74"/>
      <c r="PL26" s="74"/>
      <c r="PM26" s="74"/>
      <c r="PN26" s="74"/>
      <c r="PO26" s="74"/>
      <c r="PP26" s="74"/>
      <c r="PQ26" s="74"/>
      <c r="PR26" s="74"/>
      <c r="PS26" s="74"/>
      <c r="PT26" s="74"/>
      <c r="PU26" s="74"/>
      <c r="PV26" s="74"/>
      <c r="PW26" s="74"/>
      <c r="PX26" s="74"/>
      <c r="PY26" s="74"/>
      <c r="PZ26" s="74"/>
      <c r="QA26" s="74"/>
      <c r="QB26" s="74"/>
      <c r="QC26" s="74"/>
      <c r="QD26" s="74"/>
      <c r="QE26" s="74"/>
      <c r="QF26" s="74"/>
      <c r="QG26" s="74"/>
    </row>
    <row r="27" spans="1:449" s="54" customFormat="1" ht="15">
      <c r="A27" s="278"/>
      <c r="B27" s="366" t="s">
        <v>205</v>
      </c>
      <c r="C27" s="513" t="s">
        <v>295</v>
      </c>
      <c r="D27" s="513">
        <v>20</v>
      </c>
      <c r="E27" s="60">
        <f t="shared" si="0"/>
        <v>0.93950545713880007</v>
      </c>
      <c r="F27" s="509" t="s">
        <v>469</v>
      </c>
      <c r="G27" s="512">
        <v>40</v>
      </c>
      <c r="H27" s="511">
        <v>44</v>
      </c>
      <c r="I27" s="580">
        <v>350</v>
      </c>
      <c r="J27" s="580">
        <v>350</v>
      </c>
      <c r="K27" s="373">
        <f t="shared" si="4"/>
        <v>0</v>
      </c>
      <c r="L27" s="514">
        <f t="shared" si="1"/>
        <v>1760</v>
      </c>
      <c r="M27" s="853">
        <v>3481.1601548886661</v>
      </c>
      <c r="N27" s="579">
        <v>2800</v>
      </c>
      <c r="O27" s="373">
        <f t="shared" si="5"/>
        <v>14000</v>
      </c>
      <c r="P27" s="373">
        <f t="shared" si="16"/>
        <v>0</v>
      </c>
      <c r="Q27" s="373">
        <f t="shared" si="10"/>
        <v>14000</v>
      </c>
      <c r="R27" s="373">
        <v>0</v>
      </c>
      <c r="S27" s="373">
        <f t="shared" si="11"/>
        <v>20281.160154888668</v>
      </c>
      <c r="T27" s="373">
        <f t="shared" si="12"/>
        <v>20281.160154888668</v>
      </c>
      <c r="U27" s="373">
        <v>0</v>
      </c>
      <c r="V27" s="373">
        <f t="shared" si="13"/>
        <v>18813.692165944962</v>
      </c>
      <c r="W27" s="373">
        <f t="shared" si="14"/>
        <v>18813.692165944962</v>
      </c>
      <c r="X27" s="373">
        <f t="shared" si="7"/>
        <v>0</v>
      </c>
      <c r="Y27" s="373">
        <f t="shared" si="2"/>
        <v>11.536985586252179</v>
      </c>
      <c r="Z27" s="373">
        <f t="shared" si="17"/>
        <v>20305.094631803833</v>
      </c>
      <c r="AA27" s="47">
        <f t="shared" si="8"/>
        <v>1.079272183934129</v>
      </c>
      <c r="AB27" s="47">
        <f t="shared" si="15"/>
        <v>1.1871994023275421</v>
      </c>
      <c r="AC27" s="47"/>
      <c r="AD27" s="47"/>
      <c r="AE27" s="74"/>
      <c r="AF27" s="74"/>
      <c r="AG27" s="74"/>
      <c r="AH27" s="74"/>
      <c r="AI27" s="74"/>
      <c r="AJ27" s="74"/>
      <c r="AK27" s="74"/>
      <c r="AL27" s="74"/>
      <c r="AM27" s="74"/>
      <c r="AN27" s="74"/>
      <c r="AO27" s="74"/>
      <c r="AP27" s="74"/>
      <c r="AQ27" s="74"/>
      <c r="AR27" s="74"/>
      <c r="AS27" s="74"/>
      <c r="AT27" s="74"/>
      <c r="AU27" s="74"/>
      <c r="AV27" s="74"/>
      <c r="AW27" s="74"/>
      <c r="AX27" s="74"/>
      <c r="AY27" s="74"/>
      <c r="AZ27" s="74"/>
      <c r="BA27" s="74"/>
      <c r="BB27" s="74"/>
      <c r="BC27" s="74"/>
      <c r="BD27" s="74"/>
      <c r="BE27" s="74"/>
      <c r="BF27" s="74"/>
      <c r="BG27" s="74"/>
      <c r="BH27" s="74"/>
      <c r="BI27" s="74"/>
      <c r="BJ27" s="74"/>
      <c r="BK27" s="74"/>
      <c r="BL27" s="74"/>
      <c r="BM27" s="74"/>
      <c r="BN27" s="74"/>
      <c r="BO27" s="74"/>
      <c r="BP27" s="74"/>
      <c r="BQ27" s="74"/>
      <c r="BR27" s="74"/>
      <c r="BS27" s="74"/>
      <c r="BT27" s="74"/>
      <c r="BU27" s="74"/>
      <c r="BV27" s="74"/>
      <c r="BW27" s="74"/>
      <c r="BX27" s="74"/>
      <c r="BY27" s="74"/>
      <c r="BZ27" s="74"/>
      <c r="CA27" s="74"/>
      <c r="CB27" s="74"/>
      <c r="CC27" s="74"/>
      <c r="CD27" s="74"/>
      <c r="CE27" s="74"/>
      <c r="CF27" s="74"/>
      <c r="CG27" s="74"/>
      <c r="CH27" s="74"/>
      <c r="CI27" s="74"/>
      <c r="CJ27" s="74"/>
      <c r="CK27" s="74"/>
      <c r="CL27" s="74"/>
      <c r="CM27" s="74"/>
      <c r="CN27" s="74"/>
      <c r="CO27" s="74"/>
      <c r="CP27" s="74"/>
      <c r="CQ27" s="74"/>
      <c r="CR27" s="74"/>
      <c r="CS27" s="74"/>
      <c r="CT27" s="74"/>
      <c r="CU27" s="74"/>
      <c r="CV27" s="74"/>
      <c r="CW27" s="74"/>
      <c r="CX27" s="74"/>
      <c r="CY27" s="74"/>
      <c r="CZ27" s="74"/>
      <c r="DA27" s="74"/>
      <c r="DB27" s="74"/>
      <c r="DC27" s="74"/>
      <c r="DD27" s="74"/>
      <c r="DE27" s="74"/>
      <c r="DF27" s="74"/>
      <c r="DG27" s="74"/>
      <c r="DH27" s="74"/>
      <c r="DI27" s="74"/>
      <c r="DJ27" s="74"/>
      <c r="DK27" s="74"/>
      <c r="DL27" s="74"/>
      <c r="DM27" s="74"/>
      <c r="DN27" s="74"/>
      <c r="DO27" s="74"/>
      <c r="DP27" s="74"/>
      <c r="DQ27" s="74"/>
      <c r="DR27" s="74"/>
      <c r="DS27" s="74"/>
      <c r="DT27" s="74"/>
      <c r="DU27" s="74"/>
      <c r="DV27" s="74"/>
      <c r="DW27" s="74"/>
      <c r="DX27" s="74"/>
      <c r="DY27" s="74"/>
      <c r="DZ27" s="74"/>
      <c r="EA27" s="74"/>
      <c r="EB27" s="74"/>
      <c r="EC27" s="74"/>
      <c r="ED27" s="74"/>
      <c r="EE27" s="74"/>
      <c r="EF27" s="74"/>
      <c r="EG27" s="74"/>
      <c r="EH27" s="74"/>
      <c r="EI27" s="74"/>
      <c r="EJ27" s="74"/>
      <c r="EK27" s="74"/>
      <c r="EL27" s="74"/>
      <c r="EM27" s="74"/>
      <c r="EN27" s="74"/>
      <c r="EO27" s="74"/>
      <c r="EP27" s="74"/>
      <c r="EQ27" s="74"/>
      <c r="ER27" s="74"/>
      <c r="ES27" s="74"/>
      <c r="ET27" s="74"/>
      <c r="EU27" s="74"/>
      <c r="EV27" s="74"/>
      <c r="EW27" s="74"/>
      <c r="EX27" s="74"/>
      <c r="EY27" s="74"/>
      <c r="EZ27" s="74"/>
      <c r="FA27" s="74"/>
      <c r="FB27" s="74"/>
      <c r="FC27" s="74"/>
      <c r="FD27" s="74"/>
      <c r="FE27" s="74"/>
      <c r="FF27" s="74"/>
      <c r="FG27" s="74"/>
      <c r="FH27" s="74"/>
      <c r="FI27" s="74"/>
      <c r="FJ27" s="74"/>
      <c r="FK27" s="74"/>
      <c r="FL27" s="74"/>
      <c r="FM27" s="74"/>
      <c r="FN27" s="74"/>
      <c r="FO27" s="74"/>
      <c r="FP27" s="74"/>
      <c r="FQ27" s="74"/>
      <c r="FR27" s="74"/>
      <c r="FS27" s="74"/>
      <c r="FT27" s="74"/>
      <c r="FU27" s="74"/>
      <c r="FV27" s="74"/>
      <c r="FW27" s="74"/>
      <c r="FX27" s="74"/>
      <c r="FY27" s="74"/>
      <c r="FZ27" s="74"/>
      <c r="GA27" s="74"/>
      <c r="GB27" s="74"/>
      <c r="GC27" s="74"/>
      <c r="GD27" s="74"/>
      <c r="GE27" s="74"/>
      <c r="GF27" s="74"/>
      <c r="GG27" s="74"/>
      <c r="GH27" s="74"/>
      <c r="GI27" s="74"/>
      <c r="GJ27" s="74"/>
      <c r="GK27" s="74"/>
      <c r="GL27" s="74"/>
      <c r="GM27" s="74"/>
      <c r="GN27" s="74"/>
      <c r="GO27" s="74"/>
      <c r="GP27" s="74"/>
      <c r="GQ27" s="74"/>
      <c r="GR27" s="74"/>
      <c r="GS27" s="74"/>
      <c r="GT27" s="74"/>
      <c r="GU27" s="74"/>
      <c r="GV27" s="74"/>
      <c r="GW27" s="74"/>
      <c r="GX27" s="74"/>
      <c r="GY27" s="74"/>
      <c r="GZ27" s="74"/>
      <c r="HA27" s="74"/>
      <c r="HB27" s="74"/>
      <c r="HC27" s="74"/>
      <c r="HD27" s="74"/>
      <c r="HE27" s="74"/>
      <c r="HF27" s="74"/>
      <c r="HG27" s="74"/>
      <c r="HH27" s="74"/>
      <c r="HI27" s="74"/>
      <c r="HJ27" s="74"/>
      <c r="HK27" s="74"/>
      <c r="HL27" s="74"/>
      <c r="HM27" s="74"/>
      <c r="HN27" s="74"/>
      <c r="HO27" s="74"/>
      <c r="HP27" s="74"/>
      <c r="HQ27" s="74"/>
      <c r="HR27" s="74"/>
      <c r="HS27" s="74"/>
      <c r="HT27" s="74"/>
      <c r="HU27" s="74"/>
      <c r="HV27" s="74"/>
      <c r="HW27" s="74"/>
      <c r="HX27" s="74"/>
      <c r="HY27" s="74"/>
      <c r="HZ27" s="74"/>
      <c r="IA27" s="74"/>
      <c r="IB27" s="74"/>
      <c r="IC27" s="74"/>
      <c r="ID27" s="74"/>
      <c r="IE27" s="74"/>
      <c r="IF27" s="74"/>
      <c r="IG27" s="74"/>
      <c r="IH27" s="74"/>
      <c r="II27" s="74"/>
      <c r="IJ27" s="74"/>
      <c r="IK27" s="74"/>
      <c r="IL27" s="74"/>
      <c r="IM27" s="74"/>
      <c r="IN27" s="74"/>
      <c r="IO27" s="74"/>
      <c r="IP27" s="74"/>
      <c r="IQ27" s="74"/>
      <c r="IR27" s="74"/>
      <c r="IS27" s="74"/>
      <c r="IT27" s="74"/>
      <c r="IU27" s="74"/>
      <c r="IV27" s="74"/>
      <c r="IW27" s="74"/>
      <c r="IX27" s="74"/>
      <c r="IY27" s="74"/>
      <c r="IZ27" s="74"/>
      <c r="JA27" s="74"/>
      <c r="JB27" s="74"/>
      <c r="JC27" s="74"/>
      <c r="JD27" s="74"/>
      <c r="JE27" s="74"/>
      <c r="JF27" s="74"/>
      <c r="JG27" s="74"/>
      <c r="JH27" s="74"/>
      <c r="JI27" s="74"/>
      <c r="JJ27" s="74"/>
      <c r="JK27" s="74"/>
      <c r="JL27" s="74"/>
      <c r="JM27" s="74"/>
      <c r="JN27" s="74"/>
      <c r="JO27" s="74"/>
      <c r="JP27" s="74"/>
      <c r="JQ27" s="74"/>
      <c r="JR27" s="74"/>
      <c r="JS27" s="74"/>
      <c r="JT27" s="74"/>
      <c r="JU27" s="74"/>
      <c r="JV27" s="74"/>
      <c r="JW27" s="74"/>
      <c r="JX27" s="74"/>
      <c r="JY27" s="74"/>
      <c r="JZ27" s="74"/>
      <c r="KA27" s="74"/>
      <c r="KB27" s="74"/>
      <c r="KC27" s="74"/>
      <c r="KD27" s="74"/>
      <c r="KE27" s="74"/>
      <c r="KF27" s="74"/>
      <c r="KG27" s="74"/>
      <c r="KH27" s="74"/>
      <c r="KI27" s="74"/>
      <c r="KJ27" s="74"/>
      <c r="KK27" s="74"/>
      <c r="KL27" s="74"/>
      <c r="KM27" s="74"/>
      <c r="KN27" s="74"/>
      <c r="KO27" s="74"/>
      <c r="KP27" s="74"/>
      <c r="KQ27" s="74"/>
      <c r="KR27" s="74"/>
      <c r="KS27" s="74"/>
      <c r="KT27" s="74"/>
      <c r="KU27" s="74"/>
      <c r="KV27" s="74"/>
      <c r="KW27" s="74"/>
      <c r="KX27" s="74"/>
      <c r="KY27" s="74"/>
      <c r="KZ27" s="74"/>
      <c r="LA27" s="74"/>
      <c r="LB27" s="74"/>
      <c r="LC27" s="74"/>
      <c r="LD27" s="74"/>
      <c r="LE27" s="74"/>
      <c r="LF27" s="74"/>
      <c r="LG27" s="74"/>
      <c r="LH27" s="74"/>
      <c r="LI27" s="74"/>
      <c r="LJ27" s="74"/>
      <c r="LK27" s="74"/>
      <c r="LL27" s="74"/>
      <c r="LM27" s="74"/>
      <c r="LN27" s="74"/>
      <c r="LO27" s="74"/>
      <c r="LP27" s="74"/>
      <c r="LQ27" s="74"/>
      <c r="LR27" s="74"/>
      <c r="LS27" s="74"/>
      <c r="LT27" s="74"/>
      <c r="LU27" s="74"/>
      <c r="LV27" s="74"/>
      <c r="LW27" s="74"/>
      <c r="LX27" s="74"/>
      <c r="LY27" s="74"/>
      <c r="LZ27" s="74"/>
      <c r="MA27" s="74"/>
      <c r="MB27" s="74"/>
      <c r="MC27" s="74"/>
      <c r="MD27" s="74"/>
      <c r="ME27" s="74"/>
      <c r="MF27" s="74"/>
      <c r="MG27" s="74"/>
      <c r="MH27" s="74"/>
      <c r="MI27" s="74"/>
      <c r="MJ27" s="74"/>
      <c r="MK27" s="74"/>
      <c r="ML27" s="74"/>
      <c r="MM27" s="74"/>
      <c r="MN27" s="74"/>
      <c r="MO27" s="74"/>
      <c r="MP27" s="74"/>
      <c r="MQ27" s="74"/>
      <c r="MR27" s="74"/>
      <c r="MS27" s="74"/>
      <c r="MT27" s="74"/>
      <c r="MU27" s="74"/>
      <c r="MV27" s="74"/>
      <c r="MW27" s="74"/>
      <c r="MX27" s="74"/>
      <c r="MY27" s="74"/>
      <c r="MZ27" s="74"/>
      <c r="NA27" s="74"/>
      <c r="NB27" s="74"/>
      <c r="NC27" s="74"/>
      <c r="ND27" s="74"/>
      <c r="NE27" s="74"/>
      <c r="NF27" s="74"/>
      <c r="NG27" s="74"/>
      <c r="NH27" s="74"/>
      <c r="NI27" s="74"/>
      <c r="NJ27" s="74"/>
      <c r="NK27" s="74"/>
      <c r="NL27" s="74"/>
      <c r="NM27" s="74"/>
      <c r="NN27" s="74"/>
      <c r="NO27" s="74"/>
      <c r="NP27" s="74"/>
      <c r="NQ27" s="74"/>
      <c r="NR27" s="74"/>
      <c r="NS27" s="74"/>
      <c r="NT27" s="74"/>
      <c r="NU27" s="74"/>
      <c r="NV27" s="74"/>
      <c r="NW27" s="74"/>
      <c r="NX27" s="74"/>
      <c r="NY27" s="74"/>
      <c r="NZ27" s="74"/>
      <c r="OA27" s="74"/>
      <c r="OB27" s="74"/>
      <c r="OC27" s="74"/>
      <c r="OD27" s="74"/>
      <c r="OE27" s="74"/>
      <c r="OF27" s="74"/>
      <c r="OG27" s="74"/>
      <c r="OH27" s="74"/>
      <c r="OI27" s="74"/>
      <c r="OJ27" s="74"/>
      <c r="OK27" s="74"/>
      <c r="OL27" s="74"/>
      <c r="OM27" s="74"/>
      <c r="ON27" s="74"/>
      <c r="OO27" s="74"/>
      <c r="OP27" s="74"/>
      <c r="OQ27" s="74"/>
      <c r="OR27" s="74"/>
      <c r="OS27" s="74"/>
      <c r="OT27" s="74"/>
      <c r="OU27" s="74"/>
      <c r="OV27" s="74"/>
      <c r="OW27" s="74"/>
      <c r="OX27" s="74"/>
      <c r="OY27" s="74"/>
      <c r="OZ27" s="74"/>
      <c r="PA27" s="74"/>
      <c r="PB27" s="74"/>
      <c r="PC27" s="74"/>
      <c r="PD27" s="74"/>
      <c r="PE27" s="74"/>
      <c r="PF27" s="74"/>
      <c r="PG27" s="74"/>
      <c r="PH27" s="74"/>
      <c r="PI27" s="74"/>
      <c r="PJ27" s="74"/>
      <c r="PK27" s="74"/>
      <c r="PL27" s="74"/>
      <c r="PM27" s="74"/>
      <c r="PN27" s="74"/>
      <c r="PO27" s="74"/>
      <c r="PP27" s="74"/>
      <c r="PQ27" s="74"/>
      <c r="PR27" s="74"/>
      <c r="PS27" s="74"/>
      <c r="PT27" s="74"/>
      <c r="PU27" s="74"/>
      <c r="PV27" s="74"/>
      <c r="PW27" s="74"/>
      <c r="PX27" s="74"/>
      <c r="PY27" s="74"/>
      <c r="PZ27" s="74"/>
      <c r="QA27" s="74"/>
      <c r="QB27" s="74"/>
      <c r="QC27" s="74"/>
      <c r="QD27" s="74"/>
      <c r="QE27" s="74"/>
      <c r="QF27" s="74"/>
      <c r="QG27" s="74"/>
    </row>
    <row r="28" spans="1:449" s="54" customFormat="1" ht="15">
      <c r="A28" s="278"/>
      <c r="B28" s="366" t="s">
        <v>205</v>
      </c>
      <c r="C28" s="513" t="s">
        <v>296</v>
      </c>
      <c r="D28" s="513">
        <v>20</v>
      </c>
      <c r="E28" s="60">
        <f t="shared" si="0"/>
        <v>0.96085785389195455</v>
      </c>
      <c r="F28" s="509" t="s">
        <v>469</v>
      </c>
      <c r="G28" s="512">
        <v>60</v>
      </c>
      <c r="H28" s="511">
        <v>30</v>
      </c>
      <c r="I28" s="580">
        <v>350</v>
      </c>
      <c r="J28" s="580">
        <v>350</v>
      </c>
      <c r="K28" s="373">
        <f t="shared" si="4"/>
        <v>0</v>
      </c>
      <c r="L28" s="514">
        <f t="shared" si="1"/>
        <v>1800</v>
      </c>
      <c r="M28" s="853">
        <v>5221.7402323329989</v>
      </c>
      <c r="N28" s="579">
        <v>4200</v>
      </c>
      <c r="O28" s="373">
        <f t="shared" si="5"/>
        <v>21000</v>
      </c>
      <c r="P28" s="373">
        <f t="shared" si="16"/>
        <v>0</v>
      </c>
      <c r="Q28" s="373">
        <f t="shared" si="10"/>
        <v>21000</v>
      </c>
      <c r="R28" s="373">
        <v>0</v>
      </c>
      <c r="S28" s="373">
        <f t="shared" si="11"/>
        <v>30421.740232332999</v>
      </c>
      <c r="T28" s="373">
        <f t="shared" si="12"/>
        <v>30421.740232332999</v>
      </c>
      <c r="U28" s="373">
        <v>11</v>
      </c>
      <c r="V28" s="373">
        <f t="shared" si="13"/>
        <v>28220.538248917437</v>
      </c>
      <c r="W28" s="373">
        <f t="shared" si="14"/>
        <v>28220.538248917437</v>
      </c>
      <c r="X28" s="373">
        <f t="shared" si="7"/>
        <v>6577.5678847906129</v>
      </c>
      <c r="Y28" s="373">
        <f t="shared" si="2"/>
        <v>11.536985586252179</v>
      </c>
      <c r="Z28" s="373">
        <f t="shared" si="17"/>
        <v>20766.574055253921</v>
      </c>
      <c r="AA28" s="47">
        <f t="shared" si="8"/>
        <v>0.73586739813690627</v>
      </c>
      <c r="AB28" s="47">
        <f t="shared" si="15"/>
        <v>1.0425314742782603</v>
      </c>
      <c r="AC28" s="47"/>
      <c r="AD28" s="47"/>
      <c r="AE28" s="74"/>
      <c r="AF28" s="74"/>
      <c r="AG28" s="74"/>
      <c r="AH28" s="74"/>
      <c r="AI28" s="74"/>
      <c r="AJ28" s="74"/>
      <c r="AK28" s="74"/>
      <c r="AL28" s="74"/>
      <c r="AM28" s="74"/>
      <c r="AN28" s="74"/>
      <c r="AO28" s="74"/>
      <c r="AP28" s="74"/>
      <c r="AQ28" s="74"/>
      <c r="AR28" s="74"/>
      <c r="AS28" s="74"/>
      <c r="AT28" s="74"/>
      <c r="AU28" s="74"/>
      <c r="AV28" s="74"/>
      <c r="AW28" s="74"/>
      <c r="AX28" s="74"/>
      <c r="AY28" s="74"/>
      <c r="AZ28" s="74"/>
      <c r="BA28" s="74"/>
      <c r="BB28" s="74"/>
      <c r="BC28" s="74"/>
      <c r="BD28" s="74"/>
      <c r="BE28" s="74"/>
      <c r="BF28" s="74"/>
      <c r="BG28" s="74"/>
      <c r="BH28" s="74"/>
      <c r="BI28" s="74"/>
      <c r="BJ28" s="74"/>
      <c r="BK28" s="74"/>
      <c r="BL28" s="74"/>
      <c r="BM28" s="74"/>
      <c r="BN28" s="74"/>
      <c r="BO28" s="74"/>
      <c r="BP28" s="74"/>
      <c r="BQ28" s="74"/>
      <c r="BR28" s="74"/>
      <c r="BS28" s="74"/>
      <c r="BT28" s="74"/>
      <c r="BU28" s="74"/>
      <c r="BV28" s="74"/>
      <c r="BW28" s="74"/>
      <c r="BX28" s="74"/>
      <c r="BY28" s="74"/>
      <c r="BZ28" s="74"/>
      <c r="CA28" s="74"/>
      <c r="CB28" s="74"/>
      <c r="CC28" s="74"/>
      <c r="CD28" s="74"/>
      <c r="CE28" s="74"/>
      <c r="CF28" s="74"/>
      <c r="CG28" s="74"/>
      <c r="CH28" s="74"/>
      <c r="CI28" s="74"/>
      <c r="CJ28" s="74"/>
      <c r="CK28" s="74"/>
      <c r="CL28" s="74"/>
      <c r="CM28" s="74"/>
      <c r="CN28" s="74"/>
      <c r="CO28" s="74"/>
      <c r="CP28" s="74"/>
      <c r="CQ28" s="74"/>
      <c r="CR28" s="74"/>
      <c r="CS28" s="74"/>
      <c r="CT28" s="74"/>
      <c r="CU28" s="74"/>
      <c r="CV28" s="74"/>
      <c r="CW28" s="74"/>
      <c r="CX28" s="74"/>
      <c r="CY28" s="74"/>
      <c r="CZ28" s="74"/>
      <c r="DA28" s="74"/>
      <c r="DB28" s="74"/>
      <c r="DC28" s="74"/>
      <c r="DD28" s="74"/>
      <c r="DE28" s="74"/>
      <c r="DF28" s="74"/>
      <c r="DG28" s="74"/>
      <c r="DH28" s="74"/>
      <c r="DI28" s="74"/>
      <c r="DJ28" s="74"/>
      <c r="DK28" s="74"/>
      <c r="DL28" s="74"/>
      <c r="DM28" s="74"/>
      <c r="DN28" s="74"/>
      <c r="DO28" s="74"/>
      <c r="DP28" s="74"/>
      <c r="DQ28" s="74"/>
      <c r="DR28" s="74"/>
      <c r="DS28" s="74"/>
      <c r="DT28" s="74"/>
      <c r="DU28" s="74"/>
      <c r="DV28" s="74"/>
      <c r="DW28" s="74"/>
      <c r="DX28" s="74"/>
      <c r="DY28" s="74"/>
      <c r="DZ28" s="74"/>
      <c r="EA28" s="74"/>
      <c r="EB28" s="74"/>
      <c r="EC28" s="74"/>
      <c r="ED28" s="74"/>
      <c r="EE28" s="74"/>
      <c r="EF28" s="74"/>
      <c r="EG28" s="74"/>
      <c r="EH28" s="74"/>
      <c r="EI28" s="74"/>
      <c r="EJ28" s="74"/>
      <c r="EK28" s="74"/>
      <c r="EL28" s="74"/>
      <c r="EM28" s="74"/>
      <c r="EN28" s="74"/>
      <c r="EO28" s="74"/>
      <c r="EP28" s="74"/>
      <c r="EQ28" s="74"/>
      <c r="ER28" s="74"/>
      <c r="ES28" s="74"/>
      <c r="ET28" s="74"/>
      <c r="EU28" s="74"/>
      <c r="EV28" s="74"/>
      <c r="EW28" s="74"/>
      <c r="EX28" s="74"/>
      <c r="EY28" s="74"/>
      <c r="EZ28" s="74"/>
      <c r="FA28" s="74"/>
      <c r="FB28" s="74"/>
      <c r="FC28" s="74"/>
      <c r="FD28" s="74"/>
      <c r="FE28" s="74"/>
      <c r="FF28" s="74"/>
      <c r="FG28" s="74"/>
      <c r="FH28" s="74"/>
      <c r="FI28" s="74"/>
      <c r="FJ28" s="74"/>
      <c r="FK28" s="74"/>
      <c r="FL28" s="74"/>
      <c r="FM28" s="74"/>
      <c r="FN28" s="74"/>
      <c r="FO28" s="74"/>
      <c r="FP28" s="74"/>
      <c r="FQ28" s="74"/>
      <c r="FR28" s="74"/>
      <c r="FS28" s="74"/>
      <c r="FT28" s="74"/>
      <c r="FU28" s="74"/>
      <c r="FV28" s="74"/>
      <c r="FW28" s="74"/>
      <c r="FX28" s="74"/>
      <c r="FY28" s="74"/>
      <c r="FZ28" s="74"/>
      <c r="GA28" s="74"/>
      <c r="GB28" s="74"/>
      <c r="GC28" s="74"/>
      <c r="GD28" s="74"/>
      <c r="GE28" s="74"/>
      <c r="GF28" s="74"/>
      <c r="GG28" s="74"/>
      <c r="GH28" s="74"/>
      <c r="GI28" s="74"/>
      <c r="GJ28" s="74"/>
      <c r="GK28" s="74"/>
      <c r="GL28" s="74"/>
      <c r="GM28" s="74"/>
      <c r="GN28" s="74"/>
      <c r="GO28" s="74"/>
      <c r="GP28" s="74"/>
      <c r="GQ28" s="74"/>
      <c r="GR28" s="74"/>
      <c r="GS28" s="74"/>
      <c r="GT28" s="74"/>
      <c r="GU28" s="74"/>
      <c r="GV28" s="74"/>
      <c r="GW28" s="74"/>
      <c r="GX28" s="74"/>
      <c r="GY28" s="74"/>
      <c r="GZ28" s="74"/>
      <c r="HA28" s="74"/>
      <c r="HB28" s="74"/>
      <c r="HC28" s="74"/>
      <c r="HD28" s="74"/>
      <c r="HE28" s="74"/>
      <c r="HF28" s="74"/>
      <c r="HG28" s="74"/>
      <c r="HH28" s="74"/>
      <c r="HI28" s="74"/>
      <c r="HJ28" s="74"/>
      <c r="HK28" s="74"/>
      <c r="HL28" s="74"/>
      <c r="HM28" s="74"/>
      <c r="HN28" s="74"/>
      <c r="HO28" s="74"/>
      <c r="HP28" s="74"/>
      <c r="HQ28" s="74"/>
      <c r="HR28" s="74"/>
      <c r="HS28" s="74"/>
      <c r="HT28" s="74"/>
      <c r="HU28" s="74"/>
      <c r="HV28" s="74"/>
      <c r="HW28" s="74"/>
      <c r="HX28" s="74"/>
      <c r="HY28" s="74"/>
      <c r="HZ28" s="74"/>
      <c r="IA28" s="74"/>
      <c r="IB28" s="74"/>
      <c r="IC28" s="74"/>
      <c r="ID28" s="74"/>
      <c r="IE28" s="74"/>
      <c r="IF28" s="74"/>
      <c r="IG28" s="74"/>
      <c r="IH28" s="74"/>
      <c r="II28" s="74"/>
      <c r="IJ28" s="74"/>
      <c r="IK28" s="74"/>
      <c r="IL28" s="74"/>
      <c r="IM28" s="74"/>
      <c r="IN28" s="74"/>
      <c r="IO28" s="74"/>
      <c r="IP28" s="74"/>
      <c r="IQ28" s="74"/>
      <c r="IR28" s="74"/>
      <c r="IS28" s="74"/>
      <c r="IT28" s="74"/>
      <c r="IU28" s="74"/>
      <c r="IV28" s="74"/>
      <c r="IW28" s="74"/>
      <c r="IX28" s="74"/>
      <c r="IY28" s="74"/>
      <c r="IZ28" s="74"/>
      <c r="JA28" s="74"/>
      <c r="JB28" s="74"/>
      <c r="JC28" s="74"/>
      <c r="JD28" s="74"/>
      <c r="JE28" s="74"/>
      <c r="JF28" s="74"/>
      <c r="JG28" s="74"/>
      <c r="JH28" s="74"/>
      <c r="JI28" s="74"/>
      <c r="JJ28" s="74"/>
      <c r="JK28" s="74"/>
      <c r="JL28" s="74"/>
      <c r="JM28" s="74"/>
      <c r="JN28" s="74"/>
      <c r="JO28" s="74"/>
      <c r="JP28" s="74"/>
      <c r="JQ28" s="74"/>
      <c r="JR28" s="74"/>
      <c r="JS28" s="74"/>
      <c r="JT28" s="74"/>
      <c r="JU28" s="74"/>
      <c r="JV28" s="74"/>
      <c r="JW28" s="74"/>
      <c r="JX28" s="74"/>
      <c r="JY28" s="74"/>
      <c r="JZ28" s="74"/>
      <c r="KA28" s="74"/>
      <c r="KB28" s="74"/>
      <c r="KC28" s="74"/>
      <c r="KD28" s="74"/>
      <c r="KE28" s="74"/>
      <c r="KF28" s="74"/>
      <c r="KG28" s="74"/>
      <c r="KH28" s="74"/>
      <c r="KI28" s="74"/>
      <c r="KJ28" s="74"/>
      <c r="KK28" s="74"/>
      <c r="KL28" s="74"/>
      <c r="KM28" s="74"/>
      <c r="KN28" s="74"/>
      <c r="KO28" s="74"/>
      <c r="KP28" s="74"/>
      <c r="KQ28" s="74"/>
      <c r="KR28" s="74"/>
      <c r="KS28" s="74"/>
      <c r="KT28" s="74"/>
      <c r="KU28" s="74"/>
      <c r="KV28" s="74"/>
      <c r="KW28" s="74"/>
      <c r="KX28" s="74"/>
      <c r="KY28" s="74"/>
      <c r="KZ28" s="74"/>
      <c r="LA28" s="74"/>
      <c r="LB28" s="74"/>
      <c r="LC28" s="74"/>
      <c r="LD28" s="74"/>
      <c r="LE28" s="74"/>
      <c r="LF28" s="74"/>
      <c r="LG28" s="74"/>
      <c r="LH28" s="74"/>
      <c r="LI28" s="74"/>
      <c r="LJ28" s="74"/>
      <c r="LK28" s="74"/>
      <c r="LL28" s="74"/>
      <c r="LM28" s="74"/>
      <c r="LN28" s="74"/>
      <c r="LO28" s="74"/>
      <c r="LP28" s="74"/>
      <c r="LQ28" s="74"/>
      <c r="LR28" s="74"/>
      <c r="LS28" s="74"/>
      <c r="LT28" s="74"/>
      <c r="LU28" s="74"/>
      <c r="LV28" s="74"/>
      <c r="LW28" s="74"/>
      <c r="LX28" s="74"/>
      <c r="LY28" s="74"/>
      <c r="LZ28" s="74"/>
      <c r="MA28" s="74"/>
      <c r="MB28" s="74"/>
      <c r="MC28" s="74"/>
      <c r="MD28" s="74"/>
      <c r="ME28" s="74"/>
      <c r="MF28" s="74"/>
      <c r="MG28" s="74"/>
      <c r="MH28" s="74"/>
      <c r="MI28" s="74"/>
      <c r="MJ28" s="74"/>
      <c r="MK28" s="74"/>
      <c r="ML28" s="74"/>
      <c r="MM28" s="74"/>
      <c r="MN28" s="74"/>
      <c r="MO28" s="74"/>
      <c r="MP28" s="74"/>
      <c r="MQ28" s="74"/>
      <c r="MR28" s="74"/>
      <c r="MS28" s="74"/>
      <c r="MT28" s="74"/>
      <c r="MU28" s="74"/>
      <c r="MV28" s="74"/>
      <c r="MW28" s="74"/>
      <c r="MX28" s="74"/>
      <c r="MY28" s="74"/>
      <c r="MZ28" s="74"/>
      <c r="NA28" s="74"/>
      <c r="NB28" s="74"/>
      <c r="NC28" s="74"/>
      <c r="ND28" s="74"/>
      <c r="NE28" s="74"/>
      <c r="NF28" s="74"/>
      <c r="NG28" s="74"/>
      <c r="NH28" s="74"/>
      <c r="NI28" s="74"/>
      <c r="NJ28" s="74"/>
      <c r="NK28" s="74"/>
      <c r="NL28" s="74"/>
      <c r="NM28" s="74"/>
      <c r="NN28" s="74"/>
      <c r="NO28" s="74"/>
      <c r="NP28" s="74"/>
      <c r="NQ28" s="74"/>
      <c r="NR28" s="74"/>
      <c r="NS28" s="74"/>
      <c r="NT28" s="74"/>
      <c r="NU28" s="74"/>
      <c r="NV28" s="74"/>
      <c r="NW28" s="74"/>
      <c r="NX28" s="74"/>
      <c r="NY28" s="74"/>
      <c r="NZ28" s="74"/>
      <c r="OA28" s="74"/>
      <c r="OB28" s="74"/>
      <c r="OC28" s="74"/>
      <c r="OD28" s="74"/>
      <c r="OE28" s="74"/>
      <c r="OF28" s="74"/>
      <c r="OG28" s="74"/>
      <c r="OH28" s="74"/>
      <c r="OI28" s="74"/>
      <c r="OJ28" s="74"/>
      <c r="OK28" s="74"/>
      <c r="OL28" s="74"/>
      <c r="OM28" s="74"/>
      <c r="ON28" s="74"/>
      <c r="OO28" s="74"/>
      <c r="OP28" s="74"/>
      <c r="OQ28" s="74"/>
      <c r="OR28" s="74"/>
      <c r="OS28" s="74"/>
      <c r="OT28" s="74"/>
      <c r="OU28" s="74"/>
      <c r="OV28" s="74"/>
      <c r="OW28" s="74"/>
      <c r="OX28" s="74"/>
      <c r="OY28" s="74"/>
      <c r="OZ28" s="74"/>
      <c r="PA28" s="74"/>
      <c r="PB28" s="74"/>
      <c r="PC28" s="74"/>
      <c r="PD28" s="74"/>
      <c r="PE28" s="74"/>
      <c r="PF28" s="74"/>
      <c r="PG28" s="74"/>
      <c r="PH28" s="74"/>
      <c r="PI28" s="74"/>
      <c r="PJ28" s="74"/>
      <c r="PK28" s="74"/>
      <c r="PL28" s="74"/>
      <c r="PM28" s="74"/>
      <c r="PN28" s="74"/>
      <c r="PO28" s="74"/>
      <c r="PP28" s="74"/>
      <c r="PQ28" s="74"/>
      <c r="PR28" s="74"/>
      <c r="PS28" s="74"/>
      <c r="PT28" s="74"/>
      <c r="PU28" s="74"/>
      <c r="PV28" s="74"/>
      <c r="PW28" s="74"/>
      <c r="PX28" s="74"/>
      <c r="PY28" s="74"/>
      <c r="PZ28" s="74"/>
      <c r="QA28" s="74"/>
      <c r="QB28" s="74"/>
      <c r="QC28" s="74"/>
      <c r="QD28" s="74"/>
      <c r="QE28" s="74"/>
      <c r="QF28" s="74"/>
      <c r="QG28" s="74"/>
    </row>
    <row r="29" spans="1:449" s="54" customFormat="1" ht="15">
      <c r="A29" s="278"/>
      <c r="B29" s="366" t="s">
        <v>205</v>
      </c>
      <c r="C29" s="513" t="s">
        <v>297</v>
      </c>
      <c r="D29" s="513">
        <v>25</v>
      </c>
      <c r="E29" s="60">
        <f t="shared" si="0"/>
        <v>0.3336311992680398</v>
      </c>
      <c r="F29" s="509" t="s">
        <v>469</v>
      </c>
      <c r="G29" s="512">
        <v>50000</v>
      </c>
      <c r="H29" s="511">
        <v>0.01</v>
      </c>
      <c r="I29" s="580">
        <v>0.4</v>
      </c>
      <c r="J29" s="580">
        <v>0.4</v>
      </c>
      <c r="K29" s="373">
        <f t="shared" si="4"/>
        <v>0</v>
      </c>
      <c r="L29" s="514">
        <f t="shared" si="1"/>
        <v>500</v>
      </c>
      <c r="M29" s="853">
        <v>4973.0859355552375</v>
      </c>
      <c r="N29" s="579">
        <v>4000</v>
      </c>
      <c r="O29" s="373">
        <f t="shared" si="5"/>
        <v>20000</v>
      </c>
      <c r="P29" s="373">
        <f t="shared" si="16"/>
        <v>0</v>
      </c>
      <c r="Q29" s="373">
        <f t="shared" si="10"/>
        <v>20000</v>
      </c>
      <c r="R29" s="373">
        <v>0</v>
      </c>
      <c r="S29" s="373">
        <f t="shared" si="11"/>
        <v>28973.085935555238</v>
      </c>
      <c r="T29" s="373">
        <f t="shared" si="12"/>
        <v>28973.085935555238</v>
      </c>
      <c r="U29" s="373">
        <v>2E-3</v>
      </c>
      <c r="V29" s="373">
        <f t="shared" si="13"/>
        <v>26876.703094207085</v>
      </c>
      <c r="W29" s="373">
        <f t="shared" si="14"/>
        <v>26876.703094207085</v>
      </c>
      <c r="X29" s="373">
        <f t="shared" si="7"/>
        <v>1085.9698924488409</v>
      </c>
      <c r="Y29" s="373">
        <f t="shared" si="2"/>
        <v>13.202604003692064</v>
      </c>
      <c r="Z29" s="373">
        <f t="shared" si="17"/>
        <v>6601.302001846032</v>
      </c>
      <c r="AA29" s="47">
        <f t="shared" si="8"/>
        <v>0.24561427711975783</v>
      </c>
      <c r="AB29" s="47">
        <f t="shared" si="15"/>
        <v>0.31058132633383323</v>
      </c>
      <c r="AC29" s="47"/>
      <c r="AD29" s="47"/>
      <c r="AE29" s="74"/>
      <c r="AF29" s="74"/>
      <c r="AG29" s="74"/>
      <c r="AH29" s="74"/>
      <c r="AI29" s="74"/>
      <c r="AJ29" s="74"/>
      <c r="AK29" s="74"/>
      <c r="AL29" s="74"/>
      <c r="AM29" s="74"/>
      <c r="AN29" s="74"/>
      <c r="AO29" s="74"/>
      <c r="AP29" s="74"/>
      <c r="AQ29" s="74"/>
      <c r="AR29" s="74"/>
      <c r="AS29" s="74"/>
      <c r="AT29" s="74"/>
      <c r="AU29" s="74"/>
      <c r="AV29" s="74"/>
      <c r="AW29" s="74"/>
      <c r="AX29" s="74"/>
      <c r="AY29" s="74"/>
      <c r="AZ29" s="74"/>
      <c r="BA29" s="74"/>
      <c r="BB29" s="74"/>
      <c r="BC29" s="74"/>
      <c r="BD29" s="74"/>
      <c r="BE29" s="74"/>
      <c r="BF29" s="74"/>
      <c r="BG29" s="74"/>
      <c r="BH29" s="74"/>
      <c r="BI29" s="74"/>
      <c r="BJ29" s="74"/>
      <c r="BK29" s="74"/>
      <c r="BL29" s="74"/>
      <c r="BM29" s="74"/>
      <c r="BN29" s="74"/>
      <c r="BO29" s="74"/>
      <c r="BP29" s="74"/>
      <c r="BQ29" s="74"/>
      <c r="BR29" s="74"/>
      <c r="BS29" s="74"/>
      <c r="BT29" s="74"/>
      <c r="BU29" s="74"/>
      <c r="BV29" s="74"/>
      <c r="BW29" s="74"/>
      <c r="BX29" s="74"/>
      <c r="BY29" s="74"/>
      <c r="BZ29" s="74"/>
      <c r="CA29" s="74"/>
      <c r="CB29" s="74"/>
      <c r="CC29" s="74"/>
      <c r="CD29" s="74"/>
      <c r="CE29" s="74"/>
      <c r="CF29" s="74"/>
      <c r="CG29" s="74"/>
      <c r="CH29" s="74"/>
      <c r="CI29" s="74"/>
      <c r="CJ29" s="74"/>
      <c r="CK29" s="74"/>
      <c r="CL29" s="74"/>
      <c r="CM29" s="74"/>
      <c r="CN29" s="74"/>
      <c r="CO29" s="74"/>
      <c r="CP29" s="74"/>
      <c r="CQ29" s="74"/>
      <c r="CR29" s="74"/>
      <c r="CS29" s="74"/>
      <c r="CT29" s="74"/>
      <c r="CU29" s="74"/>
      <c r="CV29" s="74"/>
      <c r="CW29" s="74"/>
      <c r="CX29" s="74"/>
      <c r="CY29" s="74"/>
      <c r="CZ29" s="74"/>
      <c r="DA29" s="74"/>
      <c r="DB29" s="74"/>
      <c r="DC29" s="74"/>
      <c r="DD29" s="74"/>
      <c r="DE29" s="74"/>
      <c r="DF29" s="74"/>
      <c r="DG29" s="74"/>
      <c r="DH29" s="74"/>
      <c r="DI29" s="74"/>
      <c r="DJ29" s="74"/>
      <c r="DK29" s="74"/>
      <c r="DL29" s="74"/>
      <c r="DM29" s="74"/>
      <c r="DN29" s="74"/>
      <c r="DO29" s="74"/>
      <c r="DP29" s="74"/>
      <c r="DQ29" s="74"/>
      <c r="DR29" s="74"/>
      <c r="DS29" s="74"/>
      <c r="DT29" s="74"/>
      <c r="DU29" s="74"/>
      <c r="DV29" s="74"/>
      <c r="DW29" s="74"/>
      <c r="DX29" s="74"/>
      <c r="DY29" s="74"/>
      <c r="DZ29" s="74"/>
      <c r="EA29" s="74"/>
      <c r="EB29" s="74"/>
      <c r="EC29" s="74"/>
      <c r="ED29" s="74"/>
      <c r="EE29" s="74"/>
      <c r="EF29" s="74"/>
      <c r="EG29" s="74"/>
      <c r="EH29" s="74"/>
      <c r="EI29" s="74"/>
      <c r="EJ29" s="74"/>
      <c r="EK29" s="74"/>
      <c r="EL29" s="74"/>
      <c r="EM29" s="74"/>
      <c r="EN29" s="74"/>
      <c r="EO29" s="74"/>
      <c r="EP29" s="74"/>
      <c r="EQ29" s="74"/>
      <c r="ER29" s="74"/>
      <c r="ES29" s="74"/>
      <c r="ET29" s="74"/>
      <c r="EU29" s="74"/>
      <c r="EV29" s="74"/>
      <c r="EW29" s="74"/>
      <c r="EX29" s="74"/>
      <c r="EY29" s="74"/>
      <c r="EZ29" s="74"/>
      <c r="FA29" s="74"/>
      <c r="FB29" s="74"/>
      <c r="FC29" s="74"/>
      <c r="FD29" s="74"/>
      <c r="FE29" s="74"/>
      <c r="FF29" s="74"/>
      <c r="FG29" s="74"/>
      <c r="FH29" s="74"/>
      <c r="FI29" s="74"/>
      <c r="FJ29" s="74"/>
      <c r="FK29" s="74"/>
      <c r="FL29" s="74"/>
      <c r="FM29" s="74"/>
      <c r="FN29" s="74"/>
      <c r="FO29" s="74"/>
      <c r="FP29" s="74"/>
      <c r="FQ29" s="74"/>
      <c r="FR29" s="74"/>
      <c r="FS29" s="74"/>
      <c r="FT29" s="74"/>
      <c r="FU29" s="74"/>
      <c r="FV29" s="74"/>
      <c r="FW29" s="74"/>
      <c r="FX29" s="74"/>
      <c r="FY29" s="74"/>
      <c r="FZ29" s="74"/>
      <c r="GA29" s="74"/>
      <c r="GB29" s="74"/>
      <c r="GC29" s="74"/>
      <c r="GD29" s="74"/>
      <c r="GE29" s="74"/>
      <c r="GF29" s="74"/>
      <c r="GG29" s="74"/>
      <c r="GH29" s="74"/>
      <c r="GI29" s="74"/>
      <c r="GJ29" s="74"/>
      <c r="GK29" s="74"/>
      <c r="GL29" s="74"/>
      <c r="GM29" s="74"/>
      <c r="GN29" s="74"/>
      <c r="GO29" s="74"/>
      <c r="GP29" s="74"/>
      <c r="GQ29" s="74"/>
      <c r="GR29" s="74"/>
      <c r="GS29" s="74"/>
      <c r="GT29" s="74"/>
      <c r="GU29" s="74"/>
      <c r="GV29" s="74"/>
      <c r="GW29" s="74"/>
      <c r="GX29" s="74"/>
      <c r="GY29" s="74"/>
      <c r="GZ29" s="74"/>
      <c r="HA29" s="74"/>
      <c r="HB29" s="74"/>
      <c r="HC29" s="74"/>
      <c r="HD29" s="74"/>
      <c r="HE29" s="74"/>
      <c r="HF29" s="74"/>
      <c r="HG29" s="74"/>
      <c r="HH29" s="74"/>
      <c r="HI29" s="74"/>
      <c r="HJ29" s="74"/>
      <c r="HK29" s="74"/>
      <c r="HL29" s="74"/>
      <c r="HM29" s="74"/>
      <c r="HN29" s="74"/>
      <c r="HO29" s="74"/>
      <c r="HP29" s="74"/>
      <c r="HQ29" s="74"/>
      <c r="HR29" s="74"/>
      <c r="HS29" s="74"/>
      <c r="HT29" s="74"/>
      <c r="HU29" s="74"/>
      <c r="HV29" s="74"/>
      <c r="HW29" s="74"/>
      <c r="HX29" s="74"/>
      <c r="HY29" s="74"/>
      <c r="HZ29" s="74"/>
      <c r="IA29" s="74"/>
      <c r="IB29" s="74"/>
      <c r="IC29" s="74"/>
      <c r="ID29" s="74"/>
      <c r="IE29" s="74"/>
      <c r="IF29" s="74"/>
      <c r="IG29" s="74"/>
      <c r="IH29" s="74"/>
      <c r="II29" s="74"/>
      <c r="IJ29" s="74"/>
      <c r="IK29" s="74"/>
      <c r="IL29" s="74"/>
      <c r="IM29" s="74"/>
      <c r="IN29" s="74"/>
      <c r="IO29" s="74"/>
      <c r="IP29" s="74"/>
      <c r="IQ29" s="74"/>
      <c r="IR29" s="74"/>
      <c r="IS29" s="74"/>
      <c r="IT29" s="74"/>
      <c r="IU29" s="74"/>
      <c r="IV29" s="74"/>
      <c r="IW29" s="74"/>
      <c r="IX29" s="74"/>
      <c r="IY29" s="74"/>
      <c r="IZ29" s="74"/>
      <c r="JA29" s="74"/>
      <c r="JB29" s="74"/>
      <c r="JC29" s="74"/>
      <c r="JD29" s="74"/>
      <c r="JE29" s="74"/>
      <c r="JF29" s="74"/>
      <c r="JG29" s="74"/>
      <c r="JH29" s="74"/>
      <c r="JI29" s="74"/>
      <c r="JJ29" s="74"/>
      <c r="JK29" s="74"/>
      <c r="JL29" s="74"/>
      <c r="JM29" s="74"/>
      <c r="JN29" s="74"/>
      <c r="JO29" s="74"/>
      <c r="JP29" s="74"/>
      <c r="JQ29" s="74"/>
      <c r="JR29" s="74"/>
      <c r="JS29" s="74"/>
      <c r="JT29" s="74"/>
      <c r="JU29" s="74"/>
      <c r="JV29" s="74"/>
      <c r="JW29" s="74"/>
      <c r="JX29" s="74"/>
      <c r="JY29" s="74"/>
      <c r="JZ29" s="74"/>
      <c r="KA29" s="74"/>
      <c r="KB29" s="74"/>
      <c r="KC29" s="74"/>
      <c r="KD29" s="74"/>
      <c r="KE29" s="74"/>
      <c r="KF29" s="74"/>
      <c r="KG29" s="74"/>
      <c r="KH29" s="74"/>
      <c r="KI29" s="74"/>
      <c r="KJ29" s="74"/>
      <c r="KK29" s="74"/>
      <c r="KL29" s="74"/>
      <c r="KM29" s="74"/>
      <c r="KN29" s="74"/>
      <c r="KO29" s="74"/>
      <c r="KP29" s="74"/>
      <c r="KQ29" s="74"/>
      <c r="KR29" s="74"/>
      <c r="KS29" s="74"/>
      <c r="KT29" s="74"/>
      <c r="KU29" s="74"/>
      <c r="KV29" s="74"/>
      <c r="KW29" s="74"/>
      <c r="KX29" s="74"/>
      <c r="KY29" s="74"/>
      <c r="KZ29" s="74"/>
      <c r="LA29" s="74"/>
      <c r="LB29" s="74"/>
      <c r="LC29" s="74"/>
      <c r="LD29" s="74"/>
      <c r="LE29" s="74"/>
      <c r="LF29" s="74"/>
      <c r="LG29" s="74"/>
      <c r="LH29" s="74"/>
      <c r="LI29" s="74"/>
      <c r="LJ29" s="74"/>
      <c r="LK29" s="74"/>
      <c r="LL29" s="74"/>
      <c r="LM29" s="74"/>
      <c r="LN29" s="74"/>
      <c r="LO29" s="74"/>
      <c r="LP29" s="74"/>
      <c r="LQ29" s="74"/>
      <c r="LR29" s="74"/>
      <c r="LS29" s="74"/>
      <c r="LT29" s="74"/>
      <c r="LU29" s="74"/>
      <c r="LV29" s="74"/>
      <c r="LW29" s="74"/>
      <c r="LX29" s="74"/>
      <c r="LY29" s="74"/>
      <c r="LZ29" s="74"/>
      <c r="MA29" s="74"/>
      <c r="MB29" s="74"/>
      <c r="MC29" s="74"/>
      <c r="MD29" s="74"/>
      <c r="ME29" s="74"/>
      <c r="MF29" s="74"/>
      <c r="MG29" s="74"/>
      <c r="MH29" s="74"/>
      <c r="MI29" s="74"/>
      <c r="MJ29" s="74"/>
      <c r="MK29" s="74"/>
      <c r="ML29" s="74"/>
      <c r="MM29" s="74"/>
      <c r="MN29" s="74"/>
      <c r="MO29" s="74"/>
      <c r="MP29" s="74"/>
      <c r="MQ29" s="74"/>
      <c r="MR29" s="74"/>
      <c r="MS29" s="74"/>
      <c r="MT29" s="74"/>
      <c r="MU29" s="74"/>
      <c r="MV29" s="74"/>
      <c r="MW29" s="74"/>
      <c r="MX29" s="74"/>
      <c r="MY29" s="74"/>
      <c r="MZ29" s="74"/>
      <c r="NA29" s="74"/>
      <c r="NB29" s="74"/>
      <c r="NC29" s="74"/>
      <c r="ND29" s="74"/>
      <c r="NE29" s="74"/>
      <c r="NF29" s="74"/>
      <c r="NG29" s="74"/>
      <c r="NH29" s="74"/>
      <c r="NI29" s="74"/>
      <c r="NJ29" s="74"/>
      <c r="NK29" s="74"/>
      <c r="NL29" s="74"/>
      <c r="NM29" s="74"/>
      <c r="NN29" s="74"/>
      <c r="NO29" s="74"/>
      <c r="NP29" s="74"/>
      <c r="NQ29" s="74"/>
      <c r="NR29" s="74"/>
      <c r="NS29" s="74"/>
      <c r="NT29" s="74"/>
      <c r="NU29" s="74"/>
      <c r="NV29" s="74"/>
      <c r="NW29" s="74"/>
      <c r="NX29" s="74"/>
      <c r="NY29" s="74"/>
      <c r="NZ29" s="74"/>
      <c r="OA29" s="74"/>
      <c r="OB29" s="74"/>
      <c r="OC29" s="74"/>
      <c r="OD29" s="74"/>
      <c r="OE29" s="74"/>
      <c r="OF29" s="74"/>
      <c r="OG29" s="74"/>
      <c r="OH29" s="74"/>
      <c r="OI29" s="74"/>
      <c r="OJ29" s="74"/>
      <c r="OK29" s="74"/>
      <c r="OL29" s="74"/>
      <c r="OM29" s="74"/>
      <c r="ON29" s="74"/>
      <c r="OO29" s="74"/>
      <c r="OP29" s="74"/>
      <c r="OQ29" s="74"/>
      <c r="OR29" s="74"/>
      <c r="OS29" s="74"/>
      <c r="OT29" s="74"/>
      <c r="OU29" s="74"/>
      <c r="OV29" s="74"/>
      <c r="OW29" s="74"/>
      <c r="OX29" s="74"/>
      <c r="OY29" s="74"/>
      <c r="OZ29" s="74"/>
      <c r="PA29" s="74"/>
      <c r="PB29" s="74"/>
      <c r="PC29" s="74"/>
      <c r="PD29" s="74"/>
      <c r="PE29" s="74"/>
      <c r="PF29" s="74"/>
      <c r="PG29" s="74"/>
      <c r="PH29" s="74"/>
      <c r="PI29" s="74"/>
      <c r="PJ29" s="74"/>
      <c r="PK29" s="74"/>
      <c r="PL29" s="74"/>
      <c r="PM29" s="74"/>
      <c r="PN29" s="74"/>
      <c r="PO29" s="74"/>
      <c r="PP29" s="74"/>
      <c r="PQ29" s="74"/>
      <c r="PR29" s="74"/>
      <c r="PS29" s="74"/>
      <c r="PT29" s="74"/>
      <c r="PU29" s="74"/>
      <c r="PV29" s="74"/>
      <c r="PW29" s="74"/>
      <c r="PX29" s="74"/>
      <c r="PY29" s="74"/>
      <c r="PZ29" s="74"/>
      <c r="QA29" s="74"/>
      <c r="QB29" s="74"/>
      <c r="QC29" s="74"/>
      <c r="QD29" s="74"/>
      <c r="QE29" s="74"/>
      <c r="QF29" s="74"/>
      <c r="QG29" s="74"/>
    </row>
    <row r="30" spans="1:449" s="54" customFormat="1" ht="15">
      <c r="A30" s="278"/>
      <c r="B30" s="366" t="s">
        <v>205</v>
      </c>
      <c r="C30" s="513" t="s">
        <v>298</v>
      </c>
      <c r="D30" s="513">
        <v>15</v>
      </c>
      <c r="E30" s="60">
        <f t="shared" si="0"/>
        <v>0.59568382652031737</v>
      </c>
      <c r="F30" s="509" t="s">
        <v>469</v>
      </c>
      <c r="G30" s="512">
        <v>74394</v>
      </c>
      <c r="H30" s="511">
        <v>0.02</v>
      </c>
      <c r="I30" s="580">
        <v>0.4</v>
      </c>
      <c r="J30" s="580">
        <v>0.4</v>
      </c>
      <c r="K30" s="373">
        <f t="shared" si="4"/>
        <v>0</v>
      </c>
      <c r="L30" s="514">
        <f t="shared" si="1"/>
        <v>1487.88</v>
      </c>
      <c r="M30" s="853">
        <v>7399.3551017939262</v>
      </c>
      <c r="N30" s="579">
        <v>5951.52</v>
      </c>
      <c r="O30" s="373">
        <f t="shared" si="5"/>
        <v>29757.600000000002</v>
      </c>
      <c r="P30" s="373">
        <f t="shared" si="16"/>
        <v>0</v>
      </c>
      <c r="Q30" s="373">
        <f t="shared" si="10"/>
        <v>29757.600000000002</v>
      </c>
      <c r="R30" s="373">
        <v>0</v>
      </c>
      <c r="S30" s="373">
        <f t="shared" si="11"/>
        <v>43108.475101793927</v>
      </c>
      <c r="T30" s="373">
        <f t="shared" si="12"/>
        <v>43108.475101793927</v>
      </c>
      <c r="U30" s="373">
        <v>0.01</v>
      </c>
      <c r="V30" s="373">
        <f t="shared" si="13"/>
        <v>39989.308999808833</v>
      </c>
      <c r="W30" s="373">
        <f t="shared" si="14"/>
        <v>39989.308999808833</v>
      </c>
      <c r="X30" s="373">
        <f t="shared" si="7"/>
        <v>6446.2446698032609</v>
      </c>
      <c r="Y30" s="373">
        <f t="shared" si="2"/>
        <v>9.4065574994321253</v>
      </c>
      <c r="Z30" s="373">
        <f t="shared" si="17"/>
        <v>13995.828772255072</v>
      </c>
      <c r="AA30" s="47">
        <f t="shared" si="8"/>
        <v>0.34998926268823449</v>
      </c>
      <c r="AB30" s="47">
        <f t="shared" si="15"/>
        <v>0.54618739021942719</v>
      </c>
      <c r="AC30" s="47"/>
      <c r="AD30" s="47"/>
      <c r="AE30" s="74"/>
      <c r="AF30" s="74"/>
      <c r="AG30" s="74"/>
      <c r="AH30" s="74"/>
      <c r="AI30" s="74"/>
      <c r="AJ30" s="74"/>
      <c r="AK30" s="74"/>
      <c r="AL30" s="74"/>
      <c r="AM30" s="74"/>
      <c r="AN30" s="74"/>
      <c r="AO30" s="74"/>
      <c r="AP30" s="74"/>
      <c r="AQ30" s="74"/>
      <c r="AR30" s="74"/>
      <c r="AS30" s="74"/>
      <c r="AT30" s="74"/>
      <c r="AU30" s="74"/>
      <c r="AV30" s="74"/>
      <c r="AW30" s="74"/>
      <c r="AX30" s="74"/>
      <c r="AY30" s="74"/>
      <c r="AZ30" s="74"/>
      <c r="BA30" s="74"/>
      <c r="BB30" s="74"/>
      <c r="BC30" s="74"/>
      <c r="BD30" s="74"/>
      <c r="BE30" s="74"/>
      <c r="BF30" s="74"/>
      <c r="BG30" s="74"/>
      <c r="BH30" s="74"/>
      <c r="BI30" s="74"/>
      <c r="BJ30" s="74"/>
      <c r="BK30" s="74"/>
      <c r="BL30" s="74"/>
      <c r="BM30" s="74"/>
      <c r="BN30" s="74"/>
      <c r="BO30" s="74"/>
      <c r="BP30" s="74"/>
      <c r="BQ30" s="74"/>
      <c r="BR30" s="74"/>
      <c r="BS30" s="74"/>
      <c r="BT30" s="74"/>
      <c r="BU30" s="74"/>
      <c r="BV30" s="74"/>
      <c r="BW30" s="74"/>
      <c r="BX30" s="74"/>
      <c r="BY30" s="74"/>
      <c r="BZ30" s="74"/>
      <c r="CA30" s="74"/>
      <c r="CB30" s="74"/>
      <c r="CC30" s="74"/>
      <c r="CD30" s="74"/>
      <c r="CE30" s="74"/>
      <c r="CF30" s="74"/>
      <c r="CG30" s="74"/>
      <c r="CH30" s="74"/>
      <c r="CI30" s="74"/>
      <c r="CJ30" s="74"/>
      <c r="CK30" s="74"/>
      <c r="CL30" s="74"/>
      <c r="CM30" s="74"/>
      <c r="CN30" s="74"/>
      <c r="CO30" s="74"/>
      <c r="CP30" s="74"/>
      <c r="CQ30" s="74"/>
      <c r="CR30" s="74"/>
      <c r="CS30" s="74"/>
      <c r="CT30" s="74"/>
      <c r="CU30" s="74"/>
      <c r="CV30" s="74"/>
      <c r="CW30" s="74"/>
      <c r="CX30" s="74"/>
      <c r="CY30" s="74"/>
      <c r="CZ30" s="74"/>
      <c r="DA30" s="74"/>
      <c r="DB30" s="74"/>
      <c r="DC30" s="74"/>
      <c r="DD30" s="74"/>
      <c r="DE30" s="74"/>
      <c r="DF30" s="74"/>
      <c r="DG30" s="74"/>
      <c r="DH30" s="74"/>
      <c r="DI30" s="74"/>
      <c r="DJ30" s="74"/>
      <c r="DK30" s="74"/>
      <c r="DL30" s="74"/>
      <c r="DM30" s="74"/>
      <c r="DN30" s="74"/>
      <c r="DO30" s="74"/>
      <c r="DP30" s="74"/>
      <c r="DQ30" s="74"/>
      <c r="DR30" s="74"/>
      <c r="DS30" s="74"/>
      <c r="DT30" s="74"/>
      <c r="DU30" s="74"/>
      <c r="DV30" s="74"/>
      <c r="DW30" s="74"/>
      <c r="DX30" s="74"/>
      <c r="DY30" s="74"/>
      <c r="DZ30" s="74"/>
      <c r="EA30" s="74"/>
      <c r="EB30" s="74"/>
      <c r="EC30" s="74"/>
      <c r="ED30" s="74"/>
      <c r="EE30" s="74"/>
      <c r="EF30" s="74"/>
      <c r="EG30" s="74"/>
      <c r="EH30" s="74"/>
      <c r="EI30" s="74"/>
      <c r="EJ30" s="74"/>
      <c r="EK30" s="74"/>
      <c r="EL30" s="74"/>
      <c r="EM30" s="74"/>
      <c r="EN30" s="74"/>
      <c r="EO30" s="74"/>
      <c r="EP30" s="74"/>
      <c r="EQ30" s="74"/>
      <c r="ER30" s="74"/>
      <c r="ES30" s="74"/>
      <c r="ET30" s="74"/>
      <c r="EU30" s="74"/>
      <c r="EV30" s="74"/>
      <c r="EW30" s="74"/>
      <c r="EX30" s="74"/>
      <c r="EY30" s="74"/>
      <c r="EZ30" s="74"/>
      <c r="FA30" s="74"/>
      <c r="FB30" s="74"/>
      <c r="FC30" s="74"/>
      <c r="FD30" s="74"/>
      <c r="FE30" s="74"/>
      <c r="FF30" s="74"/>
      <c r="FG30" s="74"/>
      <c r="FH30" s="74"/>
      <c r="FI30" s="74"/>
      <c r="FJ30" s="74"/>
      <c r="FK30" s="74"/>
      <c r="FL30" s="74"/>
      <c r="FM30" s="74"/>
      <c r="FN30" s="74"/>
      <c r="FO30" s="74"/>
      <c r="FP30" s="74"/>
      <c r="FQ30" s="74"/>
      <c r="FR30" s="74"/>
      <c r="FS30" s="74"/>
      <c r="FT30" s="74"/>
      <c r="FU30" s="74"/>
      <c r="FV30" s="74"/>
      <c r="FW30" s="74"/>
      <c r="FX30" s="74"/>
      <c r="FY30" s="74"/>
      <c r="FZ30" s="74"/>
      <c r="GA30" s="74"/>
      <c r="GB30" s="74"/>
      <c r="GC30" s="74"/>
      <c r="GD30" s="74"/>
      <c r="GE30" s="74"/>
      <c r="GF30" s="74"/>
      <c r="GG30" s="74"/>
      <c r="GH30" s="74"/>
      <c r="GI30" s="74"/>
      <c r="GJ30" s="74"/>
      <c r="GK30" s="74"/>
      <c r="GL30" s="74"/>
      <c r="GM30" s="74"/>
      <c r="GN30" s="74"/>
      <c r="GO30" s="74"/>
      <c r="GP30" s="74"/>
      <c r="GQ30" s="74"/>
      <c r="GR30" s="74"/>
      <c r="GS30" s="74"/>
      <c r="GT30" s="74"/>
      <c r="GU30" s="74"/>
      <c r="GV30" s="74"/>
      <c r="GW30" s="74"/>
      <c r="GX30" s="74"/>
      <c r="GY30" s="74"/>
      <c r="GZ30" s="74"/>
      <c r="HA30" s="74"/>
      <c r="HB30" s="74"/>
      <c r="HC30" s="74"/>
      <c r="HD30" s="74"/>
      <c r="HE30" s="74"/>
      <c r="HF30" s="74"/>
      <c r="HG30" s="74"/>
      <c r="HH30" s="74"/>
      <c r="HI30" s="74"/>
      <c r="HJ30" s="74"/>
      <c r="HK30" s="74"/>
      <c r="HL30" s="74"/>
      <c r="HM30" s="74"/>
      <c r="HN30" s="74"/>
      <c r="HO30" s="74"/>
      <c r="HP30" s="74"/>
      <c r="HQ30" s="74"/>
      <c r="HR30" s="74"/>
      <c r="HS30" s="74"/>
      <c r="HT30" s="74"/>
      <c r="HU30" s="74"/>
      <c r="HV30" s="74"/>
      <c r="HW30" s="74"/>
      <c r="HX30" s="74"/>
      <c r="HY30" s="74"/>
      <c r="HZ30" s="74"/>
      <c r="IA30" s="74"/>
      <c r="IB30" s="74"/>
      <c r="IC30" s="74"/>
      <c r="ID30" s="74"/>
      <c r="IE30" s="74"/>
      <c r="IF30" s="74"/>
      <c r="IG30" s="74"/>
      <c r="IH30" s="74"/>
      <c r="II30" s="74"/>
      <c r="IJ30" s="74"/>
      <c r="IK30" s="74"/>
      <c r="IL30" s="74"/>
      <c r="IM30" s="74"/>
      <c r="IN30" s="74"/>
      <c r="IO30" s="74"/>
      <c r="IP30" s="74"/>
      <c r="IQ30" s="74"/>
      <c r="IR30" s="74"/>
      <c r="IS30" s="74"/>
      <c r="IT30" s="74"/>
      <c r="IU30" s="74"/>
      <c r="IV30" s="74"/>
      <c r="IW30" s="74"/>
      <c r="IX30" s="74"/>
      <c r="IY30" s="74"/>
      <c r="IZ30" s="74"/>
      <c r="JA30" s="74"/>
      <c r="JB30" s="74"/>
      <c r="JC30" s="74"/>
      <c r="JD30" s="74"/>
      <c r="JE30" s="74"/>
      <c r="JF30" s="74"/>
      <c r="JG30" s="74"/>
      <c r="JH30" s="74"/>
      <c r="JI30" s="74"/>
      <c r="JJ30" s="74"/>
      <c r="JK30" s="74"/>
      <c r="JL30" s="74"/>
      <c r="JM30" s="74"/>
      <c r="JN30" s="74"/>
      <c r="JO30" s="74"/>
      <c r="JP30" s="74"/>
      <c r="JQ30" s="74"/>
      <c r="JR30" s="74"/>
      <c r="JS30" s="74"/>
      <c r="JT30" s="74"/>
      <c r="JU30" s="74"/>
      <c r="JV30" s="74"/>
      <c r="JW30" s="74"/>
      <c r="JX30" s="74"/>
      <c r="JY30" s="74"/>
      <c r="JZ30" s="74"/>
      <c r="KA30" s="74"/>
      <c r="KB30" s="74"/>
      <c r="KC30" s="74"/>
      <c r="KD30" s="74"/>
      <c r="KE30" s="74"/>
      <c r="KF30" s="74"/>
      <c r="KG30" s="74"/>
      <c r="KH30" s="74"/>
      <c r="KI30" s="74"/>
      <c r="KJ30" s="74"/>
      <c r="KK30" s="74"/>
      <c r="KL30" s="74"/>
      <c r="KM30" s="74"/>
      <c r="KN30" s="74"/>
      <c r="KO30" s="74"/>
      <c r="KP30" s="74"/>
      <c r="KQ30" s="74"/>
      <c r="KR30" s="74"/>
      <c r="KS30" s="74"/>
      <c r="KT30" s="74"/>
      <c r="KU30" s="74"/>
      <c r="KV30" s="74"/>
      <c r="KW30" s="74"/>
      <c r="KX30" s="74"/>
      <c r="KY30" s="74"/>
      <c r="KZ30" s="74"/>
      <c r="LA30" s="74"/>
      <c r="LB30" s="74"/>
      <c r="LC30" s="74"/>
      <c r="LD30" s="74"/>
      <c r="LE30" s="74"/>
      <c r="LF30" s="74"/>
      <c r="LG30" s="74"/>
      <c r="LH30" s="74"/>
      <c r="LI30" s="74"/>
      <c r="LJ30" s="74"/>
      <c r="LK30" s="74"/>
      <c r="LL30" s="74"/>
      <c r="LM30" s="74"/>
      <c r="LN30" s="74"/>
      <c r="LO30" s="74"/>
      <c r="LP30" s="74"/>
      <c r="LQ30" s="74"/>
      <c r="LR30" s="74"/>
      <c r="LS30" s="74"/>
      <c r="LT30" s="74"/>
      <c r="LU30" s="74"/>
      <c r="LV30" s="74"/>
      <c r="LW30" s="74"/>
      <c r="LX30" s="74"/>
      <c r="LY30" s="74"/>
      <c r="LZ30" s="74"/>
      <c r="MA30" s="74"/>
      <c r="MB30" s="74"/>
      <c r="MC30" s="74"/>
      <c r="MD30" s="74"/>
      <c r="ME30" s="74"/>
      <c r="MF30" s="74"/>
      <c r="MG30" s="74"/>
      <c r="MH30" s="74"/>
      <c r="MI30" s="74"/>
      <c r="MJ30" s="74"/>
      <c r="MK30" s="74"/>
      <c r="ML30" s="74"/>
      <c r="MM30" s="74"/>
      <c r="MN30" s="74"/>
      <c r="MO30" s="74"/>
      <c r="MP30" s="74"/>
      <c r="MQ30" s="74"/>
      <c r="MR30" s="74"/>
      <c r="MS30" s="74"/>
      <c r="MT30" s="74"/>
      <c r="MU30" s="74"/>
      <c r="MV30" s="74"/>
      <c r="MW30" s="74"/>
      <c r="MX30" s="74"/>
      <c r="MY30" s="74"/>
      <c r="MZ30" s="74"/>
      <c r="NA30" s="74"/>
      <c r="NB30" s="74"/>
      <c r="NC30" s="74"/>
      <c r="ND30" s="74"/>
      <c r="NE30" s="74"/>
      <c r="NF30" s="74"/>
      <c r="NG30" s="74"/>
      <c r="NH30" s="74"/>
      <c r="NI30" s="74"/>
      <c r="NJ30" s="74"/>
      <c r="NK30" s="74"/>
      <c r="NL30" s="74"/>
      <c r="NM30" s="74"/>
      <c r="NN30" s="74"/>
      <c r="NO30" s="74"/>
      <c r="NP30" s="74"/>
      <c r="NQ30" s="74"/>
      <c r="NR30" s="74"/>
      <c r="NS30" s="74"/>
      <c r="NT30" s="74"/>
      <c r="NU30" s="74"/>
      <c r="NV30" s="74"/>
      <c r="NW30" s="74"/>
      <c r="NX30" s="74"/>
      <c r="NY30" s="74"/>
      <c r="NZ30" s="74"/>
      <c r="OA30" s="74"/>
      <c r="OB30" s="74"/>
      <c r="OC30" s="74"/>
      <c r="OD30" s="74"/>
      <c r="OE30" s="74"/>
      <c r="OF30" s="74"/>
      <c r="OG30" s="74"/>
      <c r="OH30" s="74"/>
      <c r="OI30" s="74"/>
      <c r="OJ30" s="74"/>
      <c r="OK30" s="74"/>
      <c r="OL30" s="74"/>
      <c r="OM30" s="74"/>
      <c r="ON30" s="74"/>
      <c r="OO30" s="74"/>
      <c r="OP30" s="74"/>
      <c r="OQ30" s="74"/>
      <c r="OR30" s="74"/>
      <c r="OS30" s="74"/>
      <c r="OT30" s="74"/>
      <c r="OU30" s="74"/>
      <c r="OV30" s="74"/>
      <c r="OW30" s="74"/>
      <c r="OX30" s="74"/>
      <c r="OY30" s="74"/>
      <c r="OZ30" s="74"/>
      <c r="PA30" s="74"/>
      <c r="PB30" s="74"/>
      <c r="PC30" s="74"/>
      <c r="PD30" s="74"/>
      <c r="PE30" s="74"/>
      <c r="PF30" s="74"/>
      <c r="PG30" s="74"/>
      <c r="PH30" s="74"/>
      <c r="PI30" s="74"/>
      <c r="PJ30" s="74"/>
      <c r="PK30" s="74"/>
      <c r="PL30" s="74"/>
      <c r="PM30" s="74"/>
      <c r="PN30" s="74"/>
      <c r="PO30" s="74"/>
      <c r="PP30" s="74"/>
      <c r="PQ30" s="74"/>
      <c r="PR30" s="74"/>
      <c r="PS30" s="74"/>
      <c r="PT30" s="74"/>
      <c r="PU30" s="74"/>
      <c r="PV30" s="74"/>
      <c r="PW30" s="74"/>
      <c r="PX30" s="74"/>
      <c r="PY30" s="74"/>
      <c r="PZ30" s="74"/>
      <c r="QA30" s="74"/>
      <c r="QB30" s="74"/>
      <c r="QC30" s="74"/>
      <c r="QD30" s="74"/>
      <c r="QE30" s="74"/>
      <c r="QF30" s="74"/>
      <c r="QG30" s="74"/>
    </row>
    <row r="31" spans="1:449" s="54" customFormat="1" ht="15">
      <c r="A31" s="278"/>
      <c r="B31" s="366" t="s">
        <v>205</v>
      </c>
      <c r="C31" s="513" t="s">
        <v>299</v>
      </c>
      <c r="D31" s="513">
        <v>15</v>
      </c>
      <c r="E31" s="60">
        <f t="shared" si="0"/>
        <v>8.6477206850275913E-3</v>
      </c>
      <c r="F31" s="509" t="s">
        <v>30</v>
      </c>
      <c r="G31" s="512">
        <v>24</v>
      </c>
      <c r="H31" s="510">
        <v>0.9</v>
      </c>
      <c r="I31" s="578">
        <v>5.5</v>
      </c>
      <c r="J31" s="578">
        <v>5.5</v>
      </c>
      <c r="K31" s="373">
        <f t="shared" si="4"/>
        <v>0</v>
      </c>
      <c r="L31" s="514">
        <f t="shared" si="1"/>
        <v>21.6</v>
      </c>
      <c r="M31" s="853">
        <v>32.822367174664564</v>
      </c>
      <c r="N31" s="579">
        <v>26.400000000000006</v>
      </c>
      <c r="O31" s="373">
        <f t="shared" si="5"/>
        <v>132</v>
      </c>
      <c r="P31" s="373">
        <f t="shared" si="16"/>
        <v>0</v>
      </c>
      <c r="Q31" s="373">
        <f t="shared" si="10"/>
        <v>132</v>
      </c>
      <c r="R31" s="373">
        <v>0</v>
      </c>
      <c r="S31" s="373">
        <f t="shared" si="11"/>
        <v>191.22236717466456</v>
      </c>
      <c r="T31" s="373">
        <f t="shared" si="12"/>
        <v>191.22236717466456</v>
      </c>
      <c r="U31" s="373">
        <v>0</v>
      </c>
      <c r="V31" s="373">
        <f t="shared" si="13"/>
        <v>177.38624042176673</v>
      </c>
      <c r="W31" s="373">
        <f t="shared" si="14"/>
        <v>177.38624042176673</v>
      </c>
      <c r="X31" s="373">
        <f t="shared" si="7"/>
        <v>0</v>
      </c>
      <c r="Y31" s="373">
        <f t="shared" si="2"/>
        <v>6.2872165781767109</v>
      </c>
      <c r="Z31" s="373">
        <f t="shared" si="17"/>
        <v>135.80387808861695</v>
      </c>
      <c r="AA31" s="47">
        <f t="shared" si="8"/>
        <v>0.76558293228223084</v>
      </c>
      <c r="AB31" s="47">
        <f t="shared" si="15"/>
        <v>0.84214122551045389</v>
      </c>
      <c r="AC31" s="47"/>
      <c r="AD31" s="47"/>
      <c r="AE31" s="74"/>
      <c r="AF31" s="74"/>
      <c r="AG31" s="74"/>
      <c r="AH31" s="74"/>
      <c r="AI31" s="74"/>
      <c r="AJ31" s="74"/>
      <c r="AK31" s="74"/>
      <c r="AL31" s="74"/>
      <c r="AM31" s="74"/>
      <c r="AN31" s="74"/>
      <c r="AO31" s="74"/>
      <c r="AP31" s="74"/>
      <c r="AQ31" s="74"/>
      <c r="AR31" s="74"/>
      <c r="AS31" s="74"/>
      <c r="AT31" s="74"/>
      <c r="AU31" s="74"/>
      <c r="AV31" s="74"/>
      <c r="AW31" s="74"/>
      <c r="AX31" s="74"/>
      <c r="AY31" s="74"/>
      <c r="AZ31" s="74"/>
      <c r="BA31" s="74"/>
      <c r="BB31" s="74"/>
      <c r="BC31" s="74"/>
      <c r="BD31" s="74"/>
      <c r="BE31" s="74"/>
      <c r="BF31" s="74"/>
      <c r="BG31" s="74"/>
      <c r="BH31" s="74"/>
      <c r="BI31" s="74"/>
      <c r="BJ31" s="74"/>
      <c r="BK31" s="74"/>
      <c r="BL31" s="74"/>
      <c r="BM31" s="74"/>
      <c r="BN31" s="74"/>
      <c r="BO31" s="74"/>
      <c r="BP31" s="74"/>
      <c r="BQ31" s="74"/>
      <c r="BR31" s="74"/>
      <c r="BS31" s="74"/>
      <c r="BT31" s="74"/>
      <c r="BU31" s="74"/>
      <c r="BV31" s="74"/>
      <c r="BW31" s="74"/>
      <c r="BX31" s="74"/>
      <c r="BY31" s="74"/>
      <c r="BZ31" s="74"/>
      <c r="CA31" s="74"/>
      <c r="CB31" s="74"/>
      <c r="CC31" s="74"/>
      <c r="CD31" s="74"/>
      <c r="CE31" s="74"/>
      <c r="CF31" s="74"/>
      <c r="CG31" s="74"/>
      <c r="CH31" s="74"/>
      <c r="CI31" s="74"/>
      <c r="CJ31" s="74"/>
      <c r="CK31" s="74"/>
      <c r="CL31" s="74"/>
      <c r="CM31" s="74"/>
      <c r="CN31" s="74"/>
      <c r="CO31" s="74"/>
      <c r="CP31" s="74"/>
      <c r="CQ31" s="74"/>
      <c r="CR31" s="74"/>
      <c r="CS31" s="74"/>
      <c r="CT31" s="74"/>
      <c r="CU31" s="74"/>
      <c r="CV31" s="74"/>
      <c r="CW31" s="74"/>
      <c r="CX31" s="74"/>
      <c r="CY31" s="74"/>
      <c r="CZ31" s="74"/>
      <c r="DA31" s="74"/>
      <c r="DB31" s="74"/>
      <c r="DC31" s="74"/>
      <c r="DD31" s="74"/>
      <c r="DE31" s="74"/>
      <c r="DF31" s="74"/>
      <c r="DG31" s="74"/>
      <c r="DH31" s="74"/>
      <c r="DI31" s="74"/>
      <c r="DJ31" s="74"/>
      <c r="DK31" s="74"/>
      <c r="DL31" s="74"/>
      <c r="DM31" s="74"/>
      <c r="DN31" s="74"/>
      <c r="DO31" s="74"/>
      <c r="DP31" s="74"/>
      <c r="DQ31" s="74"/>
      <c r="DR31" s="74"/>
      <c r="DS31" s="74"/>
      <c r="DT31" s="74"/>
      <c r="DU31" s="74"/>
      <c r="DV31" s="74"/>
      <c r="DW31" s="74"/>
      <c r="DX31" s="74"/>
      <c r="DY31" s="74"/>
      <c r="DZ31" s="74"/>
      <c r="EA31" s="74"/>
      <c r="EB31" s="74"/>
      <c r="EC31" s="74"/>
      <c r="ED31" s="74"/>
      <c r="EE31" s="74"/>
      <c r="EF31" s="74"/>
      <c r="EG31" s="74"/>
      <c r="EH31" s="74"/>
      <c r="EI31" s="74"/>
      <c r="EJ31" s="74"/>
      <c r="EK31" s="74"/>
      <c r="EL31" s="74"/>
      <c r="EM31" s="74"/>
      <c r="EN31" s="74"/>
      <c r="EO31" s="74"/>
      <c r="EP31" s="74"/>
      <c r="EQ31" s="74"/>
      <c r="ER31" s="74"/>
      <c r="ES31" s="74"/>
      <c r="ET31" s="74"/>
      <c r="EU31" s="74"/>
      <c r="EV31" s="74"/>
      <c r="EW31" s="74"/>
      <c r="EX31" s="74"/>
      <c r="EY31" s="74"/>
      <c r="EZ31" s="74"/>
      <c r="FA31" s="74"/>
      <c r="FB31" s="74"/>
      <c r="FC31" s="74"/>
      <c r="FD31" s="74"/>
      <c r="FE31" s="74"/>
      <c r="FF31" s="74"/>
      <c r="FG31" s="74"/>
      <c r="FH31" s="74"/>
      <c r="FI31" s="74"/>
      <c r="FJ31" s="74"/>
      <c r="FK31" s="74"/>
      <c r="FL31" s="74"/>
      <c r="FM31" s="74"/>
      <c r="FN31" s="74"/>
      <c r="FO31" s="74"/>
      <c r="FP31" s="74"/>
      <c r="FQ31" s="74"/>
      <c r="FR31" s="74"/>
      <c r="FS31" s="74"/>
      <c r="FT31" s="74"/>
      <c r="FU31" s="74"/>
      <c r="FV31" s="74"/>
      <c r="FW31" s="74"/>
      <c r="FX31" s="74"/>
      <c r="FY31" s="74"/>
      <c r="FZ31" s="74"/>
      <c r="GA31" s="74"/>
      <c r="GB31" s="74"/>
      <c r="GC31" s="74"/>
      <c r="GD31" s="74"/>
      <c r="GE31" s="74"/>
      <c r="GF31" s="74"/>
      <c r="GG31" s="74"/>
      <c r="GH31" s="74"/>
      <c r="GI31" s="74"/>
      <c r="GJ31" s="74"/>
      <c r="GK31" s="74"/>
      <c r="GL31" s="74"/>
      <c r="GM31" s="74"/>
      <c r="GN31" s="74"/>
      <c r="GO31" s="74"/>
      <c r="GP31" s="74"/>
      <c r="GQ31" s="74"/>
      <c r="GR31" s="74"/>
      <c r="GS31" s="74"/>
      <c r="GT31" s="74"/>
      <c r="GU31" s="74"/>
      <c r="GV31" s="74"/>
      <c r="GW31" s="74"/>
      <c r="GX31" s="74"/>
      <c r="GY31" s="74"/>
      <c r="GZ31" s="74"/>
      <c r="HA31" s="74"/>
      <c r="HB31" s="74"/>
      <c r="HC31" s="74"/>
      <c r="HD31" s="74"/>
      <c r="HE31" s="74"/>
      <c r="HF31" s="74"/>
      <c r="HG31" s="74"/>
      <c r="HH31" s="74"/>
      <c r="HI31" s="74"/>
      <c r="HJ31" s="74"/>
      <c r="HK31" s="74"/>
      <c r="HL31" s="74"/>
      <c r="HM31" s="74"/>
      <c r="HN31" s="74"/>
      <c r="HO31" s="74"/>
      <c r="HP31" s="74"/>
      <c r="HQ31" s="74"/>
      <c r="HR31" s="74"/>
      <c r="HS31" s="74"/>
      <c r="HT31" s="74"/>
      <c r="HU31" s="74"/>
      <c r="HV31" s="74"/>
      <c r="HW31" s="74"/>
      <c r="HX31" s="74"/>
      <c r="HY31" s="74"/>
      <c r="HZ31" s="74"/>
      <c r="IA31" s="74"/>
      <c r="IB31" s="74"/>
      <c r="IC31" s="74"/>
      <c r="ID31" s="74"/>
      <c r="IE31" s="74"/>
      <c r="IF31" s="74"/>
      <c r="IG31" s="74"/>
      <c r="IH31" s="74"/>
      <c r="II31" s="74"/>
      <c r="IJ31" s="74"/>
      <c r="IK31" s="74"/>
      <c r="IL31" s="74"/>
      <c r="IM31" s="74"/>
      <c r="IN31" s="74"/>
      <c r="IO31" s="74"/>
      <c r="IP31" s="74"/>
      <c r="IQ31" s="74"/>
      <c r="IR31" s="74"/>
      <c r="IS31" s="74"/>
      <c r="IT31" s="74"/>
      <c r="IU31" s="74"/>
      <c r="IV31" s="74"/>
      <c r="IW31" s="74"/>
      <c r="IX31" s="74"/>
      <c r="IY31" s="74"/>
      <c r="IZ31" s="74"/>
      <c r="JA31" s="74"/>
      <c r="JB31" s="74"/>
      <c r="JC31" s="74"/>
      <c r="JD31" s="74"/>
      <c r="JE31" s="74"/>
      <c r="JF31" s="74"/>
      <c r="JG31" s="74"/>
      <c r="JH31" s="74"/>
      <c r="JI31" s="74"/>
      <c r="JJ31" s="74"/>
      <c r="JK31" s="74"/>
      <c r="JL31" s="74"/>
      <c r="JM31" s="74"/>
      <c r="JN31" s="74"/>
      <c r="JO31" s="74"/>
      <c r="JP31" s="74"/>
      <c r="JQ31" s="74"/>
      <c r="JR31" s="74"/>
      <c r="JS31" s="74"/>
      <c r="JT31" s="74"/>
      <c r="JU31" s="74"/>
      <c r="JV31" s="74"/>
      <c r="JW31" s="74"/>
      <c r="JX31" s="74"/>
      <c r="JY31" s="74"/>
      <c r="JZ31" s="74"/>
      <c r="KA31" s="74"/>
      <c r="KB31" s="74"/>
      <c r="KC31" s="74"/>
      <c r="KD31" s="74"/>
      <c r="KE31" s="74"/>
      <c r="KF31" s="74"/>
      <c r="KG31" s="74"/>
      <c r="KH31" s="74"/>
      <c r="KI31" s="74"/>
      <c r="KJ31" s="74"/>
      <c r="KK31" s="74"/>
      <c r="KL31" s="74"/>
      <c r="KM31" s="74"/>
      <c r="KN31" s="74"/>
      <c r="KO31" s="74"/>
      <c r="KP31" s="74"/>
      <c r="KQ31" s="74"/>
      <c r="KR31" s="74"/>
      <c r="KS31" s="74"/>
      <c r="KT31" s="74"/>
      <c r="KU31" s="74"/>
      <c r="KV31" s="74"/>
      <c r="KW31" s="74"/>
      <c r="KX31" s="74"/>
      <c r="KY31" s="74"/>
      <c r="KZ31" s="74"/>
      <c r="LA31" s="74"/>
      <c r="LB31" s="74"/>
      <c r="LC31" s="74"/>
      <c r="LD31" s="74"/>
      <c r="LE31" s="74"/>
      <c r="LF31" s="74"/>
      <c r="LG31" s="74"/>
      <c r="LH31" s="74"/>
      <c r="LI31" s="74"/>
      <c r="LJ31" s="74"/>
      <c r="LK31" s="74"/>
      <c r="LL31" s="74"/>
      <c r="LM31" s="74"/>
      <c r="LN31" s="74"/>
      <c r="LO31" s="74"/>
      <c r="LP31" s="74"/>
      <c r="LQ31" s="74"/>
      <c r="LR31" s="74"/>
      <c r="LS31" s="74"/>
      <c r="LT31" s="74"/>
      <c r="LU31" s="74"/>
      <c r="LV31" s="74"/>
      <c r="LW31" s="74"/>
      <c r="LX31" s="74"/>
      <c r="LY31" s="74"/>
      <c r="LZ31" s="74"/>
      <c r="MA31" s="74"/>
      <c r="MB31" s="74"/>
      <c r="MC31" s="74"/>
      <c r="MD31" s="74"/>
      <c r="ME31" s="74"/>
      <c r="MF31" s="74"/>
      <c r="MG31" s="74"/>
      <c r="MH31" s="74"/>
      <c r="MI31" s="74"/>
      <c r="MJ31" s="74"/>
      <c r="MK31" s="74"/>
      <c r="ML31" s="74"/>
      <c r="MM31" s="74"/>
      <c r="MN31" s="74"/>
      <c r="MO31" s="74"/>
      <c r="MP31" s="74"/>
      <c r="MQ31" s="74"/>
      <c r="MR31" s="74"/>
      <c r="MS31" s="74"/>
      <c r="MT31" s="74"/>
      <c r="MU31" s="74"/>
      <c r="MV31" s="74"/>
      <c r="MW31" s="74"/>
      <c r="MX31" s="74"/>
      <c r="MY31" s="74"/>
      <c r="MZ31" s="74"/>
      <c r="NA31" s="74"/>
      <c r="NB31" s="74"/>
      <c r="NC31" s="74"/>
      <c r="ND31" s="74"/>
      <c r="NE31" s="74"/>
      <c r="NF31" s="74"/>
      <c r="NG31" s="74"/>
      <c r="NH31" s="74"/>
      <c r="NI31" s="74"/>
      <c r="NJ31" s="74"/>
      <c r="NK31" s="74"/>
      <c r="NL31" s="74"/>
      <c r="NM31" s="74"/>
      <c r="NN31" s="74"/>
      <c r="NO31" s="74"/>
      <c r="NP31" s="74"/>
      <c r="NQ31" s="74"/>
      <c r="NR31" s="74"/>
      <c r="NS31" s="74"/>
      <c r="NT31" s="74"/>
      <c r="NU31" s="74"/>
      <c r="NV31" s="74"/>
      <c r="NW31" s="74"/>
      <c r="NX31" s="74"/>
      <c r="NY31" s="74"/>
      <c r="NZ31" s="74"/>
      <c r="OA31" s="74"/>
      <c r="OB31" s="74"/>
      <c r="OC31" s="74"/>
      <c r="OD31" s="74"/>
      <c r="OE31" s="74"/>
      <c r="OF31" s="74"/>
      <c r="OG31" s="74"/>
      <c r="OH31" s="74"/>
      <c r="OI31" s="74"/>
      <c r="OJ31" s="74"/>
      <c r="OK31" s="74"/>
      <c r="OL31" s="74"/>
      <c r="OM31" s="74"/>
      <c r="ON31" s="74"/>
      <c r="OO31" s="74"/>
      <c r="OP31" s="74"/>
      <c r="OQ31" s="74"/>
      <c r="OR31" s="74"/>
      <c r="OS31" s="74"/>
      <c r="OT31" s="74"/>
      <c r="OU31" s="74"/>
      <c r="OV31" s="74"/>
      <c r="OW31" s="74"/>
      <c r="OX31" s="74"/>
      <c r="OY31" s="74"/>
      <c r="OZ31" s="74"/>
      <c r="PA31" s="74"/>
      <c r="PB31" s="74"/>
      <c r="PC31" s="74"/>
      <c r="PD31" s="74"/>
      <c r="PE31" s="74"/>
      <c r="PF31" s="74"/>
      <c r="PG31" s="74"/>
      <c r="PH31" s="74"/>
      <c r="PI31" s="74"/>
      <c r="PJ31" s="74"/>
      <c r="PK31" s="74"/>
      <c r="PL31" s="74"/>
      <c r="PM31" s="74"/>
      <c r="PN31" s="74"/>
      <c r="PO31" s="74"/>
      <c r="PP31" s="74"/>
      <c r="PQ31" s="74"/>
      <c r="PR31" s="74"/>
      <c r="PS31" s="74"/>
      <c r="PT31" s="74"/>
      <c r="PU31" s="74"/>
      <c r="PV31" s="74"/>
      <c r="PW31" s="74"/>
      <c r="PX31" s="74"/>
      <c r="PY31" s="74"/>
      <c r="PZ31" s="74"/>
      <c r="QA31" s="74"/>
      <c r="QB31" s="74"/>
      <c r="QC31" s="74"/>
      <c r="QD31" s="74"/>
      <c r="QE31" s="74"/>
      <c r="QF31" s="74"/>
      <c r="QG31" s="74"/>
    </row>
    <row r="32" spans="1:449" s="54" customFormat="1" ht="15">
      <c r="A32" s="278"/>
      <c r="B32" s="366" t="s">
        <v>205</v>
      </c>
      <c r="C32" s="513" t="s">
        <v>300</v>
      </c>
      <c r="D32" s="513">
        <v>15</v>
      </c>
      <c r="E32" s="60">
        <f t="shared" si="0"/>
        <v>7.2064339041896597E-3</v>
      </c>
      <c r="F32" s="509" t="s">
        <v>30</v>
      </c>
      <c r="G32" s="512">
        <v>20</v>
      </c>
      <c r="H32" s="510">
        <v>0.9</v>
      </c>
      <c r="I32" s="578">
        <v>5.5</v>
      </c>
      <c r="J32" s="578">
        <v>5.5</v>
      </c>
      <c r="K32" s="373">
        <f t="shared" si="4"/>
        <v>0</v>
      </c>
      <c r="L32" s="514">
        <f t="shared" si="1"/>
        <v>18</v>
      </c>
      <c r="M32" s="853">
        <v>27.351972645553804</v>
      </c>
      <c r="N32" s="579">
        <v>22</v>
      </c>
      <c r="O32" s="373">
        <f t="shared" si="5"/>
        <v>110</v>
      </c>
      <c r="P32" s="373">
        <f t="shared" si="16"/>
        <v>0</v>
      </c>
      <c r="Q32" s="373">
        <f t="shared" si="10"/>
        <v>110</v>
      </c>
      <c r="R32" s="373">
        <v>0</v>
      </c>
      <c r="S32" s="373">
        <f t="shared" si="11"/>
        <v>159.35197264555381</v>
      </c>
      <c r="T32" s="373">
        <f t="shared" si="12"/>
        <v>159.35197264555381</v>
      </c>
      <c r="U32" s="373">
        <v>0</v>
      </c>
      <c r="V32" s="373">
        <f t="shared" si="13"/>
        <v>147.82186701813896</v>
      </c>
      <c r="W32" s="373">
        <f t="shared" si="14"/>
        <v>147.82186701813896</v>
      </c>
      <c r="X32" s="373">
        <f t="shared" si="7"/>
        <v>0</v>
      </c>
      <c r="Y32" s="373">
        <f t="shared" si="2"/>
        <v>6.2872165781767109</v>
      </c>
      <c r="Z32" s="373">
        <f t="shared" si="17"/>
        <v>113.1698984071808</v>
      </c>
      <c r="AA32" s="47">
        <f t="shared" si="8"/>
        <v>0.76558293228223073</v>
      </c>
      <c r="AB32" s="47">
        <f t="shared" si="15"/>
        <v>0.84214122551045389</v>
      </c>
      <c r="AC32" s="47"/>
      <c r="AD32" s="47"/>
      <c r="AE32" s="74"/>
      <c r="AF32" s="74"/>
      <c r="AG32" s="74"/>
      <c r="AH32" s="74"/>
      <c r="AI32" s="74"/>
      <c r="AJ32" s="74"/>
      <c r="AK32" s="74"/>
      <c r="AL32" s="74"/>
      <c r="AM32" s="74"/>
      <c r="AN32" s="74"/>
      <c r="AO32" s="74"/>
      <c r="AP32" s="74"/>
      <c r="AQ32" s="74"/>
      <c r="AR32" s="74"/>
      <c r="AS32" s="74"/>
      <c r="AT32" s="74"/>
      <c r="AU32" s="74"/>
      <c r="AV32" s="74"/>
      <c r="AW32" s="74"/>
      <c r="AX32" s="74"/>
      <c r="AY32" s="74"/>
      <c r="AZ32" s="74"/>
      <c r="BA32" s="74"/>
      <c r="BB32" s="74"/>
      <c r="BC32" s="74"/>
      <c r="BD32" s="74"/>
      <c r="BE32" s="74"/>
      <c r="BF32" s="74"/>
      <c r="BG32" s="74"/>
      <c r="BH32" s="74"/>
      <c r="BI32" s="74"/>
      <c r="BJ32" s="74"/>
      <c r="BK32" s="74"/>
      <c r="BL32" s="74"/>
      <c r="BM32" s="74"/>
      <c r="BN32" s="74"/>
      <c r="BO32" s="74"/>
      <c r="BP32" s="74"/>
      <c r="BQ32" s="74"/>
      <c r="BR32" s="74"/>
      <c r="BS32" s="74"/>
      <c r="BT32" s="74"/>
      <c r="BU32" s="74"/>
      <c r="BV32" s="74"/>
      <c r="BW32" s="74"/>
      <c r="BX32" s="74"/>
      <c r="BY32" s="74"/>
      <c r="BZ32" s="74"/>
      <c r="CA32" s="74"/>
      <c r="CB32" s="74"/>
      <c r="CC32" s="74"/>
      <c r="CD32" s="74"/>
      <c r="CE32" s="74"/>
      <c r="CF32" s="74"/>
      <c r="CG32" s="74"/>
      <c r="CH32" s="74"/>
      <c r="CI32" s="74"/>
      <c r="CJ32" s="74"/>
      <c r="CK32" s="74"/>
      <c r="CL32" s="74"/>
      <c r="CM32" s="74"/>
      <c r="CN32" s="74"/>
      <c r="CO32" s="74"/>
      <c r="CP32" s="74"/>
      <c r="CQ32" s="74"/>
      <c r="CR32" s="74"/>
      <c r="CS32" s="74"/>
      <c r="CT32" s="74"/>
      <c r="CU32" s="74"/>
      <c r="CV32" s="74"/>
      <c r="CW32" s="74"/>
      <c r="CX32" s="74"/>
      <c r="CY32" s="74"/>
      <c r="CZ32" s="74"/>
      <c r="DA32" s="74"/>
      <c r="DB32" s="74"/>
      <c r="DC32" s="74"/>
      <c r="DD32" s="74"/>
      <c r="DE32" s="74"/>
      <c r="DF32" s="74"/>
      <c r="DG32" s="74"/>
      <c r="DH32" s="74"/>
      <c r="DI32" s="74"/>
      <c r="DJ32" s="74"/>
      <c r="DK32" s="74"/>
      <c r="DL32" s="74"/>
      <c r="DM32" s="74"/>
      <c r="DN32" s="74"/>
      <c r="DO32" s="74"/>
      <c r="DP32" s="74"/>
      <c r="DQ32" s="74"/>
      <c r="DR32" s="74"/>
      <c r="DS32" s="74"/>
      <c r="DT32" s="74"/>
      <c r="DU32" s="74"/>
      <c r="DV32" s="74"/>
      <c r="DW32" s="74"/>
      <c r="DX32" s="74"/>
      <c r="DY32" s="74"/>
      <c r="DZ32" s="74"/>
      <c r="EA32" s="74"/>
      <c r="EB32" s="74"/>
      <c r="EC32" s="74"/>
      <c r="ED32" s="74"/>
      <c r="EE32" s="74"/>
      <c r="EF32" s="74"/>
      <c r="EG32" s="74"/>
      <c r="EH32" s="74"/>
      <c r="EI32" s="74"/>
      <c r="EJ32" s="74"/>
      <c r="EK32" s="74"/>
      <c r="EL32" s="74"/>
      <c r="EM32" s="74"/>
      <c r="EN32" s="74"/>
      <c r="EO32" s="74"/>
      <c r="EP32" s="74"/>
      <c r="EQ32" s="74"/>
      <c r="ER32" s="74"/>
      <c r="ES32" s="74"/>
      <c r="ET32" s="74"/>
      <c r="EU32" s="74"/>
      <c r="EV32" s="74"/>
      <c r="EW32" s="74"/>
      <c r="EX32" s="74"/>
      <c r="EY32" s="74"/>
      <c r="EZ32" s="74"/>
      <c r="FA32" s="74"/>
      <c r="FB32" s="74"/>
      <c r="FC32" s="74"/>
      <c r="FD32" s="74"/>
      <c r="FE32" s="74"/>
      <c r="FF32" s="74"/>
      <c r="FG32" s="74"/>
      <c r="FH32" s="74"/>
      <c r="FI32" s="74"/>
      <c r="FJ32" s="74"/>
      <c r="FK32" s="74"/>
      <c r="FL32" s="74"/>
      <c r="FM32" s="74"/>
      <c r="FN32" s="74"/>
      <c r="FO32" s="74"/>
      <c r="FP32" s="74"/>
      <c r="FQ32" s="74"/>
      <c r="FR32" s="74"/>
      <c r="FS32" s="74"/>
      <c r="FT32" s="74"/>
      <c r="FU32" s="74"/>
      <c r="FV32" s="74"/>
      <c r="FW32" s="74"/>
      <c r="FX32" s="74"/>
      <c r="FY32" s="74"/>
      <c r="FZ32" s="74"/>
      <c r="GA32" s="74"/>
      <c r="GB32" s="74"/>
      <c r="GC32" s="74"/>
      <c r="GD32" s="74"/>
      <c r="GE32" s="74"/>
      <c r="GF32" s="74"/>
      <c r="GG32" s="74"/>
      <c r="GH32" s="74"/>
      <c r="GI32" s="74"/>
      <c r="GJ32" s="74"/>
      <c r="GK32" s="74"/>
      <c r="GL32" s="74"/>
      <c r="GM32" s="74"/>
      <c r="GN32" s="74"/>
      <c r="GO32" s="74"/>
      <c r="GP32" s="74"/>
      <c r="GQ32" s="74"/>
      <c r="GR32" s="74"/>
      <c r="GS32" s="74"/>
      <c r="GT32" s="74"/>
      <c r="GU32" s="74"/>
      <c r="GV32" s="74"/>
      <c r="GW32" s="74"/>
      <c r="GX32" s="74"/>
      <c r="GY32" s="74"/>
      <c r="GZ32" s="74"/>
      <c r="HA32" s="74"/>
      <c r="HB32" s="74"/>
      <c r="HC32" s="74"/>
      <c r="HD32" s="74"/>
      <c r="HE32" s="74"/>
      <c r="HF32" s="74"/>
      <c r="HG32" s="74"/>
      <c r="HH32" s="74"/>
      <c r="HI32" s="74"/>
      <c r="HJ32" s="74"/>
      <c r="HK32" s="74"/>
      <c r="HL32" s="74"/>
      <c r="HM32" s="74"/>
      <c r="HN32" s="74"/>
      <c r="HO32" s="74"/>
      <c r="HP32" s="74"/>
      <c r="HQ32" s="74"/>
      <c r="HR32" s="74"/>
      <c r="HS32" s="74"/>
      <c r="HT32" s="74"/>
      <c r="HU32" s="74"/>
      <c r="HV32" s="74"/>
      <c r="HW32" s="74"/>
      <c r="HX32" s="74"/>
      <c r="HY32" s="74"/>
      <c r="HZ32" s="74"/>
      <c r="IA32" s="74"/>
      <c r="IB32" s="74"/>
      <c r="IC32" s="74"/>
      <c r="ID32" s="74"/>
      <c r="IE32" s="74"/>
      <c r="IF32" s="74"/>
      <c r="IG32" s="74"/>
      <c r="IH32" s="74"/>
      <c r="II32" s="74"/>
      <c r="IJ32" s="74"/>
      <c r="IK32" s="74"/>
      <c r="IL32" s="74"/>
      <c r="IM32" s="74"/>
      <c r="IN32" s="74"/>
      <c r="IO32" s="74"/>
      <c r="IP32" s="74"/>
      <c r="IQ32" s="74"/>
      <c r="IR32" s="74"/>
      <c r="IS32" s="74"/>
      <c r="IT32" s="74"/>
      <c r="IU32" s="74"/>
      <c r="IV32" s="74"/>
      <c r="IW32" s="74"/>
      <c r="IX32" s="74"/>
      <c r="IY32" s="74"/>
      <c r="IZ32" s="74"/>
      <c r="JA32" s="74"/>
      <c r="JB32" s="74"/>
      <c r="JC32" s="74"/>
      <c r="JD32" s="74"/>
      <c r="JE32" s="74"/>
      <c r="JF32" s="74"/>
      <c r="JG32" s="74"/>
      <c r="JH32" s="74"/>
      <c r="JI32" s="74"/>
      <c r="JJ32" s="74"/>
      <c r="JK32" s="74"/>
      <c r="JL32" s="74"/>
      <c r="JM32" s="74"/>
      <c r="JN32" s="74"/>
      <c r="JO32" s="74"/>
      <c r="JP32" s="74"/>
      <c r="JQ32" s="74"/>
      <c r="JR32" s="74"/>
      <c r="JS32" s="74"/>
      <c r="JT32" s="74"/>
      <c r="JU32" s="74"/>
      <c r="JV32" s="74"/>
      <c r="JW32" s="74"/>
      <c r="JX32" s="74"/>
      <c r="JY32" s="74"/>
      <c r="JZ32" s="74"/>
      <c r="KA32" s="74"/>
      <c r="KB32" s="74"/>
      <c r="KC32" s="74"/>
      <c r="KD32" s="74"/>
      <c r="KE32" s="74"/>
      <c r="KF32" s="74"/>
      <c r="KG32" s="74"/>
      <c r="KH32" s="74"/>
      <c r="KI32" s="74"/>
      <c r="KJ32" s="74"/>
      <c r="KK32" s="74"/>
      <c r="KL32" s="74"/>
      <c r="KM32" s="74"/>
      <c r="KN32" s="74"/>
      <c r="KO32" s="74"/>
      <c r="KP32" s="74"/>
      <c r="KQ32" s="74"/>
      <c r="KR32" s="74"/>
      <c r="KS32" s="74"/>
      <c r="KT32" s="74"/>
      <c r="KU32" s="74"/>
      <c r="KV32" s="74"/>
      <c r="KW32" s="74"/>
      <c r="KX32" s="74"/>
      <c r="KY32" s="74"/>
      <c r="KZ32" s="74"/>
      <c r="LA32" s="74"/>
      <c r="LB32" s="74"/>
      <c r="LC32" s="74"/>
      <c r="LD32" s="74"/>
      <c r="LE32" s="74"/>
      <c r="LF32" s="74"/>
      <c r="LG32" s="74"/>
      <c r="LH32" s="74"/>
      <c r="LI32" s="74"/>
      <c r="LJ32" s="74"/>
      <c r="LK32" s="74"/>
      <c r="LL32" s="74"/>
      <c r="LM32" s="74"/>
      <c r="LN32" s="74"/>
      <c r="LO32" s="74"/>
      <c r="LP32" s="74"/>
      <c r="LQ32" s="74"/>
      <c r="LR32" s="74"/>
      <c r="LS32" s="74"/>
      <c r="LT32" s="74"/>
      <c r="LU32" s="74"/>
      <c r="LV32" s="74"/>
      <c r="LW32" s="74"/>
      <c r="LX32" s="74"/>
      <c r="LY32" s="74"/>
      <c r="LZ32" s="74"/>
      <c r="MA32" s="74"/>
      <c r="MB32" s="74"/>
      <c r="MC32" s="74"/>
      <c r="MD32" s="74"/>
      <c r="ME32" s="74"/>
      <c r="MF32" s="74"/>
      <c r="MG32" s="74"/>
      <c r="MH32" s="74"/>
      <c r="MI32" s="74"/>
      <c r="MJ32" s="74"/>
      <c r="MK32" s="74"/>
      <c r="ML32" s="74"/>
      <c r="MM32" s="74"/>
      <c r="MN32" s="74"/>
      <c r="MO32" s="74"/>
      <c r="MP32" s="74"/>
      <c r="MQ32" s="74"/>
      <c r="MR32" s="74"/>
      <c r="MS32" s="74"/>
      <c r="MT32" s="74"/>
      <c r="MU32" s="74"/>
      <c r="MV32" s="74"/>
      <c r="MW32" s="74"/>
      <c r="MX32" s="74"/>
      <c r="MY32" s="74"/>
      <c r="MZ32" s="74"/>
      <c r="NA32" s="74"/>
      <c r="NB32" s="74"/>
      <c r="NC32" s="74"/>
      <c r="ND32" s="74"/>
      <c r="NE32" s="74"/>
      <c r="NF32" s="74"/>
      <c r="NG32" s="74"/>
      <c r="NH32" s="74"/>
      <c r="NI32" s="74"/>
      <c r="NJ32" s="74"/>
      <c r="NK32" s="74"/>
      <c r="NL32" s="74"/>
      <c r="NM32" s="74"/>
      <c r="NN32" s="74"/>
      <c r="NO32" s="74"/>
      <c r="NP32" s="74"/>
      <c r="NQ32" s="74"/>
      <c r="NR32" s="74"/>
      <c r="NS32" s="74"/>
      <c r="NT32" s="74"/>
      <c r="NU32" s="74"/>
      <c r="NV32" s="74"/>
      <c r="NW32" s="74"/>
      <c r="NX32" s="74"/>
      <c r="NY32" s="74"/>
      <c r="NZ32" s="74"/>
      <c r="OA32" s="74"/>
      <c r="OB32" s="74"/>
      <c r="OC32" s="74"/>
      <c r="OD32" s="74"/>
      <c r="OE32" s="74"/>
      <c r="OF32" s="74"/>
      <c r="OG32" s="74"/>
      <c r="OH32" s="74"/>
      <c r="OI32" s="74"/>
      <c r="OJ32" s="74"/>
      <c r="OK32" s="74"/>
      <c r="OL32" s="74"/>
      <c r="OM32" s="74"/>
      <c r="ON32" s="74"/>
      <c r="OO32" s="74"/>
      <c r="OP32" s="74"/>
      <c r="OQ32" s="74"/>
      <c r="OR32" s="74"/>
      <c r="OS32" s="74"/>
      <c r="OT32" s="74"/>
      <c r="OU32" s="74"/>
      <c r="OV32" s="74"/>
      <c r="OW32" s="74"/>
      <c r="OX32" s="74"/>
      <c r="OY32" s="74"/>
      <c r="OZ32" s="74"/>
      <c r="PA32" s="74"/>
      <c r="PB32" s="74"/>
      <c r="PC32" s="74"/>
      <c r="PD32" s="74"/>
      <c r="PE32" s="74"/>
      <c r="PF32" s="74"/>
      <c r="PG32" s="74"/>
      <c r="PH32" s="74"/>
      <c r="PI32" s="74"/>
      <c r="PJ32" s="74"/>
      <c r="PK32" s="74"/>
      <c r="PL32" s="74"/>
      <c r="PM32" s="74"/>
      <c r="PN32" s="74"/>
      <c r="PO32" s="74"/>
      <c r="PP32" s="74"/>
      <c r="PQ32" s="74"/>
      <c r="PR32" s="74"/>
      <c r="PS32" s="74"/>
      <c r="PT32" s="74"/>
      <c r="PU32" s="74"/>
      <c r="PV32" s="74"/>
      <c r="PW32" s="74"/>
      <c r="PX32" s="74"/>
      <c r="PY32" s="74"/>
      <c r="PZ32" s="74"/>
      <c r="QA32" s="74"/>
      <c r="QB32" s="74"/>
      <c r="QC32" s="74"/>
      <c r="QD32" s="74"/>
      <c r="QE32" s="74"/>
      <c r="QF32" s="74"/>
      <c r="QG32" s="74"/>
    </row>
    <row r="33" spans="1:449" s="54" customFormat="1" ht="15">
      <c r="A33" s="278"/>
      <c r="B33" s="664" t="s">
        <v>205</v>
      </c>
      <c r="C33" s="513" t="s">
        <v>301</v>
      </c>
      <c r="D33" s="513">
        <v>15</v>
      </c>
      <c r="E33" s="460">
        <f t="shared" si="0"/>
        <v>6.4857905137706935E-3</v>
      </c>
      <c r="F33" s="509" t="s">
        <v>30</v>
      </c>
      <c r="G33" s="626">
        <v>18</v>
      </c>
      <c r="H33" s="510">
        <v>0.9</v>
      </c>
      <c r="I33" s="578">
        <v>5.5</v>
      </c>
      <c r="J33" s="578">
        <v>5.5</v>
      </c>
      <c r="K33" s="666">
        <f t="shared" si="4"/>
        <v>0</v>
      </c>
      <c r="L33" s="667">
        <f t="shared" si="1"/>
        <v>16.2</v>
      </c>
      <c r="M33" s="853">
        <v>24.616775380998419</v>
      </c>
      <c r="N33" s="711">
        <v>19.8</v>
      </c>
      <c r="O33" s="373">
        <f t="shared" si="5"/>
        <v>99</v>
      </c>
      <c r="P33" s="666">
        <f t="shared" si="16"/>
        <v>0</v>
      </c>
      <c r="Q33" s="373">
        <f t="shared" si="10"/>
        <v>99</v>
      </c>
      <c r="R33" s="666">
        <v>0</v>
      </c>
      <c r="S33" s="373">
        <f t="shared" si="11"/>
        <v>143.41677538099842</v>
      </c>
      <c r="T33" s="373">
        <f t="shared" si="12"/>
        <v>143.41677538099842</v>
      </c>
      <c r="U33" s="666">
        <v>0</v>
      </c>
      <c r="V33" s="373">
        <f t="shared" si="13"/>
        <v>133.03968031632505</v>
      </c>
      <c r="W33" s="373">
        <f t="shared" si="14"/>
        <v>133.03968031632505</v>
      </c>
      <c r="X33" s="373">
        <f t="shared" si="7"/>
        <v>0</v>
      </c>
      <c r="Y33" s="373">
        <f t="shared" si="2"/>
        <v>6.2872165781767109</v>
      </c>
      <c r="Z33" s="666">
        <f t="shared" si="17"/>
        <v>101.85290856646272</v>
      </c>
      <c r="AA33" s="399">
        <f t="shared" si="8"/>
        <v>0.76558293228223084</v>
      </c>
      <c r="AB33" s="47">
        <f t="shared" si="15"/>
        <v>0.84214122551045389</v>
      </c>
      <c r="AC33" s="47"/>
      <c r="AD33" s="47"/>
      <c r="AE33" s="74"/>
      <c r="AF33" s="74"/>
      <c r="AG33" s="74"/>
      <c r="AH33" s="74"/>
      <c r="AI33" s="74"/>
      <c r="AJ33" s="74"/>
      <c r="AK33" s="74"/>
      <c r="AL33" s="74"/>
      <c r="AM33" s="74"/>
      <c r="AN33" s="74"/>
      <c r="AO33" s="74"/>
      <c r="AP33" s="74"/>
      <c r="AQ33" s="74"/>
      <c r="AR33" s="74"/>
      <c r="AS33" s="74"/>
      <c r="AT33" s="74"/>
      <c r="AU33" s="74"/>
      <c r="AV33" s="74"/>
      <c r="AW33" s="74"/>
      <c r="AX33" s="74"/>
      <c r="AY33" s="74"/>
      <c r="AZ33" s="74"/>
      <c r="BA33" s="74"/>
      <c r="BB33" s="74"/>
      <c r="BC33" s="74"/>
      <c r="BD33" s="74"/>
      <c r="BE33" s="74"/>
      <c r="BF33" s="74"/>
      <c r="BG33" s="74"/>
      <c r="BH33" s="74"/>
      <c r="BI33" s="74"/>
      <c r="BJ33" s="74"/>
      <c r="BK33" s="74"/>
      <c r="BL33" s="74"/>
      <c r="BM33" s="74"/>
      <c r="BN33" s="74"/>
      <c r="BO33" s="74"/>
      <c r="BP33" s="74"/>
      <c r="BQ33" s="74"/>
      <c r="BR33" s="74"/>
      <c r="BS33" s="74"/>
      <c r="BT33" s="74"/>
      <c r="BU33" s="74"/>
      <c r="BV33" s="74"/>
      <c r="BW33" s="74"/>
      <c r="BX33" s="74"/>
      <c r="BY33" s="74"/>
      <c r="BZ33" s="74"/>
      <c r="CA33" s="74"/>
      <c r="CB33" s="74"/>
      <c r="CC33" s="74"/>
      <c r="CD33" s="74"/>
      <c r="CE33" s="74"/>
      <c r="CF33" s="74"/>
      <c r="CG33" s="74"/>
      <c r="CH33" s="74"/>
      <c r="CI33" s="74"/>
      <c r="CJ33" s="74"/>
      <c r="CK33" s="74"/>
      <c r="CL33" s="74"/>
      <c r="CM33" s="74"/>
      <c r="CN33" s="74"/>
      <c r="CO33" s="74"/>
      <c r="CP33" s="74"/>
      <c r="CQ33" s="74"/>
      <c r="CR33" s="74"/>
      <c r="CS33" s="74"/>
      <c r="CT33" s="74"/>
      <c r="CU33" s="74"/>
      <c r="CV33" s="74"/>
      <c r="CW33" s="74"/>
      <c r="CX33" s="74"/>
      <c r="CY33" s="74"/>
      <c r="CZ33" s="74"/>
      <c r="DA33" s="74"/>
      <c r="DB33" s="74"/>
      <c r="DC33" s="74"/>
      <c r="DD33" s="74"/>
      <c r="DE33" s="74"/>
      <c r="DF33" s="74"/>
      <c r="DG33" s="74"/>
      <c r="DH33" s="74"/>
      <c r="DI33" s="74"/>
      <c r="DJ33" s="74"/>
      <c r="DK33" s="74"/>
      <c r="DL33" s="74"/>
      <c r="DM33" s="74"/>
      <c r="DN33" s="74"/>
      <c r="DO33" s="74"/>
      <c r="DP33" s="74"/>
      <c r="DQ33" s="74"/>
      <c r="DR33" s="74"/>
      <c r="DS33" s="74"/>
      <c r="DT33" s="74"/>
      <c r="DU33" s="74"/>
      <c r="DV33" s="74"/>
      <c r="DW33" s="74"/>
      <c r="DX33" s="74"/>
      <c r="DY33" s="74"/>
      <c r="DZ33" s="74"/>
      <c r="EA33" s="74"/>
      <c r="EB33" s="74"/>
      <c r="EC33" s="74"/>
      <c r="ED33" s="74"/>
      <c r="EE33" s="74"/>
      <c r="EF33" s="74"/>
      <c r="EG33" s="74"/>
      <c r="EH33" s="74"/>
      <c r="EI33" s="74"/>
      <c r="EJ33" s="74"/>
      <c r="EK33" s="74"/>
      <c r="EL33" s="74"/>
      <c r="EM33" s="74"/>
      <c r="EN33" s="74"/>
      <c r="EO33" s="74"/>
      <c r="EP33" s="74"/>
      <c r="EQ33" s="74"/>
      <c r="ER33" s="74"/>
      <c r="ES33" s="74"/>
      <c r="ET33" s="74"/>
      <c r="EU33" s="74"/>
      <c r="EV33" s="74"/>
      <c r="EW33" s="74"/>
      <c r="EX33" s="74"/>
      <c r="EY33" s="74"/>
      <c r="EZ33" s="74"/>
      <c r="FA33" s="74"/>
      <c r="FB33" s="74"/>
      <c r="FC33" s="74"/>
      <c r="FD33" s="74"/>
      <c r="FE33" s="74"/>
      <c r="FF33" s="74"/>
      <c r="FG33" s="74"/>
      <c r="FH33" s="74"/>
      <c r="FI33" s="74"/>
      <c r="FJ33" s="74"/>
      <c r="FK33" s="74"/>
      <c r="FL33" s="74"/>
      <c r="FM33" s="74"/>
      <c r="FN33" s="74"/>
      <c r="FO33" s="74"/>
      <c r="FP33" s="74"/>
      <c r="FQ33" s="74"/>
      <c r="FR33" s="74"/>
      <c r="FS33" s="74"/>
      <c r="FT33" s="74"/>
      <c r="FU33" s="74"/>
      <c r="FV33" s="74"/>
      <c r="FW33" s="74"/>
      <c r="FX33" s="74"/>
      <c r="FY33" s="74"/>
      <c r="FZ33" s="74"/>
      <c r="GA33" s="74"/>
      <c r="GB33" s="74"/>
      <c r="GC33" s="74"/>
      <c r="GD33" s="74"/>
      <c r="GE33" s="74"/>
      <c r="GF33" s="74"/>
      <c r="GG33" s="74"/>
      <c r="GH33" s="74"/>
      <c r="GI33" s="74"/>
      <c r="GJ33" s="74"/>
      <c r="GK33" s="74"/>
      <c r="GL33" s="74"/>
      <c r="GM33" s="74"/>
      <c r="GN33" s="74"/>
      <c r="GO33" s="74"/>
      <c r="GP33" s="74"/>
      <c r="GQ33" s="74"/>
      <c r="GR33" s="74"/>
      <c r="GS33" s="74"/>
      <c r="GT33" s="74"/>
      <c r="GU33" s="74"/>
      <c r="GV33" s="74"/>
      <c r="GW33" s="74"/>
      <c r="GX33" s="74"/>
      <c r="GY33" s="74"/>
      <c r="GZ33" s="74"/>
      <c r="HA33" s="74"/>
      <c r="HB33" s="74"/>
      <c r="HC33" s="74"/>
      <c r="HD33" s="74"/>
      <c r="HE33" s="74"/>
      <c r="HF33" s="74"/>
      <c r="HG33" s="74"/>
      <c r="HH33" s="74"/>
      <c r="HI33" s="74"/>
      <c r="HJ33" s="74"/>
      <c r="HK33" s="74"/>
      <c r="HL33" s="74"/>
      <c r="HM33" s="74"/>
      <c r="HN33" s="74"/>
      <c r="HO33" s="74"/>
      <c r="HP33" s="74"/>
      <c r="HQ33" s="74"/>
      <c r="HR33" s="74"/>
      <c r="HS33" s="74"/>
      <c r="HT33" s="74"/>
      <c r="HU33" s="74"/>
      <c r="HV33" s="74"/>
      <c r="HW33" s="74"/>
      <c r="HX33" s="74"/>
      <c r="HY33" s="74"/>
      <c r="HZ33" s="74"/>
      <c r="IA33" s="74"/>
      <c r="IB33" s="74"/>
      <c r="IC33" s="74"/>
      <c r="ID33" s="74"/>
      <c r="IE33" s="74"/>
      <c r="IF33" s="74"/>
      <c r="IG33" s="74"/>
      <c r="IH33" s="74"/>
      <c r="II33" s="74"/>
      <c r="IJ33" s="74"/>
      <c r="IK33" s="74"/>
      <c r="IL33" s="74"/>
      <c r="IM33" s="74"/>
      <c r="IN33" s="74"/>
      <c r="IO33" s="74"/>
      <c r="IP33" s="74"/>
      <c r="IQ33" s="74"/>
      <c r="IR33" s="74"/>
      <c r="IS33" s="74"/>
      <c r="IT33" s="74"/>
      <c r="IU33" s="74"/>
      <c r="IV33" s="74"/>
      <c r="IW33" s="74"/>
      <c r="IX33" s="74"/>
      <c r="IY33" s="74"/>
      <c r="IZ33" s="74"/>
      <c r="JA33" s="74"/>
      <c r="JB33" s="74"/>
      <c r="JC33" s="74"/>
      <c r="JD33" s="74"/>
      <c r="JE33" s="74"/>
      <c r="JF33" s="74"/>
      <c r="JG33" s="74"/>
      <c r="JH33" s="74"/>
      <c r="JI33" s="74"/>
      <c r="JJ33" s="74"/>
      <c r="JK33" s="74"/>
      <c r="JL33" s="74"/>
      <c r="JM33" s="74"/>
      <c r="JN33" s="74"/>
      <c r="JO33" s="74"/>
      <c r="JP33" s="74"/>
      <c r="JQ33" s="74"/>
      <c r="JR33" s="74"/>
      <c r="JS33" s="74"/>
      <c r="JT33" s="74"/>
      <c r="JU33" s="74"/>
      <c r="JV33" s="74"/>
      <c r="JW33" s="74"/>
      <c r="JX33" s="74"/>
      <c r="JY33" s="74"/>
      <c r="JZ33" s="74"/>
      <c r="KA33" s="74"/>
      <c r="KB33" s="74"/>
      <c r="KC33" s="74"/>
      <c r="KD33" s="74"/>
      <c r="KE33" s="74"/>
      <c r="KF33" s="74"/>
      <c r="KG33" s="74"/>
      <c r="KH33" s="74"/>
      <c r="KI33" s="74"/>
      <c r="KJ33" s="74"/>
      <c r="KK33" s="74"/>
      <c r="KL33" s="74"/>
      <c r="KM33" s="74"/>
      <c r="KN33" s="74"/>
      <c r="KO33" s="74"/>
      <c r="KP33" s="74"/>
      <c r="KQ33" s="74"/>
      <c r="KR33" s="74"/>
      <c r="KS33" s="74"/>
      <c r="KT33" s="74"/>
      <c r="KU33" s="74"/>
      <c r="KV33" s="74"/>
      <c r="KW33" s="74"/>
      <c r="KX33" s="74"/>
      <c r="KY33" s="74"/>
      <c r="KZ33" s="74"/>
      <c r="LA33" s="74"/>
      <c r="LB33" s="74"/>
      <c r="LC33" s="74"/>
      <c r="LD33" s="74"/>
      <c r="LE33" s="74"/>
      <c r="LF33" s="74"/>
      <c r="LG33" s="74"/>
      <c r="LH33" s="74"/>
      <c r="LI33" s="74"/>
      <c r="LJ33" s="74"/>
      <c r="LK33" s="74"/>
      <c r="LL33" s="74"/>
      <c r="LM33" s="74"/>
      <c r="LN33" s="74"/>
      <c r="LO33" s="74"/>
      <c r="LP33" s="74"/>
      <c r="LQ33" s="74"/>
      <c r="LR33" s="74"/>
      <c r="LS33" s="74"/>
      <c r="LT33" s="74"/>
      <c r="LU33" s="74"/>
      <c r="LV33" s="74"/>
      <c r="LW33" s="74"/>
      <c r="LX33" s="74"/>
      <c r="LY33" s="74"/>
      <c r="LZ33" s="74"/>
      <c r="MA33" s="74"/>
      <c r="MB33" s="74"/>
      <c r="MC33" s="74"/>
      <c r="MD33" s="74"/>
      <c r="ME33" s="74"/>
      <c r="MF33" s="74"/>
      <c r="MG33" s="74"/>
      <c r="MH33" s="74"/>
      <c r="MI33" s="74"/>
      <c r="MJ33" s="74"/>
      <c r="MK33" s="74"/>
      <c r="ML33" s="74"/>
      <c r="MM33" s="74"/>
      <c r="MN33" s="74"/>
      <c r="MO33" s="74"/>
      <c r="MP33" s="74"/>
      <c r="MQ33" s="74"/>
      <c r="MR33" s="74"/>
      <c r="MS33" s="74"/>
      <c r="MT33" s="74"/>
      <c r="MU33" s="74"/>
      <c r="MV33" s="74"/>
      <c r="MW33" s="74"/>
      <c r="MX33" s="74"/>
      <c r="MY33" s="74"/>
      <c r="MZ33" s="74"/>
      <c r="NA33" s="74"/>
      <c r="NB33" s="74"/>
      <c r="NC33" s="74"/>
      <c r="ND33" s="74"/>
      <c r="NE33" s="74"/>
      <c r="NF33" s="74"/>
      <c r="NG33" s="74"/>
      <c r="NH33" s="74"/>
      <c r="NI33" s="74"/>
      <c r="NJ33" s="74"/>
      <c r="NK33" s="74"/>
      <c r="NL33" s="74"/>
      <c r="NM33" s="74"/>
      <c r="NN33" s="74"/>
      <c r="NO33" s="74"/>
      <c r="NP33" s="74"/>
      <c r="NQ33" s="74"/>
      <c r="NR33" s="74"/>
      <c r="NS33" s="74"/>
      <c r="NT33" s="74"/>
      <c r="NU33" s="74"/>
      <c r="NV33" s="74"/>
      <c r="NW33" s="74"/>
      <c r="NX33" s="74"/>
      <c r="NY33" s="74"/>
      <c r="NZ33" s="74"/>
      <c r="OA33" s="74"/>
      <c r="OB33" s="74"/>
      <c r="OC33" s="74"/>
      <c r="OD33" s="74"/>
      <c r="OE33" s="74"/>
      <c r="OF33" s="74"/>
      <c r="OG33" s="74"/>
      <c r="OH33" s="74"/>
      <c r="OI33" s="74"/>
      <c r="OJ33" s="74"/>
      <c r="OK33" s="74"/>
      <c r="OL33" s="74"/>
      <c r="OM33" s="74"/>
      <c r="ON33" s="74"/>
      <c r="OO33" s="74"/>
      <c r="OP33" s="74"/>
      <c r="OQ33" s="74"/>
      <c r="OR33" s="74"/>
      <c r="OS33" s="74"/>
      <c r="OT33" s="74"/>
      <c r="OU33" s="74"/>
      <c r="OV33" s="74"/>
      <c r="OW33" s="74"/>
      <c r="OX33" s="74"/>
      <c r="OY33" s="74"/>
      <c r="OZ33" s="74"/>
      <c r="PA33" s="74"/>
      <c r="PB33" s="74"/>
      <c r="PC33" s="74"/>
      <c r="PD33" s="74"/>
      <c r="PE33" s="74"/>
      <c r="PF33" s="74"/>
      <c r="PG33" s="74"/>
      <c r="PH33" s="74"/>
      <c r="PI33" s="74"/>
      <c r="PJ33" s="74"/>
      <c r="PK33" s="74"/>
      <c r="PL33" s="74"/>
      <c r="PM33" s="74"/>
      <c r="PN33" s="74"/>
      <c r="PO33" s="74"/>
      <c r="PP33" s="74"/>
      <c r="PQ33" s="74"/>
      <c r="PR33" s="74"/>
      <c r="PS33" s="74"/>
      <c r="PT33" s="74"/>
      <c r="PU33" s="74"/>
      <c r="PV33" s="74"/>
      <c r="PW33" s="74"/>
      <c r="PX33" s="74"/>
      <c r="PY33" s="74"/>
      <c r="PZ33" s="74"/>
      <c r="QA33" s="74"/>
      <c r="QB33" s="74"/>
      <c r="QC33" s="74"/>
      <c r="QD33" s="74"/>
      <c r="QE33" s="74"/>
      <c r="QF33" s="74"/>
      <c r="QG33" s="74"/>
    </row>
    <row r="34" spans="1:449" s="54" customFormat="1" ht="15">
      <c r="A34" s="278"/>
      <c r="B34" s="664" t="s">
        <v>205</v>
      </c>
      <c r="C34" s="513" t="s">
        <v>302</v>
      </c>
      <c r="D34" s="513">
        <v>24</v>
      </c>
      <c r="E34" s="460">
        <f t="shared" si="0"/>
        <v>0.94035955300892626</v>
      </c>
      <c r="F34" s="509" t="s">
        <v>34</v>
      </c>
      <c r="G34" s="626">
        <v>2</v>
      </c>
      <c r="H34" s="510">
        <v>734</v>
      </c>
      <c r="I34" s="578">
        <v>4152</v>
      </c>
      <c r="J34" s="578">
        <v>4152</v>
      </c>
      <c r="K34" s="666">
        <f t="shared" si="4"/>
        <v>0</v>
      </c>
      <c r="L34" s="710">
        <f t="shared" si="1"/>
        <v>1468</v>
      </c>
      <c r="M34" s="853">
        <v>2064.8252804425342</v>
      </c>
      <c r="N34" s="642">
        <v>1660.8000000000002</v>
      </c>
      <c r="O34" s="373">
        <f t="shared" si="5"/>
        <v>8304</v>
      </c>
      <c r="P34" s="666">
        <f t="shared" si="16"/>
        <v>0</v>
      </c>
      <c r="Q34" s="373">
        <f t="shared" si="10"/>
        <v>8304</v>
      </c>
      <c r="R34" s="666">
        <v>0</v>
      </c>
      <c r="S34" s="373">
        <f t="shared" si="11"/>
        <v>12029.625280442535</v>
      </c>
      <c r="T34" s="373">
        <f t="shared" si="12"/>
        <v>12029.625280442535</v>
      </c>
      <c r="U34" s="666">
        <v>0</v>
      </c>
      <c r="V34" s="373">
        <f t="shared" si="13"/>
        <v>11159.207124714781</v>
      </c>
      <c r="W34" s="373">
        <f t="shared" si="14"/>
        <v>11159.207124714781</v>
      </c>
      <c r="X34" s="373">
        <f t="shared" si="7"/>
        <v>0</v>
      </c>
      <c r="Y34" s="373">
        <f t="shared" si="2"/>
        <v>11.994871264194328</v>
      </c>
      <c r="Z34" s="666">
        <f t="shared" si="17"/>
        <v>17608.471015837273</v>
      </c>
      <c r="AA34" s="399">
        <f t="shared" si="8"/>
        <v>1.5779320895334066</v>
      </c>
      <c r="AB34" s="47">
        <f t="shared" si="15"/>
        <v>1.7357252984867473</v>
      </c>
      <c r="AC34" s="47"/>
      <c r="AD34" s="47"/>
      <c r="AE34" s="74"/>
      <c r="AF34" s="74"/>
      <c r="AG34" s="74"/>
      <c r="AH34" s="74"/>
      <c r="AI34" s="74"/>
      <c r="AJ34" s="74"/>
      <c r="AK34" s="74"/>
      <c r="AL34" s="74"/>
      <c r="AM34" s="74"/>
      <c r="AN34" s="74"/>
      <c r="AO34" s="74"/>
      <c r="AP34" s="74"/>
      <c r="AQ34" s="74"/>
      <c r="AR34" s="74"/>
      <c r="AS34" s="74"/>
      <c r="AT34" s="74"/>
      <c r="AU34" s="74"/>
      <c r="AV34" s="74"/>
      <c r="AW34" s="74"/>
      <c r="AX34" s="74"/>
      <c r="AY34" s="74"/>
      <c r="AZ34" s="74"/>
      <c r="BA34" s="74"/>
      <c r="BB34" s="74"/>
      <c r="BC34" s="74"/>
      <c r="BD34" s="74"/>
      <c r="BE34" s="74"/>
      <c r="BF34" s="74"/>
      <c r="BG34" s="74"/>
      <c r="BH34" s="74"/>
      <c r="BI34" s="74"/>
      <c r="BJ34" s="74"/>
      <c r="BK34" s="74"/>
      <c r="BL34" s="74"/>
      <c r="BM34" s="74"/>
      <c r="BN34" s="74"/>
      <c r="BO34" s="74"/>
      <c r="BP34" s="74"/>
      <c r="BQ34" s="74"/>
      <c r="BR34" s="74"/>
      <c r="BS34" s="74"/>
      <c r="BT34" s="74"/>
      <c r="BU34" s="74"/>
      <c r="BV34" s="74"/>
      <c r="BW34" s="74"/>
      <c r="BX34" s="74"/>
      <c r="BY34" s="74"/>
      <c r="BZ34" s="74"/>
      <c r="CA34" s="74"/>
      <c r="CB34" s="74"/>
      <c r="CC34" s="74"/>
      <c r="CD34" s="74"/>
      <c r="CE34" s="74"/>
      <c r="CF34" s="74"/>
      <c r="CG34" s="74"/>
      <c r="CH34" s="74"/>
      <c r="CI34" s="74"/>
      <c r="CJ34" s="74"/>
      <c r="CK34" s="74"/>
      <c r="CL34" s="74"/>
      <c r="CM34" s="74"/>
      <c r="CN34" s="74"/>
      <c r="CO34" s="74"/>
      <c r="CP34" s="74"/>
      <c r="CQ34" s="74"/>
      <c r="CR34" s="74"/>
      <c r="CS34" s="74"/>
      <c r="CT34" s="74"/>
      <c r="CU34" s="74"/>
      <c r="CV34" s="74"/>
      <c r="CW34" s="74"/>
      <c r="CX34" s="74"/>
      <c r="CY34" s="74"/>
      <c r="CZ34" s="74"/>
      <c r="DA34" s="74"/>
      <c r="DB34" s="74"/>
      <c r="DC34" s="74"/>
      <c r="DD34" s="74"/>
      <c r="DE34" s="74"/>
      <c r="DF34" s="74"/>
      <c r="DG34" s="74"/>
      <c r="DH34" s="74"/>
      <c r="DI34" s="74"/>
      <c r="DJ34" s="74"/>
      <c r="DK34" s="74"/>
      <c r="DL34" s="74"/>
      <c r="DM34" s="74"/>
      <c r="DN34" s="74"/>
      <c r="DO34" s="74"/>
      <c r="DP34" s="74"/>
      <c r="DQ34" s="74"/>
      <c r="DR34" s="74"/>
      <c r="DS34" s="74"/>
      <c r="DT34" s="74"/>
      <c r="DU34" s="74"/>
      <c r="DV34" s="74"/>
      <c r="DW34" s="74"/>
      <c r="DX34" s="74"/>
      <c r="DY34" s="74"/>
      <c r="DZ34" s="74"/>
      <c r="EA34" s="74"/>
      <c r="EB34" s="74"/>
      <c r="EC34" s="74"/>
      <c r="ED34" s="74"/>
      <c r="EE34" s="74"/>
      <c r="EF34" s="74"/>
      <c r="EG34" s="74"/>
      <c r="EH34" s="74"/>
      <c r="EI34" s="74"/>
      <c r="EJ34" s="74"/>
      <c r="EK34" s="74"/>
      <c r="EL34" s="74"/>
      <c r="EM34" s="74"/>
      <c r="EN34" s="74"/>
      <c r="EO34" s="74"/>
      <c r="EP34" s="74"/>
      <c r="EQ34" s="74"/>
      <c r="ER34" s="74"/>
      <c r="ES34" s="74"/>
      <c r="ET34" s="74"/>
      <c r="EU34" s="74"/>
      <c r="EV34" s="74"/>
      <c r="EW34" s="74"/>
      <c r="EX34" s="74"/>
      <c r="EY34" s="74"/>
      <c r="EZ34" s="74"/>
      <c r="FA34" s="74"/>
      <c r="FB34" s="74"/>
      <c r="FC34" s="74"/>
      <c r="FD34" s="74"/>
      <c r="FE34" s="74"/>
      <c r="FF34" s="74"/>
      <c r="FG34" s="74"/>
      <c r="FH34" s="74"/>
      <c r="FI34" s="74"/>
      <c r="FJ34" s="74"/>
      <c r="FK34" s="74"/>
      <c r="FL34" s="74"/>
      <c r="FM34" s="74"/>
      <c r="FN34" s="74"/>
      <c r="FO34" s="74"/>
      <c r="FP34" s="74"/>
      <c r="FQ34" s="74"/>
      <c r="FR34" s="74"/>
      <c r="FS34" s="74"/>
      <c r="FT34" s="74"/>
      <c r="FU34" s="74"/>
      <c r="FV34" s="74"/>
      <c r="FW34" s="74"/>
      <c r="FX34" s="74"/>
      <c r="FY34" s="74"/>
      <c r="FZ34" s="74"/>
      <c r="GA34" s="74"/>
      <c r="GB34" s="74"/>
      <c r="GC34" s="74"/>
      <c r="GD34" s="74"/>
      <c r="GE34" s="74"/>
      <c r="GF34" s="74"/>
      <c r="GG34" s="74"/>
      <c r="GH34" s="74"/>
      <c r="GI34" s="74"/>
      <c r="GJ34" s="74"/>
      <c r="GK34" s="74"/>
      <c r="GL34" s="74"/>
      <c r="GM34" s="74"/>
      <c r="GN34" s="74"/>
      <c r="GO34" s="74"/>
      <c r="GP34" s="74"/>
      <c r="GQ34" s="74"/>
      <c r="GR34" s="74"/>
      <c r="GS34" s="74"/>
      <c r="GT34" s="74"/>
      <c r="GU34" s="74"/>
      <c r="GV34" s="74"/>
      <c r="GW34" s="74"/>
      <c r="GX34" s="74"/>
      <c r="GY34" s="74"/>
      <c r="GZ34" s="74"/>
      <c r="HA34" s="74"/>
      <c r="HB34" s="74"/>
      <c r="HC34" s="74"/>
      <c r="HD34" s="74"/>
      <c r="HE34" s="74"/>
      <c r="HF34" s="74"/>
      <c r="HG34" s="74"/>
      <c r="HH34" s="74"/>
      <c r="HI34" s="74"/>
      <c r="HJ34" s="74"/>
      <c r="HK34" s="74"/>
      <c r="HL34" s="74"/>
      <c r="HM34" s="74"/>
      <c r="HN34" s="74"/>
      <c r="HO34" s="74"/>
      <c r="HP34" s="74"/>
      <c r="HQ34" s="74"/>
      <c r="HR34" s="74"/>
      <c r="HS34" s="74"/>
      <c r="HT34" s="74"/>
      <c r="HU34" s="74"/>
      <c r="HV34" s="74"/>
      <c r="HW34" s="74"/>
      <c r="HX34" s="74"/>
      <c r="HY34" s="74"/>
      <c r="HZ34" s="74"/>
      <c r="IA34" s="74"/>
      <c r="IB34" s="74"/>
      <c r="IC34" s="74"/>
      <c r="ID34" s="74"/>
      <c r="IE34" s="74"/>
      <c r="IF34" s="74"/>
      <c r="IG34" s="74"/>
      <c r="IH34" s="74"/>
      <c r="II34" s="74"/>
      <c r="IJ34" s="74"/>
      <c r="IK34" s="74"/>
      <c r="IL34" s="74"/>
      <c r="IM34" s="74"/>
      <c r="IN34" s="74"/>
      <c r="IO34" s="74"/>
      <c r="IP34" s="74"/>
      <c r="IQ34" s="74"/>
      <c r="IR34" s="74"/>
      <c r="IS34" s="74"/>
      <c r="IT34" s="74"/>
      <c r="IU34" s="74"/>
      <c r="IV34" s="74"/>
      <c r="IW34" s="74"/>
      <c r="IX34" s="74"/>
      <c r="IY34" s="74"/>
      <c r="IZ34" s="74"/>
      <c r="JA34" s="74"/>
      <c r="JB34" s="74"/>
      <c r="JC34" s="74"/>
      <c r="JD34" s="74"/>
      <c r="JE34" s="74"/>
      <c r="JF34" s="74"/>
      <c r="JG34" s="74"/>
      <c r="JH34" s="74"/>
      <c r="JI34" s="74"/>
      <c r="JJ34" s="74"/>
      <c r="JK34" s="74"/>
      <c r="JL34" s="74"/>
      <c r="JM34" s="74"/>
      <c r="JN34" s="74"/>
      <c r="JO34" s="74"/>
      <c r="JP34" s="74"/>
      <c r="JQ34" s="74"/>
      <c r="JR34" s="74"/>
      <c r="JS34" s="74"/>
      <c r="JT34" s="74"/>
      <c r="JU34" s="74"/>
      <c r="JV34" s="74"/>
      <c r="JW34" s="74"/>
      <c r="JX34" s="74"/>
      <c r="JY34" s="74"/>
      <c r="JZ34" s="74"/>
      <c r="KA34" s="74"/>
      <c r="KB34" s="74"/>
      <c r="KC34" s="74"/>
      <c r="KD34" s="74"/>
      <c r="KE34" s="74"/>
      <c r="KF34" s="74"/>
      <c r="KG34" s="74"/>
      <c r="KH34" s="74"/>
      <c r="KI34" s="74"/>
      <c r="KJ34" s="74"/>
      <c r="KK34" s="74"/>
      <c r="KL34" s="74"/>
      <c r="KM34" s="74"/>
      <c r="KN34" s="74"/>
      <c r="KO34" s="74"/>
      <c r="KP34" s="74"/>
      <c r="KQ34" s="74"/>
      <c r="KR34" s="74"/>
      <c r="KS34" s="74"/>
      <c r="KT34" s="74"/>
      <c r="KU34" s="74"/>
      <c r="KV34" s="74"/>
      <c r="KW34" s="74"/>
      <c r="KX34" s="74"/>
      <c r="KY34" s="74"/>
      <c r="KZ34" s="74"/>
      <c r="LA34" s="74"/>
      <c r="LB34" s="74"/>
      <c r="LC34" s="74"/>
      <c r="LD34" s="74"/>
      <c r="LE34" s="74"/>
      <c r="LF34" s="74"/>
      <c r="LG34" s="74"/>
      <c r="LH34" s="74"/>
      <c r="LI34" s="74"/>
      <c r="LJ34" s="74"/>
      <c r="LK34" s="74"/>
      <c r="LL34" s="74"/>
      <c r="LM34" s="74"/>
      <c r="LN34" s="74"/>
      <c r="LO34" s="74"/>
      <c r="LP34" s="74"/>
      <c r="LQ34" s="74"/>
      <c r="LR34" s="74"/>
      <c r="LS34" s="74"/>
      <c r="LT34" s="74"/>
      <c r="LU34" s="74"/>
      <c r="LV34" s="74"/>
      <c r="LW34" s="74"/>
      <c r="LX34" s="74"/>
      <c r="LY34" s="74"/>
      <c r="LZ34" s="74"/>
      <c r="MA34" s="74"/>
      <c r="MB34" s="74"/>
      <c r="MC34" s="74"/>
      <c r="MD34" s="74"/>
      <c r="ME34" s="74"/>
      <c r="MF34" s="74"/>
      <c r="MG34" s="74"/>
      <c r="MH34" s="74"/>
      <c r="MI34" s="74"/>
      <c r="MJ34" s="74"/>
      <c r="MK34" s="74"/>
      <c r="ML34" s="74"/>
      <c r="MM34" s="74"/>
      <c r="MN34" s="74"/>
      <c r="MO34" s="74"/>
      <c r="MP34" s="74"/>
      <c r="MQ34" s="74"/>
      <c r="MR34" s="74"/>
      <c r="MS34" s="74"/>
      <c r="MT34" s="74"/>
      <c r="MU34" s="74"/>
      <c r="MV34" s="74"/>
      <c r="MW34" s="74"/>
      <c r="MX34" s="74"/>
      <c r="MY34" s="74"/>
      <c r="MZ34" s="74"/>
      <c r="NA34" s="74"/>
      <c r="NB34" s="74"/>
      <c r="NC34" s="74"/>
      <c r="ND34" s="74"/>
      <c r="NE34" s="74"/>
      <c r="NF34" s="74"/>
      <c r="NG34" s="74"/>
      <c r="NH34" s="74"/>
      <c r="NI34" s="74"/>
      <c r="NJ34" s="74"/>
      <c r="NK34" s="74"/>
      <c r="NL34" s="74"/>
      <c r="NM34" s="74"/>
      <c r="NN34" s="74"/>
      <c r="NO34" s="74"/>
      <c r="NP34" s="74"/>
      <c r="NQ34" s="74"/>
      <c r="NR34" s="74"/>
      <c r="NS34" s="74"/>
      <c r="NT34" s="74"/>
      <c r="NU34" s="74"/>
      <c r="NV34" s="74"/>
      <c r="NW34" s="74"/>
      <c r="NX34" s="74"/>
      <c r="NY34" s="74"/>
      <c r="NZ34" s="74"/>
      <c r="OA34" s="74"/>
      <c r="OB34" s="74"/>
      <c r="OC34" s="74"/>
      <c r="OD34" s="74"/>
      <c r="OE34" s="74"/>
      <c r="OF34" s="74"/>
      <c r="OG34" s="74"/>
      <c r="OH34" s="74"/>
      <c r="OI34" s="74"/>
      <c r="OJ34" s="74"/>
      <c r="OK34" s="74"/>
      <c r="OL34" s="74"/>
      <c r="OM34" s="74"/>
      <c r="ON34" s="74"/>
      <c r="OO34" s="74"/>
      <c r="OP34" s="74"/>
      <c r="OQ34" s="74"/>
      <c r="OR34" s="74"/>
      <c r="OS34" s="74"/>
      <c r="OT34" s="74"/>
      <c r="OU34" s="74"/>
      <c r="OV34" s="74"/>
      <c r="OW34" s="74"/>
      <c r="OX34" s="74"/>
      <c r="OY34" s="74"/>
      <c r="OZ34" s="74"/>
      <c r="PA34" s="74"/>
      <c r="PB34" s="74"/>
      <c r="PC34" s="74"/>
      <c r="PD34" s="74"/>
      <c r="PE34" s="74"/>
      <c r="PF34" s="74"/>
      <c r="PG34" s="74"/>
      <c r="PH34" s="74"/>
      <c r="PI34" s="74"/>
      <c r="PJ34" s="74"/>
      <c r="PK34" s="74"/>
      <c r="PL34" s="74"/>
      <c r="PM34" s="74"/>
      <c r="PN34" s="74"/>
      <c r="PO34" s="74"/>
      <c r="PP34" s="74"/>
      <c r="PQ34" s="74"/>
      <c r="PR34" s="74"/>
      <c r="PS34" s="74"/>
      <c r="PT34" s="74"/>
      <c r="PU34" s="74"/>
      <c r="PV34" s="74"/>
      <c r="PW34" s="74"/>
      <c r="PX34" s="74"/>
      <c r="PY34" s="74"/>
      <c r="PZ34" s="74"/>
      <c r="QA34" s="74"/>
      <c r="QB34" s="74"/>
      <c r="QC34" s="74"/>
      <c r="QD34" s="74"/>
      <c r="QE34" s="74"/>
      <c r="QF34" s="74"/>
      <c r="QG34" s="74"/>
    </row>
    <row r="35" spans="1:449" s="54" customFormat="1" ht="15">
      <c r="A35" s="278"/>
      <c r="B35" s="664" t="s">
        <v>205</v>
      </c>
      <c r="C35" s="513" t="s">
        <v>303</v>
      </c>
      <c r="D35" s="513">
        <v>15</v>
      </c>
      <c r="E35" s="460">
        <f t="shared" si="0"/>
        <v>1.7615727321352501</v>
      </c>
      <c r="F35" s="509" t="s">
        <v>402</v>
      </c>
      <c r="G35" s="640">
        <v>4</v>
      </c>
      <c r="H35" s="510">
        <v>1100</v>
      </c>
      <c r="I35" s="578">
        <v>6150</v>
      </c>
      <c r="J35" s="578">
        <v>6150</v>
      </c>
      <c r="K35" s="666">
        <f t="shared" si="4"/>
        <v>0</v>
      </c>
      <c r="L35" s="710">
        <f t="shared" si="1"/>
        <v>4400</v>
      </c>
      <c r="M35" s="853">
        <v>6116.8957007329418</v>
      </c>
      <c r="N35" s="642">
        <v>4920</v>
      </c>
      <c r="O35" s="373">
        <f t="shared" si="5"/>
        <v>24600</v>
      </c>
      <c r="P35" s="666">
        <f t="shared" si="16"/>
        <v>0</v>
      </c>
      <c r="Q35" s="373">
        <f t="shared" si="10"/>
        <v>24600</v>
      </c>
      <c r="R35" s="666">
        <v>0</v>
      </c>
      <c r="S35" s="373">
        <f t="shared" si="11"/>
        <v>35636.895700732945</v>
      </c>
      <c r="T35" s="373">
        <f t="shared" si="12"/>
        <v>35636.895700732945</v>
      </c>
      <c r="U35" s="666">
        <v>0</v>
      </c>
      <c r="V35" s="373">
        <f t="shared" si="13"/>
        <v>33058.344805874716</v>
      </c>
      <c r="W35" s="373">
        <f t="shared" si="14"/>
        <v>33058.344805874716</v>
      </c>
      <c r="X35" s="373">
        <f t="shared" si="7"/>
        <v>0</v>
      </c>
      <c r="Y35" s="373">
        <f t="shared" si="2"/>
        <v>6.3353029203955558</v>
      </c>
      <c r="Z35" s="666">
        <f t="shared" si="17"/>
        <v>27875.332849740444</v>
      </c>
      <c r="AA35" s="399">
        <f t="shared" si="8"/>
        <v>0.84321622916785555</v>
      </c>
      <c r="AB35" s="47">
        <f t="shared" si="15"/>
        <v>0.92753785208464123</v>
      </c>
      <c r="AC35" s="47"/>
      <c r="AD35" s="47"/>
      <c r="AE35" s="74"/>
      <c r="AF35" s="74"/>
      <c r="AG35" s="74"/>
      <c r="AH35" s="74"/>
      <c r="AI35" s="74"/>
      <c r="AJ35" s="74"/>
      <c r="AK35" s="74"/>
      <c r="AL35" s="74"/>
      <c r="AM35" s="74"/>
      <c r="AN35" s="74"/>
      <c r="AO35" s="74"/>
      <c r="AP35" s="74"/>
      <c r="AQ35" s="74"/>
      <c r="AR35" s="74"/>
      <c r="AS35" s="74"/>
      <c r="AT35" s="74"/>
      <c r="AU35" s="74"/>
      <c r="AV35" s="74"/>
      <c r="AW35" s="74"/>
      <c r="AX35" s="74"/>
      <c r="AY35" s="74"/>
      <c r="AZ35" s="74"/>
      <c r="BA35" s="74"/>
      <c r="BB35" s="74"/>
      <c r="BC35" s="74"/>
      <c r="BD35" s="74"/>
      <c r="BE35" s="74"/>
      <c r="BF35" s="74"/>
      <c r="BG35" s="74"/>
      <c r="BH35" s="74"/>
      <c r="BI35" s="74"/>
      <c r="BJ35" s="74"/>
      <c r="BK35" s="74"/>
      <c r="BL35" s="74"/>
      <c r="BM35" s="74"/>
      <c r="BN35" s="74"/>
      <c r="BO35" s="74"/>
      <c r="BP35" s="74"/>
      <c r="BQ35" s="74"/>
      <c r="BR35" s="74"/>
      <c r="BS35" s="74"/>
      <c r="BT35" s="74"/>
      <c r="BU35" s="74"/>
      <c r="BV35" s="74"/>
      <c r="BW35" s="74"/>
      <c r="BX35" s="74"/>
      <c r="BY35" s="74"/>
      <c r="BZ35" s="74"/>
      <c r="CA35" s="74"/>
      <c r="CB35" s="74"/>
      <c r="CC35" s="74"/>
      <c r="CD35" s="74"/>
      <c r="CE35" s="74"/>
      <c r="CF35" s="74"/>
      <c r="CG35" s="74"/>
      <c r="CH35" s="74"/>
      <c r="CI35" s="74"/>
      <c r="CJ35" s="74"/>
      <c r="CK35" s="74"/>
      <c r="CL35" s="74"/>
      <c r="CM35" s="74"/>
      <c r="CN35" s="74"/>
      <c r="CO35" s="74"/>
      <c r="CP35" s="74"/>
      <c r="CQ35" s="74"/>
      <c r="CR35" s="74"/>
      <c r="CS35" s="74"/>
      <c r="CT35" s="74"/>
      <c r="CU35" s="74"/>
      <c r="CV35" s="74"/>
      <c r="CW35" s="74"/>
      <c r="CX35" s="74"/>
      <c r="CY35" s="74"/>
      <c r="CZ35" s="74"/>
      <c r="DA35" s="74"/>
      <c r="DB35" s="74"/>
      <c r="DC35" s="74"/>
      <c r="DD35" s="74"/>
      <c r="DE35" s="74"/>
      <c r="DF35" s="74"/>
      <c r="DG35" s="74"/>
      <c r="DH35" s="74"/>
      <c r="DI35" s="74"/>
      <c r="DJ35" s="74"/>
      <c r="DK35" s="74"/>
      <c r="DL35" s="74"/>
      <c r="DM35" s="74"/>
      <c r="DN35" s="74"/>
      <c r="DO35" s="74"/>
      <c r="DP35" s="74"/>
      <c r="DQ35" s="74"/>
      <c r="DR35" s="74"/>
      <c r="DS35" s="74"/>
      <c r="DT35" s="74"/>
      <c r="DU35" s="74"/>
      <c r="DV35" s="74"/>
      <c r="DW35" s="74"/>
      <c r="DX35" s="74"/>
      <c r="DY35" s="74"/>
      <c r="DZ35" s="74"/>
      <c r="EA35" s="74"/>
      <c r="EB35" s="74"/>
      <c r="EC35" s="74"/>
      <c r="ED35" s="74"/>
      <c r="EE35" s="74"/>
      <c r="EF35" s="74"/>
      <c r="EG35" s="74"/>
      <c r="EH35" s="74"/>
      <c r="EI35" s="74"/>
      <c r="EJ35" s="74"/>
      <c r="EK35" s="74"/>
      <c r="EL35" s="74"/>
      <c r="EM35" s="74"/>
      <c r="EN35" s="74"/>
      <c r="EO35" s="74"/>
      <c r="EP35" s="74"/>
      <c r="EQ35" s="74"/>
      <c r="ER35" s="74"/>
      <c r="ES35" s="74"/>
      <c r="ET35" s="74"/>
      <c r="EU35" s="74"/>
      <c r="EV35" s="74"/>
      <c r="EW35" s="74"/>
      <c r="EX35" s="74"/>
      <c r="EY35" s="74"/>
      <c r="EZ35" s="74"/>
      <c r="FA35" s="74"/>
      <c r="FB35" s="74"/>
      <c r="FC35" s="74"/>
      <c r="FD35" s="74"/>
      <c r="FE35" s="74"/>
      <c r="FF35" s="74"/>
      <c r="FG35" s="74"/>
      <c r="FH35" s="74"/>
      <c r="FI35" s="74"/>
      <c r="FJ35" s="74"/>
      <c r="FK35" s="74"/>
      <c r="FL35" s="74"/>
      <c r="FM35" s="74"/>
      <c r="FN35" s="74"/>
      <c r="FO35" s="74"/>
      <c r="FP35" s="74"/>
      <c r="FQ35" s="74"/>
      <c r="FR35" s="74"/>
      <c r="FS35" s="74"/>
      <c r="FT35" s="74"/>
      <c r="FU35" s="74"/>
      <c r="FV35" s="74"/>
      <c r="FW35" s="74"/>
      <c r="FX35" s="74"/>
      <c r="FY35" s="74"/>
      <c r="FZ35" s="74"/>
      <c r="GA35" s="74"/>
      <c r="GB35" s="74"/>
      <c r="GC35" s="74"/>
      <c r="GD35" s="74"/>
      <c r="GE35" s="74"/>
      <c r="GF35" s="74"/>
      <c r="GG35" s="74"/>
      <c r="GH35" s="74"/>
      <c r="GI35" s="74"/>
      <c r="GJ35" s="74"/>
      <c r="GK35" s="74"/>
      <c r="GL35" s="74"/>
      <c r="GM35" s="74"/>
      <c r="GN35" s="74"/>
      <c r="GO35" s="74"/>
      <c r="GP35" s="74"/>
      <c r="GQ35" s="74"/>
      <c r="GR35" s="74"/>
      <c r="GS35" s="74"/>
      <c r="GT35" s="74"/>
      <c r="GU35" s="74"/>
      <c r="GV35" s="74"/>
      <c r="GW35" s="74"/>
      <c r="GX35" s="74"/>
      <c r="GY35" s="74"/>
      <c r="GZ35" s="74"/>
      <c r="HA35" s="74"/>
      <c r="HB35" s="74"/>
      <c r="HC35" s="74"/>
      <c r="HD35" s="74"/>
      <c r="HE35" s="74"/>
      <c r="HF35" s="74"/>
      <c r="HG35" s="74"/>
      <c r="HH35" s="74"/>
      <c r="HI35" s="74"/>
      <c r="HJ35" s="74"/>
      <c r="HK35" s="74"/>
      <c r="HL35" s="74"/>
      <c r="HM35" s="74"/>
      <c r="HN35" s="74"/>
      <c r="HO35" s="74"/>
      <c r="HP35" s="74"/>
      <c r="HQ35" s="74"/>
      <c r="HR35" s="74"/>
      <c r="HS35" s="74"/>
      <c r="HT35" s="74"/>
      <c r="HU35" s="74"/>
      <c r="HV35" s="74"/>
      <c r="HW35" s="74"/>
      <c r="HX35" s="74"/>
      <c r="HY35" s="74"/>
      <c r="HZ35" s="74"/>
      <c r="IA35" s="74"/>
      <c r="IB35" s="74"/>
      <c r="IC35" s="74"/>
      <c r="ID35" s="74"/>
      <c r="IE35" s="74"/>
      <c r="IF35" s="74"/>
      <c r="IG35" s="74"/>
      <c r="IH35" s="74"/>
      <c r="II35" s="74"/>
      <c r="IJ35" s="74"/>
      <c r="IK35" s="74"/>
      <c r="IL35" s="74"/>
      <c r="IM35" s="74"/>
      <c r="IN35" s="74"/>
      <c r="IO35" s="74"/>
      <c r="IP35" s="74"/>
      <c r="IQ35" s="74"/>
      <c r="IR35" s="74"/>
      <c r="IS35" s="74"/>
      <c r="IT35" s="74"/>
      <c r="IU35" s="74"/>
      <c r="IV35" s="74"/>
      <c r="IW35" s="74"/>
      <c r="IX35" s="74"/>
      <c r="IY35" s="74"/>
      <c r="IZ35" s="74"/>
      <c r="JA35" s="74"/>
      <c r="JB35" s="74"/>
      <c r="JC35" s="74"/>
      <c r="JD35" s="74"/>
      <c r="JE35" s="74"/>
      <c r="JF35" s="74"/>
      <c r="JG35" s="74"/>
      <c r="JH35" s="74"/>
      <c r="JI35" s="74"/>
      <c r="JJ35" s="74"/>
      <c r="JK35" s="74"/>
      <c r="JL35" s="74"/>
      <c r="JM35" s="74"/>
      <c r="JN35" s="74"/>
      <c r="JO35" s="74"/>
      <c r="JP35" s="74"/>
      <c r="JQ35" s="74"/>
      <c r="JR35" s="74"/>
      <c r="JS35" s="74"/>
      <c r="JT35" s="74"/>
      <c r="JU35" s="74"/>
      <c r="JV35" s="74"/>
      <c r="JW35" s="74"/>
      <c r="JX35" s="74"/>
      <c r="JY35" s="74"/>
      <c r="JZ35" s="74"/>
      <c r="KA35" s="74"/>
      <c r="KB35" s="74"/>
      <c r="KC35" s="74"/>
      <c r="KD35" s="74"/>
      <c r="KE35" s="74"/>
      <c r="KF35" s="74"/>
      <c r="KG35" s="74"/>
      <c r="KH35" s="74"/>
      <c r="KI35" s="74"/>
      <c r="KJ35" s="74"/>
      <c r="KK35" s="74"/>
      <c r="KL35" s="74"/>
      <c r="KM35" s="74"/>
      <c r="KN35" s="74"/>
      <c r="KO35" s="74"/>
      <c r="KP35" s="74"/>
      <c r="KQ35" s="74"/>
      <c r="KR35" s="74"/>
      <c r="KS35" s="74"/>
      <c r="KT35" s="74"/>
      <c r="KU35" s="74"/>
      <c r="KV35" s="74"/>
      <c r="KW35" s="74"/>
      <c r="KX35" s="74"/>
      <c r="KY35" s="74"/>
      <c r="KZ35" s="74"/>
      <c r="LA35" s="74"/>
      <c r="LB35" s="74"/>
      <c r="LC35" s="74"/>
      <c r="LD35" s="74"/>
      <c r="LE35" s="74"/>
      <c r="LF35" s="74"/>
      <c r="LG35" s="74"/>
      <c r="LH35" s="74"/>
      <c r="LI35" s="74"/>
      <c r="LJ35" s="74"/>
      <c r="LK35" s="74"/>
      <c r="LL35" s="74"/>
      <c r="LM35" s="74"/>
      <c r="LN35" s="74"/>
      <c r="LO35" s="74"/>
      <c r="LP35" s="74"/>
      <c r="LQ35" s="74"/>
      <c r="LR35" s="74"/>
      <c r="LS35" s="74"/>
      <c r="LT35" s="74"/>
      <c r="LU35" s="74"/>
      <c r="LV35" s="74"/>
      <c r="LW35" s="74"/>
      <c r="LX35" s="74"/>
      <c r="LY35" s="74"/>
      <c r="LZ35" s="74"/>
      <c r="MA35" s="74"/>
      <c r="MB35" s="74"/>
      <c r="MC35" s="74"/>
      <c r="MD35" s="74"/>
      <c r="ME35" s="74"/>
      <c r="MF35" s="74"/>
      <c r="MG35" s="74"/>
      <c r="MH35" s="74"/>
      <c r="MI35" s="74"/>
      <c r="MJ35" s="74"/>
      <c r="MK35" s="74"/>
      <c r="ML35" s="74"/>
      <c r="MM35" s="74"/>
      <c r="MN35" s="74"/>
      <c r="MO35" s="74"/>
      <c r="MP35" s="74"/>
      <c r="MQ35" s="74"/>
      <c r="MR35" s="74"/>
      <c r="MS35" s="74"/>
      <c r="MT35" s="74"/>
      <c r="MU35" s="74"/>
      <c r="MV35" s="74"/>
      <c r="MW35" s="74"/>
      <c r="MX35" s="74"/>
      <c r="MY35" s="74"/>
      <c r="MZ35" s="74"/>
      <c r="NA35" s="74"/>
      <c r="NB35" s="74"/>
      <c r="NC35" s="74"/>
      <c r="ND35" s="74"/>
      <c r="NE35" s="74"/>
      <c r="NF35" s="74"/>
      <c r="NG35" s="74"/>
      <c r="NH35" s="74"/>
      <c r="NI35" s="74"/>
      <c r="NJ35" s="74"/>
      <c r="NK35" s="74"/>
      <c r="NL35" s="74"/>
      <c r="NM35" s="74"/>
      <c r="NN35" s="74"/>
      <c r="NO35" s="74"/>
      <c r="NP35" s="74"/>
      <c r="NQ35" s="74"/>
      <c r="NR35" s="74"/>
      <c r="NS35" s="74"/>
      <c r="NT35" s="74"/>
      <c r="NU35" s="74"/>
      <c r="NV35" s="74"/>
      <c r="NW35" s="74"/>
      <c r="NX35" s="74"/>
      <c r="NY35" s="74"/>
      <c r="NZ35" s="74"/>
      <c r="OA35" s="74"/>
      <c r="OB35" s="74"/>
      <c r="OC35" s="74"/>
      <c r="OD35" s="74"/>
      <c r="OE35" s="74"/>
      <c r="OF35" s="74"/>
      <c r="OG35" s="74"/>
      <c r="OH35" s="74"/>
      <c r="OI35" s="74"/>
      <c r="OJ35" s="74"/>
      <c r="OK35" s="74"/>
      <c r="OL35" s="74"/>
      <c r="OM35" s="74"/>
      <c r="ON35" s="74"/>
      <c r="OO35" s="74"/>
      <c r="OP35" s="74"/>
      <c r="OQ35" s="74"/>
      <c r="OR35" s="74"/>
      <c r="OS35" s="74"/>
      <c r="OT35" s="74"/>
      <c r="OU35" s="74"/>
      <c r="OV35" s="74"/>
      <c r="OW35" s="74"/>
      <c r="OX35" s="74"/>
      <c r="OY35" s="74"/>
      <c r="OZ35" s="74"/>
      <c r="PA35" s="74"/>
      <c r="PB35" s="74"/>
      <c r="PC35" s="74"/>
      <c r="PD35" s="74"/>
      <c r="PE35" s="74"/>
      <c r="PF35" s="74"/>
      <c r="PG35" s="74"/>
      <c r="PH35" s="74"/>
      <c r="PI35" s="74"/>
      <c r="PJ35" s="74"/>
      <c r="PK35" s="74"/>
      <c r="PL35" s="74"/>
      <c r="PM35" s="74"/>
      <c r="PN35" s="74"/>
      <c r="PO35" s="74"/>
      <c r="PP35" s="74"/>
      <c r="PQ35" s="74"/>
      <c r="PR35" s="74"/>
      <c r="PS35" s="74"/>
      <c r="PT35" s="74"/>
      <c r="PU35" s="74"/>
      <c r="PV35" s="74"/>
      <c r="PW35" s="74"/>
      <c r="PX35" s="74"/>
      <c r="PY35" s="74"/>
      <c r="PZ35" s="74"/>
      <c r="QA35" s="74"/>
      <c r="QB35" s="74"/>
      <c r="QC35" s="74"/>
      <c r="QD35" s="74"/>
      <c r="QE35" s="74"/>
      <c r="QF35" s="74"/>
      <c r="QG35" s="74"/>
    </row>
    <row r="36" spans="1:449" s="54" customFormat="1" ht="15">
      <c r="A36" s="278"/>
      <c r="B36" s="664" t="s">
        <v>205</v>
      </c>
      <c r="C36" s="513" t="s">
        <v>376</v>
      </c>
      <c r="D36" s="513">
        <v>19</v>
      </c>
      <c r="E36" s="460">
        <f t="shared" si="0"/>
        <v>1.9503813004250192</v>
      </c>
      <c r="F36" s="509" t="s">
        <v>34</v>
      </c>
      <c r="G36" s="640">
        <v>2</v>
      </c>
      <c r="H36" s="510">
        <v>1923</v>
      </c>
      <c r="I36" s="578">
        <v>9000</v>
      </c>
      <c r="J36" s="578">
        <v>9000</v>
      </c>
      <c r="K36" s="666">
        <f t="shared" si="4"/>
        <v>0</v>
      </c>
      <c r="L36" s="710">
        <f t="shared" si="1"/>
        <v>3846</v>
      </c>
      <c r="M36" s="853">
        <v>4475.7773419997129</v>
      </c>
      <c r="N36" s="642">
        <v>3600</v>
      </c>
      <c r="O36" s="373">
        <f t="shared" si="5"/>
        <v>18000</v>
      </c>
      <c r="P36" s="666">
        <f t="shared" si="16"/>
        <v>0</v>
      </c>
      <c r="Q36" s="373">
        <f t="shared" si="10"/>
        <v>18000</v>
      </c>
      <c r="R36" s="666">
        <v>0</v>
      </c>
      <c r="S36" s="373">
        <f t="shared" si="11"/>
        <v>26075.777341999714</v>
      </c>
      <c r="T36" s="373">
        <f t="shared" si="12"/>
        <v>26075.777341999714</v>
      </c>
      <c r="U36" s="666">
        <v>0</v>
      </c>
      <c r="V36" s="373">
        <f t="shared" si="13"/>
        <v>24189.032784786374</v>
      </c>
      <c r="W36" s="373">
        <f t="shared" si="14"/>
        <v>24189.032784786374</v>
      </c>
      <c r="X36" s="373">
        <f t="shared" si="7"/>
        <v>0</v>
      </c>
      <c r="Y36" s="373">
        <f t="shared" si="2"/>
        <v>10.34362499689416</v>
      </c>
      <c r="Z36" s="666">
        <f t="shared" si="17"/>
        <v>39781.581738054942</v>
      </c>
      <c r="AA36" s="399">
        <f t="shared" si="8"/>
        <v>1.6446123370040433</v>
      </c>
      <c r="AB36" s="47">
        <f t="shared" si="15"/>
        <v>1.8090735707044479</v>
      </c>
      <c r="AC36" s="47"/>
      <c r="AD36" s="47"/>
      <c r="AE36" s="74"/>
      <c r="AF36" s="74"/>
      <c r="AG36" s="74"/>
      <c r="AH36" s="74"/>
      <c r="AI36" s="74"/>
      <c r="AJ36" s="74"/>
      <c r="AK36" s="74"/>
      <c r="AL36" s="74"/>
      <c r="AM36" s="74"/>
      <c r="AN36" s="74"/>
      <c r="AO36" s="74"/>
      <c r="AP36" s="74"/>
      <c r="AQ36" s="74"/>
      <c r="AR36" s="74"/>
      <c r="AS36" s="74"/>
      <c r="AT36" s="74"/>
      <c r="AU36" s="74"/>
      <c r="AV36" s="74"/>
      <c r="AW36" s="74"/>
      <c r="AX36" s="74"/>
      <c r="AY36" s="74"/>
      <c r="AZ36" s="74"/>
      <c r="BA36" s="74"/>
      <c r="BB36" s="74"/>
      <c r="BC36" s="74"/>
      <c r="BD36" s="74"/>
      <c r="BE36" s="74"/>
      <c r="BF36" s="74"/>
      <c r="BG36" s="74"/>
      <c r="BH36" s="74"/>
      <c r="BI36" s="74"/>
      <c r="BJ36" s="74"/>
      <c r="BK36" s="74"/>
      <c r="BL36" s="74"/>
      <c r="BM36" s="74"/>
      <c r="BN36" s="74"/>
      <c r="BO36" s="74"/>
      <c r="BP36" s="74"/>
      <c r="BQ36" s="74"/>
      <c r="BR36" s="74"/>
      <c r="BS36" s="74"/>
      <c r="BT36" s="74"/>
      <c r="BU36" s="74"/>
      <c r="BV36" s="74"/>
      <c r="BW36" s="74"/>
      <c r="BX36" s="74"/>
      <c r="BY36" s="74"/>
      <c r="BZ36" s="74"/>
      <c r="CA36" s="74"/>
      <c r="CB36" s="74"/>
      <c r="CC36" s="74"/>
      <c r="CD36" s="74"/>
      <c r="CE36" s="74"/>
      <c r="CF36" s="74"/>
      <c r="CG36" s="74"/>
      <c r="CH36" s="74"/>
      <c r="CI36" s="74"/>
      <c r="CJ36" s="74"/>
      <c r="CK36" s="74"/>
      <c r="CL36" s="74"/>
      <c r="CM36" s="74"/>
      <c r="CN36" s="74"/>
      <c r="CO36" s="74"/>
      <c r="CP36" s="74"/>
      <c r="CQ36" s="74"/>
      <c r="CR36" s="74"/>
      <c r="CS36" s="74"/>
      <c r="CT36" s="74"/>
      <c r="CU36" s="74"/>
      <c r="CV36" s="74"/>
      <c r="CW36" s="74"/>
      <c r="CX36" s="74"/>
      <c r="CY36" s="74"/>
      <c r="CZ36" s="74"/>
      <c r="DA36" s="74"/>
      <c r="DB36" s="74"/>
      <c r="DC36" s="74"/>
      <c r="DD36" s="74"/>
      <c r="DE36" s="74"/>
      <c r="DF36" s="74"/>
      <c r="DG36" s="74"/>
      <c r="DH36" s="74"/>
      <c r="DI36" s="74"/>
      <c r="DJ36" s="74"/>
      <c r="DK36" s="74"/>
      <c r="DL36" s="74"/>
      <c r="DM36" s="74"/>
      <c r="DN36" s="74"/>
      <c r="DO36" s="74"/>
      <c r="DP36" s="74"/>
      <c r="DQ36" s="74"/>
      <c r="DR36" s="74"/>
      <c r="DS36" s="74"/>
      <c r="DT36" s="74"/>
      <c r="DU36" s="74"/>
      <c r="DV36" s="74"/>
      <c r="DW36" s="74"/>
      <c r="DX36" s="74"/>
      <c r="DY36" s="74"/>
      <c r="DZ36" s="74"/>
      <c r="EA36" s="74"/>
      <c r="EB36" s="74"/>
      <c r="EC36" s="74"/>
      <c r="ED36" s="74"/>
      <c r="EE36" s="74"/>
      <c r="EF36" s="74"/>
      <c r="EG36" s="74"/>
      <c r="EH36" s="74"/>
      <c r="EI36" s="74"/>
      <c r="EJ36" s="74"/>
      <c r="EK36" s="74"/>
      <c r="EL36" s="74"/>
      <c r="EM36" s="74"/>
      <c r="EN36" s="74"/>
      <c r="EO36" s="74"/>
      <c r="EP36" s="74"/>
      <c r="EQ36" s="74"/>
      <c r="ER36" s="74"/>
      <c r="ES36" s="74"/>
      <c r="ET36" s="74"/>
      <c r="EU36" s="74"/>
      <c r="EV36" s="74"/>
      <c r="EW36" s="74"/>
      <c r="EX36" s="74"/>
      <c r="EY36" s="74"/>
      <c r="EZ36" s="74"/>
      <c r="FA36" s="74"/>
      <c r="FB36" s="74"/>
      <c r="FC36" s="74"/>
      <c r="FD36" s="74"/>
      <c r="FE36" s="74"/>
      <c r="FF36" s="74"/>
      <c r="FG36" s="74"/>
      <c r="FH36" s="74"/>
      <c r="FI36" s="74"/>
      <c r="FJ36" s="74"/>
      <c r="FK36" s="74"/>
      <c r="FL36" s="74"/>
      <c r="FM36" s="74"/>
      <c r="FN36" s="74"/>
      <c r="FO36" s="74"/>
      <c r="FP36" s="74"/>
      <c r="FQ36" s="74"/>
      <c r="FR36" s="74"/>
      <c r="FS36" s="74"/>
      <c r="FT36" s="74"/>
      <c r="FU36" s="74"/>
      <c r="FV36" s="74"/>
      <c r="FW36" s="74"/>
      <c r="FX36" s="74"/>
      <c r="FY36" s="74"/>
      <c r="FZ36" s="74"/>
      <c r="GA36" s="74"/>
      <c r="GB36" s="74"/>
      <c r="GC36" s="74"/>
      <c r="GD36" s="74"/>
      <c r="GE36" s="74"/>
      <c r="GF36" s="74"/>
      <c r="GG36" s="74"/>
      <c r="GH36" s="74"/>
      <c r="GI36" s="74"/>
      <c r="GJ36" s="74"/>
      <c r="GK36" s="74"/>
      <c r="GL36" s="74"/>
      <c r="GM36" s="74"/>
      <c r="GN36" s="74"/>
      <c r="GO36" s="74"/>
      <c r="GP36" s="74"/>
      <c r="GQ36" s="74"/>
      <c r="GR36" s="74"/>
      <c r="GS36" s="74"/>
      <c r="GT36" s="74"/>
      <c r="GU36" s="74"/>
      <c r="GV36" s="74"/>
      <c r="GW36" s="74"/>
      <c r="GX36" s="74"/>
      <c r="GY36" s="74"/>
      <c r="GZ36" s="74"/>
      <c r="HA36" s="74"/>
      <c r="HB36" s="74"/>
      <c r="HC36" s="74"/>
      <c r="HD36" s="74"/>
      <c r="HE36" s="74"/>
      <c r="HF36" s="74"/>
      <c r="HG36" s="74"/>
      <c r="HH36" s="74"/>
      <c r="HI36" s="74"/>
      <c r="HJ36" s="74"/>
      <c r="HK36" s="74"/>
      <c r="HL36" s="74"/>
      <c r="HM36" s="74"/>
      <c r="HN36" s="74"/>
      <c r="HO36" s="74"/>
      <c r="HP36" s="74"/>
      <c r="HQ36" s="74"/>
      <c r="HR36" s="74"/>
      <c r="HS36" s="74"/>
      <c r="HT36" s="74"/>
      <c r="HU36" s="74"/>
      <c r="HV36" s="74"/>
      <c r="HW36" s="74"/>
      <c r="HX36" s="74"/>
      <c r="HY36" s="74"/>
      <c r="HZ36" s="74"/>
      <c r="IA36" s="74"/>
      <c r="IB36" s="74"/>
      <c r="IC36" s="74"/>
      <c r="ID36" s="74"/>
      <c r="IE36" s="74"/>
      <c r="IF36" s="74"/>
      <c r="IG36" s="74"/>
      <c r="IH36" s="74"/>
      <c r="II36" s="74"/>
      <c r="IJ36" s="74"/>
      <c r="IK36" s="74"/>
      <c r="IL36" s="74"/>
      <c r="IM36" s="74"/>
      <c r="IN36" s="74"/>
      <c r="IO36" s="74"/>
      <c r="IP36" s="74"/>
      <c r="IQ36" s="74"/>
      <c r="IR36" s="74"/>
      <c r="IS36" s="74"/>
      <c r="IT36" s="74"/>
      <c r="IU36" s="74"/>
      <c r="IV36" s="74"/>
      <c r="IW36" s="74"/>
      <c r="IX36" s="74"/>
      <c r="IY36" s="74"/>
      <c r="IZ36" s="74"/>
      <c r="JA36" s="74"/>
      <c r="JB36" s="74"/>
      <c r="JC36" s="74"/>
      <c r="JD36" s="74"/>
      <c r="JE36" s="74"/>
      <c r="JF36" s="74"/>
      <c r="JG36" s="74"/>
      <c r="JH36" s="74"/>
      <c r="JI36" s="74"/>
      <c r="JJ36" s="74"/>
      <c r="JK36" s="74"/>
      <c r="JL36" s="74"/>
      <c r="JM36" s="74"/>
      <c r="JN36" s="74"/>
      <c r="JO36" s="74"/>
      <c r="JP36" s="74"/>
      <c r="JQ36" s="74"/>
      <c r="JR36" s="74"/>
      <c r="JS36" s="74"/>
      <c r="JT36" s="74"/>
      <c r="JU36" s="74"/>
      <c r="JV36" s="74"/>
      <c r="JW36" s="74"/>
      <c r="JX36" s="74"/>
      <c r="JY36" s="74"/>
      <c r="JZ36" s="74"/>
      <c r="KA36" s="74"/>
      <c r="KB36" s="74"/>
      <c r="KC36" s="74"/>
      <c r="KD36" s="74"/>
      <c r="KE36" s="74"/>
      <c r="KF36" s="74"/>
      <c r="KG36" s="74"/>
      <c r="KH36" s="74"/>
      <c r="KI36" s="74"/>
      <c r="KJ36" s="74"/>
      <c r="KK36" s="74"/>
      <c r="KL36" s="74"/>
      <c r="KM36" s="74"/>
      <c r="KN36" s="74"/>
      <c r="KO36" s="74"/>
      <c r="KP36" s="74"/>
      <c r="KQ36" s="74"/>
      <c r="KR36" s="74"/>
      <c r="KS36" s="74"/>
      <c r="KT36" s="74"/>
      <c r="KU36" s="74"/>
      <c r="KV36" s="74"/>
      <c r="KW36" s="74"/>
      <c r="KX36" s="74"/>
      <c r="KY36" s="74"/>
      <c r="KZ36" s="74"/>
      <c r="LA36" s="74"/>
      <c r="LB36" s="74"/>
      <c r="LC36" s="74"/>
      <c r="LD36" s="74"/>
      <c r="LE36" s="74"/>
      <c r="LF36" s="74"/>
      <c r="LG36" s="74"/>
      <c r="LH36" s="74"/>
      <c r="LI36" s="74"/>
      <c r="LJ36" s="74"/>
      <c r="LK36" s="74"/>
      <c r="LL36" s="74"/>
      <c r="LM36" s="74"/>
      <c r="LN36" s="74"/>
      <c r="LO36" s="74"/>
      <c r="LP36" s="74"/>
      <c r="LQ36" s="74"/>
      <c r="LR36" s="74"/>
      <c r="LS36" s="74"/>
      <c r="LT36" s="74"/>
      <c r="LU36" s="74"/>
      <c r="LV36" s="74"/>
      <c r="LW36" s="74"/>
      <c r="LX36" s="74"/>
      <c r="LY36" s="74"/>
      <c r="LZ36" s="74"/>
      <c r="MA36" s="74"/>
      <c r="MB36" s="74"/>
      <c r="MC36" s="74"/>
      <c r="MD36" s="74"/>
      <c r="ME36" s="74"/>
      <c r="MF36" s="74"/>
      <c r="MG36" s="74"/>
      <c r="MH36" s="74"/>
      <c r="MI36" s="74"/>
      <c r="MJ36" s="74"/>
      <c r="MK36" s="74"/>
      <c r="ML36" s="74"/>
      <c r="MM36" s="74"/>
      <c r="MN36" s="74"/>
      <c r="MO36" s="74"/>
      <c r="MP36" s="74"/>
      <c r="MQ36" s="74"/>
      <c r="MR36" s="74"/>
      <c r="MS36" s="74"/>
      <c r="MT36" s="74"/>
      <c r="MU36" s="74"/>
      <c r="MV36" s="74"/>
      <c r="MW36" s="74"/>
      <c r="MX36" s="74"/>
      <c r="MY36" s="74"/>
      <c r="MZ36" s="74"/>
      <c r="NA36" s="74"/>
      <c r="NB36" s="74"/>
      <c r="NC36" s="74"/>
      <c r="ND36" s="74"/>
      <c r="NE36" s="74"/>
      <c r="NF36" s="74"/>
      <c r="NG36" s="74"/>
      <c r="NH36" s="74"/>
      <c r="NI36" s="74"/>
      <c r="NJ36" s="74"/>
      <c r="NK36" s="74"/>
      <c r="NL36" s="74"/>
      <c r="NM36" s="74"/>
      <c r="NN36" s="74"/>
      <c r="NO36" s="74"/>
      <c r="NP36" s="74"/>
      <c r="NQ36" s="74"/>
      <c r="NR36" s="74"/>
      <c r="NS36" s="74"/>
      <c r="NT36" s="74"/>
      <c r="NU36" s="74"/>
      <c r="NV36" s="74"/>
      <c r="NW36" s="74"/>
      <c r="NX36" s="74"/>
      <c r="NY36" s="74"/>
      <c r="NZ36" s="74"/>
      <c r="OA36" s="74"/>
      <c r="OB36" s="74"/>
      <c r="OC36" s="74"/>
      <c r="OD36" s="74"/>
      <c r="OE36" s="74"/>
      <c r="OF36" s="74"/>
      <c r="OG36" s="74"/>
      <c r="OH36" s="74"/>
      <c r="OI36" s="74"/>
      <c r="OJ36" s="74"/>
      <c r="OK36" s="74"/>
      <c r="OL36" s="74"/>
      <c r="OM36" s="74"/>
      <c r="ON36" s="74"/>
      <c r="OO36" s="74"/>
      <c r="OP36" s="74"/>
      <c r="OQ36" s="74"/>
      <c r="OR36" s="74"/>
      <c r="OS36" s="74"/>
      <c r="OT36" s="74"/>
      <c r="OU36" s="74"/>
      <c r="OV36" s="74"/>
      <c r="OW36" s="74"/>
      <c r="OX36" s="74"/>
      <c r="OY36" s="74"/>
      <c r="OZ36" s="74"/>
      <c r="PA36" s="74"/>
      <c r="PB36" s="74"/>
      <c r="PC36" s="74"/>
      <c r="PD36" s="74"/>
      <c r="PE36" s="74"/>
      <c r="PF36" s="74"/>
      <c r="PG36" s="74"/>
      <c r="PH36" s="74"/>
      <c r="PI36" s="74"/>
      <c r="PJ36" s="74"/>
      <c r="PK36" s="74"/>
      <c r="PL36" s="74"/>
      <c r="PM36" s="74"/>
      <c r="PN36" s="74"/>
      <c r="PO36" s="74"/>
      <c r="PP36" s="74"/>
      <c r="PQ36" s="74"/>
      <c r="PR36" s="74"/>
      <c r="PS36" s="74"/>
      <c r="PT36" s="74"/>
      <c r="PU36" s="74"/>
      <c r="PV36" s="74"/>
      <c r="PW36" s="74"/>
      <c r="PX36" s="74"/>
      <c r="PY36" s="74"/>
      <c r="PZ36" s="74"/>
      <c r="QA36" s="74"/>
      <c r="QB36" s="74"/>
      <c r="QC36" s="74"/>
      <c r="QD36" s="74"/>
      <c r="QE36" s="74"/>
      <c r="QF36" s="74"/>
      <c r="QG36" s="74"/>
    </row>
    <row r="37" spans="1:449" s="74" customFormat="1" ht="15">
      <c r="B37" s="664" t="s">
        <v>205</v>
      </c>
      <c r="C37" s="513" t="s">
        <v>377</v>
      </c>
      <c r="D37" s="513">
        <v>18</v>
      </c>
      <c r="E37" s="460">
        <f t="shared" si="0"/>
        <v>0.83114204361654087</v>
      </c>
      <c r="F37" s="509" t="s">
        <v>469</v>
      </c>
      <c r="G37" s="668">
        <v>10</v>
      </c>
      <c r="H37" s="510">
        <v>173</v>
      </c>
      <c r="I37" s="578">
        <v>1526</v>
      </c>
      <c r="J37" s="578">
        <v>1526</v>
      </c>
      <c r="K37" s="666">
        <f t="shared" si="4"/>
        <v>0</v>
      </c>
      <c r="L37" s="710">
        <f t="shared" si="1"/>
        <v>1730</v>
      </c>
      <c r="M37" s="853">
        <v>3794.464568828646</v>
      </c>
      <c r="N37" s="642">
        <v>3052</v>
      </c>
      <c r="O37" s="373">
        <f t="shared" si="5"/>
        <v>15260</v>
      </c>
      <c r="P37" s="666">
        <f t="shared" si="16"/>
        <v>0</v>
      </c>
      <c r="Q37" s="373">
        <f t="shared" si="10"/>
        <v>15260</v>
      </c>
      <c r="R37" s="666">
        <v>0</v>
      </c>
      <c r="S37" s="373">
        <f t="shared" si="11"/>
        <v>22106.464568828647</v>
      </c>
      <c r="T37" s="373">
        <f t="shared" si="12"/>
        <v>22106.464568828647</v>
      </c>
      <c r="U37" s="666">
        <v>0</v>
      </c>
      <c r="V37" s="373">
        <f t="shared" si="13"/>
        <v>20506.924460880007</v>
      </c>
      <c r="W37" s="373">
        <f t="shared" si="14"/>
        <v>20506.924460880007</v>
      </c>
      <c r="X37" s="373">
        <f t="shared" si="7"/>
        <v>0</v>
      </c>
      <c r="Y37" s="373">
        <f t="shared" si="2"/>
        <v>10.744567851343792</v>
      </c>
      <c r="Z37" s="666">
        <f t="shared" ref="Z37:Z45" si="18">Y37*L37</f>
        <v>18588.10238282476</v>
      </c>
      <c r="AA37" s="399">
        <f t="shared" si="8"/>
        <v>0.90643052878476804</v>
      </c>
      <c r="AB37" s="47">
        <f t="shared" si="15"/>
        <v>0.99707358166324489</v>
      </c>
      <c r="AC37" s="47"/>
      <c r="AD37" s="47"/>
    </row>
    <row r="38" spans="1:449" s="74" customFormat="1" ht="15">
      <c r="B38" s="664" t="s">
        <v>205</v>
      </c>
      <c r="C38" s="513" t="s">
        <v>378</v>
      </c>
      <c r="D38" s="513">
        <v>18</v>
      </c>
      <c r="E38" s="460">
        <f t="shared" si="0"/>
        <v>0.62215546039504055</v>
      </c>
      <c r="F38" s="509" t="s">
        <v>469</v>
      </c>
      <c r="G38" s="668">
        <v>10</v>
      </c>
      <c r="H38" s="510">
        <v>129.5</v>
      </c>
      <c r="I38" s="578">
        <v>1144</v>
      </c>
      <c r="J38" s="578">
        <v>1144</v>
      </c>
      <c r="K38" s="666">
        <f t="shared" si="4"/>
        <v>0</v>
      </c>
      <c r="L38" s="667">
        <f t="shared" si="1"/>
        <v>1295</v>
      </c>
      <c r="M38" s="853">
        <v>2844.6051551375954</v>
      </c>
      <c r="N38" s="712">
        <v>2288</v>
      </c>
      <c r="O38" s="373">
        <f t="shared" si="5"/>
        <v>11440</v>
      </c>
      <c r="P38" s="666">
        <f t="shared" si="16"/>
        <v>0</v>
      </c>
      <c r="Q38" s="373">
        <f t="shared" si="10"/>
        <v>11440</v>
      </c>
      <c r="R38" s="666">
        <v>0</v>
      </c>
      <c r="S38" s="373">
        <f t="shared" si="11"/>
        <v>16572.605155137593</v>
      </c>
      <c r="T38" s="373">
        <f t="shared" si="12"/>
        <v>16572.605155137593</v>
      </c>
      <c r="U38" s="666">
        <v>0</v>
      </c>
      <c r="V38" s="373">
        <f t="shared" si="13"/>
        <v>15373.474169886449</v>
      </c>
      <c r="W38" s="373">
        <f t="shared" si="14"/>
        <v>15373.474169886449</v>
      </c>
      <c r="X38" s="373">
        <f t="shared" si="7"/>
        <v>0</v>
      </c>
      <c r="Y38" s="373">
        <f t="shared" si="2"/>
        <v>10.744567851343792</v>
      </c>
      <c r="Z38" s="666">
        <f t="shared" si="18"/>
        <v>13914.215367490211</v>
      </c>
      <c r="AA38" s="399">
        <f t="shared" si="8"/>
        <v>0.90507943837089</v>
      </c>
      <c r="AB38" s="47">
        <f t="shared" si="15"/>
        <v>0.99558738220797893</v>
      </c>
      <c r="AC38" s="47"/>
      <c r="AD38" s="47"/>
    </row>
    <row r="39" spans="1:449" s="74" customFormat="1" ht="15">
      <c r="B39" s="857"/>
      <c r="C39" s="828" t="s">
        <v>519</v>
      </c>
      <c r="D39" s="824">
        <v>10</v>
      </c>
      <c r="E39" s="460">
        <f t="shared" si="0"/>
        <v>4.3772413343966816E-2</v>
      </c>
      <c r="F39" s="825" t="s">
        <v>30</v>
      </c>
      <c r="G39" s="832">
        <v>100</v>
      </c>
      <c r="H39" s="830">
        <v>1.64</v>
      </c>
      <c r="I39" s="827">
        <v>2</v>
      </c>
      <c r="J39" s="827">
        <v>2</v>
      </c>
      <c r="K39" s="666">
        <f t="shared" si="4"/>
        <v>0</v>
      </c>
      <c r="L39" s="667">
        <f t="shared" si="1"/>
        <v>164</v>
      </c>
      <c r="M39" s="853">
        <v>49.730859355552369</v>
      </c>
      <c r="N39" s="859">
        <v>40</v>
      </c>
      <c r="O39" s="373">
        <f t="shared" si="5"/>
        <v>200</v>
      </c>
      <c r="P39" s="666">
        <f t="shared" si="16"/>
        <v>0</v>
      </c>
      <c r="Q39" s="373">
        <f t="shared" si="10"/>
        <v>200</v>
      </c>
      <c r="R39" s="666">
        <v>0</v>
      </c>
      <c r="S39" s="373">
        <f t="shared" si="11"/>
        <v>289.73085935555235</v>
      </c>
      <c r="T39" s="373">
        <f t="shared" si="12"/>
        <v>289.73085935555235</v>
      </c>
      <c r="U39" s="858">
        <v>3.97</v>
      </c>
      <c r="V39" s="373">
        <f t="shared" si="13"/>
        <v>268.76703094207079</v>
      </c>
      <c r="W39" s="373">
        <f t="shared" si="14"/>
        <v>268.76703094207079</v>
      </c>
      <c r="X39" s="373">
        <f t="shared" si="7"/>
        <v>2688.1014479403225</v>
      </c>
      <c r="Y39" s="373">
        <f t="shared" si="2"/>
        <v>4.3999981247765003</v>
      </c>
      <c r="Z39" s="666">
        <f t="shared" si="18"/>
        <v>721.59969246334606</v>
      </c>
      <c r="AA39" s="399">
        <f t="shared" ref="AA39:AA45" si="19">IFERROR((Z39)/V39,"")</f>
        <v>2.6848519698789892</v>
      </c>
      <c r="AB39" s="47">
        <f t="shared" si="15"/>
        <v>12.954941301563407</v>
      </c>
      <c r="AC39" s="47"/>
      <c r="AD39" s="47"/>
    </row>
    <row r="40" spans="1:449" s="74" customFormat="1" ht="15">
      <c r="B40" s="857"/>
      <c r="C40" s="828" t="s">
        <v>520</v>
      </c>
      <c r="D40" s="824">
        <v>10</v>
      </c>
      <c r="E40" s="460">
        <f t="shared" si="0"/>
        <v>5.3380991882886371E-2</v>
      </c>
      <c r="F40" s="825" t="s">
        <v>30</v>
      </c>
      <c r="G40" s="832">
        <v>100</v>
      </c>
      <c r="H40" s="830">
        <v>2</v>
      </c>
      <c r="I40" s="827">
        <v>2</v>
      </c>
      <c r="J40" s="827">
        <v>2</v>
      </c>
      <c r="K40" s="666">
        <f t="shared" si="4"/>
        <v>0</v>
      </c>
      <c r="L40" s="667">
        <f t="shared" si="1"/>
        <v>200</v>
      </c>
      <c r="M40" s="853">
        <v>49.730859355552369</v>
      </c>
      <c r="N40" s="859">
        <v>40</v>
      </c>
      <c r="O40" s="373">
        <f t="shared" si="5"/>
        <v>200</v>
      </c>
      <c r="P40" s="666">
        <f t="shared" si="16"/>
        <v>0</v>
      </c>
      <c r="Q40" s="373">
        <f t="shared" si="10"/>
        <v>200</v>
      </c>
      <c r="R40" s="666">
        <v>0</v>
      </c>
      <c r="S40" s="373">
        <f t="shared" si="11"/>
        <v>289.73085935555235</v>
      </c>
      <c r="T40" s="373">
        <f t="shared" si="12"/>
        <v>289.73085935555235</v>
      </c>
      <c r="U40" s="858">
        <v>4.8499999999999996</v>
      </c>
      <c r="V40" s="373">
        <f t="shared" si="13"/>
        <v>268.76703094207079</v>
      </c>
      <c r="W40" s="373">
        <f t="shared" si="14"/>
        <v>268.76703094207079</v>
      </c>
      <c r="X40" s="373">
        <f t="shared" si="7"/>
        <v>3283.9526505064391</v>
      </c>
      <c r="Y40" s="373">
        <f t="shared" si="2"/>
        <v>4.3999981247765003</v>
      </c>
      <c r="Z40" s="666">
        <f t="shared" si="18"/>
        <v>879.99962495530008</v>
      </c>
      <c r="AA40" s="399">
        <f t="shared" si="19"/>
        <v>3.2742097193646211</v>
      </c>
      <c r="AB40" s="47">
        <f t="shared" si="15"/>
        <v>15.8202150875928</v>
      </c>
      <c r="AC40" s="47"/>
      <c r="AD40" s="47"/>
    </row>
    <row r="41" spans="1:449" s="74" customFormat="1" ht="15">
      <c r="B41" s="857"/>
      <c r="C41" s="828" t="s">
        <v>521</v>
      </c>
      <c r="D41" s="824">
        <v>10</v>
      </c>
      <c r="E41" s="460">
        <f t="shared" si="0"/>
        <v>4.3772413343966816E-2</v>
      </c>
      <c r="F41" s="825" t="s">
        <v>30</v>
      </c>
      <c r="G41" s="832">
        <v>100</v>
      </c>
      <c r="H41" s="830">
        <v>1.64</v>
      </c>
      <c r="I41" s="827">
        <v>2</v>
      </c>
      <c r="J41" s="827">
        <v>2</v>
      </c>
      <c r="K41" s="666">
        <f t="shared" si="4"/>
        <v>0</v>
      </c>
      <c r="L41" s="667">
        <f t="shared" si="1"/>
        <v>164</v>
      </c>
      <c r="M41" s="853">
        <v>49.730859355552369</v>
      </c>
      <c r="N41" s="859">
        <v>40</v>
      </c>
      <c r="O41" s="373">
        <f t="shared" si="5"/>
        <v>200</v>
      </c>
      <c r="P41" s="666">
        <f t="shared" si="16"/>
        <v>0</v>
      </c>
      <c r="Q41" s="373">
        <f t="shared" si="10"/>
        <v>200</v>
      </c>
      <c r="R41" s="666">
        <v>0</v>
      </c>
      <c r="S41" s="373">
        <f t="shared" si="11"/>
        <v>289.73085935555235</v>
      </c>
      <c r="T41" s="373">
        <f t="shared" si="12"/>
        <v>289.73085935555235</v>
      </c>
      <c r="U41" s="858">
        <v>3.97</v>
      </c>
      <c r="V41" s="373">
        <f t="shared" si="13"/>
        <v>268.76703094207079</v>
      </c>
      <c r="W41" s="373">
        <f t="shared" si="14"/>
        <v>268.76703094207079</v>
      </c>
      <c r="X41" s="373">
        <f t="shared" si="7"/>
        <v>2688.1014479403225</v>
      </c>
      <c r="Y41" s="373">
        <f t="shared" si="2"/>
        <v>4.3999981247765003</v>
      </c>
      <c r="Z41" s="666">
        <f t="shared" si="18"/>
        <v>721.59969246334606</v>
      </c>
      <c r="AA41" s="399">
        <f t="shared" si="19"/>
        <v>2.6848519698789892</v>
      </c>
      <c r="AB41" s="47">
        <f t="shared" si="15"/>
        <v>12.954941301563407</v>
      </c>
      <c r="AC41" s="47"/>
      <c r="AD41" s="47"/>
    </row>
    <row r="42" spans="1:449" s="74" customFormat="1" ht="15">
      <c r="B42" s="857"/>
      <c r="C42" s="829" t="s">
        <v>512</v>
      </c>
      <c r="D42" s="824">
        <v>30</v>
      </c>
      <c r="E42" s="460">
        <f t="shared" si="0"/>
        <v>0.49003750548489688</v>
      </c>
      <c r="F42" s="825" t="s">
        <v>469</v>
      </c>
      <c r="G42" s="832">
        <v>6800</v>
      </c>
      <c r="H42" s="830">
        <v>0.09</v>
      </c>
      <c r="I42" s="827">
        <v>0.95</v>
      </c>
      <c r="J42" s="827">
        <v>0.95</v>
      </c>
      <c r="K42" s="666">
        <f t="shared" si="4"/>
        <v>0</v>
      </c>
      <c r="L42" s="667">
        <f t="shared" si="1"/>
        <v>612</v>
      </c>
      <c r="M42" s="853">
        <v>1606.3067571843414</v>
      </c>
      <c r="N42" s="859">
        <v>1292</v>
      </c>
      <c r="O42" s="373">
        <f t="shared" si="5"/>
        <v>6460</v>
      </c>
      <c r="P42" s="666">
        <f t="shared" si="16"/>
        <v>0</v>
      </c>
      <c r="Q42" s="373">
        <f t="shared" si="10"/>
        <v>6460</v>
      </c>
      <c r="R42" s="666">
        <v>0</v>
      </c>
      <c r="S42" s="373">
        <f t="shared" si="11"/>
        <v>9358.3067571843421</v>
      </c>
      <c r="T42" s="373">
        <f t="shared" si="12"/>
        <v>9358.3067571843421</v>
      </c>
      <c r="U42" s="858">
        <v>3.1919350594928661E-2</v>
      </c>
      <c r="V42" s="373">
        <f t="shared" si="13"/>
        <v>8681.1750994288886</v>
      </c>
      <c r="W42" s="373">
        <f t="shared" si="14"/>
        <v>8681.1750994288886</v>
      </c>
      <c r="X42" s="373">
        <f t="shared" si="7"/>
        <v>2490.3609779694739</v>
      </c>
      <c r="Y42" s="373">
        <f t="shared" si="2"/>
        <v>14.478398042919263</v>
      </c>
      <c r="Z42" s="666">
        <f t="shared" si="18"/>
        <v>8860.7796022665898</v>
      </c>
      <c r="AA42" s="399">
        <f t="shared" si="19"/>
        <v>1.0206889621255901</v>
      </c>
      <c r="AB42" s="47">
        <f t="shared" si="15"/>
        <v>1.4096269687346563</v>
      </c>
      <c r="AC42" s="47"/>
      <c r="AD42" s="47"/>
    </row>
    <row r="43" spans="1:449" s="74" customFormat="1" ht="15">
      <c r="B43" s="857"/>
      <c r="C43" s="829" t="s">
        <v>513</v>
      </c>
      <c r="D43" s="824">
        <v>30</v>
      </c>
      <c r="E43" s="460">
        <f t="shared" si="0"/>
        <v>0.10809650856284489</v>
      </c>
      <c r="F43" s="825" t="s">
        <v>469</v>
      </c>
      <c r="G43" s="832">
        <v>1500</v>
      </c>
      <c r="H43" s="830">
        <v>0.09</v>
      </c>
      <c r="I43" s="827">
        <v>0.95</v>
      </c>
      <c r="J43" s="827">
        <v>0.95</v>
      </c>
      <c r="K43" s="666">
        <f t="shared" si="4"/>
        <v>0</v>
      </c>
      <c r="L43" s="667">
        <f t="shared" si="1"/>
        <v>135</v>
      </c>
      <c r="M43" s="853">
        <v>354.33237290831062</v>
      </c>
      <c r="N43" s="859">
        <v>285</v>
      </c>
      <c r="O43" s="373">
        <f t="shared" si="5"/>
        <v>1425</v>
      </c>
      <c r="P43" s="666">
        <f t="shared" si="16"/>
        <v>0</v>
      </c>
      <c r="Q43" s="373">
        <f t="shared" si="10"/>
        <v>1425</v>
      </c>
      <c r="R43" s="666">
        <v>0</v>
      </c>
      <c r="S43" s="373">
        <f t="shared" si="11"/>
        <v>2064.3323729083104</v>
      </c>
      <c r="T43" s="373">
        <f t="shared" si="12"/>
        <v>2064.3323729083104</v>
      </c>
      <c r="U43" s="858">
        <v>0</v>
      </c>
      <c r="V43" s="373">
        <f t="shared" si="13"/>
        <v>1914.9650954622543</v>
      </c>
      <c r="W43" s="373">
        <f t="shared" si="14"/>
        <v>1914.9650954622543</v>
      </c>
      <c r="X43" s="373">
        <f t="shared" si="7"/>
        <v>0</v>
      </c>
      <c r="Y43" s="373">
        <f t="shared" si="2"/>
        <v>14.478398042919263</v>
      </c>
      <c r="Z43" s="666">
        <f t="shared" si="18"/>
        <v>1954.5837357941004</v>
      </c>
      <c r="AA43" s="399">
        <f t="shared" si="19"/>
        <v>1.0206889621255903</v>
      </c>
      <c r="AB43" s="47">
        <f t="shared" si="15"/>
        <v>1.1227578583381497</v>
      </c>
      <c r="AC43" s="47"/>
      <c r="AD43" s="47"/>
    </row>
    <row r="44" spans="1:449" s="74" customFormat="1" ht="15">
      <c r="B44" s="857"/>
      <c r="C44" s="829" t="s">
        <v>514</v>
      </c>
      <c r="D44" s="824">
        <v>30</v>
      </c>
      <c r="E44" s="460">
        <f t="shared" si="0"/>
        <v>0.16014297564865912</v>
      </c>
      <c r="F44" s="825" t="s">
        <v>469</v>
      </c>
      <c r="G44" s="832">
        <v>10000</v>
      </c>
      <c r="H44" s="830">
        <v>0.02</v>
      </c>
      <c r="I44" s="827">
        <v>0.7</v>
      </c>
      <c r="J44" s="827">
        <v>0.7</v>
      </c>
      <c r="K44" s="666">
        <f t="shared" si="4"/>
        <v>0</v>
      </c>
      <c r="L44" s="667">
        <f t="shared" si="1"/>
        <v>200</v>
      </c>
      <c r="M44" s="853">
        <v>1740.580077444333</v>
      </c>
      <c r="N44" s="859">
        <v>1400</v>
      </c>
      <c r="O44" s="373">
        <f t="shared" si="5"/>
        <v>7000</v>
      </c>
      <c r="P44" s="666">
        <f t="shared" si="16"/>
        <v>0</v>
      </c>
      <c r="Q44" s="373">
        <f t="shared" si="10"/>
        <v>7000</v>
      </c>
      <c r="R44" s="666">
        <v>0</v>
      </c>
      <c r="S44" s="373">
        <f t="shared" si="11"/>
        <v>10140.580077444334</v>
      </c>
      <c r="T44" s="373">
        <f t="shared" si="12"/>
        <v>10140.580077444334</v>
      </c>
      <c r="U44" s="858">
        <v>7.4153226467526482E-3</v>
      </c>
      <c r="V44" s="373">
        <f t="shared" si="13"/>
        <v>9406.8460829724809</v>
      </c>
      <c r="W44" s="373">
        <f t="shared" si="14"/>
        <v>9406.8460829724809</v>
      </c>
      <c r="X44" s="373">
        <f t="shared" si="7"/>
        <v>850.80374970466414</v>
      </c>
      <c r="Y44" s="373">
        <f t="shared" si="2"/>
        <v>14.478398042919263</v>
      </c>
      <c r="Z44" s="666">
        <f t="shared" si="18"/>
        <v>2895.6796085838528</v>
      </c>
      <c r="AA44" s="399">
        <f t="shared" si="19"/>
        <v>0.30782682984740017</v>
      </c>
      <c r="AB44" s="47">
        <f t="shared" si="15"/>
        <v>0.42905467821490556</v>
      </c>
      <c r="AC44" s="47"/>
      <c r="AD44" s="47"/>
    </row>
    <row r="45" spans="1:449" s="74" customFormat="1" ht="15.75" thickBot="1">
      <c r="B45" s="857"/>
      <c r="C45" s="829" t="s">
        <v>515</v>
      </c>
      <c r="D45" s="824">
        <v>30</v>
      </c>
      <c r="E45" s="460">
        <f t="shared" si="0"/>
        <v>0.28825735616758635</v>
      </c>
      <c r="F45" s="825" t="s">
        <v>469</v>
      </c>
      <c r="G45" s="832">
        <v>12000</v>
      </c>
      <c r="H45" s="830">
        <v>0.03</v>
      </c>
      <c r="I45" s="827">
        <v>0.7</v>
      </c>
      <c r="J45" s="827">
        <v>0.7</v>
      </c>
      <c r="K45" s="666">
        <f t="shared" si="4"/>
        <v>0</v>
      </c>
      <c r="L45" s="667">
        <f t="shared" si="1"/>
        <v>360</v>
      </c>
      <c r="M45" s="853">
        <v>2088.6960929331995</v>
      </c>
      <c r="N45" s="859">
        <v>1680</v>
      </c>
      <c r="O45" s="373">
        <f t="shared" si="5"/>
        <v>8400</v>
      </c>
      <c r="P45" s="666">
        <f t="shared" si="16"/>
        <v>0</v>
      </c>
      <c r="Q45" s="373">
        <f t="shared" si="10"/>
        <v>8400</v>
      </c>
      <c r="R45" s="666">
        <v>0</v>
      </c>
      <c r="S45" s="373">
        <f t="shared" si="11"/>
        <v>12168.6960929332</v>
      </c>
      <c r="T45" s="373">
        <f t="shared" si="12"/>
        <v>12168.6960929332</v>
      </c>
      <c r="U45" s="858">
        <v>0</v>
      </c>
      <c r="V45" s="373">
        <f t="shared" si="13"/>
        <v>11288.215299566975</v>
      </c>
      <c r="W45" s="373">
        <f t="shared" si="14"/>
        <v>11288.215299566975</v>
      </c>
      <c r="X45" s="373">
        <f t="shared" si="7"/>
        <v>0</v>
      </c>
      <c r="Y45" s="373">
        <f t="shared" si="2"/>
        <v>14.478398042919263</v>
      </c>
      <c r="Z45" s="666">
        <f t="shared" si="18"/>
        <v>5212.2232954509345</v>
      </c>
      <c r="AA45" s="399">
        <f t="shared" si="19"/>
        <v>0.46174024477110032</v>
      </c>
      <c r="AB45" s="47">
        <f t="shared" si="15"/>
        <v>0.50791426924821037</v>
      </c>
      <c r="AC45" s="47"/>
      <c r="AD45" s="47"/>
    </row>
    <row r="46" spans="1:449" s="58" customFormat="1" ht="15.75" thickBot="1">
      <c r="A46" s="57"/>
      <c r="B46" s="245"/>
      <c r="C46" s="246" t="s">
        <v>139</v>
      </c>
      <c r="D46" s="246"/>
      <c r="E46" s="254">
        <f>SUM(E5:E45)</f>
        <v>22.305097991486797</v>
      </c>
      <c r="F46" s="381"/>
      <c r="G46" s="246"/>
      <c r="H46" s="246"/>
      <c r="I46" s="382"/>
      <c r="J46" s="382"/>
      <c r="K46" s="382"/>
      <c r="L46" s="383">
        <f t="shared" ref="L46:T46" si="20">SUM(L5:L45)</f>
        <v>37466.520000000004</v>
      </c>
      <c r="M46" s="383">
        <f t="shared" si="20"/>
        <v>99090.129730000044</v>
      </c>
      <c r="N46" s="383">
        <f t="shared" si="20"/>
        <v>79701.119999999995</v>
      </c>
      <c r="O46" s="383">
        <f t="shared" si="20"/>
        <v>398505.6</v>
      </c>
      <c r="P46" s="383">
        <f t="shared" si="20"/>
        <v>0</v>
      </c>
      <c r="Q46" s="383">
        <f t="shared" si="20"/>
        <v>398505.6</v>
      </c>
      <c r="R46" s="383">
        <f t="shared" si="20"/>
        <v>0</v>
      </c>
      <c r="S46" s="383">
        <f t="shared" si="20"/>
        <v>577296.84973000013</v>
      </c>
      <c r="T46" s="383">
        <f t="shared" si="20"/>
        <v>577296.84973000013</v>
      </c>
      <c r="U46" s="383">
        <f>SUM(U5:U38)</f>
        <v>45.298421722433943</v>
      </c>
      <c r="V46" s="383">
        <f>SUM(V5:V45)</f>
        <v>535525.83462894254</v>
      </c>
      <c r="W46" s="383">
        <f>SUM(W5:W45)</f>
        <v>535525.83462894254</v>
      </c>
      <c r="X46" s="383">
        <f>SUM(X5:X45)</f>
        <v>83971.720084694869</v>
      </c>
      <c r="Y46" s="382">
        <f>SUM(Y5:Y45)</f>
        <v>352.06156160991151</v>
      </c>
      <c r="Z46" s="383">
        <f>SUM(Z5:Z45)</f>
        <v>425825.29270920984</v>
      </c>
      <c r="AA46" s="248">
        <f>(Z46)/V46</f>
        <v>0.79515359516550221</v>
      </c>
      <c r="AB46" s="247">
        <f>(Z46*1.1+X46)/W46</f>
        <v>1.0314713247168754</v>
      </c>
      <c r="AC46" s="57"/>
      <c r="AD46" s="57"/>
      <c r="AE46" s="57"/>
      <c r="AF46" s="57"/>
      <c r="AG46" s="57"/>
      <c r="AH46" s="57"/>
      <c r="AI46" s="57"/>
      <c r="AJ46" s="57"/>
      <c r="AK46" s="57"/>
      <c r="AL46" s="57"/>
      <c r="AM46" s="57"/>
      <c r="AN46" s="57"/>
      <c r="AO46" s="57"/>
      <c r="AP46" s="57"/>
      <c r="AQ46" s="57"/>
      <c r="AR46" s="57"/>
      <c r="AS46" s="57"/>
      <c r="AT46" s="57"/>
      <c r="AU46" s="57"/>
      <c r="AV46" s="57"/>
      <c r="AW46" s="57"/>
      <c r="AX46" s="57"/>
      <c r="AY46" s="57"/>
      <c r="AZ46" s="57"/>
      <c r="BA46" s="57"/>
      <c r="BB46" s="57"/>
      <c r="BC46" s="57"/>
      <c r="BD46" s="57"/>
      <c r="BE46" s="57"/>
      <c r="BF46" s="57"/>
      <c r="BG46" s="57"/>
      <c r="BH46" s="57"/>
      <c r="BI46" s="57"/>
      <c r="BJ46" s="57"/>
      <c r="BK46" s="57"/>
      <c r="BL46" s="57"/>
      <c r="BM46" s="57"/>
      <c r="BN46" s="57"/>
      <c r="BO46" s="57"/>
      <c r="BP46" s="57"/>
      <c r="BQ46" s="57"/>
    </row>
    <row r="50" spans="2:28" s="74" customFormat="1" ht="15">
      <c r="B50" s="528"/>
      <c r="C50" s="529"/>
      <c r="D50" s="530"/>
      <c r="E50" s="530"/>
      <c r="F50" s="367"/>
      <c r="G50" s="56"/>
      <c r="H50" s="56"/>
      <c r="I50" s="370"/>
      <c r="J50" s="370"/>
      <c r="K50" s="532"/>
      <c r="L50" s="533"/>
      <c r="M50" s="534"/>
      <c r="N50" s="534"/>
      <c r="O50" s="534"/>
      <c r="P50" s="534"/>
      <c r="Q50" s="534"/>
      <c r="R50" s="534"/>
      <c r="S50" s="534"/>
      <c r="T50" s="534"/>
      <c r="U50" s="534"/>
      <c r="V50" s="534"/>
      <c r="W50" s="534"/>
      <c r="X50" s="534"/>
      <c r="Y50" s="535"/>
      <c r="Z50" s="535"/>
      <c r="AA50" s="531"/>
      <c r="AB50" s="531"/>
    </row>
    <row r="52" spans="2:28">
      <c r="L52" s="503"/>
    </row>
    <row r="54" spans="2:28">
      <c r="L54" s="491"/>
    </row>
  </sheetData>
  <customSheetViews>
    <customSheetView guid="{9B4B0DAB-FAB9-4E24-9A0E-9A6ECAA72FED}" topLeftCell="F16">
      <selection activeCell="M53" sqref="M53"/>
      <pageMargins left="0.7" right="0.7" top="0.75" bottom="0.75" header="0.3" footer="0.3"/>
      <pageSetup paperSize="3" scale="60" orientation="landscape" r:id="rId1"/>
    </customSheetView>
    <customSheetView guid="{F8CBED13-6556-4784-BBB1-9BE8F83E1036}" showPageBreaks="1">
      <pane xSplit="1" ySplit="1" topLeftCell="B2" activePane="bottomRight" state="frozen"/>
      <selection pane="bottomRight" activeCell="B1" sqref="B1"/>
      <pageMargins left="0.7" right="0.7" top="0.75" bottom="0.75" header="0.3" footer="0.3"/>
      <pageSetup paperSize="3" scale="60" orientation="landscape" r:id="rId2"/>
    </customSheetView>
  </customSheetViews>
  <mergeCells count="2">
    <mergeCell ref="O3:T3"/>
    <mergeCell ref="X3:Z3"/>
  </mergeCells>
  <conditionalFormatting sqref="G5">
    <cfRule type="expression" dxfId="112" priority="44">
      <formula>ISTEXT(G5)</formula>
    </cfRule>
    <cfRule type="notContainsBlanks" dxfId="111" priority="45">
      <formula>LEN(TRIM(G5))&gt;0</formula>
    </cfRule>
  </conditionalFormatting>
  <conditionalFormatting sqref="G6">
    <cfRule type="expression" dxfId="110" priority="42">
      <formula>ISTEXT(G6)</formula>
    </cfRule>
    <cfRule type="notContainsBlanks" dxfId="109" priority="43">
      <formula>LEN(TRIM(G6))&gt;0</formula>
    </cfRule>
  </conditionalFormatting>
  <conditionalFormatting sqref="G6:G45">
    <cfRule type="containsBlanks" dxfId="108" priority="40">
      <formula>LEN(TRIM(G6))=0</formula>
    </cfRule>
    <cfRule type="expression" dxfId="107" priority="41">
      <formula>F6&lt;&gt;G6</formula>
    </cfRule>
  </conditionalFormatting>
  <conditionalFormatting sqref="G7:G45">
    <cfRule type="expression" dxfId="106" priority="38">
      <formula>ISTEXT(G7)</formula>
    </cfRule>
    <cfRule type="notContainsBlanks" dxfId="105" priority="39">
      <formula>LEN(TRIM(G7))&gt;0</formula>
    </cfRule>
  </conditionalFormatting>
  <conditionalFormatting sqref="N5:N45">
    <cfRule type="cellIs" dxfId="104" priority="25" operator="equal">
      <formula>"Error!"</formula>
    </cfRule>
  </conditionalFormatting>
  <conditionalFormatting sqref="C5:C18 C22:C38">
    <cfRule type="notContainsBlanks" dxfId="103" priority="20">
      <formula>LEN(TRIM(C5))&gt;0</formula>
    </cfRule>
  </conditionalFormatting>
  <conditionalFormatting sqref="C19:C21">
    <cfRule type="notContainsBlanks" dxfId="102" priority="19">
      <formula>LEN(TRIM(C19))&gt;0</formula>
    </cfRule>
  </conditionalFormatting>
  <conditionalFormatting sqref="C39">
    <cfRule type="notContainsBlanks" dxfId="101" priority="18">
      <formula>LEN(TRIM(C39))&gt;0</formula>
    </cfRule>
  </conditionalFormatting>
  <conditionalFormatting sqref="C40:C41">
    <cfRule type="notContainsBlanks" dxfId="100" priority="17">
      <formula>LEN(TRIM(C40))&gt;0</formula>
    </cfRule>
  </conditionalFormatting>
  <conditionalFormatting sqref="C42">
    <cfRule type="notContainsBlanks" dxfId="99" priority="16">
      <formula>LEN(TRIM(C42))&gt;0</formula>
    </cfRule>
  </conditionalFormatting>
  <conditionalFormatting sqref="C43">
    <cfRule type="notContainsBlanks" dxfId="98" priority="15">
      <formula>LEN(TRIM(C43))&gt;0</formula>
    </cfRule>
  </conditionalFormatting>
  <conditionalFormatting sqref="C44">
    <cfRule type="notContainsBlanks" dxfId="97" priority="14">
      <formula>LEN(TRIM(C44))&gt;0</formula>
    </cfRule>
  </conditionalFormatting>
  <conditionalFormatting sqref="C45">
    <cfRule type="notContainsBlanks" dxfId="96" priority="13">
      <formula>LEN(TRIM(C45))&gt;0</formula>
    </cfRule>
  </conditionalFormatting>
  <conditionalFormatting sqref="D5:D45">
    <cfRule type="notContainsBlanks" dxfId="95" priority="12">
      <formula>LEN(TRIM(D5))&gt;0</formula>
    </cfRule>
  </conditionalFormatting>
  <conditionalFormatting sqref="F6:F45">
    <cfRule type="containsBlanks" dxfId="94" priority="10">
      <formula>LEN(TRIM(F6))=0</formula>
    </cfRule>
    <cfRule type="notContainsBlanks" dxfId="93" priority="11">
      <formula>LEN(TRIM(F6))&gt;0</formula>
    </cfRule>
  </conditionalFormatting>
  <conditionalFormatting sqref="H5:H38 H42:H45">
    <cfRule type="expression" dxfId="92" priority="8">
      <formula>ISTEXT(H5)</formula>
    </cfRule>
    <cfRule type="notContainsBlanks" dxfId="91" priority="9">
      <formula>LEN(TRIM(H5))&gt;0</formula>
    </cfRule>
  </conditionalFormatting>
  <conditionalFormatting sqref="H39:H41">
    <cfRule type="expression" dxfId="90" priority="6">
      <formula>ISTEXT(H39)</formula>
    </cfRule>
    <cfRule type="notContainsBlanks" dxfId="89" priority="7">
      <formula>LEN(TRIM(H39))&gt;0</formula>
    </cfRule>
  </conditionalFormatting>
  <conditionalFormatting sqref="I5:I45">
    <cfRule type="notContainsBlanks" dxfId="88" priority="5">
      <formula>LEN(TRIM(I5))&gt;0</formula>
    </cfRule>
  </conditionalFormatting>
  <conditionalFormatting sqref="I5:I45">
    <cfRule type="expression" dxfId="87" priority="4">
      <formula>ISTEXT(I5)</formula>
    </cfRule>
  </conditionalFormatting>
  <conditionalFormatting sqref="J5:J45">
    <cfRule type="notContainsBlanks" dxfId="86" priority="3">
      <formula>LEN(TRIM(J5))&gt;0</formula>
    </cfRule>
  </conditionalFormatting>
  <conditionalFormatting sqref="J5:J45">
    <cfRule type="expression" dxfId="85" priority="2">
      <formula>ISTEXT(J5)</formula>
    </cfRule>
  </conditionalFormatting>
  <conditionalFormatting sqref="M5:M45">
    <cfRule type="cellIs" dxfId="84" priority="1" operator="equal">
      <formula>"Error!"</formula>
    </cfRule>
  </conditionalFormatting>
  <dataValidations count="4">
    <dataValidation allowBlank="1" showErrorMessage="1" sqref="I5:J45"/>
    <dataValidation type="list" allowBlank="1" showErrorMessage="1" errorTitle="DATA ENTRY ERROR!" error="Only values from the drop-down menu may be selected._x000a__x000a_Click CANCEL and re-attempt." sqref="D5:D45">
      <formula1>lu_m_life</formula1>
    </dataValidation>
    <dataValidation type="list" allowBlank="1" showErrorMessage="1" errorTitle="DATA ENTRY ERROR!" error="Only values from the drop-down menu may be selected._x000a__x000a_Click CANCEL and re-attempt." sqref="F5:F45">
      <formula1>INDIRECT($K5)</formula1>
    </dataValidation>
    <dataValidation allowBlank="1" showErrorMessage="1" promptTitle="DECIMAL PLACE WARNING:" prompt="Maximum number of numbers to the right of any decimal place can be 4._x000a__x000a_Example 1.2345 and NOT 1.23456" sqref="H5:H45"/>
  </dataValidations>
  <hyperlinks>
    <hyperlink ref="A1" location="'Gas CE'!A1" display="Rtn to Summary"/>
  </hyperlinks>
  <pageMargins left="0.7" right="0.21" top="0.75" bottom="0.75" header="0.3" footer="0.3"/>
  <pageSetup paperSize="3" scale="50" orientation="landscape"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FF"/>
  </sheetPr>
  <dimension ref="A1:QD26"/>
  <sheetViews>
    <sheetView workbookViewId="0">
      <pane xSplit="1" ySplit="1" topLeftCell="B2" activePane="bottomRight" state="frozen"/>
      <selection activeCell="K24" sqref="K24"/>
      <selection pane="topRight" activeCell="K24" sqref="K24"/>
      <selection pane="bottomLeft" activeCell="K24" sqref="K24"/>
      <selection pane="bottomRight" activeCell="E3" sqref="E3:Y4"/>
    </sheetView>
  </sheetViews>
  <sheetFormatPr defaultColWidth="9.140625" defaultRowHeight="12.75"/>
  <cols>
    <col min="1" max="1" width="9.140625" style="294"/>
    <col min="2" max="4" width="12.85546875" style="220" customWidth="1"/>
    <col min="5" max="5" width="24.42578125" style="220" customWidth="1"/>
    <col min="6" max="6" width="9.7109375" style="220" customWidth="1"/>
    <col min="7" max="7" width="11.42578125" style="220" hidden="1" customWidth="1"/>
    <col min="8" max="8" width="14.5703125" style="220" customWidth="1"/>
    <col min="9" max="9" width="11.7109375" style="220" customWidth="1"/>
    <col min="10" max="10" width="16.28515625" style="290" customWidth="1"/>
    <col min="11" max="11" width="18.7109375" style="291" customWidth="1"/>
    <col min="12" max="12" width="17" style="291" customWidth="1"/>
    <col min="13" max="13" width="15.85546875" style="291" customWidth="1"/>
    <col min="14" max="14" width="19.5703125" style="220" customWidth="1"/>
    <col min="15" max="15" width="14.140625" style="291" customWidth="1"/>
    <col min="16" max="16" width="18.7109375" style="291" customWidth="1"/>
    <col min="17" max="17" width="17" style="291" customWidth="1"/>
    <col min="18" max="18" width="18.42578125" style="291" customWidth="1"/>
    <col min="19" max="19" width="17.7109375" style="291" customWidth="1"/>
    <col min="20" max="20" width="14.7109375" style="291" customWidth="1"/>
    <col min="21" max="21" width="16.140625" style="292" customWidth="1"/>
    <col min="22" max="22" width="16.5703125" style="291" customWidth="1"/>
    <col min="23" max="23" width="16.85546875" style="291" customWidth="1"/>
    <col min="24" max="24" width="18.7109375" style="292" customWidth="1"/>
    <col min="25" max="25" width="18.7109375" style="291" customWidth="1"/>
    <col min="26" max="26" width="23.42578125" style="291" customWidth="1"/>
    <col min="27" max="27" width="12.140625" style="293" customWidth="1"/>
    <col min="28" max="28" width="20.5703125" style="292" customWidth="1"/>
    <col min="29" max="29" width="11.42578125" style="294" customWidth="1"/>
    <col min="30" max="30" width="12.28515625" style="220" customWidth="1"/>
    <col min="31" max="55" width="9.140625" style="294"/>
    <col min="56" max="16384" width="9.140625" style="220"/>
  </cols>
  <sheetData>
    <row r="1" spans="1:446" ht="26.25" thickBot="1">
      <c r="A1" s="275" t="s">
        <v>192</v>
      </c>
      <c r="B1" s="220" t="s">
        <v>558</v>
      </c>
    </row>
    <row r="2" spans="1:446" ht="16.5" thickTop="1" thickBot="1">
      <c r="B2" s="295" t="s">
        <v>153</v>
      </c>
      <c r="C2" s="295"/>
      <c r="D2" s="295"/>
      <c r="E2" s="296">
        <f>'Electric CE'!C2</f>
        <v>7.8E-2</v>
      </c>
      <c r="F2" s="316"/>
      <c r="G2" s="148"/>
      <c r="H2" s="148"/>
      <c r="I2" s="463"/>
      <c r="J2" s="316"/>
      <c r="K2" s="317"/>
      <c r="L2" s="317"/>
      <c r="M2" s="317"/>
      <c r="N2" s="764" t="s">
        <v>454</v>
      </c>
      <c r="O2" s="771">
        <v>494086</v>
      </c>
      <c r="P2" s="317"/>
      <c r="Q2" s="317"/>
      <c r="R2" s="317"/>
      <c r="S2" s="317"/>
      <c r="T2" s="317"/>
      <c r="U2" s="318"/>
      <c r="V2" s="317"/>
      <c r="W2" s="317"/>
      <c r="X2" s="318"/>
      <c r="Y2" s="317"/>
      <c r="Z2" s="317"/>
      <c r="AA2" s="484"/>
      <c r="AB2" s="318"/>
      <c r="AC2" s="174"/>
      <c r="AD2" s="148"/>
    </row>
    <row r="3" spans="1:446" ht="130.5" thickTop="1" thickBot="1">
      <c r="B3" s="66" t="s">
        <v>441</v>
      </c>
      <c r="C3" s="63"/>
      <c r="D3" s="63"/>
      <c r="E3" s="927" t="s">
        <v>438</v>
      </c>
      <c r="F3" s="927" t="s">
        <v>438</v>
      </c>
      <c r="G3" s="928" t="s">
        <v>457</v>
      </c>
      <c r="H3" s="927" t="s">
        <v>438</v>
      </c>
      <c r="I3" s="927" t="s">
        <v>438</v>
      </c>
      <c r="J3" s="927" t="s">
        <v>438</v>
      </c>
      <c r="K3" s="927" t="s">
        <v>438</v>
      </c>
      <c r="L3" s="927" t="s">
        <v>438</v>
      </c>
      <c r="M3" s="928" t="s">
        <v>457</v>
      </c>
      <c r="N3" s="928" t="s">
        <v>457</v>
      </c>
      <c r="O3" s="929"/>
      <c r="P3" s="930" t="s">
        <v>578</v>
      </c>
      <c r="Q3" s="930" t="s">
        <v>578</v>
      </c>
      <c r="R3" s="928" t="s">
        <v>579</v>
      </c>
      <c r="S3" s="928" t="s">
        <v>457</v>
      </c>
      <c r="T3" s="931"/>
      <c r="U3" s="928" t="s">
        <v>580</v>
      </c>
      <c r="V3" s="928" t="s">
        <v>580</v>
      </c>
      <c r="W3" s="927" t="s">
        <v>581</v>
      </c>
      <c r="X3" s="928" t="s">
        <v>580</v>
      </c>
      <c r="Y3" s="928" t="s">
        <v>580</v>
      </c>
      <c r="Z3" s="758" t="s">
        <v>463</v>
      </c>
      <c r="AA3" s="763" t="s">
        <v>449</v>
      </c>
      <c r="AB3" s="765" t="s">
        <v>450</v>
      </c>
      <c r="AC3" s="765" t="s">
        <v>451</v>
      </c>
      <c r="AD3" s="765" t="s">
        <v>452</v>
      </c>
    </row>
    <row r="4" spans="1:446" ht="45.75" thickBot="1">
      <c r="B4" s="297" t="s">
        <v>2</v>
      </c>
      <c r="C4" s="297" t="s">
        <v>198</v>
      </c>
      <c r="D4" s="297" t="s">
        <v>3</v>
      </c>
      <c r="E4" s="932" t="s">
        <v>141</v>
      </c>
      <c r="F4" s="932" t="s">
        <v>1</v>
      </c>
      <c r="G4" s="932" t="s">
        <v>87</v>
      </c>
      <c r="H4" s="932" t="s">
        <v>4</v>
      </c>
      <c r="I4" s="932" t="s">
        <v>41</v>
      </c>
      <c r="J4" s="933" t="s">
        <v>149</v>
      </c>
      <c r="K4" s="934" t="s">
        <v>46</v>
      </c>
      <c r="L4" s="934" t="s">
        <v>48</v>
      </c>
      <c r="M4" s="934" t="s">
        <v>82</v>
      </c>
      <c r="N4" s="933" t="s">
        <v>43</v>
      </c>
      <c r="O4" s="934" t="s">
        <v>152</v>
      </c>
      <c r="P4" s="934" t="s">
        <v>8</v>
      </c>
      <c r="Q4" s="934" t="s">
        <v>44</v>
      </c>
      <c r="R4" s="934" t="s">
        <v>45</v>
      </c>
      <c r="S4" s="934" t="s">
        <v>49</v>
      </c>
      <c r="T4" s="934" t="s">
        <v>9</v>
      </c>
      <c r="U4" s="934" t="s">
        <v>148</v>
      </c>
      <c r="V4" s="934" t="s">
        <v>5</v>
      </c>
      <c r="W4" s="934" t="s">
        <v>582</v>
      </c>
      <c r="X4" s="934" t="s">
        <v>134</v>
      </c>
      <c r="Y4" s="934" t="s">
        <v>10</v>
      </c>
      <c r="Z4" s="298" t="s">
        <v>11</v>
      </c>
      <c r="AA4" s="299" t="s">
        <v>84</v>
      </c>
      <c r="AB4" s="298" t="s">
        <v>133</v>
      </c>
      <c r="AC4" s="297" t="s">
        <v>83</v>
      </c>
      <c r="AD4" s="297" t="s">
        <v>6</v>
      </c>
    </row>
    <row r="5" spans="1:446" s="355" customFormat="1" ht="15" customHeight="1" thickBot="1">
      <c r="B5" s="652" t="s">
        <v>77</v>
      </c>
      <c r="C5" s="653"/>
      <c r="D5" s="654"/>
      <c r="E5" s="515" t="s">
        <v>389</v>
      </c>
      <c r="F5" s="301">
        <v>3</v>
      </c>
      <c r="G5" s="356">
        <f>(N5/$N$6)*F5</f>
        <v>3</v>
      </c>
      <c r="H5" s="357" t="s">
        <v>39</v>
      </c>
      <c r="I5" s="302">
        <v>1</v>
      </c>
      <c r="J5" s="655">
        <v>16000000</v>
      </c>
      <c r="K5" s="656">
        <v>0</v>
      </c>
      <c r="L5" s="516">
        <f>K5/0.35</f>
        <v>0</v>
      </c>
      <c r="M5" s="358">
        <f>IF(L5&gt;K5,L5-K5,0)</f>
        <v>0</v>
      </c>
      <c r="N5" s="657">
        <f>J5*I5</f>
        <v>16000000</v>
      </c>
      <c r="O5" s="863">
        <v>1</v>
      </c>
      <c r="P5" s="658">
        <f>O5*$O$2</f>
        <v>494086</v>
      </c>
      <c r="Q5" s="658">
        <f>K5*I5</f>
        <v>0</v>
      </c>
      <c r="R5" s="658">
        <f>M5*I5</f>
        <v>0</v>
      </c>
      <c r="S5" s="658">
        <f>L5*I5</f>
        <v>0</v>
      </c>
      <c r="T5" s="659">
        <v>0</v>
      </c>
      <c r="U5" s="660">
        <f>P5+Q5</f>
        <v>494086</v>
      </c>
      <c r="V5" s="661">
        <f>P5+S5</f>
        <v>494086</v>
      </c>
      <c r="W5" s="358"/>
      <c r="X5" s="662">
        <f>U5/(1+ElecDiscountRate)^1</f>
        <v>458335.80705009273</v>
      </c>
      <c r="Y5" s="658">
        <f>V5/(1+ElecDiscountRate)^1</f>
        <v>458335.80705009273</v>
      </c>
      <c r="Z5" s="658">
        <f>-PV(ElecDiscountRate,F5,W5)*I5</f>
        <v>0</v>
      </c>
      <c r="AA5" s="663">
        <f>IF(N5=0,0,(HLOOKUP(H5,'2012-2013 CE W T&amp;D No ConsCredi'!$C$7:$P$37,F5+1,FALSE)))</f>
        <v>0.18077493291569627</v>
      </c>
      <c r="AB5" s="658">
        <f>AA5*N5</f>
        <v>2892398.9266511402</v>
      </c>
      <c r="AC5" s="304">
        <f>AB5/X5</f>
        <v>6.3106545073730675</v>
      </c>
      <c r="AD5" s="304">
        <f>((AB5*1.1)+Z5)/Y5</f>
        <v>6.941719958110375</v>
      </c>
    </row>
    <row r="6" spans="1:446" s="315" customFormat="1" ht="13.5" thickBot="1">
      <c r="A6" s="305"/>
      <c r="B6" s="306"/>
      <c r="C6" s="307"/>
      <c r="D6" s="307"/>
      <c r="E6" s="308" t="s">
        <v>146</v>
      </c>
      <c r="F6" s="309">
        <v>3</v>
      </c>
      <c r="G6" s="310">
        <f>SUM(G5:G5)</f>
        <v>3</v>
      </c>
      <c r="H6" s="310"/>
      <c r="I6" s="310"/>
      <c r="J6" s="311">
        <f t="shared" ref="J6:Z6" si="0">SUM(J5:J5)</f>
        <v>16000000</v>
      </c>
      <c r="K6" s="312">
        <f t="shared" si="0"/>
        <v>0</v>
      </c>
      <c r="L6" s="312">
        <f t="shared" si="0"/>
        <v>0</v>
      </c>
      <c r="M6" s="312">
        <f t="shared" si="0"/>
        <v>0</v>
      </c>
      <c r="N6" s="310">
        <f t="shared" si="0"/>
        <v>16000000</v>
      </c>
      <c r="O6" s="864">
        <f t="shared" si="0"/>
        <v>1</v>
      </c>
      <c r="P6" s="312">
        <f t="shared" si="0"/>
        <v>494086</v>
      </c>
      <c r="Q6" s="312">
        <f>SUM(Q5:Q5)</f>
        <v>0</v>
      </c>
      <c r="R6" s="312">
        <f t="shared" si="0"/>
        <v>0</v>
      </c>
      <c r="S6" s="312">
        <f t="shared" si="0"/>
        <v>0</v>
      </c>
      <c r="T6" s="312">
        <f t="shared" si="0"/>
        <v>0</v>
      </c>
      <c r="U6" s="312">
        <f t="shared" si="0"/>
        <v>494086</v>
      </c>
      <c r="V6" s="312">
        <f t="shared" si="0"/>
        <v>494086</v>
      </c>
      <c r="W6" s="312">
        <f t="shared" si="0"/>
        <v>0</v>
      </c>
      <c r="X6" s="312">
        <f t="shared" si="0"/>
        <v>458335.80705009273</v>
      </c>
      <c r="Y6" s="312">
        <f t="shared" si="0"/>
        <v>458335.80705009273</v>
      </c>
      <c r="Z6" s="312">
        <f t="shared" si="0"/>
        <v>0</v>
      </c>
      <c r="AA6" s="313"/>
      <c r="AB6" s="312">
        <f>SUM(AB5:AB5)</f>
        <v>2892398.9266511402</v>
      </c>
      <c r="AC6" s="314">
        <f>AB6/X6</f>
        <v>6.3106545073730675</v>
      </c>
      <c r="AD6" s="314">
        <f>((AB6*1.1)+Z6)/Y6</f>
        <v>6.941719958110375</v>
      </c>
      <c r="AE6" s="305"/>
      <c r="AF6" s="305"/>
      <c r="AG6" s="305"/>
      <c r="AH6" s="305"/>
      <c r="AI6" s="305"/>
      <c r="AJ6" s="305"/>
      <c r="AK6" s="305"/>
      <c r="AL6" s="305"/>
      <c r="AM6" s="305"/>
      <c r="AN6" s="305"/>
      <c r="AO6" s="305"/>
      <c r="AP6" s="305"/>
      <c r="AQ6" s="305"/>
      <c r="AR6" s="305"/>
      <c r="AS6" s="305"/>
      <c r="AT6" s="305"/>
      <c r="AU6" s="305"/>
      <c r="AV6" s="305"/>
      <c r="AW6" s="305"/>
      <c r="AX6" s="305"/>
      <c r="AY6" s="305"/>
      <c r="AZ6" s="305"/>
      <c r="BA6" s="305"/>
      <c r="BB6" s="305"/>
      <c r="BC6" s="305"/>
      <c r="BD6" s="305"/>
      <c r="BE6" s="305"/>
      <c r="BF6" s="305"/>
      <c r="BG6" s="305"/>
      <c r="BH6" s="305"/>
      <c r="BI6" s="305"/>
      <c r="BJ6" s="305"/>
      <c r="BK6" s="305"/>
      <c r="BL6" s="305"/>
      <c r="BM6" s="305"/>
      <c r="BN6" s="305"/>
      <c r="BO6" s="305"/>
      <c r="BP6" s="305"/>
      <c r="BQ6" s="305"/>
      <c r="BR6" s="305"/>
      <c r="BS6" s="305"/>
      <c r="BT6" s="305"/>
      <c r="BU6" s="305"/>
      <c r="BV6" s="305"/>
      <c r="BW6" s="305"/>
      <c r="BX6" s="305"/>
      <c r="BY6" s="305"/>
      <c r="BZ6" s="305"/>
      <c r="CA6" s="305"/>
      <c r="CB6" s="305"/>
      <c r="CC6" s="305"/>
      <c r="CD6" s="305"/>
      <c r="CE6" s="305"/>
      <c r="CF6" s="305"/>
      <c r="CG6" s="305"/>
      <c r="CH6" s="305"/>
      <c r="CI6" s="305"/>
      <c r="CJ6" s="305"/>
      <c r="CK6" s="305"/>
      <c r="CL6" s="305"/>
      <c r="CM6" s="305"/>
      <c r="CN6" s="305"/>
      <c r="CO6" s="305"/>
      <c r="CP6" s="305"/>
      <c r="CQ6" s="305"/>
      <c r="CR6" s="305"/>
      <c r="CS6" s="305"/>
      <c r="CT6" s="305"/>
      <c r="CU6" s="305"/>
      <c r="CV6" s="305"/>
      <c r="CW6" s="305"/>
      <c r="CX6" s="305"/>
      <c r="CY6" s="305"/>
      <c r="CZ6" s="305"/>
      <c r="DA6" s="305"/>
      <c r="DB6" s="305"/>
      <c r="DC6" s="305"/>
      <c r="DD6" s="305"/>
      <c r="DE6" s="305"/>
      <c r="DF6" s="305"/>
      <c r="DG6" s="305"/>
      <c r="DH6" s="305"/>
      <c r="DI6" s="305"/>
      <c r="DJ6" s="305"/>
      <c r="DK6" s="305"/>
      <c r="DL6" s="305"/>
      <c r="DM6" s="305"/>
      <c r="DN6" s="305"/>
      <c r="DO6" s="305"/>
      <c r="DP6" s="305"/>
      <c r="DQ6" s="305"/>
      <c r="DR6" s="305"/>
      <c r="DS6" s="305"/>
      <c r="DT6" s="305"/>
      <c r="DU6" s="305"/>
      <c r="DV6" s="305"/>
      <c r="DW6" s="305"/>
      <c r="DX6" s="305"/>
      <c r="DY6" s="305"/>
      <c r="DZ6" s="305"/>
      <c r="EA6" s="305"/>
      <c r="EB6" s="305"/>
      <c r="EC6" s="305"/>
      <c r="ED6" s="305"/>
      <c r="EE6" s="305"/>
      <c r="EF6" s="305"/>
      <c r="EG6" s="305"/>
      <c r="EH6" s="305"/>
      <c r="EI6" s="305"/>
      <c r="EJ6" s="305"/>
      <c r="EK6" s="305"/>
      <c r="EL6" s="305"/>
      <c r="EM6" s="305"/>
      <c r="EN6" s="305"/>
      <c r="EO6" s="305"/>
      <c r="EP6" s="305"/>
      <c r="EQ6" s="305"/>
      <c r="ER6" s="305"/>
      <c r="ES6" s="305"/>
      <c r="ET6" s="305"/>
      <c r="EU6" s="305"/>
      <c r="EV6" s="305"/>
      <c r="EW6" s="305"/>
      <c r="EX6" s="305"/>
      <c r="EY6" s="305"/>
      <c r="EZ6" s="305"/>
      <c r="FA6" s="305"/>
      <c r="FB6" s="305"/>
      <c r="FC6" s="305"/>
      <c r="FD6" s="305"/>
      <c r="FE6" s="305"/>
      <c r="FF6" s="305"/>
      <c r="FG6" s="305"/>
      <c r="FH6" s="305"/>
      <c r="FI6" s="305"/>
      <c r="FJ6" s="305"/>
      <c r="FK6" s="305"/>
      <c r="FL6" s="305"/>
      <c r="FM6" s="305"/>
      <c r="FN6" s="305"/>
      <c r="FO6" s="305"/>
      <c r="FP6" s="305"/>
      <c r="FQ6" s="305"/>
      <c r="FR6" s="305"/>
      <c r="FS6" s="305"/>
      <c r="FT6" s="305"/>
      <c r="FU6" s="305"/>
      <c r="FV6" s="305"/>
      <c r="FW6" s="305"/>
      <c r="FX6" s="305"/>
      <c r="FY6" s="305"/>
      <c r="FZ6" s="305"/>
      <c r="GA6" s="305"/>
      <c r="GB6" s="305"/>
      <c r="GC6" s="305"/>
      <c r="GD6" s="305"/>
      <c r="GE6" s="305"/>
      <c r="GF6" s="305"/>
      <c r="GG6" s="305"/>
      <c r="GH6" s="305"/>
      <c r="GI6" s="305"/>
      <c r="GJ6" s="305"/>
      <c r="GK6" s="305"/>
      <c r="GL6" s="305"/>
      <c r="GM6" s="305"/>
      <c r="GN6" s="305"/>
      <c r="GO6" s="305"/>
      <c r="GP6" s="305"/>
      <c r="GQ6" s="305"/>
      <c r="GR6" s="305"/>
      <c r="GS6" s="305"/>
      <c r="GT6" s="305"/>
      <c r="GU6" s="305"/>
      <c r="GV6" s="305"/>
      <c r="GW6" s="305"/>
      <c r="GX6" s="305"/>
      <c r="GY6" s="305"/>
      <c r="GZ6" s="305"/>
      <c r="HA6" s="305"/>
      <c r="HB6" s="305"/>
      <c r="HC6" s="305"/>
      <c r="HD6" s="305"/>
      <c r="HE6" s="305"/>
      <c r="HF6" s="305"/>
      <c r="HG6" s="305"/>
      <c r="HH6" s="305"/>
      <c r="HI6" s="305"/>
      <c r="HJ6" s="305"/>
      <c r="HK6" s="305"/>
      <c r="HL6" s="305"/>
      <c r="HM6" s="305"/>
      <c r="HN6" s="305"/>
      <c r="HO6" s="305"/>
      <c r="HP6" s="305"/>
      <c r="HQ6" s="305"/>
      <c r="HR6" s="305"/>
      <c r="HS6" s="305"/>
      <c r="HT6" s="305"/>
      <c r="HU6" s="305"/>
      <c r="HV6" s="305"/>
      <c r="HW6" s="305"/>
      <c r="HX6" s="305"/>
      <c r="HY6" s="305"/>
      <c r="HZ6" s="305"/>
      <c r="IA6" s="305"/>
      <c r="IB6" s="305"/>
      <c r="IC6" s="305"/>
      <c r="ID6" s="305"/>
      <c r="IE6" s="305"/>
      <c r="IF6" s="305"/>
      <c r="IG6" s="305"/>
      <c r="IH6" s="305"/>
      <c r="II6" s="305"/>
      <c r="IJ6" s="305"/>
      <c r="IK6" s="305"/>
      <c r="IL6" s="305"/>
      <c r="IM6" s="305"/>
      <c r="IN6" s="305"/>
      <c r="IO6" s="305"/>
      <c r="IP6" s="305"/>
      <c r="IQ6" s="305"/>
      <c r="IR6" s="305"/>
      <c r="IS6" s="305"/>
      <c r="IT6" s="305"/>
      <c r="IU6" s="305"/>
      <c r="IV6" s="305"/>
      <c r="IW6" s="305"/>
      <c r="IX6" s="305"/>
      <c r="IY6" s="305"/>
      <c r="IZ6" s="305"/>
      <c r="JA6" s="305"/>
      <c r="JB6" s="305"/>
      <c r="JC6" s="305"/>
      <c r="JD6" s="305"/>
      <c r="JE6" s="305"/>
      <c r="JF6" s="305"/>
      <c r="JG6" s="305"/>
      <c r="JH6" s="305"/>
      <c r="JI6" s="305"/>
      <c r="JJ6" s="305"/>
      <c r="JK6" s="305"/>
      <c r="JL6" s="305"/>
      <c r="JM6" s="305"/>
      <c r="JN6" s="305"/>
      <c r="JO6" s="305"/>
      <c r="JP6" s="305"/>
      <c r="JQ6" s="305"/>
      <c r="JR6" s="305"/>
      <c r="JS6" s="305"/>
      <c r="JT6" s="305"/>
      <c r="JU6" s="305"/>
      <c r="JV6" s="305"/>
      <c r="JW6" s="305"/>
      <c r="JX6" s="305"/>
      <c r="JY6" s="305"/>
      <c r="JZ6" s="305"/>
      <c r="KA6" s="305"/>
      <c r="KB6" s="305"/>
      <c r="KC6" s="305"/>
      <c r="KD6" s="305"/>
      <c r="KE6" s="305"/>
      <c r="KF6" s="305"/>
      <c r="KG6" s="305"/>
      <c r="KH6" s="305"/>
      <c r="KI6" s="305"/>
      <c r="KJ6" s="305"/>
      <c r="KK6" s="305"/>
      <c r="KL6" s="305"/>
      <c r="KM6" s="305"/>
      <c r="KN6" s="305"/>
      <c r="KO6" s="305"/>
      <c r="KP6" s="305"/>
      <c r="KQ6" s="305"/>
      <c r="KR6" s="305"/>
      <c r="KS6" s="305"/>
      <c r="KT6" s="305"/>
      <c r="KU6" s="305"/>
      <c r="KV6" s="305"/>
      <c r="KW6" s="305"/>
      <c r="KX6" s="305"/>
      <c r="KY6" s="305"/>
      <c r="KZ6" s="305"/>
      <c r="LA6" s="305"/>
      <c r="LB6" s="305"/>
      <c r="LC6" s="305"/>
      <c r="LD6" s="305"/>
      <c r="LE6" s="305"/>
      <c r="LF6" s="305"/>
      <c r="LG6" s="305"/>
      <c r="LH6" s="305"/>
      <c r="LI6" s="305"/>
      <c r="LJ6" s="305"/>
      <c r="LK6" s="305"/>
      <c r="LL6" s="305"/>
      <c r="LM6" s="305"/>
      <c r="LN6" s="305"/>
      <c r="LO6" s="305"/>
      <c r="LP6" s="305"/>
      <c r="LQ6" s="305"/>
      <c r="LR6" s="305"/>
      <c r="LS6" s="305"/>
      <c r="LT6" s="305"/>
      <c r="LU6" s="305"/>
      <c r="LV6" s="305"/>
      <c r="LW6" s="305"/>
      <c r="LX6" s="305"/>
      <c r="LY6" s="305"/>
      <c r="LZ6" s="305"/>
      <c r="MA6" s="305"/>
      <c r="MB6" s="305"/>
      <c r="MC6" s="305"/>
      <c r="MD6" s="305"/>
      <c r="ME6" s="305"/>
      <c r="MF6" s="305"/>
      <c r="MG6" s="305"/>
      <c r="MH6" s="305"/>
      <c r="MI6" s="305"/>
      <c r="MJ6" s="305"/>
      <c r="MK6" s="305"/>
      <c r="ML6" s="305"/>
      <c r="MM6" s="305"/>
      <c r="MN6" s="305"/>
      <c r="MO6" s="305"/>
      <c r="MP6" s="305"/>
      <c r="MQ6" s="305"/>
      <c r="MR6" s="305"/>
      <c r="MS6" s="305"/>
      <c r="MT6" s="305"/>
      <c r="MU6" s="305"/>
      <c r="MV6" s="305"/>
      <c r="MW6" s="305"/>
      <c r="MX6" s="305"/>
      <c r="MY6" s="305"/>
      <c r="MZ6" s="305"/>
      <c r="NA6" s="305"/>
      <c r="NB6" s="305"/>
      <c r="NC6" s="305"/>
      <c r="ND6" s="305"/>
      <c r="NE6" s="305"/>
      <c r="NF6" s="305"/>
      <c r="NG6" s="305"/>
      <c r="NH6" s="305"/>
      <c r="NI6" s="305"/>
      <c r="NJ6" s="305"/>
      <c r="NK6" s="305"/>
      <c r="NL6" s="305"/>
      <c r="NM6" s="305"/>
      <c r="NN6" s="305"/>
      <c r="NO6" s="305"/>
      <c r="NP6" s="305"/>
      <c r="NQ6" s="305"/>
      <c r="NR6" s="305"/>
      <c r="NS6" s="305"/>
      <c r="NT6" s="305"/>
      <c r="NU6" s="305"/>
      <c r="NV6" s="305"/>
      <c r="NW6" s="305"/>
      <c r="NX6" s="305"/>
      <c r="NY6" s="305"/>
      <c r="NZ6" s="305"/>
      <c r="OA6" s="305"/>
      <c r="OB6" s="305"/>
      <c r="OC6" s="305"/>
      <c r="OD6" s="305"/>
      <c r="OE6" s="305"/>
      <c r="OF6" s="305"/>
      <c r="OG6" s="305"/>
      <c r="OH6" s="305"/>
      <c r="OI6" s="305"/>
      <c r="OJ6" s="305"/>
      <c r="OK6" s="305"/>
      <c r="OL6" s="305"/>
      <c r="OM6" s="305"/>
      <c r="ON6" s="305"/>
      <c r="OO6" s="305"/>
      <c r="OP6" s="305"/>
      <c r="OQ6" s="305"/>
      <c r="OR6" s="305"/>
      <c r="OS6" s="305"/>
      <c r="OT6" s="305"/>
      <c r="OU6" s="305"/>
      <c r="OV6" s="305"/>
      <c r="OW6" s="305"/>
      <c r="OX6" s="305"/>
      <c r="OY6" s="305"/>
      <c r="OZ6" s="305"/>
      <c r="PA6" s="305"/>
      <c r="PB6" s="305"/>
      <c r="PC6" s="305"/>
      <c r="PD6" s="305"/>
      <c r="PE6" s="305"/>
      <c r="PF6" s="305"/>
      <c r="PG6" s="305"/>
      <c r="PH6" s="305"/>
      <c r="PI6" s="305"/>
      <c r="PJ6" s="305"/>
      <c r="PK6" s="305"/>
      <c r="PL6" s="305"/>
      <c r="PM6" s="305"/>
      <c r="PN6" s="305"/>
      <c r="PO6" s="305"/>
      <c r="PP6" s="305"/>
      <c r="PQ6" s="305"/>
      <c r="PR6" s="305"/>
      <c r="PS6" s="305"/>
      <c r="PT6" s="305"/>
      <c r="PU6" s="305"/>
      <c r="PV6" s="305"/>
      <c r="PW6" s="305"/>
      <c r="PX6" s="305"/>
      <c r="PY6" s="305"/>
      <c r="PZ6" s="305"/>
      <c r="QA6" s="305"/>
      <c r="QB6" s="305"/>
      <c r="QC6" s="305"/>
      <c r="QD6" s="305"/>
    </row>
    <row r="8" spans="1:446" ht="19.5" customHeight="1"/>
    <row r="9" spans="1:446" s="541" customFormat="1" ht="28.5" customHeight="1">
      <c r="B9" s="527"/>
      <c r="C9" s="527"/>
      <c r="D9" s="527"/>
      <c r="E9" s="527"/>
      <c r="F9" s="527"/>
      <c r="G9" s="527"/>
      <c r="H9" s="527"/>
      <c r="I9" s="220"/>
      <c r="J9" s="540"/>
      <c r="K9" s="536"/>
      <c r="L9" s="536" t="s">
        <v>390</v>
      </c>
      <c r="M9" s="588">
        <v>0.35</v>
      </c>
      <c r="N9" s="527"/>
      <c r="O9" s="536"/>
      <c r="P9" s="536"/>
      <c r="Q9" s="536"/>
      <c r="R9" s="536"/>
      <c r="S9" s="536"/>
      <c r="T9" s="536"/>
      <c r="U9" s="536"/>
      <c r="V9" s="536"/>
      <c r="W9" s="536"/>
      <c r="X9" s="536"/>
      <c r="Y9" s="536"/>
      <c r="Z9" s="536"/>
      <c r="AA9" s="537"/>
      <c r="AB9" s="536"/>
      <c r="AC9" s="527"/>
      <c r="AD9" s="527"/>
    </row>
    <row r="10" spans="1:446" ht="19.5" customHeight="1"/>
    <row r="11" spans="1:446" ht="19.5" customHeight="1">
      <c r="L11" s="291" t="s">
        <v>550</v>
      </c>
      <c r="M11" s="291" t="s">
        <v>557</v>
      </c>
    </row>
    <row r="12" spans="1:446" ht="19.5" customHeight="1">
      <c r="L12" s="291">
        <v>0</v>
      </c>
      <c r="M12" s="291">
        <v>494086</v>
      </c>
    </row>
    <row r="13" spans="1:446" ht="19.5" customHeight="1"/>
    <row r="14" spans="1:446" ht="19.5" customHeight="1"/>
    <row r="15" spans="1:446" ht="19.5" customHeight="1"/>
    <row r="16" spans="1:446" ht="19.5" customHeight="1"/>
    <row r="17" ht="19.5" customHeight="1"/>
    <row r="18" ht="19.5" customHeight="1"/>
    <row r="19" ht="19.5" customHeight="1"/>
    <row r="20" ht="19.5" customHeight="1"/>
    <row r="21" ht="19.5" customHeight="1"/>
    <row r="22" ht="19.5" customHeight="1"/>
    <row r="23" ht="19.5" customHeight="1"/>
    <row r="24" ht="19.5" customHeight="1"/>
    <row r="25" ht="19.5" customHeight="1"/>
    <row r="26" ht="19.5" customHeight="1"/>
  </sheetData>
  <dataValidations count="6">
    <dataValidation type="decimal" operator="greaterThanOrEqual" allowBlank="1" showInputMessage="1" sqref="I5">
      <formula1>0</formula1>
    </dataValidation>
    <dataValidation type="decimal" operator="greaterThan" allowBlank="1" showInputMessage="1" showErrorMessage="1" errorTitle="Overhead" error="Overhead must be greater than zero." sqref="O5">
      <formula1>0</formula1>
    </dataValidation>
    <dataValidation allowBlank="1" showErrorMessage="1" sqref="L5"/>
    <dataValidation type="decimal" operator="greaterThan" allowBlank="1" showInputMessage="1" showErrorMessage="1" errorTitle="Measure Life" error="Measure Life must be greater than zero." sqref="F5">
      <formula1>0</formula1>
    </dataValidation>
    <dataValidation allowBlank="1" showErrorMessage="1" prompt="_x000a__x000a_" sqref="W5"/>
    <dataValidation type="list" allowBlank="1" showInputMessage="1" showErrorMessage="1" sqref="H5">
      <formula1>INDIRECT($H5)</formula1>
    </dataValidation>
  </dataValidations>
  <hyperlinks>
    <hyperlink ref="A1" location="'Electric CE'!A1" display="Rtn to Summary"/>
  </hyperlinks>
  <pageMargins left="0.47" right="0.21" top="0.75" bottom="0.75" header="0.3" footer="0.3"/>
  <pageSetup paperSize="3" scale="45" orientation="landscape" r:id="rId1"/>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FF"/>
  </sheetPr>
  <dimension ref="A1:SC33"/>
  <sheetViews>
    <sheetView workbookViewId="0">
      <pane ySplit="1" topLeftCell="A2" activePane="bottomLeft" state="frozen"/>
      <selection activeCell="K24" sqref="K24"/>
      <selection pane="bottomLeft" activeCell="G11" sqref="G11"/>
    </sheetView>
  </sheetViews>
  <sheetFormatPr defaultColWidth="9.140625" defaultRowHeight="12.75"/>
  <cols>
    <col min="1" max="1" width="9.140625" style="174"/>
    <col min="2" max="3" width="12.85546875" style="148" customWidth="1"/>
    <col min="4" max="4" width="17" style="148" customWidth="1"/>
    <col min="5" max="5" width="28.28515625" style="148" customWidth="1"/>
    <col min="6" max="6" width="10" style="148" customWidth="1"/>
    <col min="7" max="7" width="13.28515625" style="340" customWidth="1"/>
    <col min="8" max="8" width="20.7109375" style="148" customWidth="1"/>
    <col min="9" max="9" width="12.140625" style="148" customWidth="1"/>
    <col min="10" max="10" width="16.28515625" style="341" customWidth="1"/>
    <col min="11" max="11" width="17.7109375" style="342" customWidth="1"/>
    <col min="12" max="12" width="17" style="342" customWidth="1"/>
    <col min="13" max="13" width="15.85546875" style="342" customWidth="1"/>
    <col min="14" max="14" width="16.28515625" style="341" customWidth="1"/>
    <col min="15" max="15" width="17.42578125" style="317" customWidth="1"/>
    <col min="16" max="16" width="18.7109375" style="317" customWidth="1"/>
    <col min="17" max="17" width="17" style="317" customWidth="1"/>
    <col min="18" max="18" width="16.85546875" style="317" customWidth="1"/>
    <col min="19" max="19" width="20.140625" style="317" customWidth="1"/>
    <col min="20" max="20" width="14.7109375" style="317" customWidth="1"/>
    <col min="21" max="21" width="17.42578125" style="318" customWidth="1"/>
    <col min="22" max="22" width="19.5703125" style="317" customWidth="1"/>
    <col min="23" max="23" width="12.7109375" style="317" customWidth="1"/>
    <col min="24" max="24" width="19.140625" style="318" customWidth="1"/>
    <col min="25" max="25" width="18.7109375" style="317" customWidth="1"/>
    <col min="26" max="26" width="26.42578125" style="317" customWidth="1"/>
    <col min="27" max="27" width="20.7109375" style="337" customWidth="1"/>
    <col min="28" max="28" width="20.5703125" style="318" customWidth="1"/>
    <col min="29" max="29" width="12" style="174" customWidth="1"/>
    <col min="30" max="30" width="12" style="148" customWidth="1"/>
    <col min="31" max="49" width="9.140625" style="174"/>
    <col min="50" max="16384" width="9.140625" style="148"/>
  </cols>
  <sheetData>
    <row r="1" spans="1:497" ht="26.25" thickBot="1">
      <c r="A1" s="275" t="s">
        <v>192</v>
      </c>
      <c r="B1" s="220" t="s">
        <v>559</v>
      </c>
      <c r="C1" s="220"/>
      <c r="D1" s="220"/>
    </row>
    <row r="2" spans="1:497" ht="16.5" thickTop="1" thickBot="1">
      <c r="B2" s="295" t="s">
        <v>153</v>
      </c>
      <c r="C2" s="295"/>
      <c r="D2" s="295"/>
      <c r="E2" s="296">
        <f>'Electric CE'!C2</f>
        <v>7.8E-2</v>
      </c>
      <c r="F2" s="316"/>
      <c r="G2" s="148"/>
      <c r="I2" s="463"/>
      <c r="J2" s="316"/>
      <c r="K2" s="317"/>
      <c r="L2" s="317"/>
      <c r="M2" s="317"/>
      <c r="N2" s="764" t="s">
        <v>454</v>
      </c>
      <c r="O2" s="771">
        <v>2812669.9375999998</v>
      </c>
      <c r="AA2" s="484"/>
    </row>
    <row r="3" spans="1:497" ht="59.25" thickTop="1" thickBot="1">
      <c r="B3" s="762" t="s">
        <v>441</v>
      </c>
      <c r="C3" s="63"/>
      <c r="D3" s="63"/>
      <c r="E3" s="927" t="s">
        <v>438</v>
      </c>
      <c r="F3" s="927" t="s">
        <v>438</v>
      </c>
      <c r="G3" s="928" t="s">
        <v>457</v>
      </c>
      <c r="H3" s="927" t="s">
        <v>438</v>
      </c>
      <c r="I3" s="927" t="s">
        <v>438</v>
      </c>
      <c r="J3" s="927" t="s">
        <v>438</v>
      </c>
      <c r="K3" s="927" t="s">
        <v>438</v>
      </c>
      <c r="L3" s="927" t="s">
        <v>438</v>
      </c>
      <c r="M3" s="928" t="s">
        <v>457</v>
      </c>
      <c r="N3" s="928" t="s">
        <v>457</v>
      </c>
      <c r="O3" s="929"/>
      <c r="P3" s="930" t="s">
        <v>578</v>
      </c>
      <c r="Q3" s="930" t="s">
        <v>578</v>
      </c>
      <c r="R3" s="928" t="s">
        <v>579</v>
      </c>
      <c r="S3" s="928" t="s">
        <v>457</v>
      </c>
      <c r="T3" s="931"/>
      <c r="U3" s="928" t="s">
        <v>580</v>
      </c>
      <c r="V3" s="928" t="s">
        <v>580</v>
      </c>
      <c r="W3" s="927" t="s">
        <v>581</v>
      </c>
      <c r="X3" s="928" t="s">
        <v>580</v>
      </c>
      <c r="Y3" s="928" t="s">
        <v>580</v>
      </c>
      <c r="Z3" s="758" t="s">
        <v>463</v>
      </c>
      <c r="AA3" s="763" t="s">
        <v>449</v>
      </c>
      <c r="AB3" s="765" t="s">
        <v>450</v>
      </c>
      <c r="AC3" s="765" t="s">
        <v>451</v>
      </c>
      <c r="AD3" s="765" t="s">
        <v>452</v>
      </c>
    </row>
    <row r="4" spans="1:497" ht="60.75" thickBot="1">
      <c r="B4" s="326" t="s">
        <v>196</v>
      </c>
      <c r="C4" s="326" t="s">
        <v>197</v>
      </c>
      <c r="D4" s="326" t="s">
        <v>3</v>
      </c>
      <c r="E4" s="932" t="s">
        <v>141</v>
      </c>
      <c r="F4" s="932" t="s">
        <v>1</v>
      </c>
      <c r="G4" s="932" t="s">
        <v>87</v>
      </c>
      <c r="H4" s="932" t="s">
        <v>4</v>
      </c>
      <c r="I4" s="932" t="s">
        <v>41</v>
      </c>
      <c r="J4" s="933" t="s">
        <v>149</v>
      </c>
      <c r="K4" s="934" t="s">
        <v>46</v>
      </c>
      <c r="L4" s="934" t="s">
        <v>48</v>
      </c>
      <c r="M4" s="934" t="s">
        <v>82</v>
      </c>
      <c r="N4" s="933" t="s">
        <v>43</v>
      </c>
      <c r="O4" s="934" t="s">
        <v>152</v>
      </c>
      <c r="P4" s="934" t="s">
        <v>8</v>
      </c>
      <c r="Q4" s="934" t="s">
        <v>44</v>
      </c>
      <c r="R4" s="934" t="s">
        <v>45</v>
      </c>
      <c r="S4" s="934" t="s">
        <v>49</v>
      </c>
      <c r="T4" s="934" t="s">
        <v>9</v>
      </c>
      <c r="U4" s="934" t="s">
        <v>148</v>
      </c>
      <c r="V4" s="934" t="s">
        <v>5</v>
      </c>
      <c r="W4" s="934" t="s">
        <v>582</v>
      </c>
      <c r="X4" s="934" t="s">
        <v>134</v>
      </c>
      <c r="Y4" s="934" t="s">
        <v>10</v>
      </c>
      <c r="Z4" s="328" t="s">
        <v>11</v>
      </c>
      <c r="AA4" s="339" t="s">
        <v>84</v>
      </c>
      <c r="AB4" s="328" t="s">
        <v>133</v>
      </c>
      <c r="AC4" s="326" t="s">
        <v>83</v>
      </c>
      <c r="AD4" s="326" t="s">
        <v>6</v>
      </c>
    </row>
    <row r="5" spans="1:497" s="174" customFormat="1" ht="13.5" thickBot="1">
      <c r="B5" s="343" t="s">
        <v>75</v>
      </c>
      <c r="C5" s="643"/>
      <c r="D5" s="643"/>
      <c r="E5" s="515" t="s">
        <v>388</v>
      </c>
      <c r="F5" s="644">
        <v>11</v>
      </c>
      <c r="G5" s="344">
        <f>(N5/$N$6)*F5</f>
        <v>11</v>
      </c>
      <c r="H5" s="515" t="s">
        <v>38</v>
      </c>
      <c r="I5" s="345">
        <v>1</v>
      </c>
      <c r="J5" s="913">
        <v>46000000</v>
      </c>
      <c r="K5" s="645">
        <v>8740000</v>
      </c>
      <c r="L5" s="651">
        <f>K5/L12</f>
        <v>15607142.857142856</v>
      </c>
      <c r="M5" s="346">
        <f>IF(L5&gt;K5,L5-K5,0)</f>
        <v>6867142.8571428563</v>
      </c>
      <c r="N5" s="648">
        <f>J5*I5</f>
        <v>46000000</v>
      </c>
      <c r="O5" s="766">
        <v>1</v>
      </c>
      <c r="P5" s="346">
        <f>O5*$O$2</f>
        <v>2812669.9375999998</v>
      </c>
      <c r="Q5" s="346">
        <f>K5*I5</f>
        <v>8740000</v>
      </c>
      <c r="R5" s="346">
        <f>M5*I5</f>
        <v>6867142.8571428563</v>
      </c>
      <c r="S5" s="346">
        <f>L5*I5</f>
        <v>15607142.857142856</v>
      </c>
      <c r="T5" s="346">
        <v>0</v>
      </c>
      <c r="U5" s="346">
        <f>P5+Q5</f>
        <v>11552669.9376</v>
      </c>
      <c r="V5" s="346">
        <f>P5+S5</f>
        <v>18419812.794742856</v>
      </c>
      <c r="W5" s="346"/>
      <c r="X5" s="346">
        <f>U5/(1+ElecDiscountRate)^1</f>
        <v>10716762.465306122</v>
      </c>
      <c r="Y5" s="346">
        <f>V5/(1+ElecDiscountRate)^1</f>
        <v>17087024.855976675</v>
      </c>
      <c r="Z5" s="346">
        <f>-PV(ElecDiscountRate,F5,W5)*I5</f>
        <v>0</v>
      </c>
      <c r="AA5" s="649">
        <f>IF(N5=0,0,(HLOOKUP(H5,'2012-2013 CE W T&amp;D No ConsCredi'!$C$7:$P$37,F5+1,FALSE)))</f>
        <v>0.62798620547509265</v>
      </c>
      <c r="AB5" s="346">
        <f>AA5*N5</f>
        <v>28887365.451854263</v>
      </c>
      <c r="AC5" s="300">
        <f>AB5/X5</f>
        <v>2.6955310006518003</v>
      </c>
      <c r="AD5" s="650">
        <f>((AB5*1.1)+Z5)/Y5</f>
        <v>1.8596626542580987</v>
      </c>
    </row>
    <row r="6" spans="1:497" s="91" customFormat="1" ht="13.5" thickBot="1">
      <c r="A6" s="330"/>
      <c r="B6" s="331"/>
      <c r="C6" s="349"/>
      <c r="D6" s="349"/>
      <c r="E6" s="332" t="s">
        <v>146</v>
      </c>
      <c r="F6" s="332"/>
      <c r="G6" s="350">
        <f>SUM(G5:G5)</f>
        <v>11</v>
      </c>
      <c r="H6" s="332"/>
      <c r="I6" s="332"/>
      <c r="J6" s="351">
        <f>J5</f>
        <v>46000000</v>
      </c>
      <c r="K6" s="351">
        <f t="shared" ref="K6:Z6" si="0">SUM(K5:K5)</f>
        <v>8740000</v>
      </c>
      <c r="L6" s="351">
        <f t="shared" si="0"/>
        <v>15607142.857142856</v>
      </c>
      <c r="M6" s="351">
        <f t="shared" si="0"/>
        <v>6867142.8571428563</v>
      </c>
      <c r="N6" s="351">
        <f t="shared" si="0"/>
        <v>46000000</v>
      </c>
      <c r="O6" s="352">
        <f t="shared" si="0"/>
        <v>1</v>
      </c>
      <c r="P6" s="352">
        <f t="shared" si="0"/>
        <v>2812669.9375999998</v>
      </c>
      <c r="Q6" s="352">
        <f t="shared" si="0"/>
        <v>8740000</v>
      </c>
      <c r="R6" s="352">
        <f t="shared" si="0"/>
        <v>6867142.8571428563</v>
      </c>
      <c r="S6" s="352">
        <f t="shared" si="0"/>
        <v>15607142.857142856</v>
      </c>
      <c r="T6" s="352">
        <f t="shared" si="0"/>
        <v>0</v>
      </c>
      <c r="U6" s="352">
        <f t="shared" si="0"/>
        <v>11552669.9376</v>
      </c>
      <c r="V6" s="352">
        <f t="shared" si="0"/>
        <v>18419812.794742856</v>
      </c>
      <c r="W6" s="352">
        <f t="shared" si="0"/>
        <v>0</v>
      </c>
      <c r="X6" s="352">
        <f t="shared" si="0"/>
        <v>10716762.465306122</v>
      </c>
      <c r="Y6" s="352">
        <f t="shared" si="0"/>
        <v>17087024.855976675</v>
      </c>
      <c r="Z6" s="352">
        <f t="shared" si="0"/>
        <v>0</v>
      </c>
      <c r="AA6" s="353"/>
      <c r="AB6" s="352">
        <f>SUM(AB5:AB5)</f>
        <v>28887365.451854263</v>
      </c>
      <c r="AC6" s="354">
        <f>AB6/X6</f>
        <v>2.6955310006518003</v>
      </c>
      <c r="AD6" s="334">
        <f>((AB6*1.1)+Z6)/Y6</f>
        <v>1.8596626542580987</v>
      </c>
      <c r="AE6" s="330"/>
      <c r="AF6" s="330"/>
      <c r="AG6" s="330"/>
      <c r="AH6" s="330"/>
      <c r="AI6" s="330"/>
      <c r="AJ6" s="330"/>
      <c r="AK6" s="330"/>
      <c r="AL6" s="330"/>
      <c r="AM6" s="330"/>
      <c r="AN6" s="330"/>
      <c r="AO6" s="330"/>
      <c r="AP6" s="330"/>
      <c r="AQ6" s="330"/>
      <c r="AR6" s="330"/>
      <c r="AS6" s="330"/>
      <c r="AT6" s="330"/>
      <c r="AU6" s="330"/>
      <c r="AV6" s="330"/>
      <c r="AW6" s="330"/>
      <c r="AX6" s="330"/>
      <c r="AY6" s="330"/>
      <c r="AZ6" s="330"/>
      <c r="BA6" s="330"/>
      <c r="BB6" s="330"/>
      <c r="BC6" s="330"/>
      <c r="BD6" s="330"/>
      <c r="BE6" s="330"/>
      <c r="BF6" s="330"/>
      <c r="BG6" s="330"/>
      <c r="BH6" s="330"/>
      <c r="BI6" s="330"/>
      <c r="BJ6" s="330"/>
      <c r="BK6" s="330"/>
      <c r="BL6" s="330"/>
      <c r="BM6" s="330"/>
      <c r="BN6" s="330"/>
      <c r="BO6" s="330"/>
      <c r="BP6" s="330"/>
      <c r="BQ6" s="330"/>
      <c r="BR6" s="330"/>
      <c r="BS6" s="330"/>
      <c r="BT6" s="330"/>
      <c r="BU6" s="330"/>
      <c r="BV6" s="330"/>
      <c r="BW6" s="330"/>
      <c r="BX6" s="330"/>
      <c r="BY6" s="330"/>
      <c r="BZ6" s="330"/>
      <c r="CA6" s="330"/>
      <c r="CB6" s="330"/>
      <c r="CC6" s="330"/>
      <c r="CD6" s="330"/>
      <c r="CE6" s="330"/>
      <c r="CF6" s="330"/>
      <c r="CG6" s="330"/>
      <c r="CH6" s="330"/>
      <c r="CI6" s="330"/>
      <c r="CJ6" s="330"/>
      <c r="CK6" s="330"/>
      <c r="CL6" s="330"/>
      <c r="CM6" s="330"/>
      <c r="CN6" s="330"/>
      <c r="CO6" s="330"/>
      <c r="CP6" s="330"/>
      <c r="CQ6" s="330"/>
      <c r="CR6" s="330"/>
      <c r="CS6" s="330"/>
      <c r="CT6" s="330"/>
      <c r="CU6" s="330"/>
      <c r="CV6" s="330"/>
      <c r="CW6" s="330"/>
      <c r="CX6" s="330"/>
      <c r="CY6" s="330"/>
      <c r="CZ6" s="330"/>
      <c r="DA6" s="330"/>
      <c r="DB6" s="330"/>
      <c r="DC6" s="330"/>
      <c r="DD6" s="330"/>
      <c r="DE6" s="330"/>
      <c r="DF6" s="330"/>
      <c r="DG6" s="330"/>
      <c r="DH6" s="330"/>
      <c r="DI6" s="330"/>
      <c r="DJ6" s="330"/>
      <c r="DK6" s="330"/>
      <c r="DL6" s="330"/>
      <c r="DM6" s="330"/>
      <c r="DN6" s="330"/>
      <c r="DO6" s="330"/>
      <c r="DP6" s="330"/>
      <c r="DQ6" s="330"/>
      <c r="DR6" s="330"/>
      <c r="DS6" s="330"/>
      <c r="DT6" s="330"/>
      <c r="DU6" s="330"/>
      <c r="DV6" s="330"/>
      <c r="DW6" s="330"/>
      <c r="DX6" s="330"/>
      <c r="DY6" s="330"/>
      <c r="DZ6" s="330"/>
      <c r="EA6" s="330"/>
      <c r="EB6" s="330"/>
      <c r="EC6" s="330"/>
      <c r="ED6" s="330"/>
      <c r="EE6" s="330"/>
      <c r="EF6" s="330"/>
      <c r="EG6" s="330"/>
      <c r="EH6" s="330"/>
      <c r="EI6" s="330"/>
      <c r="EJ6" s="330"/>
      <c r="EK6" s="330"/>
      <c r="EL6" s="330"/>
      <c r="EM6" s="330"/>
      <c r="EN6" s="330"/>
      <c r="EO6" s="330"/>
      <c r="EP6" s="330"/>
      <c r="EQ6" s="330"/>
      <c r="ER6" s="330"/>
      <c r="ES6" s="330"/>
      <c r="ET6" s="330"/>
      <c r="EU6" s="330"/>
      <c r="EV6" s="330"/>
      <c r="EW6" s="330"/>
      <c r="EX6" s="330"/>
      <c r="EY6" s="330"/>
      <c r="EZ6" s="330"/>
      <c r="FA6" s="330"/>
      <c r="FB6" s="330"/>
      <c r="FC6" s="330"/>
      <c r="FD6" s="330"/>
      <c r="FE6" s="330"/>
      <c r="FF6" s="330"/>
      <c r="FG6" s="330"/>
      <c r="FH6" s="330"/>
      <c r="FI6" s="330"/>
      <c r="FJ6" s="330"/>
      <c r="FK6" s="330"/>
      <c r="FL6" s="330"/>
      <c r="FM6" s="330"/>
      <c r="FN6" s="330"/>
      <c r="FO6" s="330"/>
      <c r="FP6" s="330"/>
      <c r="FQ6" s="330"/>
      <c r="FR6" s="330"/>
      <c r="FS6" s="330"/>
      <c r="FT6" s="330"/>
      <c r="FU6" s="330"/>
      <c r="FV6" s="330"/>
      <c r="FW6" s="330"/>
      <c r="FX6" s="330"/>
      <c r="FY6" s="330"/>
      <c r="FZ6" s="330"/>
      <c r="GA6" s="330"/>
      <c r="GB6" s="330"/>
      <c r="GC6" s="330"/>
      <c r="GD6" s="330"/>
      <c r="GE6" s="330"/>
      <c r="GF6" s="330"/>
      <c r="GG6" s="330"/>
      <c r="GH6" s="330"/>
      <c r="GI6" s="330"/>
      <c r="GJ6" s="330"/>
      <c r="GK6" s="330"/>
      <c r="GL6" s="330"/>
      <c r="GM6" s="330"/>
      <c r="GN6" s="330"/>
      <c r="GO6" s="330"/>
      <c r="GP6" s="330"/>
      <c r="GQ6" s="330"/>
      <c r="GR6" s="330"/>
      <c r="GS6" s="330"/>
      <c r="GT6" s="330"/>
      <c r="GU6" s="330"/>
      <c r="GV6" s="330"/>
      <c r="GW6" s="330"/>
      <c r="GX6" s="330"/>
      <c r="GY6" s="330"/>
      <c r="GZ6" s="330"/>
      <c r="HA6" s="330"/>
      <c r="HB6" s="330"/>
      <c r="HC6" s="330"/>
      <c r="HD6" s="330"/>
      <c r="HE6" s="330"/>
      <c r="HF6" s="330"/>
      <c r="HG6" s="330"/>
      <c r="HH6" s="330"/>
      <c r="HI6" s="330"/>
      <c r="HJ6" s="330"/>
      <c r="HK6" s="330"/>
      <c r="HL6" s="330"/>
      <c r="HM6" s="330"/>
      <c r="HN6" s="330"/>
      <c r="HO6" s="330"/>
      <c r="HP6" s="330"/>
      <c r="HQ6" s="330"/>
      <c r="HR6" s="330"/>
      <c r="HS6" s="330"/>
      <c r="HT6" s="330"/>
      <c r="HU6" s="330"/>
      <c r="HV6" s="330"/>
      <c r="HW6" s="330"/>
      <c r="HX6" s="330"/>
      <c r="HY6" s="330"/>
      <c r="HZ6" s="330"/>
      <c r="IA6" s="330"/>
      <c r="IB6" s="330"/>
      <c r="IC6" s="330"/>
      <c r="ID6" s="330"/>
      <c r="IE6" s="330"/>
      <c r="IF6" s="330"/>
      <c r="IG6" s="330"/>
      <c r="IH6" s="330"/>
      <c r="II6" s="330"/>
      <c r="IJ6" s="330"/>
      <c r="IK6" s="330"/>
      <c r="IL6" s="330"/>
      <c r="IM6" s="330"/>
      <c r="IN6" s="330"/>
      <c r="IO6" s="330"/>
      <c r="IP6" s="330"/>
      <c r="IQ6" s="330"/>
      <c r="IR6" s="330"/>
      <c r="IS6" s="330"/>
      <c r="IT6" s="330"/>
      <c r="IU6" s="330"/>
      <c r="IV6" s="330"/>
      <c r="IW6" s="330"/>
      <c r="IX6" s="330"/>
      <c r="IY6" s="330"/>
      <c r="IZ6" s="330"/>
      <c r="JA6" s="330"/>
      <c r="JB6" s="330"/>
      <c r="JC6" s="330"/>
      <c r="JD6" s="330"/>
      <c r="JE6" s="330"/>
      <c r="JF6" s="330"/>
      <c r="JG6" s="330"/>
      <c r="JH6" s="330"/>
      <c r="JI6" s="330"/>
      <c r="JJ6" s="330"/>
      <c r="JK6" s="330"/>
      <c r="JL6" s="330"/>
      <c r="JM6" s="330"/>
      <c r="JN6" s="330"/>
      <c r="JO6" s="330"/>
      <c r="JP6" s="330"/>
      <c r="JQ6" s="330"/>
      <c r="JR6" s="330"/>
      <c r="JS6" s="330"/>
      <c r="JT6" s="330"/>
      <c r="JU6" s="330"/>
      <c r="JV6" s="330"/>
      <c r="JW6" s="330"/>
      <c r="JX6" s="330"/>
      <c r="JY6" s="330"/>
      <c r="JZ6" s="330"/>
      <c r="KA6" s="330"/>
      <c r="KB6" s="330"/>
      <c r="KC6" s="330"/>
      <c r="KD6" s="330"/>
      <c r="KE6" s="330"/>
      <c r="KF6" s="330"/>
      <c r="KG6" s="330"/>
      <c r="KH6" s="330"/>
      <c r="KI6" s="330"/>
      <c r="KJ6" s="330"/>
      <c r="KK6" s="330"/>
      <c r="KL6" s="330"/>
      <c r="KM6" s="330"/>
      <c r="KN6" s="330"/>
      <c r="KO6" s="330"/>
      <c r="KP6" s="330"/>
      <c r="KQ6" s="330"/>
      <c r="KR6" s="330"/>
      <c r="KS6" s="330"/>
      <c r="KT6" s="330"/>
      <c r="KU6" s="330"/>
      <c r="KV6" s="330"/>
      <c r="KW6" s="330"/>
      <c r="KX6" s="330"/>
      <c r="KY6" s="330"/>
      <c r="KZ6" s="330"/>
      <c r="LA6" s="330"/>
      <c r="LB6" s="330"/>
      <c r="LC6" s="330"/>
      <c r="LD6" s="330"/>
      <c r="LE6" s="330"/>
      <c r="LF6" s="330"/>
      <c r="LG6" s="330"/>
      <c r="LH6" s="330"/>
      <c r="LI6" s="330"/>
      <c r="LJ6" s="330"/>
      <c r="LK6" s="330"/>
      <c r="LL6" s="330"/>
      <c r="LM6" s="330"/>
      <c r="LN6" s="330"/>
      <c r="LO6" s="330"/>
      <c r="LP6" s="330"/>
      <c r="LQ6" s="330"/>
      <c r="LR6" s="330"/>
      <c r="LS6" s="330"/>
      <c r="LT6" s="330"/>
      <c r="LU6" s="330"/>
      <c r="LV6" s="330"/>
      <c r="LW6" s="330"/>
      <c r="LX6" s="330"/>
      <c r="LY6" s="330"/>
      <c r="LZ6" s="330"/>
      <c r="MA6" s="330"/>
      <c r="MB6" s="330"/>
      <c r="MC6" s="330"/>
      <c r="MD6" s="330"/>
      <c r="ME6" s="330"/>
      <c r="MF6" s="330"/>
      <c r="MG6" s="330"/>
      <c r="MH6" s="330"/>
      <c r="MI6" s="330"/>
      <c r="MJ6" s="330"/>
      <c r="MK6" s="330"/>
      <c r="ML6" s="330"/>
      <c r="MM6" s="330"/>
      <c r="MN6" s="330"/>
      <c r="MO6" s="330"/>
      <c r="MP6" s="330"/>
      <c r="MQ6" s="330"/>
      <c r="MR6" s="330"/>
      <c r="MS6" s="330"/>
      <c r="MT6" s="330"/>
      <c r="MU6" s="330"/>
      <c r="MV6" s="330"/>
      <c r="MW6" s="330"/>
      <c r="MX6" s="330"/>
      <c r="MY6" s="330"/>
      <c r="MZ6" s="330"/>
      <c r="NA6" s="330"/>
      <c r="NB6" s="330"/>
      <c r="NC6" s="330"/>
      <c r="ND6" s="330"/>
      <c r="NE6" s="330"/>
      <c r="NF6" s="330"/>
      <c r="NG6" s="330"/>
      <c r="NH6" s="330"/>
      <c r="NI6" s="330"/>
      <c r="NJ6" s="330"/>
      <c r="NK6" s="330"/>
      <c r="NL6" s="330"/>
      <c r="NM6" s="330"/>
      <c r="NN6" s="330"/>
      <c r="NO6" s="330"/>
      <c r="NP6" s="330"/>
      <c r="NQ6" s="330"/>
      <c r="NR6" s="330"/>
      <c r="NS6" s="330"/>
      <c r="NT6" s="330"/>
      <c r="NU6" s="330"/>
      <c r="NV6" s="330"/>
      <c r="NW6" s="330"/>
      <c r="NX6" s="330"/>
      <c r="NY6" s="330"/>
      <c r="NZ6" s="330"/>
      <c r="OA6" s="330"/>
      <c r="OB6" s="330"/>
      <c r="OC6" s="330"/>
      <c r="OD6" s="330"/>
      <c r="OE6" s="330"/>
      <c r="OF6" s="330"/>
      <c r="OG6" s="330"/>
      <c r="OH6" s="330"/>
      <c r="OI6" s="330"/>
      <c r="OJ6" s="330"/>
      <c r="OK6" s="330"/>
      <c r="OL6" s="330"/>
      <c r="OM6" s="330"/>
      <c r="ON6" s="330"/>
      <c r="OO6" s="330"/>
      <c r="OP6" s="330"/>
      <c r="OQ6" s="330"/>
      <c r="OR6" s="330"/>
      <c r="OS6" s="330"/>
      <c r="OT6" s="330"/>
      <c r="OU6" s="330"/>
      <c r="OV6" s="330"/>
      <c r="OW6" s="330"/>
      <c r="OX6" s="330"/>
      <c r="OY6" s="330"/>
      <c r="OZ6" s="330"/>
      <c r="PA6" s="330"/>
      <c r="PB6" s="330"/>
      <c r="PC6" s="330"/>
      <c r="PD6" s="330"/>
      <c r="PE6" s="330"/>
      <c r="PF6" s="330"/>
      <c r="PG6" s="330"/>
      <c r="PH6" s="330"/>
      <c r="PI6" s="330"/>
      <c r="PJ6" s="330"/>
      <c r="PK6" s="330"/>
      <c r="PL6" s="330"/>
      <c r="PM6" s="330"/>
      <c r="PN6" s="330"/>
      <c r="PO6" s="330"/>
      <c r="PP6" s="330"/>
      <c r="PQ6" s="330"/>
      <c r="PR6" s="330"/>
      <c r="PS6" s="330"/>
      <c r="PT6" s="330"/>
      <c r="PU6" s="330"/>
      <c r="PV6" s="330"/>
      <c r="PW6" s="330"/>
      <c r="PX6" s="330"/>
      <c r="PY6" s="330"/>
      <c r="PZ6" s="330"/>
      <c r="QA6" s="330"/>
      <c r="QB6" s="330"/>
      <c r="QC6" s="330"/>
      <c r="QD6" s="330"/>
      <c r="QE6" s="330"/>
      <c r="QF6" s="330"/>
      <c r="QG6" s="330"/>
      <c r="QH6" s="330"/>
      <c r="QI6" s="330"/>
      <c r="QJ6" s="330"/>
      <c r="QK6" s="330"/>
      <c r="QL6" s="330"/>
      <c r="QM6" s="330"/>
      <c r="QN6" s="330"/>
      <c r="QO6" s="330"/>
      <c r="QP6" s="330"/>
      <c r="QQ6" s="330"/>
      <c r="QR6" s="330"/>
      <c r="QS6" s="330"/>
      <c r="QT6" s="330"/>
      <c r="QU6" s="330"/>
      <c r="QV6" s="330"/>
      <c r="QW6" s="330"/>
      <c r="QX6" s="330"/>
      <c r="QY6" s="330"/>
      <c r="QZ6" s="330"/>
      <c r="RA6" s="330"/>
      <c r="RB6" s="330"/>
      <c r="RC6" s="330"/>
      <c r="RD6" s="330"/>
      <c r="RE6" s="330"/>
      <c r="RF6" s="330"/>
      <c r="RG6" s="330"/>
      <c r="RH6" s="330"/>
      <c r="RI6" s="330"/>
      <c r="RJ6" s="330"/>
      <c r="RK6" s="330"/>
      <c r="RL6" s="330"/>
      <c r="RM6" s="330"/>
      <c r="RN6" s="330"/>
      <c r="RO6" s="330"/>
      <c r="RP6" s="330"/>
      <c r="RQ6" s="330"/>
      <c r="RR6" s="330"/>
      <c r="RS6" s="330"/>
      <c r="RT6" s="330"/>
      <c r="RU6" s="330"/>
      <c r="RV6" s="330"/>
      <c r="RW6" s="330"/>
      <c r="RX6" s="330"/>
      <c r="RY6" s="330"/>
      <c r="RZ6" s="330"/>
      <c r="SA6" s="330"/>
      <c r="SB6" s="330"/>
      <c r="SC6" s="330"/>
    </row>
    <row r="8" spans="1:497" ht="19.5" customHeight="1">
      <c r="I8" s="557"/>
    </row>
    <row r="9" spans="1:497" ht="19.5" customHeight="1">
      <c r="I9" s="557"/>
    </row>
    <row r="10" spans="1:497" s="276" customFormat="1" ht="19.5" customHeight="1">
      <c r="B10" s="414"/>
      <c r="C10" s="414"/>
      <c r="D10" s="414"/>
      <c r="E10" s="414"/>
      <c r="F10" s="414"/>
      <c r="G10" s="414"/>
      <c r="H10" s="414"/>
      <c r="I10" s="557"/>
      <c r="J10" s="540"/>
      <c r="K10" s="536"/>
      <c r="L10" s="536"/>
      <c r="M10" s="536"/>
      <c r="N10" s="540"/>
      <c r="O10" s="536"/>
      <c r="P10" s="536"/>
      <c r="Q10" s="536"/>
      <c r="R10" s="536"/>
      <c r="S10" s="536"/>
      <c r="T10" s="536"/>
      <c r="U10" s="536"/>
      <c r="V10" s="536"/>
      <c r="W10" s="536"/>
      <c r="X10" s="536"/>
      <c r="Y10" s="536"/>
      <c r="Z10" s="536"/>
      <c r="AA10" s="537"/>
      <c r="AB10" s="536"/>
      <c r="AC10" s="414"/>
      <c r="AD10" s="414"/>
    </row>
    <row r="11" spans="1:497" ht="19.5" customHeight="1">
      <c r="I11" s="557"/>
    </row>
    <row r="12" spans="1:497" ht="19.5" customHeight="1">
      <c r="I12" s="557"/>
      <c r="K12" s="342" t="s">
        <v>391</v>
      </c>
      <c r="L12" s="587">
        <v>0.56000000000000005</v>
      </c>
      <c r="U12" s="317"/>
    </row>
    <row r="13" spans="1:497" ht="19.5" customHeight="1">
      <c r="I13" s="557"/>
    </row>
    <row r="14" spans="1:497" ht="19.5" customHeight="1">
      <c r="I14" s="557"/>
    </row>
    <row r="15" spans="1:497" ht="19.5" customHeight="1"/>
    <row r="16" spans="1:497" ht="19.5" customHeight="1"/>
    <row r="17" spans="12:13" ht="19.5" customHeight="1">
      <c r="L17" s="342" t="s">
        <v>550</v>
      </c>
      <c r="M17" s="342" t="s">
        <v>557</v>
      </c>
    </row>
    <row r="18" spans="12:13" ht="19.5" customHeight="1">
      <c r="L18" s="342">
        <v>8740000</v>
      </c>
      <c r="M18" s="342">
        <v>2812669.9375999998</v>
      </c>
    </row>
    <row r="19" spans="12:13" ht="19.5" customHeight="1"/>
    <row r="20" spans="12:13" ht="19.5" customHeight="1"/>
    <row r="21" spans="12:13" ht="19.5" customHeight="1"/>
    <row r="22" spans="12:13" ht="19.5" customHeight="1"/>
    <row r="23" spans="12:13" ht="19.5" customHeight="1"/>
    <row r="24" spans="12:13" ht="19.5" customHeight="1"/>
    <row r="25" spans="12:13" ht="19.5" customHeight="1"/>
    <row r="26" spans="12:13" ht="19.5" customHeight="1"/>
    <row r="27" spans="12:13" ht="19.5" customHeight="1"/>
    <row r="28" spans="12:13" ht="19.5" customHeight="1"/>
    <row r="29" spans="12:13" ht="19.5" customHeight="1"/>
    <row r="30" spans="12:13" ht="19.5" customHeight="1"/>
    <row r="31" spans="12:13" ht="19.5" customHeight="1"/>
    <row r="32" spans="12:13" ht="19.5" customHeight="1"/>
    <row r="33" ht="19.5" customHeight="1"/>
  </sheetData>
  <conditionalFormatting sqref="E5">
    <cfRule type="notContainsBlanks" dxfId="83" priority="2">
      <formula>LEN(TRIM(E5))&gt;0</formula>
    </cfRule>
  </conditionalFormatting>
  <conditionalFormatting sqref="H5">
    <cfRule type="notContainsBlanks" dxfId="82" priority="1">
      <formula>LEN(TRIM(H5))&gt;0</formula>
    </cfRule>
  </conditionalFormatting>
  <dataValidations count="6">
    <dataValidation type="decimal" operator="greaterThanOrEqual" allowBlank="1" showInputMessage="1" sqref="I5">
      <formula1>0</formula1>
    </dataValidation>
    <dataValidation type="decimal" operator="greaterThan" allowBlank="1" showInputMessage="1" showErrorMessage="1" errorTitle="Overhead" error="Overhead must be greater than zero." sqref="O5">
      <formula1>0</formula1>
    </dataValidation>
    <dataValidation allowBlank="1" showErrorMessage="1" sqref="L5"/>
    <dataValidation type="decimal" operator="greaterThan" allowBlank="1" showInputMessage="1" showErrorMessage="1" errorTitle="Measure Life" error="Measure Life must be greater than zero." sqref="F5">
      <formula1>0</formula1>
    </dataValidation>
    <dataValidation allowBlank="1" showErrorMessage="1" prompt="_x000a__x000a_" sqref="W5"/>
    <dataValidation type="list" allowBlank="1" showInputMessage="1" showErrorMessage="1" sqref="H5">
      <formula1>INDIRECT($E5)</formula1>
    </dataValidation>
  </dataValidations>
  <hyperlinks>
    <hyperlink ref="A1" location="'Electric CE'!A1" display="Rtn to Summary"/>
  </hyperlinks>
  <pageMargins left="0.48" right="0.21" top="0.75" bottom="0.75" header="0.3" footer="0.3"/>
  <pageSetup paperSize="3" scale="43" orientation="landscape" cellComments="asDisplayed" r:id="rId1"/>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XG116"/>
  <sheetViews>
    <sheetView topLeftCell="S1" workbookViewId="0">
      <pane ySplit="4" topLeftCell="A5" activePane="bottomLeft" state="frozen"/>
      <selection pane="bottomLeft" activeCell="T19" sqref="T19"/>
    </sheetView>
  </sheetViews>
  <sheetFormatPr defaultColWidth="9.140625" defaultRowHeight="12.75"/>
  <cols>
    <col min="1" max="1" width="9.28515625" style="174" customWidth="1"/>
    <col min="2" max="2" width="12.85546875" style="148" customWidth="1"/>
    <col min="3" max="3" width="51.85546875" style="148" customWidth="1"/>
    <col min="4" max="5" width="11.5703125" style="148" customWidth="1"/>
    <col min="6" max="6" width="20.7109375" style="148" customWidth="1"/>
    <col min="7" max="7" width="11.42578125" style="148" customWidth="1"/>
    <col min="8" max="8" width="15" style="385" customWidth="1"/>
    <col min="9" max="9" width="15.140625" style="317" customWidth="1"/>
    <col min="10" max="10" width="14" style="317" customWidth="1"/>
    <col min="11" max="11" width="15.85546875" style="317" customWidth="1"/>
    <col min="12" max="12" width="14.140625" style="386" customWidth="1"/>
    <col min="13" max="15" width="14.7109375" style="317" customWidth="1"/>
    <col min="16" max="16" width="16.85546875" style="317" customWidth="1"/>
    <col min="17" max="17" width="17.85546875" style="317" customWidth="1"/>
    <col min="18" max="18" width="14.7109375" style="317" customWidth="1"/>
    <col min="19" max="19" width="17" style="318" customWidth="1"/>
    <col min="20" max="20" width="15" style="317" customWidth="1"/>
    <col min="21" max="21" width="13.28515625" style="317" customWidth="1"/>
    <col min="22" max="22" width="20" style="318" customWidth="1"/>
    <col min="23" max="23" width="17.140625" style="317" customWidth="1"/>
    <col min="24" max="24" width="17.5703125" style="317" customWidth="1"/>
    <col min="25" max="25" width="12.7109375" style="337" customWidth="1"/>
    <col min="26" max="26" width="19.42578125" style="318" customWidth="1"/>
    <col min="27" max="28" width="12.42578125" style="174" customWidth="1"/>
    <col min="29" max="630" width="9.140625" style="276"/>
    <col min="631" max="16384" width="9.140625" style="148"/>
  </cols>
  <sheetData>
    <row r="1" spans="1:631" ht="25.5">
      <c r="A1" s="384" t="s">
        <v>192</v>
      </c>
      <c r="B1" s="220" t="s">
        <v>411</v>
      </c>
      <c r="H1" s="716"/>
      <c r="I1" s="717"/>
      <c r="J1" s="717"/>
      <c r="L1" s="718"/>
    </row>
    <row r="2" spans="1:631">
      <c r="B2" s="295" t="s">
        <v>153</v>
      </c>
      <c r="C2" s="296">
        <f>'Electric CE'!C2</f>
        <v>7.8E-2</v>
      </c>
      <c r="N2" s="317" t="s">
        <v>425</v>
      </c>
    </row>
    <row r="3" spans="1:631" s="319" customFormat="1" ht="13.5" thickBot="1">
      <c r="A3" s="276"/>
      <c r="D3" s="59"/>
      <c r="E3" s="59"/>
      <c r="F3" s="715"/>
      <c r="G3" s="59"/>
      <c r="H3" s="320"/>
      <c r="I3" s="321"/>
      <c r="J3" s="321"/>
      <c r="K3" s="321"/>
      <c r="L3" s="387"/>
      <c r="M3" s="322"/>
      <c r="N3" s="322" t="s">
        <v>426</v>
      </c>
      <c r="O3" s="888" t="s">
        <v>427</v>
      </c>
      <c r="P3" s="323"/>
      <c r="Q3" s="317" t="s">
        <v>428</v>
      </c>
      <c r="R3" s="323"/>
      <c r="S3" s="888" t="s">
        <v>429</v>
      </c>
      <c r="T3" s="888" t="s">
        <v>543</v>
      </c>
      <c r="U3" s="324"/>
      <c r="V3" s="325"/>
      <c r="W3" s="388"/>
      <c r="X3" s="388"/>
      <c r="Y3" s="338"/>
      <c r="Z3" s="325"/>
      <c r="AA3" s="276"/>
      <c r="AB3" s="276"/>
      <c r="AC3" s="276"/>
      <c r="AD3" s="276"/>
      <c r="AE3" s="276"/>
      <c r="AF3" s="276"/>
      <c r="AG3" s="276"/>
      <c r="AH3" s="276"/>
      <c r="AI3" s="276"/>
      <c r="AJ3" s="276"/>
      <c r="AK3" s="276"/>
      <c r="AL3" s="276"/>
      <c r="AM3" s="276"/>
      <c r="AN3" s="276"/>
      <c r="AO3" s="276"/>
      <c r="AP3" s="276"/>
      <c r="AQ3" s="276"/>
      <c r="AR3" s="276"/>
      <c r="AS3" s="276"/>
      <c r="AT3" s="276"/>
      <c r="AU3" s="276"/>
      <c r="AV3" s="276"/>
      <c r="AW3" s="276"/>
      <c r="AX3" s="276"/>
      <c r="AY3" s="276"/>
      <c r="AZ3" s="276"/>
      <c r="BA3" s="276"/>
      <c r="BB3" s="276"/>
      <c r="BC3" s="276"/>
      <c r="BD3" s="276"/>
      <c r="BE3" s="276"/>
      <c r="BF3" s="276"/>
      <c r="BG3" s="276"/>
      <c r="BH3" s="276"/>
      <c r="BI3" s="276"/>
      <c r="BJ3" s="276"/>
      <c r="BK3" s="276"/>
      <c r="BL3" s="276"/>
      <c r="BM3" s="276"/>
      <c r="BN3" s="276"/>
      <c r="BO3" s="276"/>
      <c r="BP3" s="276"/>
      <c r="BQ3" s="276"/>
      <c r="BR3" s="276"/>
      <c r="BS3" s="276"/>
      <c r="BT3" s="276"/>
      <c r="BU3" s="276"/>
      <c r="BV3" s="276"/>
      <c r="BW3" s="276"/>
      <c r="BX3" s="276"/>
      <c r="BY3" s="276"/>
      <c r="BZ3" s="276"/>
      <c r="CA3" s="276"/>
      <c r="CB3" s="276"/>
      <c r="CC3" s="276"/>
      <c r="CD3" s="276"/>
      <c r="CE3" s="276"/>
      <c r="CF3" s="276"/>
      <c r="CG3" s="276"/>
      <c r="CH3" s="276"/>
      <c r="CI3" s="276"/>
      <c r="CJ3" s="276"/>
      <c r="CK3" s="276"/>
      <c r="CL3" s="276"/>
      <c r="CM3" s="276"/>
      <c r="CN3" s="276"/>
      <c r="CO3" s="276"/>
      <c r="CP3" s="276"/>
      <c r="CQ3" s="276"/>
      <c r="CR3" s="276"/>
      <c r="CS3" s="276"/>
      <c r="CT3" s="276"/>
      <c r="CU3" s="276"/>
      <c r="CV3" s="276"/>
      <c r="CW3" s="276"/>
      <c r="CX3" s="276"/>
      <c r="CY3" s="276"/>
      <c r="CZ3" s="276"/>
      <c r="DA3" s="276"/>
      <c r="DB3" s="276"/>
      <c r="DC3" s="276"/>
      <c r="DD3" s="276"/>
      <c r="DE3" s="276"/>
      <c r="DF3" s="276"/>
      <c r="DG3" s="276"/>
      <c r="DH3" s="276"/>
      <c r="DI3" s="276"/>
      <c r="DJ3" s="276"/>
      <c r="DK3" s="276"/>
      <c r="DL3" s="276"/>
      <c r="DM3" s="276"/>
      <c r="DN3" s="276"/>
      <c r="DO3" s="276"/>
      <c r="DP3" s="276"/>
      <c r="DQ3" s="276"/>
      <c r="DR3" s="276"/>
      <c r="DS3" s="276"/>
      <c r="DT3" s="276"/>
      <c r="DU3" s="276"/>
      <c r="DV3" s="276"/>
      <c r="DW3" s="276"/>
      <c r="DX3" s="276"/>
      <c r="DY3" s="276"/>
      <c r="DZ3" s="276"/>
      <c r="EA3" s="276"/>
      <c r="EB3" s="276"/>
      <c r="EC3" s="276"/>
      <c r="ED3" s="276"/>
      <c r="EE3" s="276"/>
      <c r="EF3" s="276"/>
      <c r="EG3" s="276"/>
      <c r="EH3" s="276"/>
      <c r="EI3" s="276"/>
      <c r="EJ3" s="276"/>
      <c r="EK3" s="276"/>
      <c r="EL3" s="276"/>
      <c r="EM3" s="276"/>
      <c r="EN3" s="276"/>
      <c r="EO3" s="276"/>
      <c r="EP3" s="276"/>
      <c r="EQ3" s="276"/>
      <c r="ER3" s="276"/>
      <c r="ES3" s="276"/>
      <c r="ET3" s="276"/>
      <c r="EU3" s="276"/>
      <c r="EV3" s="276"/>
      <c r="EW3" s="276"/>
      <c r="EX3" s="276"/>
      <c r="EY3" s="276"/>
      <c r="EZ3" s="276"/>
      <c r="FA3" s="276"/>
      <c r="FB3" s="276"/>
      <c r="FC3" s="276"/>
      <c r="FD3" s="276"/>
      <c r="FE3" s="276"/>
      <c r="FF3" s="276"/>
      <c r="FG3" s="276"/>
      <c r="FH3" s="276"/>
      <c r="FI3" s="276"/>
      <c r="FJ3" s="276"/>
      <c r="FK3" s="276"/>
      <c r="FL3" s="276"/>
      <c r="FM3" s="276"/>
      <c r="FN3" s="276"/>
      <c r="FO3" s="276"/>
      <c r="FP3" s="276"/>
      <c r="FQ3" s="276"/>
      <c r="FR3" s="276"/>
      <c r="FS3" s="276"/>
      <c r="FT3" s="276"/>
      <c r="FU3" s="276"/>
      <c r="FV3" s="276"/>
      <c r="FW3" s="276"/>
      <c r="FX3" s="276"/>
      <c r="FY3" s="276"/>
      <c r="FZ3" s="276"/>
      <c r="GA3" s="276"/>
      <c r="GB3" s="276"/>
      <c r="GC3" s="276"/>
      <c r="GD3" s="276"/>
      <c r="GE3" s="276"/>
      <c r="GF3" s="276"/>
      <c r="GG3" s="276"/>
      <c r="GH3" s="276"/>
      <c r="GI3" s="276"/>
      <c r="GJ3" s="276"/>
      <c r="GK3" s="276"/>
      <c r="GL3" s="276"/>
      <c r="GM3" s="276"/>
      <c r="GN3" s="276"/>
      <c r="GO3" s="276"/>
      <c r="GP3" s="276"/>
      <c r="GQ3" s="276"/>
      <c r="GR3" s="276"/>
      <c r="GS3" s="276"/>
      <c r="GT3" s="276"/>
      <c r="GU3" s="276"/>
      <c r="GV3" s="276"/>
      <c r="GW3" s="276"/>
      <c r="GX3" s="276"/>
      <c r="GY3" s="276"/>
      <c r="GZ3" s="276"/>
      <c r="HA3" s="276"/>
      <c r="HB3" s="276"/>
      <c r="HC3" s="276"/>
      <c r="HD3" s="276"/>
      <c r="HE3" s="276"/>
      <c r="HF3" s="276"/>
      <c r="HG3" s="276"/>
      <c r="HH3" s="276"/>
      <c r="HI3" s="276"/>
      <c r="HJ3" s="276"/>
      <c r="HK3" s="276"/>
      <c r="HL3" s="276"/>
      <c r="HM3" s="276"/>
      <c r="HN3" s="276"/>
      <c r="HO3" s="276"/>
      <c r="HP3" s="276"/>
      <c r="HQ3" s="276"/>
      <c r="HR3" s="276"/>
      <c r="HS3" s="276"/>
      <c r="HT3" s="276"/>
      <c r="HU3" s="276"/>
      <c r="HV3" s="276"/>
      <c r="HW3" s="276"/>
      <c r="HX3" s="276"/>
      <c r="HY3" s="276"/>
      <c r="HZ3" s="276"/>
      <c r="IA3" s="276"/>
      <c r="IB3" s="276"/>
      <c r="IC3" s="276"/>
      <c r="ID3" s="276"/>
      <c r="IE3" s="276"/>
      <c r="IF3" s="276"/>
      <c r="IG3" s="276"/>
      <c r="IH3" s="276"/>
      <c r="II3" s="276"/>
      <c r="IJ3" s="276"/>
      <c r="IK3" s="276"/>
      <c r="IL3" s="276"/>
      <c r="IM3" s="276"/>
      <c r="IN3" s="276"/>
      <c r="IO3" s="276"/>
      <c r="IP3" s="276"/>
      <c r="IQ3" s="276"/>
      <c r="IR3" s="276"/>
      <c r="IS3" s="276"/>
      <c r="IT3" s="276"/>
      <c r="IU3" s="276"/>
      <c r="IV3" s="276"/>
      <c r="IW3" s="276"/>
      <c r="IX3" s="276"/>
      <c r="IY3" s="276"/>
      <c r="IZ3" s="276"/>
      <c r="JA3" s="276"/>
      <c r="JB3" s="276"/>
      <c r="JC3" s="276"/>
      <c r="JD3" s="276"/>
      <c r="JE3" s="276"/>
      <c r="JF3" s="276"/>
      <c r="JG3" s="276"/>
      <c r="JH3" s="276"/>
      <c r="JI3" s="276"/>
      <c r="JJ3" s="276"/>
      <c r="JK3" s="276"/>
      <c r="JL3" s="276"/>
      <c r="JM3" s="276"/>
      <c r="JN3" s="276"/>
      <c r="JO3" s="276"/>
      <c r="JP3" s="276"/>
      <c r="JQ3" s="276"/>
      <c r="JR3" s="276"/>
      <c r="JS3" s="276"/>
      <c r="JT3" s="276"/>
      <c r="JU3" s="276"/>
      <c r="JV3" s="276"/>
      <c r="JW3" s="276"/>
      <c r="JX3" s="276"/>
      <c r="JY3" s="276"/>
      <c r="JZ3" s="276"/>
      <c r="KA3" s="276"/>
      <c r="KB3" s="276"/>
      <c r="KC3" s="276"/>
      <c r="KD3" s="276"/>
      <c r="KE3" s="276"/>
      <c r="KF3" s="276"/>
      <c r="KG3" s="276"/>
      <c r="KH3" s="276"/>
      <c r="KI3" s="276"/>
      <c r="KJ3" s="276"/>
      <c r="KK3" s="276"/>
      <c r="KL3" s="276"/>
      <c r="KM3" s="276"/>
      <c r="KN3" s="276"/>
      <c r="KO3" s="276"/>
      <c r="KP3" s="276"/>
      <c r="KQ3" s="276"/>
      <c r="KR3" s="276"/>
      <c r="KS3" s="276"/>
      <c r="KT3" s="276"/>
      <c r="KU3" s="276"/>
      <c r="KV3" s="276"/>
      <c r="KW3" s="276"/>
      <c r="KX3" s="276"/>
      <c r="KY3" s="276"/>
      <c r="KZ3" s="276"/>
      <c r="LA3" s="276"/>
      <c r="LB3" s="276"/>
      <c r="LC3" s="276"/>
      <c r="LD3" s="276"/>
      <c r="LE3" s="276"/>
      <c r="LF3" s="276"/>
      <c r="LG3" s="276"/>
      <c r="LH3" s="276"/>
      <c r="LI3" s="276"/>
      <c r="LJ3" s="276"/>
      <c r="LK3" s="276"/>
      <c r="LL3" s="276"/>
      <c r="LM3" s="276"/>
      <c r="LN3" s="276"/>
      <c r="LO3" s="276"/>
      <c r="LP3" s="276"/>
      <c r="LQ3" s="276"/>
      <c r="LR3" s="276"/>
      <c r="LS3" s="276"/>
      <c r="LT3" s="276"/>
      <c r="LU3" s="276"/>
      <c r="LV3" s="276"/>
      <c r="LW3" s="276"/>
      <c r="LX3" s="276"/>
      <c r="LY3" s="276"/>
      <c r="LZ3" s="276"/>
      <c r="MA3" s="276"/>
      <c r="MB3" s="276"/>
      <c r="MC3" s="276"/>
      <c r="MD3" s="276"/>
      <c r="ME3" s="276"/>
      <c r="MF3" s="276"/>
      <c r="MG3" s="276"/>
      <c r="MH3" s="276"/>
      <c r="MI3" s="276"/>
      <c r="MJ3" s="276"/>
      <c r="MK3" s="276"/>
      <c r="ML3" s="276"/>
      <c r="MM3" s="276"/>
      <c r="MN3" s="276"/>
      <c r="MO3" s="276"/>
      <c r="MP3" s="276"/>
      <c r="MQ3" s="276"/>
      <c r="MR3" s="276"/>
      <c r="MS3" s="276"/>
      <c r="MT3" s="276"/>
      <c r="MU3" s="276"/>
      <c r="MV3" s="276"/>
      <c r="MW3" s="276"/>
      <c r="MX3" s="276"/>
      <c r="MY3" s="276"/>
      <c r="MZ3" s="276"/>
      <c r="NA3" s="276"/>
      <c r="NB3" s="276"/>
      <c r="NC3" s="276"/>
      <c r="ND3" s="276"/>
      <c r="NE3" s="276"/>
      <c r="NF3" s="276"/>
      <c r="NG3" s="276"/>
      <c r="NH3" s="276"/>
      <c r="NI3" s="276"/>
      <c r="NJ3" s="276"/>
      <c r="NK3" s="276"/>
      <c r="NL3" s="276"/>
      <c r="NM3" s="276"/>
      <c r="NN3" s="276"/>
      <c r="NO3" s="276"/>
      <c r="NP3" s="276"/>
      <c r="NQ3" s="276"/>
      <c r="NR3" s="276"/>
      <c r="NS3" s="276"/>
      <c r="NT3" s="276"/>
      <c r="NU3" s="276"/>
      <c r="NV3" s="276"/>
      <c r="NW3" s="276"/>
      <c r="NX3" s="276"/>
      <c r="NY3" s="276"/>
      <c r="NZ3" s="276"/>
      <c r="OA3" s="276"/>
      <c r="OB3" s="276"/>
      <c r="OC3" s="276"/>
      <c r="OD3" s="276"/>
      <c r="OE3" s="276"/>
      <c r="OF3" s="276"/>
      <c r="OG3" s="276"/>
      <c r="OH3" s="276"/>
      <c r="OI3" s="276"/>
      <c r="OJ3" s="276"/>
      <c r="OK3" s="276"/>
      <c r="OL3" s="276"/>
      <c r="OM3" s="276"/>
      <c r="ON3" s="276"/>
      <c r="OO3" s="276"/>
      <c r="OP3" s="276"/>
      <c r="OQ3" s="276"/>
      <c r="OR3" s="276"/>
      <c r="OS3" s="276"/>
      <c r="OT3" s="276"/>
      <c r="OU3" s="276"/>
      <c r="OV3" s="276"/>
      <c r="OW3" s="276"/>
      <c r="OX3" s="276"/>
      <c r="OY3" s="276"/>
      <c r="OZ3" s="276"/>
      <c r="PA3" s="276"/>
      <c r="PB3" s="276"/>
      <c r="PC3" s="276"/>
      <c r="PD3" s="276"/>
      <c r="PE3" s="276"/>
      <c r="PF3" s="276"/>
      <c r="PG3" s="276"/>
      <c r="PH3" s="276"/>
      <c r="PI3" s="276"/>
      <c r="PJ3" s="276"/>
      <c r="PK3" s="276"/>
      <c r="PL3" s="276"/>
      <c r="PM3" s="276"/>
      <c r="PN3" s="276"/>
      <c r="PO3" s="276"/>
      <c r="PP3" s="276"/>
      <c r="PQ3" s="276"/>
      <c r="PR3" s="276"/>
      <c r="PS3" s="276"/>
      <c r="PT3" s="276"/>
      <c r="PU3" s="276"/>
      <c r="PV3" s="276"/>
      <c r="PW3" s="276"/>
      <c r="PX3" s="276"/>
      <c r="PY3" s="276"/>
      <c r="PZ3" s="276"/>
      <c r="QA3" s="276"/>
      <c r="QB3" s="276"/>
      <c r="QC3" s="276"/>
      <c r="QD3" s="276"/>
      <c r="QE3" s="276"/>
      <c r="QF3" s="276"/>
      <c r="QG3" s="276"/>
      <c r="QH3" s="276"/>
      <c r="QI3" s="276"/>
      <c r="QJ3" s="276"/>
      <c r="QK3" s="276"/>
      <c r="QL3" s="276"/>
      <c r="QM3" s="276"/>
      <c r="QN3" s="276"/>
      <c r="QO3" s="276"/>
      <c r="QP3" s="276"/>
      <c r="QQ3" s="276"/>
      <c r="QR3" s="276"/>
      <c r="QS3" s="276"/>
      <c r="QT3" s="276"/>
      <c r="QU3" s="276"/>
      <c r="QV3" s="276"/>
      <c r="QW3" s="276"/>
      <c r="QX3" s="276"/>
      <c r="QY3" s="276"/>
      <c r="QZ3" s="276"/>
      <c r="RA3" s="276"/>
      <c r="RB3" s="276"/>
      <c r="RC3" s="276"/>
      <c r="RD3" s="276"/>
      <c r="RE3" s="276"/>
      <c r="RF3" s="276"/>
      <c r="RG3" s="276"/>
      <c r="RH3" s="276"/>
      <c r="RI3" s="276"/>
      <c r="RJ3" s="276"/>
      <c r="RK3" s="276"/>
      <c r="RL3" s="276"/>
      <c r="RM3" s="276"/>
      <c r="RN3" s="276"/>
      <c r="RO3" s="276"/>
      <c r="RP3" s="276"/>
      <c r="RQ3" s="276"/>
      <c r="RR3" s="276"/>
      <c r="RS3" s="276"/>
      <c r="RT3" s="276"/>
      <c r="RU3" s="276"/>
      <c r="RV3" s="276"/>
      <c r="RW3" s="276"/>
      <c r="RX3" s="276"/>
      <c r="RY3" s="276"/>
      <c r="RZ3" s="276"/>
      <c r="SA3" s="276"/>
      <c r="SB3" s="276"/>
      <c r="SC3" s="276"/>
      <c r="SD3" s="276"/>
      <c r="SE3" s="276"/>
      <c r="SF3" s="276"/>
      <c r="SG3" s="276"/>
      <c r="SH3" s="276"/>
      <c r="SI3" s="276"/>
      <c r="SJ3" s="276"/>
      <c r="SK3" s="276"/>
      <c r="SL3" s="276"/>
      <c r="SM3" s="276"/>
      <c r="SN3" s="276"/>
      <c r="SO3" s="276"/>
      <c r="SP3" s="276"/>
      <c r="SQ3" s="276"/>
      <c r="SR3" s="276"/>
      <c r="SS3" s="276"/>
      <c r="ST3" s="276"/>
      <c r="SU3" s="276"/>
      <c r="SV3" s="276"/>
      <c r="SW3" s="276"/>
      <c r="SX3" s="276"/>
      <c r="SY3" s="276"/>
      <c r="SZ3" s="276"/>
      <c r="TA3" s="276"/>
      <c r="TB3" s="276"/>
      <c r="TC3" s="276"/>
      <c r="TD3" s="276"/>
      <c r="TE3" s="276"/>
      <c r="TF3" s="276"/>
      <c r="TG3" s="276"/>
      <c r="TH3" s="276"/>
      <c r="TI3" s="276"/>
      <c r="TJ3" s="276"/>
      <c r="TK3" s="276"/>
      <c r="TL3" s="276"/>
      <c r="TM3" s="276"/>
      <c r="TN3" s="276"/>
      <c r="TO3" s="276"/>
      <c r="TP3" s="276"/>
      <c r="TQ3" s="276"/>
      <c r="TR3" s="276"/>
      <c r="TS3" s="276"/>
      <c r="TT3" s="276"/>
      <c r="TU3" s="276"/>
      <c r="TV3" s="276"/>
      <c r="TW3" s="276"/>
      <c r="TX3" s="276"/>
      <c r="TY3" s="276"/>
      <c r="TZ3" s="276"/>
      <c r="UA3" s="276"/>
      <c r="UB3" s="276"/>
      <c r="UC3" s="276"/>
      <c r="UD3" s="276"/>
      <c r="UE3" s="276"/>
      <c r="UF3" s="276"/>
      <c r="UG3" s="276"/>
      <c r="UH3" s="276"/>
      <c r="UI3" s="276"/>
      <c r="UJ3" s="276"/>
      <c r="UK3" s="276"/>
      <c r="UL3" s="276"/>
      <c r="UM3" s="276"/>
      <c r="UN3" s="276"/>
      <c r="UO3" s="276"/>
      <c r="UP3" s="276"/>
      <c r="UQ3" s="276"/>
      <c r="UR3" s="276"/>
      <c r="US3" s="276"/>
      <c r="UT3" s="276"/>
      <c r="UU3" s="276"/>
      <c r="UV3" s="276"/>
      <c r="UW3" s="276"/>
      <c r="UX3" s="276"/>
      <c r="UY3" s="276"/>
      <c r="UZ3" s="276"/>
      <c r="VA3" s="276"/>
      <c r="VB3" s="276"/>
      <c r="VC3" s="276"/>
      <c r="VD3" s="276"/>
      <c r="VE3" s="276"/>
      <c r="VF3" s="276"/>
      <c r="VG3" s="276"/>
      <c r="VH3" s="276"/>
      <c r="VI3" s="276"/>
      <c r="VJ3" s="276"/>
      <c r="VK3" s="276"/>
      <c r="VL3" s="276"/>
      <c r="VM3" s="276"/>
      <c r="VN3" s="276"/>
      <c r="VO3" s="276"/>
      <c r="VP3" s="276"/>
      <c r="VQ3" s="276"/>
      <c r="VR3" s="276"/>
      <c r="VS3" s="276"/>
      <c r="VT3" s="276"/>
      <c r="VU3" s="276"/>
      <c r="VV3" s="276"/>
      <c r="VW3" s="276"/>
      <c r="VX3" s="276"/>
      <c r="VY3" s="276"/>
      <c r="VZ3" s="276"/>
      <c r="WA3" s="276"/>
      <c r="WB3" s="276"/>
      <c r="WC3" s="276"/>
      <c r="WD3" s="276"/>
      <c r="WE3" s="276"/>
      <c r="WF3" s="276"/>
      <c r="WG3" s="276"/>
      <c r="WH3" s="276"/>
      <c r="WI3" s="276"/>
      <c r="WJ3" s="276"/>
      <c r="WK3" s="276"/>
      <c r="WL3" s="276"/>
      <c r="WM3" s="276"/>
      <c r="WN3" s="276"/>
      <c r="WO3" s="276"/>
      <c r="WP3" s="276"/>
      <c r="WQ3" s="276"/>
      <c r="WR3" s="276"/>
      <c r="WS3" s="276"/>
      <c r="WT3" s="276"/>
      <c r="WU3" s="276"/>
      <c r="WV3" s="276"/>
      <c r="WW3" s="276"/>
      <c r="WX3" s="276"/>
      <c r="WY3" s="276"/>
      <c r="WZ3" s="276"/>
      <c r="XA3" s="276"/>
      <c r="XB3" s="276"/>
      <c r="XC3" s="276"/>
      <c r="XD3" s="276"/>
      <c r="XE3" s="276"/>
      <c r="XF3" s="276"/>
    </row>
    <row r="4" spans="1:631" ht="38.25">
      <c r="B4" s="403" t="s">
        <v>208</v>
      </c>
      <c r="C4" s="404" t="s">
        <v>141</v>
      </c>
      <c r="D4" s="404" t="s">
        <v>1</v>
      </c>
      <c r="E4" s="404" t="s">
        <v>87</v>
      </c>
      <c r="F4" s="404" t="s">
        <v>4</v>
      </c>
      <c r="G4" s="404" t="s">
        <v>41</v>
      </c>
      <c r="H4" s="335" t="s">
        <v>149</v>
      </c>
      <c r="I4" s="405" t="s">
        <v>46</v>
      </c>
      <c r="J4" s="405" t="s">
        <v>48</v>
      </c>
      <c r="K4" s="405" t="s">
        <v>82</v>
      </c>
      <c r="L4" s="406" t="s">
        <v>43</v>
      </c>
      <c r="M4" s="405" t="s">
        <v>8</v>
      </c>
      <c r="N4" s="405" t="s">
        <v>202</v>
      </c>
      <c r="O4" s="405" t="s">
        <v>430</v>
      </c>
      <c r="P4" s="405" t="s">
        <v>207</v>
      </c>
      <c r="Q4" s="405" t="s">
        <v>49</v>
      </c>
      <c r="R4" s="405" t="s">
        <v>9</v>
      </c>
      <c r="S4" s="405" t="s">
        <v>148</v>
      </c>
      <c r="T4" s="405" t="s">
        <v>5</v>
      </c>
      <c r="U4" s="405" t="s">
        <v>7</v>
      </c>
      <c r="V4" s="405" t="s">
        <v>134</v>
      </c>
      <c r="W4" s="405" t="s">
        <v>10</v>
      </c>
      <c r="X4" s="405" t="s">
        <v>11</v>
      </c>
      <c r="Y4" s="407" t="s">
        <v>209</v>
      </c>
      <c r="Z4" s="405" t="s">
        <v>133</v>
      </c>
      <c r="AA4" s="404" t="s">
        <v>83</v>
      </c>
      <c r="AB4" s="404" t="s">
        <v>6</v>
      </c>
      <c r="AC4" s="398">
        <v>0.96989731243546007</v>
      </c>
      <c r="AD4" s="398">
        <v>1.2934391758630071</v>
      </c>
    </row>
    <row r="5" spans="1:631" s="392" customFormat="1">
      <c r="A5" s="389"/>
      <c r="B5" s="526" t="s">
        <v>206</v>
      </c>
      <c r="C5" s="824" t="s">
        <v>217</v>
      </c>
      <c r="D5" s="841"/>
      <c r="E5" s="329">
        <f t="shared" ref="E5:E36" si="0">(L5/$L$103)*D5</f>
        <v>0</v>
      </c>
      <c r="F5" s="842"/>
      <c r="G5" s="727">
        <v>0</v>
      </c>
      <c r="H5" s="826">
        <v>0</v>
      </c>
      <c r="I5" s="848"/>
      <c r="J5" s="848"/>
      <c r="K5" s="393">
        <f>J5-I5</f>
        <v>0</v>
      </c>
      <c r="L5" s="394">
        <f t="shared" ref="L5:L68" si="1">H5*G5</f>
        <v>0</v>
      </c>
      <c r="M5" s="852"/>
      <c r="N5" s="393"/>
      <c r="O5" s="395">
        <f>I5*G5+N5</f>
        <v>0</v>
      </c>
      <c r="P5" s="395">
        <f t="shared" ref="P5:P68" si="2">K5*G5</f>
        <v>0</v>
      </c>
      <c r="Q5" s="395">
        <f>J5*G5</f>
        <v>0</v>
      </c>
      <c r="R5" s="395"/>
      <c r="S5" s="396">
        <f>M5+O5</f>
        <v>0</v>
      </c>
      <c r="T5" s="395">
        <f>M5+Q5</f>
        <v>0</v>
      </c>
      <c r="U5" s="848"/>
      <c r="V5" s="396">
        <f>S5/(1+ElecDiscountRate)^1</f>
        <v>0</v>
      </c>
      <c r="W5" s="395">
        <f>T5/(1+ElecDiscountRate)^1</f>
        <v>0</v>
      </c>
      <c r="X5" s="395">
        <f>-PV(ElecDiscountRate,D5,U5)*G5</f>
        <v>0</v>
      </c>
      <c r="Y5" s="397">
        <f t="shared" ref="Y5:Y36" si="3">IF(L5=0,0,(HLOOKUP(F5,ElecACWithoutCC,D5+1,FALSE)))</f>
        <v>0</v>
      </c>
      <c r="Z5" s="396">
        <f t="shared" ref="Z5:Z68" si="4">Y5*L5</f>
        <v>0</v>
      </c>
      <c r="AA5" s="398" t="str">
        <f>IFERROR(Z5/V5,"")</f>
        <v/>
      </c>
      <c r="AB5" s="399" t="str">
        <f>IFERROR(((Z5*1.1)+(X5))/W5,"")</f>
        <v/>
      </c>
      <c r="AC5" s="398"/>
      <c r="AD5" s="398"/>
      <c r="AE5" s="390"/>
      <c r="AF5" s="390">
        <v>4694885.9321897663</v>
      </c>
      <c r="AG5" s="390"/>
      <c r="AH5" s="390"/>
      <c r="AI5" s="390"/>
      <c r="AJ5" s="390"/>
      <c r="AK5" s="390"/>
      <c r="AL5" s="390"/>
      <c r="AM5" s="390"/>
      <c r="AN5" s="390"/>
      <c r="AO5" s="390"/>
      <c r="AP5" s="390"/>
      <c r="AQ5" s="390"/>
      <c r="AR5" s="390"/>
      <c r="AS5" s="390"/>
      <c r="AT5" s="390"/>
      <c r="AU5" s="390"/>
      <c r="AV5" s="390"/>
      <c r="AW5" s="390"/>
      <c r="AX5" s="390"/>
      <c r="AY5" s="390"/>
      <c r="AZ5" s="390"/>
      <c r="BA5" s="390"/>
      <c r="BB5" s="390"/>
      <c r="BC5" s="390"/>
      <c r="BD5" s="390"/>
      <c r="BE5" s="390"/>
      <c r="BF5" s="390"/>
      <c r="BG5" s="390"/>
      <c r="BH5" s="390"/>
      <c r="BI5" s="390"/>
      <c r="BJ5" s="390"/>
      <c r="BK5" s="390"/>
      <c r="BL5" s="390"/>
      <c r="BM5" s="390"/>
      <c r="BN5" s="390"/>
      <c r="BO5" s="390"/>
      <c r="BP5" s="390"/>
      <c r="BQ5" s="390"/>
      <c r="BR5" s="390"/>
      <c r="BS5" s="390"/>
      <c r="BT5" s="390"/>
      <c r="BU5" s="390"/>
      <c r="BV5" s="390"/>
      <c r="BW5" s="390"/>
      <c r="BX5" s="390"/>
      <c r="BY5" s="390"/>
      <c r="BZ5" s="390"/>
      <c r="CA5" s="390"/>
      <c r="CB5" s="390"/>
      <c r="CC5" s="390"/>
      <c r="CD5" s="390"/>
      <c r="CE5" s="390"/>
      <c r="CF5" s="390"/>
      <c r="CG5" s="390"/>
      <c r="CH5" s="390"/>
      <c r="CI5" s="390"/>
      <c r="CJ5" s="390"/>
      <c r="CK5" s="390"/>
      <c r="CL5" s="390"/>
      <c r="CM5" s="390"/>
      <c r="CN5" s="390"/>
      <c r="CO5" s="390"/>
      <c r="CP5" s="390"/>
      <c r="CQ5" s="390"/>
      <c r="CR5" s="390"/>
      <c r="CS5" s="390"/>
      <c r="CT5" s="390"/>
      <c r="CU5" s="390"/>
      <c r="CV5" s="390"/>
      <c r="CW5" s="390"/>
      <c r="CX5" s="390"/>
      <c r="CY5" s="390"/>
      <c r="CZ5" s="390"/>
      <c r="DA5" s="390"/>
      <c r="DB5" s="390"/>
      <c r="DC5" s="390"/>
      <c r="DD5" s="390"/>
      <c r="DE5" s="390"/>
      <c r="DF5" s="390"/>
      <c r="DG5" s="390"/>
      <c r="DH5" s="390"/>
      <c r="DI5" s="390"/>
      <c r="DJ5" s="390"/>
      <c r="DK5" s="390"/>
      <c r="DL5" s="390"/>
      <c r="DM5" s="390"/>
      <c r="DN5" s="390"/>
      <c r="DO5" s="390"/>
      <c r="DP5" s="390"/>
      <c r="DQ5" s="390"/>
      <c r="DR5" s="390"/>
      <c r="DS5" s="390"/>
      <c r="DT5" s="390"/>
      <c r="DU5" s="390"/>
      <c r="DV5" s="390"/>
      <c r="DW5" s="390"/>
      <c r="DX5" s="390"/>
      <c r="DY5" s="390"/>
      <c r="DZ5" s="390"/>
      <c r="EA5" s="390"/>
      <c r="EB5" s="390"/>
      <c r="EC5" s="390"/>
      <c r="ED5" s="390"/>
      <c r="EE5" s="390"/>
      <c r="EF5" s="390"/>
      <c r="EG5" s="390"/>
      <c r="EH5" s="390"/>
      <c r="EI5" s="390"/>
      <c r="EJ5" s="390"/>
      <c r="EK5" s="390"/>
      <c r="EL5" s="390"/>
      <c r="EM5" s="390"/>
      <c r="EN5" s="390"/>
      <c r="EO5" s="390"/>
      <c r="EP5" s="390"/>
      <c r="EQ5" s="390"/>
      <c r="ER5" s="390"/>
      <c r="ES5" s="390"/>
      <c r="ET5" s="390"/>
      <c r="EU5" s="390"/>
      <c r="EV5" s="390"/>
      <c r="EW5" s="390"/>
      <c r="EX5" s="390"/>
      <c r="EY5" s="390"/>
      <c r="EZ5" s="390"/>
      <c r="FA5" s="390"/>
      <c r="FB5" s="390"/>
      <c r="FC5" s="390"/>
      <c r="FD5" s="390"/>
      <c r="FE5" s="390"/>
      <c r="FF5" s="390"/>
      <c r="FG5" s="390"/>
      <c r="FH5" s="390"/>
      <c r="FI5" s="390"/>
      <c r="FJ5" s="390"/>
      <c r="FK5" s="390"/>
      <c r="FL5" s="390"/>
      <c r="FM5" s="390"/>
      <c r="FN5" s="390"/>
      <c r="FO5" s="390"/>
      <c r="FP5" s="390"/>
      <c r="FQ5" s="390"/>
      <c r="FR5" s="390"/>
      <c r="FS5" s="390"/>
      <c r="FT5" s="390"/>
      <c r="FU5" s="390"/>
      <c r="FV5" s="390"/>
      <c r="FW5" s="390"/>
      <c r="FX5" s="390"/>
      <c r="FY5" s="390"/>
      <c r="FZ5" s="390"/>
      <c r="GA5" s="390"/>
      <c r="GB5" s="390"/>
      <c r="GC5" s="390"/>
      <c r="GD5" s="390"/>
      <c r="GE5" s="390"/>
      <c r="GF5" s="390"/>
      <c r="GG5" s="390"/>
      <c r="GH5" s="390"/>
      <c r="GI5" s="390"/>
      <c r="GJ5" s="390"/>
      <c r="GK5" s="390"/>
      <c r="GL5" s="390"/>
      <c r="GM5" s="390"/>
      <c r="GN5" s="390"/>
      <c r="GO5" s="390"/>
      <c r="GP5" s="390"/>
      <c r="GQ5" s="390"/>
      <c r="GR5" s="390"/>
      <c r="GS5" s="390"/>
      <c r="GT5" s="390"/>
      <c r="GU5" s="390"/>
      <c r="GV5" s="390"/>
      <c r="GW5" s="390"/>
      <c r="GX5" s="390"/>
      <c r="GY5" s="390"/>
      <c r="GZ5" s="390"/>
      <c r="HA5" s="390"/>
      <c r="HB5" s="390"/>
      <c r="HC5" s="390"/>
      <c r="HD5" s="390"/>
      <c r="HE5" s="390"/>
      <c r="HF5" s="390"/>
      <c r="HG5" s="390"/>
      <c r="HH5" s="390"/>
      <c r="HI5" s="390"/>
      <c r="HJ5" s="390"/>
      <c r="HK5" s="390"/>
      <c r="HL5" s="390"/>
      <c r="HM5" s="390"/>
      <c r="HN5" s="390"/>
      <c r="HO5" s="390"/>
      <c r="HP5" s="390"/>
      <c r="HQ5" s="390"/>
      <c r="HR5" s="390"/>
      <c r="HS5" s="390"/>
      <c r="HT5" s="390"/>
      <c r="HU5" s="390"/>
      <c r="HV5" s="390"/>
      <c r="HW5" s="390"/>
      <c r="HX5" s="390"/>
      <c r="HY5" s="390"/>
      <c r="HZ5" s="390"/>
      <c r="IA5" s="390"/>
      <c r="IB5" s="390"/>
      <c r="IC5" s="390"/>
      <c r="ID5" s="390"/>
      <c r="IE5" s="390"/>
      <c r="IF5" s="390"/>
      <c r="IG5" s="390"/>
      <c r="IH5" s="390"/>
      <c r="II5" s="390"/>
      <c r="IJ5" s="390"/>
      <c r="IK5" s="390"/>
      <c r="IL5" s="390"/>
      <c r="IM5" s="390"/>
      <c r="IN5" s="390"/>
      <c r="IO5" s="390"/>
      <c r="IP5" s="390"/>
      <c r="IQ5" s="390"/>
      <c r="IR5" s="390"/>
      <c r="IS5" s="390"/>
      <c r="IT5" s="390"/>
      <c r="IU5" s="390"/>
      <c r="IV5" s="390"/>
      <c r="IW5" s="390"/>
      <c r="IX5" s="390"/>
      <c r="IY5" s="390"/>
      <c r="IZ5" s="390"/>
      <c r="JA5" s="390"/>
      <c r="JB5" s="390"/>
      <c r="JC5" s="390"/>
      <c r="JD5" s="390"/>
      <c r="JE5" s="390"/>
      <c r="JF5" s="390"/>
      <c r="JG5" s="390"/>
      <c r="JH5" s="390"/>
      <c r="JI5" s="390"/>
      <c r="JJ5" s="390"/>
      <c r="JK5" s="390"/>
      <c r="JL5" s="390"/>
      <c r="JM5" s="390"/>
      <c r="JN5" s="390"/>
      <c r="JO5" s="390"/>
      <c r="JP5" s="390"/>
      <c r="JQ5" s="390"/>
      <c r="JR5" s="390"/>
      <c r="JS5" s="390"/>
      <c r="JT5" s="390"/>
      <c r="JU5" s="390"/>
      <c r="JV5" s="390"/>
      <c r="JW5" s="390"/>
      <c r="JX5" s="390"/>
      <c r="JY5" s="390"/>
      <c r="JZ5" s="390"/>
      <c r="KA5" s="390"/>
      <c r="KB5" s="390"/>
      <c r="KC5" s="390"/>
      <c r="KD5" s="390"/>
      <c r="KE5" s="390"/>
      <c r="KF5" s="390"/>
      <c r="KG5" s="390"/>
      <c r="KH5" s="390"/>
      <c r="KI5" s="390"/>
      <c r="KJ5" s="390"/>
      <c r="KK5" s="390"/>
      <c r="KL5" s="390"/>
      <c r="KM5" s="390"/>
      <c r="KN5" s="390"/>
      <c r="KO5" s="390"/>
      <c r="KP5" s="390"/>
      <c r="KQ5" s="390"/>
      <c r="KR5" s="390"/>
      <c r="KS5" s="390"/>
      <c r="KT5" s="390"/>
      <c r="KU5" s="390"/>
      <c r="KV5" s="390"/>
      <c r="KW5" s="390"/>
      <c r="KX5" s="390"/>
      <c r="KY5" s="390"/>
      <c r="KZ5" s="390"/>
      <c r="LA5" s="390"/>
      <c r="LB5" s="390"/>
      <c r="LC5" s="390"/>
      <c r="LD5" s="390"/>
      <c r="LE5" s="390"/>
      <c r="LF5" s="390"/>
      <c r="LG5" s="390"/>
      <c r="LH5" s="390"/>
      <c r="LI5" s="390"/>
      <c r="LJ5" s="390"/>
      <c r="LK5" s="390"/>
      <c r="LL5" s="390"/>
      <c r="LM5" s="390"/>
      <c r="LN5" s="390"/>
      <c r="LO5" s="390"/>
      <c r="LP5" s="390"/>
      <c r="LQ5" s="390"/>
      <c r="LR5" s="390"/>
      <c r="LS5" s="390"/>
      <c r="LT5" s="390"/>
      <c r="LU5" s="390"/>
      <c r="LV5" s="390"/>
      <c r="LW5" s="390"/>
      <c r="LX5" s="390"/>
      <c r="LY5" s="390"/>
      <c r="LZ5" s="390"/>
      <c r="MA5" s="390"/>
      <c r="MB5" s="390"/>
      <c r="MC5" s="390"/>
      <c r="MD5" s="390"/>
      <c r="ME5" s="390"/>
      <c r="MF5" s="390"/>
      <c r="MG5" s="390"/>
      <c r="MH5" s="390"/>
      <c r="MI5" s="390"/>
      <c r="MJ5" s="390"/>
      <c r="MK5" s="390"/>
      <c r="ML5" s="390"/>
      <c r="MM5" s="390"/>
      <c r="MN5" s="390"/>
      <c r="MO5" s="390"/>
      <c r="MP5" s="390"/>
      <c r="MQ5" s="390"/>
      <c r="MR5" s="390"/>
      <c r="MS5" s="390"/>
      <c r="MT5" s="390"/>
      <c r="MU5" s="390"/>
      <c r="MV5" s="390"/>
      <c r="MW5" s="390"/>
      <c r="MX5" s="390"/>
      <c r="MY5" s="390"/>
      <c r="MZ5" s="390"/>
      <c r="NA5" s="390"/>
      <c r="NB5" s="390"/>
      <c r="NC5" s="390"/>
      <c r="ND5" s="390"/>
      <c r="NE5" s="390"/>
      <c r="NF5" s="390"/>
      <c r="NG5" s="390"/>
      <c r="NH5" s="390"/>
      <c r="NI5" s="390"/>
      <c r="NJ5" s="390"/>
      <c r="NK5" s="390"/>
      <c r="NL5" s="390"/>
      <c r="NM5" s="390"/>
      <c r="NN5" s="390"/>
      <c r="NO5" s="390"/>
      <c r="NP5" s="390"/>
      <c r="NQ5" s="390"/>
      <c r="NR5" s="390"/>
      <c r="NS5" s="390"/>
      <c r="NT5" s="390"/>
      <c r="NU5" s="390"/>
      <c r="NV5" s="390"/>
      <c r="NW5" s="390"/>
      <c r="NX5" s="390"/>
      <c r="NY5" s="390"/>
      <c r="NZ5" s="390"/>
      <c r="OA5" s="390"/>
      <c r="OB5" s="390"/>
      <c r="OC5" s="390"/>
      <c r="OD5" s="390"/>
      <c r="OE5" s="390"/>
      <c r="OF5" s="390"/>
      <c r="OG5" s="390"/>
      <c r="OH5" s="390"/>
      <c r="OI5" s="390"/>
      <c r="OJ5" s="390"/>
      <c r="OK5" s="390"/>
      <c r="OL5" s="390"/>
      <c r="OM5" s="390"/>
      <c r="ON5" s="390"/>
      <c r="OO5" s="390"/>
      <c r="OP5" s="390"/>
      <c r="OQ5" s="390"/>
      <c r="OR5" s="390"/>
      <c r="OS5" s="390"/>
      <c r="OT5" s="390"/>
      <c r="OU5" s="390"/>
      <c r="OV5" s="390"/>
      <c r="OW5" s="390"/>
      <c r="OX5" s="390"/>
      <c r="OY5" s="390"/>
      <c r="OZ5" s="390"/>
      <c r="PA5" s="390"/>
      <c r="PB5" s="390"/>
      <c r="PC5" s="390"/>
      <c r="PD5" s="390"/>
      <c r="PE5" s="390"/>
      <c r="PF5" s="390"/>
      <c r="PG5" s="390"/>
      <c r="PH5" s="390"/>
      <c r="PI5" s="390"/>
      <c r="PJ5" s="390"/>
      <c r="PK5" s="390"/>
      <c r="PL5" s="390"/>
      <c r="PM5" s="390"/>
      <c r="PN5" s="390"/>
      <c r="PO5" s="390"/>
      <c r="PP5" s="390"/>
      <c r="PQ5" s="390"/>
      <c r="PR5" s="390"/>
      <c r="PS5" s="390"/>
      <c r="PT5" s="390"/>
      <c r="PU5" s="390"/>
      <c r="PV5" s="390"/>
      <c r="PW5" s="390"/>
      <c r="PX5" s="390"/>
      <c r="PY5" s="390"/>
      <c r="PZ5" s="390"/>
      <c r="QA5" s="390"/>
      <c r="QB5" s="390"/>
      <c r="QC5" s="390"/>
      <c r="QD5" s="390"/>
      <c r="QE5" s="390"/>
      <c r="QF5" s="390"/>
      <c r="QG5" s="390"/>
      <c r="QH5" s="390"/>
      <c r="QI5" s="390"/>
      <c r="QJ5" s="390"/>
      <c r="QK5" s="390"/>
      <c r="QL5" s="390"/>
      <c r="QM5" s="390"/>
      <c r="QN5" s="390"/>
      <c r="QO5" s="390"/>
      <c r="QP5" s="390"/>
      <c r="QQ5" s="390"/>
      <c r="QR5" s="390"/>
      <c r="QS5" s="390"/>
      <c r="QT5" s="390"/>
      <c r="QU5" s="390"/>
      <c r="QV5" s="390"/>
      <c r="QW5" s="390"/>
      <c r="QX5" s="390"/>
      <c r="QY5" s="390"/>
      <c r="QZ5" s="390"/>
      <c r="RA5" s="390"/>
      <c r="RB5" s="390"/>
      <c r="RC5" s="390"/>
      <c r="RD5" s="390"/>
      <c r="RE5" s="390"/>
      <c r="RF5" s="390"/>
      <c r="RG5" s="390"/>
      <c r="RH5" s="390"/>
      <c r="RI5" s="390"/>
      <c r="RJ5" s="390"/>
      <c r="RK5" s="390"/>
      <c r="RL5" s="390"/>
      <c r="RM5" s="390"/>
      <c r="RN5" s="390"/>
      <c r="RO5" s="390"/>
      <c r="RP5" s="390"/>
      <c r="RQ5" s="390"/>
      <c r="RR5" s="390"/>
      <c r="RS5" s="390"/>
      <c r="RT5" s="390"/>
      <c r="RU5" s="390"/>
      <c r="RV5" s="390"/>
      <c r="RW5" s="390"/>
      <c r="RX5" s="390"/>
      <c r="RY5" s="390"/>
      <c r="RZ5" s="390"/>
      <c r="SA5" s="390"/>
      <c r="SB5" s="390"/>
      <c r="SC5" s="390"/>
      <c r="SD5" s="390"/>
      <c r="SE5" s="390"/>
      <c r="SF5" s="390"/>
      <c r="SG5" s="390"/>
      <c r="SH5" s="390"/>
      <c r="SI5" s="390"/>
      <c r="SJ5" s="390"/>
      <c r="SK5" s="390"/>
      <c r="SL5" s="390"/>
      <c r="SM5" s="390"/>
      <c r="SN5" s="390"/>
      <c r="SO5" s="390"/>
      <c r="SP5" s="390"/>
      <c r="SQ5" s="390"/>
      <c r="SR5" s="390"/>
      <c r="SS5" s="390"/>
      <c r="ST5" s="390"/>
      <c r="SU5" s="390"/>
      <c r="SV5" s="390"/>
      <c r="SW5" s="390"/>
      <c r="SX5" s="390"/>
      <c r="SY5" s="390"/>
      <c r="SZ5" s="390"/>
      <c r="TA5" s="390"/>
      <c r="TB5" s="390"/>
      <c r="TC5" s="390"/>
      <c r="TD5" s="390"/>
      <c r="TE5" s="390"/>
      <c r="TF5" s="390"/>
      <c r="TG5" s="390"/>
      <c r="TH5" s="390"/>
      <c r="TI5" s="390"/>
      <c r="TJ5" s="390"/>
      <c r="TK5" s="390"/>
      <c r="TL5" s="390"/>
      <c r="TM5" s="390"/>
      <c r="TN5" s="390"/>
      <c r="TO5" s="390"/>
      <c r="TP5" s="390"/>
      <c r="TQ5" s="390"/>
      <c r="TR5" s="390"/>
      <c r="TS5" s="390"/>
      <c r="TT5" s="390"/>
      <c r="TU5" s="390"/>
      <c r="TV5" s="390"/>
      <c r="TW5" s="390"/>
      <c r="TX5" s="390"/>
      <c r="TY5" s="390"/>
      <c r="TZ5" s="390"/>
      <c r="UA5" s="390"/>
      <c r="UB5" s="390"/>
      <c r="UC5" s="390"/>
      <c r="UD5" s="390"/>
      <c r="UE5" s="390"/>
      <c r="UF5" s="390"/>
      <c r="UG5" s="390"/>
      <c r="UH5" s="390"/>
      <c r="UI5" s="390"/>
      <c r="UJ5" s="390"/>
      <c r="UK5" s="390"/>
      <c r="UL5" s="390"/>
      <c r="UM5" s="390"/>
      <c r="UN5" s="390"/>
      <c r="UO5" s="390"/>
      <c r="UP5" s="390"/>
      <c r="UQ5" s="390"/>
      <c r="UR5" s="390"/>
      <c r="US5" s="390"/>
      <c r="UT5" s="390"/>
      <c r="UU5" s="390"/>
      <c r="UV5" s="390"/>
      <c r="UW5" s="390"/>
      <c r="UX5" s="390"/>
      <c r="UY5" s="390"/>
      <c r="UZ5" s="390"/>
      <c r="VA5" s="390"/>
      <c r="VB5" s="390"/>
      <c r="VC5" s="390"/>
      <c r="VD5" s="390"/>
      <c r="VE5" s="390"/>
      <c r="VF5" s="390"/>
      <c r="VG5" s="390"/>
      <c r="VH5" s="390"/>
      <c r="VI5" s="390"/>
      <c r="VJ5" s="390"/>
      <c r="VK5" s="390"/>
      <c r="VL5" s="390"/>
      <c r="VM5" s="390"/>
      <c r="VN5" s="390"/>
      <c r="VO5" s="390"/>
      <c r="VP5" s="390"/>
      <c r="VQ5" s="390"/>
      <c r="VR5" s="390"/>
      <c r="VS5" s="390"/>
      <c r="VT5" s="390"/>
      <c r="VU5" s="390"/>
      <c r="VV5" s="390"/>
      <c r="VW5" s="390"/>
      <c r="VX5" s="390"/>
      <c r="VY5" s="390"/>
      <c r="VZ5" s="390"/>
      <c r="WA5" s="390"/>
      <c r="WB5" s="390"/>
      <c r="WC5" s="390"/>
      <c r="WD5" s="390"/>
      <c r="WE5" s="390"/>
      <c r="WF5" s="390"/>
      <c r="WG5" s="390"/>
      <c r="WH5" s="390"/>
      <c r="WI5" s="390"/>
      <c r="WJ5" s="390"/>
      <c r="WK5" s="390"/>
      <c r="WL5" s="390"/>
      <c r="WM5" s="390"/>
      <c r="WN5" s="390"/>
      <c r="WO5" s="390"/>
      <c r="WP5" s="390"/>
      <c r="WQ5" s="390"/>
      <c r="WR5" s="390"/>
      <c r="WS5" s="390"/>
      <c r="WT5" s="390"/>
      <c r="WU5" s="390"/>
      <c r="WV5" s="390"/>
      <c r="WW5" s="390"/>
      <c r="WX5" s="390"/>
      <c r="WY5" s="390"/>
      <c r="WZ5" s="390"/>
      <c r="XA5" s="390"/>
      <c r="XB5" s="390"/>
      <c r="XC5" s="390"/>
      <c r="XD5" s="390"/>
      <c r="XE5" s="390"/>
      <c r="XF5" s="390"/>
      <c r="XG5" s="391"/>
    </row>
    <row r="6" spans="1:631" s="400" customFormat="1">
      <c r="A6" s="389"/>
      <c r="B6" s="526" t="s">
        <v>206</v>
      </c>
      <c r="C6" s="824" t="s">
        <v>218</v>
      </c>
      <c r="D6" s="824">
        <v>1</v>
      </c>
      <c r="E6" s="329">
        <f t="shared" si="0"/>
        <v>0</v>
      </c>
      <c r="F6" s="825"/>
      <c r="G6" s="668">
        <v>1</v>
      </c>
      <c r="H6" s="826">
        <v>0</v>
      </c>
      <c r="I6" s="827">
        <v>1314379</v>
      </c>
      <c r="J6" s="827">
        <v>1314379</v>
      </c>
      <c r="K6" s="393">
        <f t="shared" ref="K6:K69" si="5">J6-I6</f>
        <v>0</v>
      </c>
      <c r="L6" s="394">
        <f t="shared" si="1"/>
        <v>0</v>
      </c>
      <c r="M6" s="853">
        <v>0</v>
      </c>
      <c r="N6" s="393">
        <v>262875.8</v>
      </c>
      <c r="O6" s="395">
        <f t="shared" ref="O6:O69" si="6">I6*G6+N6</f>
        <v>1577254.8</v>
      </c>
      <c r="P6" s="395">
        <f t="shared" si="2"/>
        <v>0</v>
      </c>
      <c r="Q6" s="395">
        <f t="shared" ref="Q6:Q69" si="7">J6*G6</f>
        <v>1314379</v>
      </c>
      <c r="R6" s="395"/>
      <c r="S6" s="396">
        <f t="shared" ref="S6:S69" si="8">M6+O6</f>
        <v>1577254.8</v>
      </c>
      <c r="T6" s="395">
        <f t="shared" ref="T6:T69" si="9">M6+Q6</f>
        <v>1314379</v>
      </c>
      <c r="U6" s="827">
        <v>1314379</v>
      </c>
      <c r="V6" s="396"/>
      <c r="W6" s="395"/>
      <c r="X6" s="395"/>
      <c r="Y6" s="397"/>
      <c r="Z6" s="396"/>
      <c r="AA6" s="398"/>
      <c r="AB6" s="399"/>
      <c r="AC6" s="398"/>
      <c r="AD6" s="398"/>
      <c r="AE6" s="390"/>
      <c r="AF6" s="390"/>
      <c r="AG6" s="390"/>
      <c r="AH6" s="390"/>
      <c r="AI6" s="390"/>
      <c r="AJ6" s="390"/>
      <c r="AK6" s="390"/>
      <c r="AL6" s="390"/>
      <c r="AM6" s="390"/>
      <c r="AN6" s="390"/>
      <c r="AO6" s="390"/>
      <c r="AP6" s="390"/>
      <c r="AQ6" s="390"/>
      <c r="AR6" s="390"/>
      <c r="AS6" s="390"/>
      <c r="AT6" s="390"/>
      <c r="AU6" s="390"/>
      <c r="AV6" s="390"/>
      <c r="AW6" s="390"/>
      <c r="AX6" s="390"/>
      <c r="AY6" s="390"/>
      <c r="AZ6" s="390"/>
      <c r="BA6" s="390"/>
      <c r="BB6" s="390"/>
      <c r="BC6" s="390"/>
      <c r="BD6" s="390"/>
      <c r="BE6" s="390"/>
      <c r="BF6" s="390"/>
      <c r="BG6" s="390"/>
      <c r="BH6" s="390"/>
      <c r="BI6" s="390"/>
      <c r="BJ6" s="390"/>
      <c r="BK6" s="390"/>
      <c r="BL6" s="390"/>
      <c r="BM6" s="390"/>
      <c r="BN6" s="390"/>
      <c r="BO6" s="390"/>
      <c r="BP6" s="390"/>
      <c r="BQ6" s="390"/>
      <c r="BR6" s="390"/>
      <c r="BS6" s="390"/>
      <c r="BT6" s="390"/>
      <c r="BU6" s="390"/>
      <c r="BV6" s="390"/>
      <c r="BW6" s="390"/>
      <c r="BX6" s="390"/>
      <c r="BY6" s="390"/>
      <c r="BZ6" s="390"/>
      <c r="CA6" s="390"/>
      <c r="CB6" s="390"/>
      <c r="CC6" s="390"/>
      <c r="CD6" s="390"/>
      <c r="CE6" s="390"/>
      <c r="CF6" s="390"/>
      <c r="CG6" s="390"/>
      <c r="CH6" s="390"/>
      <c r="CI6" s="390"/>
      <c r="CJ6" s="390"/>
      <c r="CK6" s="390"/>
      <c r="CL6" s="390"/>
      <c r="CM6" s="390"/>
      <c r="CN6" s="390"/>
      <c r="CO6" s="390"/>
      <c r="CP6" s="390"/>
      <c r="CQ6" s="390"/>
      <c r="CR6" s="390"/>
      <c r="CS6" s="390"/>
      <c r="CT6" s="390"/>
      <c r="CU6" s="390"/>
      <c r="CV6" s="390"/>
      <c r="CW6" s="390"/>
      <c r="CX6" s="390"/>
      <c r="CY6" s="390"/>
      <c r="CZ6" s="390"/>
      <c r="DA6" s="390"/>
      <c r="DB6" s="390"/>
      <c r="DC6" s="390"/>
      <c r="DD6" s="390"/>
      <c r="DE6" s="390"/>
      <c r="DF6" s="390"/>
      <c r="DG6" s="390"/>
      <c r="DH6" s="390"/>
      <c r="DI6" s="390"/>
      <c r="DJ6" s="390"/>
      <c r="DK6" s="390"/>
      <c r="DL6" s="390"/>
      <c r="DM6" s="390"/>
      <c r="DN6" s="390"/>
      <c r="DO6" s="390"/>
      <c r="DP6" s="390"/>
      <c r="DQ6" s="390"/>
      <c r="DR6" s="390"/>
      <c r="DS6" s="390"/>
      <c r="DT6" s="390"/>
      <c r="DU6" s="390"/>
      <c r="DV6" s="390"/>
      <c r="DW6" s="390"/>
      <c r="DX6" s="390"/>
      <c r="DY6" s="390"/>
      <c r="DZ6" s="390"/>
      <c r="EA6" s="390"/>
      <c r="EB6" s="390"/>
      <c r="EC6" s="390"/>
      <c r="ED6" s="390"/>
      <c r="EE6" s="390"/>
      <c r="EF6" s="390"/>
      <c r="EG6" s="390"/>
      <c r="EH6" s="390"/>
      <c r="EI6" s="390"/>
      <c r="EJ6" s="390"/>
      <c r="EK6" s="390"/>
      <c r="EL6" s="390"/>
      <c r="EM6" s="390"/>
      <c r="EN6" s="390"/>
      <c r="EO6" s="390"/>
      <c r="EP6" s="390"/>
      <c r="EQ6" s="390"/>
      <c r="ER6" s="390"/>
      <c r="ES6" s="390"/>
      <c r="ET6" s="390"/>
      <c r="EU6" s="390"/>
      <c r="EV6" s="390"/>
      <c r="EW6" s="390"/>
      <c r="EX6" s="390"/>
      <c r="EY6" s="390"/>
      <c r="EZ6" s="390"/>
      <c r="FA6" s="390"/>
      <c r="FB6" s="390"/>
      <c r="FC6" s="390"/>
      <c r="FD6" s="390"/>
      <c r="FE6" s="390"/>
      <c r="FF6" s="390"/>
      <c r="FG6" s="390"/>
      <c r="FH6" s="390"/>
      <c r="FI6" s="390"/>
      <c r="FJ6" s="390"/>
      <c r="FK6" s="390"/>
      <c r="FL6" s="390"/>
      <c r="FM6" s="390"/>
      <c r="FN6" s="390"/>
      <c r="FO6" s="390"/>
      <c r="FP6" s="390"/>
      <c r="FQ6" s="390"/>
      <c r="FR6" s="390"/>
      <c r="FS6" s="390"/>
      <c r="FT6" s="390"/>
      <c r="FU6" s="390"/>
      <c r="FV6" s="390"/>
      <c r="FW6" s="390"/>
      <c r="FX6" s="390"/>
      <c r="FY6" s="390"/>
      <c r="FZ6" s="390"/>
      <c r="GA6" s="390"/>
      <c r="GB6" s="390"/>
      <c r="GC6" s="390"/>
      <c r="GD6" s="390"/>
      <c r="GE6" s="390"/>
      <c r="GF6" s="390"/>
      <c r="GG6" s="390"/>
      <c r="GH6" s="390"/>
      <c r="GI6" s="390"/>
      <c r="GJ6" s="390"/>
      <c r="GK6" s="390"/>
      <c r="GL6" s="390"/>
      <c r="GM6" s="390"/>
      <c r="GN6" s="390"/>
      <c r="GO6" s="390"/>
      <c r="GP6" s="390"/>
      <c r="GQ6" s="390"/>
      <c r="GR6" s="390"/>
      <c r="GS6" s="390"/>
      <c r="GT6" s="390"/>
      <c r="GU6" s="390"/>
      <c r="GV6" s="390"/>
      <c r="GW6" s="390"/>
      <c r="GX6" s="390"/>
      <c r="GY6" s="390"/>
      <c r="GZ6" s="390"/>
      <c r="HA6" s="390"/>
      <c r="HB6" s="390"/>
      <c r="HC6" s="390"/>
      <c r="HD6" s="390"/>
      <c r="HE6" s="390"/>
      <c r="HF6" s="390"/>
      <c r="HG6" s="390"/>
      <c r="HH6" s="390"/>
      <c r="HI6" s="390"/>
      <c r="HJ6" s="390"/>
      <c r="HK6" s="390"/>
      <c r="HL6" s="390"/>
      <c r="HM6" s="390"/>
      <c r="HN6" s="390"/>
      <c r="HO6" s="390"/>
      <c r="HP6" s="390"/>
      <c r="HQ6" s="390"/>
      <c r="HR6" s="390"/>
      <c r="HS6" s="390"/>
      <c r="HT6" s="390"/>
      <c r="HU6" s="390"/>
      <c r="HV6" s="390"/>
      <c r="HW6" s="390"/>
      <c r="HX6" s="390"/>
      <c r="HY6" s="390"/>
      <c r="HZ6" s="390"/>
      <c r="IA6" s="390"/>
      <c r="IB6" s="390"/>
      <c r="IC6" s="390"/>
      <c r="ID6" s="390"/>
      <c r="IE6" s="390"/>
      <c r="IF6" s="390"/>
      <c r="IG6" s="390"/>
      <c r="IH6" s="390"/>
      <c r="II6" s="390"/>
      <c r="IJ6" s="390"/>
      <c r="IK6" s="390"/>
      <c r="IL6" s="390"/>
      <c r="IM6" s="390"/>
      <c r="IN6" s="390"/>
      <c r="IO6" s="390"/>
      <c r="IP6" s="390"/>
      <c r="IQ6" s="390"/>
      <c r="IR6" s="390"/>
      <c r="IS6" s="390"/>
      <c r="IT6" s="390"/>
      <c r="IU6" s="390"/>
      <c r="IV6" s="390"/>
      <c r="IW6" s="390"/>
      <c r="IX6" s="390"/>
      <c r="IY6" s="390"/>
      <c r="IZ6" s="390"/>
      <c r="JA6" s="390"/>
      <c r="JB6" s="390"/>
      <c r="JC6" s="390"/>
      <c r="JD6" s="390"/>
      <c r="JE6" s="390"/>
      <c r="JF6" s="390"/>
      <c r="JG6" s="390"/>
      <c r="JH6" s="390"/>
      <c r="JI6" s="390"/>
      <c r="JJ6" s="390"/>
      <c r="JK6" s="390"/>
      <c r="JL6" s="390"/>
      <c r="JM6" s="390"/>
      <c r="JN6" s="390"/>
      <c r="JO6" s="390"/>
      <c r="JP6" s="390"/>
      <c r="JQ6" s="390"/>
      <c r="JR6" s="390"/>
      <c r="JS6" s="390"/>
      <c r="JT6" s="390"/>
      <c r="JU6" s="390"/>
      <c r="JV6" s="390"/>
      <c r="JW6" s="390"/>
      <c r="JX6" s="390"/>
      <c r="JY6" s="390"/>
      <c r="JZ6" s="390"/>
      <c r="KA6" s="390"/>
      <c r="KB6" s="390"/>
      <c r="KC6" s="390"/>
      <c r="KD6" s="390"/>
      <c r="KE6" s="390"/>
      <c r="KF6" s="390"/>
      <c r="KG6" s="390"/>
      <c r="KH6" s="390"/>
      <c r="KI6" s="390"/>
      <c r="KJ6" s="390"/>
      <c r="KK6" s="390"/>
      <c r="KL6" s="390"/>
      <c r="KM6" s="390"/>
      <c r="KN6" s="390"/>
      <c r="KO6" s="390"/>
      <c r="KP6" s="390"/>
      <c r="KQ6" s="390"/>
      <c r="KR6" s="390"/>
      <c r="KS6" s="390"/>
      <c r="KT6" s="390"/>
      <c r="KU6" s="390"/>
      <c r="KV6" s="390"/>
      <c r="KW6" s="390"/>
      <c r="KX6" s="390"/>
      <c r="KY6" s="390"/>
      <c r="KZ6" s="390"/>
      <c r="LA6" s="390"/>
      <c r="LB6" s="390"/>
      <c r="LC6" s="390"/>
      <c r="LD6" s="390"/>
      <c r="LE6" s="390"/>
      <c r="LF6" s="390"/>
      <c r="LG6" s="390"/>
      <c r="LH6" s="390"/>
      <c r="LI6" s="390"/>
      <c r="LJ6" s="390"/>
      <c r="LK6" s="390"/>
      <c r="LL6" s="390"/>
      <c r="LM6" s="390"/>
      <c r="LN6" s="390"/>
      <c r="LO6" s="390"/>
      <c r="LP6" s="390"/>
      <c r="LQ6" s="390"/>
      <c r="LR6" s="390"/>
      <c r="LS6" s="390"/>
      <c r="LT6" s="390"/>
      <c r="LU6" s="390"/>
      <c r="LV6" s="390"/>
      <c r="LW6" s="390"/>
      <c r="LX6" s="390"/>
      <c r="LY6" s="390"/>
      <c r="LZ6" s="390"/>
      <c r="MA6" s="390"/>
      <c r="MB6" s="390"/>
      <c r="MC6" s="390"/>
      <c r="MD6" s="390"/>
      <c r="ME6" s="390"/>
      <c r="MF6" s="390"/>
      <c r="MG6" s="390"/>
      <c r="MH6" s="390"/>
      <c r="MI6" s="390"/>
      <c r="MJ6" s="390"/>
      <c r="MK6" s="390"/>
      <c r="ML6" s="390"/>
      <c r="MM6" s="390"/>
      <c r="MN6" s="390"/>
      <c r="MO6" s="390"/>
      <c r="MP6" s="390"/>
      <c r="MQ6" s="390"/>
      <c r="MR6" s="390"/>
      <c r="MS6" s="390"/>
      <c r="MT6" s="390"/>
      <c r="MU6" s="390"/>
      <c r="MV6" s="390"/>
      <c r="MW6" s="390"/>
      <c r="MX6" s="390"/>
      <c r="MY6" s="390"/>
      <c r="MZ6" s="390"/>
      <c r="NA6" s="390"/>
      <c r="NB6" s="390"/>
      <c r="NC6" s="390"/>
      <c r="ND6" s="390"/>
      <c r="NE6" s="390"/>
      <c r="NF6" s="390"/>
      <c r="NG6" s="390"/>
      <c r="NH6" s="390"/>
      <c r="NI6" s="390"/>
      <c r="NJ6" s="390"/>
      <c r="NK6" s="390"/>
      <c r="NL6" s="390"/>
      <c r="NM6" s="390"/>
      <c r="NN6" s="390"/>
      <c r="NO6" s="390"/>
      <c r="NP6" s="390"/>
      <c r="NQ6" s="390"/>
      <c r="NR6" s="390"/>
      <c r="NS6" s="390"/>
      <c r="NT6" s="390"/>
      <c r="NU6" s="390"/>
      <c r="NV6" s="390"/>
      <c r="NW6" s="390"/>
      <c r="NX6" s="390"/>
      <c r="NY6" s="390"/>
      <c r="NZ6" s="390"/>
      <c r="OA6" s="390"/>
      <c r="OB6" s="390"/>
      <c r="OC6" s="390"/>
      <c r="OD6" s="390"/>
      <c r="OE6" s="390"/>
      <c r="OF6" s="390"/>
      <c r="OG6" s="390"/>
      <c r="OH6" s="390"/>
      <c r="OI6" s="390"/>
      <c r="OJ6" s="390"/>
      <c r="OK6" s="390"/>
      <c r="OL6" s="390"/>
      <c r="OM6" s="390"/>
      <c r="ON6" s="390"/>
      <c r="OO6" s="390"/>
      <c r="OP6" s="390"/>
      <c r="OQ6" s="390"/>
      <c r="OR6" s="390"/>
      <c r="OS6" s="390"/>
      <c r="OT6" s="390"/>
      <c r="OU6" s="390"/>
      <c r="OV6" s="390"/>
      <c r="OW6" s="390"/>
      <c r="OX6" s="390"/>
      <c r="OY6" s="390"/>
      <c r="OZ6" s="390"/>
      <c r="PA6" s="390"/>
      <c r="PB6" s="390"/>
      <c r="PC6" s="390"/>
      <c r="PD6" s="390"/>
      <c r="PE6" s="390"/>
      <c r="PF6" s="390"/>
      <c r="PG6" s="390"/>
      <c r="PH6" s="390"/>
      <c r="PI6" s="390"/>
      <c r="PJ6" s="390"/>
      <c r="PK6" s="390"/>
      <c r="PL6" s="390"/>
      <c r="PM6" s="390"/>
      <c r="PN6" s="390"/>
      <c r="PO6" s="390"/>
      <c r="PP6" s="390"/>
      <c r="PQ6" s="390"/>
      <c r="PR6" s="390"/>
      <c r="PS6" s="390"/>
      <c r="PT6" s="390"/>
      <c r="PU6" s="390"/>
      <c r="PV6" s="390"/>
      <c r="PW6" s="390"/>
      <c r="PX6" s="390"/>
      <c r="PY6" s="390"/>
      <c r="PZ6" s="390"/>
      <c r="QA6" s="390"/>
      <c r="QB6" s="390"/>
      <c r="QC6" s="390"/>
      <c r="QD6" s="390"/>
      <c r="QE6" s="390"/>
      <c r="QF6" s="390"/>
      <c r="QG6" s="390"/>
      <c r="QH6" s="390"/>
      <c r="QI6" s="390"/>
      <c r="QJ6" s="390"/>
      <c r="QK6" s="390"/>
      <c r="QL6" s="390"/>
      <c r="QM6" s="390"/>
      <c r="QN6" s="390"/>
      <c r="QO6" s="390"/>
      <c r="QP6" s="390"/>
      <c r="QQ6" s="390"/>
      <c r="QR6" s="390"/>
      <c r="QS6" s="390"/>
      <c r="QT6" s="390"/>
      <c r="QU6" s="390"/>
      <c r="QV6" s="390"/>
      <c r="QW6" s="390"/>
      <c r="QX6" s="390"/>
      <c r="QY6" s="390"/>
      <c r="QZ6" s="390"/>
      <c r="RA6" s="390"/>
      <c r="RB6" s="390"/>
      <c r="RC6" s="390"/>
      <c r="RD6" s="390"/>
      <c r="RE6" s="390"/>
      <c r="RF6" s="390"/>
      <c r="RG6" s="390"/>
      <c r="RH6" s="390"/>
      <c r="RI6" s="390"/>
      <c r="RJ6" s="390"/>
      <c r="RK6" s="390"/>
      <c r="RL6" s="390"/>
      <c r="RM6" s="390"/>
      <c r="RN6" s="390"/>
      <c r="RO6" s="390"/>
      <c r="RP6" s="390"/>
      <c r="RQ6" s="390"/>
      <c r="RR6" s="390"/>
      <c r="RS6" s="390"/>
      <c r="RT6" s="390"/>
      <c r="RU6" s="390"/>
      <c r="RV6" s="390"/>
      <c r="RW6" s="390"/>
      <c r="RX6" s="390"/>
      <c r="RY6" s="390"/>
      <c r="RZ6" s="390"/>
      <c r="SA6" s="390"/>
      <c r="SB6" s="390"/>
      <c r="SC6" s="390"/>
      <c r="SD6" s="390"/>
      <c r="SE6" s="390"/>
      <c r="SF6" s="390"/>
      <c r="SG6" s="390"/>
      <c r="SH6" s="390"/>
      <c r="SI6" s="390"/>
      <c r="SJ6" s="390"/>
      <c r="SK6" s="390"/>
      <c r="SL6" s="390"/>
      <c r="SM6" s="390"/>
      <c r="SN6" s="390"/>
      <c r="SO6" s="390"/>
      <c r="SP6" s="390"/>
      <c r="SQ6" s="390"/>
      <c r="SR6" s="390"/>
      <c r="SS6" s="390"/>
      <c r="ST6" s="390"/>
      <c r="SU6" s="390"/>
      <c r="SV6" s="390"/>
      <c r="SW6" s="390"/>
      <c r="SX6" s="390"/>
      <c r="SY6" s="390"/>
      <c r="SZ6" s="390"/>
      <c r="TA6" s="390"/>
      <c r="TB6" s="390"/>
      <c r="TC6" s="390"/>
      <c r="TD6" s="390"/>
      <c r="TE6" s="390"/>
      <c r="TF6" s="390"/>
      <c r="TG6" s="390"/>
      <c r="TH6" s="390"/>
      <c r="TI6" s="390"/>
      <c r="TJ6" s="390"/>
      <c r="TK6" s="390"/>
      <c r="TL6" s="390"/>
      <c r="TM6" s="390"/>
      <c r="TN6" s="390"/>
      <c r="TO6" s="390"/>
      <c r="TP6" s="390"/>
      <c r="TQ6" s="390"/>
      <c r="TR6" s="390"/>
      <c r="TS6" s="390"/>
      <c r="TT6" s="390"/>
      <c r="TU6" s="390"/>
      <c r="TV6" s="390"/>
      <c r="TW6" s="390"/>
      <c r="TX6" s="390"/>
      <c r="TY6" s="390"/>
      <c r="TZ6" s="390"/>
      <c r="UA6" s="390"/>
      <c r="UB6" s="390"/>
      <c r="UC6" s="390"/>
      <c r="UD6" s="390"/>
      <c r="UE6" s="390"/>
      <c r="UF6" s="390"/>
      <c r="UG6" s="390"/>
      <c r="UH6" s="390"/>
      <c r="UI6" s="390"/>
      <c r="UJ6" s="390"/>
      <c r="UK6" s="390"/>
      <c r="UL6" s="390"/>
      <c r="UM6" s="390"/>
      <c r="UN6" s="390"/>
      <c r="UO6" s="390"/>
      <c r="UP6" s="390"/>
      <c r="UQ6" s="390"/>
      <c r="UR6" s="390"/>
      <c r="US6" s="390"/>
      <c r="UT6" s="390"/>
      <c r="UU6" s="390"/>
      <c r="UV6" s="390"/>
      <c r="UW6" s="390"/>
      <c r="UX6" s="390"/>
      <c r="UY6" s="390"/>
      <c r="UZ6" s="390"/>
      <c r="VA6" s="390"/>
      <c r="VB6" s="390"/>
      <c r="VC6" s="390"/>
      <c r="VD6" s="390"/>
      <c r="VE6" s="390"/>
      <c r="VF6" s="390"/>
      <c r="VG6" s="390"/>
      <c r="VH6" s="390"/>
      <c r="VI6" s="390"/>
      <c r="VJ6" s="390"/>
      <c r="VK6" s="390"/>
      <c r="VL6" s="390"/>
      <c r="VM6" s="390"/>
      <c r="VN6" s="390"/>
      <c r="VO6" s="390"/>
      <c r="VP6" s="390"/>
      <c r="VQ6" s="390"/>
      <c r="VR6" s="390"/>
      <c r="VS6" s="390"/>
      <c r="VT6" s="390"/>
      <c r="VU6" s="390"/>
      <c r="VV6" s="390"/>
      <c r="VW6" s="390"/>
      <c r="VX6" s="390"/>
      <c r="VY6" s="390"/>
      <c r="VZ6" s="390"/>
      <c r="WA6" s="390"/>
      <c r="WB6" s="390"/>
      <c r="WC6" s="390"/>
      <c r="WD6" s="390"/>
      <c r="WE6" s="390"/>
      <c r="WF6" s="390"/>
      <c r="WG6" s="390"/>
      <c r="WH6" s="390"/>
      <c r="WI6" s="390"/>
      <c r="WJ6" s="390"/>
      <c r="WK6" s="390"/>
      <c r="WL6" s="390"/>
      <c r="WM6" s="390"/>
      <c r="WN6" s="390"/>
      <c r="WO6" s="390"/>
      <c r="WP6" s="390"/>
      <c r="WQ6" s="390"/>
      <c r="WR6" s="390"/>
      <c r="WS6" s="390"/>
      <c r="WT6" s="390"/>
      <c r="WU6" s="390"/>
      <c r="WV6" s="390"/>
      <c r="WW6" s="390"/>
      <c r="WX6" s="390"/>
      <c r="WY6" s="390"/>
      <c r="WZ6" s="390"/>
      <c r="XA6" s="390"/>
      <c r="XB6" s="390"/>
      <c r="XC6" s="390"/>
      <c r="XD6" s="390"/>
      <c r="XE6" s="390"/>
      <c r="XF6" s="390"/>
      <c r="XG6" s="389"/>
    </row>
    <row r="7" spans="1:631" s="400" customFormat="1">
      <c r="A7" s="389"/>
      <c r="B7" s="526" t="s">
        <v>206</v>
      </c>
      <c r="C7" s="513" t="s">
        <v>219</v>
      </c>
      <c r="D7" s="513">
        <v>22</v>
      </c>
      <c r="E7" s="329">
        <f t="shared" si="0"/>
        <v>0</v>
      </c>
      <c r="F7" s="509" t="s">
        <v>31</v>
      </c>
      <c r="G7" s="640">
        <v>0</v>
      </c>
      <c r="H7" s="845">
        <v>503</v>
      </c>
      <c r="I7" s="580">
        <v>545</v>
      </c>
      <c r="J7" s="580">
        <v>545</v>
      </c>
      <c r="K7" s="393">
        <f t="shared" si="5"/>
        <v>0</v>
      </c>
      <c r="L7" s="394">
        <f t="shared" si="1"/>
        <v>0</v>
      </c>
      <c r="M7" s="853">
        <v>8951.5546839994277</v>
      </c>
      <c r="N7" s="393">
        <v>0</v>
      </c>
      <c r="O7" s="395">
        <f t="shared" si="6"/>
        <v>0</v>
      </c>
      <c r="P7" s="395">
        <f t="shared" si="2"/>
        <v>0</v>
      </c>
      <c r="Q7" s="395">
        <f t="shared" si="7"/>
        <v>0</v>
      </c>
      <c r="R7" s="395"/>
      <c r="S7" s="396">
        <f t="shared" si="8"/>
        <v>8951.5546839994277</v>
      </c>
      <c r="T7" s="395">
        <f t="shared" si="9"/>
        <v>8951.5546839994277</v>
      </c>
      <c r="U7" s="827">
        <v>0</v>
      </c>
      <c r="V7" s="396">
        <f t="shared" ref="V7:V69" si="10">S7/(1+ElecDiscountRate)^1</f>
        <v>8303.8540667898214</v>
      </c>
      <c r="W7" s="395">
        <f t="shared" ref="W7:W69" si="11">T7/(1+ElecDiscountRate)^1</f>
        <v>8303.8540667898214</v>
      </c>
      <c r="X7" s="395">
        <f t="shared" ref="X7:X69" si="12">-PV(ElecDiscountRate,D7,U7)*G7</f>
        <v>0</v>
      </c>
      <c r="Y7" s="397">
        <f t="shared" si="3"/>
        <v>0</v>
      </c>
      <c r="Z7" s="396">
        <f t="shared" si="4"/>
        <v>0</v>
      </c>
      <c r="AA7" s="398">
        <f t="shared" ref="AA7:AA32" si="13">IFERROR(Z7/V7,"")</f>
        <v>0</v>
      </c>
      <c r="AB7" s="399">
        <f t="shared" ref="AB7:AB32" si="14">IFERROR(((Z7*1.1)+(X7))/W7,"")</f>
        <v>0</v>
      </c>
      <c r="AC7" s="398" t="s">
        <v>480</v>
      </c>
      <c r="AD7" s="398" t="s">
        <v>480</v>
      </c>
      <c r="AE7" s="390"/>
      <c r="AF7" s="390"/>
      <c r="AG7" s="390"/>
      <c r="AH7" s="390"/>
      <c r="AI7" s="390"/>
      <c r="AJ7" s="390"/>
      <c r="AK7" s="390"/>
      <c r="AL7" s="390"/>
      <c r="AM7" s="390"/>
      <c r="AN7" s="390"/>
      <c r="AO7" s="390"/>
      <c r="AP7" s="390"/>
      <c r="AQ7" s="390"/>
      <c r="AR7" s="390"/>
      <c r="AS7" s="390"/>
      <c r="AT7" s="390"/>
      <c r="AU7" s="390"/>
      <c r="AV7" s="390"/>
      <c r="AW7" s="390"/>
      <c r="AX7" s="390"/>
      <c r="AY7" s="390"/>
      <c r="AZ7" s="390"/>
      <c r="BA7" s="390"/>
      <c r="BB7" s="390"/>
      <c r="BC7" s="390"/>
      <c r="BD7" s="390"/>
      <c r="BE7" s="390"/>
      <c r="BF7" s="390"/>
      <c r="BG7" s="390"/>
      <c r="BH7" s="390"/>
      <c r="BI7" s="390"/>
      <c r="BJ7" s="390"/>
      <c r="BK7" s="390"/>
      <c r="BL7" s="390"/>
      <c r="BM7" s="390"/>
      <c r="BN7" s="390"/>
      <c r="BO7" s="390"/>
      <c r="BP7" s="390"/>
      <c r="BQ7" s="390"/>
      <c r="BR7" s="390"/>
      <c r="BS7" s="390"/>
      <c r="BT7" s="390"/>
      <c r="BU7" s="390"/>
      <c r="BV7" s="390"/>
      <c r="BW7" s="390"/>
      <c r="BX7" s="390"/>
      <c r="BY7" s="390"/>
      <c r="BZ7" s="390"/>
      <c r="CA7" s="390"/>
      <c r="CB7" s="390"/>
      <c r="CC7" s="390"/>
      <c r="CD7" s="390"/>
      <c r="CE7" s="390"/>
      <c r="CF7" s="390"/>
      <c r="CG7" s="390"/>
      <c r="CH7" s="390"/>
      <c r="CI7" s="390"/>
      <c r="CJ7" s="390"/>
      <c r="CK7" s="390"/>
      <c r="CL7" s="390"/>
      <c r="CM7" s="390"/>
      <c r="CN7" s="390"/>
      <c r="CO7" s="390"/>
      <c r="CP7" s="390"/>
      <c r="CQ7" s="390"/>
      <c r="CR7" s="390"/>
      <c r="CS7" s="390"/>
      <c r="CT7" s="390"/>
      <c r="CU7" s="390"/>
      <c r="CV7" s="390"/>
      <c r="CW7" s="390"/>
      <c r="CX7" s="390"/>
      <c r="CY7" s="390"/>
      <c r="CZ7" s="390"/>
      <c r="DA7" s="390"/>
      <c r="DB7" s="390"/>
      <c r="DC7" s="390"/>
      <c r="DD7" s="390"/>
      <c r="DE7" s="390"/>
      <c r="DF7" s="390"/>
      <c r="DG7" s="390"/>
      <c r="DH7" s="390"/>
      <c r="DI7" s="390"/>
      <c r="DJ7" s="390"/>
      <c r="DK7" s="390"/>
      <c r="DL7" s="390"/>
      <c r="DM7" s="390"/>
      <c r="DN7" s="390"/>
      <c r="DO7" s="390"/>
      <c r="DP7" s="390"/>
      <c r="DQ7" s="390"/>
      <c r="DR7" s="390"/>
      <c r="DS7" s="390"/>
      <c r="DT7" s="390"/>
      <c r="DU7" s="390"/>
      <c r="DV7" s="390"/>
      <c r="DW7" s="390"/>
      <c r="DX7" s="390"/>
      <c r="DY7" s="390"/>
      <c r="DZ7" s="390"/>
      <c r="EA7" s="390"/>
      <c r="EB7" s="390"/>
      <c r="EC7" s="390"/>
      <c r="ED7" s="390"/>
      <c r="EE7" s="390"/>
      <c r="EF7" s="390"/>
      <c r="EG7" s="390"/>
      <c r="EH7" s="390"/>
      <c r="EI7" s="390"/>
      <c r="EJ7" s="390"/>
      <c r="EK7" s="390"/>
      <c r="EL7" s="390"/>
      <c r="EM7" s="390"/>
      <c r="EN7" s="390"/>
      <c r="EO7" s="390"/>
      <c r="EP7" s="390"/>
      <c r="EQ7" s="390"/>
      <c r="ER7" s="390"/>
      <c r="ES7" s="390"/>
      <c r="ET7" s="390"/>
      <c r="EU7" s="390"/>
      <c r="EV7" s="390"/>
      <c r="EW7" s="390"/>
      <c r="EX7" s="390"/>
      <c r="EY7" s="390"/>
      <c r="EZ7" s="390"/>
      <c r="FA7" s="390"/>
      <c r="FB7" s="390"/>
      <c r="FC7" s="390"/>
      <c r="FD7" s="390"/>
      <c r="FE7" s="390"/>
      <c r="FF7" s="390"/>
      <c r="FG7" s="390"/>
      <c r="FH7" s="390"/>
      <c r="FI7" s="390"/>
      <c r="FJ7" s="390"/>
      <c r="FK7" s="390"/>
      <c r="FL7" s="390"/>
      <c r="FM7" s="390"/>
      <c r="FN7" s="390"/>
      <c r="FO7" s="390"/>
      <c r="FP7" s="390"/>
      <c r="FQ7" s="390"/>
      <c r="FR7" s="390"/>
      <c r="FS7" s="390"/>
      <c r="FT7" s="390"/>
      <c r="FU7" s="390"/>
      <c r="FV7" s="390"/>
      <c r="FW7" s="390"/>
      <c r="FX7" s="390"/>
      <c r="FY7" s="390"/>
      <c r="FZ7" s="390"/>
      <c r="GA7" s="390"/>
      <c r="GB7" s="390"/>
      <c r="GC7" s="390"/>
      <c r="GD7" s="390"/>
      <c r="GE7" s="390"/>
      <c r="GF7" s="390"/>
      <c r="GG7" s="390"/>
      <c r="GH7" s="390"/>
      <c r="GI7" s="390"/>
      <c r="GJ7" s="390"/>
      <c r="GK7" s="390"/>
      <c r="GL7" s="390"/>
      <c r="GM7" s="390"/>
      <c r="GN7" s="390"/>
      <c r="GO7" s="390"/>
      <c r="GP7" s="390"/>
      <c r="GQ7" s="390"/>
      <c r="GR7" s="390"/>
      <c r="GS7" s="390"/>
      <c r="GT7" s="390"/>
      <c r="GU7" s="390"/>
      <c r="GV7" s="390"/>
      <c r="GW7" s="390"/>
      <c r="GX7" s="390"/>
      <c r="GY7" s="390"/>
      <c r="GZ7" s="390"/>
      <c r="HA7" s="390"/>
      <c r="HB7" s="390"/>
      <c r="HC7" s="390"/>
      <c r="HD7" s="390"/>
      <c r="HE7" s="390"/>
      <c r="HF7" s="390"/>
      <c r="HG7" s="390"/>
      <c r="HH7" s="390"/>
      <c r="HI7" s="390"/>
      <c r="HJ7" s="390"/>
      <c r="HK7" s="390"/>
      <c r="HL7" s="390"/>
      <c r="HM7" s="390"/>
      <c r="HN7" s="390"/>
      <c r="HO7" s="390"/>
      <c r="HP7" s="390"/>
      <c r="HQ7" s="390"/>
      <c r="HR7" s="390"/>
      <c r="HS7" s="390"/>
      <c r="HT7" s="390"/>
      <c r="HU7" s="390"/>
      <c r="HV7" s="390"/>
      <c r="HW7" s="390"/>
      <c r="HX7" s="390"/>
      <c r="HY7" s="390"/>
      <c r="HZ7" s="390"/>
      <c r="IA7" s="390"/>
      <c r="IB7" s="390"/>
      <c r="IC7" s="390"/>
      <c r="ID7" s="390"/>
      <c r="IE7" s="390"/>
      <c r="IF7" s="390"/>
      <c r="IG7" s="390"/>
      <c r="IH7" s="390"/>
      <c r="II7" s="390"/>
      <c r="IJ7" s="390"/>
      <c r="IK7" s="390"/>
      <c r="IL7" s="390"/>
      <c r="IM7" s="390"/>
      <c r="IN7" s="390"/>
      <c r="IO7" s="390"/>
      <c r="IP7" s="390"/>
      <c r="IQ7" s="390"/>
      <c r="IR7" s="390"/>
      <c r="IS7" s="390"/>
      <c r="IT7" s="390"/>
      <c r="IU7" s="390"/>
      <c r="IV7" s="390"/>
      <c r="IW7" s="390"/>
      <c r="IX7" s="390"/>
      <c r="IY7" s="390"/>
      <c r="IZ7" s="390"/>
      <c r="JA7" s="390"/>
      <c r="JB7" s="390"/>
      <c r="JC7" s="390"/>
      <c r="JD7" s="390"/>
      <c r="JE7" s="390"/>
      <c r="JF7" s="390"/>
      <c r="JG7" s="390"/>
      <c r="JH7" s="390"/>
      <c r="JI7" s="390"/>
      <c r="JJ7" s="390"/>
      <c r="JK7" s="390"/>
      <c r="JL7" s="390"/>
      <c r="JM7" s="390"/>
      <c r="JN7" s="390"/>
      <c r="JO7" s="390"/>
      <c r="JP7" s="390"/>
      <c r="JQ7" s="390"/>
      <c r="JR7" s="390"/>
      <c r="JS7" s="390"/>
      <c r="JT7" s="390"/>
      <c r="JU7" s="390"/>
      <c r="JV7" s="390"/>
      <c r="JW7" s="390"/>
      <c r="JX7" s="390"/>
      <c r="JY7" s="390"/>
      <c r="JZ7" s="390"/>
      <c r="KA7" s="390"/>
      <c r="KB7" s="390"/>
      <c r="KC7" s="390"/>
      <c r="KD7" s="390"/>
      <c r="KE7" s="390"/>
      <c r="KF7" s="390"/>
      <c r="KG7" s="390"/>
      <c r="KH7" s="390"/>
      <c r="KI7" s="390"/>
      <c r="KJ7" s="390"/>
      <c r="KK7" s="390"/>
      <c r="KL7" s="390"/>
      <c r="KM7" s="390"/>
      <c r="KN7" s="390"/>
      <c r="KO7" s="390"/>
      <c r="KP7" s="390"/>
      <c r="KQ7" s="390"/>
      <c r="KR7" s="390"/>
      <c r="KS7" s="390"/>
      <c r="KT7" s="390"/>
      <c r="KU7" s="390"/>
      <c r="KV7" s="390"/>
      <c r="KW7" s="390"/>
      <c r="KX7" s="390"/>
      <c r="KY7" s="390"/>
      <c r="KZ7" s="390"/>
      <c r="LA7" s="390"/>
      <c r="LB7" s="390"/>
      <c r="LC7" s="390"/>
      <c r="LD7" s="390"/>
      <c r="LE7" s="390"/>
      <c r="LF7" s="390"/>
      <c r="LG7" s="390"/>
      <c r="LH7" s="390"/>
      <c r="LI7" s="390"/>
      <c r="LJ7" s="390"/>
      <c r="LK7" s="390"/>
      <c r="LL7" s="390"/>
      <c r="LM7" s="390"/>
      <c r="LN7" s="390"/>
      <c r="LO7" s="390"/>
      <c r="LP7" s="390"/>
      <c r="LQ7" s="390"/>
      <c r="LR7" s="390"/>
      <c r="LS7" s="390"/>
      <c r="LT7" s="390"/>
      <c r="LU7" s="390"/>
      <c r="LV7" s="390"/>
      <c r="LW7" s="390"/>
      <c r="LX7" s="390"/>
      <c r="LY7" s="390"/>
      <c r="LZ7" s="390"/>
      <c r="MA7" s="390"/>
      <c r="MB7" s="390"/>
      <c r="MC7" s="390"/>
      <c r="MD7" s="390"/>
      <c r="ME7" s="390"/>
      <c r="MF7" s="390"/>
      <c r="MG7" s="390"/>
      <c r="MH7" s="390"/>
      <c r="MI7" s="390"/>
      <c r="MJ7" s="390"/>
      <c r="MK7" s="390"/>
      <c r="ML7" s="390"/>
      <c r="MM7" s="390"/>
      <c r="MN7" s="390"/>
      <c r="MO7" s="390"/>
      <c r="MP7" s="390"/>
      <c r="MQ7" s="390"/>
      <c r="MR7" s="390"/>
      <c r="MS7" s="390"/>
      <c r="MT7" s="390"/>
      <c r="MU7" s="390"/>
      <c r="MV7" s="390"/>
      <c r="MW7" s="390"/>
      <c r="MX7" s="390"/>
      <c r="MY7" s="390"/>
      <c r="MZ7" s="390"/>
      <c r="NA7" s="390"/>
      <c r="NB7" s="390"/>
      <c r="NC7" s="390"/>
      <c r="ND7" s="390"/>
      <c r="NE7" s="390"/>
      <c r="NF7" s="390"/>
      <c r="NG7" s="390"/>
      <c r="NH7" s="390"/>
      <c r="NI7" s="390"/>
      <c r="NJ7" s="390"/>
      <c r="NK7" s="390"/>
      <c r="NL7" s="390"/>
      <c r="NM7" s="390"/>
      <c r="NN7" s="390"/>
      <c r="NO7" s="390"/>
      <c r="NP7" s="390"/>
      <c r="NQ7" s="390"/>
      <c r="NR7" s="390"/>
      <c r="NS7" s="390"/>
      <c r="NT7" s="390"/>
      <c r="NU7" s="390"/>
      <c r="NV7" s="390"/>
      <c r="NW7" s="390"/>
      <c r="NX7" s="390"/>
      <c r="NY7" s="390"/>
      <c r="NZ7" s="390"/>
      <c r="OA7" s="390"/>
      <c r="OB7" s="390"/>
      <c r="OC7" s="390"/>
      <c r="OD7" s="390"/>
      <c r="OE7" s="390"/>
      <c r="OF7" s="390"/>
      <c r="OG7" s="390"/>
      <c r="OH7" s="390"/>
      <c r="OI7" s="390"/>
      <c r="OJ7" s="390"/>
      <c r="OK7" s="390"/>
      <c r="OL7" s="390"/>
      <c r="OM7" s="390"/>
      <c r="ON7" s="390"/>
      <c r="OO7" s="390"/>
      <c r="OP7" s="390"/>
      <c r="OQ7" s="390"/>
      <c r="OR7" s="390"/>
      <c r="OS7" s="390"/>
      <c r="OT7" s="390"/>
      <c r="OU7" s="390"/>
      <c r="OV7" s="390"/>
      <c r="OW7" s="390"/>
      <c r="OX7" s="390"/>
      <c r="OY7" s="390"/>
      <c r="OZ7" s="390"/>
      <c r="PA7" s="390"/>
      <c r="PB7" s="390"/>
      <c r="PC7" s="390"/>
      <c r="PD7" s="390"/>
      <c r="PE7" s="390"/>
      <c r="PF7" s="390"/>
      <c r="PG7" s="390"/>
      <c r="PH7" s="390"/>
      <c r="PI7" s="390"/>
      <c r="PJ7" s="390"/>
      <c r="PK7" s="390"/>
      <c r="PL7" s="390"/>
      <c r="PM7" s="390"/>
      <c r="PN7" s="390"/>
      <c r="PO7" s="390"/>
      <c r="PP7" s="390"/>
      <c r="PQ7" s="390"/>
      <c r="PR7" s="390"/>
      <c r="PS7" s="390"/>
      <c r="PT7" s="390"/>
      <c r="PU7" s="390"/>
      <c r="PV7" s="390"/>
      <c r="PW7" s="390"/>
      <c r="PX7" s="390"/>
      <c r="PY7" s="390"/>
      <c r="PZ7" s="390"/>
      <c r="QA7" s="390"/>
      <c r="QB7" s="390"/>
      <c r="QC7" s="390"/>
      <c r="QD7" s="390"/>
      <c r="QE7" s="390"/>
      <c r="QF7" s="390"/>
      <c r="QG7" s="390"/>
      <c r="QH7" s="390"/>
      <c r="QI7" s="390"/>
      <c r="QJ7" s="390"/>
      <c r="QK7" s="390"/>
      <c r="QL7" s="390"/>
      <c r="QM7" s="390"/>
      <c r="QN7" s="390"/>
      <c r="QO7" s="390"/>
      <c r="QP7" s="390"/>
      <c r="QQ7" s="390"/>
      <c r="QR7" s="390"/>
      <c r="QS7" s="390"/>
      <c r="QT7" s="390"/>
      <c r="QU7" s="390"/>
      <c r="QV7" s="390"/>
      <c r="QW7" s="390"/>
      <c r="QX7" s="390"/>
      <c r="QY7" s="390"/>
      <c r="QZ7" s="390"/>
      <c r="RA7" s="390"/>
      <c r="RB7" s="390"/>
      <c r="RC7" s="390"/>
      <c r="RD7" s="390"/>
      <c r="RE7" s="390"/>
      <c r="RF7" s="390"/>
      <c r="RG7" s="390"/>
      <c r="RH7" s="390"/>
      <c r="RI7" s="390"/>
      <c r="RJ7" s="390"/>
      <c r="RK7" s="390"/>
      <c r="RL7" s="390"/>
      <c r="RM7" s="390"/>
      <c r="RN7" s="390"/>
      <c r="RO7" s="390"/>
      <c r="RP7" s="390"/>
      <c r="RQ7" s="390"/>
      <c r="RR7" s="390"/>
      <c r="RS7" s="390"/>
      <c r="RT7" s="390"/>
      <c r="RU7" s="390"/>
      <c r="RV7" s="390"/>
      <c r="RW7" s="390"/>
      <c r="RX7" s="390"/>
      <c r="RY7" s="390"/>
      <c r="RZ7" s="390"/>
      <c r="SA7" s="390"/>
      <c r="SB7" s="390"/>
      <c r="SC7" s="390"/>
      <c r="SD7" s="390"/>
      <c r="SE7" s="390"/>
      <c r="SF7" s="390"/>
      <c r="SG7" s="390"/>
      <c r="SH7" s="390"/>
      <c r="SI7" s="390"/>
      <c r="SJ7" s="390"/>
      <c r="SK7" s="390"/>
      <c r="SL7" s="390"/>
      <c r="SM7" s="390"/>
      <c r="SN7" s="390"/>
      <c r="SO7" s="390"/>
      <c r="SP7" s="390"/>
      <c r="SQ7" s="390"/>
      <c r="SR7" s="390"/>
      <c r="SS7" s="390"/>
      <c r="ST7" s="390"/>
      <c r="SU7" s="390"/>
      <c r="SV7" s="390"/>
      <c r="SW7" s="390"/>
      <c r="SX7" s="390"/>
      <c r="SY7" s="390"/>
      <c r="SZ7" s="390"/>
      <c r="TA7" s="390"/>
      <c r="TB7" s="390"/>
      <c r="TC7" s="390"/>
      <c r="TD7" s="390"/>
      <c r="TE7" s="390"/>
      <c r="TF7" s="390"/>
      <c r="TG7" s="390"/>
      <c r="TH7" s="390"/>
      <c r="TI7" s="390"/>
      <c r="TJ7" s="390"/>
      <c r="TK7" s="390"/>
      <c r="TL7" s="390"/>
      <c r="TM7" s="390"/>
      <c r="TN7" s="390"/>
      <c r="TO7" s="390"/>
      <c r="TP7" s="390"/>
      <c r="TQ7" s="390"/>
      <c r="TR7" s="390"/>
      <c r="TS7" s="390"/>
      <c r="TT7" s="390"/>
      <c r="TU7" s="390"/>
      <c r="TV7" s="390"/>
      <c r="TW7" s="390"/>
      <c r="TX7" s="390"/>
      <c r="TY7" s="390"/>
      <c r="TZ7" s="390"/>
      <c r="UA7" s="390"/>
      <c r="UB7" s="390"/>
      <c r="UC7" s="390"/>
      <c r="UD7" s="390"/>
      <c r="UE7" s="390"/>
      <c r="UF7" s="390"/>
      <c r="UG7" s="390"/>
      <c r="UH7" s="390"/>
      <c r="UI7" s="390"/>
      <c r="UJ7" s="390"/>
      <c r="UK7" s="390"/>
      <c r="UL7" s="390"/>
      <c r="UM7" s="390"/>
      <c r="UN7" s="390"/>
      <c r="UO7" s="390"/>
      <c r="UP7" s="390"/>
      <c r="UQ7" s="390"/>
      <c r="UR7" s="390"/>
      <c r="US7" s="390"/>
      <c r="UT7" s="390"/>
      <c r="UU7" s="390"/>
      <c r="UV7" s="390"/>
      <c r="UW7" s="390"/>
      <c r="UX7" s="390"/>
      <c r="UY7" s="390"/>
      <c r="UZ7" s="390"/>
      <c r="VA7" s="390"/>
      <c r="VB7" s="390"/>
      <c r="VC7" s="390"/>
      <c r="VD7" s="390"/>
      <c r="VE7" s="390"/>
      <c r="VF7" s="390"/>
      <c r="VG7" s="390"/>
      <c r="VH7" s="390"/>
      <c r="VI7" s="390"/>
      <c r="VJ7" s="390"/>
      <c r="VK7" s="390"/>
      <c r="VL7" s="390"/>
      <c r="VM7" s="390"/>
      <c r="VN7" s="390"/>
      <c r="VO7" s="390"/>
      <c r="VP7" s="390"/>
      <c r="VQ7" s="390"/>
      <c r="VR7" s="390"/>
      <c r="VS7" s="390"/>
      <c r="VT7" s="390"/>
      <c r="VU7" s="390"/>
      <c r="VV7" s="390"/>
      <c r="VW7" s="390"/>
      <c r="VX7" s="390"/>
      <c r="VY7" s="390"/>
      <c r="VZ7" s="390"/>
      <c r="WA7" s="390"/>
      <c r="WB7" s="390"/>
      <c r="WC7" s="390"/>
      <c r="WD7" s="390"/>
      <c r="WE7" s="390"/>
      <c r="WF7" s="390"/>
      <c r="WG7" s="390"/>
      <c r="WH7" s="390"/>
      <c r="WI7" s="390"/>
      <c r="WJ7" s="390"/>
      <c r="WK7" s="390"/>
      <c r="WL7" s="390"/>
      <c r="WM7" s="390"/>
      <c r="WN7" s="390"/>
      <c r="WO7" s="390"/>
      <c r="WP7" s="390"/>
      <c r="WQ7" s="390"/>
      <c r="WR7" s="390"/>
      <c r="WS7" s="390"/>
      <c r="WT7" s="390"/>
      <c r="WU7" s="390"/>
      <c r="WV7" s="390"/>
      <c r="WW7" s="390"/>
      <c r="WX7" s="390"/>
      <c r="WY7" s="390"/>
      <c r="WZ7" s="390"/>
      <c r="XA7" s="390"/>
      <c r="XB7" s="390"/>
      <c r="XC7" s="390"/>
      <c r="XD7" s="390"/>
      <c r="XE7" s="390"/>
      <c r="XF7" s="390"/>
      <c r="XG7" s="389"/>
    </row>
    <row r="8" spans="1:631" s="400" customFormat="1">
      <c r="A8" s="389"/>
      <c r="B8" s="526" t="s">
        <v>206</v>
      </c>
      <c r="C8" s="513" t="s">
        <v>220</v>
      </c>
      <c r="D8" s="513">
        <v>22</v>
      </c>
      <c r="E8" s="329">
        <f t="shared" si="0"/>
        <v>0.1041257574679948</v>
      </c>
      <c r="F8" s="509" t="s">
        <v>31</v>
      </c>
      <c r="G8" s="640">
        <v>30</v>
      </c>
      <c r="H8" s="511">
        <v>503</v>
      </c>
      <c r="I8" s="580">
        <v>545</v>
      </c>
      <c r="J8" s="580">
        <v>545</v>
      </c>
      <c r="K8" s="393">
        <f t="shared" si="5"/>
        <v>0</v>
      </c>
      <c r="L8" s="394">
        <f t="shared" si="1"/>
        <v>15090</v>
      </c>
      <c r="M8" s="853">
        <v>0</v>
      </c>
      <c r="N8" s="393">
        <v>3270</v>
      </c>
      <c r="O8" s="395">
        <f t="shared" si="6"/>
        <v>19620</v>
      </c>
      <c r="P8" s="395">
        <f t="shared" si="2"/>
        <v>0</v>
      </c>
      <c r="Q8" s="395">
        <f t="shared" si="7"/>
        <v>16350</v>
      </c>
      <c r="R8" s="395"/>
      <c r="S8" s="396">
        <f t="shared" si="8"/>
        <v>19620</v>
      </c>
      <c r="T8" s="395">
        <f t="shared" si="9"/>
        <v>16350</v>
      </c>
      <c r="U8" s="827">
        <v>0</v>
      </c>
      <c r="V8" s="396">
        <f t="shared" si="10"/>
        <v>18200.371057513912</v>
      </c>
      <c r="W8" s="395">
        <f t="shared" si="11"/>
        <v>15166.975881261595</v>
      </c>
      <c r="X8" s="395">
        <f t="shared" si="12"/>
        <v>0</v>
      </c>
      <c r="Y8" s="397">
        <f t="shared" si="3"/>
        <v>0.95535228266325745</v>
      </c>
      <c r="Z8" s="396">
        <f t="shared" si="4"/>
        <v>14416.265945388555</v>
      </c>
      <c r="AA8" s="398">
        <f t="shared" si="13"/>
        <v>0.79208637559270467</v>
      </c>
      <c r="AB8" s="399">
        <f t="shared" si="14"/>
        <v>1.0455540157823702</v>
      </c>
      <c r="AC8" s="398">
        <v>0.63631094755736528</v>
      </c>
      <c r="AD8" s="398">
        <v>0.69994204231310186</v>
      </c>
      <c r="AE8" s="390"/>
      <c r="AF8" s="390">
        <v>0</v>
      </c>
      <c r="AG8" s="390"/>
      <c r="AH8" s="390"/>
      <c r="AI8" s="390"/>
      <c r="AJ8" s="390"/>
      <c r="AK8" s="390"/>
      <c r="AL8" s="390"/>
      <c r="AM8" s="390"/>
      <c r="AN8" s="390"/>
      <c r="AO8" s="390"/>
      <c r="AP8" s="390"/>
      <c r="AQ8" s="390"/>
      <c r="AR8" s="390"/>
      <c r="AS8" s="390"/>
      <c r="AT8" s="390"/>
      <c r="AU8" s="390"/>
      <c r="AV8" s="390"/>
      <c r="AW8" s="390"/>
      <c r="AX8" s="390"/>
      <c r="AY8" s="390"/>
      <c r="AZ8" s="390"/>
      <c r="BA8" s="390"/>
      <c r="BB8" s="390"/>
      <c r="BC8" s="390"/>
      <c r="BD8" s="390"/>
      <c r="BE8" s="390"/>
      <c r="BF8" s="390"/>
      <c r="BG8" s="390"/>
      <c r="BH8" s="390"/>
      <c r="BI8" s="390"/>
      <c r="BJ8" s="390"/>
      <c r="BK8" s="390"/>
      <c r="BL8" s="390"/>
      <c r="BM8" s="390"/>
      <c r="BN8" s="390"/>
      <c r="BO8" s="390"/>
      <c r="BP8" s="390"/>
      <c r="BQ8" s="390"/>
      <c r="BR8" s="390"/>
      <c r="BS8" s="390"/>
      <c r="BT8" s="390"/>
      <c r="BU8" s="390"/>
      <c r="BV8" s="390"/>
      <c r="BW8" s="390"/>
      <c r="BX8" s="390"/>
      <c r="BY8" s="390"/>
      <c r="BZ8" s="390"/>
      <c r="CA8" s="390"/>
      <c r="CB8" s="390"/>
      <c r="CC8" s="390"/>
      <c r="CD8" s="390"/>
      <c r="CE8" s="390"/>
      <c r="CF8" s="390"/>
      <c r="CG8" s="390"/>
      <c r="CH8" s="390"/>
      <c r="CI8" s="390"/>
      <c r="CJ8" s="390"/>
      <c r="CK8" s="390"/>
      <c r="CL8" s="390"/>
      <c r="CM8" s="390"/>
      <c r="CN8" s="390"/>
      <c r="CO8" s="390"/>
      <c r="CP8" s="390"/>
      <c r="CQ8" s="390"/>
      <c r="CR8" s="390"/>
      <c r="CS8" s="390"/>
      <c r="CT8" s="390"/>
      <c r="CU8" s="390"/>
      <c r="CV8" s="390"/>
      <c r="CW8" s="390"/>
      <c r="CX8" s="390"/>
      <c r="CY8" s="390"/>
      <c r="CZ8" s="390"/>
      <c r="DA8" s="390"/>
      <c r="DB8" s="390"/>
      <c r="DC8" s="390"/>
      <c r="DD8" s="390"/>
      <c r="DE8" s="390"/>
      <c r="DF8" s="390"/>
      <c r="DG8" s="390"/>
      <c r="DH8" s="390"/>
      <c r="DI8" s="390"/>
      <c r="DJ8" s="390"/>
      <c r="DK8" s="390"/>
      <c r="DL8" s="390"/>
      <c r="DM8" s="390"/>
      <c r="DN8" s="390"/>
      <c r="DO8" s="390"/>
      <c r="DP8" s="390"/>
      <c r="DQ8" s="390"/>
      <c r="DR8" s="390"/>
      <c r="DS8" s="390"/>
      <c r="DT8" s="390"/>
      <c r="DU8" s="390"/>
      <c r="DV8" s="390"/>
      <c r="DW8" s="390"/>
      <c r="DX8" s="390"/>
      <c r="DY8" s="390"/>
      <c r="DZ8" s="390"/>
      <c r="EA8" s="390"/>
      <c r="EB8" s="390"/>
      <c r="EC8" s="390"/>
      <c r="ED8" s="390"/>
      <c r="EE8" s="390"/>
      <c r="EF8" s="390"/>
      <c r="EG8" s="390"/>
      <c r="EH8" s="390"/>
      <c r="EI8" s="390"/>
      <c r="EJ8" s="390"/>
      <c r="EK8" s="390"/>
      <c r="EL8" s="390"/>
      <c r="EM8" s="390"/>
      <c r="EN8" s="390"/>
      <c r="EO8" s="390"/>
      <c r="EP8" s="390"/>
      <c r="EQ8" s="390"/>
      <c r="ER8" s="390"/>
      <c r="ES8" s="390"/>
      <c r="ET8" s="390"/>
      <c r="EU8" s="390"/>
      <c r="EV8" s="390"/>
      <c r="EW8" s="390"/>
      <c r="EX8" s="390"/>
      <c r="EY8" s="390"/>
      <c r="EZ8" s="390"/>
      <c r="FA8" s="390"/>
      <c r="FB8" s="390"/>
      <c r="FC8" s="390"/>
      <c r="FD8" s="390"/>
      <c r="FE8" s="390"/>
      <c r="FF8" s="390"/>
      <c r="FG8" s="390"/>
      <c r="FH8" s="390"/>
      <c r="FI8" s="390"/>
      <c r="FJ8" s="390"/>
      <c r="FK8" s="390"/>
      <c r="FL8" s="390"/>
      <c r="FM8" s="390"/>
      <c r="FN8" s="390"/>
      <c r="FO8" s="390"/>
      <c r="FP8" s="390"/>
      <c r="FQ8" s="390"/>
      <c r="FR8" s="390"/>
      <c r="FS8" s="390"/>
      <c r="FT8" s="390"/>
      <c r="FU8" s="390"/>
      <c r="FV8" s="390"/>
      <c r="FW8" s="390"/>
      <c r="FX8" s="390"/>
      <c r="FY8" s="390"/>
      <c r="FZ8" s="390"/>
      <c r="GA8" s="390"/>
      <c r="GB8" s="390"/>
      <c r="GC8" s="390"/>
      <c r="GD8" s="390"/>
      <c r="GE8" s="390"/>
      <c r="GF8" s="390"/>
      <c r="GG8" s="390"/>
      <c r="GH8" s="390"/>
      <c r="GI8" s="390"/>
      <c r="GJ8" s="390"/>
      <c r="GK8" s="390"/>
      <c r="GL8" s="390"/>
      <c r="GM8" s="390"/>
      <c r="GN8" s="390"/>
      <c r="GO8" s="390"/>
      <c r="GP8" s="390"/>
      <c r="GQ8" s="390"/>
      <c r="GR8" s="390"/>
      <c r="GS8" s="390"/>
      <c r="GT8" s="390"/>
      <c r="GU8" s="390"/>
      <c r="GV8" s="390"/>
      <c r="GW8" s="390"/>
      <c r="GX8" s="390"/>
      <c r="GY8" s="390"/>
      <c r="GZ8" s="390"/>
      <c r="HA8" s="390"/>
      <c r="HB8" s="390"/>
      <c r="HC8" s="390"/>
      <c r="HD8" s="390"/>
      <c r="HE8" s="390"/>
      <c r="HF8" s="390"/>
      <c r="HG8" s="390"/>
      <c r="HH8" s="390"/>
      <c r="HI8" s="390"/>
      <c r="HJ8" s="390"/>
      <c r="HK8" s="390"/>
      <c r="HL8" s="390"/>
      <c r="HM8" s="390"/>
      <c r="HN8" s="390"/>
      <c r="HO8" s="390"/>
      <c r="HP8" s="390"/>
      <c r="HQ8" s="390"/>
      <c r="HR8" s="390"/>
      <c r="HS8" s="390"/>
      <c r="HT8" s="390"/>
      <c r="HU8" s="390"/>
      <c r="HV8" s="390"/>
      <c r="HW8" s="390"/>
      <c r="HX8" s="390"/>
      <c r="HY8" s="390"/>
      <c r="HZ8" s="390"/>
      <c r="IA8" s="390"/>
      <c r="IB8" s="390"/>
      <c r="IC8" s="390"/>
      <c r="ID8" s="390"/>
      <c r="IE8" s="390"/>
      <c r="IF8" s="390"/>
      <c r="IG8" s="390"/>
      <c r="IH8" s="390"/>
      <c r="II8" s="390"/>
      <c r="IJ8" s="390"/>
      <c r="IK8" s="390"/>
      <c r="IL8" s="390"/>
      <c r="IM8" s="390"/>
      <c r="IN8" s="390"/>
      <c r="IO8" s="390"/>
      <c r="IP8" s="390"/>
      <c r="IQ8" s="390"/>
      <c r="IR8" s="390"/>
      <c r="IS8" s="390"/>
      <c r="IT8" s="390"/>
      <c r="IU8" s="390"/>
      <c r="IV8" s="390"/>
      <c r="IW8" s="390"/>
      <c r="IX8" s="390"/>
      <c r="IY8" s="390"/>
      <c r="IZ8" s="390"/>
      <c r="JA8" s="390"/>
      <c r="JB8" s="390"/>
      <c r="JC8" s="390"/>
      <c r="JD8" s="390"/>
      <c r="JE8" s="390"/>
      <c r="JF8" s="390"/>
      <c r="JG8" s="390"/>
      <c r="JH8" s="390"/>
      <c r="JI8" s="390"/>
      <c r="JJ8" s="390"/>
      <c r="JK8" s="390"/>
      <c r="JL8" s="390"/>
      <c r="JM8" s="390"/>
      <c r="JN8" s="390"/>
      <c r="JO8" s="390"/>
      <c r="JP8" s="390"/>
      <c r="JQ8" s="390"/>
      <c r="JR8" s="390"/>
      <c r="JS8" s="390"/>
      <c r="JT8" s="390"/>
      <c r="JU8" s="390"/>
      <c r="JV8" s="390"/>
      <c r="JW8" s="390"/>
      <c r="JX8" s="390"/>
      <c r="JY8" s="390"/>
      <c r="JZ8" s="390"/>
      <c r="KA8" s="390"/>
      <c r="KB8" s="390"/>
      <c r="KC8" s="390"/>
      <c r="KD8" s="390"/>
      <c r="KE8" s="390"/>
      <c r="KF8" s="390"/>
      <c r="KG8" s="390"/>
      <c r="KH8" s="390"/>
      <c r="KI8" s="390"/>
      <c r="KJ8" s="390"/>
      <c r="KK8" s="390"/>
      <c r="KL8" s="390"/>
      <c r="KM8" s="390"/>
      <c r="KN8" s="390"/>
      <c r="KO8" s="390"/>
      <c r="KP8" s="390"/>
      <c r="KQ8" s="390"/>
      <c r="KR8" s="390"/>
      <c r="KS8" s="390"/>
      <c r="KT8" s="390"/>
      <c r="KU8" s="390"/>
      <c r="KV8" s="390"/>
      <c r="KW8" s="390"/>
      <c r="KX8" s="390"/>
      <c r="KY8" s="390"/>
      <c r="KZ8" s="390"/>
      <c r="LA8" s="390"/>
      <c r="LB8" s="390"/>
      <c r="LC8" s="390"/>
      <c r="LD8" s="390"/>
      <c r="LE8" s="390"/>
      <c r="LF8" s="390"/>
      <c r="LG8" s="390"/>
      <c r="LH8" s="390"/>
      <c r="LI8" s="390"/>
      <c r="LJ8" s="390"/>
      <c r="LK8" s="390"/>
      <c r="LL8" s="390"/>
      <c r="LM8" s="390"/>
      <c r="LN8" s="390"/>
      <c r="LO8" s="390"/>
      <c r="LP8" s="390"/>
      <c r="LQ8" s="390"/>
      <c r="LR8" s="390"/>
      <c r="LS8" s="390"/>
      <c r="LT8" s="390"/>
      <c r="LU8" s="390"/>
      <c r="LV8" s="390"/>
      <c r="LW8" s="390"/>
      <c r="LX8" s="390"/>
      <c r="LY8" s="390"/>
      <c r="LZ8" s="390"/>
      <c r="MA8" s="390"/>
      <c r="MB8" s="390"/>
      <c r="MC8" s="390"/>
      <c r="MD8" s="390"/>
      <c r="ME8" s="390"/>
      <c r="MF8" s="390"/>
      <c r="MG8" s="390"/>
      <c r="MH8" s="390"/>
      <c r="MI8" s="390"/>
      <c r="MJ8" s="390"/>
      <c r="MK8" s="390"/>
      <c r="ML8" s="390"/>
      <c r="MM8" s="390"/>
      <c r="MN8" s="390"/>
      <c r="MO8" s="390"/>
      <c r="MP8" s="390"/>
      <c r="MQ8" s="390"/>
      <c r="MR8" s="390"/>
      <c r="MS8" s="390"/>
      <c r="MT8" s="390"/>
      <c r="MU8" s="390"/>
      <c r="MV8" s="390"/>
      <c r="MW8" s="390"/>
      <c r="MX8" s="390"/>
      <c r="MY8" s="390"/>
      <c r="MZ8" s="390"/>
      <c r="NA8" s="390"/>
      <c r="NB8" s="390"/>
      <c r="NC8" s="390"/>
      <c r="ND8" s="390"/>
      <c r="NE8" s="390"/>
      <c r="NF8" s="390"/>
      <c r="NG8" s="390"/>
      <c r="NH8" s="390"/>
      <c r="NI8" s="390"/>
      <c r="NJ8" s="390"/>
      <c r="NK8" s="390"/>
      <c r="NL8" s="390"/>
      <c r="NM8" s="390"/>
      <c r="NN8" s="390"/>
      <c r="NO8" s="390"/>
      <c r="NP8" s="390"/>
      <c r="NQ8" s="390"/>
      <c r="NR8" s="390"/>
      <c r="NS8" s="390"/>
      <c r="NT8" s="390"/>
      <c r="NU8" s="390"/>
      <c r="NV8" s="390"/>
      <c r="NW8" s="390"/>
      <c r="NX8" s="390"/>
      <c r="NY8" s="390"/>
      <c r="NZ8" s="390"/>
      <c r="OA8" s="390"/>
      <c r="OB8" s="390"/>
      <c r="OC8" s="390"/>
      <c r="OD8" s="390"/>
      <c r="OE8" s="390"/>
      <c r="OF8" s="390"/>
      <c r="OG8" s="390"/>
      <c r="OH8" s="390"/>
      <c r="OI8" s="390"/>
      <c r="OJ8" s="390"/>
      <c r="OK8" s="390"/>
      <c r="OL8" s="390"/>
      <c r="OM8" s="390"/>
      <c r="ON8" s="390"/>
      <c r="OO8" s="390"/>
      <c r="OP8" s="390"/>
      <c r="OQ8" s="390"/>
      <c r="OR8" s="390"/>
      <c r="OS8" s="390"/>
      <c r="OT8" s="390"/>
      <c r="OU8" s="390"/>
      <c r="OV8" s="390"/>
      <c r="OW8" s="390"/>
      <c r="OX8" s="390"/>
      <c r="OY8" s="390"/>
      <c r="OZ8" s="390"/>
      <c r="PA8" s="390"/>
      <c r="PB8" s="390"/>
      <c r="PC8" s="390"/>
      <c r="PD8" s="390"/>
      <c r="PE8" s="390"/>
      <c r="PF8" s="390"/>
      <c r="PG8" s="390"/>
      <c r="PH8" s="390"/>
      <c r="PI8" s="390"/>
      <c r="PJ8" s="390"/>
      <c r="PK8" s="390"/>
      <c r="PL8" s="390"/>
      <c r="PM8" s="390"/>
      <c r="PN8" s="390"/>
      <c r="PO8" s="390"/>
      <c r="PP8" s="390"/>
      <c r="PQ8" s="390"/>
      <c r="PR8" s="390"/>
      <c r="PS8" s="390"/>
      <c r="PT8" s="390"/>
      <c r="PU8" s="390"/>
      <c r="PV8" s="390"/>
      <c r="PW8" s="390"/>
      <c r="PX8" s="390"/>
      <c r="PY8" s="390"/>
      <c r="PZ8" s="390"/>
      <c r="QA8" s="390"/>
      <c r="QB8" s="390"/>
      <c r="QC8" s="390"/>
      <c r="QD8" s="390"/>
      <c r="QE8" s="390"/>
      <c r="QF8" s="390"/>
      <c r="QG8" s="390"/>
      <c r="QH8" s="390"/>
      <c r="QI8" s="390"/>
      <c r="QJ8" s="390"/>
      <c r="QK8" s="390"/>
      <c r="QL8" s="390"/>
      <c r="QM8" s="390"/>
      <c r="QN8" s="390"/>
      <c r="QO8" s="390"/>
      <c r="QP8" s="390"/>
      <c r="QQ8" s="390"/>
      <c r="QR8" s="390"/>
      <c r="QS8" s="390"/>
      <c r="QT8" s="390"/>
      <c r="QU8" s="390"/>
      <c r="QV8" s="390"/>
      <c r="QW8" s="390"/>
      <c r="QX8" s="390"/>
      <c r="QY8" s="390"/>
      <c r="QZ8" s="390"/>
      <c r="RA8" s="390"/>
      <c r="RB8" s="390"/>
      <c r="RC8" s="390"/>
      <c r="RD8" s="390"/>
      <c r="RE8" s="390"/>
      <c r="RF8" s="390"/>
      <c r="RG8" s="390"/>
      <c r="RH8" s="390"/>
      <c r="RI8" s="390"/>
      <c r="RJ8" s="390"/>
      <c r="RK8" s="390"/>
      <c r="RL8" s="390"/>
      <c r="RM8" s="390"/>
      <c r="RN8" s="390"/>
      <c r="RO8" s="390"/>
      <c r="RP8" s="390"/>
      <c r="RQ8" s="390"/>
      <c r="RR8" s="390"/>
      <c r="RS8" s="390"/>
      <c r="RT8" s="390"/>
      <c r="RU8" s="390"/>
      <c r="RV8" s="390"/>
      <c r="RW8" s="390"/>
      <c r="RX8" s="390"/>
      <c r="RY8" s="390"/>
      <c r="RZ8" s="390"/>
      <c r="SA8" s="390"/>
      <c r="SB8" s="390"/>
      <c r="SC8" s="390"/>
      <c r="SD8" s="390"/>
      <c r="SE8" s="390"/>
      <c r="SF8" s="390"/>
      <c r="SG8" s="390"/>
      <c r="SH8" s="390"/>
      <c r="SI8" s="390"/>
      <c r="SJ8" s="390"/>
      <c r="SK8" s="390"/>
      <c r="SL8" s="390"/>
      <c r="SM8" s="390"/>
      <c r="SN8" s="390"/>
      <c r="SO8" s="390"/>
      <c r="SP8" s="390"/>
      <c r="SQ8" s="390"/>
      <c r="SR8" s="390"/>
      <c r="SS8" s="390"/>
      <c r="ST8" s="390"/>
      <c r="SU8" s="390"/>
      <c r="SV8" s="390"/>
      <c r="SW8" s="390"/>
      <c r="SX8" s="390"/>
      <c r="SY8" s="390"/>
      <c r="SZ8" s="390"/>
      <c r="TA8" s="390"/>
      <c r="TB8" s="390"/>
      <c r="TC8" s="390"/>
      <c r="TD8" s="390"/>
      <c r="TE8" s="390"/>
      <c r="TF8" s="390"/>
      <c r="TG8" s="390"/>
      <c r="TH8" s="390"/>
      <c r="TI8" s="390"/>
      <c r="TJ8" s="390"/>
      <c r="TK8" s="390"/>
      <c r="TL8" s="390"/>
      <c r="TM8" s="390"/>
      <c r="TN8" s="390"/>
      <c r="TO8" s="390"/>
      <c r="TP8" s="390"/>
      <c r="TQ8" s="390"/>
      <c r="TR8" s="390"/>
      <c r="TS8" s="390"/>
      <c r="TT8" s="390"/>
      <c r="TU8" s="390"/>
      <c r="TV8" s="390"/>
      <c r="TW8" s="390"/>
      <c r="TX8" s="390"/>
      <c r="TY8" s="390"/>
      <c r="TZ8" s="390"/>
      <c r="UA8" s="390"/>
      <c r="UB8" s="390"/>
      <c r="UC8" s="390"/>
      <c r="UD8" s="390"/>
      <c r="UE8" s="390"/>
      <c r="UF8" s="390"/>
      <c r="UG8" s="390"/>
      <c r="UH8" s="390"/>
      <c r="UI8" s="390"/>
      <c r="UJ8" s="390"/>
      <c r="UK8" s="390"/>
      <c r="UL8" s="390"/>
      <c r="UM8" s="390"/>
      <c r="UN8" s="390"/>
      <c r="UO8" s="390"/>
      <c r="UP8" s="390"/>
      <c r="UQ8" s="390"/>
      <c r="UR8" s="390"/>
      <c r="US8" s="390"/>
      <c r="UT8" s="390"/>
      <c r="UU8" s="390"/>
      <c r="UV8" s="390"/>
      <c r="UW8" s="390"/>
      <c r="UX8" s="390"/>
      <c r="UY8" s="390"/>
      <c r="UZ8" s="390"/>
      <c r="VA8" s="390"/>
      <c r="VB8" s="390"/>
      <c r="VC8" s="390"/>
      <c r="VD8" s="390"/>
      <c r="VE8" s="390"/>
      <c r="VF8" s="390"/>
      <c r="VG8" s="390"/>
      <c r="VH8" s="390"/>
      <c r="VI8" s="390"/>
      <c r="VJ8" s="390"/>
      <c r="VK8" s="390"/>
      <c r="VL8" s="390"/>
      <c r="VM8" s="390"/>
      <c r="VN8" s="390"/>
      <c r="VO8" s="390"/>
      <c r="VP8" s="390"/>
      <c r="VQ8" s="390"/>
      <c r="VR8" s="390"/>
      <c r="VS8" s="390"/>
      <c r="VT8" s="390"/>
      <c r="VU8" s="390"/>
      <c r="VV8" s="390"/>
      <c r="VW8" s="390"/>
      <c r="VX8" s="390"/>
      <c r="VY8" s="390"/>
      <c r="VZ8" s="390"/>
      <c r="WA8" s="390"/>
      <c r="WB8" s="390"/>
      <c r="WC8" s="390"/>
      <c r="WD8" s="390"/>
      <c r="WE8" s="390"/>
      <c r="WF8" s="390"/>
      <c r="WG8" s="390"/>
      <c r="WH8" s="390"/>
      <c r="WI8" s="390"/>
      <c r="WJ8" s="390"/>
      <c r="WK8" s="390"/>
      <c r="WL8" s="390"/>
      <c r="WM8" s="390"/>
      <c r="WN8" s="390"/>
      <c r="WO8" s="390"/>
      <c r="WP8" s="390"/>
      <c r="WQ8" s="390"/>
      <c r="WR8" s="390"/>
      <c r="WS8" s="390"/>
      <c r="WT8" s="390"/>
      <c r="WU8" s="390"/>
      <c r="WV8" s="390"/>
      <c r="WW8" s="390"/>
      <c r="WX8" s="390"/>
      <c r="WY8" s="390"/>
      <c r="WZ8" s="390"/>
      <c r="XA8" s="390"/>
      <c r="XB8" s="390"/>
      <c r="XC8" s="390"/>
      <c r="XD8" s="390"/>
      <c r="XE8" s="390"/>
      <c r="XF8" s="390"/>
      <c r="XG8" s="389"/>
    </row>
    <row r="9" spans="1:631" s="400" customFormat="1">
      <c r="A9" s="389"/>
      <c r="B9" s="526" t="s">
        <v>206</v>
      </c>
      <c r="C9" s="513" t="s">
        <v>221</v>
      </c>
      <c r="D9" s="513">
        <v>22</v>
      </c>
      <c r="E9" s="329">
        <f t="shared" si="0"/>
        <v>8.3300605974395842E-2</v>
      </c>
      <c r="F9" s="509" t="s">
        <v>31</v>
      </c>
      <c r="G9" s="640">
        <v>24</v>
      </c>
      <c r="H9" s="845">
        <v>503</v>
      </c>
      <c r="I9" s="580">
        <v>545</v>
      </c>
      <c r="J9" s="580">
        <v>545</v>
      </c>
      <c r="K9" s="393">
        <f t="shared" si="5"/>
        <v>0</v>
      </c>
      <c r="L9" s="394">
        <f t="shared" si="1"/>
        <v>12072</v>
      </c>
      <c r="M9" s="853">
        <v>2408.962827182957</v>
      </c>
      <c r="N9" s="393">
        <v>2616.0000000000005</v>
      </c>
      <c r="O9" s="395">
        <f t="shared" si="6"/>
        <v>15696</v>
      </c>
      <c r="P9" s="395">
        <f t="shared" si="2"/>
        <v>0</v>
      </c>
      <c r="Q9" s="395">
        <f t="shared" si="7"/>
        <v>13080</v>
      </c>
      <c r="R9" s="395"/>
      <c r="S9" s="396">
        <f t="shared" si="8"/>
        <v>18104.962827182957</v>
      </c>
      <c r="T9" s="395">
        <f t="shared" si="9"/>
        <v>15488.962827182957</v>
      </c>
      <c r="U9" s="827">
        <v>0</v>
      </c>
      <c r="V9" s="396">
        <f t="shared" si="10"/>
        <v>16794.956240429459</v>
      </c>
      <c r="W9" s="395">
        <f t="shared" si="11"/>
        <v>14368.240099427603</v>
      </c>
      <c r="X9" s="395">
        <f t="shared" si="12"/>
        <v>0</v>
      </c>
      <c r="Y9" s="397">
        <f t="shared" si="3"/>
        <v>0.95535228266325745</v>
      </c>
      <c r="Z9" s="396">
        <f t="shared" si="4"/>
        <v>11533.012756310844</v>
      </c>
      <c r="AA9" s="398">
        <f t="shared" si="13"/>
        <v>0.6866950167186584</v>
      </c>
      <c r="AB9" s="399">
        <f t="shared" si="14"/>
        <v>0.88294140020998968</v>
      </c>
      <c r="AC9" s="398">
        <v>0.63631094755736528</v>
      </c>
      <c r="AD9" s="398">
        <v>0.69994204231310186</v>
      </c>
      <c r="AE9" s="390"/>
      <c r="AF9" s="390">
        <v>20155.662791605879</v>
      </c>
      <c r="AG9" s="390"/>
      <c r="AH9" s="390"/>
      <c r="AI9" s="390"/>
      <c r="AJ9" s="390"/>
      <c r="AK9" s="390"/>
      <c r="AL9" s="390"/>
      <c r="AM9" s="390"/>
      <c r="AN9" s="390"/>
      <c r="AO9" s="390"/>
      <c r="AP9" s="390"/>
      <c r="AQ9" s="390"/>
      <c r="AR9" s="390"/>
      <c r="AS9" s="390"/>
      <c r="AT9" s="390"/>
      <c r="AU9" s="390"/>
      <c r="AV9" s="390"/>
      <c r="AW9" s="390"/>
      <c r="AX9" s="390"/>
      <c r="AY9" s="390"/>
      <c r="AZ9" s="390"/>
      <c r="BA9" s="390"/>
      <c r="BB9" s="390"/>
      <c r="BC9" s="390"/>
      <c r="BD9" s="390"/>
      <c r="BE9" s="390"/>
      <c r="BF9" s="390"/>
      <c r="BG9" s="390"/>
      <c r="BH9" s="390"/>
      <c r="BI9" s="390"/>
      <c r="BJ9" s="390"/>
      <c r="BK9" s="390"/>
      <c r="BL9" s="390"/>
      <c r="BM9" s="390"/>
      <c r="BN9" s="390"/>
      <c r="BO9" s="390"/>
      <c r="BP9" s="390"/>
      <c r="BQ9" s="390"/>
      <c r="BR9" s="390"/>
      <c r="BS9" s="390"/>
      <c r="BT9" s="390"/>
      <c r="BU9" s="390"/>
      <c r="BV9" s="390"/>
      <c r="BW9" s="390"/>
      <c r="BX9" s="390"/>
      <c r="BY9" s="390"/>
      <c r="BZ9" s="390"/>
      <c r="CA9" s="390"/>
      <c r="CB9" s="390"/>
      <c r="CC9" s="390"/>
      <c r="CD9" s="390"/>
      <c r="CE9" s="390"/>
      <c r="CF9" s="390"/>
      <c r="CG9" s="390"/>
      <c r="CH9" s="390"/>
      <c r="CI9" s="390"/>
      <c r="CJ9" s="390"/>
      <c r="CK9" s="390"/>
      <c r="CL9" s="390"/>
      <c r="CM9" s="390"/>
      <c r="CN9" s="390"/>
      <c r="CO9" s="390"/>
      <c r="CP9" s="390"/>
      <c r="CQ9" s="390"/>
      <c r="CR9" s="390"/>
      <c r="CS9" s="390"/>
      <c r="CT9" s="390"/>
      <c r="CU9" s="390"/>
      <c r="CV9" s="390"/>
      <c r="CW9" s="390"/>
      <c r="CX9" s="390"/>
      <c r="CY9" s="390"/>
      <c r="CZ9" s="390"/>
      <c r="DA9" s="390"/>
      <c r="DB9" s="390"/>
      <c r="DC9" s="390"/>
      <c r="DD9" s="390"/>
      <c r="DE9" s="390"/>
      <c r="DF9" s="390"/>
      <c r="DG9" s="390"/>
      <c r="DH9" s="390"/>
      <c r="DI9" s="390"/>
      <c r="DJ9" s="390"/>
      <c r="DK9" s="390"/>
      <c r="DL9" s="390"/>
      <c r="DM9" s="390"/>
      <c r="DN9" s="390"/>
      <c r="DO9" s="390"/>
      <c r="DP9" s="390"/>
      <c r="DQ9" s="390"/>
      <c r="DR9" s="390"/>
      <c r="DS9" s="390"/>
      <c r="DT9" s="390"/>
      <c r="DU9" s="390"/>
      <c r="DV9" s="390"/>
      <c r="DW9" s="390"/>
      <c r="DX9" s="390"/>
      <c r="DY9" s="390"/>
      <c r="DZ9" s="390"/>
      <c r="EA9" s="390"/>
      <c r="EB9" s="390"/>
      <c r="EC9" s="390"/>
      <c r="ED9" s="390"/>
      <c r="EE9" s="390"/>
      <c r="EF9" s="390"/>
      <c r="EG9" s="390"/>
      <c r="EH9" s="390"/>
      <c r="EI9" s="390"/>
      <c r="EJ9" s="390"/>
      <c r="EK9" s="390"/>
      <c r="EL9" s="390"/>
      <c r="EM9" s="390"/>
      <c r="EN9" s="390"/>
      <c r="EO9" s="390"/>
      <c r="EP9" s="390"/>
      <c r="EQ9" s="390"/>
      <c r="ER9" s="390"/>
      <c r="ES9" s="390"/>
      <c r="ET9" s="390"/>
      <c r="EU9" s="390"/>
      <c r="EV9" s="390"/>
      <c r="EW9" s="390"/>
      <c r="EX9" s="390"/>
      <c r="EY9" s="390"/>
      <c r="EZ9" s="390"/>
      <c r="FA9" s="390"/>
      <c r="FB9" s="390"/>
      <c r="FC9" s="390"/>
      <c r="FD9" s="390"/>
      <c r="FE9" s="390"/>
      <c r="FF9" s="390"/>
      <c r="FG9" s="390"/>
      <c r="FH9" s="390"/>
      <c r="FI9" s="390"/>
      <c r="FJ9" s="390"/>
      <c r="FK9" s="390"/>
      <c r="FL9" s="390"/>
      <c r="FM9" s="390"/>
      <c r="FN9" s="390"/>
      <c r="FO9" s="390"/>
      <c r="FP9" s="390"/>
      <c r="FQ9" s="390"/>
      <c r="FR9" s="390"/>
      <c r="FS9" s="390"/>
      <c r="FT9" s="390"/>
      <c r="FU9" s="390"/>
      <c r="FV9" s="390"/>
      <c r="FW9" s="390"/>
      <c r="FX9" s="390"/>
      <c r="FY9" s="390"/>
      <c r="FZ9" s="390"/>
      <c r="GA9" s="390"/>
      <c r="GB9" s="390"/>
      <c r="GC9" s="390"/>
      <c r="GD9" s="390"/>
      <c r="GE9" s="390"/>
      <c r="GF9" s="390"/>
      <c r="GG9" s="390"/>
      <c r="GH9" s="390"/>
      <c r="GI9" s="390"/>
      <c r="GJ9" s="390"/>
      <c r="GK9" s="390"/>
      <c r="GL9" s="390"/>
      <c r="GM9" s="390"/>
      <c r="GN9" s="390"/>
      <c r="GO9" s="390"/>
      <c r="GP9" s="390"/>
      <c r="GQ9" s="390"/>
      <c r="GR9" s="390"/>
      <c r="GS9" s="390"/>
      <c r="GT9" s="390"/>
      <c r="GU9" s="390"/>
      <c r="GV9" s="390"/>
      <c r="GW9" s="390"/>
      <c r="GX9" s="390"/>
      <c r="GY9" s="390"/>
      <c r="GZ9" s="390"/>
      <c r="HA9" s="390"/>
      <c r="HB9" s="390"/>
      <c r="HC9" s="390"/>
      <c r="HD9" s="390"/>
      <c r="HE9" s="390"/>
      <c r="HF9" s="390"/>
      <c r="HG9" s="390"/>
      <c r="HH9" s="390"/>
      <c r="HI9" s="390"/>
      <c r="HJ9" s="390"/>
      <c r="HK9" s="390"/>
      <c r="HL9" s="390"/>
      <c r="HM9" s="390"/>
      <c r="HN9" s="390"/>
      <c r="HO9" s="390"/>
      <c r="HP9" s="390"/>
      <c r="HQ9" s="390"/>
      <c r="HR9" s="390"/>
      <c r="HS9" s="390"/>
      <c r="HT9" s="390"/>
      <c r="HU9" s="390"/>
      <c r="HV9" s="390"/>
      <c r="HW9" s="390"/>
      <c r="HX9" s="390"/>
      <c r="HY9" s="390"/>
      <c r="HZ9" s="390"/>
      <c r="IA9" s="390"/>
      <c r="IB9" s="390"/>
      <c r="IC9" s="390"/>
      <c r="ID9" s="390"/>
      <c r="IE9" s="390"/>
      <c r="IF9" s="390"/>
      <c r="IG9" s="390"/>
      <c r="IH9" s="390"/>
      <c r="II9" s="390"/>
      <c r="IJ9" s="390"/>
      <c r="IK9" s="390"/>
      <c r="IL9" s="390"/>
      <c r="IM9" s="390"/>
      <c r="IN9" s="390"/>
      <c r="IO9" s="390"/>
      <c r="IP9" s="390"/>
      <c r="IQ9" s="390"/>
      <c r="IR9" s="390"/>
      <c r="IS9" s="390"/>
      <c r="IT9" s="390"/>
      <c r="IU9" s="390"/>
      <c r="IV9" s="390"/>
      <c r="IW9" s="390"/>
      <c r="IX9" s="390"/>
      <c r="IY9" s="390"/>
      <c r="IZ9" s="390"/>
      <c r="JA9" s="390"/>
      <c r="JB9" s="390"/>
      <c r="JC9" s="390"/>
      <c r="JD9" s="390"/>
      <c r="JE9" s="390"/>
      <c r="JF9" s="390"/>
      <c r="JG9" s="390"/>
      <c r="JH9" s="390"/>
      <c r="JI9" s="390"/>
      <c r="JJ9" s="390"/>
      <c r="JK9" s="390"/>
      <c r="JL9" s="390"/>
      <c r="JM9" s="390"/>
      <c r="JN9" s="390"/>
      <c r="JO9" s="390"/>
      <c r="JP9" s="390"/>
      <c r="JQ9" s="390"/>
      <c r="JR9" s="390"/>
      <c r="JS9" s="390"/>
      <c r="JT9" s="390"/>
      <c r="JU9" s="390"/>
      <c r="JV9" s="390"/>
      <c r="JW9" s="390"/>
      <c r="JX9" s="390"/>
      <c r="JY9" s="390"/>
      <c r="JZ9" s="390"/>
      <c r="KA9" s="390"/>
      <c r="KB9" s="390"/>
      <c r="KC9" s="390"/>
      <c r="KD9" s="390"/>
      <c r="KE9" s="390"/>
      <c r="KF9" s="390"/>
      <c r="KG9" s="390"/>
      <c r="KH9" s="390"/>
      <c r="KI9" s="390"/>
      <c r="KJ9" s="390"/>
      <c r="KK9" s="390"/>
      <c r="KL9" s="390"/>
      <c r="KM9" s="390"/>
      <c r="KN9" s="390"/>
      <c r="KO9" s="390"/>
      <c r="KP9" s="390"/>
      <c r="KQ9" s="390"/>
      <c r="KR9" s="390"/>
      <c r="KS9" s="390"/>
      <c r="KT9" s="390"/>
      <c r="KU9" s="390"/>
      <c r="KV9" s="390"/>
      <c r="KW9" s="390"/>
      <c r="KX9" s="390"/>
      <c r="KY9" s="390"/>
      <c r="KZ9" s="390"/>
      <c r="LA9" s="390"/>
      <c r="LB9" s="390"/>
      <c r="LC9" s="390"/>
      <c r="LD9" s="390"/>
      <c r="LE9" s="390"/>
      <c r="LF9" s="390"/>
      <c r="LG9" s="390"/>
      <c r="LH9" s="390"/>
      <c r="LI9" s="390"/>
      <c r="LJ9" s="390"/>
      <c r="LK9" s="390"/>
      <c r="LL9" s="390"/>
      <c r="LM9" s="390"/>
      <c r="LN9" s="390"/>
      <c r="LO9" s="390"/>
      <c r="LP9" s="390"/>
      <c r="LQ9" s="390"/>
      <c r="LR9" s="390"/>
      <c r="LS9" s="390"/>
      <c r="LT9" s="390"/>
      <c r="LU9" s="390"/>
      <c r="LV9" s="390"/>
      <c r="LW9" s="390"/>
      <c r="LX9" s="390"/>
      <c r="LY9" s="390"/>
      <c r="LZ9" s="390"/>
      <c r="MA9" s="390"/>
      <c r="MB9" s="390"/>
      <c r="MC9" s="390"/>
      <c r="MD9" s="390"/>
      <c r="ME9" s="390"/>
      <c r="MF9" s="390"/>
      <c r="MG9" s="390"/>
      <c r="MH9" s="390"/>
      <c r="MI9" s="390"/>
      <c r="MJ9" s="390"/>
      <c r="MK9" s="390"/>
      <c r="ML9" s="390"/>
      <c r="MM9" s="390"/>
      <c r="MN9" s="390"/>
      <c r="MO9" s="390"/>
      <c r="MP9" s="390"/>
      <c r="MQ9" s="390"/>
      <c r="MR9" s="390"/>
      <c r="MS9" s="390"/>
      <c r="MT9" s="390"/>
      <c r="MU9" s="390"/>
      <c r="MV9" s="390"/>
      <c r="MW9" s="390"/>
      <c r="MX9" s="390"/>
      <c r="MY9" s="390"/>
      <c r="MZ9" s="390"/>
      <c r="NA9" s="390"/>
      <c r="NB9" s="390"/>
      <c r="NC9" s="390"/>
      <c r="ND9" s="390"/>
      <c r="NE9" s="390"/>
      <c r="NF9" s="390"/>
      <c r="NG9" s="390"/>
      <c r="NH9" s="390"/>
      <c r="NI9" s="390"/>
      <c r="NJ9" s="390"/>
      <c r="NK9" s="390"/>
      <c r="NL9" s="390"/>
      <c r="NM9" s="390"/>
      <c r="NN9" s="390"/>
      <c r="NO9" s="390"/>
      <c r="NP9" s="390"/>
      <c r="NQ9" s="390"/>
      <c r="NR9" s="390"/>
      <c r="NS9" s="390"/>
      <c r="NT9" s="390"/>
      <c r="NU9" s="390"/>
      <c r="NV9" s="390"/>
      <c r="NW9" s="390"/>
      <c r="NX9" s="390"/>
      <c r="NY9" s="390"/>
      <c r="NZ9" s="390"/>
      <c r="OA9" s="390"/>
      <c r="OB9" s="390"/>
      <c r="OC9" s="390"/>
      <c r="OD9" s="390"/>
      <c r="OE9" s="390"/>
      <c r="OF9" s="390"/>
      <c r="OG9" s="390"/>
      <c r="OH9" s="390"/>
      <c r="OI9" s="390"/>
      <c r="OJ9" s="390"/>
      <c r="OK9" s="390"/>
      <c r="OL9" s="390"/>
      <c r="OM9" s="390"/>
      <c r="ON9" s="390"/>
      <c r="OO9" s="390"/>
      <c r="OP9" s="390"/>
      <c r="OQ9" s="390"/>
      <c r="OR9" s="390"/>
      <c r="OS9" s="390"/>
      <c r="OT9" s="390"/>
      <c r="OU9" s="390"/>
      <c r="OV9" s="390"/>
      <c r="OW9" s="390"/>
      <c r="OX9" s="390"/>
      <c r="OY9" s="390"/>
      <c r="OZ9" s="390"/>
      <c r="PA9" s="390"/>
      <c r="PB9" s="390"/>
      <c r="PC9" s="390"/>
      <c r="PD9" s="390"/>
      <c r="PE9" s="390"/>
      <c r="PF9" s="390"/>
      <c r="PG9" s="390"/>
      <c r="PH9" s="390"/>
      <c r="PI9" s="390"/>
      <c r="PJ9" s="390"/>
      <c r="PK9" s="390"/>
      <c r="PL9" s="390"/>
      <c r="PM9" s="390"/>
      <c r="PN9" s="390"/>
      <c r="PO9" s="390"/>
      <c r="PP9" s="390"/>
      <c r="PQ9" s="390"/>
      <c r="PR9" s="390"/>
      <c r="PS9" s="390"/>
      <c r="PT9" s="390"/>
      <c r="PU9" s="390"/>
      <c r="PV9" s="390"/>
      <c r="PW9" s="390"/>
      <c r="PX9" s="390"/>
      <c r="PY9" s="390"/>
      <c r="PZ9" s="390"/>
      <c r="QA9" s="390"/>
      <c r="QB9" s="390"/>
      <c r="QC9" s="390"/>
      <c r="QD9" s="390"/>
      <c r="QE9" s="390"/>
      <c r="QF9" s="390"/>
      <c r="QG9" s="390"/>
      <c r="QH9" s="390"/>
      <c r="QI9" s="390"/>
      <c r="QJ9" s="390"/>
      <c r="QK9" s="390"/>
      <c r="QL9" s="390"/>
      <c r="QM9" s="390"/>
      <c r="QN9" s="390"/>
      <c r="QO9" s="390"/>
      <c r="QP9" s="390"/>
      <c r="QQ9" s="390"/>
      <c r="QR9" s="390"/>
      <c r="QS9" s="390"/>
      <c r="QT9" s="390"/>
      <c r="QU9" s="390"/>
      <c r="QV9" s="390"/>
      <c r="QW9" s="390"/>
      <c r="QX9" s="390"/>
      <c r="QY9" s="390"/>
      <c r="QZ9" s="390"/>
      <c r="RA9" s="390"/>
      <c r="RB9" s="390"/>
      <c r="RC9" s="390"/>
      <c r="RD9" s="390"/>
      <c r="RE9" s="390"/>
      <c r="RF9" s="390"/>
      <c r="RG9" s="390"/>
      <c r="RH9" s="390"/>
      <c r="RI9" s="390"/>
      <c r="RJ9" s="390"/>
      <c r="RK9" s="390"/>
      <c r="RL9" s="390"/>
      <c r="RM9" s="390"/>
      <c r="RN9" s="390"/>
      <c r="RO9" s="390"/>
      <c r="RP9" s="390"/>
      <c r="RQ9" s="390"/>
      <c r="RR9" s="390"/>
      <c r="RS9" s="390"/>
      <c r="RT9" s="390"/>
      <c r="RU9" s="390"/>
      <c r="RV9" s="390"/>
      <c r="RW9" s="390"/>
      <c r="RX9" s="390"/>
      <c r="RY9" s="390"/>
      <c r="RZ9" s="390"/>
      <c r="SA9" s="390"/>
      <c r="SB9" s="390"/>
      <c r="SC9" s="390"/>
      <c r="SD9" s="390"/>
      <c r="SE9" s="390"/>
      <c r="SF9" s="390"/>
      <c r="SG9" s="390"/>
      <c r="SH9" s="390"/>
      <c r="SI9" s="390"/>
      <c r="SJ9" s="390"/>
      <c r="SK9" s="390"/>
      <c r="SL9" s="390"/>
      <c r="SM9" s="390"/>
      <c r="SN9" s="390"/>
      <c r="SO9" s="390"/>
      <c r="SP9" s="390"/>
      <c r="SQ9" s="390"/>
      <c r="SR9" s="390"/>
      <c r="SS9" s="390"/>
      <c r="ST9" s="390"/>
      <c r="SU9" s="390"/>
      <c r="SV9" s="390"/>
      <c r="SW9" s="390"/>
      <c r="SX9" s="390"/>
      <c r="SY9" s="390"/>
      <c r="SZ9" s="390"/>
      <c r="TA9" s="390"/>
      <c r="TB9" s="390"/>
      <c r="TC9" s="390"/>
      <c r="TD9" s="390"/>
      <c r="TE9" s="390"/>
      <c r="TF9" s="390"/>
      <c r="TG9" s="390"/>
      <c r="TH9" s="390"/>
      <c r="TI9" s="390"/>
      <c r="TJ9" s="390"/>
      <c r="TK9" s="390"/>
      <c r="TL9" s="390"/>
      <c r="TM9" s="390"/>
      <c r="TN9" s="390"/>
      <c r="TO9" s="390"/>
      <c r="TP9" s="390"/>
      <c r="TQ9" s="390"/>
      <c r="TR9" s="390"/>
      <c r="TS9" s="390"/>
      <c r="TT9" s="390"/>
      <c r="TU9" s="390"/>
      <c r="TV9" s="390"/>
      <c r="TW9" s="390"/>
      <c r="TX9" s="390"/>
      <c r="TY9" s="390"/>
      <c r="TZ9" s="390"/>
      <c r="UA9" s="390"/>
      <c r="UB9" s="390"/>
      <c r="UC9" s="390"/>
      <c r="UD9" s="390"/>
      <c r="UE9" s="390"/>
      <c r="UF9" s="390"/>
      <c r="UG9" s="390"/>
      <c r="UH9" s="390"/>
      <c r="UI9" s="390"/>
      <c r="UJ9" s="390"/>
      <c r="UK9" s="390"/>
      <c r="UL9" s="390"/>
      <c r="UM9" s="390"/>
      <c r="UN9" s="390"/>
      <c r="UO9" s="390"/>
      <c r="UP9" s="390"/>
      <c r="UQ9" s="390"/>
      <c r="UR9" s="390"/>
      <c r="US9" s="390"/>
      <c r="UT9" s="390"/>
      <c r="UU9" s="390"/>
      <c r="UV9" s="390"/>
      <c r="UW9" s="390"/>
      <c r="UX9" s="390"/>
      <c r="UY9" s="390"/>
      <c r="UZ9" s="390"/>
      <c r="VA9" s="390"/>
      <c r="VB9" s="390"/>
      <c r="VC9" s="390"/>
      <c r="VD9" s="390"/>
      <c r="VE9" s="390"/>
      <c r="VF9" s="390"/>
      <c r="VG9" s="390"/>
      <c r="VH9" s="390"/>
      <c r="VI9" s="390"/>
      <c r="VJ9" s="390"/>
      <c r="VK9" s="390"/>
      <c r="VL9" s="390"/>
      <c r="VM9" s="390"/>
      <c r="VN9" s="390"/>
      <c r="VO9" s="390"/>
      <c r="VP9" s="390"/>
      <c r="VQ9" s="390"/>
      <c r="VR9" s="390"/>
      <c r="VS9" s="390"/>
      <c r="VT9" s="390"/>
      <c r="VU9" s="390"/>
      <c r="VV9" s="390"/>
      <c r="VW9" s="390"/>
      <c r="VX9" s="390"/>
      <c r="VY9" s="390"/>
      <c r="VZ9" s="390"/>
      <c r="WA9" s="390"/>
      <c r="WB9" s="390"/>
      <c r="WC9" s="390"/>
      <c r="WD9" s="390"/>
      <c r="WE9" s="390"/>
      <c r="WF9" s="390"/>
      <c r="WG9" s="390"/>
      <c r="WH9" s="390"/>
      <c r="WI9" s="390"/>
      <c r="WJ9" s="390"/>
      <c r="WK9" s="390"/>
      <c r="WL9" s="390"/>
      <c r="WM9" s="390"/>
      <c r="WN9" s="390"/>
      <c r="WO9" s="390"/>
      <c r="WP9" s="390"/>
      <c r="WQ9" s="390"/>
      <c r="WR9" s="390"/>
      <c r="WS9" s="390"/>
      <c r="WT9" s="390"/>
      <c r="WU9" s="390"/>
      <c r="WV9" s="390"/>
      <c r="WW9" s="390"/>
      <c r="WX9" s="390"/>
      <c r="WY9" s="390"/>
      <c r="WZ9" s="390"/>
      <c r="XA9" s="390"/>
      <c r="XB9" s="390"/>
      <c r="XC9" s="390"/>
      <c r="XD9" s="390"/>
      <c r="XE9" s="390"/>
      <c r="XF9" s="390"/>
      <c r="XG9" s="389"/>
    </row>
    <row r="10" spans="1:631" s="400" customFormat="1">
      <c r="A10" s="389"/>
      <c r="B10" s="526" t="s">
        <v>206</v>
      </c>
      <c r="C10" s="513" t="s">
        <v>222</v>
      </c>
      <c r="D10" s="513">
        <v>15</v>
      </c>
      <c r="E10" s="329">
        <f t="shared" si="0"/>
        <v>0.99569291102885293</v>
      </c>
      <c r="F10" s="509" t="s">
        <v>0</v>
      </c>
      <c r="G10" s="640">
        <v>80</v>
      </c>
      <c r="H10" s="511">
        <v>2645.44</v>
      </c>
      <c r="I10" s="578">
        <v>3407</v>
      </c>
      <c r="J10" s="578">
        <v>3407</v>
      </c>
      <c r="K10" s="393">
        <f t="shared" si="5"/>
        <v>0</v>
      </c>
      <c r="L10" s="394">
        <f t="shared" si="1"/>
        <v>211635.20000000001</v>
      </c>
      <c r="M10" s="853">
        <v>0</v>
      </c>
      <c r="N10" s="393">
        <v>54512</v>
      </c>
      <c r="O10" s="395">
        <f t="shared" si="6"/>
        <v>327072</v>
      </c>
      <c r="P10" s="395">
        <f t="shared" si="2"/>
        <v>0</v>
      </c>
      <c r="Q10" s="395">
        <f t="shared" si="7"/>
        <v>272560</v>
      </c>
      <c r="R10" s="395"/>
      <c r="S10" s="396">
        <f t="shared" si="8"/>
        <v>327072</v>
      </c>
      <c r="T10" s="395">
        <f t="shared" si="9"/>
        <v>272560</v>
      </c>
      <c r="U10" s="831">
        <v>37.130000000000003</v>
      </c>
      <c r="V10" s="396">
        <f t="shared" si="10"/>
        <v>303406.30797773652</v>
      </c>
      <c r="W10" s="395">
        <f t="shared" si="11"/>
        <v>252838.58998144712</v>
      </c>
      <c r="X10" s="395">
        <f t="shared" si="12"/>
        <v>25738.534246288149</v>
      </c>
      <c r="Y10" s="397">
        <f t="shared" si="3"/>
        <v>1.4658868593426839</v>
      </c>
      <c r="Z10" s="396">
        <f t="shared" si="4"/>
        <v>310233.25865436078</v>
      </c>
      <c r="AA10" s="398">
        <f t="shared" si="13"/>
        <v>1.0225010176028548</v>
      </c>
      <c r="AB10" s="399">
        <f t="shared" si="14"/>
        <v>1.4514996258799517</v>
      </c>
      <c r="AC10" s="398">
        <v>0.86513858840454927</v>
      </c>
      <c r="AD10" s="398">
        <v>1.0417611496917423</v>
      </c>
      <c r="AE10" s="390"/>
      <c r="AF10" s="390">
        <v>16124.530233284702</v>
      </c>
      <c r="AG10" s="390"/>
      <c r="AH10" s="390"/>
      <c r="AI10" s="390"/>
      <c r="AJ10" s="390"/>
      <c r="AK10" s="390"/>
      <c r="AL10" s="390"/>
      <c r="AM10" s="390"/>
      <c r="AN10" s="390"/>
      <c r="AO10" s="390"/>
      <c r="AP10" s="390"/>
      <c r="AQ10" s="390"/>
      <c r="AR10" s="390"/>
      <c r="AS10" s="390"/>
      <c r="AT10" s="390"/>
      <c r="AU10" s="390"/>
      <c r="AV10" s="390"/>
      <c r="AW10" s="390"/>
      <c r="AX10" s="390"/>
      <c r="AY10" s="390"/>
      <c r="AZ10" s="390"/>
      <c r="BA10" s="390"/>
      <c r="BB10" s="390"/>
      <c r="BC10" s="390"/>
      <c r="BD10" s="390"/>
      <c r="BE10" s="390"/>
      <c r="BF10" s="390"/>
      <c r="BG10" s="390"/>
      <c r="BH10" s="390"/>
      <c r="BI10" s="390"/>
      <c r="BJ10" s="390"/>
      <c r="BK10" s="390"/>
      <c r="BL10" s="390"/>
      <c r="BM10" s="390"/>
      <c r="BN10" s="390"/>
      <c r="BO10" s="390"/>
      <c r="BP10" s="390"/>
      <c r="BQ10" s="390"/>
      <c r="BR10" s="390"/>
      <c r="BS10" s="390"/>
      <c r="BT10" s="390"/>
      <c r="BU10" s="390"/>
      <c r="BV10" s="390"/>
      <c r="BW10" s="390"/>
      <c r="BX10" s="390"/>
      <c r="BY10" s="390"/>
      <c r="BZ10" s="390"/>
      <c r="CA10" s="390"/>
      <c r="CB10" s="390"/>
      <c r="CC10" s="390"/>
      <c r="CD10" s="390"/>
      <c r="CE10" s="390"/>
      <c r="CF10" s="390"/>
      <c r="CG10" s="390"/>
      <c r="CH10" s="390"/>
      <c r="CI10" s="390"/>
      <c r="CJ10" s="390"/>
      <c r="CK10" s="390"/>
      <c r="CL10" s="390"/>
      <c r="CM10" s="390"/>
      <c r="CN10" s="390"/>
      <c r="CO10" s="390"/>
      <c r="CP10" s="390"/>
      <c r="CQ10" s="390"/>
      <c r="CR10" s="390"/>
      <c r="CS10" s="390"/>
      <c r="CT10" s="390"/>
      <c r="CU10" s="390"/>
      <c r="CV10" s="390"/>
      <c r="CW10" s="390"/>
      <c r="CX10" s="390"/>
      <c r="CY10" s="390"/>
      <c r="CZ10" s="390"/>
      <c r="DA10" s="390"/>
      <c r="DB10" s="390"/>
      <c r="DC10" s="390"/>
      <c r="DD10" s="390"/>
      <c r="DE10" s="390"/>
      <c r="DF10" s="390"/>
      <c r="DG10" s="390"/>
      <c r="DH10" s="390"/>
      <c r="DI10" s="390"/>
      <c r="DJ10" s="390"/>
      <c r="DK10" s="390"/>
      <c r="DL10" s="390"/>
      <c r="DM10" s="390"/>
      <c r="DN10" s="390"/>
      <c r="DO10" s="390"/>
      <c r="DP10" s="390"/>
      <c r="DQ10" s="390"/>
      <c r="DR10" s="390"/>
      <c r="DS10" s="390"/>
      <c r="DT10" s="390"/>
      <c r="DU10" s="390"/>
      <c r="DV10" s="390"/>
      <c r="DW10" s="390"/>
      <c r="DX10" s="390"/>
      <c r="DY10" s="390"/>
      <c r="DZ10" s="390"/>
      <c r="EA10" s="390"/>
      <c r="EB10" s="390"/>
      <c r="EC10" s="390"/>
      <c r="ED10" s="390"/>
      <c r="EE10" s="390"/>
      <c r="EF10" s="390"/>
      <c r="EG10" s="390"/>
      <c r="EH10" s="390"/>
      <c r="EI10" s="390"/>
      <c r="EJ10" s="390"/>
      <c r="EK10" s="390"/>
      <c r="EL10" s="390"/>
      <c r="EM10" s="390"/>
      <c r="EN10" s="390"/>
      <c r="EO10" s="390"/>
      <c r="EP10" s="390"/>
      <c r="EQ10" s="390"/>
      <c r="ER10" s="390"/>
      <c r="ES10" s="390"/>
      <c r="ET10" s="390"/>
      <c r="EU10" s="390"/>
      <c r="EV10" s="390"/>
      <c r="EW10" s="390"/>
      <c r="EX10" s="390"/>
      <c r="EY10" s="390"/>
      <c r="EZ10" s="390"/>
      <c r="FA10" s="390"/>
      <c r="FB10" s="390"/>
      <c r="FC10" s="390"/>
      <c r="FD10" s="390"/>
      <c r="FE10" s="390"/>
      <c r="FF10" s="390"/>
      <c r="FG10" s="390"/>
      <c r="FH10" s="390"/>
      <c r="FI10" s="390"/>
      <c r="FJ10" s="390"/>
      <c r="FK10" s="390"/>
      <c r="FL10" s="390"/>
      <c r="FM10" s="390"/>
      <c r="FN10" s="390"/>
      <c r="FO10" s="390"/>
      <c r="FP10" s="390"/>
      <c r="FQ10" s="390"/>
      <c r="FR10" s="390"/>
      <c r="FS10" s="390"/>
      <c r="FT10" s="390"/>
      <c r="FU10" s="390"/>
      <c r="FV10" s="390"/>
      <c r="FW10" s="390"/>
      <c r="FX10" s="390"/>
      <c r="FY10" s="390"/>
      <c r="FZ10" s="390"/>
      <c r="GA10" s="390"/>
      <c r="GB10" s="390"/>
      <c r="GC10" s="390"/>
      <c r="GD10" s="390"/>
      <c r="GE10" s="390"/>
      <c r="GF10" s="390"/>
      <c r="GG10" s="390"/>
      <c r="GH10" s="390"/>
      <c r="GI10" s="390"/>
      <c r="GJ10" s="390"/>
      <c r="GK10" s="390"/>
      <c r="GL10" s="390"/>
      <c r="GM10" s="390"/>
      <c r="GN10" s="390"/>
      <c r="GO10" s="390"/>
      <c r="GP10" s="390"/>
      <c r="GQ10" s="390"/>
      <c r="GR10" s="390"/>
      <c r="GS10" s="390"/>
      <c r="GT10" s="390"/>
      <c r="GU10" s="390"/>
      <c r="GV10" s="390"/>
      <c r="GW10" s="390"/>
      <c r="GX10" s="390"/>
      <c r="GY10" s="390"/>
      <c r="GZ10" s="390"/>
      <c r="HA10" s="390"/>
      <c r="HB10" s="390"/>
      <c r="HC10" s="390"/>
      <c r="HD10" s="390"/>
      <c r="HE10" s="390"/>
      <c r="HF10" s="390"/>
      <c r="HG10" s="390"/>
      <c r="HH10" s="390"/>
      <c r="HI10" s="390"/>
      <c r="HJ10" s="390"/>
      <c r="HK10" s="390"/>
      <c r="HL10" s="390"/>
      <c r="HM10" s="390"/>
      <c r="HN10" s="390"/>
      <c r="HO10" s="390"/>
      <c r="HP10" s="390"/>
      <c r="HQ10" s="390"/>
      <c r="HR10" s="390"/>
      <c r="HS10" s="390"/>
      <c r="HT10" s="390"/>
      <c r="HU10" s="390"/>
      <c r="HV10" s="390"/>
      <c r="HW10" s="390"/>
      <c r="HX10" s="390"/>
      <c r="HY10" s="390"/>
      <c r="HZ10" s="390"/>
      <c r="IA10" s="390"/>
      <c r="IB10" s="390"/>
      <c r="IC10" s="390"/>
      <c r="ID10" s="390"/>
      <c r="IE10" s="390"/>
      <c r="IF10" s="390"/>
      <c r="IG10" s="390"/>
      <c r="IH10" s="390"/>
      <c r="II10" s="390"/>
      <c r="IJ10" s="390"/>
      <c r="IK10" s="390"/>
      <c r="IL10" s="390"/>
      <c r="IM10" s="390"/>
      <c r="IN10" s="390"/>
      <c r="IO10" s="390"/>
      <c r="IP10" s="390"/>
      <c r="IQ10" s="390"/>
      <c r="IR10" s="390"/>
      <c r="IS10" s="390"/>
      <c r="IT10" s="390"/>
      <c r="IU10" s="390"/>
      <c r="IV10" s="390"/>
      <c r="IW10" s="390"/>
      <c r="IX10" s="390"/>
      <c r="IY10" s="390"/>
      <c r="IZ10" s="390"/>
      <c r="JA10" s="390"/>
      <c r="JB10" s="390"/>
      <c r="JC10" s="390"/>
      <c r="JD10" s="390"/>
      <c r="JE10" s="390"/>
      <c r="JF10" s="390"/>
      <c r="JG10" s="390"/>
      <c r="JH10" s="390"/>
      <c r="JI10" s="390"/>
      <c r="JJ10" s="390"/>
      <c r="JK10" s="390"/>
      <c r="JL10" s="390"/>
      <c r="JM10" s="390"/>
      <c r="JN10" s="390"/>
      <c r="JO10" s="390"/>
      <c r="JP10" s="390"/>
      <c r="JQ10" s="390"/>
      <c r="JR10" s="390"/>
      <c r="JS10" s="390"/>
      <c r="JT10" s="390"/>
      <c r="JU10" s="390"/>
      <c r="JV10" s="390"/>
      <c r="JW10" s="390"/>
      <c r="JX10" s="390"/>
      <c r="JY10" s="390"/>
      <c r="JZ10" s="390"/>
      <c r="KA10" s="390"/>
      <c r="KB10" s="390"/>
      <c r="KC10" s="390"/>
      <c r="KD10" s="390"/>
      <c r="KE10" s="390"/>
      <c r="KF10" s="390"/>
      <c r="KG10" s="390"/>
      <c r="KH10" s="390"/>
      <c r="KI10" s="390"/>
      <c r="KJ10" s="390"/>
      <c r="KK10" s="390"/>
      <c r="KL10" s="390"/>
      <c r="KM10" s="390"/>
      <c r="KN10" s="390"/>
      <c r="KO10" s="390"/>
      <c r="KP10" s="390"/>
      <c r="KQ10" s="390"/>
      <c r="KR10" s="390"/>
      <c r="KS10" s="390"/>
      <c r="KT10" s="390"/>
      <c r="KU10" s="390"/>
      <c r="KV10" s="390"/>
      <c r="KW10" s="390"/>
      <c r="KX10" s="390"/>
      <c r="KY10" s="390"/>
      <c r="KZ10" s="390"/>
      <c r="LA10" s="390"/>
      <c r="LB10" s="390"/>
      <c r="LC10" s="390"/>
      <c r="LD10" s="390"/>
      <c r="LE10" s="390"/>
      <c r="LF10" s="390"/>
      <c r="LG10" s="390"/>
      <c r="LH10" s="390"/>
      <c r="LI10" s="390"/>
      <c r="LJ10" s="390"/>
      <c r="LK10" s="390"/>
      <c r="LL10" s="390"/>
      <c r="LM10" s="390"/>
      <c r="LN10" s="390"/>
      <c r="LO10" s="390"/>
      <c r="LP10" s="390"/>
      <c r="LQ10" s="390"/>
      <c r="LR10" s="390"/>
      <c r="LS10" s="390"/>
      <c r="LT10" s="390"/>
      <c r="LU10" s="390"/>
      <c r="LV10" s="390"/>
      <c r="LW10" s="390"/>
      <c r="LX10" s="390"/>
      <c r="LY10" s="390"/>
      <c r="LZ10" s="390"/>
      <c r="MA10" s="390"/>
      <c r="MB10" s="390"/>
      <c r="MC10" s="390"/>
      <c r="MD10" s="390"/>
      <c r="ME10" s="390"/>
      <c r="MF10" s="390"/>
      <c r="MG10" s="390"/>
      <c r="MH10" s="390"/>
      <c r="MI10" s="390"/>
      <c r="MJ10" s="390"/>
      <c r="MK10" s="390"/>
      <c r="ML10" s="390"/>
      <c r="MM10" s="390"/>
      <c r="MN10" s="390"/>
      <c r="MO10" s="390"/>
      <c r="MP10" s="390"/>
      <c r="MQ10" s="390"/>
      <c r="MR10" s="390"/>
      <c r="MS10" s="390"/>
      <c r="MT10" s="390"/>
      <c r="MU10" s="390"/>
      <c r="MV10" s="390"/>
      <c r="MW10" s="390"/>
      <c r="MX10" s="390"/>
      <c r="MY10" s="390"/>
      <c r="MZ10" s="390"/>
      <c r="NA10" s="390"/>
      <c r="NB10" s="390"/>
      <c r="NC10" s="390"/>
      <c r="ND10" s="390"/>
      <c r="NE10" s="390"/>
      <c r="NF10" s="390"/>
      <c r="NG10" s="390"/>
      <c r="NH10" s="390"/>
      <c r="NI10" s="390"/>
      <c r="NJ10" s="390"/>
      <c r="NK10" s="390"/>
      <c r="NL10" s="390"/>
      <c r="NM10" s="390"/>
      <c r="NN10" s="390"/>
      <c r="NO10" s="390"/>
      <c r="NP10" s="390"/>
      <c r="NQ10" s="390"/>
      <c r="NR10" s="390"/>
      <c r="NS10" s="390"/>
      <c r="NT10" s="390"/>
      <c r="NU10" s="390"/>
      <c r="NV10" s="390"/>
      <c r="NW10" s="390"/>
      <c r="NX10" s="390"/>
      <c r="NY10" s="390"/>
      <c r="NZ10" s="390"/>
      <c r="OA10" s="390"/>
      <c r="OB10" s="390"/>
      <c r="OC10" s="390"/>
      <c r="OD10" s="390"/>
      <c r="OE10" s="390"/>
      <c r="OF10" s="390"/>
      <c r="OG10" s="390"/>
      <c r="OH10" s="390"/>
      <c r="OI10" s="390"/>
      <c r="OJ10" s="390"/>
      <c r="OK10" s="390"/>
      <c r="OL10" s="390"/>
      <c r="OM10" s="390"/>
      <c r="ON10" s="390"/>
      <c r="OO10" s="390"/>
      <c r="OP10" s="390"/>
      <c r="OQ10" s="390"/>
      <c r="OR10" s="390"/>
      <c r="OS10" s="390"/>
      <c r="OT10" s="390"/>
      <c r="OU10" s="390"/>
      <c r="OV10" s="390"/>
      <c r="OW10" s="390"/>
      <c r="OX10" s="390"/>
      <c r="OY10" s="390"/>
      <c r="OZ10" s="390"/>
      <c r="PA10" s="390"/>
      <c r="PB10" s="390"/>
      <c r="PC10" s="390"/>
      <c r="PD10" s="390"/>
      <c r="PE10" s="390"/>
      <c r="PF10" s="390"/>
      <c r="PG10" s="390"/>
      <c r="PH10" s="390"/>
      <c r="PI10" s="390"/>
      <c r="PJ10" s="390"/>
      <c r="PK10" s="390"/>
      <c r="PL10" s="390"/>
      <c r="PM10" s="390"/>
      <c r="PN10" s="390"/>
      <c r="PO10" s="390"/>
      <c r="PP10" s="390"/>
      <c r="PQ10" s="390"/>
      <c r="PR10" s="390"/>
      <c r="PS10" s="390"/>
      <c r="PT10" s="390"/>
      <c r="PU10" s="390"/>
      <c r="PV10" s="390"/>
      <c r="PW10" s="390"/>
      <c r="PX10" s="390"/>
      <c r="PY10" s="390"/>
      <c r="PZ10" s="390"/>
      <c r="QA10" s="390"/>
      <c r="QB10" s="390"/>
      <c r="QC10" s="390"/>
      <c r="QD10" s="390"/>
      <c r="QE10" s="390"/>
      <c r="QF10" s="390"/>
      <c r="QG10" s="390"/>
      <c r="QH10" s="390"/>
      <c r="QI10" s="390"/>
      <c r="QJ10" s="390"/>
      <c r="QK10" s="390"/>
      <c r="QL10" s="390"/>
      <c r="QM10" s="390"/>
      <c r="QN10" s="390"/>
      <c r="QO10" s="390"/>
      <c r="QP10" s="390"/>
      <c r="QQ10" s="390"/>
      <c r="QR10" s="390"/>
      <c r="QS10" s="390"/>
      <c r="QT10" s="390"/>
      <c r="QU10" s="390"/>
      <c r="QV10" s="390"/>
      <c r="QW10" s="390"/>
      <c r="QX10" s="390"/>
      <c r="QY10" s="390"/>
      <c r="QZ10" s="390"/>
      <c r="RA10" s="390"/>
      <c r="RB10" s="390"/>
      <c r="RC10" s="390"/>
      <c r="RD10" s="390"/>
      <c r="RE10" s="390"/>
      <c r="RF10" s="390"/>
      <c r="RG10" s="390"/>
      <c r="RH10" s="390"/>
      <c r="RI10" s="390"/>
      <c r="RJ10" s="390"/>
      <c r="RK10" s="390"/>
      <c r="RL10" s="390"/>
      <c r="RM10" s="390"/>
      <c r="RN10" s="390"/>
      <c r="RO10" s="390"/>
      <c r="RP10" s="390"/>
      <c r="RQ10" s="390"/>
      <c r="RR10" s="390"/>
      <c r="RS10" s="390"/>
      <c r="RT10" s="390"/>
      <c r="RU10" s="390"/>
      <c r="RV10" s="390"/>
      <c r="RW10" s="390"/>
      <c r="RX10" s="390"/>
      <c r="RY10" s="390"/>
      <c r="RZ10" s="390"/>
      <c r="SA10" s="390"/>
      <c r="SB10" s="390"/>
      <c r="SC10" s="390"/>
      <c r="SD10" s="390"/>
      <c r="SE10" s="390"/>
      <c r="SF10" s="390"/>
      <c r="SG10" s="390"/>
      <c r="SH10" s="390"/>
      <c r="SI10" s="390"/>
      <c r="SJ10" s="390"/>
      <c r="SK10" s="390"/>
      <c r="SL10" s="390"/>
      <c r="SM10" s="390"/>
      <c r="SN10" s="390"/>
      <c r="SO10" s="390"/>
      <c r="SP10" s="390"/>
      <c r="SQ10" s="390"/>
      <c r="SR10" s="390"/>
      <c r="SS10" s="390"/>
      <c r="ST10" s="390"/>
      <c r="SU10" s="390"/>
      <c r="SV10" s="390"/>
      <c r="SW10" s="390"/>
      <c r="SX10" s="390"/>
      <c r="SY10" s="390"/>
      <c r="SZ10" s="390"/>
      <c r="TA10" s="390"/>
      <c r="TB10" s="390"/>
      <c r="TC10" s="390"/>
      <c r="TD10" s="390"/>
      <c r="TE10" s="390"/>
      <c r="TF10" s="390"/>
      <c r="TG10" s="390"/>
      <c r="TH10" s="390"/>
      <c r="TI10" s="390"/>
      <c r="TJ10" s="390"/>
      <c r="TK10" s="390"/>
      <c r="TL10" s="390"/>
      <c r="TM10" s="390"/>
      <c r="TN10" s="390"/>
      <c r="TO10" s="390"/>
      <c r="TP10" s="390"/>
      <c r="TQ10" s="390"/>
      <c r="TR10" s="390"/>
      <c r="TS10" s="390"/>
      <c r="TT10" s="390"/>
      <c r="TU10" s="390"/>
      <c r="TV10" s="390"/>
      <c r="TW10" s="390"/>
      <c r="TX10" s="390"/>
      <c r="TY10" s="390"/>
      <c r="TZ10" s="390"/>
      <c r="UA10" s="390"/>
      <c r="UB10" s="390"/>
      <c r="UC10" s="390"/>
      <c r="UD10" s="390"/>
      <c r="UE10" s="390"/>
      <c r="UF10" s="390"/>
      <c r="UG10" s="390"/>
      <c r="UH10" s="390"/>
      <c r="UI10" s="390"/>
      <c r="UJ10" s="390"/>
      <c r="UK10" s="390"/>
      <c r="UL10" s="390"/>
      <c r="UM10" s="390"/>
      <c r="UN10" s="390"/>
      <c r="UO10" s="390"/>
      <c r="UP10" s="390"/>
      <c r="UQ10" s="390"/>
      <c r="UR10" s="390"/>
      <c r="US10" s="390"/>
      <c r="UT10" s="390"/>
      <c r="UU10" s="390"/>
      <c r="UV10" s="390"/>
      <c r="UW10" s="390"/>
      <c r="UX10" s="390"/>
      <c r="UY10" s="390"/>
      <c r="UZ10" s="390"/>
      <c r="VA10" s="390"/>
      <c r="VB10" s="390"/>
      <c r="VC10" s="390"/>
      <c r="VD10" s="390"/>
      <c r="VE10" s="390"/>
      <c r="VF10" s="390"/>
      <c r="VG10" s="390"/>
      <c r="VH10" s="390"/>
      <c r="VI10" s="390"/>
      <c r="VJ10" s="390"/>
      <c r="VK10" s="390"/>
      <c r="VL10" s="390"/>
      <c r="VM10" s="390"/>
      <c r="VN10" s="390"/>
      <c r="VO10" s="390"/>
      <c r="VP10" s="390"/>
      <c r="VQ10" s="390"/>
      <c r="VR10" s="390"/>
      <c r="VS10" s="390"/>
      <c r="VT10" s="390"/>
      <c r="VU10" s="390"/>
      <c r="VV10" s="390"/>
      <c r="VW10" s="390"/>
      <c r="VX10" s="390"/>
      <c r="VY10" s="390"/>
      <c r="VZ10" s="390"/>
      <c r="WA10" s="390"/>
      <c r="WB10" s="390"/>
      <c r="WC10" s="390"/>
      <c r="WD10" s="390"/>
      <c r="WE10" s="390"/>
      <c r="WF10" s="390"/>
      <c r="WG10" s="390"/>
      <c r="WH10" s="390"/>
      <c r="WI10" s="390"/>
      <c r="WJ10" s="390"/>
      <c r="WK10" s="390"/>
      <c r="WL10" s="390"/>
      <c r="WM10" s="390"/>
      <c r="WN10" s="390"/>
      <c r="WO10" s="390"/>
      <c r="WP10" s="390"/>
      <c r="WQ10" s="390"/>
      <c r="WR10" s="390"/>
      <c r="WS10" s="390"/>
      <c r="WT10" s="390"/>
      <c r="WU10" s="390"/>
      <c r="WV10" s="390"/>
      <c r="WW10" s="390"/>
      <c r="WX10" s="390"/>
      <c r="WY10" s="390"/>
      <c r="WZ10" s="390"/>
      <c r="XA10" s="390"/>
      <c r="XB10" s="390"/>
      <c r="XC10" s="390"/>
      <c r="XD10" s="390"/>
      <c r="XE10" s="390"/>
      <c r="XF10" s="390"/>
      <c r="XG10" s="389"/>
    </row>
    <row r="11" spans="1:631" s="400" customFormat="1">
      <c r="A11" s="389"/>
      <c r="B11" s="526" t="s">
        <v>206</v>
      </c>
      <c r="C11" s="833" t="s">
        <v>273</v>
      </c>
      <c r="D11" s="833">
        <v>15</v>
      </c>
      <c r="E11" s="329">
        <f t="shared" si="0"/>
        <v>2.108763948657991</v>
      </c>
      <c r="F11" s="843" t="s">
        <v>0</v>
      </c>
      <c r="G11" s="640">
        <v>130</v>
      </c>
      <c r="H11" s="846">
        <v>3447.84</v>
      </c>
      <c r="I11" s="849">
        <v>3407</v>
      </c>
      <c r="J11" s="849">
        <v>4130</v>
      </c>
      <c r="K11" s="393">
        <f t="shared" si="5"/>
        <v>723</v>
      </c>
      <c r="L11" s="394">
        <f t="shared" si="1"/>
        <v>448219.2</v>
      </c>
      <c r="M11" s="853">
        <v>118.11079096943688</v>
      </c>
      <c r="N11" s="393">
        <v>88582</v>
      </c>
      <c r="O11" s="395">
        <f t="shared" si="6"/>
        <v>531492</v>
      </c>
      <c r="P11" s="395">
        <f t="shared" si="2"/>
        <v>93990</v>
      </c>
      <c r="Q11" s="395">
        <f t="shared" si="7"/>
        <v>536900</v>
      </c>
      <c r="R11" s="395"/>
      <c r="S11" s="396">
        <f t="shared" si="8"/>
        <v>531610.11079096945</v>
      </c>
      <c r="T11" s="395">
        <f t="shared" si="9"/>
        <v>537018.11079096945</v>
      </c>
      <c r="U11" s="831">
        <v>67.11</v>
      </c>
      <c r="V11" s="396">
        <f t="shared" si="10"/>
        <v>493144.8152049809</v>
      </c>
      <c r="W11" s="395">
        <f t="shared" si="11"/>
        <v>498161.51279310707</v>
      </c>
      <c r="X11" s="395">
        <f t="shared" si="12"/>
        <v>75596.113090793064</v>
      </c>
      <c r="Y11" s="397">
        <f t="shared" si="3"/>
        <v>1.4658868593426839</v>
      </c>
      <c r="Z11" s="396">
        <f t="shared" si="4"/>
        <v>657038.63538509037</v>
      </c>
      <c r="AA11" s="398">
        <f t="shared" si="13"/>
        <v>1.3323442022035359</v>
      </c>
      <c r="AB11" s="399">
        <f t="shared" si="14"/>
        <v>1.6025698322984514</v>
      </c>
      <c r="AC11" s="398">
        <v>1.1275475651100542</v>
      </c>
      <c r="AD11" s="398">
        <v>1.1970971080881541</v>
      </c>
      <c r="AE11" s="390"/>
      <c r="AF11" s="390">
        <v>336001.67892844637</v>
      </c>
      <c r="AG11" s="390"/>
      <c r="AH11" s="390"/>
      <c r="AI11" s="390"/>
      <c r="AJ11" s="390"/>
      <c r="AK11" s="390"/>
      <c r="AL11" s="390"/>
      <c r="AM11" s="390"/>
      <c r="AN11" s="390"/>
      <c r="AO11" s="390"/>
      <c r="AP11" s="390"/>
      <c r="AQ11" s="390"/>
      <c r="AR11" s="390"/>
      <c r="AS11" s="390"/>
      <c r="AT11" s="390"/>
      <c r="AU11" s="390"/>
      <c r="AV11" s="390"/>
      <c r="AW11" s="390"/>
      <c r="AX11" s="390"/>
      <c r="AY11" s="390"/>
      <c r="AZ11" s="390"/>
      <c r="BA11" s="390"/>
      <c r="BB11" s="390"/>
      <c r="BC11" s="390"/>
      <c r="BD11" s="390"/>
      <c r="BE11" s="390"/>
      <c r="BF11" s="390"/>
      <c r="BG11" s="390"/>
      <c r="BH11" s="390"/>
      <c r="BI11" s="390"/>
      <c r="BJ11" s="390"/>
      <c r="BK11" s="390"/>
      <c r="BL11" s="390"/>
      <c r="BM11" s="390"/>
      <c r="BN11" s="390"/>
      <c r="BO11" s="390"/>
      <c r="BP11" s="390"/>
      <c r="BQ11" s="390"/>
      <c r="BR11" s="390"/>
      <c r="BS11" s="390"/>
      <c r="BT11" s="390"/>
      <c r="BU11" s="390"/>
      <c r="BV11" s="390"/>
      <c r="BW11" s="390"/>
      <c r="BX11" s="390"/>
      <c r="BY11" s="390"/>
      <c r="BZ11" s="390"/>
      <c r="CA11" s="390"/>
      <c r="CB11" s="390"/>
      <c r="CC11" s="390"/>
      <c r="CD11" s="390"/>
      <c r="CE11" s="390"/>
      <c r="CF11" s="390"/>
      <c r="CG11" s="390"/>
      <c r="CH11" s="390"/>
      <c r="CI11" s="390"/>
      <c r="CJ11" s="390"/>
      <c r="CK11" s="390"/>
      <c r="CL11" s="390"/>
      <c r="CM11" s="390"/>
      <c r="CN11" s="390"/>
      <c r="CO11" s="390"/>
      <c r="CP11" s="390"/>
      <c r="CQ11" s="390"/>
      <c r="CR11" s="390"/>
      <c r="CS11" s="390"/>
      <c r="CT11" s="390"/>
      <c r="CU11" s="390"/>
      <c r="CV11" s="390"/>
      <c r="CW11" s="390"/>
      <c r="CX11" s="390"/>
      <c r="CY11" s="390"/>
      <c r="CZ11" s="390"/>
      <c r="DA11" s="390"/>
      <c r="DB11" s="390"/>
      <c r="DC11" s="390"/>
      <c r="DD11" s="390"/>
      <c r="DE11" s="390"/>
      <c r="DF11" s="390"/>
      <c r="DG11" s="390"/>
      <c r="DH11" s="390"/>
      <c r="DI11" s="390"/>
      <c r="DJ11" s="390"/>
      <c r="DK11" s="390"/>
      <c r="DL11" s="390"/>
      <c r="DM11" s="390"/>
      <c r="DN11" s="390"/>
      <c r="DO11" s="390"/>
      <c r="DP11" s="390"/>
      <c r="DQ11" s="390"/>
      <c r="DR11" s="390"/>
      <c r="DS11" s="390"/>
      <c r="DT11" s="390"/>
      <c r="DU11" s="390"/>
      <c r="DV11" s="390"/>
      <c r="DW11" s="390"/>
      <c r="DX11" s="390"/>
      <c r="DY11" s="390"/>
      <c r="DZ11" s="390"/>
      <c r="EA11" s="390"/>
      <c r="EB11" s="390"/>
      <c r="EC11" s="390"/>
      <c r="ED11" s="390"/>
      <c r="EE11" s="390"/>
      <c r="EF11" s="390"/>
      <c r="EG11" s="390"/>
      <c r="EH11" s="390"/>
      <c r="EI11" s="390"/>
      <c r="EJ11" s="390"/>
      <c r="EK11" s="390"/>
      <c r="EL11" s="390"/>
      <c r="EM11" s="390"/>
      <c r="EN11" s="390"/>
      <c r="EO11" s="390"/>
      <c r="EP11" s="390"/>
      <c r="EQ11" s="390"/>
      <c r="ER11" s="390"/>
      <c r="ES11" s="390"/>
      <c r="ET11" s="390"/>
      <c r="EU11" s="390"/>
      <c r="EV11" s="390"/>
      <c r="EW11" s="390"/>
      <c r="EX11" s="390"/>
      <c r="EY11" s="390"/>
      <c r="EZ11" s="390"/>
      <c r="FA11" s="390"/>
      <c r="FB11" s="390"/>
      <c r="FC11" s="390"/>
      <c r="FD11" s="390"/>
      <c r="FE11" s="390"/>
      <c r="FF11" s="390"/>
      <c r="FG11" s="390"/>
      <c r="FH11" s="390"/>
      <c r="FI11" s="390"/>
      <c r="FJ11" s="390"/>
      <c r="FK11" s="390"/>
      <c r="FL11" s="390"/>
      <c r="FM11" s="390"/>
      <c r="FN11" s="390"/>
      <c r="FO11" s="390"/>
      <c r="FP11" s="390"/>
      <c r="FQ11" s="390"/>
      <c r="FR11" s="390"/>
      <c r="FS11" s="390"/>
      <c r="FT11" s="390"/>
      <c r="FU11" s="390"/>
      <c r="FV11" s="390"/>
      <c r="FW11" s="390"/>
      <c r="FX11" s="390"/>
      <c r="FY11" s="390"/>
      <c r="FZ11" s="390"/>
      <c r="GA11" s="390"/>
      <c r="GB11" s="390"/>
      <c r="GC11" s="390"/>
      <c r="GD11" s="390"/>
      <c r="GE11" s="390"/>
      <c r="GF11" s="390"/>
      <c r="GG11" s="390"/>
      <c r="GH11" s="390"/>
      <c r="GI11" s="390"/>
      <c r="GJ11" s="390"/>
      <c r="GK11" s="390"/>
      <c r="GL11" s="390"/>
      <c r="GM11" s="390"/>
      <c r="GN11" s="390"/>
      <c r="GO11" s="390"/>
      <c r="GP11" s="390"/>
      <c r="GQ11" s="390"/>
      <c r="GR11" s="390"/>
      <c r="GS11" s="390"/>
      <c r="GT11" s="390"/>
      <c r="GU11" s="390"/>
      <c r="GV11" s="390"/>
      <c r="GW11" s="390"/>
      <c r="GX11" s="390"/>
      <c r="GY11" s="390"/>
      <c r="GZ11" s="390"/>
      <c r="HA11" s="390"/>
      <c r="HB11" s="390"/>
      <c r="HC11" s="390"/>
      <c r="HD11" s="390"/>
      <c r="HE11" s="390"/>
      <c r="HF11" s="390"/>
      <c r="HG11" s="390"/>
      <c r="HH11" s="390"/>
      <c r="HI11" s="390"/>
      <c r="HJ11" s="390"/>
      <c r="HK11" s="390"/>
      <c r="HL11" s="390"/>
      <c r="HM11" s="390"/>
      <c r="HN11" s="390"/>
      <c r="HO11" s="390"/>
      <c r="HP11" s="390"/>
      <c r="HQ11" s="390"/>
      <c r="HR11" s="390"/>
      <c r="HS11" s="390"/>
      <c r="HT11" s="390"/>
      <c r="HU11" s="390"/>
      <c r="HV11" s="390"/>
      <c r="HW11" s="390"/>
      <c r="HX11" s="390"/>
      <c r="HY11" s="390"/>
      <c r="HZ11" s="390"/>
      <c r="IA11" s="390"/>
      <c r="IB11" s="390"/>
      <c r="IC11" s="390"/>
      <c r="ID11" s="390"/>
      <c r="IE11" s="390"/>
      <c r="IF11" s="390"/>
      <c r="IG11" s="390"/>
      <c r="IH11" s="390"/>
      <c r="II11" s="390"/>
      <c r="IJ11" s="390"/>
      <c r="IK11" s="390"/>
      <c r="IL11" s="390"/>
      <c r="IM11" s="390"/>
      <c r="IN11" s="390"/>
      <c r="IO11" s="390"/>
      <c r="IP11" s="390"/>
      <c r="IQ11" s="390"/>
      <c r="IR11" s="390"/>
      <c r="IS11" s="390"/>
      <c r="IT11" s="390"/>
      <c r="IU11" s="390"/>
      <c r="IV11" s="390"/>
      <c r="IW11" s="390"/>
      <c r="IX11" s="390"/>
      <c r="IY11" s="390"/>
      <c r="IZ11" s="390"/>
      <c r="JA11" s="390"/>
      <c r="JB11" s="390"/>
      <c r="JC11" s="390"/>
      <c r="JD11" s="390"/>
      <c r="JE11" s="390"/>
      <c r="JF11" s="390"/>
      <c r="JG11" s="390"/>
      <c r="JH11" s="390"/>
      <c r="JI11" s="390"/>
      <c r="JJ11" s="390"/>
      <c r="JK11" s="390"/>
      <c r="JL11" s="390"/>
      <c r="JM11" s="390"/>
      <c r="JN11" s="390"/>
      <c r="JO11" s="390"/>
      <c r="JP11" s="390"/>
      <c r="JQ11" s="390"/>
      <c r="JR11" s="390"/>
      <c r="JS11" s="390"/>
      <c r="JT11" s="390"/>
      <c r="JU11" s="390"/>
      <c r="JV11" s="390"/>
      <c r="JW11" s="390"/>
      <c r="JX11" s="390"/>
      <c r="JY11" s="390"/>
      <c r="JZ11" s="390"/>
      <c r="KA11" s="390"/>
      <c r="KB11" s="390"/>
      <c r="KC11" s="390"/>
      <c r="KD11" s="390"/>
      <c r="KE11" s="390"/>
      <c r="KF11" s="390"/>
      <c r="KG11" s="390"/>
      <c r="KH11" s="390"/>
      <c r="KI11" s="390"/>
      <c r="KJ11" s="390"/>
      <c r="KK11" s="390"/>
      <c r="KL11" s="390"/>
      <c r="KM11" s="390"/>
      <c r="KN11" s="390"/>
      <c r="KO11" s="390"/>
      <c r="KP11" s="390"/>
      <c r="KQ11" s="390"/>
      <c r="KR11" s="390"/>
      <c r="KS11" s="390"/>
      <c r="KT11" s="390"/>
      <c r="KU11" s="390"/>
      <c r="KV11" s="390"/>
      <c r="KW11" s="390"/>
      <c r="KX11" s="390"/>
      <c r="KY11" s="390"/>
      <c r="KZ11" s="390"/>
      <c r="LA11" s="390"/>
      <c r="LB11" s="390"/>
      <c r="LC11" s="390"/>
      <c r="LD11" s="390"/>
      <c r="LE11" s="390"/>
      <c r="LF11" s="390"/>
      <c r="LG11" s="390"/>
      <c r="LH11" s="390"/>
      <c r="LI11" s="390"/>
      <c r="LJ11" s="390"/>
      <c r="LK11" s="390"/>
      <c r="LL11" s="390"/>
      <c r="LM11" s="390"/>
      <c r="LN11" s="390"/>
      <c r="LO11" s="390"/>
      <c r="LP11" s="390"/>
      <c r="LQ11" s="390"/>
      <c r="LR11" s="390"/>
      <c r="LS11" s="390"/>
      <c r="LT11" s="390"/>
      <c r="LU11" s="390"/>
      <c r="LV11" s="390"/>
      <c r="LW11" s="390"/>
      <c r="LX11" s="390"/>
      <c r="LY11" s="390"/>
      <c r="LZ11" s="390"/>
      <c r="MA11" s="390"/>
      <c r="MB11" s="390"/>
      <c r="MC11" s="390"/>
      <c r="MD11" s="390"/>
      <c r="ME11" s="390"/>
      <c r="MF11" s="390"/>
      <c r="MG11" s="390"/>
      <c r="MH11" s="390"/>
      <c r="MI11" s="390"/>
      <c r="MJ11" s="390"/>
      <c r="MK11" s="390"/>
      <c r="ML11" s="390"/>
      <c r="MM11" s="390"/>
      <c r="MN11" s="390"/>
      <c r="MO11" s="390"/>
      <c r="MP11" s="390"/>
      <c r="MQ11" s="390"/>
      <c r="MR11" s="390"/>
      <c r="MS11" s="390"/>
      <c r="MT11" s="390"/>
      <c r="MU11" s="390"/>
      <c r="MV11" s="390"/>
      <c r="MW11" s="390"/>
      <c r="MX11" s="390"/>
      <c r="MY11" s="390"/>
      <c r="MZ11" s="390"/>
      <c r="NA11" s="390"/>
      <c r="NB11" s="390"/>
      <c r="NC11" s="390"/>
      <c r="ND11" s="390"/>
      <c r="NE11" s="390"/>
      <c r="NF11" s="390"/>
      <c r="NG11" s="390"/>
      <c r="NH11" s="390"/>
      <c r="NI11" s="390"/>
      <c r="NJ11" s="390"/>
      <c r="NK11" s="390"/>
      <c r="NL11" s="390"/>
      <c r="NM11" s="390"/>
      <c r="NN11" s="390"/>
      <c r="NO11" s="390"/>
      <c r="NP11" s="390"/>
      <c r="NQ11" s="390"/>
      <c r="NR11" s="390"/>
      <c r="NS11" s="390"/>
      <c r="NT11" s="390"/>
      <c r="NU11" s="390"/>
      <c r="NV11" s="390"/>
      <c r="NW11" s="390"/>
      <c r="NX11" s="390"/>
      <c r="NY11" s="390"/>
      <c r="NZ11" s="390"/>
      <c r="OA11" s="390"/>
      <c r="OB11" s="390"/>
      <c r="OC11" s="390"/>
      <c r="OD11" s="390"/>
      <c r="OE11" s="390"/>
      <c r="OF11" s="390"/>
      <c r="OG11" s="390"/>
      <c r="OH11" s="390"/>
      <c r="OI11" s="390"/>
      <c r="OJ11" s="390"/>
      <c r="OK11" s="390"/>
      <c r="OL11" s="390"/>
      <c r="OM11" s="390"/>
      <c r="ON11" s="390"/>
      <c r="OO11" s="390"/>
      <c r="OP11" s="390"/>
      <c r="OQ11" s="390"/>
      <c r="OR11" s="390"/>
      <c r="OS11" s="390"/>
      <c r="OT11" s="390"/>
      <c r="OU11" s="390"/>
      <c r="OV11" s="390"/>
      <c r="OW11" s="390"/>
      <c r="OX11" s="390"/>
      <c r="OY11" s="390"/>
      <c r="OZ11" s="390"/>
      <c r="PA11" s="390"/>
      <c r="PB11" s="390"/>
      <c r="PC11" s="390"/>
      <c r="PD11" s="390"/>
      <c r="PE11" s="390"/>
      <c r="PF11" s="390"/>
      <c r="PG11" s="390"/>
      <c r="PH11" s="390"/>
      <c r="PI11" s="390"/>
      <c r="PJ11" s="390"/>
      <c r="PK11" s="390"/>
      <c r="PL11" s="390"/>
      <c r="PM11" s="390"/>
      <c r="PN11" s="390"/>
      <c r="PO11" s="390"/>
      <c r="PP11" s="390"/>
      <c r="PQ11" s="390"/>
      <c r="PR11" s="390"/>
      <c r="PS11" s="390"/>
      <c r="PT11" s="390"/>
      <c r="PU11" s="390"/>
      <c r="PV11" s="390"/>
      <c r="PW11" s="390"/>
      <c r="PX11" s="390"/>
      <c r="PY11" s="390"/>
      <c r="PZ11" s="390"/>
      <c r="QA11" s="390"/>
      <c r="QB11" s="390"/>
      <c r="QC11" s="390"/>
      <c r="QD11" s="390"/>
      <c r="QE11" s="390"/>
      <c r="QF11" s="390"/>
      <c r="QG11" s="390"/>
      <c r="QH11" s="390"/>
      <c r="QI11" s="390"/>
      <c r="QJ11" s="390"/>
      <c r="QK11" s="390"/>
      <c r="QL11" s="390"/>
      <c r="QM11" s="390"/>
      <c r="QN11" s="390"/>
      <c r="QO11" s="390"/>
      <c r="QP11" s="390"/>
      <c r="QQ11" s="390"/>
      <c r="QR11" s="390"/>
      <c r="QS11" s="390"/>
      <c r="QT11" s="390"/>
      <c r="QU11" s="390"/>
      <c r="QV11" s="390"/>
      <c r="QW11" s="390"/>
      <c r="QX11" s="390"/>
      <c r="QY11" s="390"/>
      <c r="QZ11" s="390"/>
      <c r="RA11" s="390"/>
      <c r="RB11" s="390"/>
      <c r="RC11" s="390"/>
      <c r="RD11" s="390"/>
      <c r="RE11" s="390"/>
      <c r="RF11" s="390"/>
      <c r="RG11" s="390"/>
      <c r="RH11" s="390"/>
      <c r="RI11" s="390"/>
      <c r="RJ11" s="390"/>
      <c r="RK11" s="390"/>
      <c r="RL11" s="390"/>
      <c r="RM11" s="390"/>
      <c r="RN11" s="390"/>
      <c r="RO11" s="390"/>
      <c r="RP11" s="390"/>
      <c r="RQ11" s="390"/>
      <c r="RR11" s="390"/>
      <c r="RS11" s="390"/>
      <c r="RT11" s="390"/>
      <c r="RU11" s="390"/>
      <c r="RV11" s="390"/>
      <c r="RW11" s="390"/>
      <c r="RX11" s="390"/>
      <c r="RY11" s="390"/>
      <c r="RZ11" s="390"/>
      <c r="SA11" s="390"/>
      <c r="SB11" s="390"/>
      <c r="SC11" s="390"/>
      <c r="SD11" s="390"/>
      <c r="SE11" s="390"/>
      <c r="SF11" s="390"/>
      <c r="SG11" s="390"/>
      <c r="SH11" s="390"/>
      <c r="SI11" s="390"/>
      <c r="SJ11" s="390"/>
      <c r="SK11" s="390"/>
      <c r="SL11" s="390"/>
      <c r="SM11" s="390"/>
      <c r="SN11" s="390"/>
      <c r="SO11" s="390"/>
      <c r="SP11" s="390"/>
      <c r="SQ11" s="390"/>
      <c r="SR11" s="390"/>
      <c r="SS11" s="390"/>
      <c r="ST11" s="390"/>
      <c r="SU11" s="390"/>
      <c r="SV11" s="390"/>
      <c r="SW11" s="390"/>
      <c r="SX11" s="390"/>
      <c r="SY11" s="390"/>
      <c r="SZ11" s="390"/>
      <c r="TA11" s="390"/>
      <c r="TB11" s="390"/>
      <c r="TC11" s="390"/>
      <c r="TD11" s="390"/>
      <c r="TE11" s="390"/>
      <c r="TF11" s="390"/>
      <c r="TG11" s="390"/>
      <c r="TH11" s="390"/>
      <c r="TI11" s="390"/>
      <c r="TJ11" s="390"/>
      <c r="TK11" s="390"/>
      <c r="TL11" s="390"/>
      <c r="TM11" s="390"/>
      <c r="TN11" s="390"/>
      <c r="TO11" s="390"/>
      <c r="TP11" s="390"/>
      <c r="TQ11" s="390"/>
      <c r="TR11" s="390"/>
      <c r="TS11" s="390"/>
      <c r="TT11" s="390"/>
      <c r="TU11" s="390"/>
      <c r="TV11" s="390"/>
      <c r="TW11" s="390"/>
      <c r="TX11" s="390"/>
      <c r="TY11" s="390"/>
      <c r="TZ11" s="390"/>
      <c r="UA11" s="390"/>
      <c r="UB11" s="390"/>
      <c r="UC11" s="390"/>
      <c r="UD11" s="390"/>
      <c r="UE11" s="390"/>
      <c r="UF11" s="390"/>
      <c r="UG11" s="390"/>
      <c r="UH11" s="390"/>
      <c r="UI11" s="390"/>
      <c r="UJ11" s="390"/>
      <c r="UK11" s="390"/>
      <c r="UL11" s="390"/>
      <c r="UM11" s="390"/>
      <c r="UN11" s="390"/>
      <c r="UO11" s="390"/>
      <c r="UP11" s="390"/>
      <c r="UQ11" s="390"/>
      <c r="UR11" s="390"/>
      <c r="US11" s="390"/>
      <c r="UT11" s="390"/>
      <c r="UU11" s="390"/>
      <c r="UV11" s="390"/>
      <c r="UW11" s="390"/>
      <c r="UX11" s="390"/>
      <c r="UY11" s="390"/>
      <c r="UZ11" s="390"/>
      <c r="VA11" s="390"/>
      <c r="VB11" s="390"/>
      <c r="VC11" s="390"/>
      <c r="VD11" s="390"/>
      <c r="VE11" s="390"/>
      <c r="VF11" s="390"/>
      <c r="VG11" s="390"/>
      <c r="VH11" s="390"/>
      <c r="VI11" s="390"/>
      <c r="VJ11" s="390"/>
      <c r="VK11" s="390"/>
      <c r="VL11" s="390"/>
      <c r="VM11" s="390"/>
      <c r="VN11" s="390"/>
      <c r="VO11" s="390"/>
      <c r="VP11" s="390"/>
      <c r="VQ11" s="390"/>
      <c r="VR11" s="390"/>
      <c r="VS11" s="390"/>
      <c r="VT11" s="390"/>
      <c r="VU11" s="390"/>
      <c r="VV11" s="390"/>
      <c r="VW11" s="390"/>
      <c r="VX11" s="390"/>
      <c r="VY11" s="390"/>
      <c r="VZ11" s="390"/>
      <c r="WA11" s="390"/>
      <c r="WB11" s="390"/>
      <c r="WC11" s="390"/>
      <c r="WD11" s="390"/>
      <c r="WE11" s="390"/>
      <c r="WF11" s="390"/>
      <c r="WG11" s="390"/>
      <c r="WH11" s="390"/>
      <c r="WI11" s="390"/>
      <c r="WJ11" s="390"/>
      <c r="WK11" s="390"/>
      <c r="WL11" s="390"/>
      <c r="WM11" s="390"/>
      <c r="WN11" s="390"/>
      <c r="WO11" s="390"/>
      <c r="WP11" s="390"/>
      <c r="WQ11" s="390"/>
      <c r="WR11" s="390"/>
      <c r="WS11" s="390"/>
      <c r="WT11" s="390"/>
      <c r="WU11" s="390"/>
      <c r="WV11" s="390"/>
      <c r="WW11" s="390"/>
      <c r="WX11" s="390"/>
      <c r="WY11" s="390"/>
      <c r="WZ11" s="390"/>
      <c r="XA11" s="390"/>
      <c r="XB11" s="390"/>
      <c r="XC11" s="390"/>
      <c r="XD11" s="390"/>
      <c r="XE11" s="390"/>
      <c r="XF11" s="390"/>
      <c r="XG11" s="389"/>
    </row>
    <row r="12" spans="1:631" s="400" customFormat="1">
      <c r="A12" s="389"/>
      <c r="B12" s="526" t="s">
        <v>206</v>
      </c>
      <c r="C12" s="834" t="s">
        <v>223</v>
      </c>
      <c r="D12" s="834">
        <v>15</v>
      </c>
      <c r="E12" s="329">
        <f t="shared" si="0"/>
        <v>0</v>
      </c>
      <c r="F12" s="844" t="s">
        <v>30</v>
      </c>
      <c r="G12" s="640">
        <v>0</v>
      </c>
      <c r="H12" s="847">
        <v>149</v>
      </c>
      <c r="I12" s="850">
        <v>67</v>
      </c>
      <c r="J12" s="850">
        <v>67</v>
      </c>
      <c r="K12" s="393">
        <f t="shared" si="5"/>
        <v>0</v>
      </c>
      <c r="L12" s="394">
        <f t="shared" si="1"/>
        <v>0</v>
      </c>
      <c r="M12" s="853">
        <v>2755.7609748989012</v>
      </c>
      <c r="N12" s="393">
        <v>0</v>
      </c>
      <c r="O12" s="395">
        <f t="shared" si="6"/>
        <v>0</v>
      </c>
      <c r="P12" s="395">
        <f t="shared" si="2"/>
        <v>0</v>
      </c>
      <c r="Q12" s="395">
        <f t="shared" si="7"/>
        <v>0</v>
      </c>
      <c r="R12" s="395"/>
      <c r="S12" s="396">
        <f t="shared" si="8"/>
        <v>2755.7609748989012</v>
      </c>
      <c r="T12" s="395">
        <f t="shared" si="9"/>
        <v>2755.7609748989012</v>
      </c>
      <c r="U12" s="827">
        <v>0</v>
      </c>
      <c r="V12" s="396">
        <f t="shared" si="10"/>
        <v>2556.3645407225426</v>
      </c>
      <c r="W12" s="395">
        <f t="shared" si="11"/>
        <v>2556.3645407225426</v>
      </c>
      <c r="X12" s="395">
        <f t="shared" si="12"/>
        <v>0</v>
      </c>
      <c r="Y12" s="397">
        <f t="shared" si="3"/>
        <v>0</v>
      </c>
      <c r="Z12" s="396">
        <f t="shared" si="4"/>
        <v>0</v>
      </c>
      <c r="AA12" s="398">
        <f t="shared" si="13"/>
        <v>0</v>
      </c>
      <c r="AB12" s="399">
        <f t="shared" si="14"/>
        <v>0</v>
      </c>
      <c r="AC12" s="398" t="s">
        <v>480</v>
      </c>
      <c r="AD12" s="398" t="s">
        <v>480</v>
      </c>
      <c r="AE12" s="390"/>
      <c r="AF12" s="390">
        <v>546002.72825872526</v>
      </c>
      <c r="AG12" s="390"/>
      <c r="AH12" s="390"/>
      <c r="AI12" s="390"/>
      <c r="AJ12" s="390"/>
      <c r="AK12" s="390"/>
      <c r="AL12" s="390"/>
      <c r="AM12" s="390"/>
      <c r="AN12" s="390"/>
      <c r="AO12" s="390"/>
      <c r="AP12" s="390"/>
      <c r="AQ12" s="390"/>
      <c r="AR12" s="390"/>
      <c r="AS12" s="390"/>
      <c r="AT12" s="390"/>
      <c r="AU12" s="390"/>
      <c r="AV12" s="390"/>
      <c r="AW12" s="390"/>
      <c r="AX12" s="390"/>
      <c r="AY12" s="390"/>
      <c r="AZ12" s="390"/>
      <c r="BA12" s="390"/>
      <c r="BB12" s="390"/>
      <c r="BC12" s="390"/>
      <c r="BD12" s="390"/>
      <c r="BE12" s="390"/>
      <c r="BF12" s="390"/>
      <c r="BG12" s="390"/>
      <c r="BH12" s="390"/>
      <c r="BI12" s="390"/>
      <c r="BJ12" s="390"/>
      <c r="BK12" s="390"/>
      <c r="BL12" s="390"/>
      <c r="BM12" s="390"/>
      <c r="BN12" s="390"/>
      <c r="BO12" s="390"/>
      <c r="BP12" s="390"/>
      <c r="BQ12" s="390"/>
      <c r="BR12" s="390"/>
      <c r="BS12" s="390"/>
      <c r="BT12" s="390"/>
      <c r="BU12" s="390"/>
      <c r="BV12" s="390"/>
      <c r="BW12" s="390"/>
      <c r="BX12" s="390"/>
      <c r="BY12" s="390"/>
      <c r="BZ12" s="390"/>
      <c r="CA12" s="390"/>
      <c r="CB12" s="390"/>
      <c r="CC12" s="390"/>
      <c r="CD12" s="390"/>
      <c r="CE12" s="390"/>
      <c r="CF12" s="390"/>
      <c r="CG12" s="390"/>
      <c r="CH12" s="390"/>
      <c r="CI12" s="390"/>
      <c r="CJ12" s="390"/>
      <c r="CK12" s="390"/>
      <c r="CL12" s="390"/>
      <c r="CM12" s="390"/>
      <c r="CN12" s="390"/>
      <c r="CO12" s="390"/>
      <c r="CP12" s="390"/>
      <c r="CQ12" s="390"/>
      <c r="CR12" s="390"/>
      <c r="CS12" s="390"/>
      <c r="CT12" s="390"/>
      <c r="CU12" s="390"/>
      <c r="CV12" s="390"/>
      <c r="CW12" s="390"/>
      <c r="CX12" s="390"/>
      <c r="CY12" s="390"/>
      <c r="CZ12" s="390"/>
      <c r="DA12" s="390"/>
      <c r="DB12" s="390"/>
      <c r="DC12" s="390"/>
      <c r="DD12" s="390"/>
      <c r="DE12" s="390"/>
      <c r="DF12" s="390"/>
      <c r="DG12" s="390"/>
      <c r="DH12" s="390"/>
      <c r="DI12" s="390"/>
      <c r="DJ12" s="390"/>
      <c r="DK12" s="390"/>
      <c r="DL12" s="390"/>
      <c r="DM12" s="390"/>
      <c r="DN12" s="390"/>
      <c r="DO12" s="390"/>
      <c r="DP12" s="390"/>
      <c r="DQ12" s="390"/>
      <c r="DR12" s="390"/>
      <c r="DS12" s="390"/>
      <c r="DT12" s="390"/>
      <c r="DU12" s="390"/>
      <c r="DV12" s="390"/>
      <c r="DW12" s="390"/>
      <c r="DX12" s="390"/>
      <c r="DY12" s="390"/>
      <c r="DZ12" s="390"/>
      <c r="EA12" s="390"/>
      <c r="EB12" s="390"/>
      <c r="EC12" s="390"/>
      <c r="ED12" s="390"/>
      <c r="EE12" s="390"/>
      <c r="EF12" s="390"/>
      <c r="EG12" s="390"/>
      <c r="EH12" s="390"/>
      <c r="EI12" s="390"/>
      <c r="EJ12" s="390"/>
      <c r="EK12" s="390"/>
      <c r="EL12" s="390"/>
      <c r="EM12" s="390"/>
      <c r="EN12" s="390"/>
      <c r="EO12" s="390"/>
      <c r="EP12" s="390"/>
      <c r="EQ12" s="390"/>
      <c r="ER12" s="390"/>
      <c r="ES12" s="390"/>
      <c r="ET12" s="390"/>
      <c r="EU12" s="390"/>
      <c r="EV12" s="390"/>
      <c r="EW12" s="390"/>
      <c r="EX12" s="390"/>
      <c r="EY12" s="390"/>
      <c r="EZ12" s="390"/>
      <c r="FA12" s="390"/>
      <c r="FB12" s="390"/>
      <c r="FC12" s="390"/>
      <c r="FD12" s="390"/>
      <c r="FE12" s="390"/>
      <c r="FF12" s="390"/>
      <c r="FG12" s="390"/>
      <c r="FH12" s="390"/>
      <c r="FI12" s="390"/>
      <c r="FJ12" s="390"/>
      <c r="FK12" s="390"/>
      <c r="FL12" s="390"/>
      <c r="FM12" s="390"/>
      <c r="FN12" s="390"/>
      <c r="FO12" s="390"/>
      <c r="FP12" s="390"/>
      <c r="FQ12" s="390"/>
      <c r="FR12" s="390"/>
      <c r="FS12" s="390"/>
      <c r="FT12" s="390"/>
      <c r="FU12" s="390"/>
      <c r="FV12" s="390"/>
      <c r="FW12" s="390"/>
      <c r="FX12" s="390"/>
      <c r="FY12" s="390"/>
      <c r="FZ12" s="390"/>
      <c r="GA12" s="390"/>
      <c r="GB12" s="390"/>
      <c r="GC12" s="390"/>
      <c r="GD12" s="390"/>
      <c r="GE12" s="390"/>
      <c r="GF12" s="390"/>
      <c r="GG12" s="390"/>
      <c r="GH12" s="390"/>
      <c r="GI12" s="390"/>
      <c r="GJ12" s="390"/>
      <c r="GK12" s="390"/>
      <c r="GL12" s="390"/>
      <c r="GM12" s="390"/>
      <c r="GN12" s="390"/>
      <c r="GO12" s="390"/>
      <c r="GP12" s="390"/>
      <c r="GQ12" s="390"/>
      <c r="GR12" s="390"/>
      <c r="GS12" s="390"/>
      <c r="GT12" s="390"/>
      <c r="GU12" s="390"/>
      <c r="GV12" s="390"/>
      <c r="GW12" s="390"/>
      <c r="GX12" s="390"/>
      <c r="GY12" s="390"/>
      <c r="GZ12" s="390"/>
      <c r="HA12" s="390"/>
      <c r="HB12" s="390"/>
      <c r="HC12" s="390"/>
      <c r="HD12" s="390"/>
      <c r="HE12" s="390"/>
      <c r="HF12" s="390"/>
      <c r="HG12" s="390"/>
      <c r="HH12" s="390"/>
      <c r="HI12" s="390"/>
      <c r="HJ12" s="390"/>
      <c r="HK12" s="390"/>
      <c r="HL12" s="390"/>
      <c r="HM12" s="390"/>
      <c r="HN12" s="390"/>
      <c r="HO12" s="390"/>
      <c r="HP12" s="390"/>
      <c r="HQ12" s="390"/>
      <c r="HR12" s="390"/>
      <c r="HS12" s="390"/>
      <c r="HT12" s="390"/>
      <c r="HU12" s="390"/>
      <c r="HV12" s="390"/>
      <c r="HW12" s="390"/>
      <c r="HX12" s="390"/>
      <c r="HY12" s="390"/>
      <c r="HZ12" s="390"/>
      <c r="IA12" s="390"/>
      <c r="IB12" s="390"/>
      <c r="IC12" s="390"/>
      <c r="ID12" s="390"/>
      <c r="IE12" s="390"/>
      <c r="IF12" s="390"/>
      <c r="IG12" s="390"/>
      <c r="IH12" s="390"/>
      <c r="II12" s="390"/>
      <c r="IJ12" s="390"/>
      <c r="IK12" s="390"/>
      <c r="IL12" s="390"/>
      <c r="IM12" s="390"/>
      <c r="IN12" s="390"/>
      <c r="IO12" s="390"/>
      <c r="IP12" s="390"/>
      <c r="IQ12" s="390"/>
      <c r="IR12" s="390"/>
      <c r="IS12" s="390"/>
      <c r="IT12" s="390"/>
      <c r="IU12" s="390"/>
      <c r="IV12" s="390"/>
      <c r="IW12" s="390"/>
      <c r="IX12" s="390"/>
      <c r="IY12" s="390"/>
      <c r="IZ12" s="390"/>
      <c r="JA12" s="390"/>
      <c r="JB12" s="390"/>
      <c r="JC12" s="390"/>
      <c r="JD12" s="390"/>
      <c r="JE12" s="390"/>
      <c r="JF12" s="390"/>
      <c r="JG12" s="390"/>
      <c r="JH12" s="390"/>
      <c r="JI12" s="390"/>
      <c r="JJ12" s="390"/>
      <c r="JK12" s="390"/>
      <c r="JL12" s="390"/>
      <c r="JM12" s="390"/>
      <c r="JN12" s="390"/>
      <c r="JO12" s="390"/>
      <c r="JP12" s="390"/>
      <c r="JQ12" s="390"/>
      <c r="JR12" s="390"/>
      <c r="JS12" s="390"/>
      <c r="JT12" s="390"/>
      <c r="JU12" s="390"/>
      <c r="JV12" s="390"/>
      <c r="JW12" s="390"/>
      <c r="JX12" s="390"/>
      <c r="JY12" s="390"/>
      <c r="JZ12" s="390"/>
      <c r="KA12" s="390"/>
      <c r="KB12" s="390"/>
      <c r="KC12" s="390"/>
      <c r="KD12" s="390"/>
      <c r="KE12" s="390"/>
      <c r="KF12" s="390"/>
      <c r="KG12" s="390"/>
      <c r="KH12" s="390"/>
      <c r="KI12" s="390"/>
      <c r="KJ12" s="390"/>
      <c r="KK12" s="390"/>
      <c r="KL12" s="390"/>
      <c r="KM12" s="390"/>
      <c r="KN12" s="390"/>
      <c r="KO12" s="390"/>
      <c r="KP12" s="390"/>
      <c r="KQ12" s="390"/>
      <c r="KR12" s="390"/>
      <c r="KS12" s="390"/>
      <c r="KT12" s="390"/>
      <c r="KU12" s="390"/>
      <c r="KV12" s="390"/>
      <c r="KW12" s="390"/>
      <c r="KX12" s="390"/>
      <c r="KY12" s="390"/>
      <c r="KZ12" s="390"/>
      <c r="LA12" s="390"/>
      <c r="LB12" s="390"/>
      <c r="LC12" s="390"/>
      <c r="LD12" s="390"/>
      <c r="LE12" s="390"/>
      <c r="LF12" s="390"/>
      <c r="LG12" s="390"/>
      <c r="LH12" s="390"/>
      <c r="LI12" s="390"/>
      <c r="LJ12" s="390"/>
      <c r="LK12" s="390"/>
      <c r="LL12" s="390"/>
      <c r="LM12" s="390"/>
      <c r="LN12" s="390"/>
      <c r="LO12" s="390"/>
      <c r="LP12" s="390"/>
      <c r="LQ12" s="390"/>
      <c r="LR12" s="390"/>
      <c r="LS12" s="390"/>
      <c r="LT12" s="390"/>
      <c r="LU12" s="390"/>
      <c r="LV12" s="390"/>
      <c r="LW12" s="390"/>
      <c r="LX12" s="390"/>
      <c r="LY12" s="390"/>
      <c r="LZ12" s="390"/>
      <c r="MA12" s="390"/>
      <c r="MB12" s="390"/>
      <c r="MC12" s="390"/>
      <c r="MD12" s="390"/>
      <c r="ME12" s="390"/>
      <c r="MF12" s="390"/>
      <c r="MG12" s="390"/>
      <c r="MH12" s="390"/>
      <c r="MI12" s="390"/>
      <c r="MJ12" s="390"/>
      <c r="MK12" s="390"/>
      <c r="ML12" s="390"/>
      <c r="MM12" s="390"/>
      <c r="MN12" s="390"/>
      <c r="MO12" s="390"/>
      <c r="MP12" s="390"/>
      <c r="MQ12" s="390"/>
      <c r="MR12" s="390"/>
      <c r="MS12" s="390"/>
      <c r="MT12" s="390"/>
      <c r="MU12" s="390"/>
      <c r="MV12" s="390"/>
      <c r="MW12" s="390"/>
      <c r="MX12" s="390"/>
      <c r="MY12" s="390"/>
      <c r="MZ12" s="390"/>
      <c r="NA12" s="390"/>
      <c r="NB12" s="390"/>
      <c r="NC12" s="390"/>
      <c r="ND12" s="390"/>
      <c r="NE12" s="390"/>
      <c r="NF12" s="390"/>
      <c r="NG12" s="390"/>
      <c r="NH12" s="390"/>
      <c r="NI12" s="390"/>
      <c r="NJ12" s="390"/>
      <c r="NK12" s="390"/>
      <c r="NL12" s="390"/>
      <c r="NM12" s="390"/>
      <c r="NN12" s="390"/>
      <c r="NO12" s="390"/>
      <c r="NP12" s="390"/>
      <c r="NQ12" s="390"/>
      <c r="NR12" s="390"/>
      <c r="NS12" s="390"/>
      <c r="NT12" s="390"/>
      <c r="NU12" s="390"/>
      <c r="NV12" s="390"/>
      <c r="NW12" s="390"/>
      <c r="NX12" s="390"/>
      <c r="NY12" s="390"/>
      <c r="NZ12" s="390"/>
      <c r="OA12" s="390"/>
      <c r="OB12" s="390"/>
      <c r="OC12" s="390"/>
      <c r="OD12" s="390"/>
      <c r="OE12" s="390"/>
      <c r="OF12" s="390"/>
      <c r="OG12" s="390"/>
      <c r="OH12" s="390"/>
      <c r="OI12" s="390"/>
      <c r="OJ12" s="390"/>
      <c r="OK12" s="390"/>
      <c r="OL12" s="390"/>
      <c r="OM12" s="390"/>
      <c r="ON12" s="390"/>
      <c r="OO12" s="390"/>
      <c r="OP12" s="390"/>
      <c r="OQ12" s="390"/>
      <c r="OR12" s="390"/>
      <c r="OS12" s="390"/>
      <c r="OT12" s="390"/>
      <c r="OU12" s="390"/>
      <c r="OV12" s="390"/>
      <c r="OW12" s="390"/>
      <c r="OX12" s="390"/>
      <c r="OY12" s="390"/>
      <c r="OZ12" s="390"/>
      <c r="PA12" s="390"/>
      <c r="PB12" s="390"/>
      <c r="PC12" s="390"/>
      <c r="PD12" s="390"/>
      <c r="PE12" s="390"/>
      <c r="PF12" s="390"/>
      <c r="PG12" s="390"/>
      <c r="PH12" s="390"/>
      <c r="PI12" s="390"/>
      <c r="PJ12" s="390"/>
      <c r="PK12" s="390"/>
      <c r="PL12" s="390"/>
      <c r="PM12" s="390"/>
      <c r="PN12" s="390"/>
      <c r="PO12" s="390"/>
      <c r="PP12" s="390"/>
      <c r="PQ12" s="390"/>
      <c r="PR12" s="390"/>
      <c r="PS12" s="390"/>
      <c r="PT12" s="390"/>
      <c r="PU12" s="390"/>
      <c r="PV12" s="390"/>
      <c r="PW12" s="390"/>
      <c r="PX12" s="390"/>
      <c r="PY12" s="390"/>
      <c r="PZ12" s="390"/>
      <c r="QA12" s="390"/>
      <c r="QB12" s="390"/>
      <c r="QC12" s="390"/>
      <c r="QD12" s="390"/>
      <c r="QE12" s="390"/>
      <c r="QF12" s="390"/>
      <c r="QG12" s="390"/>
      <c r="QH12" s="390"/>
      <c r="QI12" s="390"/>
      <c r="QJ12" s="390"/>
      <c r="QK12" s="390"/>
      <c r="QL12" s="390"/>
      <c r="QM12" s="390"/>
      <c r="QN12" s="390"/>
      <c r="QO12" s="390"/>
      <c r="QP12" s="390"/>
      <c r="QQ12" s="390"/>
      <c r="QR12" s="390"/>
      <c r="QS12" s="390"/>
      <c r="QT12" s="390"/>
      <c r="QU12" s="390"/>
      <c r="QV12" s="390"/>
      <c r="QW12" s="390"/>
      <c r="QX12" s="390"/>
      <c r="QY12" s="390"/>
      <c r="QZ12" s="390"/>
      <c r="RA12" s="390"/>
      <c r="RB12" s="390"/>
      <c r="RC12" s="390"/>
      <c r="RD12" s="390"/>
      <c r="RE12" s="390"/>
      <c r="RF12" s="390"/>
      <c r="RG12" s="390"/>
      <c r="RH12" s="390"/>
      <c r="RI12" s="390"/>
      <c r="RJ12" s="390"/>
      <c r="RK12" s="390"/>
      <c r="RL12" s="390"/>
      <c r="RM12" s="390"/>
      <c r="RN12" s="390"/>
      <c r="RO12" s="390"/>
      <c r="RP12" s="390"/>
      <c r="RQ12" s="390"/>
      <c r="RR12" s="390"/>
      <c r="RS12" s="390"/>
      <c r="RT12" s="390"/>
      <c r="RU12" s="390"/>
      <c r="RV12" s="390"/>
      <c r="RW12" s="390"/>
      <c r="RX12" s="390"/>
      <c r="RY12" s="390"/>
      <c r="RZ12" s="390"/>
      <c r="SA12" s="390"/>
      <c r="SB12" s="390"/>
      <c r="SC12" s="390"/>
      <c r="SD12" s="390"/>
      <c r="SE12" s="390"/>
      <c r="SF12" s="390"/>
      <c r="SG12" s="390"/>
      <c r="SH12" s="390"/>
      <c r="SI12" s="390"/>
      <c r="SJ12" s="390"/>
      <c r="SK12" s="390"/>
      <c r="SL12" s="390"/>
      <c r="SM12" s="390"/>
      <c r="SN12" s="390"/>
      <c r="SO12" s="390"/>
      <c r="SP12" s="390"/>
      <c r="SQ12" s="390"/>
      <c r="SR12" s="390"/>
      <c r="SS12" s="390"/>
      <c r="ST12" s="390"/>
      <c r="SU12" s="390"/>
      <c r="SV12" s="390"/>
      <c r="SW12" s="390"/>
      <c r="SX12" s="390"/>
      <c r="SY12" s="390"/>
      <c r="SZ12" s="390"/>
      <c r="TA12" s="390"/>
      <c r="TB12" s="390"/>
      <c r="TC12" s="390"/>
      <c r="TD12" s="390"/>
      <c r="TE12" s="390"/>
      <c r="TF12" s="390"/>
      <c r="TG12" s="390"/>
      <c r="TH12" s="390"/>
      <c r="TI12" s="390"/>
      <c r="TJ12" s="390"/>
      <c r="TK12" s="390"/>
      <c r="TL12" s="390"/>
      <c r="TM12" s="390"/>
      <c r="TN12" s="390"/>
      <c r="TO12" s="390"/>
      <c r="TP12" s="390"/>
      <c r="TQ12" s="390"/>
      <c r="TR12" s="390"/>
      <c r="TS12" s="390"/>
      <c r="TT12" s="390"/>
      <c r="TU12" s="390"/>
      <c r="TV12" s="390"/>
      <c r="TW12" s="390"/>
      <c r="TX12" s="390"/>
      <c r="TY12" s="390"/>
      <c r="TZ12" s="390"/>
      <c r="UA12" s="390"/>
      <c r="UB12" s="390"/>
      <c r="UC12" s="390"/>
      <c r="UD12" s="390"/>
      <c r="UE12" s="390"/>
      <c r="UF12" s="390"/>
      <c r="UG12" s="390"/>
      <c r="UH12" s="390"/>
      <c r="UI12" s="390"/>
      <c r="UJ12" s="390"/>
      <c r="UK12" s="390"/>
      <c r="UL12" s="390"/>
      <c r="UM12" s="390"/>
      <c r="UN12" s="390"/>
      <c r="UO12" s="390"/>
      <c r="UP12" s="390"/>
      <c r="UQ12" s="390"/>
      <c r="UR12" s="390"/>
      <c r="US12" s="390"/>
      <c r="UT12" s="390"/>
      <c r="UU12" s="390"/>
      <c r="UV12" s="390"/>
      <c r="UW12" s="390"/>
      <c r="UX12" s="390"/>
      <c r="UY12" s="390"/>
      <c r="UZ12" s="390"/>
      <c r="VA12" s="390"/>
      <c r="VB12" s="390"/>
      <c r="VC12" s="390"/>
      <c r="VD12" s="390"/>
      <c r="VE12" s="390"/>
      <c r="VF12" s="390"/>
      <c r="VG12" s="390"/>
      <c r="VH12" s="390"/>
      <c r="VI12" s="390"/>
      <c r="VJ12" s="390"/>
      <c r="VK12" s="390"/>
      <c r="VL12" s="390"/>
      <c r="VM12" s="390"/>
      <c r="VN12" s="390"/>
      <c r="VO12" s="390"/>
      <c r="VP12" s="390"/>
      <c r="VQ12" s="390"/>
      <c r="VR12" s="390"/>
      <c r="VS12" s="390"/>
      <c r="VT12" s="390"/>
      <c r="VU12" s="390"/>
      <c r="VV12" s="390"/>
      <c r="VW12" s="390"/>
      <c r="VX12" s="390"/>
      <c r="VY12" s="390"/>
      <c r="VZ12" s="390"/>
      <c r="WA12" s="390"/>
      <c r="WB12" s="390"/>
      <c r="WC12" s="390"/>
      <c r="WD12" s="390"/>
      <c r="WE12" s="390"/>
      <c r="WF12" s="390"/>
      <c r="WG12" s="390"/>
      <c r="WH12" s="390"/>
      <c r="WI12" s="390"/>
      <c r="WJ12" s="390"/>
      <c r="WK12" s="390"/>
      <c r="WL12" s="390"/>
      <c r="WM12" s="390"/>
      <c r="WN12" s="390"/>
      <c r="WO12" s="390"/>
      <c r="WP12" s="390"/>
      <c r="WQ12" s="390"/>
      <c r="WR12" s="390"/>
      <c r="WS12" s="390"/>
      <c r="WT12" s="390"/>
      <c r="WU12" s="390"/>
      <c r="WV12" s="390"/>
      <c r="WW12" s="390"/>
      <c r="WX12" s="390"/>
      <c r="WY12" s="390"/>
      <c r="WZ12" s="390"/>
      <c r="XA12" s="390"/>
      <c r="XB12" s="390"/>
      <c r="XC12" s="390"/>
      <c r="XD12" s="390"/>
      <c r="XE12" s="390"/>
      <c r="XF12" s="390"/>
      <c r="XG12" s="389"/>
    </row>
    <row r="13" spans="1:631" s="400" customFormat="1">
      <c r="A13" s="389"/>
      <c r="B13" s="526" t="s">
        <v>206</v>
      </c>
      <c r="C13" s="834" t="s">
        <v>224</v>
      </c>
      <c r="D13" s="834">
        <v>15</v>
      </c>
      <c r="E13" s="329">
        <f t="shared" si="0"/>
        <v>0</v>
      </c>
      <c r="F13" s="844" t="s">
        <v>30</v>
      </c>
      <c r="G13" s="640">
        <v>0</v>
      </c>
      <c r="H13" s="847">
        <v>149</v>
      </c>
      <c r="I13" s="850">
        <v>67</v>
      </c>
      <c r="J13" s="850">
        <v>67</v>
      </c>
      <c r="K13" s="393">
        <f t="shared" si="5"/>
        <v>0</v>
      </c>
      <c r="L13" s="394">
        <f t="shared" si="1"/>
        <v>0</v>
      </c>
      <c r="M13" s="853">
        <v>1914.6380851887664</v>
      </c>
      <c r="N13" s="393">
        <v>0</v>
      </c>
      <c r="O13" s="395">
        <f t="shared" si="6"/>
        <v>0</v>
      </c>
      <c r="P13" s="395">
        <f t="shared" si="2"/>
        <v>0</v>
      </c>
      <c r="Q13" s="395">
        <f t="shared" si="7"/>
        <v>0</v>
      </c>
      <c r="R13" s="395"/>
      <c r="S13" s="396">
        <f t="shared" si="8"/>
        <v>1914.6380851887664</v>
      </c>
      <c r="T13" s="395">
        <f t="shared" si="9"/>
        <v>1914.6380851887664</v>
      </c>
      <c r="U13" s="827">
        <v>0</v>
      </c>
      <c r="V13" s="396">
        <f t="shared" si="10"/>
        <v>1776.1021198411561</v>
      </c>
      <c r="W13" s="395">
        <f t="shared" si="11"/>
        <v>1776.1021198411561</v>
      </c>
      <c r="X13" s="395">
        <f t="shared" si="12"/>
        <v>0</v>
      </c>
      <c r="Y13" s="397">
        <f t="shared" si="3"/>
        <v>0</v>
      </c>
      <c r="Z13" s="396">
        <f t="shared" si="4"/>
        <v>0</v>
      </c>
      <c r="AA13" s="398">
        <f t="shared" si="13"/>
        <v>0</v>
      </c>
      <c r="AB13" s="399">
        <f t="shared" si="14"/>
        <v>0</v>
      </c>
      <c r="AC13" s="398" t="s">
        <v>480</v>
      </c>
      <c r="AD13" s="398" t="s">
        <v>480</v>
      </c>
      <c r="AE13" s="390"/>
      <c r="AF13" s="390">
        <v>0</v>
      </c>
      <c r="AG13" s="390"/>
      <c r="AH13" s="390"/>
      <c r="AI13" s="390"/>
      <c r="AJ13" s="390"/>
      <c r="AK13" s="390"/>
      <c r="AL13" s="390"/>
      <c r="AM13" s="390"/>
      <c r="AN13" s="390"/>
      <c r="AO13" s="390"/>
      <c r="AP13" s="390"/>
      <c r="AQ13" s="390"/>
      <c r="AR13" s="390"/>
      <c r="AS13" s="390"/>
      <c r="AT13" s="390"/>
      <c r="AU13" s="390"/>
      <c r="AV13" s="390"/>
      <c r="AW13" s="390"/>
      <c r="AX13" s="390"/>
      <c r="AY13" s="390"/>
      <c r="AZ13" s="390"/>
      <c r="BA13" s="390"/>
      <c r="BB13" s="390"/>
      <c r="BC13" s="390"/>
      <c r="BD13" s="390"/>
      <c r="BE13" s="390"/>
      <c r="BF13" s="390"/>
      <c r="BG13" s="390"/>
      <c r="BH13" s="390"/>
      <c r="BI13" s="390"/>
      <c r="BJ13" s="390"/>
      <c r="BK13" s="390"/>
      <c r="BL13" s="390"/>
      <c r="BM13" s="390"/>
      <c r="BN13" s="390"/>
      <c r="BO13" s="390"/>
      <c r="BP13" s="390"/>
      <c r="BQ13" s="390"/>
      <c r="BR13" s="390"/>
      <c r="BS13" s="390"/>
      <c r="BT13" s="390"/>
      <c r="BU13" s="390"/>
      <c r="BV13" s="390"/>
      <c r="BW13" s="390"/>
      <c r="BX13" s="390"/>
      <c r="BY13" s="390"/>
      <c r="BZ13" s="390"/>
      <c r="CA13" s="390"/>
      <c r="CB13" s="390"/>
      <c r="CC13" s="390"/>
      <c r="CD13" s="390"/>
      <c r="CE13" s="390"/>
      <c r="CF13" s="390"/>
      <c r="CG13" s="390"/>
      <c r="CH13" s="390"/>
      <c r="CI13" s="390"/>
      <c r="CJ13" s="390"/>
      <c r="CK13" s="390"/>
      <c r="CL13" s="390"/>
      <c r="CM13" s="390"/>
      <c r="CN13" s="390"/>
      <c r="CO13" s="390"/>
      <c r="CP13" s="390"/>
      <c r="CQ13" s="390"/>
      <c r="CR13" s="390"/>
      <c r="CS13" s="390"/>
      <c r="CT13" s="390"/>
      <c r="CU13" s="390"/>
      <c r="CV13" s="390"/>
      <c r="CW13" s="390"/>
      <c r="CX13" s="390"/>
      <c r="CY13" s="390"/>
      <c r="CZ13" s="390"/>
      <c r="DA13" s="390"/>
      <c r="DB13" s="390"/>
      <c r="DC13" s="390"/>
      <c r="DD13" s="390"/>
      <c r="DE13" s="390"/>
      <c r="DF13" s="390"/>
      <c r="DG13" s="390"/>
      <c r="DH13" s="390"/>
      <c r="DI13" s="390"/>
      <c r="DJ13" s="390"/>
      <c r="DK13" s="390"/>
      <c r="DL13" s="390"/>
      <c r="DM13" s="390"/>
      <c r="DN13" s="390"/>
      <c r="DO13" s="390"/>
      <c r="DP13" s="390"/>
      <c r="DQ13" s="390"/>
      <c r="DR13" s="390"/>
      <c r="DS13" s="390"/>
      <c r="DT13" s="390"/>
      <c r="DU13" s="390"/>
      <c r="DV13" s="390"/>
      <c r="DW13" s="390"/>
      <c r="DX13" s="390"/>
      <c r="DY13" s="390"/>
      <c r="DZ13" s="390"/>
      <c r="EA13" s="390"/>
      <c r="EB13" s="390"/>
      <c r="EC13" s="390"/>
      <c r="ED13" s="390"/>
      <c r="EE13" s="390"/>
      <c r="EF13" s="390"/>
      <c r="EG13" s="390"/>
      <c r="EH13" s="390"/>
      <c r="EI13" s="390"/>
      <c r="EJ13" s="390"/>
      <c r="EK13" s="390"/>
      <c r="EL13" s="390"/>
      <c r="EM13" s="390"/>
      <c r="EN13" s="390"/>
      <c r="EO13" s="390"/>
      <c r="EP13" s="390"/>
      <c r="EQ13" s="390"/>
      <c r="ER13" s="390"/>
      <c r="ES13" s="390"/>
      <c r="ET13" s="390"/>
      <c r="EU13" s="390"/>
      <c r="EV13" s="390"/>
      <c r="EW13" s="390"/>
      <c r="EX13" s="390"/>
      <c r="EY13" s="390"/>
      <c r="EZ13" s="390"/>
      <c r="FA13" s="390"/>
      <c r="FB13" s="390"/>
      <c r="FC13" s="390"/>
      <c r="FD13" s="390"/>
      <c r="FE13" s="390"/>
      <c r="FF13" s="390"/>
      <c r="FG13" s="390"/>
      <c r="FH13" s="390"/>
      <c r="FI13" s="390"/>
      <c r="FJ13" s="390"/>
      <c r="FK13" s="390"/>
      <c r="FL13" s="390"/>
      <c r="FM13" s="390"/>
      <c r="FN13" s="390"/>
      <c r="FO13" s="390"/>
      <c r="FP13" s="390"/>
      <c r="FQ13" s="390"/>
      <c r="FR13" s="390"/>
      <c r="FS13" s="390"/>
      <c r="FT13" s="390"/>
      <c r="FU13" s="390"/>
      <c r="FV13" s="390"/>
      <c r="FW13" s="390"/>
      <c r="FX13" s="390"/>
      <c r="FY13" s="390"/>
      <c r="FZ13" s="390"/>
      <c r="GA13" s="390"/>
      <c r="GB13" s="390"/>
      <c r="GC13" s="390"/>
      <c r="GD13" s="390"/>
      <c r="GE13" s="390"/>
      <c r="GF13" s="390"/>
      <c r="GG13" s="390"/>
      <c r="GH13" s="390"/>
      <c r="GI13" s="390"/>
      <c r="GJ13" s="390"/>
      <c r="GK13" s="390"/>
      <c r="GL13" s="390"/>
      <c r="GM13" s="390"/>
      <c r="GN13" s="390"/>
      <c r="GO13" s="390"/>
      <c r="GP13" s="390"/>
      <c r="GQ13" s="390"/>
      <c r="GR13" s="390"/>
      <c r="GS13" s="390"/>
      <c r="GT13" s="390"/>
      <c r="GU13" s="390"/>
      <c r="GV13" s="390"/>
      <c r="GW13" s="390"/>
      <c r="GX13" s="390"/>
      <c r="GY13" s="390"/>
      <c r="GZ13" s="390"/>
      <c r="HA13" s="390"/>
      <c r="HB13" s="390"/>
      <c r="HC13" s="390"/>
      <c r="HD13" s="390"/>
      <c r="HE13" s="390"/>
      <c r="HF13" s="390"/>
      <c r="HG13" s="390"/>
      <c r="HH13" s="390"/>
      <c r="HI13" s="390"/>
      <c r="HJ13" s="390"/>
      <c r="HK13" s="390"/>
      <c r="HL13" s="390"/>
      <c r="HM13" s="390"/>
      <c r="HN13" s="390"/>
      <c r="HO13" s="390"/>
      <c r="HP13" s="390"/>
      <c r="HQ13" s="390"/>
      <c r="HR13" s="390"/>
      <c r="HS13" s="390"/>
      <c r="HT13" s="390"/>
      <c r="HU13" s="390"/>
      <c r="HV13" s="390"/>
      <c r="HW13" s="390"/>
      <c r="HX13" s="390"/>
      <c r="HY13" s="390"/>
      <c r="HZ13" s="390"/>
      <c r="IA13" s="390"/>
      <c r="IB13" s="390"/>
      <c r="IC13" s="390"/>
      <c r="ID13" s="390"/>
      <c r="IE13" s="390"/>
      <c r="IF13" s="390"/>
      <c r="IG13" s="390"/>
      <c r="IH13" s="390"/>
      <c r="II13" s="390"/>
      <c r="IJ13" s="390"/>
      <c r="IK13" s="390"/>
      <c r="IL13" s="390"/>
      <c r="IM13" s="390"/>
      <c r="IN13" s="390"/>
      <c r="IO13" s="390"/>
      <c r="IP13" s="390"/>
      <c r="IQ13" s="390"/>
      <c r="IR13" s="390"/>
      <c r="IS13" s="390"/>
      <c r="IT13" s="390"/>
      <c r="IU13" s="390"/>
      <c r="IV13" s="390"/>
      <c r="IW13" s="390"/>
      <c r="IX13" s="390"/>
      <c r="IY13" s="390"/>
      <c r="IZ13" s="390"/>
      <c r="JA13" s="390"/>
      <c r="JB13" s="390"/>
      <c r="JC13" s="390"/>
      <c r="JD13" s="390"/>
      <c r="JE13" s="390"/>
      <c r="JF13" s="390"/>
      <c r="JG13" s="390"/>
      <c r="JH13" s="390"/>
      <c r="JI13" s="390"/>
      <c r="JJ13" s="390"/>
      <c r="JK13" s="390"/>
      <c r="JL13" s="390"/>
      <c r="JM13" s="390"/>
      <c r="JN13" s="390"/>
      <c r="JO13" s="390"/>
      <c r="JP13" s="390"/>
      <c r="JQ13" s="390"/>
      <c r="JR13" s="390"/>
      <c r="JS13" s="390"/>
      <c r="JT13" s="390"/>
      <c r="JU13" s="390"/>
      <c r="JV13" s="390"/>
      <c r="JW13" s="390"/>
      <c r="JX13" s="390"/>
      <c r="JY13" s="390"/>
      <c r="JZ13" s="390"/>
      <c r="KA13" s="390"/>
      <c r="KB13" s="390"/>
      <c r="KC13" s="390"/>
      <c r="KD13" s="390"/>
      <c r="KE13" s="390"/>
      <c r="KF13" s="390"/>
      <c r="KG13" s="390"/>
      <c r="KH13" s="390"/>
      <c r="KI13" s="390"/>
      <c r="KJ13" s="390"/>
      <c r="KK13" s="390"/>
      <c r="KL13" s="390"/>
      <c r="KM13" s="390"/>
      <c r="KN13" s="390"/>
      <c r="KO13" s="390"/>
      <c r="KP13" s="390"/>
      <c r="KQ13" s="390"/>
      <c r="KR13" s="390"/>
      <c r="KS13" s="390"/>
      <c r="KT13" s="390"/>
      <c r="KU13" s="390"/>
      <c r="KV13" s="390"/>
      <c r="KW13" s="390"/>
      <c r="KX13" s="390"/>
      <c r="KY13" s="390"/>
      <c r="KZ13" s="390"/>
      <c r="LA13" s="390"/>
      <c r="LB13" s="390"/>
      <c r="LC13" s="390"/>
      <c r="LD13" s="390"/>
      <c r="LE13" s="390"/>
      <c r="LF13" s="390"/>
      <c r="LG13" s="390"/>
      <c r="LH13" s="390"/>
      <c r="LI13" s="390"/>
      <c r="LJ13" s="390"/>
      <c r="LK13" s="390"/>
      <c r="LL13" s="390"/>
      <c r="LM13" s="390"/>
      <c r="LN13" s="390"/>
      <c r="LO13" s="390"/>
      <c r="LP13" s="390"/>
      <c r="LQ13" s="390"/>
      <c r="LR13" s="390"/>
      <c r="LS13" s="390"/>
      <c r="LT13" s="390"/>
      <c r="LU13" s="390"/>
      <c r="LV13" s="390"/>
      <c r="LW13" s="390"/>
      <c r="LX13" s="390"/>
      <c r="LY13" s="390"/>
      <c r="LZ13" s="390"/>
      <c r="MA13" s="390"/>
      <c r="MB13" s="390"/>
      <c r="MC13" s="390"/>
      <c r="MD13" s="390"/>
      <c r="ME13" s="390"/>
      <c r="MF13" s="390"/>
      <c r="MG13" s="390"/>
      <c r="MH13" s="390"/>
      <c r="MI13" s="390"/>
      <c r="MJ13" s="390"/>
      <c r="MK13" s="390"/>
      <c r="ML13" s="390"/>
      <c r="MM13" s="390"/>
      <c r="MN13" s="390"/>
      <c r="MO13" s="390"/>
      <c r="MP13" s="390"/>
      <c r="MQ13" s="390"/>
      <c r="MR13" s="390"/>
      <c r="MS13" s="390"/>
      <c r="MT13" s="390"/>
      <c r="MU13" s="390"/>
      <c r="MV13" s="390"/>
      <c r="MW13" s="390"/>
      <c r="MX13" s="390"/>
      <c r="MY13" s="390"/>
      <c r="MZ13" s="390"/>
      <c r="NA13" s="390"/>
      <c r="NB13" s="390"/>
      <c r="NC13" s="390"/>
      <c r="ND13" s="390"/>
      <c r="NE13" s="390"/>
      <c r="NF13" s="390"/>
      <c r="NG13" s="390"/>
      <c r="NH13" s="390"/>
      <c r="NI13" s="390"/>
      <c r="NJ13" s="390"/>
      <c r="NK13" s="390"/>
      <c r="NL13" s="390"/>
      <c r="NM13" s="390"/>
      <c r="NN13" s="390"/>
      <c r="NO13" s="390"/>
      <c r="NP13" s="390"/>
      <c r="NQ13" s="390"/>
      <c r="NR13" s="390"/>
      <c r="NS13" s="390"/>
      <c r="NT13" s="390"/>
      <c r="NU13" s="390"/>
      <c r="NV13" s="390"/>
      <c r="NW13" s="390"/>
      <c r="NX13" s="390"/>
      <c r="NY13" s="390"/>
      <c r="NZ13" s="390"/>
      <c r="OA13" s="390"/>
      <c r="OB13" s="390"/>
      <c r="OC13" s="390"/>
      <c r="OD13" s="390"/>
      <c r="OE13" s="390"/>
      <c r="OF13" s="390"/>
      <c r="OG13" s="390"/>
      <c r="OH13" s="390"/>
      <c r="OI13" s="390"/>
      <c r="OJ13" s="390"/>
      <c r="OK13" s="390"/>
      <c r="OL13" s="390"/>
      <c r="OM13" s="390"/>
      <c r="ON13" s="390"/>
      <c r="OO13" s="390"/>
      <c r="OP13" s="390"/>
      <c r="OQ13" s="390"/>
      <c r="OR13" s="390"/>
      <c r="OS13" s="390"/>
      <c r="OT13" s="390"/>
      <c r="OU13" s="390"/>
      <c r="OV13" s="390"/>
      <c r="OW13" s="390"/>
      <c r="OX13" s="390"/>
      <c r="OY13" s="390"/>
      <c r="OZ13" s="390"/>
      <c r="PA13" s="390"/>
      <c r="PB13" s="390"/>
      <c r="PC13" s="390"/>
      <c r="PD13" s="390"/>
      <c r="PE13" s="390"/>
      <c r="PF13" s="390"/>
      <c r="PG13" s="390"/>
      <c r="PH13" s="390"/>
      <c r="PI13" s="390"/>
      <c r="PJ13" s="390"/>
      <c r="PK13" s="390"/>
      <c r="PL13" s="390"/>
      <c r="PM13" s="390"/>
      <c r="PN13" s="390"/>
      <c r="PO13" s="390"/>
      <c r="PP13" s="390"/>
      <c r="PQ13" s="390"/>
      <c r="PR13" s="390"/>
      <c r="PS13" s="390"/>
      <c r="PT13" s="390"/>
      <c r="PU13" s="390"/>
      <c r="PV13" s="390"/>
      <c r="PW13" s="390"/>
      <c r="PX13" s="390"/>
      <c r="PY13" s="390"/>
      <c r="PZ13" s="390"/>
      <c r="QA13" s="390"/>
      <c r="QB13" s="390"/>
      <c r="QC13" s="390"/>
      <c r="QD13" s="390"/>
      <c r="QE13" s="390"/>
      <c r="QF13" s="390"/>
      <c r="QG13" s="390"/>
      <c r="QH13" s="390"/>
      <c r="QI13" s="390"/>
      <c r="QJ13" s="390"/>
      <c r="QK13" s="390"/>
      <c r="QL13" s="390"/>
      <c r="QM13" s="390"/>
      <c r="QN13" s="390"/>
      <c r="QO13" s="390"/>
      <c r="QP13" s="390"/>
      <c r="QQ13" s="390"/>
      <c r="QR13" s="390"/>
      <c r="QS13" s="390"/>
      <c r="QT13" s="390"/>
      <c r="QU13" s="390"/>
      <c r="QV13" s="390"/>
      <c r="QW13" s="390"/>
      <c r="QX13" s="390"/>
      <c r="QY13" s="390"/>
      <c r="QZ13" s="390"/>
      <c r="RA13" s="390"/>
      <c r="RB13" s="390"/>
      <c r="RC13" s="390"/>
      <c r="RD13" s="390"/>
      <c r="RE13" s="390"/>
      <c r="RF13" s="390"/>
      <c r="RG13" s="390"/>
      <c r="RH13" s="390"/>
      <c r="RI13" s="390"/>
      <c r="RJ13" s="390"/>
      <c r="RK13" s="390"/>
      <c r="RL13" s="390"/>
      <c r="RM13" s="390"/>
      <c r="RN13" s="390"/>
      <c r="RO13" s="390"/>
      <c r="RP13" s="390"/>
      <c r="RQ13" s="390"/>
      <c r="RR13" s="390"/>
      <c r="RS13" s="390"/>
      <c r="RT13" s="390"/>
      <c r="RU13" s="390"/>
      <c r="RV13" s="390"/>
      <c r="RW13" s="390"/>
      <c r="RX13" s="390"/>
      <c r="RY13" s="390"/>
      <c r="RZ13" s="390"/>
      <c r="SA13" s="390"/>
      <c r="SB13" s="390"/>
      <c r="SC13" s="390"/>
      <c r="SD13" s="390"/>
      <c r="SE13" s="390"/>
      <c r="SF13" s="390"/>
      <c r="SG13" s="390"/>
      <c r="SH13" s="390"/>
      <c r="SI13" s="390"/>
      <c r="SJ13" s="390"/>
      <c r="SK13" s="390"/>
      <c r="SL13" s="390"/>
      <c r="SM13" s="390"/>
      <c r="SN13" s="390"/>
      <c r="SO13" s="390"/>
      <c r="SP13" s="390"/>
      <c r="SQ13" s="390"/>
      <c r="SR13" s="390"/>
      <c r="SS13" s="390"/>
      <c r="ST13" s="390"/>
      <c r="SU13" s="390"/>
      <c r="SV13" s="390"/>
      <c r="SW13" s="390"/>
      <c r="SX13" s="390"/>
      <c r="SY13" s="390"/>
      <c r="SZ13" s="390"/>
      <c r="TA13" s="390"/>
      <c r="TB13" s="390"/>
      <c r="TC13" s="390"/>
      <c r="TD13" s="390"/>
      <c r="TE13" s="390"/>
      <c r="TF13" s="390"/>
      <c r="TG13" s="390"/>
      <c r="TH13" s="390"/>
      <c r="TI13" s="390"/>
      <c r="TJ13" s="390"/>
      <c r="TK13" s="390"/>
      <c r="TL13" s="390"/>
      <c r="TM13" s="390"/>
      <c r="TN13" s="390"/>
      <c r="TO13" s="390"/>
      <c r="TP13" s="390"/>
      <c r="TQ13" s="390"/>
      <c r="TR13" s="390"/>
      <c r="TS13" s="390"/>
      <c r="TT13" s="390"/>
      <c r="TU13" s="390"/>
      <c r="TV13" s="390"/>
      <c r="TW13" s="390"/>
      <c r="TX13" s="390"/>
      <c r="TY13" s="390"/>
      <c r="TZ13" s="390"/>
      <c r="UA13" s="390"/>
      <c r="UB13" s="390"/>
      <c r="UC13" s="390"/>
      <c r="UD13" s="390"/>
      <c r="UE13" s="390"/>
      <c r="UF13" s="390"/>
      <c r="UG13" s="390"/>
      <c r="UH13" s="390"/>
      <c r="UI13" s="390"/>
      <c r="UJ13" s="390"/>
      <c r="UK13" s="390"/>
      <c r="UL13" s="390"/>
      <c r="UM13" s="390"/>
      <c r="UN13" s="390"/>
      <c r="UO13" s="390"/>
      <c r="UP13" s="390"/>
      <c r="UQ13" s="390"/>
      <c r="UR13" s="390"/>
      <c r="US13" s="390"/>
      <c r="UT13" s="390"/>
      <c r="UU13" s="390"/>
      <c r="UV13" s="390"/>
      <c r="UW13" s="390"/>
      <c r="UX13" s="390"/>
      <c r="UY13" s="390"/>
      <c r="UZ13" s="390"/>
      <c r="VA13" s="390"/>
      <c r="VB13" s="390"/>
      <c r="VC13" s="390"/>
      <c r="VD13" s="390"/>
      <c r="VE13" s="390"/>
      <c r="VF13" s="390"/>
      <c r="VG13" s="390"/>
      <c r="VH13" s="390"/>
      <c r="VI13" s="390"/>
      <c r="VJ13" s="390"/>
      <c r="VK13" s="390"/>
      <c r="VL13" s="390"/>
      <c r="VM13" s="390"/>
      <c r="VN13" s="390"/>
      <c r="VO13" s="390"/>
      <c r="VP13" s="390"/>
      <c r="VQ13" s="390"/>
      <c r="VR13" s="390"/>
      <c r="VS13" s="390"/>
      <c r="VT13" s="390"/>
      <c r="VU13" s="390"/>
      <c r="VV13" s="390"/>
      <c r="VW13" s="390"/>
      <c r="VX13" s="390"/>
      <c r="VY13" s="390"/>
      <c r="VZ13" s="390"/>
      <c r="WA13" s="390"/>
      <c r="WB13" s="390"/>
      <c r="WC13" s="390"/>
      <c r="WD13" s="390"/>
      <c r="WE13" s="390"/>
      <c r="WF13" s="390"/>
      <c r="WG13" s="390"/>
      <c r="WH13" s="390"/>
      <c r="WI13" s="390"/>
      <c r="WJ13" s="390"/>
      <c r="WK13" s="390"/>
      <c r="WL13" s="390"/>
      <c r="WM13" s="390"/>
      <c r="WN13" s="390"/>
      <c r="WO13" s="390"/>
      <c r="WP13" s="390"/>
      <c r="WQ13" s="390"/>
      <c r="WR13" s="390"/>
      <c r="WS13" s="390"/>
      <c r="WT13" s="390"/>
      <c r="WU13" s="390"/>
      <c r="WV13" s="390"/>
      <c r="WW13" s="390"/>
      <c r="WX13" s="390"/>
      <c r="WY13" s="390"/>
      <c r="WZ13" s="390"/>
      <c r="XA13" s="390"/>
      <c r="XB13" s="390"/>
      <c r="XC13" s="390"/>
      <c r="XD13" s="390"/>
      <c r="XE13" s="390"/>
      <c r="XF13" s="390"/>
      <c r="XG13" s="389"/>
    </row>
    <row r="14" spans="1:631" s="400" customFormat="1">
      <c r="A14" s="389"/>
      <c r="B14" s="526" t="s">
        <v>206</v>
      </c>
      <c r="C14" s="834" t="s">
        <v>225</v>
      </c>
      <c r="D14" s="834">
        <v>15</v>
      </c>
      <c r="E14" s="329">
        <f t="shared" si="0"/>
        <v>0</v>
      </c>
      <c r="F14" s="844" t="s">
        <v>30</v>
      </c>
      <c r="G14" s="640">
        <v>0</v>
      </c>
      <c r="H14" s="847">
        <v>149</v>
      </c>
      <c r="I14" s="850">
        <v>67</v>
      </c>
      <c r="J14" s="850">
        <v>67</v>
      </c>
      <c r="K14" s="393">
        <f t="shared" si="5"/>
        <v>0</v>
      </c>
      <c r="L14" s="394">
        <f t="shared" si="1"/>
        <v>0</v>
      </c>
      <c r="M14" s="853">
        <v>4072.261149188761</v>
      </c>
      <c r="N14" s="393">
        <v>0</v>
      </c>
      <c r="O14" s="395">
        <f t="shared" si="6"/>
        <v>0</v>
      </c>
      <c r="P14" s="395">
        <f t="shared" si="2"/>
        <v>0</v>
      </c>
      <c r="Q14" s="395">
        <f t="shared" si="7"/>
        <v>0</v>
      </c>
      <c r="R14" s="395"/>
      <c r="S14" s="396">
        <f t="shared" si="8"/>
        <v>4072.261149188761</v>
      </c>
      <c r="T14" s="395">
        <f t="shared" si="9"/>
        <v>4072.261149188761</v>
      </c>
      <c r="U14" s="827">
        <v>0</v>
      </c>
      <c r="V14" s="396">
        <f t="shared" si="10"/>
        <v>3777.6077450730618</v>
      </c>
      <c r="W14" s="395">
        <f t="shared" si="11"/>
        <v>3777.6077450730618</v>
      </c>
      <c r="X14" s="395">
        <f t="shared" si="12"/>
        <v>0</v>
      </c>
      <c r="Y14" s="397">
        <f t="shared" si="3"/>
        <v>0</v>
      </c>
      <c r="Z14" s="396">
        <f t="shared" si="4"/>
        <v>0</v>
      </c>
      <c r="AA14" s="398">
        <f t="shared" si="13"/>
        <v>0</v>
      </c>
      <c r="AB14" s="399">
        <f t="shared" si="14"/>
        <v>0</v>
      </c>
      <c r="AC14" s="398" t="s">
        <v>480</v>
      </c>
      <c r="AD14" s="398" t="s">
        <v>480</v>
      </c>
      <c r="AE14" s="390"/>
      <c r="AF14" s="390">
        <v>0</v>
      </c>
      <c r="AG14" s="390"/>
      <c r="AH14" s="390"/>
      <c r="AI14" s="390"/>
      <c r="AJ14" s="390"/>
      <c r="AK14" s="390"/>
      <c r="AL14" s="390"/>
      <c r="AM14" s="390"/>
      <c r="AN14" s="390"/>
      <c r="AO14" s="390"/>
      <c r="AP14" s="390"/>
      <c r="AQ14" s="390"/>
      <c r="AR14" s="390"/>
      <c r="AS14" s="390"/>
      <c r="AT14" s="390"/>
      <c r="AU14" s="390"/>
      <c r="AV14" s="390"/>
      <c r="AW14" s="390"/>
      <c r="AX14" s="390"/>
      <c r="AY14" s="390"/>
      <c r="AZ14" s="390"/>
      <c r="BA14" s="390"/>
      <c r="BB14" s="390"/>
      <c r="BC14" s="390"/>
      <c r="BD14" s="390"/>
      <c r="BE14" s="390"/>
      <c r="BF14" s="390"/>
      <c r="BG14" s="390"/>
      <c r="BH14" s="390"/>
      <c r="BI14" s="390"/>
      <c r="BJ14" s="390"/>
      <c r="BK14" s="390"/>
      <c r="BL14" s="390"/>
      <c r="BM14" s="390"/>
      <c r="BN14" s="390"/>
      <c r="BO14" s="390"/>
      <c r="BP14" s="390"/>
      <c r="BQ14" s="390"/>
      <c r="BR14" s="390"/>
      <c r="BS14" s="390"/>
      <c r="BT14" s="390"/>
      <c r="BU14" s="390"/>
      <c r="BV14" s="390"/>
      <c r="BW14" s="390"/>
      <c r="BX14" s="390"/>
      <c r="BY14" s="390"/>
      <c r="BZ14" s="390"/>
      <c r="CA14" s="390"/>
      <c r="CB14" s="390"/>
      <c r="CC14" s="390"/>
      <c r="CD14" s="390"/>
      <c r="CE14" s="390"/>
      <c r="CF14" s="390"/>
      <c r="CG14" s="390"/>
      <c r="CH14" s="390"/>
      <c r="CI14" s="390"/>
      <c r="CJ14" s="390"/>
      <c r="CK14" s="390"/>
      <c r="CL14" s="390"/>
      <c r="CM14" s="390"/>
      <c r="CN14" s="390"/>
      <c r="CO14" s="390"/>
      <c r="CP14" s="390"/>
      <c r="CQ14" s="390"/>
      <c r="CR14" s="390"/>
      <c r="CS14" s="390"/>
      <c r="CT14" s="390"/>
      <c r="CU14" s="390"/>
      <c r="CV14" s="390"/>
      <c r="CW14" s="390"/>
      <c r="CX14" s="390"/>
      <c r="CY14" s="390"/>
      <c r="CZ14" s="390"/>
      <c r="DA14" s="390"/>
      <c r="DB14" s="390"/>
      <c r="DC14" s="390"/>
      <c r="DD14" s="390"/>
      <c r="DE14" s="390"/>
      <c r="DF14" s="390"/>
      <c r="DG14" s="390"/>
      <c r="DH14" s="390"/>
      <c r="DI14" s="390"/>
      <c r="DJ14" s="390"/>
      <c r="DK14" s="390"/>
      <c r="DL14" s="390"/>
      <c r="DM14" s="390"/>
      <c r="DN14" s="390"/>
      <c r="DO14" s="390"/>
      <c r="DP14" s="390"/>
      <c r="DQ14" s="390"/>
      <c r="DR14" s="390"/>
      <c r="DS14" s="390"/>
      <c r="DT14" s="390"/>
      <c r="DU14" s="390"/>
      <c r="DV14" s="390"/>
      <c r="DW14" s="390"/>
      <c r="DX14" s="390"/>
      <c r="DY14" s="390"/>
      <c r="DZ14" s="390"/>
      <c r="EA14" s="390"/>
      <c r="EB14" s="390"/>
      <c r="EC14" s="390"/>
      <c r="ED14" s="390"/>
      <c r="EE14" s="390"/>
      <c r="EF14" s="390"/>
      <c r="EG14" s="390"/>
      <c r="EH14" s="390"/>
      <c r="EI14" s="390"/>
      <c r="EJ14" s="390"/>
      <c r="EK14" s="390"/>
      <c r="EL14" s="390"/>
      <c r="EM14" s="390"/>
      <c r="EN14" s="390"/>
      <c r="EO14" s="390"/>
      <c r="EP14" s="390"/>
      <c r="EQ14" s="390"/>
      <c r="ER14" s="390"/>
      <c r="ES14" s="390"/>
      <c r="ET14" s="390"/>
      <c r="EU14" s="390"/>
      <c r="EV14" s="390"/>
      <c r="EW14" s="390"/>
      <c r="EX14" s="390"/>
      <c r="EY14" s="390"/>
      <c r="EZ14" s="390"/>
      <c r="FA14" s="390"/>
      <c r="FB14" s="390"/>
      <c r="FC14" s="390"/>
      <c r="FD14" s="390"/>
      <c r="FE14" s="390"/>
      <c r="FF14" s="390"/>
      <c r="FG14" s="390"/>
      <c r="FH14" s="390"/>
      <c r="FI14" s="390"/>
      <c r="FJ14" s="390"/>
      <c r="FK14" s="390"/>
      <c r="FL14" s="390"/>
      <c r="FM14" s="390"/>
      <c r="FN14" s="390"/>
      <c r="FO14" s="390"/>
      <c r="FP14" s="390"/>
      <c r="FQ14" s="390"/>
      <c r="FR14" s="390"/>
      <c r="FS14" s="390"/>
      <c r="FT14" s="390"/>
      <c r="FU14" s="390"/>
      <c r="FV14" s="390"/>
      <c r="FW14" s="390"/>
      <c r="FX14" s="390"/>
      <c r="FY14" s="390"/>
      <c r="FZ14" s="390"/>
      <c r="GA14" s="390"/>
      <c r="GB14" s="390"/>
      <c r="GC14" s="390"/>
      <c r="GD14" s="390"/>
      <c r="GE14" s="390"/>
      <c r="GF14" s="390"/>
      <c r="GG14" s="390"/>
      <c r="GH14" s="390"/>
      <c r="GI14" s="390"/>
      <c r="GJ14" s="390"/>
      <c r="GK14" s="390"/>
      <c r="GL14" s="390"/>
      <c r="GM14" s="390"/>
      <c r="GN14" s="390"/>
      <c r="GO14" s="390"/>
      <c r="GP14" s="390"/>
      <c r="GQ14" s="390"/>
      <c r="GR14" s="390"/>
      <c r="GS14" s="390"/>
      <c r="GT14" s="390"/>
      <c r="GU14" s="390"/>
      <c r="GV14" s="390"/>
      <c r="GW14" s="390"/>
      <c r="GX14" s="390"/>
      <c r="GY14" s="390"/>
      <c r="GZ14" s="390"/>
      <c r="HA14" s="390"/>
      <c r="HB14" s="390"/>
      <c r="HC14" s="390"/>
      <c r="HD14" s="390"/>
      <c r="HE14" s="390"/>
      <c r="HF14" s="390"/>
      <c r="HG14" s="390"/>
      <c r="HH14" s="390"/>
      <c r="HI14" s="390"/>
      <c r="HJ14" s="390"/>
      <c r="HK14" s="390"/>
      <c r="HL14" s="390"/>
      <c r="HM14" s="390"/>
      <c r="HN14" s="390"/>
      <c r="HO14" s="390"/>
      <c r="HP14" s="390"/>
      <c r="HQ14" s="390"/>
      <c r="HR14" s="390"/>
      <c r="HS14" s="390"/>
      <c r="HT14" s="390"/>
      <c r="HU14" s="390"/>
      <c r="HV14" s="390"/>
      <c r="HW14" s="390"/>
      <c r="HX14" s="390"/>
      <c r="HY14" s="390"/>
      <c r="HZ14" s="390"/>
      <c r="IA14" s="390"/>
      <c r="IB14" s="390"/>
      <c r="IC14" s="390"/>
      <c r="ID14" s="390"/>
      <c r="IE14" s="390"/>
      <c r="IF14" s="390"/>
      <c r="IG14" s="390"/>
      <c r="IH14" s="390"/>
      <c r="II14" s="390"/>
      <c r="IJ14" s="390"/>
      <c r="IK14" s="390"/>
      <c r="IL14" s="390"/>
      <c r="IM14" s="390"/>
      <c r="IN14" s="390"/>
      <c r="IO14" s="390"/>
      <c r="IP14" s="390"/>
      <c r="IQ14" s="390"/>
      <c r="IR14" s="390"/>
      <c r="IS14" s="390"/>
      <c r="IT14" s="390"/>
      <c r="IU14" s="390"/>
      <c r="IV14" s="390"/>
      <c r="IW14" s="390"/>
      <c r="IX14" s="390"/>
      <c r="IY14" s="390"/>
      <c r="IZ14" s="390"/>
      <c r="JA14" s="390"/>
      <c r="JB14" s="390"/>
      <c r="JC14" s="390"/>
      <c r="JD14" s="390"/>
      <c r="JE14" s="390"/>
      <c r="JF14" s="390"/>
      <c r="JG14" s="390"/>
      <c r="JH14" s="390"/>
      <c r="JI14" s="390"/>
      <c r="JJ14" s="390"/>
      <c r="JK14" s="390"/>
      <c r="JL14" s="390"/>
      <c r="JM14" s="390"/>
      <c r="JN14" s="390"/>
      <c r="JO14" s="390"/>
      <c r="JP14" s="390"/>
      <c r="JQ14" s="390"/>
      <c r="JR14" s="390"/>
      <c r="JS14" s="390"/>
      <c r="JT14" s="390"/>
      <c r="JU14" s="390"/>
      <c r="JV14" s="390"/>
      <c r="JW14" s="390"/>
      <c r="JX14" s="390"/>
      <c r="JY14" s="390"/>
      <c r="JZ14" s="390"/>
      <c r="KA14" s="390"/>
      <c r="KB14" s="390"/>
      <c r="KC14" s="390"/>
      <c r="KD14" s="390"/>
      <c r="KE14" s="390"/>
      <c r="KF14" s="390"/>
      <c r="KG14" s="390"/>
      <c r="KH14" s="390"/>
      <c r="KI14" s="390"/>
      <c r="KJ14" s="390"/>
      <c r="KK14" s="390"/>
      <c r="KL14" s="390"/>
      <c r="KM14" s="390"/>
      <c r="KN14" s="390"/>
      <c r="KO14" s="390"/>
      <c r="KP14" s="390"/>
      <c r="KQ14" s="390"/>
      <c r="KR14" s="390"/>
      <c r="KS14" s="390"/>
      <c r="KT14" s="390"/>
      <c r="KU14" s="390"/>
      <c r="KV14" s="390"/>
      <c r="KW14" s="390"/>
      <c r="KX14" s="390"/>
      <c r="KY14" s="390"/>
      <c r="KZ14" s="390"/>
      <c r="LA14" s="390"/>
      <c r="LB14" s="390"/>
      <c r="LC14" s="390"/>
      <c r="LD14" s="390"/>
      <c r="LE14" s="390"/>
      <c r="LF14" s="390"/>
      <c r="LG14" s="390"/>
      <c r="LH14" s="390"/>
      <c r="LI14" s="390"/>
      <c r="LJ14" s="390"/>
      <c r="LK14" s="390"/>
      <c r="LL14" s="390"/>
      <c r="LM14" s="390"/>
      <c r="LN14" s="390"/>
      <c r="LO14" s="390"/>
      <c r="LP14" s="390"/>
      <c r="LQ14" s="390"/>
      <c r="LR14" s="390"/>
      <c r="LS14" s="390"/>
      <c r="LT14" s="390"/>
      <c r="LU14" s="390"/>
      <c r="LV14" s="390"/>
      <c r="LW14" s="390"/>
      <c r="LX14" s="390"/>
      <c r="LY14" s="390"/>
      <c r="LZ14" s="390"/>
      <c r="MA14" s="390"/>
      <c r="MB14" s="390"/>
      <c r="MC14" s="390"/>
      <c r="MD14" s="390"/>
      <c r="ME14" s="390"/>
      <c r="MF14" s="390"/>
      <c r="MG14" s="390"/>
      <c r="MH14" s="390"/>
      <c r="MI14" s="390"/>
      <c r="MJ14" s="390"/>
      <c r="MK14" s="390"/>
      <c r="ML14" s="390"/>
      <c r="MM14" s="390"/>
      <c r="MN14" s="390"/>
      <c r="MO14" s="390"/>
      <c r="MP14" s="390"/>
      <c r="MQ14" s="390"/>
      <c r="MR14" s="390"/>
      <c r="MS14" s="390"/>
      <c r="MT14" s="390"/>
      <c r="MU14" s="390"/>
      <c r="MV14" s="390"/>
      <c r="MW14" s="390"/>
      <c r="MX14" s="390"/>
      <c r="MY14" s="390"/>
      <c r="MZ14" s="390"/>
      <c r="NA14" s="390"/>
      <c r="NB14" s="390"/>
      <c r="NC14" s="390"/>
      <c r="ND14" s="390"/>
      <c r="NE14" s="390"/>
      <c r="NF14" s="390"/>
      <c r="NG14" s="390"/>
      <c r="NH14" s="390"/>
      <c r="NI14" s="390"/>
      <c r="NJ14" s="390"/>
      <c r="NK14" s="390"/>
      <c r="NL14" s="390"/>
      <c r="NM14" s="390"/>
      <c r="NN14" s="390"/>
      <c r="NO14" s="390"/>
      <c r="NP14" s="390"/>
      <c r="NQ14" s="390"/>
      <c r="NR14" s="390"/>
      <c r="NS14" s="390"/>
      <c r="NT14" s="390"/>
      <c r="NU14" s="390"/>
      <c r="NV14" s="390"/>
      <c r="NW14" s="390"/>
      <c r="NX14" s="390"/>
      <c r="NY14" s="390"/>
      <c r="NZ14" s="390"/>
      <c r="OA14" s="390"/>
      <c r="OB14" s="390"/>
      <c r="OC14" s="390"/>
      <c r="OD14" s="390"/>
      <c r="OE14" s="390"/>
      <c r="OF14" s="390"/>
      <c r="OG14" s="390"/>
      <c r="OH14" s="390"/>
      <c r="OI14" s="390"/>
      <c r="OJ14" s="390"/>
      <c r="OK14" s="390"/>
      <c r="OL14" s="390"/>
      <c r="OM14" s="390"/>
      <c r="ON14" s="390"/>
      <c r="OO14" s="390"/>
      <c r="OP14" s="390"/>
      <c r="OQ14" s="390"/>
      <c r="OR14" s="390"/>
      <c r="OS14" s="390"/>
      <c r="OT14" s="390"/>
      <c r="OU14" s="390"/>
      <c r="OV14" s="390"/>
      <c r="OW14" s="390"/>
      <c r="OX14" s="390"/>
      <c r="OY14" s="390"/>
      <c r="OZ14" s="390"/>
      <c r="PA14" s="390"/>
      <c r="PB14" s="390"/>
      <c r="PC14" s="390"/>
      <c r="PD14" s="390"/>
      <c r="PE14" s="390"/>
      <c r="PF14" s="390"/>
      <c r="PG14" s="390"/>
      <c r="PH14" s="390"/>
      <c r="PI14" s="390"/>
      <c r="PJ14" s="390"/>
      <c r="PK14" s="390"/>
      <c r="PL14" s="390"/>
      <c r="PM14" s="390"/>
      <c r="PN14" s="390"/>
      <c r="PO14" s="390"/>
      <c r="PP14" s="390"/>
      <c r="PQ14" s="390"/>
      <c r="PR14" s="390"/>
      <c r="PS14" s="390"/>
      <c r="PT14" s="390"/>
      <c r="PU14" s="390"/>
      <c r="PV14" s="390"/>
      <c r="PW14" s="390"/>
      <c r="PX14" s="390"/>
      <c r="PY14" s="390"/>
      <c r="PZ14" s="390"/>
      <c r="QA14" s="390"/>
      <c r="QB14" s="390"/>
      <c r="QC14" s="390"/>
      <c r="QD14" s="390"/>
      <c r="QE14" s="390"/>
      <c r="QF14" s="390"/>
      <c r="QG14" s="390"/>
      <c r="QH14" s="390"/>
      <c r="QI14" s="390"/>
      <c r="QJ14" s="390"/>
      <c r="QK14" s="390"/>
      <c r="QL14" s="390"/>
      <c r="QM14" s="390"/>
      <c r="QN14" s="390"/>
      <c r="QO14" s="390"/>
      <c r="QP14" s="390"/>
      <c r="QQ14" s="390"/>
      <c r="QR14" s="390"/>
      <c r="QS14" s="390"/>
      <c r="QT14" s="390"/>
      <c r="QU14" s="390"/>
      <c r="QV14" s="390"/>
      <c r="QW14" s="390"/>
      <c r="QX14" s="390"/>
      <c r="QY14" s="390"/>
      <c r="QZ14" s="390"/>
      <c r="RA14" s="390"/>
      <c r="RB14" s="390"/>
      <c r="RC14" s="390"/>
      <c r="RD14" s="390"/>
      <c r="RE14" s="390"/>
      <c r="RF14" s="390"/>
      <c r="RG14" s="390"/>
      <c r="RH14" s="390"/>
      <c r="RI14" s="390"/>
      <c r="RJ14" s="390"/>
      <c r="RK14" s="390"/>
      <c r="RL14" s="390"/>
      <c r="RM14" s="390"/>
      <c r="RN14" s="390"/>
      <c r="RO14" s="390"/>
      <c r="RP14" s="390"/>
      <c r="RQ14" s="390"/>
      <c r="RR14" s="390"/>
      <c r="RS14" s="390"/>
      <c r="RT14" s="390"/>
      <c r="RU14" s="390"/>
      <c r="RV14" s="390"/>
      <c r="RW14" s="390"/>
      <c r="RX14" s="390"/>
      <c r="RY14" s="390"/>
      <c r="RZ14" s="390"/>
      <c r="SA14" s="390"/>
      <c r="SB14" s="390"/>
      <c r="SC14" s="390"/>
      <c r="SD14" s="390"/>
      <c r="SE14" s="390"/>
      <c r="SF14" s="390"/>
      <c r="SG14" s="390"/>
      <c r="SH14" s="390"/>
      <c r="SI14" s="390"/>
      <c r="SJ14" s="390"/>
      <c r="SK14" s="390"/>
      <c r="SL14" s="390"/>
      <c r="SM14" s="390"/>
      <c r="SN14" s="390"/>
      <c r="SO14" s="390"/>
      <c r="SP14" s="390"/>
      <c r="SQ14" s="390"/>
      <c r="SR14" s="390"/>
      <c r="SS14" s="390"/>
      <c r="ST14" s="390"/>
      <c r="SU14" s="390"/>
      <c r="SV14" s="390"/>
      <c r="SW14" s="390"/>
      <c r="SX14" s="390"/>
      <c r="SY14" s="390"/>
      <c r="SZ14" s="390"/>
      <c r="TA14" s="390"/>
      <c r="TB14" s="390"/>
      <c r="TC14" s="390"/>
      <c r="TD14" s="390"/>
      <c r="TE14" s="390"/>
      <c r="TF14" s="390"/>
      <c r="TG14" s="390"/>
      <c r="TH14" s="390"/>
      <c r="TI14" s="390"/>
      <c r="TJ14" s="390"/>
      <c r="TK14" s="390"/>
      <c r="TL14" s="390"/>
      <c r="TM14" s="390"/>
      <c r="TN14" s="390"/>
      <c r="TO14" s="390"/>
      <c r="TP14" s="390"/>
      <c r="TQ14" s="390"/>
      <c r="TR14" s="390"/>
      <c r="TS14" s="390"/>
      <c r="TT14" s="390"/>
      <c r="TU14" s="390"/>
      <c r="TV14" s="390"/>
      <c r="TW14" s="390"/>
      <c r="TX14" s="390"/>
      <c r="TY14" s="390"/>
      <c r="TZ14" s="390"/>
      <c r="UA14" s="390"/>
      <c r="UB14" s="390"/>
      <c r="UC14" s="390"/>
      <c r="UD14" s="390"/>
      <c r="UE14" s="390"/>
      <c r="UF14" s="390"/>
      <c r="UG14" s="390"/>
      <c r="UH14" s="390"/>
      <c r="UI14" s="390"/>
      <c r="UJ14" s="390"/>
      <c r="UK14" s="390"/>
      <c r="UL14" s="390"/>
      <c r="UM14" s="390"/>
      <c r="UN14" s="390"/>
      <c r="UO14" s="390"/>
      <c r="UP14" s="390"/>
      <c r="UQ14" s="390"/>
      <c r="UR14" s="390"/>
      <c r="US14" s="390"/>
      <c r="UT14" s="390"/>
      <c r="UU14" s="390"/>
      <c r="UV14" s="390"/>
      <c r="UW14" s="390"/>
      <c r="UX14" s="390"/>
      <c r="UY14" s="390"/>
      <c r="UZ14" s="390"/>
      <c r="VA14" s="390"/>
      <c r="VB14" s="390"/>
      <c r="VC14" s="390"/>
      <c r="VD14" s="390"/>
      <c r="VE14" s="390"/>
      <c r="VF14" s="390"/>
      <c r="VG14" s="390"/>
      <c r="VH14" s="390"/>
      <c r="VI14" s="390"/>
      <c r="VJ14" s="390"/>
      <c r="VK14" s="390"/>
      <c r="VL14" s="390"/>
      <c r="VM14" s="390"/>
      <c r="VN14" s="390"/>
      <c r="VO14" s="390"/>
      <c r="VP14" s="390"/>
      <c r="VQ14" s="390"/>
      <c r="VR14" s="390"/>
      <c r="VS14" s="390"/>
      <c r="VT14" s="390"/>
      <c r="VU14" s="390"/>
      <c r="VV14" s="390"/>
      <c r="VW14" s="390"/>
      <c r="VX14" s="390"/>
      <c r="VY14" s="390"/>
      <c r="VZ14" s="390"/>
      <c r="WA14" s="390"/>
      <c r="WB14" s="390"/>
      <c r="WC14" s="390"/>
      <c r="WD14" s="390"/>
      <c r="WE14" s="390"/>
      <c r="WF14" s="390"/>
      <c r="WG14" s="390"/>
      <c r="WH14" s="390"/>
      <c r="WI14" s="390"/>
      <c r="WJ14" s="390"/>
      <c r="WK14" s="390"/>
      <c r="WL14" s="390"/>
      <c r="WM14" s="390"/>
      <c r="WN14" s="390"/>
      <c r="WO14" s="390"/>
      <c r="WP14" s="390"/>
      <c r="WQ14" s="390"/>
      <c r="WR14" s="390"/>
      <c r="WS14" s="390"/>
      <c r="WT14" s="390"/>
      <c r="WU14" s="390"/>
      <c r="WV14" s="390"/>
      <c r="WW14" s="390"/>
      <c r="WX14" s="390"/>
      <c r="WY14" s="390"/>
      <c r="WZ14" s="390"/>
      <c r="XA14" s="390"/>
      <c r="XB14" s="390"/>
      <c r="XC14" s="390"/>
      <c r="XD14" s="390"/>
      <c r="XE14" s="390"/>
      <c r="XF14" s="390"/>
      <c r="XG14" s="389"/>
    </row>
    <row r="15" spans="1:631" s="400" customFormat="1">
      <c r="A15" s="389"/>
      <c r="B15" s="526" t="s">
        <v>206</v>
      </c>
      <c r="C15" s="513" t="s">
        <v>226</v>
      </c>
      <c r="D15" s="513">
        <v>30</v>
      </c>
      <c r="E15" s="329">
        <f t="shared" si="0"/>
        <v>0</v>
      </c>
      <c r="F15" s="509" t="s">
        <v>29</v>
      </c>
      <c r="G15" s="640">
        <v>0</v>
      </c>
      <c r="H15" s="510">
        <v>1.59</v>
      </c>
      <c r="I15" s="578">
        <v>2.21</v>
      </c>
      <c r="J15" s="578">
        <v>2.21</v>
      </c>
      <c r="K15" s="393">
        <f t="shared" si="5"/>
        <v>0</v>
      </c>
      <c r="L15" s="394">
        <f t="shared" si="1"/>
        <v>0</v>
      </c>
      <c r="M15" s="853">
        <v>0</v>
      </c>
      <c r="N15" s="393">
        <v>0</v>
      </c>
      <c r="O15" s="395">
        <f t="shared" si="6"/>
        <v>0</v>
      </c>
      <c r="P15" s="395">
        <f t="shared" si="2"/>
        <v>0</v>
      </c>
      <c r="Q15" s="395">
        <f t="shared" si="7"/>
        <v>0</v>
      </c>
      <c r="R15" s="395"/>
      <c r="S15" s="396">
        <f t="shared" si="8"/>
        <v>0</v>
      </c>
      <c r="T15" s="395">
        <f t="shared" si="9"/>
        <v>0</v>
      </c>
      <c r="U15" s="827">
        <v>0</v>
      </c>
      <c r="V15" s="396">
        <f t="shared" si="10"/>
        <v>0</v>
      </c>
      <c r="W15" s="395">
        <f t="shared" si="11"/>
        <v>0</v>
      </c>
      <c r="X15" s="395">
        <f t="shared" si="12"/>
        <v>0</v>
      </c>
      <c r="Y15" s="397">
        <f t="shared" si="3"/>
        <v>0</v>
      </c>
      <c r="Z15" s="396">
        <f t="shared" si="4"/>
        <v>0</v>
      </c>
      <c r="AA15" s="398" t="str">
        <f t="shared" si="13"/>
        <v/>
      </c>
      <c r="AB15" s="399" t="str">
        <f t="shared" si="14"/>
        <v/>
      </c>
      <c r="AC15" s="398" t="s">
        <v>480</v>
      </c>
      <c r="AD15" s="398" t="s">
        <v>480</v>
      </c>
      <c r="AE15" s="390"/>
      <c r="AF15" s="390">
        <v>0</v>
      </c>
      <c r="AG15" s="390"/>
      <c r="AH15" s="390"/>
      <c r="AI15" s="390"/>
      <c r="AJ15" s="390"/>
      <c r="AK15" s="390"/>
      <c r="AL15" s="390"/>
      <c r="AM15" s="390"/>
      <c r="AN15" s="390"/>
      <c r="AO15" s="390"/>
      <c r="AP15" s="390"/>
      <c r="AQ15" s="390"/>
      <c r="AR15" s="390"/>
      <c r="AS15" s="390"/>
      <c r="AT15" s="390"/>
      <c r="AU15" s="390"/>
      <c r="AV15" s="390"/>
      <c r="AW15" s="390"/>
      <c r="AX15" s="390"/>
      <c r="AY15" s="390"/>
      <c r="AZ15" s="390"/>
      <c r="BA15" s="390"/>
      <c r="BB15" s="390"/>
      <c r="BC15" s="390"/>
      <c r="BD15" s="390"/>
      <c r="BE15" s="390"/>
      <c r="BF15" s="390"/>
      <c r="BG15" s="390"/>
      <c r="BH15" s="390"/>
      <c r="BI15" s="390"/>
      <c r="BJ15" s="390"/>
      <c r="BK15" s="390"/>
      <c r="BL15" s="390"/>
      <c r="BM15" s="390"/>
      <c r="BN15" s="390"/>
      <c r="BO15" s="390"/>
      <c r="BP15" s="390"/>
      <c r="BQ15" s="390"/>
      <c r="BR15" s="390"/>
      <c r="BS15" s="390"/>
      <c r="BT15" s="390"/>
      <c r="BU15" s="390"/>
      <c r="BV15" s="390"/>
      <c r="BW15" s="390"/>
      <c r="BX15" s="390"/>
      <c r="BY15" s="390"/>
      <c r="BZ15" s="390"/>
      <c r="CA15" s="390"/>
      <c r="CB15" s="390"/>
      <c r="CC15" s="390"/>
      <c r="CD15" s="390"/>
      <c r="CE15" s="390"/>
      <c r="CF15" s="390"/>
      <c r="CG15" s="390"/>
      <c r="CH15" s="390"/>
      <c r="CI15" s="390"/>
      <c r="CJ15" s="390"/>
      <c r="CK15" s="390"/>
      <c r="CL15" s="390"/>
      <c r="CM15" s="390"/>
      <c r="CN15" s="390"/>
      <c r="CO15" s="390"/>
      <c r="CP15" s="390"/>
      <c r="CQ15" s="390"/>
      <c r="CR15" s="390"/>
      <c r="CS15" s="390"/>
      <c r="CT15" s="390"/>
      <c r="CU15" s="390"/>
      <c r="CV15" s="390"/>
      <c r="CW15" s="390"/>
      <c r="CX15" s="390"/>
      <c r="CY15" s="390"/>
      <c r="CZ15" s="390"/>
      <c r="DA15" s="390"/>
      <c r="DB15" s="390"/>
      <c r="DC15" s="390"/>
      <c r="DD15" s="390"/>
      <c r="DE15" s="390"/>
      <c r="DF15" s="390"/>
      <c r="DG15" s="390"/>
      <c r="DH15" s="390"/>
      <c r="DI15" s="390"/>
      <c r="DJ15" s="390"/>
      <c r="DK15" s="390"/>
      <c r="DL15" s="390"/>
      <c r="DM15" s="390"/>
      <c r="DN15" s="390"/>
      <c r="DO15" s="390"/>
      <c r="DP15" s="390"/>
      <c r="DQ15" s="390"/>
      <c r="DR15" s="390"/>
      <c r="DS15" s="390"/>
      <c r="DT15" s="390"/>
      <c r="DU15" s="390"/>
      <c r="DV15" s="390"/>
      <c r="DW15" s="390"/>
      <c r="DX15" s="390"/>
      <c r="DY15" s="390"/>
      <c r="DZ15" s="390"/>
      <c r="EA15" s="390"/>
      <c r="EB15" s="390"/>
      <c r="EC15" s="390"/>
      <c r="ED15" s="390"/>
      <c r="EE15" s="390"/>
      <c r="EF15" s="390"/>
      <c r="EG15" s="390"/>
      <c r="EH15" s="390"/>
      <c r="EI15" s="390"/>
      <c r="EJ15" s="390"/>
      <c r="EK15" s="390"/>
      <c r="EL15" s="390"/>
      <c r="EM15" s="390"/>
      <c r="EN15" s="390"/>
      <c r="EO15" s="390"/>
      <c r="EP15" s="390"/>
      <c r="EQ15" s="390"/>
      <c r="ER15" s="390"/>
      <c r="ES15" s="390"/>
      <c r="ET15" s="390"/>
      <c r="EU15" s="390"/>
      <c r="EV15" s="390"/>
      <c r="EW15" s="390"/>
      <c r="EX15" s="390"/>
      <c r="EY15" s="390"/>
      <c r="EZ15" s="390"/>
      <c r="FA15" s="390"/>
      <c r="FB15" s="390"/>
      <c r="FC15" s="390"/>
      <c r="FD15" s="390"/>
      <c r="FE15" s="390"/>
      <c r="FF15" s="390"/>
      <c r="FG15" s="390"/>
      <c r="FH15" s="390"/>
      <c r="FI15" s="390"/>
      <c r="FJ15" s="390"/>
      <c r="FK15" s="390"/>
      <c r="FL15" s="390"/>
      <c r="FM15" s="390"/>
      <c r="FN15" s="390"/>
      <c r="FO15" s="390"/>
      <c r="FP15" s="390"/>
      <c r="FQ15" s="390"/>
      <c r="FR15" s="390"/>
      <c r="FS15" s="390"/>
      <c r="FT15" s="390"/>
      <c r="FU15" s="390"/>
      <c r="FV15" s="390"/>
      <c r="FW15" s="390"/>
      <c r="FX15" s="390"/>
      <c r="FY15" s="390"/>
      <c r="FZ15" s="390"/>
      <c r="GA15" s="390"/>
      <c r="GB15" s="390"/>
      <c r="GC15" s="390"/>
      <c r="GD15" s="390"/>
      <c r="GE15" s="390"/>
      <c r="GF15" s="390"/>
      <c r="GG15" s="390"/>
      <c r="GH15" s="390"/>
      <c r="GI15" s="390"/>
      <c r="GJ15" s="390"/>
      <c r="GK15" s="390"/>
      <c r="GL15" s="390"/>
      <c r="GM15" s="390"/>
      <c r="GN15" s="390"/>
      <c r="GO15" s="390"/>
      <c r="GP15" s="390"/>
      <c r="GQ15" s="390"/>
      <c r="GR15" s="390"/>
      <c r="GS15" s="390"/>
      <c r="GT15" s="390"/>
      <c r="GU15" s="390"/>
      <c r="GV15" s="390"/>
      <c r="GW15" s="390"/>
      <c r="GX15" s="390"/>
      <c r="GY15" s="390"/>
      <c r="GZ15" s="390"/>
      <c r="HA15" s="390"/>
      <c r="HB15" s="390"/>
      <c r="HC15" s="390"/>
      <c r="HD15" s="390"/>
      <c r="HE15" s="390"/>
      <c r="HF15" s="390"/>
      <c r="HG15" s="390"/>
      <c r="HH15" s="390"/>
      <c r="HI15" s="390"/>
      <c r="HJ15" s="390"/>
      <c r="HK15" s="390"/>
      <c r="HL15" s="390"/>
      <c r="HM15" s="390"/>
      <c r="HN15" s="390"/>
      <c r="HO15" s="390"/>
      <c r="HP15" s="390"/>
      <c r="HQ15" s="390"/>
      <c r="HR15" s="390"/>
      <c r="HS15" s="390"/>
      <c r="HT15" s="390"/>
      <c r="HU15" s="390"/>
      <c r="HV15" s="390"/>
      <c r="HW15" s="390"/>
      <c r="HX15" s="390"/>
      <c r="HY15" s="390"/>
      <c r="HZ15" s="390"/>
      <c r="IA15" s="390"/>
      <c r="IB15" s="390"/>
      <c r="IC15" s="390"/>
      <c r="ID15" s="390"/>
      <c r="IE15" s="390"/>
      <c r="IF15" s="390"/>
      <c r="IG15" s="390"/>
      <c r="IH15" s="390"/>
      <c r="II15" s="390"/>
      <c r="IJ15" s="390"/>
      <c r="IK15" s="390"/>
      <c r="IL15" s="390"/>
      <c r="IM15" s="390"/>
      <c r="IN15" s="390"/>
      <c r="IO15" s="390"/>
      <c r="IP15" s="390"/>
      <c r="IQ15" s="390"/>
      <c r="IR15" s="390"/>
      <c r="IS15" s="390"/>
      <c r="IT15" s="390"/>
      <c r="IU15" s="390"/>
      <c r="IV15" s="390"/>
      <c r="IW15" s="390"/>
      <c r="IX15" s="390"/>
      <c r="IY15" s="390"/>
      <c r="IZ15" s="390"/>
      <c r="JA15" s="390"/>
      <c r="JB15" s="390"/>
      <c r="JC15" s="390"/>
      <c r="JD15" s="390"/>
      <c r="JE15" s="390"/>
      <c r="JF15" s="390"/>
      <c r="JG15" s="390"/>
      <c r="JH15" s="390"/>
      <c r="JI15" s="390"/>
      <c r="JJ15" s="390"/>
      <c r="JK15" s="390"/>
      <c r="JL15" s="390"/>
      <c r="JM15" s="390"/>
      <c r="JN15" s="390"/>
      <c r="JO15" s="390"/>
      <c r="JP15" s="390"/>
      <c r="JQ15" s="390"/>
      <c r="JR15" s="390"/>
      <c r="JS15" s="390"/>
      <c r="JT15" s="390"/>
      <c r="JU15" s="390"/>
      <c r="JV15" s="390"/>
      <c r="JW15" s="390"/>
      <c r="JX15" s="390"/>
      <c r="JY15" s="390"/>
      <c r="JZ15" s="390"/>
      <c r="KA15" s="390"/>
      <c r="KB15" s="390"/>
      <c r="KC15" s="390"/>
      <c r="KD15" s="390"/>
      <c r="KE15" s="390"/>
      <c r="KF15" s="390"/>
      <c r="KG15" s="390"/>
      <c r="KH15" s="390"/>
      <c r="KI15" s="390"/>
      <c r="KJ15" s="390"/>
      <c r="KK15" s="390"/>
      <c r="KL15" s="390"/>
      <c r="KM15" s="390"/>
      <c r="KN15" s="390"/>
      <c r="KO15" s="390"/>
      <c r="KP15" s="390"/>
      <c r="KQ15" s="390"/>
      <c r="KR15" s="390"/>
      <c r="KS15" s="390"/>
      <c r="KT15" s="390"/>
      <c r="KU15" s="390"/>
      <c r="KV15" s="390"/>
      <c r="KW15" s="390"/>
      <c r="KX15" s="390"/>
      <c r="KY15" s="390"/>
      <c r="KZ15" s="390"/>
      <c r="LA15" s="390"/>
      <c r="LB15" s="390"/>
      <c r="LC15" s="390"/>
      <c r="LD15" s="390"/>
      <c r="LE15" s="390"/>
      <c r="LF15" s="390"/>
      <c r="LG15" s="390"/>
      <c r="LH15" s="390"/>
      <c r="LI15" s="390"/>
      <c r="LJ15" s="390"/>
      <c r="LK15" s="390"/>
      <c r="LL15" s="390"/>
      <c r="LM15" s="390"/>
      <c r="LN15" s="390"/>
      <c r="LO15" s="390"/>
      <c r="LP15" s="390"/>
      <c r="LQ15" s="390"/>
      <c r="LR15" s="390"/>
      <c r="LS15" s="390"/>
      <c r="LT15" s="390"/>
      <c r="LU15" s="390"/>
      <c r="LV15" s="390"/>
      <c r="LW15" s="390"/>
      <c r="LX15" s="390"/>
      <c r="LY15" s="390"/>
      <c r="LZ15" s="390"/>
      <c r="MA15" s="390"/>
      <c r="MB15" s="390"/>
      <c r="MC15" s="390"/>
      <c r="MD15" s="390"/>
      <c r="ME15" s="390"/>
      <c r="MF15" s="390"/>
      <c r="MG15" s="390"/>
      <c r="MH15" s="390"/>
      <c r="MI15" s="390"/>
      <c r="MJ15" s="390"/>
      <c r="MK15" s="390"/>
      <c r="ML15" s="390"/>
      <c r="MM15" s="390"/>
      <c r="MN15" s="390"/>
      <c r="MO15" s="390"/>
      <c r="MP15" s="390"/>
      <c r="MQ15" s="390"/>
      <c r="MR15" s="390"/>
      <c r="MS15" s="390"/>
      <c r="MT15" s="390"/>
      <c r="MU15" s="390"/>
      <c r="MV15" s="390"/>
      <c r="MW15" s="390"/>
      <c r="MX15" s="390"/>
      <c r="MY15" s="390"/>
      <c r="MZ15" s="390"/>
      <c r="NA15" s="390"/>
      <c r="NB15" s="390"/>
      <c r="NC15" s="390"/>
      <c r="ND15" s="390"/>
      <c r="NE15" s="390"/>
      <c r="NF15" s="390"/>
      <c r="NG15" s="390"/>
      <c r="NH15" s="390"/>
      <c r="NI15" s="390"/>
      <c r="NJ15" s="390"/>
      <c r="NK15" s="390"/>
      <c r="NL15" s="390"/>
      <c r="NM15" s="390"/>
      <c r="NN15" s="390"/>
      <c r="NO15" s="390"/>
      <c r="NP15" s="390"/>
      <c r="NQ15" s="390"/>
      <c r="NR15" s="390"/>
      <c r="NS15" s="390"/>
      <c r="NT15" s="390"/>
      <c r="NU15" s="390"/>
      <c r="NV15" s="390"/>
      <c r="NW15" s="390"/>
      <c r="NX15" s="390"/>
      <c r="NY15" s="390"/>
      <c r="NZ15" s="390"/>
      <c r="OA15" s="390"/>
      <c r="OB15" s="390"/>
      <c r="OC15" s="390"/>
      <c r="OD15" s="390"/>
      <c r="OE15" s="390"/>
      <c r="OF15" s="390"/>
      <c r="OG15" s="390"/>
      <c r="OH15" s="390"/>
      <c r="OI15" s="390"/>
      <c r="OJ15" s="390"/>
      <c r="OK15" s="390"/>
      <c r="OL15" s="390"/>
      <c r="OM15" s="390"/>
      <c r="ON15" s="390"/>
      <c r="OO15" s="390"/>
      <c r="OP15" s="390"/>
      <c r="OQ15" s="390"/>
      <c r="OR15" s="390"/>
      <c r="OS15" s="390"/>
      <c r="OT15" s="390"/>
      <c r="OU15" s="390"/>
      <c r="OV15" s="390"/>
      <c r="OW15" s="390"/>
      <c r="OX15" s="390"/>
      <c r="OY15" s="390"/>
      <c r="OZ15" s="390"/>
      <c r="PA15" s="390"/>
      <c r="PB15" s="390"/>
      <c r="PC15" s="390"/>
      <c r="PD15" s="390"/>
      <c r="PE15" s="390"/>
      <c r="PF15" s="390"/>
      <c r="PG15" s="390"/>
      <c r="PH15" s="390"/>
      <c r="PI15" s="390"/>
      <c r="PJ15" s="390"/>
      <c r="PK15" s="390"/>
      <c r="PL15" s="390"/>
      <c r="PM15" s="390"/>
      <c r="PN15" s="390"/>
      <c r="PO15" s="390"/>
      <c r="PP15" s="390"/>
      <c r="PQ15" s="390"/>
      <c r="PR15" s="390"/>
      <c r="PS15" s="390"/>
      <c r="PT15" s="390"/>
      <c r="PU15" s="390"/>
      <c r="PV15" s="390"/>
      <c r="PW15" s="390"/>
      <c r="PX15" s="390"/>
      <c r="PY15" s="390"/>
      <c r="PZ15" s="390"/>
      <c r="QA15" s="390"/>
      <c r="QB15" s="390"/>
      <c r="QC15" s="390"/>
      <c r="QD15" s="390"/>
      <c r="QE15" s="390"/>
      <c r="QF15" s="390"/>
      <c r="QG15" s="390"/>
      <c r="QH15" s="390"/>
      <c r="QI15" s="390"/>
      <c r="QJ15" s="390"/>
      <c r="QK15" s="390"/>
      <c r="QL15" s="390"/>
      <c r="QM15" s="390"/>
      <c r="QN15" s="390"/>
      <c r="QO15" s="390"/>
      <c r="QP15" s="390"/>
      <c r="QQ15" s="390"/>
      <c r="QR15" s="390"/>
      <c r="QS15" s="390"/>
      <c r="QT15" s="390"/>
      <c r="QU15" s="390"/>
      <c r="QV15" s="390"/>
      <c r="QW15" s="390"/>
      <c r="QX15" s="390"/>
      <c r="QY15" s="390"/>
      <c r="QZ15" s="390"/>
      <c r="RA15" s="390"/>
      <c r="RB15" s="390"/>
      <c r="RC15" s="390"/>
      <c r="RD15" s="390"/>
      <c r="RE15" s="390"/>
      <c r="RF15" s="390"/>
      <c r="RG15" s="390"/>
      <c r="RH15" s="390"/>
      <c r="RI15" s="390"/>
      <c r="RJ15" s="390"/>
      <c r="RK15" s="390"/>
      <c r="RL15" s="390"/>
      <c r="RM15" s="390"/>
      <c r="RN15" s="390"/>
      <c r="RO15" s="390"/>
      <c r="RP15" s="390"/>
      <c r="RQ15" s="390"/>
      <c r="RR15" s="390"/>
      <c r="RS15" s="390"/>
      <c r="RT15" s="390"/>
      <c r="RU15" s="390"/>
      <c r="RV15" s="390"/>
      <c r="RW15" s="390"/>
      <c r="RX15" s="390"/>
      <c r="RY15" s="390"/>
      <c r="RZ15" s="390"/>
      <c r="SA15" s="390"/>
      <c r="SB15" s="390"/>
      <c r="SC15" s="390"/>
      <c r="SD15" s="390"/>
      <c r="SE15" s="390"/>
      <c r="SF15" s="390"/>
      <c r="SG15" s="390"/>
      <c r="SH15" s="390"/>
      <c r="SI15" s="390"/>
      <c r="SJ15" s="390"/>
      <c r="SK15" s="390"/>
      <c r="SL15" s="390"/>
      <c r="SM15" s="390"/>
      <c r="SN15" s="390"/>
      <c r="SO15" s="390"/>
      <c r="SP15" s="390"/>
      <c r="SQ15" s="390"/>
      <c r="SR15" s="390"/>
      <c r="SS15" s="390"/>
      <c r="ST15" s="390"/>
      <c r="SU15" s="390"/>
      <c r="SV15" s="390"/>
      <c r="SW15" s="390"/>
      <c r="SX15" s="390"/>
      <c r="SY15" s="390"/>
      <c r="SZ15" s="390"/>
      <c r="TA15" s="390"/>
      <c r="TB15" s="390"/>
      <c r="TC15" s="390"/>
      <c r="TD15" s="390"/>
      <c r="TE15" s="390"/>
      <c r="TF15" s="390"/>
      <c r="TG15" s="390"/>
      <c r="TH15" s="390"/>
      <c r="TI15" s="390"/>
      <c r="TJ15" s="390"/>
      <c r="TK15" s="390"/>
      <c r="TL15" s="390"/>
      <c r="TM15" s="390"/>
      <c r="TN15" s="390"/>
      <c r="TO15" s="390"/>
      <c r="TP15" s="390"/>
      <c r="TQ15" s="390"/>
      <c r="TR15" s="390"/>
      <c r="TS15" s="390"/>
      <c r="TT15" s="390"/>
      <c r="TU15" s="390"/>
      <c r="TV15" s="390"/>
      <c r="TW15" s="390"/>
      <c r="TX15" s="390"/>
      <c r="TY15" s="390"/>
      <c r="TZ15" s="390"/>
      <c r="UA15" s="390"/>
      <c r="UB15" s="390"/>
      <c r="UC15" s="390"/>
      <c r="UD15" s="390"/>
      <c r="UE15" s="390"/>
      <c r="UF15" s="390"/>
      <c r="UG15" s="390"/>
      <c r="UH15" s="390"/>
      <c r="UI15" s="390"/>
      <c r="UJ15" s="390"/>
      <c r="UK15" s="390"/>
      <c r="UL15" s="390"/>
      <c r="UM15" s="390"/>
      <c r="UN15" s="390"/>
      <c r="UO15" s="390"/>
      <c r="UP15" s="390"/>
      <c r="UQ15" s="390"/>
      <c r="UR15" s="390"/>
      <c r="US15" s="390"/>
      <c r="UT15" s="390"/>
      <c r="UU15" s="390"/>
      <c r="UV15" s="390"/>
      <c r="UW15" s="390"/>
      <c r="UX15" s="390"/>
      <c r="UY15" s="390"/>
      <c r="UZ15" s="390"/>
      <c r="VA15" s="390"/>
      <c r="VB15" s="390"/>
      <c r="VC15" s="390"/>
      <c r="VD15" s="390"/>
      <c r="VE15" s="390"/>
      <c r="VF15" s="390"/>
      <c r="VG15" s="390"/>
      <c r="VH15" s="390"/>
      <c r="VI15" s="390"/>
      <c r="VJ15" s="390"/>
      <c r="VK15" s="390"/>
      <c r="VL15" s="390"/>
      <c r="VM15" s="390"/>
      <c r="VN15" s="390"/>
      <c r="VO15" s="390"/>
      <c r="VP15" s="390"/>
      <c r="VQ15" s="390"/>
      <c r="VR15" s="390"/>
      <c r="VS15" s="390"/>
      <c r="VT15" s="390"/>
      <c r="VU15" s="390"/>
      <c r="VV15" s="390"/>
      <c r="VW15" s="390"/>
      <c r="VX15" s="390"/>
      <c r="VY15" s="390"/>
      <c r="VZ15" s="390"/>
      <c r="WA15" s="390"/>
      <c r="WB15" s="390"/>
      <c r="WC15" s="390"/>
      <c r="WD15" s="390"/>
      <c r="WE15" s="390"/>
      <c r="WF15" s="390"/>
      <c r="WG15" s="390"/>
      <c r="WH15" s="390"/>
      <c r="WI15" s="390"/>
      <c r="WJ15" s="390"/>
      <c r="WK15" s="390"/>
      <c r="WL15" s="390"/>
      <c r="WM15" s="390"/>
      <c r="WN15" s="390"/>
      <c r="WO15" s="390"/>
      <c r="WP15" s="390"/>
      <c r="WQ15" s="390"/>
      <c r="WR15" s="390"/>
      <c r="WS15" s="390"/>
      <c r="WT15" s="390"/>
      <c r="WU15" s="390"/>
      <c r="WV15" s="390"/>
      <c r="WW15" s="390"/>
      <c r="WX15" s="390"/>
      <c r="WY15" s="390"/>
      <c r="WZ15" s="390"/>
      <c r="XA15" s="390"/>
      <c r="XB15" s="390"/>
      <c r="XC15" s="390"/>
      <c r="XD15" s="390"/>
      <c r="XE15" s="390"/>
      <c r="XF15" s="390"/>
      <c r="XG15" s="389"/>
    </row>
    <row r="16" spans="1:631" s="400" customFormat="1">
      <c r="A16" s="389"/>
      <c r="B16" s="526" t="s">
        <v>206</v>
      </c>
      <c r="C16" s="835" t="s">
        <v>481</v>
      </c>
      <c r="D16" s="513">
        <v>25</v>
      </c>
      <c r="E16" s="329">
        <f t="shared" si="0"/>
        <v>5.2685475362029117E-2</v>
      </c>
      <c r="F16" s="509" t="s">
        <v>0</v>
      </c>
      <c r="G16" s="640">
        <v>13438</v>
      </c>
      <c r="H16" s="510">
        <v>0.5</v>
      </c>
      <c r="I16" s="578">
        <v>1.1000000000000001</v>
      </c>
      <c r="J16" s="578">
        <v>1.1000000000000001</v>
      </c>
      <c r="K16" s="393">
        <f t="shared" si="5"/>
        <v>0</v>
      </c>
      <c r="L16" s="394">
        <f t="shared" si="1"/>
        <v>6719</v>
      </c>
      <c r="M16" s="853">
        <v>10433.534292794886</v>
      </c>
      <c r="N16" s="393">
        <v>2956.3600000000006</v>
      </c>
      <c r="O16" s="395">
        <f t="shared" si="6"/>
        <v>17738.160000000003</v>
      </c>
      <c r="P16" s="395">
        <f t="shared" si="2"/>
        <v>0</v>
      </c>
      <c r="Q16" s="395">
        <f t="shared" si="7"/>
        <v>14781.800000000001</v>
      </c>
      <c r="R16" s="395"/>
      <c r="S16" s="396">
        <f t="shared" si="8"/>
        <v>28171.694292794891</v>
      </c>
      <c r="T16" s="395">
        <f t="shared" si="9"/>
        <v>25215.334292794887</v>
      </c>
      <c r="U16" s="827">
        <v>0</v>
      </c>
      <c r="V16" s="396">
        <f t="shared" si="10"/>
        <v>26133.297117620492</v>
      </c>
      <c r="W16" s="395">
        <f t="shared" si="11"/>
        <v>23390.84813802865</v>
      </c>
      <c r="X16" s="395">
        <f t="shared" si="12"/>
        <v>0</v>
      </c>
      <c r="Y16" s="397">
        <f t="shared" si="3"/>
        <v>1.9836782179541714</v>
      </c>
      <c r="Z16" s="396">
        <f t="shared" si="4"/>
        <v>13328.333946434077</v>
      </c>
      <c r="AA16" s="398">
        <f t="shared" si="13"/>
        <v>0.51001348534193902</v>
      </c>
      <c r="AB16" s="399">
        <f t="shared" si="14"/>
        <v>0.62679075399756368</v>
      </c>
      <c r="AC16" s="398">
        <v>0.67719432938061053</v>
      </c>
      <c r="AD16" s="398">
        <v>0.74491376231867157</v>
      </c>
      <c r="AE16" s="390"/>
      <c r="AF16" s="390">
        <v>0</v>
      </c>
      <c r="AG16" s="390"/>
      <c r="AH16" s="390"/>
      <c r="AI16" s="390"/>
      <c r="AJ16" s="390"/>
      <c r="AK16" s="390"/>
      <c r="AL16" s="390"/>
      <c r="AM16" s="390"/>
      <c r="AN16" s="390"/>
      <c r="AO16" s="390"/>
      <c r="AP16" s="390"/>
      <c r="AQ16" s="390"/>
      <c r="AR16" s="390"/>
      <c r="AS16" s="390"/>
      <c r="AT16" s="390"/>
      <c r="AU16" s="390"/>
      <c r="AV16" s="390"/>
      <c r="AW16" s="390"/>
      <c r="AX16" s="390"/>
      <c r="AY16" s="390"/>
      <c r="AZ16" s="390"/>
      <c r="BA16" s="390"/>
      <c r="BB16" s="390"/>
      <c r="BC16" s="390"/>
      <c r="BD16" s="390"/>
      <c r="BE16" s="390"/>
      <c r="BF16" s="390"/>
      <c r="BG16" s="390"/>
      <c r="BH16" s="390"/>
      <c r="BI16" s="390"/>
      <c r="BJ16" s="390"/>
      <c r="BK16" s="390"/>
      <c r="BL16" s="390"/>
      <c r="BM16" s="390"/>
      <c r="BN16" s="390"/>
      <c r="BO16" s="390"/>
      <c r="BP16" s="390"/>
      <c r="BQ16" s="390"/>
      <c r="BR16" s="390"/>
      <c r="BS16" s="390"/>
      <c r="BT16" s="390"/>
      <c r="BU16" s="390"/>
      <c r="BV16" s="390"/>
      <c r="BW16" s="390"/>
      <c r="BX16" s="390"/>
      <c r="BY16" s="390"/>
      <c r="BZ16" s="390"/>
      <c r="CA16" s="390"/>
      <c r="CB16" s="390"/>
      <c r="CC16" s="390"/>
      <c r="CD16" s="390"/>
      <c r="CE16" s="390"/>
      <c r="CF16" s="390"/>
      <c r="CG16" s="390"/>
      <c r="CH16" s="390"/>
      <c r="CI16" s="390"/>
      <c r="CJ16" s="390"/>
      <c r="CK16" s="390"/>
      <c r="CL16" s="390"/>
      <c r="CM16" s="390"/>
      <c r="CN16" s="390"/>
      <c r="CO16" s="390"/>
      <c r="CP16" s="390"/>
      <c r="CQ16" s="390"/>
      <c r="CR16" s="390"/>
      <c r="CS16" s="390"/>
      <c r="CT16" s="390"/>
      <c r="CU16" s="390"/>
      <c r="CV16" s="390"/>
      <c r="CW16" s="390"/>
      <c r="CX16" s="390"/>
      <c r="CY16" s="390"/>
      <c r="CZ16" s="390"/>
      <c r="DA16" s="390"/>
      <c r="DB16" s="390"/>
      <c r="DC16" s="390"/>
      <c r="DD16" s="390"/>
      <c r="DE16" s="390"/>
      <c r="DF16" s="390"/>
      <c r="DG16" s="390"/>
      <c r="DH16" s="390"/>
      <c r="DI16" s="390"/>
      <c r="DJ16" s="390"/>
      <c r="DK16" s="390"/>
      <c r="DL16" s="390"/>
      <c r="DM16" s="390"/>
      <c r="DN16" s="390"/>
      <c r="DO16" s="390"/>
      <c r="DP16" s="390"/>
      <c r="DQ16" s="390"/>
      <c r="DR16" s="390"/>
      <c r="DS16" s="390"/>
      <c r="DT16" s="390"/>
      <c r="DU16" s="390"/>
      <c r="DV16" s="390"/>
      <c r="DW16" s="390"/>
      <c r="DX16" s="390"/>
      <c r="DY16" s="390"/>
      <c r="DZ16" s="390"/>
      <c r="EA16" s="390"/>
      <c r="EB16" s="390"/>
      <c r="EC16" s="390"/>
      <c r="ED16" s="390"/>
      <c r="EE16" s="390"/>
      <c r="EF16" s="390"/>
      <c r="EG16" s="390"/>
      <c r="EH16" s="390"/>
      <c r="EI16" s="390"/>
      <c r="EJ16" s="390"/>
      <c r="EK16" s="390"/>
      <c r="EL16" s="390"/>
      <c r="EM16" s="390"/>
      <c r="EN16" s="390"/>
      <c r="EO16" s="390"/>
      <c r="EP16" s="390"/>
      <c r="EQ16" s="390"/>
      <c r="ER16" s="390"/>
      <c r="ES16" s="390"/>
      <c r="ET16" s="390"/>
      <c r="EU16" s="390"/>
      <c r="EV16" s="390"/>
      <c r="EW16" s="390"/>
      <c r="EX16" s="390"/>
      <c r="EY16" s="390"/>
      <c r="EZ16" s="390"/>
      <c r="FA16" s="390"/>
      <c r="FB16" s="390"/>
      <c r="FC16" s="390"/>
      <c r="FD16" s="390"/>
      <c r="FE16" s="390"/>
      <c r="FF16" s="390"/>
      <c r="FG16" s="390"/>
      <c r="FH16" s="390"/>
      <c r="FI16" s="390"/>
      <c r="FJ16" s="390"/>
      <c r="FK16" s="390"/>
      <c r="FL16" s="390"/>
      <c r="FM16" s="390"/>
      <c r="FN16" s="390"/>
      <c r="FO16" s="390"/>
      <c r="FP16" s="390"/>
      <c r="FQ16" s="390"/>
      <c r="FR16" s="390"/>
      <c r="FS16" s="390"/>
      <c r="FT16" s="390"/>
      <c r="FU16" s="390"/>
      <c r="FV16" s="390"/>
      <c r="FW16" s="390"/>
      <c r="FX16" s="390"/>
      <c r="FY16" s="390"/>
      <c r="FZ16" s="390"/>
      <c r="GA16" s="390"/>
      <c r="GB16" s="390"/>
      <c r="GC16" s="390"/>
      <c r="GD16" s="390"/>
      <c r="GE16" s="390"/>
      <c r="GF16" s="390"/>
      <c r="GG16" s="390"/>
      <c r="GH16" s="390"/>
      <c r="GI16" s="390"/>
      <c r="GJ16" s="390"/>
      <c r="GK16" s="390"/>
      <c r="GL16" s="390"/>
      <c r="GM16" s="390"/>
      <c r="GN16" s="390"/>
      <c r="GO16" s="390"/>
      <c r="GP16" s="390"/>
      <c r="GQ16" s="390"/>
      <c r="GR16" s="390"/>
      <c r="GS16" s="390"/>
      <c r="GT16" s="390"/>
      <c r="GU16" s="390"/>
      <c r="GV16" s="390"/>
      <c r="GW16" s="390"/>
      <c r="GX16" s="390"/>
      <c r="GY16" s="390"/>
      <c r="GZ16" s="390"/>
      <c r="HA16" s="390"/>
      <c r="HB16" s="390"/>
      <c r="HC16" s="390"/>
      <c r="HD16" s="390"/>
      <c r="HE16" s="390"/>
      <c r="HF16" s="390"/>
      <c r="HG16" s="390"/>
      <c r="HH16" s="390"/>
      <c r="HI16" s="390"/>
      <c r="HJ16" s="390"/>
      <c r="HK16" s="390"/>
      <c r="HL16" s="390"/>
      <c r="HM16" s="390"/>
      <c r="HN16" s="390"/>
      <c r="HO16" s="390"/>
      <c r="HP16" s="390"/>
      <c r="HQ16" s="390"/>
      <c r="HR16" s="390"/>
      <c r="HS16" s="390"/>
      <c r="HT16" s="390"/>
      <c r="HU16" s="390"/>
      <c r="HV16" s="390"/>
      <c r="HW16" s="390"/>
      <c r="HX16" s="390"/>
      <c r="HY16" s="390"/>
      <c r="HZ16" s="390"/>
      <c r="IA16" s="390"/>
      <c r="IB16" s="390"/>
      <c r="IC16" s="390"/>
      <c r="ID16" s="390"/>
      <c r="IE16" s="390"/>
      <c r="IF16" s="390"/>
      <c r="IG16" s="390"/>
      <c r="IH16" s="390"/>
      <c r="II16" s="390"/>
      <c r="IJ16" s="390"/>
      <c r="IK16" s="390"/>
      <c r="IL16" s="390"/>
      <c r="IM16" s="390"/>
      <c r="IN16" s="390"/>
      <c r="IO16" s="390"/>
      <c r="IP16" s="390"/>
      <c r="IQ16" s="390"/>
      <c r="IR16" s="390"/>
      <c r="IS16" s="390"/>
      <c r="IT16" s="390"/>
      <c r="IU16" s="390"/>
      <c r="IV16" s="390"/>
      <c r="IW16" s="390"/>
      <c r="IX16" s="390"/>
      <c r="IY16" s="390"/>
      <c r="IZ16" s="390"/>
      <c r="JA16" s="390"/>
      <c r="JB16" s="390"/>
      <c r="JC16" s="390"/>
      <c r="JD16" s="390"/>
      <c r="JE16" s="390"/>
      <c r="JF16" s="390"/>
      <c r="JG16" s="390"/>
      <c r="JH16" s="390"/>
      <c r="JI16" s="390"/>
      <c r="JJ16" s="390"/>
      <c r="JK16" s="390"/>
      <c r="JL16" s="390"/>
      <c r="JM16" s="390"/>
      <c r="JN16" s="390"/>
      <c r="JO16" s="390"/>
      <c r="JP16" s="390"/>
      <c r="JQ16" s="390"/>
      <c r="JR16" s="390"/>
      <c r="JS16" s="390"/>
      <c r="JT16" s="390"/>
      <c r="JU16" s="390"/>
      <c r="JV16" s="390"/>
      <c r="JW16" s="390"/>
      <c r="JX16" s="390"/>
      <c r="JY16" s="390"/>
      <c r="JZ16" s="390"/>
      <c r="KA16" s="390"/>
      <c r="KB16" s="390"/>
      <c r="KC16" s="390"/>
      <c r="KD16" s="390"/>
      <c r="KE16" s="390"/>
      <c r="KF16" s="390"/>
      <c r="KG16" s="390"/>
      <c r="KH16" s="390"/>
      <c r="KI16" s="390"/>
      <c r="KJ16" s="390"/>
      <c r="KK16" s="390"/>
      <c r="KL16" s="390"/>
      <c r="KM16" s="390"/>
      <c r="KN16" s="390"/>
      <c r="KO16" s="390"/>
      <c r="KP16" s="390"/>
      <c r="KQ16" s="390"/>
      <c r="KR16" s="390"/>
      <c r="KS16" s="390"/>
      <c r="KT16" s="390"/>
      <c r="KU16" s="390"/>
      <c r="KV16" s="390"/>
      <c r="KW16" s="390"/>
      <c r="KX16" s="390"/>
      <c r="KY16" s="390"/>
      <c r="KZ16" s="390"/>
      <c r="LA16" s="390"/>
      <c r="LB16" s="390"/>
      <c r="LC16" s="390"/>
      <c r="LD16" s="390"/>
      <c r="LE16" s="390"/>
      <c r="LF16" s="390"/>
      <c r="LG16" s="390"/>
      <c r="LH16" s="390"/>
      <c r="LI16" s="390"/>
      <c r="LJ16" s="390"/>
      <c r="LK16" s="390"/>
      <c r="LL16" s="390"/>
      <c r="LM16" s="390"/>
      <c r="LN16" s="390"/>
      <c r="LO16" s="390"/>
      <c r="LP16" s="390"/>
      <c r="LQ16" s="390"/>
      <c r="LR16" s="390"/>
      <c r="LS16" s="390"/>
      <c r="LT16" s="390"/>
      <c r="LU16" s="390"/>
      <c r="LV16" s="390"/>
      <c r="LW16" s="390"/>
      <c r="LX16" s="390"/>
      <c r="LY16" s="390"/>
      <c r="LZ16" s="390"/>
      <c r="MA16" s="390"/>
      <c r="MB16" s="390"/>
      <c r="MC16" s="390"/>
      <c r="MD16" s="390"/>
      <c r="ME16" s="390"/>
      <c r="MF16" s="390"/>
      <c r="MG16" s="390"/>
      <c r="MH16" s="390"/>
      <c r="MI16" s="390"/>
      <c r="MJ16" s="390"/>
      <c r="MK16" s="390"/>
      <c r="ML16" s="390"/>
      <c r="MM16" s="390"/>
      <c r="MN16" s="390"/>
      <c r="MO16" s="390"/>
      <c r="MP16" s="390"/>
      <c r="MQ16" s="390"/>
      <c r="MR16" s="390"/>
      <c r="MS16" s="390"/>
      <c r="MT16" s="390"/>
      <c r="MU16" s="390"/>
      <c r="MV16" s="390"/>
      <c r="MW16" s="390"/>
      <c r="MX16" s="390"/>
      <c r="MY16" s="390"/>
      <c r="MZ16" s="390"/>
      <c r="NA16" s="390"/>
      <c r="NB16" s="390"/>
      <c r="NC16" s="390"/>
      <c r="ND16" s="390"/>
      <c r="NE16" s="390"/>
      <c r="NF16" s="390"/>
      <c r="NG16" s="390"/>
      <c r="NH16" s="390"/>
      <c r="NI16" s="390"/>
      <c r="NJ16" s="390"/>
      <c r="NK16" s="390"/>
      <c r="NL16" s="390"/>
      <c r="NM16" s="390"/>
      <c r="NN16" s="390"/>
      <c r="NO16" s="390"/>
      <c r="NP16" s="390"/>
      <c r="NQ16" s="390"/>
      <c r="NR16" s="390"/>
      <c r="NS16" s="390"/>
      <c r="NT16" s="390"/>
      <c r="NU16" s="390"/>
      <c r="NV16" s="390"/>
      <c r="NW16" s="390"/>
      <c r="NX16" s="390"/>
      <c r="NY16" s="390"/>
      <c r="NZ16" s="390"/>
      <c r="OA16" s="390"/>
      <c r="OB16" s="390"/>
      <c r="OC16" s="390"/>
      <c r="OD16" s="390"/>
      <c r="OE16" s="390"/>
      <c r="OF16" s="390"/>
      <c r="OG16" s="390"/>
      <c r="OH16" s="390"/>
      <c r="OI16" s="390"/>
      <c r="OJ16" s="390"/>
      <c r="OK16" s="390"/>
      <c r="OL16" s="390"/>
      <c r="OM16" s="390"/>
      <c r="ON16" s="390"/>
      <c r="OO16" s="390"/>
      <c r="OP16" s="390"/>
      <c r="OQ16" s="390"/>
      <c r="OR16" s="390"/>
      <c r="OS16" s="390"/>
      <c r="OT16" s="390"/>
      <c r="OU16" s="390"/>
      <c r="OV16" s="390"/>
      <c r="OW16" s="390"/>
      <c r="OX16" s="390"/>
      <c r="OY16" s="390"/>
      <c r="OZ16" s="390"/>
      <c r="PA16" s="390"/>
      <c r="PB16" s="390"/>
      <c r="PC16" s="390"/>
      <c r="PD16" s="390"/>
      <c r="PE16" s="390"/>
      <c r="PF16" s="390"/>
      <c r="PG16" s="390"/>
      <c r="PH16" s="390"/>
      <c r="PI16" s="390"/>
      <c r="PJ16" s="390"/>
      <c r="PK16" s="390"/>
      <c r="PL16" s="390"/>
      <c r="PM16" s="390"/>
      <c r="PN16" s="390"/>
      <c r="PO16" s="390"/>
      <c r="PP16" s="390"/>
      <c r="PQ16" s="390"/>
      <c r="PR16" s="390"/>
      <c r="PS16" s="390"/>
      <c r="PT16" s="390"/>
      <c r="PU16" s="390"/>
      <c r="PV16" s="390"/>
      <c r="PW16" s="390"/>
      <c r="PX16" s="390"/>
      <c r="PY16" s="390"/>
      <c r="PZ16" s="390"/>
      <c r="QA16" s="390"/>
      <c r="QB16" s="390"/>
      <c r="QC16" s="390"/>
      <c r="QD16" s="390"/>
      <c r="QE16" s="390"/>
      <c r="QF16" s="390"/>
      <c r="QG16" s="390"/>
      <c r="QH16" s="390"/>
      <c r="QI16" s="390"/>
      <c r="QJ16" s="390"/>
      <c r="QK16" s="390"/>
      <c r="QL16" s="390"/>
      <c r="QM16" s="390"/>
      <c r="QN16" s="390"/>
      <c r="QO16" s="390"/>
      <c r="QP16" s="390"/>
      <c r="QQ16" s="390"/>
      <c r="QR16" s="390"/>
      <c r="QS16" s="390"/>
      <c r="QT16" s="390"/>
      <c r="QU16" s="390"/>
      <c r="QV16" s="390"/>
      <c r="QW16" s="390"/>
      <c r="QX16" s="390"/>
      <c r="QY16" s="390"/>
      <c r="QZ16" s="390"/>
      <c r="RA16" s="390"/>
      <c r="RB16" s="390"/>
      <c r="RC16" s="390"/>
      <c r="RD16" s="390"/>
      <c r="RE16" s="390"/>
      <c r="RF16" s="390"/>
      <c r="RG16" s="390"/>
      <c r="RH16" s="390"/>
      <c r="RI16" s="390"/>
      <c r="RJ16" s="390"/>
      <c r="RK16" s="390"/>
      <c r="RL16" s="390"/>
      <c r="RM16" s="390"/>
      <c r="RN16" s="390"/>
      <c r="RO16" s="390"/>
      <c r="RP16" s="390"/>
      <c r="RQ16" s="390"/>
      <c r="RR16" s="390"/>
      <c r="RS16" s="390"/>
      <c r="RT16" s="390"/>
      <c r="RU16" s="390"/>
      <c r="RV16" s="390"/>
      <c r="RW16" s="390"/>
      <c r="RX16" s="390"/>
      <c r="RY16" s="390"/>
      <c r="RZ16" s="390"/>
      <c r="SA16" s="390"/>
      <c r="SB16" s="390"/>
      <c r="SC16" s="390"/>
      <c r="SD16" s="390"/>
      <c r="SE16" s="390"/>
      <c r="SF16" s="390"/>
      <c r="SG16" s="390"/>
      <c r="SH16" s="390"/>
      <c r="SI16" s="390"/>
      <c r="SJ16" s="390"/>
      <c r="SK16" s="390"/>
      <c r="SL16" s="390"/>
      <c r="SM16" s="390"/>
      <c r="SN16" s="390"/>
      <c r="SO16" s="390"/>
      <c r="SP16" s="390"/>
      <c r="SQ16" s="390"/>
      <c r="SR16" s="390"/>
      <c r="SS16" s="390"/>
      <c r="ST16" s="390"/>
      <c r="SU16" s="390"/>
      <c r="SV16" s="390"/>
      <c r="SW16" s="390"/>
      <c r="SX16" s="390"/>
      <c r="SY16" s="390"/>
      <c r="SZ16" s="390"/>
      <c r="TA16" s="390"/>
      <c r="TB16" s="390"/>
      <c r="TC16" s="390"/>
      <c r="TD16" s="390"/>
      <c r="TE16" s="390"/>
      <c r="TF16" s="390"/>
      <c r="TG16" s="390"/>
      <c r="TH16" s="390"/>
      <c r="TI16" s="390"/>
      <c r="TJ16" s="390"/>
      <c r="TK16" s="390"/>
      <c r="TL16" s="390"/>
      <c r="TM16" s="390"/>
      <c r="TN16" s="390"/>
      <c r="TO16" s="390"/>
      <c r="TP16" s="390"/>
      <c r="TQ16" s="390"/>
      <c r="TR16" s="390"/>
      <c r="TS16" s="390"/>
      <c r="TT16" s="390"/>
      <c r="TU16" s="390"/>
      <c r="TV16" s="390"/>
      <c r="TW16" s="390"/>
      <c r="TX16" s="390"/>
      <c r="TY16" s="390"/>
      <c r="TZ16" s="390"/>
      <c r="UA16" s="390"/>
      <c r="UB16" s="390"/>
      <c r="UC16" s="390"/>
      <c r="UD16" s="390"/>
      <c r="UE16" s="390"/>
      <c r="UF16" s="390"/>
      <c r="UG16" s="390"/>
      <c r="UH16" s="390"/>
      <c r="UI16" s="390"/>
      <c r="UJ16" s="390"/>
      <c r="UK16" s="390"/>
      <c r="UL16" s="390"/>
      <c r="UM16" s="390"/>
      <c r="UN16" s="390"/>
      <c r="UO16" s="390"/>
      <c r="UP16" s="390"/>
      <c r="UQ16" s="390"/>
      <c r="UR16" s="390"/>
      <c r="US16" s="390"/>
      <c r="UT16" s="390"/>
      <c r="UU16" s="390"/>
      <c r="UV16" s="390"/>
      <c r="UW16" s="390"/>
      <c r="UX16" s="390"/>
      <c r="UY16" s="390"/>
      <c r="UZ16" s="390"/>
      <c r="VA16" s="390"/>
      <c r="VB16" s="390"/>
      <c r="VC16" s="390"/>
      <c r="VD16" s="390"/>
      <c r="VE16" s="390"/>
      <c r="VF16" s="390"/>
      <c r="VG16" s="390"/>
      <c r="VH16" s="390"/>
      <c r="VI16" s="390"/>
      <c r="VJ16" s="390"/>
      <c r="VK16" s="390"/>
      <c r="VL16" s="390"/>
      <c r="VM16" s="390"/>
      <c r="VN16" s="390"/>
      <c r="VO16" s="390"/>
      <c r="VP16" s="390"/>
      <c r="VQ16" s="390"/>
      <c r="VR16" s="390"/>
      <c r="VS16" s="390"/>
      <c r="VT16" s="390"/>
      <c r="VU16" s="390"/>
      <c r="VV16" s="390"/>
      <c r="VW16" s="390"/>
      <c r="VX16" s="390"/>
      <c r="VY16" s="390"/>
      <c r="VZ16" s="390"/>
      <c r="WA16" s="390"/>
      <c r="WB16" s="390"/>
      <c r="WC16" s="390"/>
      <c r="WD16" s="390"/>
      <c r="WE16" s="390"/>
      <c r="WF16" s="390"/>
      <c r="WG16" s="390"/>
      <c r="WH16" s="390"/>
      <c r="WI16" s="390"/>
      <c r="WJ16" s="390"/>
      <c r="WK16" s="390"/>
      <c r="WL16" s="390"/>
      <c r="WM16" s="390"/>
      <c r="WN16" s="390"/>
      <c r="WO16" s="390"/>
      <c r="WP16" s="390"/>
      <c r="WQ16" s="390"/>
      <c r="WR16" s="390"/>
      <c r="WS16" s="390"/>
      <c r="WT16" s="390"/>
      <c r="WU16" s="390"/>
      <c r="WV16" s="390"/>
      <c r="WW16" s="390"/>
      <c r="WX16" s="390"/>
      <c r="WY16" s="390"/>
      <c r="WZ16" s="390"/>
      <c r="XA16" s="390"/>
      <c r="XB16" s="390"/>
      <c r="XC16" s="390"/>
      <c r="XD16" s="390"/>
      <c r="XE16" s="390"/>
      <c r="XF16" s="390"/>
      <c r="XG16" s="389"/>
    </row>
    <row r="17" spans="1:631" s="400" customFormat="1">
      <c r="A17" s="389"/>
      <c r="B17" s="526" t="s">
        <v>206</v>
      </c>
      <c r="C17" s="834" t="s">
        <v>227</v>
      </c>
      <c r="D17" s="834">
        <v>30</v>
      </c>
      <c r="E17" s="329">
        <f t="shared" si="0"/>
        <v>0</v>
      </c>
      <c r="F17" s="844" t="s">
        <v>0</v>
      </c>
      <c r="G17" s="640">
        <v>0</v>
      </c>
      <c r="H17" s="847">
        <v>1.38</v>
      </c>
      <c r="I17" s="850">
        <v>2.21</v>
      </c>
      <c r="J17" s="850">
        <v>2.21</v>
      </c>
      <c r="K17" s="393">
        <f t="shared" si="5"/>
        <v>0</v>
      </c>
      <c r="L17" s="394">
        <f t="shared" si="1"/>
        <v>0</v>
      </c>
      <c r="M17" s="853">
        <v>0</v>
      </c>
      <c r="N17" s="393">
        <v>0</v>
      </c>
      <c r="O17" s="395">
        <f t="shared" si="6"/>
        <v>0</v>
      </c>
      <c r="P17" s="395">
        <f t="shared" si="2"/>
        <v>0</v>
      </c>
      <c r="Q17" s="395">
        <f t="shared" si="7"/>
        <v>0</v>
      </c>
      <c r="R17" s="395"/>
      <c r="S17" s="396">
        <f t="shared" si="8"/>
        <v>0</v>
      </c>
      <c r="T17" s="395">
        <f t="shared" si="9"/>
        <v>0</v>
      </c>
      <c r="U17" s="827">
        <v>0</v>
      </c>
      <c r="V17" s="396">
        <f t="shared" si="10"/>
        <v>0</v>
      </c>
      <c r="W17" s="395">
        <f t="shared" si="11"/>
        <v>0</v>
      </c>
      <c r="X17" s="395">
        <f t="shared" si="12"/>
        <v>0</v>
      </c>
      <c r="Y17" s="397">
        <f t="shared" si="3"/>
        <v>0</v>
      </c>
      <c r="Z17" s="396">
        <f t="shared" si="4"/>
        <v>0</v>
      </c>
      <c r="AA17" s="398" t="str">
        <f t="shared" si="13"/>
        <v/>
      </c>
      <c r="AB17" s="399" t="str">
        <f t="shared" si="14"/>
        <v/>
      </c>
      <c r="AC17" s="398" t="s">
        <v>480</v>
      </c>
      <c r="AD17" s="398" t="s">
        <v>480</v>
      </c>
      <c r="AE17" s="390"/>
      <c r="AF17" s="390">
        <v>18222.445030762068</v>
      </c>
      <c r="AG17" s="390"/>
      <c r="AH17" s="390"/>
      <c r="AI17" s="390"/>
      <c r="AJ17" s="390"/>
      <c r="AK17" s="390"/>
      <c r="AL17" s="390"/>
      <c r="AM17" s="390"/>
      <c r="AN17" s="390"/>
      <c r="AO17" s="390"/>
      <c r="AP17" s="390"/>
      <c r="AQ17" s="390"/>
      <c r="AR17" s="390"/>
      <c r="AS17" s="390"/>
      <c r="AT17" s="390"/>
      <c r="AU17" s="390"/>
      <c r="AV17" s="390"/>
      <c r="AW17" s="390"/>
      <c r="AX17" s="390"/>
      <c r="AY17" s="390"/>
      <c r="AZ17" s="390"/>
      <c r="BA17" s="390"/>
      <c r="BB17" s="390"/>
      <c r="BC17" s="390"/>
      <c r="BD17" s="390"/>
      <c r="BE17" s="390"/>
      <c r="BF17" s="390"/>
      <c r="BG17" s="390"/>
      <c r="BH17" s="390"/>
      <c r="BI17" s="390"/>
      <c r="BJ17" s="390"/>
      <c r="BK17" s="390"/>
      <c r="BL17" s="390"/>
      <c r="BM17" s="390"/>
      <c r="BN17" s="390"/>
      <c r="BO17" s="390"/>
      <c r="BP17" s="390"/>
      <c r="BQ17" s="390"/>
      <c r="BR17" s="390"/>
      <c r="BS17" s="390"/>
      <c r="BT17" s="390"/>
      <c r="BU17" s="390"/>
      <c r="BV17" s="390"/>
      <c r="BW17" s="390"/>
      <c r="BX17" s="390"/>
      <c r="BY17" s="390"/>
      <c r="BZ17" s="390"/>
      <c r="CA17" s="390"/>
      <c r="CB17" s="390"/>
      <c r="CC17" s="390"/>
      <c r="CD17" s="390"/>
      <c r="CE17" s="390"/>
      <c r="CF17" s="390"/>
      <c r="CG17" s="390"/>
      <c r="CH17" s="390"/>
      <c r="CI17" s="390"/>
      <c r="CJ17" s="390"/>
      <c r="CK17" s="390"/>
      <c r="CL17" s="390"/>
      <c r="CM17" s="390"/>
      <c r="CN17" s="390"/>
      <c r="CO17" s="390"/>
      <c r="CP17" s="390"/>
      <c r="CQ17" s="390"/>
      <c r="CR17" s="390"/>
      <c r="CS17" s="390"/>
      <c r="CT17" s="390"/>
      <c r="CU17" s="390"/>
      <c r="CV17" s="390"/>
      <c r="CW17" s="390"/>
      <c r="CX17" s="390"/>
      <c r="CY17" s="390"/>
      <c r="CZ17" s="390"/>
      <c r="DA17" s="390"/>
      <c r="DB17" s="390"/>
      <c r="DC17" s="390"/>
      <c r="DD17" s="390"/>
      <c r="DE17" s="390"/>
      <c r="DF17" s="390"/>
      <c r="DG17" s="390"/>
      <c r="DH17" s="390"/>
      <c r="DI17" s="390"/>
      <c r="DJ17" s="390"/>
      <c r="DK17" s="390"/>
      <c r="DL17" s="390"/>
      <c r="DM17" s="390"/>
      <c r="DN17" s="390"/>
      <c r="DO17" s="390"/>
      <c r="DP17" s="390"/>
      <c r="DQ17" s="390"/>
      <c r="DR17" s="390"/>
      <c r="DS17" s="390"/>
      <c r="DT17" s="390"/>
      <c r="DU17" s="390"/>
      <c r="DV17" s="390"/>
      <c r="DW17" s="390"/>
      <c r="DX17" s="390"/>
      <c r="DY17" s="390"/>
      <c r="DZ17" s="390"/>
      <c r="EA17" s="390"/>
      <c r="EB17" s="390"/>
      <c r="EC17" s="390"/>
      <c r="ED17" s="390"/>
      <c r="EE17" s="390"/>
      <c r="EF17" s="390"/>
      <c r="EG17" s="390"/>
      <c r="EH17" s="390"/>
      <c r="EI17" s="390"/>
      <c r="EJ17" s="390"/>
      <c r="EK17" s="390"/>
      <c r="EL17" s="390"/>
      <c r="EM17" s="390"/>
      <c r="EN17" s="390"/>
      <c r="EO17" s="390"/>
      <c r="EP17" s="390"/>
      <c r="EQ17" s="390"/>
      <c r="ER17" s="390"/>
      <c r="ES17" s="390"/>
      <c r="ET17" s="390"/>
      <c r="EU17" s="390"/>
      <c r="EV17" s="390"/>
      <c r="EW17" s="390"/>
      <c r="EX17" s="390"/>
      <c r="EY17" s="390"/>
      <c r="EZ17" s="390"/>
      <c r="FA17" s="390"/>
      <c r="FB17" s="390"/>
      <c r="FC17" s="390"/>
      <c r="FD17" s="390"/>
      <c r="FE17" s="390"/>
      <c r="FF17" s="390"/>
      <c r="FG17" s="390"/>
      <c r="FH17" s="390"/>
      <c r="FI17" s="390"/>
      <c r="FJ17" s="390"/>
      <c r="FK17" s="390"/>
      <c r="FL17" s="390"/>
      <c r="FM17" s="390"/>
      <c r="FN17" s="390"/>
      <c r="FO17" s="390"/>
      <c r="FP17" s="390"/>
      <c r="FQ17" s="390"/>
      <c r="FR17" s="390"/>
      <c r="FS17" s="390"/>
      <c r="FT17" s="390"/>
      <c r="FU17" s="390"/>
      <c r="FV17" s="390"/>
      <c r="FW17" s="390"/>
      <c r="FX17" s="390"/>
      <c r="FY17" s="390"/>
      <c r="FZ17" s="390"/>
      <c r="GA17" s="390"/>
      <c r="GB17" s="390"/>
      <c r="GC17" s="390"/>
      <c r="GD17" s="390"/>
      <c r="GE17" s="390"/>
      <c r="GF17" s="390"/>
      <c r="GG17" s="390"/>
      <c r="GH17" s="390"/>
      <c r="GI17" s="390"/>
      <c r="GJ17" s="390"/>
      <c r="GK17" s="390"/>
      <c r="GL17" s="390"/>
      <c r="GM17" s="390"/>
      <c r="GN17" s="390"/>
      <c r="GO17" s="390"/>
      <c r="GP17" s="390"/>
      <c r="GQ17" s="390"/>
      <c r="GR17" s="390"/>
      <c r="GS17" s="390"/>
      <c r="GT17" s="390"/>
      <c r="GU17" s="390"/>
      <c r="GV17" s="390"/>
      <c r="GW17" s="390"/>
      <c r="GX17" s="390"/>
      <c r="GY17" s="390"/>
      <c r="GZ17" s="390"/>
      <c r="HA17" s="390"/>
      <c r="HB17" s="390"/>
      <c r="HC17" s="390"/>
      <c r="HD17" s="390"/>
      <c r="HE17" s="390"/>
      <c r="HF17" s="390"/>
      <c r="HG17" s="390"/>
      <c r="HH17" s="390"/>
      <c r="HI17" s="390"/>
      <c r="HJ17" s="390"/>
      <c r="HK17" s="390"/>
      <c r="HL17" s="390"/>
      <c r="HM17" s="390"/>
      <c r="HN17" s="390"/>
      <c r="HO17" s="390"/>
      <c r="HP17" s="390"/>
      <c r="HQ17" s="390"/>
      <c r="HR17" s="390"/>
      <c r="HS17" s="390"/>
      <c r="HT17" s="390"/>
      <c r="HU17" s="390"/>
      <c r="HV17" s="390"/>
      <c r="HW17" s="390"/>
      <c r="HX17" s="390"/>
      <c r="HY17" s="390"/>
      <c r="HZ17" s="390"/>
      <c r="IA17" s="390"/>
      <c r="IB17" s="390"/>
      <c r="IC17" s="390"/>
      <c r="ID17" s="390"/>
      <c r="IE17" s="390"/>
      <c r="IF17" s="390"/>
      <c r="IG17" s="390"/>
      <c r="IH17" s="390"/>
      <c r="II17" s="390"/>
      <c r="IJ17" s="390"/>
      <c r="IK17" s="390"/>
      <c r="IL17" s="390"/>
      <c r="IM17" s="390"/>
      <c r="IN17" s="390"/>
      <c r="IO17" s="390"/>
      <c r="IP17" s="390"/>
      <c r="IQ17" s="390"/>
      <c r="IR17" s="390"/>
      <c r="IS17" s="390"/>
      <c r="IT17" s="390"/>
      <c r="IU17" s="390"/>
      <c r="IV17" s="390"/>
      <c r="IW17" s="390"/>
      <c r="IX17" s="390"/>
      <c r="IY17" s="390"/>
      <c r="IZ17" s="390"/>
      <c r="JA17" s="390"/>
      <c r="JB17" s="390"/>
      <c r="JC17" s="390"/>
      <c r="JD17" s="390"/>
      <c r="JE17" s="390"/>
      <c r="JF17" s="390"/>
      <c r="JG17" s="390"/>
      <c r="JH17" s="390"/>
      <c r="JI17" s="390"/>
      <c r="JJ17" s="390"/>
      <c r="JK17" s="390"/>
      <c r="JL17" s="390"/>
      <c r="JM17" s="390"/>
      <c r="JN17" s="390"/>
      <c r="JO17" s="390"/>
      <c r="JP17" s="390"/>
      <c r="JQ17" s="390"/>
      <c r="JR17" s="390"/>
      <c r="JS17" s="390"/>
      <c r="JT17" s="390"/>
      <c r="JU17" s="390"/>
      <c r="JV17" s="390"/>
      <c r="JW17" s="390"/>
      <c r="JX17" s="390"/>
      <c r="JY17" s="390"/>
      <c r="JZ17" s="390"/>
      <c r="KA17" s="390"/>
      <c r="KB17" s="390"/>
      <c r="KC17" s="390"/>
      <c r="KD17" s="390"/>
      <c r="KE17" s="390"/>
      <c r="KF17" s="390"/>
      <c r="KG17" s="390"/>
      <c r="KH17" s="390"/>
      <c r="KI17" s="390"/>
      <c r="KJ17" s="390"/>
      <c r="KK17" s="390"/>
      <c r="KL17" s="390"/>
      <c r="KM17" s="390"/>
      <c r="KN17" s="390"/>
      <c r="KO17" s="390"/>
      <c r="KP17" s="390"/>
      <c r="KQ17" s="390"/>
      <c r="KR17" s="390"/>
      <c r="KS17" s="390"/>
      <c r="KT17" s="390"/>
      <c r="KU17" s="390"/>
      <c r="KV17" s="390"/>
      <c r="KW17" s="390"/>
      <c r="KX17" s="390"/>
      <c r="KY17" s="390"/>
      <c r="KZ17" s="390"/>
      <c r="LA17" s="390"/>
      <c r="LB17" s="390"/>
      <c r="LC17" s="390"/>
      <c r="LD17" s="390"/>
      <c r="LE17" s="390"/>
      <c r="LF17" s="390"/>
      <c r="LG17" s="390"/>
      <c r="LH17" s="390"/>
      <c r="LI17" s="390"/>
      <c r="LJ17" s="390"/>
      <c r="LK17" s="390"/>
      <c r="LL17" s="390"/>
      <c r="LM17" s="390"/>
      <c r="LN17" s="390"/>
      <c r="LO17" s="390"/>
      <c r="LP17" s="390"/>
      <c r="LQ17" s="390"/>
      <c r="LR17" s="390"/>
      <c r="LS17" s="390"/>
      <c r="LT17" s="390"/>
      <c r="LU17" s="390"/>
      <c r="LV17" s="390"/>
      <c r="LW17" s="390"/>
      <c r="LX17" s="390"/>
      <c r="LY17" s="390"/>
      <c r="LZ17" s="390"/>
      <c r="MA17" s="390"/>
      <c r="MB17" s="390"/>
      <c r="MC17" s="390"/>
      <c r="MD17" s="390"/>
      <c r="ME17" s="390"/>
      <c r="MF17" s="390"/>
      <c r="MG17" s="390"/>
      <c r="MH17" s="390"/>
      <c r="MI17" s="390"/>
      <c r="MJ17" s="390"/>
      <c r="MK17" s="390"/>
      <c r="ML17" s="390"/>
      <c r="MM17" s="390"/>
      <c r="MN17" s="390"/>
      <c r="MO17" s="390"/>
      <c r="MP17" s="390"/>
      <c r="MQ17" s="390"/>
      <c r="MR17" s="390"/>
      <c r="MS17" s="390"/>
      <c r="MT17" s="390"/>
      <c r="MU17" s="390"/>
      <c r="MV17" s="390"/>
      <c r="MW17" s="390"/>
      <c r="MX17" s="390"/>
      <c r="MY17" s="390"/>
      <c r="MZ17" s="390"/>
      <c r="NA17" s="390"/>
      <c r="NB17" s="390"/>
      <c r="NC17" s="390"/>
      <c r="ND17" s="390"/>
      <c r="NE17" s="390"/>
      <c r="NF17" s="390"/>
      <c r="NG17" s="390"/>
      <c r="NH17" s="390"/>
      <c r="NI17" s="390"/>
      <c r="NJ17" s="390"/>
      <c r="NK17" s="390"/>
      <c r="NL17" s="390"/>
      <c r="NM17" s="390"/>
      <c r="NN17" s="390"/>
      <c r="NO17" s="390"/>
      <c r="NP17" s="390"/>
      <c r="NQ17" s="390"/>
      <c r="NR17" s="390"/>
      <c r="NS17" s="390"/>
      <c r="NT17" s="390"/>
      <c r="NU17" s="390"/>
      <c r="NV17" s="390"/>
      <c r="NW17" s="390"/>
      <c r="NX17" s="390"/>
      <c r="NY17" s="390"/>
      <c r="NZ17" s="390"/>
      <c r="OA17" s="390"/>
      <c r="OB17" s="390"/>
      <c r="OC17" s="390"/>
      <c r="OD17" s="390"/>
      <c r="OE17" s="390"/>
      <c r="OF17" s="390"/>
      <c r="OG17" s="390"/>
      <c r="OH17" s="390"/>
      <c r="OI17" s="390"/>
      <c r="OJ17" s="390"/>
      <c r="OK17" s="390"/>
      <c r="OL17" s="390"/>
      <c r="OM17" s="390"/>
      <c r="ON17" s="390"/>
      <c r="OO17" s="390"/>
      <c r="OP17" s="390"/>
      <c r="OQ17" s="390"/>
      <c r="OR17" s="390"/>
      <c r="OS17" s="390"/>
      <c r="OT17" s="390"/>
      <c r="OU17" s="390"/>
      <c r="OV17" s="390"/>
      <c r="OW17" s="390"/>
      <c r="OX17" s="390"/>
      <c r="OY17" s="390"/>
      <c r="OZ17" s="390"/>
      <c r="PA17" s="390"/>
      <c r="PB17" s="390"/>
      <c r="PC17" s="390"/>
      <c r="PD17" s="390"/>
      <c r="PE17" s="390"/>
      <c r="PF17" s="390"/>
      <c r="PG17" s="390"/>
      <c r="PH17" s="390"/>
      <c r="PI17" s="390"/>
      <c r="PJ17" s="390"/>
      <c r="PK17" s="390"/>
      <c r="PL17" s="390"/>
      <c r="PM17" s="390"/>
      <c r="PN17" s="390"/>
      <c r="PO17" s="390"/>
      <c r="PP17" s="390"/>
      <c r="PQ17" s="390"/>
      <c r="PR17" s="390"/>
      <c r="PS17" s="390"/>
      <c r="PT17" s="390"/>
      <c r="PU17" s="390"/>
      <c r="PV17" s="390"/>
      <c r="PW17" s="390"/>
      <c r="PX17" s="390"/>
      <c r="PY17" s="390"/>
      <c r="PZ17" s="390"/>
      <c r="QA17" s="390"/>
      <c r="QB17" s="390"/>
      <c r="QC17" s="390"/>
      <c r="QD17" s="390"/>
      <c r="QE17" s="390"/>
      <c r="QF17" s="390"/>
      <c r="QG17" s="390"/>
      <c r="QH17" s="390"/>
      <c r="QI17" s="390"/>
      <c r="QJ17" s="390"/>
      <c r="QK17" s="390"/>
      <c r="QL17" s="390"/>
      <c r="QM17" s="390"/>
      <c r="QN17" s="390"/>
      <c r="QO17" s="390"/>
      <c r="QP17" s="390"/>
      <c r="QQ17" s="390"/>
      <c r="QR17" s="390"/>
      <c r="QS17" s="390"/>
      <c r="QT17" s="390"/>
      <c r="QU17" s="390"/>
      <c r="QV17" s="390"/>
      <c r="QW17" s="390"/>
      <c r="QX17" s="390"/>
      <c r="QY17" s="390"/>
      <c r="QZ17" s="390"/>
      <c r="RA17" s="390"/>
      <c r="RB17" s="390"/>
      <c r="RC17" s="390"/>
      <c r="RD17" s="390"/>
      <c r="RE17" s="390"/>
      <c r="RF17" s="390"/>
      <c r="RG17" s="390"/>
      <c r="RH17" s="390"/>
      <c r="RI17" s="390"/>
      <c r="RJ17" s="390"/>
      <c r="RK17" s="390"/>
      <c r="RL17" s="390"/>
      <c r="RM17" s="390"/>
      <c r="RN17" s="390"/>
      <c r="RO17" s="390"/>
      <c r="RP17" s="390"/>
      <c r="RQ17" s="390"/>
      <c r="RR17" s="390"/>
      <c r="RS17" s="390"/>
      <c r="RT17" s="390"/>
      <c r="RU17" s="390"/>
      <c r="RV17" s="390"/>
      <c r="RW17" s="390"/>
      <c r="RX17" s="390"/>
      <c r="RY17" s="390"/>
      <c r="RZ17" s="390"/>
      <c r="SA17" s="390"/>
      <c r="SB17" s="390"/>
      <c r="SC17" s="390"/>
      <c r="SD17" s="390"/>
      <c r="SE17" s="390"/>
      <c r="SF17" s="390"/>
      <c r="SG17" s="390"/>
      <c r="SH17" s="390"/>
      <c r="SI17" s="390"/>
      <c r="SJ17" s="390"/>
      <c r="SK17" s="390"/>
      <c r="SL17" s="390"/>
      <c r="SM17" s="390"/>
      <c r="SN17" s="390"/>
      <c r="SO17" s="390"/>
      <c r="SP17" s="390"/>
      <c r="SQ17" s="390"/>
      <c r="SR17" s="390"/>
      <c r="SS17" s="390"/>
      <c r="ST17" s="390"/>
      <c r="SU17" s="390"/>
      <c r="SV17" s="390"/>
      <c r="SW17" s="390"/>
      <c r="SX17" s="390"/>
      <c r="SY17" s="390"/>
      <c r="SZ17" s="390"/>
      <c r="TA17" s="390"/>
      <c r="TB17" s="390"/>
      <c r="TC17" s="390"/>
      <c r="TD17" s="390"/>
      <c r="TE17" s="390"/>
      <c r="TF17" s="390"/>
      <c r="TG17" s="390"/>
      <c r="TH17" s="390"/>
      <c r="TI17" s="390"/>
      <c r="TJ17" s="390"/>
      <c r="TK17" s="390"/>
      <c r="TL17" s="390"/>
      <c r="TM17" s="390"/>
      <c r="TN17" s="390"/>
      <c r="TO17" s="390"/>
      <c r="TP17" s="390"/>
      <c r="TQ17" s="390"/>
      <c r="TR17" s="390"/>
      <c r="TS17" s="390"/>
      <c r="TT17" s="390"/>
      <c r="TU17" s="390"/>
      <c r="TV17" s="390"/>
      <c r="TW17" s="390"/>
      <c r="TX17" s="390"/>
      <c r="TY17" s="390"/>
      <c r="TZ17" s="390"/>
      <c r="UA17" s="390"/>
      <c r="UB17" s="390"/>
      <c r="UC17" s="390"/>
      <c r="UD17" s="390"/>
      <c r="UE17" s="390"/>
      <c r="UF17" s="390"/>
      <c r="UG17" s="390"/>
      <c r="UH17" s="390"/>
      <c r="UI17" s="390"/>
      <c r="UJ17" s="390"/>
      <c r="UK17" s="390"/>
      <c r="UL17" s="390"/>
      <c r="UM17" s="390"/>
      <c r="UN17" s="390"/>
      <c r="UO17" s="390"/>
      <c r="UP17" s="390"/>
      <c r="UQ17" s="390"/>
      <c r="UR17" s="390"/>
      <c r="US17" s="390"/>
      <c r="UT17" s="390"/>
      <c r="UU17" s="390"/>
      <c r="UV17" s="390"/>
      <c r="UW17" s="390"/>
      <c r="UX17" s="390"/>
      <c r="UY17" s="390"/>
      <c r="UZ17" s="390"/>
      <c r="VA17" s="390"/>
      <c r="VB17" s="390"/>
      <c r="VC17" s="390"/>
      <c r="VD17" s="390"/>
      <c r="VE17" s="390"/>
      <c r="VF17" s="390"/>
      <c r="VG17" s="390"/>
      <c r="VH17" s="390"/>
      <c r="VI17" s="390"/>
      <c r="VJ17" s="390"/>
      <c r="VK17" s="390"/>
      <c r="VL17" s="390"/>
      <c r="VM17" s="390"/>
      <c r="VN17" s="390"/>
      <c r="VO17" s="390"/>
      <c r="VP17" s="390"/>
      <c r="VQ17" s="390"/>
      <c r="VR17" s="390"/>
      <c r="VS17" s="390"/>
      <c r="VT17" s="390"/>
      <c r="VU17" s="390"/>
      <c r="VV17" s="390"/>
      <c r="VW17" s="390"/>
      <c r="VX17" s="390"/>
      <c r="VY17" s="390"/>
      <c r="VZ17" s="390"/>
      <c r="WA17" s="390"/>
      <c r="WB17" s="390"/>
      <c r="WC17" s="390"/>
      <c r="WD17" s="390"/>
      <c r="WE17" s="390"/>
      <c r="WF17" s="390"/>
      <c r="WG17" s="390"/>
      <c r="WH17" s="390"/>
      <c r="WI17" s="390"/>
      <c r="WJ17" s="390"/>
      <c r="WK17" s="390"/>
      <c r="WL17" s="390"/>
      <c r="WM17" s="390"/>
      <c r="WN17" s="390"/>
      <c r="WO17" s="390"/>
      <c r="WP17" s="390"/>
      <c r="WQ17" s="390"/>
      <c r="WR17" s="390"/>
      <c r="WS17" s="390"/>
      <c r="WT17" s="390"/>
      <c r="WU17" s="390"/>
      <c r="WV17" s="390"/>
      <c r="WW17" s="390"/>
      <c r="WX17" s="390"/>
      <c r="WY17" s="390"/>
      <c r="WZ17" s="390"/>
      <c r="XA17" s="390"/>
      <c r="XB17" s="390"/>
      <c r="XC17" s="390"/>
      <c r="XD17" s="390"/>
      <c r="XE17" s="390"/>
      <c r="XF17" s="390"/>
      <c r="XG17" s="389"/>
    </row>
    <row r="18" spans="1:631" s="400" customFormat="1">
      <c r="A18" s="389"/>
      <c r="B18" s="526" t="s">
        <v>206</v>
      </c>
      <c r="C18" s="513" t="s">
        <v>228</v>
      </c>
      <c r="D18" s="513">
        <v>25</v>
      </c>
      <c r="E18" s="329">
        <f t="shared" si="0"/>
        <v>0.15319170381869593</v>
      </c>
      <c r="F18" s="509" t="s">
        <v>0</v>
      </c>
      <c r="G18" s="640">
        <v>65122</v>
      </c>
      <c r="H18" s="511">
        <v>0.3</v>
      </c>
      <c r="I18" s="580">
        <v>1.25</v>
      </c>
      <c r="J18" s="578">
        <v>2.1</v>
      </c>
      <c r="K18" s="393">
        <f t="shared" si="5"/>
        <v>0.85000000000000009</v>
      </c>
      <c r="L18" s="394">
        <f t="shared" si="1"/>
        <v>19536.599999999999</v>
      </c>
      <c r="M18" s="853">
        <v>0</v>
      </c>
      <c r="N18" s="393">
        <v>16280.500000000002</v>
      </c>
      <c r="O18" s="395">
        <f t="shared" si="6"/>
        <v>97683</v>
      </c>
      <c r="P18" s="395">
        <f t="shared" si="2"/>
        <v>55353.700000000004</v>
      </c>
      <c r="Q18" s="395">
        <f t="shared" si="7"/>
        <v>136756.20000000001</v>
      </c>
      <c r="R18" s="395"/>
      <c r="S18" s="396">
        <f t="shared" si="8"/>
        <v>97683</v>
      </c>
      <c r="T18" s="395">
        <f t="shared" si="9"/>
        <v>136756.20000000001</v>
      </c>
      <c r="U18" s="854">
        <v>2E-3</v>
      </c>
      <c r="V18" s="396">
        <f t="shared" si="10"/>
        <v>90615.027829313534</v>
      </c>
      <c r="W18" s="395">
        <f t="shared" si="11"/>
        <v>126861.03896103897</v>
      </c>
      <c r="X18" s="395">
        <f t="shared" si="12"/>
        <v>1414.4106267210684</v>
      </c>
      <c r="Y18" s="397">
        <f t="shared" si="3"/>
        <v>1.9836782179541714</v>
      </c>
      <c r="Z18" s="396">
        <f t="shared" si="4"/>
        <v>38754.327872883463</v>
      </c>
      <c r="AA18" s="398">
        <f t="shared" si="13"/>
        <v>0.42768102379091938</v>
      </c>
      <c r="AB18" s="399">
        <f t="shared" si="14"/>
        <v>0.34718438101724475</v>
      </c>
      <c r="AC18" s="398">
        <v>0.3575586059129624</v>
      </c>
      <c r="AD18" s="398">
        <v>0.26496535934041721</v>
      </c>
      <c r="AE18" s="390"/>
      <c r="AF18" s="390">
        <v>0</v>
      </c>
      <c r="AG18" s="390"/>
      <c r="AH18" s="390"/>
      <c r="AI18" s="390"/>
      <c r="AJ18" s="390"/>
      <c r="AK18" s="390"/>
      <c r="AL18" s="390"/>
      <c r="AM18" s="390"/>
      <c r="AN18" s="390"/>
      <c r="AO18" s="390"/>
      <c r="AP18" s="390"/>
      <c r="AQ18" s="390"/>
      <c r="AR18" s="390"/>
      <c r="AS18" s="390"/>
      <c r="AT18" s="390"/>
      <c r="AU18" s="390"/>
      <c r="AV18" s="390"/>
      <c r="AW18" s="390"/>
      <c r="AX18" s="390"/>
      <c r="AY18" s="390"/>
      <c r="AZ18" s="390"/>
      <c r="BA18" s="390"/>
      <c r="BB18" s="390"/>
      <c r="BC18" s="390"/>
      <c r="BD18" s="390"/>
      <c r="BE18" s="390"/>
      <c r="BF18" s="390"/>
      <c r="BG18" s="390"/>
      <c r="BH18" s="390"/>
      <c r="BI18" s="390"/>
      <c r="BJ18" s="390"/>
      <c r="BK18" s="390"/>
      <c r="BL18" s="390"/>
      <c r="BM18" s="390"/>
      <c r="BN18" s="390"/>
      <c r="BO18" s="390"/>
      <c r="BP18" s="390"/>
      <c r="BQ18" s="390"/>
      <c r="BR18" s="390"/>
      <c r="BS18" s="390"/>
      <c r="BT18" s="390"/>
      <c r="BU18" s="390"/>
      <c r="BV18" s="390"/>
      <c r="BW18" s="390"/>
      <c r="BX18" s="390"/>
      <c r="BY18" s="390"/>
      <c r="BZ18" s="390"/>
      <c r="CA18" s="390"/>
      <c r="CB18" s="390"/>
      <c r="CC18" s="390"/>
      <c r="CD18" s="390"/>
      <c r="CE18" s="390"/>
      <c r="CF18" s="390"/>
      <c r="CG18" s="390"/>
      <c r="CH18" s="390"/>
      <c r="CI18" s="390"/>
      <c r="CJ18" s="390"/>
      <c r="CK18" s="390"/>
      <c r="CL18" s="390"/>
      <c r="CM18" s="390"/>
      <c r="CN18" s="390"/>
      <c r="CO18" s="390"/>
      <c r="CP18" s="390"/>
      <c r="CQ18" s="390"/>
      <c r="CR18" s="390"/>
      <c r="CS18" s="390"/>
      <c r="CT18" s="390"/>
      <c r="CU18" s="390"/>
      <c r="CV18" s="390"/>
      <c r="CW18" s="390"/>
      <c r="CX18" s="390"/>
      <c r="CY18" s="390"/>
      <c r="CZ18" s="390"/>
      <c r="DA18" s="390"/>
      <c r="DB18" s="390"/>
      <c r="DC18" s="390"/>
      <c r="DD18" s="390"/>
      <c r="DE18" s="390"/>
      <c r="DF18" s="390"/>
      <c r="DG18" s="390"/>
      <c r="DH18" s="390"/>
      <c r="DI18" s="390"/>
      <c r="DJ18" s="390"/>
      <c r="DK18" s="390"/>
      <c r="DL18" s="390"/>
      <c r="DM18" s="390"/>
      <c r="DN18" s="390"/>
      <c r="DO18" s="390"/>
      <c r="DP18" s="390"/>
      <c r="DQ18" s="390"/>
      <c r="DR18" s="390"/>
      <c r="DS18" s="390"/>
      <c r="DT18" s="390"/>
      <c r="DU18" s="390"/>
      <c r="DV18" s="390"/>
      <c r="DW18" s="390"/>
      <c r="DX18" s="390"/>
      <c r="DY18" s="390"/>
      <c r="DZ18" s="390"/>
      <c r="EA18" s="390"/>
      <c r="EB18" s="390"/>
      <c r="EC18" s="390"/>
      <c r="ED18" s="390"/>
      <c r="EE18" s="390"/>
      <c r="EF18" s="390"/>
      <c r="EG18" s="390"/>
      <c r="EH18" s="390"/>
      <c r="EI18" s="390"/>
      <c r="EJ18" s="390"/>
      <c r="EK18" s="390"/>
      <c r="EL18" s="390"/>
      <c r="EM18" s="390"/>
      <c r="EN18" s="390"/>
      <c r="EO18" s="390"/>
      <c r="EP18" s="390"/>
      <c r="EQ18" s="390"/>
      <c r="ER18" s="390"/>
      <c r="ES18" s="390"/>
      <c r="ET18" s="390"/>
      <c r="EU18" s="390"/>
      <c r="EV18" s="390"/>
      <c r="EW18" s="390"/>
      <c r="EX18" s="390"/>
      <c r="EY18" s="390"/>
      <c r="EZ18" s="390"/>
      <c r="FA18" s="390"/>
      <c r="FB18" s="390"/>
      <c r="FC18" s="390"/>
      <c r="FD18" s="390"/>
      <c r="FE18" s="390"/>
      <c r="FF18" s="390"/>
      <c r="FG18" s="390"/>
      <c r="FH18" s="390"/>
      <c r="FI18" s="390"/>
      <c r="FJ18" s="390"/>
      <c r="FK18" s="390"/>
      <c r="FL18" s="390"/>
      <c r="FM18" s="390"/>
      <c r="FN18" s="390"/>
      <c r="FO18" s="390"/>
      <c r="FP18" s="390"/>
      <c r="FQ18" s="390"/>
      <c r="FR18" s="390"/>
      <c r="FS18" s="390"/>
      <c r="FT18" s="390"/>
      <c r="FU18" s="390"/>
      <c r="FV18" s="390"/>
      <c r="FW18" s="390"/>
      <c r="FX18" s="390"/>
      <c r="FY18" s="390"/>
      <c r="FZ18" s="390"/>
      <c r="GA18" s="390"/>
      <c r="GB18" s="390"/>
      <c r="GC18" s="390"/>
      <c r="GD18" s="390"/>
      <c r="GE18" s="390"/>
      <c r="GF18" s="390"/>
      <c r="GG18" s="390"/>
      <c r="GH18" s="390"/>
      <c r="GI18" s="390"/>
      <c r="GJ18" s="390"/>
      <c r="GK18" s="390"/>
      <c r="GL18" s="390"/>
      <c r="GM18" s="390"/>
      <c r="GN18" s="390"/>
      <c r="GO18" s="390"/>
      <c r="GP18" s="390"/>
      <c r="GQ18" s="390"/>
      <c r="GR18" s="390"/>
      <c r="GS18" s="390"/>
      <c r="GT18" s="390"/>
      <c r="GU18" s="390"/>
      <c r="GV18" s="390"/>
      <c r="GW18" s="390"/>
      <c r="GX18" s="390"/>
      <c r="GY18" s="390"/>
      <c r="GZ18" s="390"/>
      <c r="HA18" s="390"/>
      <c r="HB18" s="390"/>
      <c r="HC18" s="390"/>
      <c r="HD18" s="390"/>
      <c r="HE18" s="390"/>
      <c r="HF18" s="390"/>
      <c r="HG18" s="390"/>
      <c r="HH18" s="390"/>
      <c r="HI18" s="390"/>
      <c r="HJ18" s="390"/>
      <c r="HK18" s="390"/>
      <c r="HL18" s="390"/>
      <c r="HM18" s="390"/>
      <c r="HN18" s="390"/>
      <c r="HO18" s="390"/>
      <c r="HP18" s="390"/>
      <c r="HQ18" s="390"/>
      <c r="HR18" s="390"/>
      <c r="HS18" s="390"/>
      <c r="HT18" s="390"/>
      <c r="HU18" s="390"/>
      <c r="HV18" s="390"/>
      <c r="HW18" s="390"/>
      <c r="HX18" s="390"/>
      <c r="HY18" s="390"/>
      <c r="HZ18" s="390"/>
      <c r="IA18" s="390"/>
      <c r="IB18" s="390"/>
      <c r="IC18" s="390"/>
      <c r="ID18" s="390"/>
      <c r="IE18" s="390"/>
      <c r="IF18" s="390"/>
      <c r="IG18" s="390"/>
      <c r="IH18" s="390"/>
      <c r="II18" s="390"/>
      <c r="IJ18" s="390"/>
      <c r="IK18" s="390"/>
      <c r="IL18" s="390"/>
      <c r="IM18" s="390"/>
      <c r="IN18" s="390"/>
      <c r="IO18" s="390"/>
      <c r="IP18" s="390"/>
      <c r="IQ18" s="390"/>
      <c r="IR18" s="390"/>
      <c r="IS18" s="390"/>
      <c r="IT18" s="390"/>
      <c r="IU18" s="390"/>
      <c r="IV18" s="390"/>
      <c r="IW18" s="390"/>
      <c r="IX18" s="390"/>
      <c r="IY18" s="390"/>
      <c r="IZ18" s="390"/>
      <c r="JA18" s="390"/>
      <c r="JB18" s="390"/>
      <c r="JC18" s="390"/>
      <c r="JD18" s="390"/>
      <c r="JE18" s="390"/>
      <c r="JF18" s="390"/>
      <c r="JG18" s="390"/>
      <c r="JH18" s="390"/>
      <c r="JI18" s="390"/>
      <c r="JJ18" s="390"/>
      <c r="JK18" s="390"/>
      <c r="JL18" s="390"/>
      <c r="JM18" s="390"/>
      <c r="JN18" s="390"/>
      <c r="JO18" s="390"/>
      <c r="JP18" s="390"/>
      <c r="JQ18" s="390"/>
      <c r="JR18" s="390"/>
      <c r="JS18" s="390"/>
      <c r="JT18" s="390"/>
      <c r="JU18" s="390"/>
      <c r="JV18" s="390"/>
      <c r="JW18" s="390"/>
      <c r="JX18" s="390"/>
      <c r="JY18" s="390"/>
      <c r="JZ18" s="390"/>
      <c r="KA18" s="390"/>
      <c r="KB18" s="390"/>
      <c r="KC18" s="390"/>
      <c r="KD18" s="390"/>
      <c r="KE18" s="390"/>
      <c r="KF18" s="390"/>
      <c r="KG18" s="390"/>
      <c r="KH18" s="390"/>
      <c r="KI18" s="390"/>
      <c r="KJ18" s="390"/>
      <c r="KK18" s="390"/>
      <c r="KL18" s="390"/>
      <c r="KM18" s="390"/>
      <c r="KN18" s="390"/>
      <c r="KO18" s="390"/>
      <c r="KP18" s="390"/>
      <c r="KQ18" s="390"/>
      <c r="KR18" s="390"/>
      <c r="KS18" s="390"/>
      <c r="KT18" s="390"/>
      <c r="KU18" s="390"/>
      <c r="KV18" s="390"/>
      <c r="KW18" s="390"/>
      <c r="KX18" s="390"/>
      <c r="KY18" s="390"/>
      <c r="KZ18" s="390"/>
      <c r="LA18" s="390"/>
      <c r="LB18" s="390"/>
      <c r="LC18" s="390"/>
      <c r="LD18" s="390"/>
      <c r="LE18" s="390"/>
      <c r="LF18" s="390"/>
      <c r="LG18" s="390"/>
      <c r="LH18" s="390"/>
      <c r="LI18" s="390"/>
      <c r="LJ18" s="390"/>
      <c r="LK18" s="390"/>
      <c r="LL18" s="390"/>
      <c r="LM18" s="390"/>
      <c r="LN18" s="390"/>
      <c r="LO18" s="390"/>
      <c r="LP18" s="390"/>
      <c r="LQ18" s="390"/>
      <c r="LR18" s="390"/>
      <c r="LS18" s="390"/>
      <c r="LT18" s="390"/>
      <c r="LU18" s="390"/>
      <c r="LV18" s="390"/>
      <c r="LW18" s="390"/>
      <c r="LX18" s="390"/>
      <c r="LY18" s="390"/>
      <c r="LZ18" s="390"/>
      <c r="MA18" s="390"/>
      <c r="MB18" s="390"/>
      <c r="MC18" s="390"/>
      <c r="MD18" s="390"/>
      <c r="ME18" s="390"/>
      <c r="MF18" s="390"/>
      <c r="MG18" s="390"/>
      <c r="MH18" s="390"/>
      <c r="MI18" s="390"/>
      <c r="MJ18" s="390"/>
      <c r="MK18" s="390"/>
      <c r="ML18" s="390"/>
      <c r="MM18" s="390"/>
      <c r="MN18" s="390"/>
      <c r="MO18" s="390"/>
      <c r="MP18" s="390"/>
      <c r="MQ18" s="390"/>
      <c r="MR18" s="390"/>
      <c r="MS18" s="390"/>
      <c r="MT18" s="390"/>
      <c r="MU18" s="390"/>
      <c r="MV18" s="390"/>
      <c r="MW18" s="390"/>
      <c r="MX18" s="390"/>
      <c r="MY18" s="390"/>
      <c r="MZ18" s="390"/>
      <c r="NA18" s="390"/>
      <c r="NB18" s="390"/>
      <c r="NC18" s="390"/>
      <c r="ND18" s="390"/>
      <c r="NE18" s="390"/>
      <c r="NF18" s="390"/>
      <c r="NG18" s="390"/>
      <c r="NH18" s="390"/>
      <c r="NI18" s="390"/>
      <c r="NJ18" s="390"/>
      <c r="NK18" s="390"/>
      <c r="NL18" s="390"/>
      <c r="NM18" s="390"/>
      <c r="NN18" s="390"/>
      <c r="NO18" s="390"/>
      <c r="NP18" s="390"/>
      <c r="NQ18" s="390"/>
      <c r="NR18" s="390"/>
      <c r="NS18" s="390"/>
      <c r="NT18" s="390"/>
      <c r="NU18" s="390"/>
      <c r="NV18" s="390"/>
      <c r="NW18" s="390"/>
      <c r="NX18" s="390"/>
      <c r="NY18" s="390"/>
      <c r="NZ18" s="390"/>
      <c r="OA18" s="390"/>
      <c r="OB18" s="390"/>
      <c r="OC18" s="390"/>
      <c r="OD18" s="390"/>
      <c r="OE18" s="390"/>
      <c r="OF18" s="390"/>
      <c r="OG18" s="390"/>
      <c r="OH18" s="390"/>
      <c r="OI18" s="390"/>
      <c r="OJ18" s="390"/>
      <c r="OK18" s="390"/>
      <c r="OL18" s="390"/>
      <c r="OM18" s="390"/>
      <c r="ON18" s="390"/>
      <c r="OO18" s="390"/>
      <c r="OP18" s="390"/>
      <c r="OQ18" s="390"/>
      <c r="OR18" s="390"/>
      <c r="OS18" s="390"/>
      <c r="OT18" s="390"/>
      <c r="OU18" s="390"/>
      <c r="OV18" s="390"/>
      <c r="OW18" s="390"/>
      <c r="OX18" s="390"/>
      <c r="OY18" s="390"/>
      <c r="OZ18" s="390"/>
      <c r="PA18" s="390"/>
      <c r="PB18" s="390"/>
      <c r="PC18" s="390"/>
      <c r="PD18" s="390"/>
      <c r="PE18" s="390"/>
      <c r="PF18" s="390"/>
      <c r="PG18" s="390"/>
      <c r="PH18" s="390"/>
      <c r="PI18" s="390"/>
      <c r="PJ18" s="390"/>
      <c r="PK18" s="390"/>
      <c r="PL18" s="390"/>
      <c r="PM18" s="390"/>
      <c r="PN18" s="390"/>
      <c r="PO18" s="390"/>
      <c r="PP18" s="390"/>
      <c r="PQ18" s="390"/>
      <c r="PR18" s="390"/>
      <c r="PS18" s="390"/>
      <c r="PT18" s="390"/>
      <c r="PU18" s="390"/>
      <c r="PV18" s="390"/>
      <c r="PW18" s="390"/>
      <c r="PX18" s="390"/>
      <c r="PY18" s="390"/>
      <c r="PZ18" s="390"/>
      <c r="QA18" s="390"/>
      <c r="QB18" s="390"/>
      <c r="QC18" s="390"/>
      <c r="QD18" s="390"/>
      <c r="QE18" s="390"/>
      <c r="QF18" s="390"/>
      <c r="QG18" s="390"/>
      <c r="QH18" s="390"/>
      <c r="QI18" s="390"/>
      <c r="QJ18" s="390"/>
      <c r="QK18" s="390"/>
      <c r="QL18" s="390"/>
      <c r="QM18" s="390"/>
      <c r="QN18" s="390"/>
      <c r="QO18" s="390"/>
      <c r="QP18" s="390"/>
      <c r="QQ18" s="390"/>
      <c r="QR18" s="390"/>
      <c r="QS18" s="390"/>
      <c r="QT18" s="390"/>
      <c r="QU18" s="390"/>
      <c r="QV18" s="390"/>
      <c r="QW18" s="390"/>
      <c r="QX18" s="390"/>
      <c r="QY18" s="390"/>
      <c r="QZ18" s="390"/>
      <c r="RA18" s="390"/>
      <c r="RB18" s="390"/>
      <c r="RC18" s="390"/>
      <c r="RD18" s="390"/>
      <c r="RE18" s="390"/>
      <c r="RF18" s="390"/>
      <c r="RG18" s="390"/>
      <c r="RH18" s="390"/>
      <c r="RI18" s="390"/>
      <c r="RJ18" s="390"/>
      <c r="RK18" s="390"/>
      <c r="RL18" s="390"/>
      <c r="RM18" s="390"/>
      <c r="RN18" s="390"/>
      <c r="RO18" s="390"/>
      <c r="RP18" s="390"/>
      <c r="RQ18" s="390"/>
      <c r="RR18" s="390"/>
      <c r="RS18" s="390"/>
      <c r="RT18" s="390"/>
      <c r="RU18" s="390"/>
      <c r="RV18" s="390"/>
      <c r="RW18" s="390"/>
      <c r="RX18" s="390"/>
      <c r="RY18" s="390"/>
      <c r="RZ18" s="390"/>
      <c r="SA18" s="390"/>
      <c r="SB18" s="390"/>
      <c r="SC18" s="390"/>
      <c r="SD18" s="390"/>
      <c r="SE18" s="390"/>
      <c r="SF18" s="390"/>
      <c r="SG18" s="390"/>
      <c r="SH18" s="390"/>
      <c r="SI18" s="390"/>
      <c r="SJ18" s="390"/>
      <c r="SK18" s="390"/>
      <c r="SL18" s="390"/>
      <c r="SM18" s="390"/>
      <c r="SN18" s="390"/>
      <c r="SO18" s="390"/>
      <c r="SP18" s="390"/>
      <c r="SQ18" s="390"/>
      <c r="SR18" s="390"/>
      <c r="SS18" s="390"/>
      <c r="ST18" s="390"/>
      <c r="SU18" s="390"/>
      <c r="SV18" s="390"/>
      <c r="SW18" s="390"/>
      <c r="SX18" s="390"/>
      <c r="SY18" s="390"/>
      <c r="SZ18" s="390"/>
      <c r="TA18" s="390"/>
      <c r="TB18" s="390"/>
      <c r="TC18" s="390"/>
      <c r="TD18" s="390"/>
      <c r="TE18" s="390"/>
      <c r="TF18" s="390"/>
      <c r="TG18" s="390"/>
      <c r="TH18" s="390"/>
      <c r="TI18" s="390"/>
      <c r="TJ18" s="390"/>
      <c r="TK18" s="390"/>
      <c r="TL18" s="390"/>
      <c r="TM18" s="390"/>
      <c r="TN18" s="390"/>
      <c r="TO18" s="390"/>
      <c r="TP18" s="390"/>
      <c r="TQ18" s="390"/>
      <c r="TR18" s="390"/>
      <c r="TS18" s="390"/>
      <c r="TT18" s="390"/>
      <c r="TU18" s="390"/>
      <c r="TV18" s="390"/>
      <c r="TW18" s="390"/>
      <c r="TX18" s="390"/>
      <c r="TY18" s="390"/>
      <c r="TZ18" s="390"/>
      <c r="UA18" s="390"/>
      <c r="UB18" s="390"/>
      <c r="UC18" s="390"/>
      <c r="UD18" s="390"/>
      <c r="UE18" s="390"/>
      <c r="UF18" s="390"/>
      <c r="UG18" s="390"/>
      <c r="UH18" s="390"/>
      <c r="UI18" s="390"/>
      <c r="UJ18" s="390"/>
      <c r="UK18" s="390"/>
      <c r="UL18" s="390"/>
      <c r="UM18" s="390"/>
      <c r="UN18" s="390"/>
      <c r="UO18" s="390"/>
      <c r="UP18" s="390"/>
      <c r="UQ18" s="390"/>
      <c r="UR18" s="390"/>
      <c r="US18" s="390"/>
      <c r="UT18" s="390"/>
      <c r="UU18" s="390"/>
      <c r="UV18" s="390"/>
      <c r="UW18" s="390"/>
      <c r="UX18" s="390"/>
      <c r="UY18" s="390"/>
      <c r="UZ18" s="390"/>
      <c r="VA18" s="390"/>
      <c r="VB18" s="390"/>
      <c r="VC18" s="390"/>
      <c r="VD18" s="390"/>
      <c r="VE18" s="390"/>
      <c r="VF18" s="390"/>
      <c r="VG18" s="390"/>
      <c r="VH18" s="390"/>
      <c r="VI18" s="390"/>
      <c r="VJ18" s="390"/>
      <c r="VK18" s="390"/>
      <c r="VL18" s="390"/>
      <c r="VM18" s="390"/>
      <c r="VN18" s="390"/>
      <c r="VO18" s="390"/>
      <c r="VP18" s="390"/>
      <c r="VQ18" s="390"/>
      <c r="VR18" s="390"/>
      <c r="VS18" s="390"/>
      <c r="VT18" s="390"/>
      <c r="VU18" s="390"/>
      <c r="VV18" s="390"/>
      <c r="VW18" s="390"/>
      <c r="VX18" s="390"/>
      <c r="VY18" s="390"/>
      <c r="VZ18" s="390"/>
      <c r="WA18" s="390"/>
      <c r="WB18" s="390"/>
      <c r="WC18" s="390"/>
      <c r="WD18" s="390"/>
      <c r="WE18" s="390"/>
      <c r="WF18" s="390"/>
      <c r="WG18" s="390"/>
      <c r="WH18" s="390"/>
      <c r="WI18" s="390"/>
      <c r="WJ18" s="390"/>
      <c r="WK18" s="390"/>
      <c r="WL18" s="390"/>
      <c r="WM18" s="390"/>
      <c r="WN18" s="390"/>
      <c r="WO18" s="390"/>
      <c r="WP18" s="390"/>
      <c r="WQ18" s="390"/>
      <c r="WR18" s="390"/>
      <c r="WS18" s="390"/>
      <c r="WT18" s="390"/>
      <c r="WU18" s="390"/>
      <c r="WV18" s="390"/>
      <c r="WW18" s="390"/>
      <c r="WX18" s="390"/>
      <c r="WY18" s="390"/>
      <c r="WZ18" s="390"/>
      <c r="XA18" s="390"/>
      <c r="XB18" s="390"/>
      <c r="XC18" s="390"/>
      <c r="XD18" s="390"/>
      <c r="XE18" s="390"/>
      <c r="XF18" s="390"/>
      <c r="XG18" s="389"/>
    </row>
    <row r="19" spans="1:631" s="400" customFormat="1">
      <c r="A19" s="389"/>
      <c r="B19" s="526" t="s">
        <v>206</v>
      </c>
      <c r="C19" s="513" t="s">
        <v>229</v>
      </c>
      <c r="D19" s="513">
        <v>30</v>
      </c>
      <c r="E19" s="329">
        <f t="shared" si="0"/>
        <v>0.27015298864635928</v>
      </c>
      <c r="F19" s="509" t="s">
        <v>29</v>
      </c>
      <c r="G19" s="640">
        <v>13170</v>
      </c>
      <c r="H19" s="510">
        <v>2.1800000000000002</v>
      </c>
      <c r="I19" s="578">
        <v>2.4300000000000002</v>
      </c>
      <c r="J19" s="578">
        <v>2.4300000000000002</v>
      </c>
      <c r="K19" s="393">
        <f t="shared" si="5"/>
        <v>0</v>
      </c>
      <c r="L19" s="394">
        <f t="shared" si="1"/>
        <v>28710.600000000002</v>
      </c>
      <c r="M19" s="853">
        <v>0</v>
      </c>
      <c r="N19" s="393">
        <v>6400.6200000000008</v>
      </c>
      <c r="O19" s="395">
        <f t="shared" si="6"/>
        <v>38403.72</v>
      </c>
      <c r="P19" s="395">
        <f t="shared" si="2"/>
        <v>0</v>
      </c>
      <c r="Q19" s="395">
        <f t="shared" si="7"/>
        <v>32003.100000000002</v>
      </c>
      <c r="R19" s="395"/>
      <c r="S19" s="396">
        <f t="shared" si="8"/>
        <v>38403.72</v>
      </c>
      <c r="T19" s="395">
        <f t="shared" si="9"/>
        <v>32003.100000000002</v>
      </c>
      <c r="U19" s="827">
        <v>0</v>
      </c>
      <c r="V19" s="396">
        <f t="shared" si="10"/>
        <v>35624.972170686458</v>
      </c>
      <c r="W19" s="395">
        <f t="shared" si="11"/>
        <v>29687.47680890538</v>
      </c>
      <c r="X19" s="395">
        <f t="shared" si="12"/>
        <v>0</v>
      </c>
      <c r="Y19" s="397">
        <f t="shared" si="3"/>
        <v>1.8464316488235326</v>
      </c>
      <c r="Z19" s="396">
        <f t="shared" si="4"/>
        <v>53012.160496712917</v>
      </c>
      <c r="AA19" s="398">
        <f t="shared" si="13"/>
        <v>1.4880618079565344</v>
      </c>
      <c r="AB19" s="399">
        <f t="shared" si="14"/>
        <v>1.9642415865026257</v>
      </c>
      <c r="AC19" s="398">
        <v>1.2337971004906017</v>
      </c>
      <c r="AD19" s="398">
        <v>1.357176810539662</v>
      </c>
      <c r="AE19" s="390"/>
      <c r="AF19" s="390"/>
      <c r="AG19" s="390"/>
      <c r="AH19" s="390"/>
      <c r="AI19" s="390"/>
      <c r="AJ19" s="390"/>
      <c r="AK19" s="390"/>
      <c r="AL19" s="390"/>
      <c r="AM19" s="390"/>
      <c r="AN19" s="390"/>
      <c r="AO19" s="390"/>
      <c r="AP19" s="390"/>
      <c r="AQ19" s="390"/>
      <c r="AR19" s="390"/>
      <c r="AS19" s="390"/>
      <c r="AT19" s="390"/>
      <c r="AU19" s="390"/>
      <c r="AV19" s="390"/>
      <c r="AW19" s="390"/>
      <c r="AX19" s="390"/>
      <c r="AY19" s="390"/>
      <c r="AZ19" s="390"/>
      <c r="BA19" s="390"/>
      <c r="BB19" s="390"/>
      <c r="BC19" s="390"/>
      <c r="BD19" s="390"/>
      <c r="BE19" s="390"/>
      <c r="BF19" s="390"/>
      <c r="BG19" s="390"/>
      <c r="BH19" s="390"/>
      <c r="BI19" s="390"/>
      <c r="BJ19" s="390"/>
      <c r="BK19" s="390"/>
      <c r="BL19" s="390"/>
      <c r="BM19" s="390"/>
      <c r="BN19" s="390"/>
      <c r="BO19" s="390"/>
      <c r="BP19" s="390"/>
      <c r="BQ19" s="390"/>
      <c r="BR19" s="390"/>
      <c r="BS19" s="390"/>
      <c r="BT19" s="390"/>
      <c r="BU19" s="390"/>
      <c r="BV19" s="390"/>
      <c r="BW19" s="390"/>
      <c r="BX19" s="390"/>
      <c r="BY19" s="390"/>
      <c r="BZ19" s="390"/>
      <c r="CA19" s="390"/>
      <c r="CB19" s="390"/>
      <c r="CC19" s="390"/>
      <c r="CD19" s="390"/>
      <c r="CE19" s="390"/>
      <c r="CF19" s="390"/>
      <c r="CG19" s="390"/>
      <c r="CH19" s="390"/>
      <c r="CI19" s="390"/>
      <c r="CJ19" s="390"/>
      <c r="CK19" s="390"/>
      <c r="CL19" s="390"/>
      <c r="CM19" s="390"/>
      <c r="CN19" s="390"/>
      <c r="CO19" s="390"/>
      <c r="CP19" s="390"/>
      <c r="CQ19" s="390"/>
      <c r="CR19" s="390"/>
      <c r="CS19" s="390"/>
      <c r="CT19" s="390"/>
      <c r="CU19" s="390"/>
      <c r="CV19" s="390"/>
      <c r="CW19" s="390"/>
      <c r="CX19" s="390"/>
      <c r="CY19" s="390"/>
      <c r="CZ19" s="390"/>
      <c r="DA19" s="390"/>
      <c r="DB19" s="390"/>
      <c r="DC19" s="390"/>
      <c r="DD19" s="390"/>
      <c r="DE19" s="390"/>
      <c r="DF19" s="390"/>
      <c r="DG19" s="390"/>
      <c r="DH19" s="390"/>
      <c r="DI19" s="390"/>
      <c r="DJ19" s="390"/>
      <c r="DK19" s="390"/>
      <c r="DL19" s="390"/>
      <c r="DM19" s="390"/>
      <c r="DN19" s="390"/>
      <c r="DO19" s="390"/>
      <c r="DP19" s="390"/>
      <c r="DQ19" s="390"/>
      <c r="DR19" s="390"/>
      <c r="DS19" s="390"/>
      <c r="DT19" s="390"/>
      <c r="DU19" s="390"/>
      <c r="DV19" s="390"/>
      <c r="DW19" s="390"/>
      <c r="DX19" s="390"/>
      <c r="DY19" s="390"/>
      <c r="DZ19" s="390"/>
      <c r="EA19" s="390"/>
      <c r="EB19" s="390"/>
      <c r="EC19" s="390"/>
      <c r="ED19" s="390"/>
      <c r="EE19" s="390"/>
      <c r="EF19" s="390"/>
      <c r="EG19" s="390"/>
      <c r="EH19" s="390"/>
      <c r="EI19" s="390"/>
      <c r="EJ19" s="390"/>
      <c r="EK19" s="390"/>
      <c r="EL19" s="390"/>
      <c r="EM19" s="390"/>
      <c r="EN19" s="390"/>
      <c r="EO19" s="390"/>
      <c r="EP19" s="390"/>
      <c r="EQ19" s="390"/>
      <c r="ER19" s="390"/>
      <c r="ES19" s="390"/>
      <c r="ET19" s="390"/>
      <c r="EU19" s="390"/>
      <c r="EV19" s="390"/>
      <c r="EW19" s="390"/>
      <c r="EX19" s="390"/>
      <c r="EY19" s="390"/>
      <c r="EZ19" s="390"/>
      <c r="FA19" s="390"/>
      <c r="FB19" s="390"/>
      <c r="FC19" s="390"/>
      <c r="FD19" s="390"/>
      <c r="FE19" s="390"/>
      <c r="FF19" s="390"/>
      <c r="FG19" s="390"/>
      <c r="FH19" s="390"/>
      <c r="FI19" s="390"/>
      <c r="FJ19" s="390"/>
      <c r="FK19" s="390"/>
      <c r="FL19" s="390"/>
      <c r="FM19" s="390"/>
      <c r="FN19" s="390"/>
      <c r="FO19" s="390"/>
      <c r="FP19" s="390"/>
      <c r="FQ19" s="390"/>
      <c r="FR19" s="390"/>
      <c r="FS19" s="390"/>
      <c r="FT19" s="390"/>
      <c r="FU19" s="390"/>
      <c r="FV19" s="390"/>
      <c r="FW19" s="390"/>
      <c r="FX19" s="390"/>
      <c r="FY19" s="390"/>
      <c r="FZ19" s="390"/>
      <c r="GA19" s="390"/>
      <c r="GB19" s="390"/>
      <c r="GC19" s="390"/>
      <c r="GD19" s="390"/>
      <c r="GE19" s="390"/>
      <c r="GF19" s="390"/>
      <c r="GG19" s="390"/>
      <c r="GH19" s="390"/>
      <c r="GI19" s="390"/>
      <c r="GJ19" s="390"/>
      <c r="GK19" s="390"/>
      <c r="GL19" s="390"/>
      <c r="GM19" s="390"/>
      <c r="GN19" s="390"/>
      <c r="GO19" s="390"/>
      <c r="GP19" s="390"/>
      <c r="GQ19" s="390"/>
      <c r="GR19" s="390"/>
      <c r="GS19" s="390"/>
      <c r="GT19" s="390"/>
      <c r="GU19" s="390"/>
      <c r="GV19" s="390"/>
      <c r="GW19" s="390"/>
      <c r="GX19" s="390"/>
      <c r="GY19" s="390"/>
      <c r="GZ19" s="390"/>
      <c r="HA19" s="390"/>
      <c r="HB19" s="390"/>
      <c r="HC19" s="390"/>
      <c r="HD19" s="390"/>
      <c r="HE19" s="390"/>
      <c r="HF19" s="390"/>
      <c r="HG19" s="390"/>
      <c r="HH19" s="390"/>
      <c r="HI19" s="390"/>
      <c r="HJ19" s="390"/>
      <c r="HK19" s="390"/>
      <c r="HL19" s="390"/>
      <c r="HM19" s="390"/>
      <c r="HN19" s="390"/>
      <c r="HO19" s="390"/>
      <c r="HP19" s="390"/>
      <c r="HQ19" s="390"/>
      <c r="HR19" s="390"/>
      <c r="HS19" s="390"/>
      <c r="HT19" s="390"/>
      <c r="HU19" s="390"/>
      <c r="HV19" s="390"/>
      <c r="HW19" s="390"/>
      <c r="HX19" s="390"/>
      <c r="HY19" s="390"/>
      <c r="HZ19" s="390"/>
      <c r="IA19" s="390"/>
      <c r="IB19" s="390"/>
      <c r="IC19" s="390"/>
      <c r="ID19" s="390"/>
      <c r="IE19" s="390"/>
      <c r="IF19" s="390"/>
      <c r="IG19" s="390"/>
      <c r="IH19" s="390"/>
      <c r="II19" s="390"/>
      <c r="IJ19" s="390"/>
      <c r="IK19" s="390"/>
      <c r="IL19" s="390"/>
      <c r="IM19" s="390"/>
      <c r="IN19" s="390"/>
      <c r="IO19" s="390"/>
      <c r="IP19" s="390"/>
      <c r="IQ19" s="390"/>
      <c r="IR19" s="390"/>
      <c r="IS19" s="390"/>
      <c r="IT19" s="390"/>
      <c r="IU19" s="390"/>
      <c r="IV19" s="390"/>
      <c r="IW19" s="390"/>
      <c r="IX19" s="390"/>
      <c r="IY19" s="390"/>
      <c r="IZ19" s="390"/>
      <c r="JA19" s="390"/>
      <c r="JB19" s="390"/>
      <c r="JC19" s="390"/>
      <c r="JD19" s="390"/>
      <c r="JE19" s="390"/>
      <c r="JF19" s="390"/>
      <c r="JG19" s="390"/>
      <c r="JH19" s="390"/>
      <c r="JI19" s="390"/>
      <c r="JJ19" s="390"/>
      <c r="JK19" s="390"/>
      <c r="JL19" s="390"/>
      <c r="JM19" s="390"/>
      <c r="JN19" s="390"/>
      <c r="JO19" s="390"/>
      <c r="JP19" s="390"/>
      <c r="JQ19" s="390"/>
      <c r="JR19" s="390"/>
      <c r="JS19" s="390"/>
      <c r="JT19" s="390"/>
      <c r="JU19" s="390"/>
      <c r="JV19" s="390"/>
      <c r="JW19" s="390"/>
      <c r="JX19" s="390"/>
      <c r="JY19" s="390"/>
      <c r="JZ19" s="390"/>
      <c r="KA19" s="390"/>
      <c r="KB19" s="390"/>
      <c r="KC19" s="390"/>
      <c r="KD19" s="390"/>
      <c r="KE19" s="390"/>
      <c r="KF19" s="390"/>
      <c r="KG19" s="390"/>
      <c r="KH19" s="390"/>
      <c r="KI19" s="390"/>
      <c r="KJ19" s="390"/>
      <c r="KK19" s="390"/>
      <c r="KL19" s="390"/>
      <c r="KM19" s="390"/>
      <c r="KN19" s="390"/>
      <c r="KO19" s="390"/>
      <c r="KP19" s="390"/>
      <c r="KQ19" s="390"/>
      <c r="KR19" s="390"/>
      <c r="KS19" s="390"/>
      <c r="KT19" s="390"/>
      <c r="KU19" s="390"/>
      <c r="KV19" s="390"/>
      <c r="KW19" s="390"/>
      <c r="KX19" s="390"/>
      <c r="KY19" s="390"/>
      <c r="KZ19" s="390"/>
      <c r="LA19" s="390"/>
      <c r="LB19" s="390"/>
      <c r="LC19" s="390"/>
      <c r="LD19" s="390"/>
      <c r="LE19" s="390"/>
      <c r="LF19" s="390"/>
      <c r="LG19" s="390"/>
      <c r="LH19" s="390"/>
      <c r="LI19" s="390"/>
      <c r="LJ19" s="390"/>
      <c r="LK19" s="390"/>
      <c r="LL19" s="390"/>
      <c r="LM19" s="390"/>
      <c r="LN19" s="390"/>
      <c r="LO19" s="390"/>
      <c r="LP19" s="390"/>
      <c r="LQ19" s="390"/>
      <c r="LR19" s="390"/>
      <c r="LS19" s="390"/>
      <c r="LT19" s="390"/>
      <c r="LU19" s="390"/>
      <c r="LV19" s="390"/>
      <c r="LW19" s="390"/>
      <c r="LX19" s="390"/>
      <c r="LY19" s="390"/>
      <c r="LZ19" s="390"/>
      <c r="MA19" s="390"/>
      <c r="MB19" s="390"/>
      <c r="MC19" s="390"/>
      <c r="MD19" s="390"/>
      <c r="ME19" s="390"/>
      <c r="MF19" s="390"/>
      <c r="MG19" s="390"/>
      <c r="MH19" s="390"/>
      <c r="MI19" s="390"/>
      <c r="MJ19" s="390"/>
      <c r="MK19" s="390"/>
      <c r="ML19" s="390"/>
      <c r="MM19" s="390"/>
      <c r="MN19" s="390"/>
      <c r="MO19" s="390"/>
      <c r="MP19" s="390"/>
      <c r="MQ19" s="390"/>
      <c r="MR19" s="390"/>
      <c r="MS19" s="390"/>
      <c r="MT19" s="390"/>
      <c r="MU19" s="390"/>
      <c r="MV19" s="390"/>
      <c r="MW19" s="390"/>
      <c r="MX19" s="390"/>
      <c r="MY19" s="390"/>
      <c r="MZ19" s="390"/>
      <c r="NA19" s="390"/>
      <c r="NB19" s="390"/>
      <c r="NC19" s="390"/>
      <c r="ND19" s="390"/>
      <c r="NE19" s="390"/>
      <c r="NF19" s="390"/>
      <c r="NG19" s="390"/>
      <c r="NH19" s="390"/>
      <c r="NI19" s="390"/>
      <c r="NJ19" s="390"/>
      <c r="NK19" s="390"/>
      <c r="NL19" s="390"/>
      <c r="NM19" s="390"/>
      <c r="NN19" s="390"/>
      <c r="NO19" s="390"/>
      <c r="NP19" s="390"/>
      <c r="NQ19" s="390"/>
      <c r="NR19" s="390"/>
      <c r="NS19" s="390"/>
      <c r="NT19" s="390"/>
      <c r="NU19" s="390"/>
      <c r="NV19" s="390"/>
      <c r="NW19" s="390"/>
      <c r="NX19" s="390"/>
      <c r="NY19" s="390"/>
      <c r="NZ19" s="390"/>
      <c r="OA19" s="390"/>
      <c r="OB19" s="390"/>
      <c r="OC19" s="390"/>
      <c r="OD19" s="390"/>
      <c r="OE19" s="390"/>
      <c r="OF19" s="390"/>
      <c r="OG19" s="390"/>
      <c r="OH19" s="390"/>
      <c r="OI19" s="390"/>
      <c r="OJ19" s="390"/>
      <c r="OK19" s="390"/>
      <c r="OL19" s="390"/>
      <c r="OM19" s="390"/>
      <c r="ON19" s="390"/>
      <c r="OO19" s="390"/>
      <c r="OP19" s="390"/>
      <c r="OQ19" s="390"/>
      <c r="OR19" s="390"/>
      <c r="OS19" s="390"/>
      <c r="OT19" s="390"/>
      <c r="OU19" s="390"/>
      <c r="OV19" s="390"/>
      <c r="OW19" s="390"/>
      <c r="OX19" s="390"/>
      <c r="OY19" s="390"/>
      <c r="OZ19" s="390"/>
      <c r="PA19" s="390"/>
      <c r="PB19" s="390"/>
      <c r="PC19" s="390"/>
      <c r="PD19" s="390"/>
      <c r="PE19" s="390"/>
      <c r="PF19" s="390"/>
      <c r="PG19" s="390"/>
      <c r="PH19" s="390"/>
      <c r="PI19" s="390"/>
      <c r="PJ19" s="390"/>
      <c r="PK19" s="390"/>
      <c r="PL19" s="390"/>
      <c r="PM19" s="390"/>
      <c r="PN19" s="390"/>
      <c r="PO19" s="390"/>
      <c r="PP19" s="390"/>
      <c r="PQ19" s="390"/>
      <c r="PR19" s="390"/>
      <c r="PS19" s="390"/>
      <c r="PT19" s="390"/>
      <c r="PU19" s="390"/>
      <c r="PV19" s="390"/>
      <c r="PW19" s="390"/>
      <c r="PX19" s="390"/>
      <c r="PY19" s="390"/>
      <c r="PZ19" s="390"/>
      <c r="QA19" s="390"/>
      <c r="QB19" s="390"/>
      <c r="QC19" s="390"/>
      <c r="QD19" s="390"/>
      <c r="QE19" s="390"/>
      <c r="QF19" s="390"/>
      <c r="QG19" s="390"/>
      <c r="QH19" s="390"/>
      <c r="QI19" s="390"/>
      <c r="QJ19" s="390"/>
      <c r="QK19" s="390"/>
      <c r="QL19" s="390"/>
      <c r="QM19" s="390"/>
      <c r="QN19" s="390"/>
      <c r="QO19" s="390"/>
      <c r="QP19" s="390"/>
      <c r="QQ19" s="390"/>
      <c r="QR19" s="390"/>
      <c r="QS19" s="390"/>
      <c r="QT19" s="390"/>
      <c r="QU19" s="390"/>
      <c r="QV19" s="390"/>
      <c r="QW19" s="390"/>
      <c r="QX19" s="390"/>
      <c r="QY19" s="390"/>
      <c r="QZ19" s="390"/>
      <c r="RA19" s="390"/>
      <c r="RB19" s="390"/>
      <c r="RC19" s="390"/>
      <c r="RD19" s="390"/>
      <c r="RE19" s="390"/>
      <c r="RF19" s="390"/>
      <c r="RG19" s="390"/>
      <c r="RH19" s="390"/>
      <c r="RI19" s="390"/>
      <c r="RJ19" s="390"/>
      <c r="RK19" s="390"/>
      <c r="RL19" s="390"/>
      <c r="RM19" s="390"/>
      <c r="RN19" s="390"/>
      <c r="RO19" s="390"/>
      <c r="RP19" s="390"/>
      <c r="RQ19" s="390"/>
      <c r="RR19" s="390"/>
      <c r="RS19" s="390"/>
      <c r="RT19" s="390"/>
      <c r="RU19" s="390"/>
      <c r="RV19" s="390"/>
      <c r="RW19" s="390"/>
      <c r="RX19" s="390"/>
      <c r="RY19" s="390"/>
      <c r="RZ19" s="390"/>
      <c r="SA19" s="390"/>
      <c r="SB19" s="390"/>
      <c r="SC19" s="390"/>
      <c r="SD19" s="390"/>
      <c r="SE19" s="390"/>
      <c r="SF19" s="390"/>
      <c r="SG19" s="390"/>
      <c r="SH19" s="390"/>
      <c r="SI19" s="390"/>
      <c r="SJ19" s="390"/>
      <c r="SK19" s="390"/>
      <c r="SL19" s="390"/>
      <c r="SM19" s="390"/>
      <c r="SN19" s="390"/>
      <c r="SO19" s="390"/>
      <c r="SP19" s="390"/>
      <c r="SQ19" s="390"/>
      <c r="SR19" s="390"/>
      <c r="SS19" s="390"/>
      <c r="ST19" s="390"/>
      <c r="SU19" s="390"/>
      <c r="SV19" s="390"/>
      <c r="SW19" s="390"/>
      <c r="SX19" s="390"/>
      <c r="SY19" s="390"/>
      <c r="SZ19" s="390"/>
      <c r="TA19" s="390"/>
      <c r="TB19" s="390"/>
      <c r="TC19" s="390"/>
      <c r="TD19" s="390"/>
      <c r="TE19" s="390"/>
      <c r="TF19" s="390"/>
      <c r="TG19" s="390"/>
      <c r="TH19" s="390"/>
      <c r="TI19" s="390"/>
      <c r="TJ19" s="390"/>
      <c r="TK19" s="390"/>
      <c r="TL19" s="390"/>
      <c r="TM19" s="390"/>
      <c r="TN19" s="390"/>
      <c r="TO19" s="390"/>
      <c r="TP19" s="390"/>
      <c r="TQ19" s="390"/>
      <c r="TR19" s="390"/>
      <c r="TS19" s="390"/>
      <c r="TT19" s="390"/>
      <c r="TU19" s="390"/>
      <c r="TV19" s="390"/>
      <c r="TW19" s="390"/>
      <c r="TX19" s="390"/>
      <c r="TY19" s="390"/>
      <c r="TZ19" s="390"/>
      <c r="UA19" s="390"/>
      <c r="UB19" s="390"/>
      <c r="UC19" s="390"/>
      <c r="UD19" s="390"/>
      <c r="UE19" s="390"/>
      <c r="UF19" s="390"/>
      <c r="UG19" s="390"/>
      <c r="UH19" s="390"/>
      <c r="UI19" s="390"/>
      <c r="UJ19" s="390"/>
      <c r="UK19" s="390"/>
      <c r="UL19" s="390"/>
      <c r="UM19" s="390"/>
      <c r="UN19" s="390"/>
      <c r="UO19" s="390"/>
      <c r="UP19" s="390"/>
      <c r="UQ19" s="390"/>
      <c r="UR19" s="390"/>
      <c r="US19" s="390"/>
      <c r="UT19" s="390"/>
      <c r="UU19" s="390"/>
      <c r="UV19" s="390"/>
      <c r="UW19" s="390"/>
      <c r="UX19" s="390"/>
      <c r="UY19" s="390"/>
      <c r="UZ19" s="390"/>
      <c r="VA19" s="390"/>
      <c r="VB19" s="390"/>
      <c r="VC19" s="390"/>
      <c r="VD19" s="390"/>
      <c r="VE19" s="390"/>
      <c r="VF19" s="390"/>
      <c r="VG19" s="390"/>
      <c r="VH19" s="390"/>
      <c r="VI19" s="390"/>
      <c r="VJ19" s="390"/>
      <c r="VK19" s="390"/>
      <c r="VL19" s="390"/>
      <c r="VM19" s="390"/>
      <c r="VN19" s="390"/>
      <c r="VO19" s="390"/>
      <c r="VP19" s="390"/>
      <c r="VQ19" s="390"/>
      <c r="VR19" s="390"/>
      <c r="VS19" s="390"/>
      <c r="VT19" s="390"/>
      <c r="VU19" s="390"/>
      <c r="VV19" s="390"/>
      <c r="VW19" s="390"/>
      <c r="VX19" s="390"/>
      <c r="VY19" s="390"/>
      <c r="VZ19" s="390"/>
      <c r="WA19" s="390"/>
      <c r="WB19" s="390"/>
      <c r="WC19" s="390"/>
      <c r="WD19" s="390"/>
      <c r="WE19" s="390"/>
      <c r="WF19" s="390"/>
      <c r="WG19" s="390"/>
      <c r="WH19" s="390"/>
      <c r="WI19" s="390"/>
      <c r="WJ19" s="390"/>
      <c r="WK19" s="390"/>
      <c r="WL19" s="390"/>
      <c r="WM19" s="390"/>
      <c r="WN19" s="390"/>
      <c r="WO19" s="390"/>
      <c r="WP19" s="390"/>
      <c r="WQ19" s="390"/>
      <c r="WR19" s="390"/>
      <c r="WS19" s="390"/>
      <c r="WT19" s="390"/>
      <c r="WU19" s="390"/>
      <c r="WV19" s="390"/>
      <c r="WW19" s="390"/>
      <c r="WX19" s="390"/>
      <c r="WY19" s="390"/>
      <c r="WZ19" s="390"/>
      <c r="XA19" s="390"/>
      <c r="XB19" s="390"/>
      <c r="XC19" s="390"/>
      <c r="XD19" s="390"/>
      <c r="XE19" s="390"/>
      <c r="XF19" s="390"/>
      <c r="XG19" s="389"/>
    </row>
    <row r="20" spans="1:631" s="400" customFormat="1">
      <c r="A20" s="389"/>
      <c r="B20" s="526" t="s">
        <v>206</v>
      </c>
      <c r="C20" s="836" t="s">
        <v>230</v>
      </c>
      <c r="D20" s="513">
        <v>30</v>
      </c>
      <c r="E20" s="329">
        <f t="shared" si="0"/>
        <v>0.41401891637373678</v>
      </c>
      <c r="F20" s="509" t="s">
        <v>0</v>
      </c>
      <c r="G20" s="640">
        <v>20000</v>
      </c>
      <c r="H20" s="511">
        <v>2.2000000000000002</v>
      </c>
      <c r="I20" s="578">
        <v>2.4300000000000002</v>
      </c>
      <c r="J20" s="578">
        <v>2.4300000000000002</v>
      </c>
      <c r="K20" s="393">
        <f t="shared" si="5"/>
        <v>0</v>
      </c>
      <c r="L20" s="394">
        <f t="shared" si="1"/>
        <v>44000</v>
      </c>
      <c r="M20" s="853">
        <v>11650.37382493622</v>
      </c>
      <c r="N20" s="393">
        <v>9720</v>
      </c>
      <c r="O20" s="395">
        <f t="shared" si="6"/>
        <v>58320</v>
      </c>
      <c r="P20" s="395">
        <f t="shared" si="2"/>
        <v>0</v>
      </c>
      <c r="Q20" s="395">
        <f t="shared" si="7"/>
        <v>48600</v>
      </c>
      <c r="R20" s="395"/>
      <c r="S20" s="396">
        <f t="shared" si="8"/>
        <v>69970.373824936221</v>
      </c>
      <c r="T20" s="395">
        <f t="shared" si="9"/>
        <v>60250.373824936221</v>
      </c>
      <c r="U20" s="855">
        <v>3.1249629526816258E-2</v>
      </c>
      <c r="V20" s="396">
        <f t="shared" si="10"/>
        <v>64907.582397900012</v>
      </c>
      <c r="W20" s="395">
        <f t="shared" si="11"/>
        <v>55890.884809773859</v>
      </c>
      <c r="X20" s="395">
        <f t="shared" si="12"/>
        <v>7170.9090068899695</v>
      </c>
      <c r="Y20" s="397">
        <f t="shared" si="3"/>
        <v>2.20675238842336</v>
      </c>
      <c r="Z20" s="396">
        <f t="shared" si="4"/>
        <v>97097.10509062784</v>
      </c>
      <c r="AA20" s="398">
        <f t="shared" si="13"/>
        <v>1.495928541836574</v>
      </c>
      <c r="AB20" s="399">
        <f t="shared" si="14"/>
        <v>2.0392900379821661</v>
      </c>
      <c r="AC20" s="398">
        <v>1.4913992714627309</v>
      </c>
      <c r="AD20" s="398">
        <v>1.7960817700598974</v>
      </c>
      <c r="AE20" s="390"/>
      <c r="AF20" s="390"/>
      <c r="AG20" s="390"/>
      <c r="AH20" s="390"/>
      <c r="AI20" s="390"/>
      <c r="AJ20" s="390"/>
      <c r="AK20" s="390"/>
      <c r="AL20" s="390"/>
      <c r="AM20" s="390"/>
      <c r="AN20" s="390"/>
      <c r="AO20" s="390"/>
      <c r="AP20" s="390"/>
      <c r="AQ20" s="390"/>
      <c r="AR20" s="390"/>
      <c r="AS20" s="390"/>
      <c r="AT20" s="390"/>
      <c r="AU20" s="390"/>
      <c r="AV20" s="390"/>
      <c r="AW20" s="390"/>
      <c r="AX20" s="390"/>
      <c r="AY20" s="390"/>
      <c r="AZ20" s="390"/>
      <c r="BA20" s="390"/>
      <c r="BB20" s="390"/>
      <c r="BC20" s="390"/>
      <c r="BD20" s="390"/>
      <c r="BE20" s="390"/>
      <c r="BF20" s="390"/>
      <c r="BG20" s="390"/>
      <c r="BH20" s="390"/>
      <c r="BI20" s="390"/>
      <c r="BJ20" s="390"/>
      <c r="BK20" s="390"/>
      <c r="BL20" s="390"/>
      <c r="BM20" s="390"/>
      <c r="BN20" s="390"/>
      <c r="BO20" s="390"/>
      <c r="BP20" s="390"/>
      <c r="BQ20" s="390"/>
      <c r="BR20" s="390"/>
      <c r="BS20" s="390"/>
      <c r="BT20" s="390"/>
      <c r="BU20" s="390"/>
      <c r="BV20" s="390"/>
      <c r="BW20" s="390"/>
      <c r="BX20" s="390"/>
      <c r="BY20" s="390"/>
      <c r="BZ20" s="390"/>
      <c r="CA20" s="390"/>
      <c r="CB20" s="390"/>
      <c r="CC20" s="390"/>
      <c r="CD20" s="390"/>
      <c r="CE20" s="390"/>
      <c r="CF20" s="390"/>
      <c r="CG20" s="390"/>
      <c r="CH20" s="390"/>
      <c r="CI20" s="390"/>
      <c r="CJ20" s="390"/>
      <c r="CK20" s="390"/>
      <c r="CL20" s="390"/>
      <c r="CM20" s="390"/>
      <c r="CN20" s="390"/>
      <c r="CO20" s="390"/>
      <c r="CP20" s="390"/>
      <c r="CQ20" s="390"/>
      <c r="CR20" s="390"/>
      <c r="CS20" s="390"/>
      <c r="CT20" s="390"/>
      <c r="CU20" s="390"/>
      <c r="CV20" s="390"/>
      <c r="CW20" s="390"/>
      <c r="CX20" s="390"/>
      <c r="CY20" s="390"/>
      <c r="CZ20" s="390"/>
      <c r="DA20" s="390"/>
      <c r="DB20" s="390"/>
      <c r="DC20" s="390"/>
      <c r="DD20" s="390"/>
      <c r="DE20" s="390"/>
      <c r="DF20" s="390"/>
      <c r="DG20" s="390"/>
      <c r="DH20" s="390"/>
      <c r="DI20" s="390"/>
      <c r="DJ20" s="390"/>
      <c r="DK20" s="390"/>
      <c r="DL20" s="390"/>
      <c r="DM20" s="390"/>
      <c r="DN20" s="390"/>
      <c r="DO20" s="390"/>
      <c r="DP20" s="390"/>
      <c r="DQ20" s="390"/>
      <c r="DR20" s="390"/>
      <c r="DS20" s="390"/>
      <c r="DT20" s="390"/>
      <c r="DU20" s="390"/>
      <c r="DV20" s="390"/>
      <c r="DW20" s="390"/>
      <c r="DX20" s="390"/>
      <c r="DY20" s="390"/>
      <c r="DZ20" s="390"/>
      <c r="EA20" s="390"/>
      <c r="EB20" s="390"/>
      <c r="EC20" s="390"/>
      <c r="ED20" s="390"/>
      <c r="EE20" s="390"/>
      <c r="EF20" s="390"/>
      <c r="EG20" s="390"/>
      <c r="EH20" s="390"/>
      <c r="EI20" s="390"/>
      <c r="EJ20" s="390"/>
      <c r="EK20" s="390"/>
      <c r="EL20" s="390"/>
      <c r="EM20" s="390"/>
      <c r="EN20" s="390"/>
      <c r="EO20" s="390"/>
      <c r="EP20" s="390"/>
      <c r="EQ20" s="390"/>
      <c r="ER20" s="390"/>
      <c r="ES20" s="390"/>
      <c r="ET20" s="390"/>
      <c r="EU20" s="390"/>
      <c r="EV20" s="390"/>
      <c r="EW20" s="390"/>
      <c r="EX20" s="390"/>
      <c r="EY20" s="390"/>
      <c r="EZ20" s="390"/>
      <c r="FA20" s="390"/>
      <c r="FB20" s="390"/>
      <c r="FC20" s="390"/>
      <c r="FD20" s="390"/>
      <c r="FE20" s="390"/>
      <c r="FF20" s="390"/>
      <c r="FG20" s="390"/>
      <c r="FH20" s="390"/>
      <c r="FI20" s="390"/>
      <c r="FJ20" s="390"/>
      <c r="FK20" s="390"/>
      <c r="FL20" s="390"/>
      <c r="FM20" s="390"/>
      <c r="FN20" s="390"/>
      <c r="FO20" s="390"/>
      <c r="FP20" s="390"/>
      <c r="FQ20" s="390"/>
      <c r="FR20" s="390"/>
      <c r="FS20" s="390"/>
      <c r="FT20" s="390"/>
      <c r="FU20" s="390"/>
      <c r="FV20" s="390"/>
      <c r="FW20" s="390"/>
      <c r="FX20" s="390"/>
      <c r="FY20" s="390"/>
      <c r="FZ20" s="390"/>
      <c r="GA20" s="390"/>
      <c r="GB20" s="390"/>
      <c r="GC20" s="390"/>
      <c r="GD20" s="390"/>
      <c r="GE20" s="390"/>
      <c r="GF20" s="390"/>
      <c r="GG20" s="390"/>
      <c r="GH20" s="390"/>
      <c r="GI20" s="390"/>
      <c r="GJ20" s="390"/>
      <c r="GK20" s="390"/>
      <c r="GL20" s="390"/>
      <c r="GM20" s="390"/>
      <c r="GN20" s="390"/>
      <c r="GO20" s="390"/>
      <c r="GP20" s="390"/>
      <c r="GQ20" s="390"/>
      <c r="GR20" s="390"/>
      <c r="GS20" s="390"/>
      <c r="GT20" s="390"/>
      <c r="GU20" s="390"/>
      <c r="GV20" s="390"/>
      <c r="GW20" s="390"/>
      <c r="GX20" s="390"/>
      <c r="GY20" s="390"/>
      <c r="GZ20" s="390"/>
      <c r="HA20" s="390"/>
      <c r="HB20" s="390"/>
      <c r="HC20" s="390"/>
      <c r="HD20" s="390"/>
      <c r="HE20" s="390"/>
      <c r="HF20" s="390"/>
      <c r="HG20" s="390"/>
      <c r="HH20" s="390"/>
      <c r="HI20" s="390"/>
      <c r="HJ20" s="390"/>
      <c r="HK20" s="390"/>
      <c r="HL20" s="390"/>
      <c r="HM20" s="390"/>
      <c r="HN20" s="390"/>
      <c r="HO20" s="390"/>
      <c r="HP20" s="390"/>
      <c r="HQ20" s="390"/>
      <c r="HR20" s="390"/>
      <c r="HS20" s="390"/>
      <c r="HT20" s="390"/>
      <c r="HU20" s="390"/>
      <c r="HV20" s="390"/>
      <c r="HW20" s="390"/>
      <c r="HX20" s="390"/>
      <c r="HY20" s="390"/>
      <c r="HZ20" s="390"/>
      <c r="IA20" s="390"/>
      <c r="IB20" s="390"/>
      <c r="IC20" s="390"/>
      <c r="ID20" s="390"/>
      <c r="IE20" s="390"/>
      <c r="IF20" s="390"/>
      <c r="IG20" s="390"/>
      <c r="IH20" s="390"/>
      <c r="II20" s="390"/>
      <c r="IJ20" s="390"/>
      <c r="IK20" s="390"/>
      <c r="IL20" s="390"/>
      <c r="IM20" s="390"/>
      <c r="IN20" s="390"/>
      <c r="IO20" s="390"/>
      <c r="IP20" s="390"/>
      <c r="IQ20" s="390"/>
      <c r="IR20" s="390"/>
      <c r="IS20" s="390"/>
      <c r="IT20" s="390"/>
      <c r="IU20" s="390"/>
      <c r="IV20" s="390"/>
      <c r="IW20" s="390"/>
      <c r="IX20" s="390"/>
      <c r="IY20" s="390"/>
      <c r="IZ20" s="390"/>
      <c r="JA20" s="390"/>
      <c r="JB20" s="390"/>
      <c r="JC20" s="390"/>
      <c r="JD20" s="390"/>
      <c r="JE20" s="390"/>
      <c r="JF20" s="390"/>
      <c r="JG20" s="390"/>
      <c r="JH20" s="390"/>
      <c r="JI20" s="390"/>
      <c r="JJ20" s="390"/>
      <c r="JK20" s="390"/>
      <c r="JL20" s="390"/>
      <c r="JM20" s="390"/>
      <c r="JN20" s="390"/>
      <c r="JO20" s="390"/>
      <c r="JP20" s="390"/>
      <c r="JQ20" s="390"/>
      <c r="JR20" s="390"/>
      <c r="JS20" s="390"/>
      <c r="JT20" s="390"/>
      <c r="JU20" s="390"/>
      <c r="JV20" s="390"/>
      <c r="JW20" s="390"/>
      <c r="JX20" s="390"/>
      <c r="JY20" s="390"/>
      <c r="JZ20" s="390"/>
      <c r="KA20" s="390"/>
      <c r="KB20" s="390"/>
      <c r="KC20" s="390"/>
      <c r="KD20" s="390"/>
      <c r="KE20" s="390"/>
      <c r="KF20" s="390"/>
      <c r="KG20" s="390"/>
      <c r="KH20" s="390"/>
      <c r="KI20" s="390"/>
      <c r="KJ20" s="390"/>
      <c r="KK20" s="390"/>
      <c r="KL20" s="390"/>
      <c r="KM20" s="390"/>
      <c r="KN20" s="390"/>
      <c r="KO20" s="390"/>
      <c r="KP20" s="390"/>
      <c r="KQ20" s="390"/>
      <c r="KR20" s="390"/>
      <c r="KS20" s="390"/>
      <c r="KT20" s="390"/>
      <c r="KU20" s="390"/>
      <c r="KV20" s="390"/>
      <c r="KW20" s="390"/>
      <c r="KX20" s="390"/>
      <c r="KY20" s="390"/>
      <c r="KZ20" s="390"/>
      <c r="LA20" s="390"/>
      <c r="LB20" s="390"/>
      <c r="LC20" s="390"/>
      <c r="LD20" s="390"/>
      <c r="LE20" s="390"/>
      <c r="LF20" s="390"/>
      <c r="LG20" s="390"/>
      <c r="LH20" s="390"/>
      <c r="LI20" s="390"/>
      <c r="LJ20" s="390"/>
      <c r="LK20" s="390"/>
      <c r="LL20" s="390"/>
      <c r="LM20" s="390"/>
      <c r="LN20" s="390"/>
      <c r="LO20" s="390"/>
      <c r="LP20" s="390"/>
      <c r="LQ20" s="390"/>
      <c r="LR20" s="390"/>
      <c r="LS20" s="390"/>
      <c r="LT20" s="390"/>
      <c r="LU20" s="390"/>
      <c r="LV20" s="390"/>
      <c r="LW20" s="390"/>
      <c r="LX20" s="390"/>
      <c r="LY20" s="390"/>
      <c r="LZ20" s="390"/>
      <c r="MA20" s="390"/>
      <c r="MB20" s="390"/>
      <c r="MC20" s="390"/>
      <c r="MD20" s="390"/>
      <c r="ME20" s="390"/>
      <c r="MF20" s="390"/>
      <c r="MG20" s="390"/>
      <c r="MH20" s="390"/>
      <c r="MI20" s="390"/>
      <c r="MJ20" s="390"/>
      <c r="MK20" s="390"/>
      <c r="ML20" s="390"/>
      <c r="MM20" s="390"/>
      <c r="MN20" s="390"/>
      <c r="MO20" s="390"/>
      <c r="MP20" s="390"/>
      <c r="MQ20" s="390"/>
      <c r="MR20" s="390"/>
      <c r="MS20" s="390"/>
      <c r="MT20" s="390"/>
      <c r="MU20" s="390"/>
      <c r="MV20" s="390"/>
      <c r="MW20" s="390"/>
      <c r="MX20" s="390"/>
      <c r="MY20" s="390"/>
      <c r="MZ20" s="390"/>
      <c r="NA20" s="390"/>
      <c r="NB20" s="390"/>
      <c r="NC20" s="390"/>
      <c r="ND20" s="390"/>
      <c r="NE20" s="390"/>
      <c r="NF20" s="390"/>
      <c r="NG20" s="390"/>
      <c r="NH20" s="390"/>
      <c r="NI20" s="390"/>
      <c r="NJ20" s="390"/>
      <c r="NK20" s="390"/>
      <c r="NL20" s="390"/>
      <c r="NM20" s="390"/>
      <c r="NN20" s="390"/>
      <c r="NO20" s="390"/>
      <c r="NP20" s="390"/>
      <c r="NQ20" s="390"/>
      <c r="NR20" s="390"/>
      <c r="NS20" s="390"/>
      <c r="NT20" s="390"/>
      <c r="NU20" s="390"/>
      <c r="NV20" s="390"/>
      <c r="NW20" s="390"/>
      <c r="NX20" s="390"/>
      <c r="NY20" s="390"/>
      <c r="NZ20" s="390"/>
      <c r="OA20" s="390"/>
      <c r="OB20" s="390"/>
      <c r="OC20" s="390"/>
      <c r="OD20" s="390"/>
      <c r="OE20" s="390"/>
      <c r="OF20" s="390"/>
      <c r="OG20" s="390"/>
      <c r="OH20" s="390"/>
      <c r="OI20" s="390"/>
      <c r="OJ20" s="390"/>
      <c r="OK20" s="390"/>
      <c r="OL20" s="390"/>
      <c r="OM20" s="390"/>
      <c r="ON20" s="390"/>
      <c r="OO20" s="390"/>
      <c r="OP20" s="390"/>
      <c r="OQ20" s="390"/>
      <c r="OR20" s="390"/>
      <c r="OS20" s="390"/>
      <c r="OT20" s="390"/>
      <c r="OU20" s="390"/>
      <c r="OV20" s="390"/>
      <c r="OW20" s="390"/>
      <c r="OX20" s="390"/>
      <c r="OY20" s="390"/>
      <c r="OZ20" s="390"/>
      <c r="PA20" s="390"/>
      <c r="PB20" s="390"/>
      <c r="PC20" s="390"/>
      <c r="PD20" s="390"/>
      <c r="PE20" s="390"/>
      <c r="PF20" s="390"/>
      <c r="PG20" s="390"/>
      <c r="PH20" s="390"/>
      <c r="PI20" s="390"/>
      <c r="PJ20" s="390"/>
      <c r="PK20" s="390"/>
      <c r="PL20" s="390"/>
      <c r="PM20" s="390"/>
      <c r="PN20" s="390"/>
      <c r="PO20" s="390"/>
      <c r="PP20" s="390"/>
      <c r="PQ20" s="390"/>
      <c r="PR20" s="390"/>
      <c r="PS20" s="390"/>
      <c r="PT20" s="390"/>
      <c r="PU20" s="390"/>
      <c r="PV20" s="390"/>
      <c r="PW20" s="390"/>
      <c r="PX20" s="390"/>
      <c r="PY20" s="390"/>
      <c r="PZ20" s="390"/>
      <c r="QA20" s="390"/>
      <c r="QB20" s="390"/>
      <c r="QC20" s="390"/>
      <c r="QD20" s="390"/>
      <c r="QE20" s="390"/>
      <c r="QF20" s="390"/>
      <c r="QG20" s="390"/>
      <c r="QH20" s="390"/>
      <c r="QI20" s="390"/>
      <c r="QJ20" s="390"/>
      <c r="QK20" s="390"/>
      <c r="QL20" s="390"/>
      <c r="QM20" s="390"/>
      <c r="QN20" s="390"/>
      <c r="QO20" s="390"/>
      <c r="QP20" s="390"/>
      <c r="QQ20" s="390"/>
      <c r="QR20" s="390"/>
      <c r="QS20" s="390"/>
      <c r="QT20" s="390"/>
      <c r="QU20" s="390"/>
      <c r="QV20" s="390"/>
      <c r="QW20" s="390"/>
      <c r="QX20" s="390"/>
      <c r="QY20" s="390"/>
      <c r="QZ20" s="390"/>
      <c r="RA20" s="390"/>
      <c r="RB20" s="390"/>
      <c r="RC20" s="390"/>
      <c r="RD20" s="390"/>
      <c r="RE20" s="390"/>
      <c r="RF20" s="390"/>
      <c r="RG20" s="390"/>
      <c r="RH20" s="390"/>
      <c r="RI20" s="390"/>
      <c r="RJ20" s="390"/>
      <c r="RK20" s="390"/>
      <c r="RL20" s="390"/>
      <c r="RM20" s="390"/>
      <c r="RN20" s="390"/>
      <c r="RO20" s="390"/>
      <c r="RP20" s="390"/>
      <c r="RQ20" s="390"/>
      <c r="RR20" s="390"/>
      <c r="RS20" s="390"/>
      <c r="RT20" s="390"/>
      <c r="RU20" s="390"/>
      <c r="RV20" s="390"/>
      <c r="RW20" s="390"/>
      <c r="RX20" s="390"/>
      <c r="RY20" s="390"/>
      <c r="RZ20" s="390"/>
      <c r="SA20" s="390"/>
      <c r="SB20" s="390"/>
      <c r="SC20" s="390"/>
      <c r="SD20" s="390"/>
      <c r="SE20" s="390"/>
      <c r="SF20" s="390"/>
      <c r="SG20" s="390"/>
      <c r="SH20" s="390"/>
      <c r="SI20" s="390"/>
      <c r="SJ20" s="390"/>
      <c r="SK20" s="390"/>
      <c r="SL20" s="390"/>
      <c r="SM20" s="390"/>
      <c r="SN20" s="390"/>
      <c r="SO20" s="390"/>
      <c r="SP20" s="390"/>
      <c r="SQ20" s="390"/>
      <c r="SR20" s="390"/>
      <c r="SS20" s="390"/>
      <c r="ST20" s="390"/>
      <c r="SU20" s="390"/>
      <c r="SV20" s="390"/>
      <c r="SW20" s="390"/>
      <c r="SX20" s="390"/>
      <c r="SY20" s="390"/>
      <c r="SZ20" s="390"/>
      <c r="TA20" s="390"/>
      <c r="TB20" s="390"/>
      <c r="TC20" s="390"/>
      <c r="TD20" s="390"/>
      <c r="TE20" s="390"/>
      <c r="TF20" s="390"/>
      <c r="TG20" s="390"/>
      <c r="TH20" s="390"/>
      <c r="TI20" s="390"/>
      <c r="TJ20" s="390"/>
      <c r="TK20" s="390"/>
      <c r="TL20" s="390"/>
      <c r="TM20" s="390"/>
      <c r="TN20" s="390"/>
      <c r="TO20" s="390"/>
      <c r="TP20" s="390"/>
      <c r="TQ20" s="390"/>
      <c r="TR20" s="390"/>
      <c r="TS20" s="390"/>
      <c r="TT20" s="390"/>
      <c r="TU20" s="390"/>
      <c r="TV20" s="390"/>
      <c r="TW20" s="390"/>
      <c r="TX20" s="390"/>
      <c r="TY20" s="390"/>
      <c r="TZ20" s="390"/>
      <c r="UA20" s="390"/>
      <c r="UB20" s="390"/>
      <c r="UC20" s="390"/>
      <c r="UD20" s="390"/>
      <c r="UE20" s="390"/>
      <c r="UF20" s="390"/>
      <c r="UG20" s="390"/>
      <c r="UH20" s="390"/>
      <c r="UI20" s="390"/>
      <c r="UJ20" s="390"/>
      <c r="UK20" s="390"/>
      <c r="UL20" s="390"/>
      <c r="UM20" s="390"/>
      <c r="UN20" s="390"/>
      <c r="UO20" s="390"/>
      <c r="UP20" s="390"/>
      <c r="UQ20" s="390"/>
      <c r="UR20" s="390"/>
      <c r="US20" s="390"/>
      <c r="UT20" s="390"/>
      <c r="UU20" s="390"/>
      <c r="UV20" s="390"/>
      <c r="UW20" s="390"/>
      <c r="UX20" s="390"/>
      <c r="UY20" s="390"/>
      <c r="UZ20" s="390"/>
      <c r="VA20" s="390"/>
      <c r="VB20" s="390"/>
      <c r="VC20" s="390"/>
      <c r="VD20" s="390"/>
      <c r="VE20" s="390"/>
      <c r="VF20" s="390"/>
      <c r="VG20" s="390"/>
      <c r="VH20" s="390"/>
      <c r="VI20" s="390"/>
      <c r="VJ20" s="390"/>
      <c r="VK20" s="390"/>
      <c r="VL20" s="390"/>
      <c r="VM20" s="390"/>
      <c r="VN20" s="390"/>
      <c r="VO20" s="390"/>
      <c r="VP20" s="390"/>
      <c r="VQ20" s="390"/>
      <c r="VR20" s="390"/>
      <c r="VS20" s="390"/>
      <c r="VT20" s="390"/>
      <c r="VU20" s="390"/>
      <c r="VV20" s="390"/>
      <c r="VW20" s="390"/>
      <c r="VX20" s="390"/>
      <c r="VY20" s="390"/>
      <c r="VZ20" s="390"/>
      <c r="WA20" s="390"/>
      <c r="WB20" s="390"/>
      <c r="WC20" s="390"/>
      <c r="WD20" s="390"/>
      <c r="WE20" s="390"/>
      <c r="WF20" s="390"/>
      <c r="WG20" s="390"/>
      <c r="WH20" s="390"/>
      <c r="WI20" s="390"/>
      <c r="WJ20" s="390"/>
      <c r="WK20" s="390"/>
      <c r="WL20" s="390"/>
      <c r="WM20" s="390"/>
      <c r="WN20" s="390"/>
      <c r="WO20" s="390"/>
      <c r="WP20" s="390"/>
      <c r="WQ20" s="390"/>
      <c r="WR20" s="390"/>
      <c r="WS20" s="390"/>
      <c r="WT20" s="390"/>
      <c r="WU20" s="390"/>
      <c r="WV20" s="390"/>
      <c r="WW20" s="390"/>
      <c r="WX20" s="390"/>
      <c r="WY20" s="390"/>
      <c r="WZ20" s="390"/>
      <c r="XA20" s="390"/>
      <c r="XB20" s="390"/>
      <c r="XC20" s="390"/>
      <c r="XD20" s="390"/>
      <c r="XE20" s="390"/>
      <c r="XF20" s="390"/>
      <c r="XG20" s="389"/>
    </row>
    <row r="21" spans="1:631" s="400" customFormat="1">
      <c r="A21" s="389"/>
      <c r="B21" s="526" t="s">
        <v>206</v>
      </c>
      <c r="C21" s="837" t="s">
        <v>482</v>
      </c>
      <c r="D21" s="513">
        <v>25</v>
      </c>
      <c r="E21" s="329">
        <f t="shared" si="0"/>
        <v>4.0526806200492829E-2</v>
      </c>
      <c r="F21" s="509" t="s">
        <v>0</v>
      </c>
      <c r="G21" s="640">
        <v>51684</v>
      </c>
      <c r="H21" s="511">
        <v>0.1</v>
      </c>
      <c r="I21" s="580">
        <v>1.25</v>
      </c>
      <c r="J21" s="578">
        <v>1.71</v>
      </c>
      <c r="K21" s="393">
        <f t="shared" si="5"/>
        <v>0.45999999999999996</v>
      </c>
      <c r="L21" s="394">
        <f t="shared" si="1"/>
        <v>5168.4000000000005</v>
      </c>
      <c r="M21" s="853">
        <v>202.47919386613145</v>
      </c>
      <c r="N21" s="393">
        <v>12921.000000000002</v>
      </c>
      <c r="O21" s="395">
        <f t="shared" si="6"/>
        <v>77526</v>
      </c>
      <c r="P21" s="395">
        <f t="shared" si="2"/>
        <v>23774.639999999999</v>
      </c>
      <c r="Q21" s="395">
        <f t="shared" si="7"/>
        <v>88379.64</v>
      </c>
      <c r="R21" s="395"/>
      <c r="S21" s="396">
        <f t="shared" si="8"/>
        <v>77728.479193866136</v>
      </c>
      <c r="T21" s="395">
        <f t="shared" si="9"/>
        <v>88582.119193866136</v>
      </c>
      <c r="U21" s="831">
        <v>0</v>
      </c>
      <c r="V21" s="396">
        <f t="shared" si="10"/>
        <v>72104.340625107725</v>
      </c>
      <c r="W21" s="395">
        <f t="shared" si="11"/>
        <v>82172.652313419414</v>
      </c>
      <c r="X21" s="395">
        <f t="shared" si="12"/>
        <v>0</v>
      </c>
      <c r="Y21" s="397">
        <f t="shared" si="3"/>
        <v>1.9836782179541714</v>
      </c>
      <c r="Z21" s="396">
        <f t="shared" si="4"/>
        <v>10252.442501674341</v>
      </c>
      <c r="AA21" s="398">
        <f t="shared" si="13"/>
        <v>0.14218897798372349</v>
      </c>
      <c r="AB21" s="399">
        <f t="shared" si="14"/>
        <v>0.13724379625507166</v>
      </c>
      <c r="AC21" s="398">
        <v>0.11918620197098748</v>
      </c>
      <c r="AD21" s="398">
        <v>0.10096507183958685</v>
      </c>
      <c r="AE21" s="390"/>
      <c r="AF21" s="390"/>
      <c r="AG21" s="390"/>
      <c r="AH21" s="390"/>
      <c r="AI21" s="390"/>
      <c r="AJ21" s="390"/>
      <c r="AK21" s="390"/>
      <c r="AL21" s="390"/>
      <c r="AM21" s="390"/>
      <c r="AN21" s="390"/>
      <c r="AO21" s="390"/>
      <c r="AP21" s="390"/>
      <c r="AQ21" s="390"/>
      <c r="AR21" s="390"/>
      <c r="AS21" s="390"/>
      <c r="AT21" s="390"/>
      <c r="AU21" s="390"/>
      <c r="AV21" s="390"/>
      <c r="AW21" s="390"/>
      <c r="AX21" s="390"/>
      <c r="AY21" s="390"/>
      <c r="AZ21" s="390"/>
      <c r="BA21" s="390"/>
      <c r="BB21" s="390"/>
      <c r="BC21" s="390"/>
      <c r="BD21" s="390"/>
      <c r="BE21" s="390"/>
      <c r="BF21" s="390"/>
      <c r="BG21" s="390"/>
      <c r="BH21" s="390"/>
      <c r="BI21" s="390"/>
      <c r="BJ21" s="390"/>
      <c r="BK21" s="390"/>
      <c r="BL21" s="390"/>
      <c r="BM21" s="390"/>
      <c r="BN21" s="390"/>
      <c r="BO21" s="390"/>
      <c r="BP21" s="390"/>
      <c r="BQ21" s="390"/>
      <c r="BR21" s="390"/>
      <c r="BS21" s="390"/>
      <c r="BT21" s="390"/>
      <c r="BU21" s="390"/>
      <c r="BV21" s="390"/>
      <c r="BW21" s="390"/>
      <c r="BX21" s="390"/>
      <c r="BY21" s="390"/>
      <c r="BZ21" s="390"/>
      <c r="CA21" s="390"/>
      <c r="CB21" s="390"/>
      <c r="CC21" s="390"/>
      <c r="CD21" s="390"/>
      <c r="CE21" s="390"/>
      <c r="CF21" s="390"/>
      <c r="CG21" s="390"/>
      <c r="CH21" s="390"/>
      <c r="CI21" s="390"/>
      <c r="CJ21" s="390"/>
      <c r="CK21" s="390"/>
      <c r="CL21" s="390"/>
      <c r="CM21" s="390"/>
      <c r="CN21" s="390"/>
      <c r="CO21" s="390"/>
      <c r="CP21" s="390"/>
      <c r="CQ21" s="390"/>
      <c r="CR21" s="390"/>
      <c r="CS21" s="390"/>
      <c r="CT21" s="390"/>
      <c r="CU21" s="390"/>
      <c r="CV21" s="390"/>
      <c r="CW21" s="390"/>
      <c r="CX21" s="390"/>
      <c r="CY21" s="390"/>
      <c r="CZ21" s="390"/>
      <c r="DA21" s="390"/>
      <c r="DB21" s="390"/>
      <c r="DC21" s="390"/>
      <c r="DD21" s="390"/>
      <c r="DE21" s="390"/>
      <c r="DF21" s="390"/>
      <c r="DG21" s="390"/>
      <c r="DH21" s="390"/>
      <c r="DI21" s="390"/>
      <c r="DJ21" s="390"/>
      <c r="DK21" s="390"/>
      <c r="DL21" s="390"/>
      <c r="DM21" s="390"/>
      <c r="DN21" s="390"/>
      <c r="DO21" s="390"/>
      <c r="DP21" s="390"/>
      <c r="DQ21" s="390"/>
      <c r="DR21" s="390"/>
      <c r="DS21" s="390"/>
      <c r="DT21" s="390"/>
      <c r="DU21" s="390"/>
      <c r="DV21" s="390"/>
      <c r="DW21" s="390"/>
      <c r="DX21" s="390"/>
      <c r="DY21" s="390"/>
      <c r="DZ21" s="390"/>
      <c r="EA21" s="390"/>
      <c r="EB21" s="390"/>
      <c r="EC21" s="390"/>
      <c r="ED21" s="390"/>
      <c r="EE21" s="390"/>
      <c r="EF21" s="390"/>
      <c r="EG21" s="390"/>
      <c r="EH21" s="390"/>
      <c r="EI21" s="390"/>
      <c r="EJ21" s="390"/>
      <c r="EK21" s="390"/>
      <c r="EL21" s="390"/>
      <c r="EM21" s="390"/>
      <c r="EN21" s="390"/>
      <c r="EO21" s="390"/>
      <c r="EP21" s="390"/>
      <c r="EQ21" s="390"/>
      <c r="ER21" s="390"/>
      <c r="ES21" s="390"/>
      <c r="ET21" s="390"/>
      <c r="EU21" s="390"/>
      <c r="EV21" s="390"/>
      <c r="EW21" s="390"/>
      <c r="EX21" s="390"/>
      <c r="EY21" s="390"/>
      <c r="EZ21" s="390"/>
      <c r="FA21" s="390"/>
      <c r="FB21" s="390"/>
      <c r="FC21" s="390"/>
      <c r="FD21" s="390"/>
      <c r="FE21" s="390"/>
      <c r="FF21" s="390"/>
      <c r="FG21" s="390"/>
      <c r="FH21" s="390"/>
      <c r="FI21" s="390"/>
      <c r="FJ21" s="390"/>
      <c r="FK21" s="390"/>
      <c r="FL21" s="390"/>
      <c r="FM21" s="390"/>
      <c r="FN21" s="390"/>
      <c r="FO21" s="390"/>
      <c r="FP21" s="390"/>
      <c r="FQ21" s="390"/>
      <c r="FR21" s="390"/>
      <c r="FS21" s="390"/>
      <c r="FT21" s="390"/>
      <c r="FU21" s="390"/>
      <c r="FV21" s="390"/>
      <c r="FW21" s="390"/>
      <c r="FX21" s="390"/>
      <c r="FY21" s="390"/>
      <c r="FZ21" s="390"/>
      <c r="GA21" s="390"/>
      <c r="GB21" s="390"/>
      <c r="GC21" s="390"/>
      <c r="GD21" s="390"/>
      <c r="GE21" s="390"/>
      <c r="GF21" s="390"/>
      <c r="GG21" s="390"/>
      <c r="GH21" s="390"/>
      <c r="GI21" s="390"/>
      <c r="GJ21" s="390"/>
      <c r="GK21" s="390"/>
      <c r="GL21" s="390"/>
      <c r="GM21" s="390"/>
      <c r="GN21" s="390"/>
      <c r="GO21" s="390"/>
      <c r="GP21" s="390"/>
      <c r="GQ21" s="390"/>
      <c r="GR21" s="390"/>
      <c r="GS21" s="390"/>
      <c r="GT21" s="390"/>
      <c r="GU21" s="390"/>
      <c r="GV21" s="390"/>
      <c r="GW21" s="390"/>
      <c r="GX21" s="390"/>
      <c r="GY21" s="390"/>
      <c r="GZ21" s="390"/>
      <c r="HA21" s="390"/>
      <c r="HB21" s="390"/>
      <c r="HC21" s="390"/>
      <c r="HD21" s="390"/>
      <c r="HE21" s="390"/>
      <c r="HF21" s="390"/>
      <c r="HG21" s="390"/>
      <c r="HH21" s="390"/>
      <c r="HI21" s="390"/>
      <c r="HJ21" s="390"/>
      <c r="HK21" s="390"/>
      <c r="HL21" s="390"/>
      <c r="HM21" s="390"/>
      <c r="HN21" s="390"/>
      <c r="HO21" s="390"/>
      <c r="HP21" s="390"/>
      <c r="HQ21" s="390"/>
      <c r="HR21" s="390"/>
      <c r="HS21" s="390"/>
      <c r="HT21" s="390"/>
      <c r="HU21" s="390"/>
      <c r="HV21" s="390"/>
      <c r="HW21" s="390"/>
      <c r="HX21" s="390"/>
      <c r="HY21" s="390"/>
      <c r="HZ21" s="390"/>
      <c r="IA21" s="390"/>
      <c r="IB21" s="390"/>
      <c r="IC21" s="390"/>
      <c r="ID21" s="390"/>
      <c r="IE21" s="390"/>
      <c r="IF21" s="390"/>
      <c r="IG21" s="390"/>
      <c r="IH21" s="390"/>
      <c r="II21" s="390"/>
      <c r="IJ21" s="390"/>
      <c r="IK21" s="390"/>
      <c r="IL21" s="390"/>
      <c r="IM21" s="390"/>
      <c r="IN21" s="390"/>
      <c r="IO21" s="390"/>
      <c r="IP21" s="390"/>
      <c r="IQ21" s="390"/>
      <c r="IR21" s="390"/>
      <c r="IS21" s="390"/>
      <c r="IT21" s="390"/>
      <c r="IU21" s="390"/>
      <c r="IV21" s="390"/>
      <c r="IW21" s="390"/>
      <c r="IX21" s="390"/>
      <c r="IY21" s="390"/>
      <c r="IZ21" s="390"/>
      <c r="JA21" s="390"/>
      <c r="JB21" s="390"/>
      <c r="JC21" s="390"/>
      <c r="JD21" s="390"/>
      <c r="JE21" s="390"/>
      <c r="JF21" s="390"/>
      <c r="JG21" s="390"/>
      <c r="JH21" s="390"/>
      <c r="JI21" s="390"/>
      <c r="JJ21" s="390"/>
      <c r="JK21" s="390"/>
      <c r="JL21" s="390"/>
      <c r="JM21" s="390"/>
      <c r="JN21" s="390"/>
      <c r="JO21" s="390"/>
      <c r="JP21" s="390"/>
      <c r="JQ21" s="390"/>
      <c r="JR21" s="390"/>
      <c r="JS21" s="390"/>
      <c r="JT21" s="390"/>
      <c r="JU21" s="390"/>
      <c r="JV21" s="390"/>
      <c r="JW21" s="390"/>
      <c r="JX21" s="390"/>
      <c r="JY21" s="390"/>
      <c r="JZ21" s="390"/>
      <c r="KA21" s="390"/>
      <c r="KB21" s="390"/>
      <c r="KC21" s="390"/>
      <c r="KD21" s="390"/>
      <c r="KE21" s="390"/>
      <c r="KF21" s="390"/>
      <c r="KG21" s="390"/>
      <c r="KH21" s="390"/>
      <c r="KI21" s="390"/>
      <c r="KJ21" s="390"/>
      <c r="KK21" s="390"/>
      <c r="KL21" s="390"/>
      <c r="KM21" s="390"/>
      <c r="KN21" s="390"/>
      <c r="KO21" s="390"/>
      <c r="KP21" s="390"/>
      <c r="KQ21" s="390"/>
      <c r="KR21" s="390"/>
      <c r="KS21" s="390"/>
      <c r="KT21" s="390"/>
      <c r="KU21" s="390"/>
      <c r="KV21" s="390"/>
      <c r="KW21" s="390"/>
      <c r="KX21" s="390"/>
      <c r="KY21" s="390"/>
      <c r="KZ21" s="390"/>
      <c r="LA21" s="390"/>
      <c r="LB21" s="390"/>
      <c r="LC21" s="390"/>
      <c r="LD21" s="390"/>
      <c r="LE21" s="390"/>
      <c r="LF21" s="390"/>
      <c r="LG21" s="390"/>
      <c r="LH21" s="390"/>
      <c r="LI21" s="390"/>
      <c r="LJ21" s="390"/>
      <c r="LK21" s="390"/>
      <c r="LL21" s="390"/>
      <c r="LM21" s="390"/>
      <c r="LN21" s="390"/>
      <c r="LO21" s="390"/>
      <c r="LP21" s="390"/>
      <c r="LQ21" s="390"/>
      <c r="LR21" s="390"/>
      <c r="LS21" s="390"/>
      <c r="LT21" s="390"/>
      <c r="LU21" s="390"/>
      <c r="LV21" s="390"/>
      <c r="LW21" s="390"/>
      <c r="LX21" s="390"/>
      <c r="LY21" s="390"/>
      <c r="LZ21" s="390"/>
      <c r="MA21" s="390"/>
      <c r="MB21" s="390"/>
      <c r="MC21" s="390"/>
      <c r="MD21" s="390"/>
      <c r="ME21" s="390"/>
      <c r="MF21" s="390"/>
      <c r="MG21" s="390"/>
      <c r="MH21" s="390"/>
      <c r="MI21" s="390"/>
      <c r="MJ21" s="390"/>
      <c r="MK21" s="390"/>
      <c r="ML21" s="390"/>
      <c r="MM21" s="390"/>
      <c r="MN21" s="390"/>
      <c r="MO21" s="390"/>
      <c r="MP21" s="390"/>
      <c r="MQ21" s="390"/>
      <c r="MR21" s="390"/>
      <c r="MS21" s="390"/>
      <c r="MT21" s="390"/>
      <c r="MU21" s="390"/>
      <c r="MV21" s="390"/>
      <c r="MW21" s="390"/>
      <c r="MX21" s="390"/>
      <c r="MY21" s="390"/>
      <c r="MZ21" s="390"/>
      <c r="NA21" s="390"/>
      <c r="NB21" s="390"/>
      <c r="NC21" s="390"/>
      <c r="ND21" s="390"/>
      <c r="NE21" s="390"/>
      <c r="NF21" s="390"/>
      <c r="NG21" s="390"/>
      <c r="NH21" s="390"/>
      <c r="NI21" s="390"/>
      <c r="NJ21" s="390"/>
      <c r="NK21" s="390"/>
      <c r="NL21" s="390"/>
      <c r="NM21" s="390"/>
      <c r="NN21" s="390"/>
      <c r="NO21" s="390"/>
      <c r="NP21" s="390"/>
      <c r="NQ21" s="390"/>
      <c r="NR21" s="390"/>
      <c r="NS21" s="390"/>
      <c r="NT21" s="390"/>
      <c r="NU21" s="390"/>
      <c r="NV21" s="390"/>
      <c r="NW21" s="390"/>
      <c r="NX21" s="390"/>
      <c r="NY21" s="390"/>
      <c r="NZ21" s="390"/>
      <c r="OA21" s="390"/>
      <c r="OB21" s="390"/>
      <c r="OC21" s="390"/>
      <c r="OD21" s="390"/>
      <c r="OE21" s="390"/>
      <c r="OF21" s="390"/>
      <c r="OG21" s="390"/>
      <c r="OH21" s="390"/>
      <c r="OI21" s="390"/>
      <c r="OJ21" s="390"/>
      <c r="OK21" s="390"/>
      <c r="OL21" s="390"/>
      <c r="OM21" s="390"/>
      <c r="ON21" s="390"/>
      <c r="OO21" s="390"/>
      <c r="OP21" s="390"/>
      <c r="OQ21" s="390"/>
      <c r="OR21" s="390"/>
      <c r="OS21" s="390"/>
      <c r="OT21" s="390"/>
      <c r="OU21" s="390"/>
      <c r="OV21" s="390"/>
      <c r="OW21" s="390"/>
      <c r="OX21" s="390"/>
      <c r="OY21" s="390"/>
      <c r="OZ21" s="390"/>
      <c r="PA21" s="390"/>
      <c r="PB21" s="390"/>
      <c r="PC21" s="390"/>
      <c r="PD21" s="390"/>
      <c r="PE21" s="390"/>
      <c r="PF21" s="390"/>
      <c r="PG21" s="390"/>
      <c r="PH21" s="390"/>
      <c r="PI21" s="390"/>
      <c r="PJ21" s="390"/>
      <c r="PK21" s="390"/>
      <c r="PL21" s="390"/>
      <c r="PM21" s="390"/>
      <c r="PN21" s="390"/>
      <c r="PO21" s="390"/>
      <c r="PP21" s="390"/>
      <c r="PQ21" s="390"/>
      <c r="PR21" s="390"/>
      <c r="PS21" s="390"/>
      <c r="PT21" s="390"/>
      <c r="PU21" s="390"/>
      <c r="PV21" s="390"/>
      <c r="PW21" s="390"/>
      <c r="PX21" s="390"/>
      <c r="PY21" s="390"/>
      <c r="PZ21" s="390"/>
      <c r="QA21" s="390"/>
      <c r="QB21" s="390"/>
      <c r="QC21" s="390"/>
      <c r="QD21" s="390"/>
      <c r="QE21" s="390"/>
      <c r="QF21" s="390"/>
      <c r="QG21" s="390"/>
      <c r="QH21" s="390"/>
      <c r="QI21" s="390"/>
      <c r="QJ21" s="390"/>
      <c r="QK21" s="390"/>
      <c r="QL21" s="390"/>
      <c r="QM21" s="390"/>
      <c r="QN21" s="390"/>
      <c r="QO21" s="390"/>
      <c r="QP21" s="390"/>
      <c r="QQ21" s="390"/>
      <c r="QR21" s="390"/>
      <c r="QS21" s="390"/>
      <c r="QT21" s="390"/>
      <c r="QU21" s="390"/>
      <c r="QV21" s="390"/>
      <c r="QW21" s="390"/>
      <c r="QX21" s="390"/>
      <c r="QY21" s="390"/>
      <c r="QZ21" s="390"/>
      <c r="RA21" s="390"/>
      <c r="RB21" s="390"/>
      <c r="RC21" s="390"/>
      <c r="RD21" s="390"/>
      <c r="RE21" s="390"/>
      <c r="RF21" s="390"/>
      <c r="RG21" s="390"/>
      <c r="RH21" s="390"/>
      <c r="RI21" s="390"/>
      <c r="RJ21" s="390"/>
      <c r="RK21" s="390"/>
      <c r="RL21" s="390"/>
      <c r="RM21" s="390"/>
      <c r="RN21" s="390"/>
      <c r="RO21" s="390"/>
      <c r="RP21" s="390"/>
      <c r="RQ21" s="390"/>
      <c r="RR21" s="390"/>
      <c r="RS21" s="390"/>
      <c r="RT21" s="390"/>
      <c r="RU21" s="390"/>
      <c r="RV21" s="390"/>
      <c r="RW21" s="390"/>
      <c r="RX21" s="390"/>
      <c r="RY21" s="390"/>
      <c r="RZ21" s="390"/>
      <c r="SA21" s="390"/>
      <c r="SB21" s="390"/>
      <c r="SC21" s="390"/>
      <c r="SD21" s="390"/>
      <c r="SE21" s="390"/>
      <c r="SF21" s="390"/>
      <c r="SG21" s="390"/>
      <c r="SH21" s="390"/>
      <c r="SI21" s="390"/>
      <c r="SJ21" s="390"/>
      <c r="SK21" s="390"/>
      <c r="SL21" s="390"/>
      <c r="SM21" s="390"/>
      <c r="SN21" s="390"/>
      <c r="SO21" s="390"/>
      <c r="SP21" s="390"/>
      <c r="SQ21" s="390"/>
      <c r="SR21" s="390"/>
      <c r="SS21" s="390"/>
      <c r="ST21" s="390"/>
      <c r="SU21" s="390"/>
      <c r="SV21" s="390"/>
      <c r="SW21" s="390"/>
      <c r="SX21" s="390"/>
      <c r="SY21" s="390"/>
      <c r="SZ21" s="390"/>
      <c r="TA21" s="390"/>
      <c r="TB21" s="390"/>
      <c r="TC21" s="390"/>
      <c r="TD21" s="390"/>
      <c r="TE21" s="390"/>
      <c r="TF21" s="390"/>
      <c r="TG21" s="390"/>
      <c r="TH21" s="390"/>
      <c r="TI21" s="390"/>
      <c r="TJ21" s="390"/>
      <c r="TK21" s="390"/>
      <c r="TL21" s="390"/>
      <c r="TM21" s="390"/>
      <c r="TN21" s="390"/>
      <c r="TO21" s="390"/>
      <c r="TP21" s="390"/>
      <c r="TQ21" s="390"/>
      <c r="TR21" s="390"/>
      <c r="TS21" s="390"/>
      <c r="TT21" s="390"/>
      <c r="TU21" s="390"/>
      <c r="TV21" s="390"/>
      <c r="TW21" s="390"/>
      <c r="TX21" s="390"/>
      <c r="TY21" s="390"/>
      <c r="TZ21" s="390"/>
      <c r="UA21" s="390"/>
      <c r="UB21" s="390"/>
      <c r="UC21" s="390"/>
      <c r="UD21" s="390"/>
      <c r="UE21" s="390"/>
      <c r="UF21" s="390"/>
      <c r="UG21" s="390"/>
      <c r="UH21" s="390"/>
      <c r="UI21" s="390"/>
      <c r="UJ21" s="390"/>
      <c r="UK21" s="390"/>
      <c r="UL21" s="390"/>
      <c r="UM21" s="390"/>
      <c r="UN21" s="390"/>
      <c r="UO21" s="390"/>
      <c r="UP21" s="390"/>
      <c r="UQ21" s="390"/>
      <c r="UR21" s="390"/>
      <c r="US21" s="390"/>
      <c r="UT21" s="390"/>
      <c r="UU21" s="390"/>
      <c r="UV21" s="390"/>
      <c r="UW21" s="390"/>
      <c r="UX21" s="390"/>
      <c r="UY21" s="390"/>
      <c r="UZ21" s="390"/>
      <c r="VA21" s="390"/>
      <c r="VB21" s="390"/>
      <c r="VC21" s="390"/>
      <c r="VD21" s="390"/>
      <c r="VE21" s="390"/>
      <c r="VF21" s="390"/>
      <c r="VG21" s="390"/>
      <c r="VH21" s="390"/>
      <c r="VI21" s="390"/>
      <c r="VJ21" s="390"/>
      <c r="VK21" s="390"/>
      <c r="VL21" s="390"/>
      <c r="VM21" s="390"/>
      <c r="VN21" s="390"/>
      <c r="VO21" s="390"/>
      <c r="VP21" s="390"/>
      <c r="VQ21" s="390"/>
      <c r="VR21" s="390"/>
      <c r="VS21" s="390"/>
      <c r="VT21" s="390"/>
      <c r="VU21" s="390"/>
      <c r="VV21" s="390"/>
      <c r="VW21" s="390"/>
      <c r="VX21" s="390"/>
      <c r="VY21" s="390"/>
      <c r="VZ21" s="390"/>
      <c r="WA21" s="390"/>
      <c r="WB21" s="390"/>
      <c r="WC21" s="390"/>
      <c r="WD21" s="390"/>
      <c r="WE21" s="390"/>
      <c r="WF21" s="390"/>
      <c r="WG21" s="390"/>
      <c r="WH21" s="390"/>
      <c r="WI21" s="390"/>
      <c r="WJ21" s="390"/>
      <c r="WK21" s="390"/>
      <c r="WL21" s="390"/>
      <c r="WM21" s="390"/>
      <c r="WN21" s="390"/>
      <c r="WO21" s="390"/>
      <c r="WP21" s="390"/>
      <c r="WQ21" s="390"/>
      <c r="WR21" s="390"/>
      <c r="WS21" s="390"/>
      <c r="WT21" s="390"/>
      <c r="WU21" s="390"/>
      <c r="WV21" s="390"/>
      <c r="WW21" s="390"/>
      <c r="WX21" s="390"/>
      <c r="WY21" s="390"/>
      <c r="WZ21" s="390"/>
      <c r="XA21" s="390"/>
      <c r="XB21" s="390"/>
      <c r="XC21" s="390"/>
      <c r="XD21" s="390"/>
      <c r="XE21" s="390"/>
      <c r="XF21" s="390"/>
      <c r="XG21" s="389"/>
    </row>
    <row r="22" spans="1:631" s="400" customFormat="1">
      <c r="A22" s="389"/>
      <c r="B22" s="526" t="s">
        <v>206</v>
      </c>
      <c r="C22" s="513" t="s">
        <v>231</v>
      </c>
      <c r="D22" s="513">
        <v>30</v>
      </c>
      <c r="E22" s="329">
        <f t="shared" si="0"/>
        <v>0</v>
      </c>
      <c r="F22" s="509" t="s">
        <v>29</v>
      </c>
      <c r="G22" s="640">
        <v>0</v>
      </c>
      <c r="H22" s="510">
        <v>1.39</v>
      </c>
      <c r="I22" s="578">
        <v>1.95</v>
      </c>
      <c r="J22" s="578">
        <v>1.95</v>
      </c>
      <c r="K22" s="393">
        <f t="shared" si="5"/>
        <v>0</v>
      </c>
      <c r="L22" s="394">
        <f t="shared" si="1"/>
        <v>0</v>
      </c>
      <c r="M22" s="853">
        <v>0</v>
      </c>
      <c r="N22" s="393">
        <v>0</v>
      </c>
      <c r="O22" s="395">
        <f t="shared" si="6"/>
        <v>0</v>
      </c>
      <c r="P22" s="395">
        <f t="shared" si="2"/>
        <v>0</v>
      </c>
      <c r="Q22" s="395">
        <f t="shared" si="7"/>
        <v>0</v>
      </c>
      <c r="R22" s="395"/>
      <c r="S22" s="396">
        <f t="shared" si="8"/>
        <v>0</v>
      </c>
      <c r="T22" s="395">
        <f t="shared" si="9"/>
        <v>0</v>
      </c>
      <c r="U22" s="827">
        <v>0</v>
      </c>
      <c r="V22" s="396">
        <f t="shared" si="10"/>
        <v>0</v>
      </c>
      <c r="W22" s="395">
        <f t="shared" si="11"/>
        <v>0</v>
      </c>
      <c r="X22" s="395">
        <f t="shared" si="12"/>
        <v>0</v>
      </c>
      <c r="Y22" s="397">
        <f t="shared" si="3"/>
        <v>0</v>
      </c>
      <c r="Z22" s="396">
        <f t="shared" si="4"/>
        <v>0</v>
      </c>
      <c r="AA22" s="398" t="str">
        <f t="shared" si="13"/>
        <v/>
      </c>
      <c r="AB22" s="399" t="str">
        <f t="shared" si="14"/>
        <v/>
      </c>
      <c r="AC22" s="398" t="s">
        <v>480</v>
      </c>
      <c r="AD22" s="398" t="s">
        <v>480</v>
      </c>
      <c r="AE22" s="390"/>
      <c r="AF22" s="390"/>
      <c r="AG22" s="390"/>
      <c r="AH22" s="390"/>
      <c r="AI22" s="390"/>
      <c r="AJ22" s="390"/>
      <c r="AK22" s="390"/>
      <c r="AL22" s="390"/>
      <c r="AM22" s="390"/>
      <c r="AN22" s="390"/>
      <c r="AO22" s="390"/>
      <c r="AP22" s="390"/>
      <c r="AQ22" s="390"/>
      <c r="AR22" s="390"/>
      <c r="AS22" s="390"/>
      <c r="AT22" s="390"/>
      <c r="AU22" s="390"/>
      <c r="AV22" s="390"/>
      <c r="AW22" s="390"/>
      <c r="AX22" s="390"/>
      <c r="AY22" s="390"/>
      <c r="AZ22" s="390"/>
      <c r="BA22" s="390"/>
      <c r="BB22" s="390"/>
      <c r="BC22" s="390"/>
      <c r="BD22" s="390"/>
      <c r="BE22" s="390"/>
      <c r="BF22" s="390"/>
      <c r="BG22" s="390"/>
      <c r="BH22" s="390"/>
      <c r="BI22" s="390"/>
      <c r="BJ22" s="390"/>
      <c r="BK22" s="390"/>
      <c r="BL22" s="390"/>
      <c r="BM22" s="390"/>
      <c r="BN22" s="390"/>
      <c r="BO22" s="390"/>
      <c r="BP22" s="390"/>
      <c r="BQ22" s="390"/>
      <c r="BR22" s="390"/>
      <c r="BS22" s="390"/>
      <c r="BT22" s="390"/>
      <c r="BU22" s="390"/>
      <c r="BV22" s="390"/>
      <c r="BW22" s="390"/>
      <c r="BX22" s="390"/>
      <c r="BY22" s="390"/>
      <c r="BZ22" s="390"/>
      <c r="CA22" s="390"/>
      <c r="CB22" s="390"/>
      <c r="CC22" s="390"/>
      <c r="CD22" s="390"/>
      <c r="CE22" s="390"/>
      <c r="CF22" s="390"/>
      <c r="CG22" s="390"/>
      <c r="CH22" s="390"/>
      <c r="CI22" s="390"/>
      <c r="CJ22" s="390"/>
      <c r="CK22" s="390"/>
      <c r="CL22" s="390"/>
      <c r="CM22" s="390"/>
      <c r="CN22" s="390"/>
      <c r="CO22" s="390"/>
      <c r="CP22" s="390"/>
      <c r="CQ22" s="390"/>
      <c r="CR22" s="390"/>
      <c r="CS22" s="390"/>
      <c r="CT22" s="390"/>
      <c r="CU22" s="390"/>
      <c r="CV22" s="390"/>
      <c r="CW22" s="390"/>
      <c r="CX22" s="390"/>
      <c r="CY22" s="390"/>
      <c r="CZ22" s="390"/>
      <c r="DA22" s="390"/>
      <c r="DB22" s="390"/>
      <c r="DC22" s="390"/>
      <c r="DD22" s="390"/>
      <c r="DE22" s="390"/>
      <c r="DF22" s="390"/>
      <c r="DG22" s="390"/>
      <c r="DH22" s="390"/>
      <c r="DI22" s="390"/>
      <c r="DJ22" s="390"/>
      <c r="DK22" s="390"/>
      <c r="DL22" s="390"/>
      <c r="DM22" s="390"/>
      <c r="DN22" s="390"/>
      <c r="DO22" s="390"/>
      <c r="DP22" s="390"/>
      <c r="DQ22" s="390"/>
      <c r="DR22" s="390"/>
      <c r="DS22" s="390"/>
      <c r="DT22" s="390"/>
      <c r="DU22" s="390"/>
      <c r="DV22" s="390"/>
      <c r="DW22" s="390"/>
      <c r="DX22" s="390"/>
      <c r="DY22" s="390"/>
      <c r="DZ22" s="390"/>
      <c r="EA22" s="390"/>
      <c r="EB22" s="390"/>
      <c r="EC22" s="390"/>
      <c r="ED22" s="390"/>
      <c r="EE22" s="390"/>
      <c r="EF22" s="390"/>
      <c r="EG22" s="390"/>
      <c r="EH22" s="390"/>
      <c r="EI22" s="390"/>
      <c r="EJ22" s="390"/>
      <c r="EK22" s="390"/>
      <c r="EL22" s="390"/>
      <c r="EM22" s="390"/>
      <c r="EN22" s="390"/>
      <c r="EO22" s="390"/>
      <c r="EP22" s="390"/>
      <c r="EQ22" s="390"/>
      <c r="ER22" s="390"/>
      <c r="ES22" s="390"/>
      <c r="ET22" s="390"/>
      <c r="EU22" s="390"/>
      <c r="EV22" s="390"/>
      <c r="EW22" s="390"/>
      <c r="EX22" s="390"/>
      <c r="EY22" s="390"/>
      <c r="EZ22" s="390"/>
      <c r="FA22" s="390"/>
      <c r="FB22" s="390"/>
      <c r="FC22" s="390"/>
      <c r="FD22" s="390"/>
      <c r="FE22" s="390"/>
      <c r="FF22" s="390"/>
      <c r="FG22" s="390"/>
      <c r="FH22" s="390"/>
      <c r="FI22" s="390"/>
      <c r="FJ22" s="390"/>
      <c r="FK22" s="390"/>
      <c r="FL22" s="390"/>
      <c r="FM22" s="390"/>
      <c r="FN22" s="390"/>
      <c r="FO22" s="390"/>
      <c r="FP22" s="390"/>
      <c r="FQ22" s="390"/>
      <c r="FR22" s="390"/>
      <c r="FS22" s="390"/>
      <c r="FT22" s="390"/>
      <c r="FU22" s="390"/>
      <c r="FV22" s="390"/>
      <c r="FW22" s="390"/>
      <c r="FX22" s="390"/>
      <c r="FY22" s="390"/>
      <c r="FZ22" s="390"/>
      <c r="GA22" s="390"/>
      <c r="GB22" s="390"/>
      <c r="GC22" s="390"/>
      <c r="GD22" s="390"/>
      <c r="GE22" s="390"/>
      <c r="GF22" s="390"/>
      <c r="GG22" s="390"/>
      <c r="GH22" s="390"/>
      <c r="GI22" s="390"/>
      <c r="GJ22" s="390"/>
      <c r="GK22" s="390"/>
      <c r="GL22" s="390"/>
      <c r="GM22" s="390"/>
      <c r="GN22" s="390"/>
      <c r="GO22" s="390"/>
      <c r="GP22" s="390"/>
      <c r="GQ22" s="390"/>
      <c r="GR22" s="390"/>
      <c r="GS22" s="390"/>
      <c r="GT22" s="390"/>
      <c r="GU22" s="390"/>
      <c r="GV22" s="390"/>
      <c r="GW22" s="390"/>
      <c r="GX22" s="390"/>
      <c r="GY22" s="390"/>
      <c r="GZ22" s="390"/>
      <c r="HA22" s="390"/>
      <c r="HB22" s="390"/>
      <c r="HC22" s="390"/>
      <c r="HD22" s="390"/>
      <c r="HE22" s="390"/>
      <c r="HF22" s="390"/>
      <c r="HG22" s="390"/>
      <c r="HH22" s="390"/>
      <c r="HI22" s="390"/>
      <c r="HJ22" s="390"/>
      <c r="HK22" s="390"/>
      <c r="HL22" s="390"/>
      <c r="HM22" s="390"/>
      <c r="HN22" s="390"/>
      <c r="HO22" s="390"/>
      <c r="HP22" s="390"/>
      <c r="HQ22" s="390"/>
      <c r="HR22" s="390"/>
      <c r="HS22" s="390"/>
      <c r="HT22" s="390"/>
      <c r="HU22" s="390"/>
      <c r="HV22" s="390"/>
      <c r="HW22" s="390"/>
      <c r="HX22" s="390"/>
      <c r="HY22" s="390"/>
      <c r="HZ22" s="390"/>
      <c r="IA22" s="390"/>
      <c r="IB22" s="390"/>
      <c r="IC22" s="390"/>
      <c r="ID22" s="390"/>
      <c r="IE22" s="390"/>
      <c r="IF22" s="390"/>
      <c r="IG22" s="390"/>
      <c r="IH22" s="390"/>
      <c r="II22" s="390"/>
      <c r="IJ22" s="390"/>
      <c r="IK22" s="390"/>
      <c r="IL22" s="390"/>
      <c r="IM22" s="390"/>
      <c r="IN22" s="390"/>
      <c r="IO22" s="390"/>
      <c r="IP22" s="390"/>
      <c r="IQ22" s="390"/>
      <c r="IR22" s="390"/>
      <c r="IS22" s="390"/>
      <c r="IT22" s="390"/>
      <c r="IU22" s="390"/>
      <c r="IV22" s="390"/>
      <c r="IW22" s="390"/>
      <c r="IX22" s="390"/>
      <c r="IY22" s="390"/>
      <c r="IZ22" s="390"/>
      <c r="JA22" s="390"/>
      <c r="JB22" s="390"/>
      <c r="JC22" s="390"/>
      <c r="JD22" s="390"/>
      <c r="JE22" s="390"/>
      <c r="JF22" s="390"/>
      <c r="JG22" s="390"/>
      <c r="JH22" s="390"/>
      <c r="JI22" s="390"/>
      <c r="JJ22" s="390"/>
      <c r="JK22" s="390"/>
      <c r="JL22" s="390"/>
      <c r="JM22" s="390"/>
      <c r="JN22" s="390"/>
      <c r="JO22" s="390"/>
      <c r="JP22" s="390"/>
      <c r="JQ22" s="390"/>
      <c r="JR22" s="390"/>
      <c r="JS22" s="390"/>
      <c r="JT22" s="390"/>
      <c r="JU22" s="390"/>
      <c r="JV22" s="390"/>
      <c r="JW22" s="390"/>
      <c r="JX22" s="390"/>
      <c r="JY22" s="390"/>
      <c r="JZ22" s="390"/>
      <c r="KA22" s="390"/>
      <c r="KB22" s="390"/>
      <c r="KC22" s="390"/>
      <c r="KD22" s="390"/>
      <c r="KE22" s="390"/>
      <c r="KF22" s="390"/>
      <c r="KG22" s="390"/>
      <c r="KH22" s="390"/>
      <c r="KI22" s="390"/>
      <c r="KJ22" s="390"/>
      <c r="KK22" s="390"/>
      <c r="KL22" s="390"/>
      <c r="KM22" s="390"/>
      <c r="KN22" s="390"/>
      <c r="KO22" s="390"/>
      <c r="KP22" s="390"/>
      <c r="KQ22" s="390"/>
      <c r="KR22" s="390"/>
      <c r="KS22" s="390"/>
      <c r="KT22" s="390"/>
      <c r="KU22" s="390"/>
      <c r="KV22" s="390"/>
      <c r="KW22" s="390"/>
      <c r="KX22" s="390"/>
      <c r="KY22" s="390"/>
      <c r="KZ22" s="390"/>
      <c r="LA22" s="390"/>
      <c r="LB22" s="390"/>
      <c r="LC22" s="390"/>
      <c r="LD22" s="390"/>
      <c r="LE22" s="390"/>
      <c r="LF22" s="390"/>
      <c r="LG22" s="390"/>
      <c r="LH22" s="390"/>
      <c r="LI22" s="390"/>
      <c r="LJ22" s="390"/>
      <c r="LK22" s="390"/>
      <c r="LL22" s="390"/>
      <c r="LM22" s="390"/>
      <c r="LN22" s="390"/>
      <c r="LO22" s="390"/>
      <c r="LP22" s="390"/>
      <c r="LQ22" s="390"/>
      <c r="LR22" s="390"/>
      <c r="LS22" s="390"/>
      <c r="LT22" s="390"/>
      <c r="LU22" s="390"/>
      <c r="LV22" s="390"/>
      <c r="LW22" s="390"/>
      <c r="LX22" s="390"/>
      <c r="LY22" s="390"/>
      <c r="LZ22" s="390"/>
      <c r="MA22" s="390"/>
      <c r="MB22" s="390"/>
      <c r="MC22" s="390"/>
      <c r="MD22" s="390"/>
      <c r="ME22" s="390"/>
      <c r="MF22" s="390"/>
      <c r="MG22" s="390"/>
      <c r="MH22" s="390"/>
      <c r="MI22" s="390"/>
      <c r="MJ22" s="390"/>
      <c r="MK22" s="390"/>
      <c r="ML22" s="390"/>
      <c r="MM22" s="390"/>
      <c r="MN22" s="390"/>
      <c r="MO22" s="390"/>
      <c r="MP22" s="390"/>
      <c r="MQ22" s="390"/>
      <c r="MR22" s="390"/>
      <c r="MS22" s="390"/>
      <c r="MT22" s="390"/>
      <c r="MU22" s="390"/>
      <c r="MV22" s="390"/>
      <c r="MW22" s="390"/>
      <c r="MX22" s="390"/>
      <c r="MY22" s="390"/>
      <c r="MZ22" s="390"/>
      <c r="NA22" s="390"/>
      <c r="NB22" s="390"/>
      <c r="NC22" s="390"/>
      <c r="ND22" s="390"/>
      <c r="NE22" s="390"/>
      <c r="NF22" s="390"/>
      <c r="NG22" s="390"/>
      <c r="NH22" s="390"/>
      <c r="NI22" s="390"/>
      <c r="NJ22" s="390"/>
      <c r="NK22" s="390"/>
      <c r="NL22" s="390"/>
      <c r="NM22" s="390"/>
      <c r="NN22" s="390"/>
      <c r="NO22" s="390"/>
      <c r="NP22" s="390"/>
      <c r="NQ22" s="390"/>
      <c r="NR22" s="390"/>
      <c r="NS22" s="390"/>
      <c r="NT22" s="390"/>
      <c r="NU22" s="390"/>
      <c r="NV22" s="390"/>
      <c r="NW22" s="390"/>
      <c r="NX22" s="390"/>
      <c r="NY22" s="390"/>
      <c r="NZ22" s="390"/>
      <c r="OA22" s="390"/>
      <c r="OB22" s="390"/>
      <c r="OC22" s="390"/>
      <c r="OD22" s="390"/>
      <c r="OE22" s="390"/>
      <c r="OF22" s="390"/>
      <c r="OG22" s="390"/>
      <c r="OH22" s="390"/>
      <c r="OI22" s="390"/>
      <c r="OJ22" s="390"/>
      <c r="OK22" s="390"/>
      <c r="OL22" s="390"/>
      <c r="OM22" s="390"/>
      <c r="ON22" s="390"/>
      <c r="OO22" s="390"/>
      <c r="OP22" s="390"/>
      <c r="OQ22" s="390"/>
      <c r="OR22" s="390"/>
      <c r="OS22" s="390"/>
      <c r="OT22" s="390"/>
      <c r="OU22" s="390"/>
      <c r="OV22" s="390"/>
      <c r="OW22" s="390"/>
      <c r="OX22" s="390"/>
      <c r="OY22" s="390"/>
      <c r="OZ22" s="390"/>
      <c r="PA22" s="390"/>
      <c r="PB22" s="390"/>
      <c r="PC22" s="390"/>
      <c r="PD22" s="390"/>
      <c r="PE22" s="390"/>
      <c r="PF22" s="390"/>
      <c r="PG22" s="390"/>
      <c r="PH22" s="390"/>
      <c r="PI22" s="390"/>
      <c r="PJ22" s="390"/>
      <c r="PK22" s="390"/>
      <c r="PL22" s="390"/>
      <c r="PM22" s="390"/>
      <c r="PN22" s="390"/>
      <c r="PO22" s="390"/>
      <c r="PP22" s="390"/>
      <c r="PQ22" s="390"/>
      <c r="PR22" s="390"/>
      <c r="PS22" s="390"/>
      <c r="PT22" s="390"/>
      <c r="PU22" s="390"/>
      <c r="PV22" s="390"/>
      <c r="PW22" s="390"/>
      <c r="PX22" s="390"/>
      <c r="PY22" s="390"/>
      <c r="PZ22" s="390"/>
      <c r="QA22" s="390"/>
      <c r="QB22" s="390"/>
      <c r="QC22" s="390"/>
      <c r="QD22" s="390"/>
      <c r="QE22" s="390"/>
      <c r="QF22" s="390"/>
      <c r="QG22" s="390"/>
      <c r="QH22" s="390"/>
      <c r="QI22" s="390"/>
      <c r="QJ22" s="390"/>
      <c r="QK22" s="390"/>
      <c r="QL22" s="390"/>
      <c r="QM22" s="390"/>
      <c r="QN22" s="390"/>
      <c r="QO22" s="390"/>
      <c r="QP22" s="390"/>
      <c r="QQ22" s="390"/>
      <c r="QR22" s="390"/>
      <c r="QS22" s="390"/>
      <c r="QT22" s="390"/>
      <c r="QU22" s="390"/>
      <c r="QV22" s="390"/>
      <c r="QW22" s="390"/>
      <c r="QX22" s="390"/>
      <c r="QY22" s="390"/>
      <c r="QZ22" s="390"/>
      <c r="RA22" s="390"/>
      <c r="RB22" s="390"/>
      <c r="RC22" s="390"/>
      <c r="RD22" s="390"/>
      <c r="RE22" s="390"/>
      <c r="RF22" s="390"/>
      <c r="RG22" s="390"/>
      <c r="RH22" s="390"/>
      <c r="RI22" s="390"/>
      <c r="RJ22" s="390"/>
      <c r="RK22" s="390"/>
      <c r="RL22" s="390"/>
      <c r="RM22" s="390"/>
      <c r="RN22" s="390"/>
      <c r="RO22" s="390"/>
      <c r="RP22" s="390"/>
      <c r="RQ22" s="390"/>
      <c r="RR22" s="390"/>
      <c r="RS22" s="390"/>
      <c r="RT22" s="390"/>
      <c r="RU22" s="390"/>
      <c r="RV22" s="390"/>
      <c r="RW22" s="390"/>
      <c r="RX22" s="390"/>
      <c r="RY22" s="390"/>
      <c r="RZ22" s="390"/>
      <c r="SA22" s="390"/>
      <c r="SB22" s="390"/>
      <c r="SC22" s="390"/>
      <c r="SD22" s="390"/>
      <c r="SE22" s="390"/>
      <c r="SF22" s="390"/>
      <c r="SG22" s="390"/>
      <c r="SH22" s="390"/>
      <c r="SI22" s="390"/>
      <c r="SJ22" s="390"/>
      <c r="SK22" s="390"/>
      <c r="SL22" s="390"/>
      <c r="SM22" s="390"/>
      <c r="SN22" s="390"/>
      <c r="SO22" s="390"/>
      <c r="SP22" s="390"/>
      <c r="SQ22" s="390"/>
      <c r="SR22" s="390"/>
      <c r="SS22" s="390"/>
      <c r="ST22" s="390"/>
      <c r="SU22" s="390"/>
      <c r="SV22" s="390"/>
      <c r="SW22" s="390"/>
      <c r="SX22" s="390"/>
      <c r="SY22" s="390"/>
      <c r="SZ22" s="390"/>
      <c r="TA22" s="390"/>
      <c r="TB22" s="390"/>
      <c r="TC22" s="390"/>
      <c r="TD22" s="390"/>
      <c r="TE22" s="390"/>
      <c r="TF22" s="390"/>
      <c r="TG22" s="390"/>
      <c r="TH22" s="390"/>
      <c r="TI22" s="390"/>
      <c r="TJ22" s="390"/>
      <c r="TK22" s="390"/>
      <c r="TL22" s="390"/>
      <c r="TM22" s="390"/>
      <c r="TN22" s="390"/>
      <c r="TO22" s="390"/>
      <c r="TP22" s="390"/>
      <c r="TQ22" s="390"/>
      <c r="TR22" s="390"/>
      <c r="TS22" s="390"/>
      <c r="TT22" s="390"/>
      <c r="TU22" s="390"/>
      <c r="TV22" s="390"/>
      <c r="TW22" s="390"/>
      <c r="TX22" s="390"/>
      <c r="TY22" s="390"/>
      <c r="TZ22" s="390"/>
      <c r="UA22" s="390"/>
      <c r="UB22" s="390"/>
      <c r="UC22" s="390"/>
      <c r="UD22" s="390"/>
      <c r="UE22" s="390"/>
      <c r="UF22" s="390"/>
      <c r="UG22" s="390"/>
      <c r="UH22" s="390"/>
      <c r="UI22" s="390"/>
      <c r="UJ22" s="390"/>
      <c r="UK22" s="390"/>
      <c r="UL22" s="390"/>
      <c r="UM22" s="390"/>
      <c r="UN22" s="390"/>
      <c r="UO22" s="390"/>
      <c r="UP22" s="390"/>
      <c r="UQ22" s="390"/>
      <c r="UR22" s="390"/>
      <c r="US22" s="390"/>
      <c r="UT22" s="390"/>
      <c r="UU22" s="390"/>
      <c r="UV22" s="390"/>
      <c r="UW22" s="390"/>
      <c r="UX22" s="390"/>
      <c r="UY22" s="390"/>
      <c r="UZ22" s="390"/>
      <c r="VA22" s="390"/>
      <c r="VB22" s="390"/>
      <c r="VC22" s="390"/>
      <c r="VD22" s="390"/>
      <c r="VE22" s="390"/>
      <c r="VF22" s="390"/>
      <c r="VG22" s="390"/>
      <c r="VH22" s="390"/>
      <c r="VI22" s="390"/>
      <c r="VJ22" s="390"/>
      <c r="VK22" s="390"/>
      <c r="VL22" s="390"/>
      <c r="VM22" s="390"/>
      <c r="VN22" s="390"/>
      <c r="VO22" s="390"/>
      <c r="VP22" s="390"/>
      <c r="VQ22" s="390"/>
      <c r="VR22" s="390"/>
      <c r="VS22" s="390"/>
      <c r="VT22" s="390"/>
      <c r="VU22" s="390"/>
      <c r="VV22" s="390"/>
      <c r="VW22" s="390"/>
      <c r="VX22" s="390"/>
      <c r="VY22" s="390"/>
      <c r="VZ22" s="390"/>
      <c r="WA22" s="390"/>
      <c r="WB22" s="390"/>
      <c r="WC22" s="390"/>
      <c r="WD22" s="390"/>
      <c r="WE22" s="390"/>
      <c r="WF22" s="390"/>
      <c r="WG22" s="390"/>
      <c r="WH22" s="390"/>
      <c r="WI22" s="390"/>
      <c r="WJ22" s="390"/>
      <c r="WK22" s="390"/>
      <c r="WL22" s="390"/>
      <c r="WM22" s="390"/>
      <c r="WN22" s="390"/>
      <c r="WO22" s="390"/>
      <c r="WP22" s="390"/>
      <c r="WQ22" s="390"/>
      <c r="WR22" s="390"/>
      <c r="WS22" s="390"/>
      <c r="WT22" s="390"/>
      <c r="WU22" s="390"/>
      <c r="WV22" s="390"/>
      <c r="WW22" s="390"/>
      <c r="WX22" s="390"/>
      <c r="WY22" s="390"/>
      <c r="WZ22" s="390"/>
      <c r="XA22" s="390"/>
      <c r="XB22" s="390"/>
      <c r="XC22" s="390"/>
      <c r="XD22" s="390"/>
      <c r="XE22" s="390"/>
      <c r="XF22" s="390"/>
      <c r="XG22" s="389"/>
    </row>
    <row r="23" spans="1:631" s="400" customFormat="1">
      <c r="A23" s="389"/>
      <c r="B23" s="526" t="s">
        <v>206</v>
      </c>
      <c r="C23" s="838" t="s">
        <v>232</v>
      </c>
      <c r="D23" s="513">
        <v>30</v>
      </c>
      <c r="E23" s="329">
        <f t="shared" si="0"/>
        <v>9.8877691322124608E-2</v>
      </c>
      <c r="F23" s="509" t="s">
        <v>0</v>
      </c>
      <c r="G23" s="640">
        <v>22358</v>
      </c>
      <c r="H23" s="511">
        <v>0.47</v>
      </c>
      <c r="I23" s="578">
        <v>1.95</v>
      </c>
      <c r="J23" s="578">
        <v>1.95</v>
      </c>
      <c r="K23" s="393">
        <f t="shared" si="5"/>
        <v>0</v>
      </c>
      <c r="L23" s="394">
        <f t="shared" si="1"/>
        <v>10508.26</v>
      </c>
      <c r="M23" s="853">
        <v>8819.046809246558</v>
      </c>
      <c r="N23" s="393">
        <v>8719.6200000000008</v>
      </c>
      <c r="O23" s="395">
        <f t="shared" si="6"/>
        <v>52317.72</v>
      </c>
      <c r="P23" s="395">
        <f t="shared" si="2"/>
        <v>0</v>
      </c>
      <c r="Q23" s="395">
        <f t="shared" si="7"/>
        <v>43598.1</v>
      </c>
      <c r="R23" s="395"/>
      <c r="S23" s="396">
        <f t="shared" si="8"/>
        <v>61136.766809246561</v>
      </c>
      <c r="T23" s="395">
        <f t="shared" si="9"/>
        <v>52417.146809246558</v>
      </c>
      <c r="U23" s="831">
        <v>6.7142655073156934E-3</v>
      </c>
      <c r="V23" s="396">
        <f t="shared" si="10"/>
        <v>56713.141752547825</v>
      </c>
      <c r="W23" s="395">
        <f t="shared" si="11"/>
        <v>48624.440453846524</v>
      </c>
      <c r="X23" s="395">
        <f t="shared" si="12"/>
        <v>1722.3872648569429</v>
      </c>
      <c r="Y23" s="397">
        <f t="shared" si="3"/>
        <v>2.20675238842336</v>
      </c>
      <c r="Z23" s="396">
        <f t="shared" si="4"/>
        <v>23189.127853173657</v>
      </c>
      <c r="AA23" s="398">
        <f t="shared" si="13"/>
        <v>0.40888455720462519</v>
      </c>
      <c r="AB23" s="399">
        <f t="shared" si="14"/>
        <v>0.56001524437478345</v>
      </c>
      <c r="AC23" s="398">
        <v>0.39704594590619696</v>
      </c>
      <c r="AD23" s="398">
        <v>0.47839666322199786</v>
      </c>
      <c r="AE23" s="390"/>
      <c r="AF23" s="390"/>
      <c r="AG23" s="390"/>
      <c r="AH23" s="390"/>
      <c r="AI23" s="390"/>
      <c r="AJ23" s="390"/>
      <c r="AK23" s="390"/>
      <c r="AL23" s="390"/>
      <c r="AM23" s="390"/>
      <c r="AN23" s="390"/>
      <c r="AO23" s="390"/>
      <c r="AP23" s="390"/>
      <c r="AQ23" s="390"/>
      <c r="AR23" s="390"/>
      <c r="AS23" s="390"/>
      <c r="AT23" s="390"/>
      <c r="AU23" s="390"/>
      <c r="AV23" s="390"/>
      <c r="AW23" s="390"/>
      <c r="AX23" s="390"/>
      <c r="AY23" s="390"/>
      <c r="AZ23" s="390"/>
      <c r="BA23" s="390"/>
      <c r="BB23" s="390"/>
      <c r="BC23" s="390"/>
      <c r="BD23" s="390"/>
      <c r="BE23" s="390"/>
      <c r="BF23" s="390"/>
      <c r="BG23" s="390"/>
      <c r="BH23" s="390"/>
      <c r="BI23" s="390"/>
      <c r="BJ23" s="390"/>
      <c r="BK23" s="390"/>
      <c r="BL23" s="390"/>
      <c r="BM23" s="390"/>
      <c r="BN23" s="390"/>
      <c r="BO23" s="390"/>
      <c r="BP23" s="390"/>
      <c r="BQ23" s="390"/>
      <c r="BR23" s="390"/>
      <c r="BS23" s="390"/>
      <c r="BT23" s="390"/>
      <c r="BU23" s="390"/>
      <c r="BV23" s="390"/>
      <c r="BW23" s="390"/>
      <c r="BX23" s="390"/>
      <c r="BY23" s="390"/>
      <c r="BZ23" s="390"/>
      <c r="CA23" s="390"/>
      <c r="CB23" s="390"/>
      <c r="CC23" s="390"/>
      <c r="CD23" s="390"/>
      <c r="CE23" s="390"/>
      <c r="CF23" s="390"/>
      <c r="CG23" s="390"/>
      <c r="CH23" s="390"/>
      <c r="CI23" s="390"/>
      <c r="CJ23" s="390"/>
      <c r="CK23" s="390"/>
      <c r="CL23" s="390"/>
      <c r="CM23" s="390"/>
      <c r="CN23" s="390"/>
      <c r="CO23" s="390"/>
      <c r="CP23" s="390"/>
      <c r="CQ23" s="390"/>
      <c r="CR23" s="390"/>
      <c r="CS23" s="390"/>
      <c r="CT23" s="390"/>
      <c r="CU23" s="390"/>
      <c r="CV23" s="390"/>
      <c r="CW23" s="390"/>
      <c r="CX23" s="390"/>
      <c r="CY23" s="390"/>
      <c r="CZ23" s="390"/>
      <c r="DA23" s="390"/>
      <c r="DB23" s="390"/>
      <c r="DC23" s="390"/>
      <c r="DD23" s="390"/>
      <c r="DE23" s="390"/>
      <c r="DF23" s="390"/>
      <c r="DG23" s="390"/>
      <c r="DH23" s="390"/>
      <c r="DI23" s="390"/>
      <c r="DJ23" s="390"/>
      <c r="DK23" s="390"/>
      <c r="DL23" s="390"/>
      <c r="DM23" s="390"/>
      <c r="DN23" s="390"/>
      <c r="DO23" s="390"/>
      <c r="DP23" s="390"/>
      <c r="DQ23" s="390"/>
      <c r="DR23" s="390"/>
      <c r="DS23" s="390"/>
      <c r="DT23" s="390"/>
      <c r="DU23" s="390"/>
      <c r="DV23" s="390"/>
      <c r="DW23" s="390"/>
      <c r="DX23" s="390"/>
      <c r="DY23" s="390"/>
      <c r="DZ23" s="390"/>
      <c r="EA23" s="390"/>
      <c r="EB23" s="390"/>
      <c r="EC23" s="390"/>
      <c r="ED23" s="390"/>
      <c r="EE23" s="390"/>
      <c r="EF23" s="390"/>
      <c r="EG23" s="390"/>
      <c r="EH23" s="390"/>
      <c r="EI23" s="390"/>
      <c r="EJ23" s="390"/>
      <c r="EK23" s="390"/>
      <c r="EL23" s="390"/>
      <c r="EM23" s="390"/>
      <c r="EN23" s="390"/>
      <c r="EO23" s="390"/>
      <c r="EP23" s="390"/>
      <c r="EQ23" s="390"/>
      <c r="ER23" s="390"/>
      <c r="ES23" s="390"/>
      <c r="ET23" s="390"/>
      <c r="EU23" s="390"/>
      <c r="EV23" s="390"/>
      <c r="EW23" s="390"/>
      <c r="EX23" s="390"/>
      <c r="EY23" s="390"/>
      <c r="EZ23" s="390"/>
      <c r="FA23" s="390"/>
      <c r="FB23" s="390"/>
      <c r="FC23" s="390"/>
      <c r="FD23" s="390"/>
      <c r="FE23" s="390"/>
      <c r="FF23" s="390"/>
      <c r="FG23" s="390"/>
      <c r="FH23" s="390"/>
      <c r="FI23" s="390"/>
      <c r="FJ23" s="390"/>
      <c r="FK23" s="390"/>
      <c r="FL23" s="390"/>
      <c r="FM23" s="390"/>
      <c r="FN23" s="390"/>
      <c r="FO23" s="390"/>
      <c r="FP23" s="390"/>
      <c r="FQ23" s="390"/>
      <c r="FR23" s="390"/>
      <c r="FS23" s="390"/>
      <c r="FT23" s="390"/>
      <c r="FU23" s="390"/>
      <c r="FV23" s="390"/>
      <c r="FW23" s="390"/>
      <c r="FX23" s="390"/>
      <c r="FY23" s="390"/>
      <c r="FZ23" s="390"/>
      <c r="GA23" s="390"/>
      <c r="GB23" s="390"/>
      <c r="GC23" s="390"/>
      <c r="GD23" s="390"/>
      <c r="GE23" s="390"/>
      <c r="GF23" s="390"/>
      <c r="GG23" s="390"/>
      <c r="GH23" s="390"/>
      <c r="GI23" s="390"/>
      <c r="GJ23" s="390"/>
      <c r="GK23" s="390"/>
      <c r="GL23" s="390"/>
      <c r="GM23" s="390"/>
      <c r="GN23" s="390"/>
      <c r="GO23" s="390"/>
      <c r="GP23" s="390"/>
      <c r="GQ23" s="390"/>
      <c r="GR23" s="390"/>
      <c r="GS23" s="390"/>
      <c r="GT23" s="390"/>
      <c r="GU23" s="390"/>
      <c r="GV23" s="390"/>
      <c r="GW23" s="390"/>
      <c r="GX23" s="390"/>
      <c r="GY23" s="390"/>
      <c r="GZ23" s="390"/>
      <c r="HA23" s="390"/>
      <c r="HB23" s="390"/>
      <c r="HC23" s="390"/>
      <c r="HD23" s="390"/>
      <c r="HE23" s="390"/>
      <c r="HF23" s="390"/>
      <c r="HG23" s="390"/>
      <c r="HH23" s="390"/>
      <c r="HI23" s="390"/>
      <c r="HJ23" s="390"/>
      <c r="HK23" s="390"/>
      <c r="HL23" s="390"/>
      <c r="HM23" s="390"/>
      <c r="HN23" s="390"/>
      <c r="HO23" s="390"/>
      <c r="HP23" s="390"/>
      <c r="HQ23" s="390"/>
      <c r="HR23" s="390"/>
      <c r="HS23" s="390"/>
      <c r="HT23" s="390"/>
      <c r="HU23" s="390"/>
      <c r="HV23" s="390"/>
      <c r="HW23" s="390"/>
      <c r="HX23" s="390"/>
      <c r="HY23" s="390"/>
      <c r="HZ23" s="390"/>
      <c r="IA23" s="390"/>
      <c r="IB23" s="390"/>
      <c r="IC23" s="390"/>
      <c r="ID23" s="390"/>
      <c r="IE23" s="390"/>
      <c r="IF23" s="390"/>
      <c r="IG23" s="390"/>
      <c r="IH23" s="390"/>
      <c r="II23" s="390"/>
      <c r="IJ23" s="390"/>
      <c r="IK23" s="390"/>
      <c r="IL23" s="390"/>
      <c r="IM23" s="390"/>
      <c r="IN23" s="390"/>
      <c r="IO23" s="390"/>
      <c r="IP23" s="390"/>
      <c r="IQ23" s="390"/>
      <c r="IR23" s="390"/>
      <c r="IS23" s="390"/>
      <c r="IT23" s="390"/>
      <c r="IU23" s="390"/>
      <c r="IV23" s="390"/>
      <c r="IW23" s="390"/>
      <c r="IX23" s="390"/>
      <c r="IY23" s="390"/>
      <c r="IZ23" s="390"/>
      <c r="JA23" s="390"/>
      <c r="JB23" s="390"/>
      <c r="JC23" s="390"/>
      <c r="JD23" s="390"/>
      <c r="JE23" s="390"/>
      <c r="JF23" s="390"/>
      <c r="JG23" s="390"/>
      <c r="JH23" s="390"/>
      <c r="JI23" s="390"/>
      <c r="JJ23" s="390"/>
      <c r="JK23" s="390"/>
      <c r="JL23" s="390"/>
      <c r="JM23" s="390"/>
      <c r="JN23" s="390"/>
      <c r="JO23" s="390"/>
      <c r="JP23" s="390"/>
      <c r="JQ23" s="390"/>
      <c r="JR23" s="390"/>
      <c r="JS23" s="390"/>
      <c r="JT23" s="390"/>
      <c r="JU23" s="390"/>
      <c r="JV23" s="390"/>
      <c r="JW23" s="390"/>
      <c r="JX23" s="390"/>
      <c r="JY23" s="390"/>
      <c r="JZ23" s="390"/>
      <c r="KA23" s="390"/>
      <c r="KB23" s="390"/>
      <c r="KC23" s="390"/>
      <c r="KD23" s="390"/>
      <c r="KE23" s="390"/>
      <c r="KF23" s="390"/>
      <c r="KG23" s="390"/>
      <c r="KH23" s="390"/>
      <c r="KI23" s="390"/>
      <c r="KJ23" s="390"/>
      <c r="KK23" s="390"/>
      <c r="KL23" s="390"/>
      <c r="KM23" s="390"/>
      <c r="KN23" s="390"/>
      <c r="KO23" s="390"/>
      <c r="KP23" s="390"/>
      <c r="KQ23" s="390"/>
      <c r="KR23" s="390"/>
      <c r="KS23" s="390"/>
      <c r="KT23" s="390"/>
      <c r="KU23" s="390"/>
      <c r="KV23" s="390"/>
      <c r="KW23" s="390"/>
      <c r="KX23" s="390"/>
      <c r="KY23" s="390"/>
      <c r="KZ23" s="390"/>
      <c r="LA23" s="390"/>
      <c r="LB23" s="390"/>
      <c r="LC23" s="390"/>
      <c r="LD23" s="390"/>
      <c r="LE23" s="390"/>
      <c r="LF23" s="390"/>
      <c r="LG23" s="390"/>
      <c r="LH23" s="390"/>
      <c r="LI23" s="390"/>
      <c r="LJ23" s="390"/>
      <c r="LK23" s="390"/>
      <c r="LL23" s="390"/>
      <c r="LM23" s="390"/>
      <c r="LN23" s="390"/>
      <c r="LO23" s="390"/>
      <c r="LP23" s="390"/>
      <c r="LQ23" s="390"/>
      <c r="LR23" s="390"/>
      <c r="LS23" s="390"/>
      <c r="LT23" s="390"/>
      <c r="LU23" s="390"/>
      <c r="LV23" s="390"/>
      <c r="LW23" s="390"/>
      <c r="LX23" s="390"/>
      <c r="LY23" s="390"/>
      <c r="LZ23" s="390"/>
      <c r="MA23" s="390"/>
      <c r="MB23" s="390"/>
      <c r="MC23" s="390"/>
      <c r="MD23" s="390"/>
      <c r="ME23" s="390"/>
      <c r="MF23" s="390"/>
      <c r="MG23" s="390"/>
      <c r="MH23" s="390"/>
      <c r="MI23" s="390"/>
      <c r="MJ23" s="390"/>
      <c r="MK23" s="390"/>
      <c r="ML23" s="390"/>
      <c r="MM23" s="390"/>
      <c r="MN23" s="390"/>
      <c r="MO23" s="390"/>
      <c r="MP23" s="390"/>
      <c r="MQ23" s="390"/>
      <c r="MR23" s="390"/>
      <c r="MS23" s="390"/>
      <c r="MT23" s="390"/>
      <c r="MU23" s="390"/>
      <c r="MV23" s="390"/>
      <c r="MW23" s="390"/>
      <c r="MX23" s="390"/>
      <c r="MY23" s="390"/>
      <c r="MZ23" s="390"/>
      <c r="NA23" s="390"/>
      <c r="NB23" s="390"/>
      <c r="NC23" s="390"/>
      <c r="ND23" s="390"/>
      <c r="NE23" s="390"/>
      <c r="NF23" s="390"/>
      <c r="NG23" s="390"/>
      <c r="NH23" s="390"/>
      <c r="NI23" s="390"/>
      <c r="NJ23" s="390"/>
      <c r="NK23" s="390"/>
      <c r="NL23" s="390"/>
      <c r="NM23" s="390"/>
      <c r="NN23" s="390"/>
      <c r="NO23" s="390"/>
      <c r="NP23" s="390"/>
      <c r="NQ23" s="390"/>
      <c r="NR23" s="390"/>
      <c r="NS23" s="390"/>
      <c r="NT23" s="390"/>
      <c r="NU23" s="390"/>
      <c r="NV23" s="390"/>
      <c r="NW23" s="390"/>
      <c r="NX23" s="390"/>
      <c r="NY23" s="390"/>
      <c r="NZ23" s="390"/>
      <c r="OA23" s="390"/>
      <c r="OB23" s="390"/>
      <c r="OC23" s="390"/>
      <c r="OD23" s="390"/>
      <c r="OE23" s="390"/>
      <c r="OF23" s="390"/>
      <c r="OG23" s="390"/>
      <c r="OH23" s="390"/>
      <c r="OI23" s="390"/>
      <c r="OJ23" s="390"/>
      <c r="OK23" s="390"/>
      <c r="OL23" s="390"/>
      <c r="OM23" s="390"/>
      <c r="ON23" s="390"/>
      <c r="OO23" s="390"/>
      <c r="OP23" s="390"/>
      <c r="OQ23" s="390"/>
      <c r="OR23" s="390"/>
      <c r="OS23" s="390"/>
      <c r="OT23" s="390"/>
      <c r="OU23" s="390"/>
      <c r="OV23" s="390"/>
      <c r="OW23" s="390"/>
      <c r="OX23" s="390"/>
      <c r="OY23" s="390"/>
      <c r="OZ23" s="390"/>
      <c r="PA23" s="390"/>
      <c r="PB23" s="390"/>
      <c r="PC23" s="390"/>
      <c r="PD23" s="390"/>
      <c r="PE23" s="390"/>
      <c r="PF23" s="390"/>
      <c r="PG23" s="390"/>
      <c r="PH23" s="390"/>
      <c r="PI23" s="390"/>
      <c r="PJ23" s="390"/>
      <c r="PK23" s="390"/>
      <c r="PL23" s="390"/>
      <c r="PM23" s="390"/>
      <c r="PN23" s="390"/>
      <c r="PO23" s="390"/>
      <c r="PP23" s="390"/>
      <c r="PQ23" s="390"/>
      <c r="PR23" s="390"/>
      <c r="PS23" s="390"/>
      <c r="PT23" s="390"/>
      <c r="PU23" s="390"/>
      <c r="PV23" s="390"/>
      <c r="PW23" s="390"/>
      <c r="PX23" s="390"/>
      <c r="PY23" s="390"/>
      <c r="PZ23" s="390"/>
      <c r="QA23" s="390"/>
      <c r="QB23" s="390"/>
      <c r="QC23" s="390"/>
      <c r="QD23" s="390"/>
      <c r="QE23" s="390"/>
      <c r="QF23" s="390"/>
      <c r="QG23" s="390"/>
      <c r="QH23" s="390"/>
      <c r="QI23" s="390"/>
      <c r="QJ23" s="390"/>
      <c r="QK23" s="390"/>
      <c r="QL23" s="390"/>
      <c r="QM23" s="390"/>
      <c r="QN23" s="390"/>
      <c r="QO23" s="390"/>
      <c r="QP23" s="390"/>
      <c r="QQ23" s="390"/>
      <c r="QR23" s="390"/>
      <c r="QS23" s="390"/>
      <c r="QT23" s="390"/>
      <c r="QU23" s="390"/>
      <c r="QV23" s="390"/>
      <c r="QW23" s="390"/>
      <c r="QX23" s="390"/>
      <c r="QY23" s="390"/>
      <c r="QZ23" s="390"/>
      <c r="RA23" s="390"/>
      <c r="RB23" s="390"/>
      <c r="RC23" s="390"/>
      <c r="RD23" s="390"/>
      <c r="RE23" s="390"/>
      <c r="RF23" s="390"/>
      <c r="RG23" s="390"/>
      <c r="RH23" s="390"/>
      <c r="RI23" s="390"/>
      <c r="RJ23" s="390"/>
      <c r="RK23" s="390"/>
      <c r="RL23" s="390"/>
      <c r="RM23" s="390"/>
      <c r="RN23" s="390"/>
      <c r="RO23" s="390"/>
      <c r="RP23" s="390"/>
      <c r="RQ23" s="390"/>
      <c r="RR23" s="390"/>
      <c r="RS23" s="390"/>
      <c r="RT23" s="390"/>
      <c r="RU23" s="390"/>
      <c r="RV23" s="390"/>
      <c r="RW23" s="390"/>
      <c r="RX23" s="390"/>
      <c r="RY23" s="390"/>
      <c r="RZ23" s="390"/>
      <c r="SA23" s="390"/>
      <c r="SB23" s="390"/>
      <c r="SC23" s="390"/>
      <c r="SD23" s="390"/>
      <c r="SE23" s="390"/>
      <c r="SF23" s="390"/>
      <c r="SG23" s="390"/>
      <c r="SH23" s="390"/>
      <c r="SI23" s="390"/>
      <c r="SJ23" s="390"/>
      <c r="SK23" s="390"/>
      <c r="SL23" s="390"/>
      <c r="SM23" s="390"/>
      <c r="SN23" s="390"/>
      <c r="SO23" s="390"/>
      <c r="SP23" s="390"/>
      <c r="SQ23" s="390"/>
      <c r="SR23" s="390"/>
      <c r="SS23" s="390"/>
      <c r="ST23" s="390"/>
      <c r="SU23" s="390"/>
      <c r="SV23" s="390"/>
      <c r="SW23" s="390"/>
      <c r="SX23" s="390"/>
      <c r="SY23" s="390"/>
      <c r="SZ23" s="390"/>
      <c r="TA23" s="390"/>
      <c r="TB23" s="390"/>
      <c r="TC23" s="390"/>
      <c r="TD23" s="390"/>
      <c r="TE23" s="390"/>
      <c r="TF23" s="390"/>
      <c r="TG23" s="390"/>
      <c r="TH23" s="390"/>
      <c r="TI23" s="390"/>
      <c r="TJ23" s="390"/>
      <c r="TK23" s="390"/>
      <c r="TL23" s="390"/>
      <c r="TM23" s="390"/>
      <c r="TN23" s="390"/>
      <c r="TO23" s="390"/>
      <c r="TP23" s="390"/>
      <c r="TQ23" s="390"/>
      <c r="TR23" s="390"/>
      <c r="TS23" s="390"/>
      <c r="TT23" s="390"/>
      <c r="TU23" s="390"/>
      <c r="TV23" s="390"/>
      <c r="TW23" s="390"/>
      <c r="TX23" s="390"/>
      <c r="TY23" s="390"/>
      <c r="TZ23" s="390"/>
      <c r="UA23" s="390"/>
      <c r="UB23" s="390"/>
      <c r="UC23" s="390"/>
      <c r="UD23" s="390"/>
      <c r="UE23" s="390"/>
      <c r="UF23" s="390"/>
      <c r="UG23" s="390"/>
      <c r="UH23" s="390"/>
      <c r="UI23" s="390"/>
      <c r="UJ23" s="390"/>
      <c r="UK23" s="390"/>
      <c r="UL23" s="390"/>
      <c r="UM23" s="390"/>
      <c r="UN23" s="390"/>
      <c r="UO23" s="390"/>
      <c r="UP23" s="390"/>
      <c r="UQ23" s="390"/>
      <c r="UR23" s="390"/>
      <c r="US23" s="390"/>
      <c r="UT23" s="390"/>
      <c r="UU23" s="390"/>
      <c r="UV23" s="390"/>
      <c r="UW23" s="390"/>
      <c r="UX23" s="390"/>
      <c r="UY23" s="390"/>
      <c r="UZ23" s="390"/>
      <c r="VA23" s="390"/>
      <c r="VB23" s="390"/>
      <c r="VC23" s="390"/>
      <c r="VD23" s="390"/>
      <c r="VE23" s="390"/>
      <c r="VF23" s="390"/>
      <c r="VG23" s="390"/>
      <c r="VH23" s="390"/>
      <c r="VI23" s="390"/>
      <c r="VJ23" s="390"/>
      <c r="VK23" s="390"/>
      <c r="VL23" s="390"/>
      <c r="VM23" s="390"/>
      <c r="VN23" s="390"/>
      <c r="VO23" s="390"/>
      <c r="VP23" s="390"/>
      <c r="VQ23" s="390"/>
      <c r="VR23" s="390"/>
      <c r="VS23" s="390"/>
      <c r="VT23" s="390"/>
      <c r="VU23" s="390"/>
      <c r="VV23" s="390"/>
      <c r="VW23" s="390"/>
      <c r="VX23" s="390"/>
      <c r="VY23" s="390"/>
      <c r="VZ23" s="390"/>
      <c r="WA23" s="390"/>
      <c r="WB23" s="390"/>
      <c r="WC23" s="390"/>
      <c r="WD23" s="390"/>
      <c r="WE23" s="390"/>
      <c r="WF23" s="390"/>
      <c r="WG23" s="390"/>
      <c r="WH23" s="390"/>
      <c r="WI23" s="390"/>
      <c r="WJ23" s="390"/>
      <c r="WK23" s="390"/>
      <c r="WL23" s="390"/>
      <c r="WM23" s="390"/>
      <c r="WN23" s="390"/>
      <c r="WO23" s="390"/>
      <c r="WP23" s="390"/>
      <c r="WQ23" s="390"/>
      <c r="WR23" s="390"/>
      <c r="WS23" s="390"/>
      <c r="WT23" s="390"/>
      <c r="WU23" s="390"/>
      <c r="WV23" s="390"/>
      <c r="WW23" s="390"/>
      <c r="WX23" s="390"/>
      <c r="WY23" s="390"/>
      <c r="WZ23" s="390"/>
      <c r="XA23" s="390"/>
      <c r="XB23" s="390"/>
      <c r="XC23" s="390"/>
      <c r="XD23" s="390"/>
      <c r="XE23" s="390"/>
      <c r="XF23" s="390"/>
      <c r="XG23" s="389"/>
    </row>
    <row r="24" spans="1:631" s="400" customFormat="1">
      <c r="A24" s="389"/>
      <c r="B24" s="526" t="s">
        <v>206</v>
      </c>
      <c r="C24" s="513" t="s">
        <v>233</v>
      </c>
      <c r="D24" s="513">
        <v>30</v>
      </c>
      <c r="E24" s="329">
        <f t="shared" si="0"/>
        <v>4.7480442091406262E-2</v>
      </c>
      <c r="F24" s="509" t="s">
        <v>29</v>
      </c>
      <c r="G24" s="640">
        <v>8700</v>
      </c>
      <c r="H24" s="510">
        <v>0.57999999999999996</v>
      </c>
      <c r="I24" s="578">
        <v>1.35</v>
      </c>
      <c r="J24" s="578">
        <v>1.35</v>
      </c>
      <c r="K24" s="393">
        <f t="shared" si="5"/>
        <v>0</v>
      </c>
      <c r="L24" s="394">
        <f t="shared" si="1"/>
        <v>5046</v>
      </c>
      <c r="M24" s="853">
        <v>621.63574194440457</v>
      </c>
      <c r="N24" s="393">
        <v>2349</v>
      </c>
      <c r="O24" s="395">
        <f t="shared" si="6"/>
        <v>14094</v>
      </c>
      <c r="P24" s="395">
        <f t="shared" si="2"/>
        <v>0</v>
      </c>
      <c r="Q24" s="395">
        <f t="shared" si="7"/>
        <v>11745</v>
      </c>
      <c r="R24" s="395"/>
      <c r="S24" s="396">
        <f t="shared" si="8"/>
        <v>14715.635741944405</v>
      </c>
      <c r="T24" s="395">
        <f t="shared" si="9"/>
        <v>12366.635741944405</v>
      </c>
      <c r="U24" s="827">
        <v>0</v>
      </c>
      <c r="V24" s="396">
        <f t="shared" si="10"/>
        <v>13650.86803519889</v>
      </c>
      <c r="W24" s="395">
        <f t="shared" si="11"/>
        <v>11471.832784735068</v>
      </c>
      <c r="X24" s="395">
        <f t="shared" si="12"/>
        <v>0</v>
      </c>
      <c r="Y24" s="397">
        <f t="shared" si="3"/>
        <v>1.8464316488235326</v>
      </c>
      <c r="Z24" s="396">
        <f t="shared" si="4"/>
        <v>9317.0940999635459</v>
      </c>
      <c r="AA24" s="398">
        <f t="shared" si="13"/>
        <v>0.68252759281968978</v>
      </c>
      <c r="AB24" s="399">
        <f t="shared" si="14"/>
        <v>0.89338850227989863</v>
      </c>
      <c r="AC24" s="398">
        <v>0.59086429950100383</v>
      </c>
      <c r="AD24" s="398">
        <v>0.6499507294511041</v>
      </c>
      <c r="AE24" s="390"/>
      <c r="AF24" s="390"/>
      <c r="AG24" s="390"/>
      <c r="AH24" s="390"/>
      <c r="AI24" s="390"/>
      <c r="AJ24" s="390"/>
      <c r="AK24" s="390"/>
      <c r="AL24" s="390"/>
      <c r="AM24" s="390"/>
      <c r="AN24" s="390"/>
      <c r="AO24" s="390"/>
      <c r="AP24" s="390"/>
      <c r="AQ24" s="390"/>
      <c r="AR24" s="390"/>
      <c r="AS24" s="390"/>
      <c r="AT24" s="390"/>
      <c r="AU24" s="390"/>
      <c r="AV24" s="390"/>
      <c r="AW24" s="390"/>
      <c r="AX24" s="390"/>
      <c r="AY24" s="390"/>
      <c r="AZ24" s="390"/>
      <c r="BA24" s="390"/>
      <c r="BB24" s="390"/>
      <c r="BC24" s="390"/>
      <c r="BD24" s="390"/>
      <c r="BE24" s="390"/>
      <c r="BF24" s="390"/>
      <c r="BG24" s="390"/>
      <c r="BH24" s="390"/>
      <c r="BI24" s="390"/>
      <c r="BJ24" s="390"/>
      <c r="BK24" s="390"/>
      <c r="BL24" s="390"/>
      <c r="BM24" s="390"/>
      <c r="BN24" s="390"/>
      <c r="BO24" s="390"/>
      <c r="BP24" s="390"/>
      <c r="BQ24" s="390"/>
      <c r="BR24" s="390"/>
      <c r="BS24" s="390"/>
      <c r="BT24" s="390"/>
      <c r="BU24" s="390"/>
      <c r="BV24" s="390"/>
      <c r="BW24" s="390"/>
      <c r="BX24" s="390"/>
      <c r="BY24" s="390"/>
      <c r="BZ24" s="390"/>
      <c r="CA24" s="390"/>
      <c r="CB24" s="390"/>
      <c r="CC24" s="390"/>
      <c r="CD24" s="390"/>
      <c r="CE24" s="390"/>
      <c r="CF24" s="390"/>
      <c r="CG24" s="390"/>
      <c r="CH24" s="390"/>
      <c r="CI24" s="390"/>
      <c r="CJ24" s="390"/>
      <c r="CK24" s="390"/>
      <c r="CL24" s="390"/>
      <c r="CM24" s="390"/>
      <c r="CN24" s="390"/>
      <c r="CO24" s="390"/>
      <c r="CP24" s="390"/>
      <c r="CQ24" s="390"/>
      <c r="CR24" s="390"/>
      <c r="CS24" s="390"/>
      <c r="CT24" s="390"/>
      <c r="CU24" s="390"/>
      <c r="CV24" s="390"/>
      <c r="CW24" s="390"/>
      <c r="CX24" s="390"/>
      <c r="CY24" s="390"/>
      <c r="CZ24" s="390"/>
      <c r="DA24" s="390"/>
      <c r="DB24" s="390"/>
      <c r="DC24" s="390"/>
      <c r="DD24" s="390"/>
      <c r="DE24" s="390"/>
      <c r="DF24" s="390"/>
      <c r="DG24" s="390"/>
      <c r="DH24" s="390"/>
      <c r="DI24" s="390"/>
      <c r="DJ24" s="390"/>
      <c r="DK24" s="390"/>
      <c r="DL24" s="390"/>
      <c r="DM24" s="390"/>
      <c r="DN24" s="390"/>
      <c r="DO24" s="390"/>
      <c r="DP24" s="390"/>
      <c r="DQ24" s="390"/>
      <c r="DR24" s="390"/>
      <c r="DS24" s="390"/>
      <c r="DT24" s="390"/>
      <c r="DU24" s="390"/>
      <c r="DV24" s="390"/>
      <c r="DW24" s="390"/>
      <c r="DX24" s="390"/>
      <c r="DY24" s="390"/>
      <c r="DZ24" s="390"/>
      <c r="EA24" s="390"/>
      <c r="EB24" s="390"/>
      <c r="EC24" s="390"/>
      <c r="ED24" s="390"/>
      <c r="EE24" s="390"/>
      <c r="EF24" s="390"/>
      <c r="EG24" s="390"/>
      <c r="EH24" s="390"/>
      <c r="EI24" s="390"/>
      <c r="EJ24" s="390"/>
      <c r="EK24" s="390"/>
      <c r="EL24" s="390"/>
      <c r="EM24" s="390"/>
      <c r="EN24" s="390"/>
      <c r="EO24" s="390"/>
      <c r="EP24" s="390"/>
      <c r="EQ24" s="390"/>
      <c r="ER24" s="390"/>
      <c r="ES24" s="390"/>
      <c r="ET24" s="390"/>
      <c r="EU24" s="390"/>
      <c r="EV24" s="390"/>
      <c r="EW24" s="390"/>
      <c r="EX24" s="390"/>
      <c r="EY24" s="390"/>
      <c r="EZ24" s="390"/>
      <c r="FA24" s="390"/>
      <c r="FB24" s="390"/>
      <c r="FC24" s="390"/>
      <c r="FD24" s="390"/>
      <c r="FE24" s="390"/>
      <c r="FF24" s="390"/>
      <c r="FG24" s="390"/>
      <c r="FH24" s="390"/>
      <c r="FI24" s="390"/>
      <c r="FJ24" s="390"/>
      <c r="FK24" s="390"/>
      <c r="FL24" s="390"/>
      <c r="FM24" s="390"/>
      <c r="FN24" s="390"/>
      <c r="FO24" s="390"/>
      <c r="FP24" s="390"/>
      <c r="FQ24" s="390"/>
      <c r="FR24" s="390"/>
      <c r="FS24" s="390"/>
      <c r="FT24" s="390"/>
      <c r="FU24" s="390"/>
      <c r="FV24" s="390"/>
      <c r="FW24" s="390"/>
      <c r="FX24" s="390"/>
      <c r="FY24" s="390"/>
      <c r="FZ24" s="390"/>
      <c r="GA24" s="390"/>
      <c r="GB24" s="390"/>
      <c r="GC24" s="390"/>
      <c r="GD24" s="390"/>
      <c r="GE24" s="390"/>
      <c r="GF24" s="390"/>
      <c r="GG24" s="390"/>
      <c r="GH24" s="390"/>
      <c r="GI24" s="390"/>
      <c r="GJ24" s="390"/>
      <c r="GK24" s="390"/>
      <c r="GL24" s="390"/>
      <c r="GM24" s="390"/>
      <c r="GN24" s="390"/>
      <c r="GO24" s="390"/>
      <c r="GP24" s="390"/>
      <c r="GQ24" s="390"/>
      <c r="GR24" s="390"/>
      <c r="GS24" s="390"/>
      <c r="GT24" s="390"/>
      <c r="GU24" s="390"/>
      <c r="GV24" s="390"/>
      <c r="GW24" s="390"/>
      <c r="GX24" s="390"/>
      <c r="GY24" s="390"/>
      <c r="GZ24" s="390"/>
      <c r="HA24" s="390"/>
      <c r="HB24" s="390"/>
      <c r="HC24" s="390"/>
      <c r="HD24" s="390"/>
      <c r="HE24" s="390"/>
      <c r="HF24" s="390"/>
      <c r="HG24" s="390"/>
      <c r="HH24" s="390"/>
      <c r="HI24" s="390"/>
      <c r="HJ24" s="390"/>
      <c r="HK24" s="390"/>
      <c r="HL24" s="390"/>
      <c r="HM24" s="390"/>
      <c r="HN24" s="390"/>
      <c r="HO24" s="390"/>
      <c r="HP24" s="390"/>
      <c r="HQ24" s="390"/>
      <c r="HR24" s="390"/>
      <c r="HS24" s="390"/>
      <c r="HT24" s="390"/>
      <c r="HU24" s="390"/>
      <c r="HV24" s="390"/>
      <c r="HW24" s="390"/>
      <c r="HX24" s="390"/>
      <c r="HY24" s="390"/>
      <c r="HZ24" s="390"/>
      <c r="IA24" s="390"/>
      <c r="IB24" s="390"/>
      <c r="IC24" s="390"/>
      <c r="ID24" s="390"/>
      <c r="IE24" s="390"/>
      <c r="IF24" s="390"/>
      <c r="IG24" s="390"/>
      <c r="IH24" s="390"/>
      <c r="II24" s="390"/>
      <c r="IJ24" s="390"/>
      <c r="IK24" s="390"/>
      <c r="IL24" s="390"/>
      <c r="IM24" s="390"/>
      <c r="IN24" s="390"/>
      <c r="IO24" s="390"/>
      <c r="IP24" s="390"/>
      <c r="IQ24" s="390"/>
      <c r="IR24" s="390"/>
      <c r="IS24" s="390"/>
      <c r="IT24" s="390"/>
      <c r="IU24" s="390"/>
      <c r="IV24" s="390"/>
      <c r="IW24" s="390"/>
      <c r="IX24" s="390"/>
      <c r="IY24" s="390"/>
      <c r="IZ24" s="390"/>
      <c r="JA24" s="390"/>
      <c r="JB24" s="390"/>
      <c r="JC24" s="390"/>
      <c r="JD24" s="390"/>
      <c r="JE24" s="390"/>
      <c r="JF24" s="390"/>
      <c r="JG24" s="390"/>
      <c r="JH24" s="390"/>
      <c r="JI24" s="390"/>
      <c r="JJ24" s="390"/>
      <c r="JK24" s="390"/>
      <c r="JL24" s="390"/>
      <c r="JM24" s="390"/>
      <c r="JN24" s="390"/>
      <c r="JO24" s="390"/>
      <c r="JP24" s="390"/>
      <c r="JQ24" s="390"/>
      <c r="JR24" s="390"/>
      <c r="JS24" s="390"/>
      <c r="JT24" s="390"/>
      <c r="JU24" s="390"/>
      <c r="JV24" s="390"/>
      <c r="JW24" s="390"/>
      <c r="JX24" s="390"/>
      <c r="JY24" s="390"/>
      <c r="JZ24" s="390"/>
      <c r="KA24" s="390"/>
      <c r="KB24" s="390"/>
      <c r="KC24" s="390"/>
      <c r="KD24" s="390"/>
      <c r="KE24" s="390"/>
      <c r="KF24" s="390"/>
      <c r="KG24" s="390"/>
      <c r="KH24" s="390"/>
      <c r="KI24" s="390"/>
      <c r="KJ24" s="390"/>
      <c r="KK24" s="390"/>
      <c r="KL24" s="390"/>
      <c r="KM24" s="390"/>
      <c r="KN24" s="390"/>
      <c r="KO24" s="390"/>
      <c r="KP24" s="390"/>
      <c r="KQ24" s="390"/>
      <c r="KR24" s="390"/>
      <c r="KS24" s="390"/>
      <c r="KT24" s="390"/>
      <c r="KU24" s="390"/>
      <c r="KV24" s="390"/>
      <c r="KW24" s="390"/>
      <c r="KX24" s="390"/>
      <c r="KY24" s="390"/>
      <c r="KZ24" s="390"/>
      <c r="LA24" s="390"/>
      <c r="LB24" s="390"/>
      <c r="LC24" s="390"/>
      <c r="LD24" s="390"/>
      <c r="LE24" s="390"/>
      <c r="LF24" s="390"/>
      <c r="LG24" s="390"/>
      <c r="LH24" s="390"/>
      <c r="LI24" s="390"/>
      <c r="LJ24" s="390"/>
      <c r="LK24" s="390"/>
      <c r="LL24" s="390"/>
      <c r="LM24" s="390"/>
      <c r="LN24" s="390"/>
      <c r="LO24" s="390"/>
      <c r="LP24" s="390"/>
      <c r="LQ24" s="390"/>
      <c r="LR24" s="390"/>
      <c r="LS24" s="390"/>
      <c r="LT24" s="390"/>
      <c r="LU24" s="390"/>
      <c r="LV24" s="390"/>
      <c r="LW24" s="390"/>
      <c r="LX24" s="390"/>
      <c r="LY24" s="390"/>
      <c r="LZ24" s="390"/>
      <c r="MA24" s="390"/>
      <c r="MB24" s="390"/>
      <c r="MC24" s="390"/>
      <c r="MD24" s="390"/>
      <c r="ME24" s="390"/>
      <c r="MF24" s="390"/>
      <c r="MG24" s="390"/>
      <c r="MH24" s="390"/>
      <c r="MI24" s="390"/>
      <c r="MJ24" s="390"/>
      <c r="MK24" s="390"/>
      <c r="ML24" s="390"/>
      <c r="MM24" s="390"/>
      <c r="MN24" s="390"/>
      <c r="MO24" s="390"/>
      <c r="MP24" s="390"/>
      <c r="MQ24" s="390"/>
      <c r="MR24" s="390"/>
      <c r="MS24" s="390"/>
      <c r="MT24" s="390"/>
      <c r="MU24" s="390"/>
      <c r="MV24" s="390"/>
      <c r="MW24" s="390"/>
      <c r="MX24" s="390"/>
      <c r="MY24" s="390"/>
      <c r="MZ24" s="390"/>
      <c r="NA24" s="390"/>
      <c r="NB24" s="390"/>
      <c r="NC24" s="390"/>
      <c r="ND24" s="390"/>
      <c r="NE24" s="390"/>
      <c r="NF24" s="390"/>
      <c r="NG24" s="390"/>
      <c r="NH24" s="390"/>
      <c r="NI24" s="390"/>
      <c r="NJ24" s="390"/>
      <c r="NK24" s="390"/>
      <c r="NL24" s="390"/>
      <c r="NM24" s="390"/>
      <c r="NN24" s="390"/>
      <c r="NO24" s="390"/>
      <c r="NP24" s="390"/>
      <c r="NQ24" s="390"/>
      <c r="NR24" s="390"/>
      <c r="NS24" s="390"/>
      <c r="NT24" s="390"/>
      <c r="NU24" s="390"/>
      <c r="NV24" s="390"/>
      <c r="NW24" s="390"/>
      <c r="NX24" s="390"/>
      <c r="NY24" s="390"/>
      <c r="NZ24" s="390"/>
      <c r="OA24" s="390"/>
      <c r="OB24" s="390"/>
      <c r="OC24" s="390"/>
      <c r="OD24" s="390"/>
      <c r="OE24" s="390"/>
      <c r="OF24" s="390"/>
      <c r="OG24" s="390"/>
      <c r="OH24" s="390"/>
      <c r="OI24" s="390"/>
      <c r="OJ24" s="390"/>
      <c r="OK24" s="390"/>
      <c r="OL24" s="390"/>
      <c r="OM24" s="390"/>
      <c r="ON24" s="390"/>
      <c r="OO24" s="390"/>
      <c r="OP24" s="390"/>
      <c r="OQ24" s="390"/>
      <c r="OR24" s="390"/>
      <c r="OS24" s="390"/>
      <c r="OT24" s="390"/>
      <c r="OU24" s="390"/>
      <c r="OV24" s="390"/>
      <c r="OW24" s="390"/>
      <c r="OX24" s="390"/>
      <c r="OY24" s="390"/>
      <c r="OZ24" s="390"/>
      <c r="PA24" s="390"/>
      <c r="PB24" s="390"/>
      <c r="PC24" s="390"/>
      <c r="PD24" s="390"/>
      <c r="PE24" s="390"/>
      <c r="PF24" s="390"/>
      <c r="PG24" s="390"/>
      <c r="PH24" s="390"/>
      <c r="PI24" s="390"/>
      <c r="PJ24" s="390"/>
      <c r="PK24" s="390"/>
      <c r="PL24" s="390"/>
      <c r="PM24" s="390"/>
      <c r="PN24" s="390"/>
      <c r="PO24" s="390"/>
      <c r="PP24" s="390"/>
      <c r="PQ24" s="390"/>
      <c r="PR24" s="390"/>
      <c r="PS24" s="390"/>
      <c r="PT24" s="390"/>
      <c r="PU24" s="390"/>
      <c r="PV24" s="390"/>
      <c r="PW24" s="390"/>
      <c r="PX24" s="390"/>
      <c r="PY24" s="390"/>
      <c r="PZ24" s="390"/>
      <c r="QA24" s="390"/>
      <c r="QB24" s="390"/>
      <c r="QC24" s="390"/>
      <c r="QD24" s="390"/>
      <c r="QE24" s="390"/>
      <c r="QF24" s="390"/>
      <c r="QG24" s="390"/>
      <c r="QH24" s="390"/>
      <c r="QI24" s="390"/>
      <c r="QJ24" s="390"/>
      <c r="QK24" s="390"/>
      <c r="QL24" s="390"/>
      <c r="QM24" s="390"/>
      <c r="QN24" s="390"/>
      <c r="QO24" s="390"/>
      <c r="QP24" s="390"/>
      <c r="QQ24" s="390"/>
      <c r="QR24" s="390"/>
      <c r="QS24" s="390"/>
      <c r="QT24" s="390"/>
      <c r="QU24" s="390"/>
      <c r="QV24" s="390"/>
      <c r="QW24" s="390"/>
      <c r="QX24" s="390"/>
      <c r="QY24" s="390"/>
      <c r="QZ24" s="390"/>
      <c r="RA24" s="390"/>
      <c r="RB24" s="390"/>
      <c r="RC24" s="390"/>
      <c r="RD24" s="390"/>
      <c r="RE24" s="390"/>
      <c r="RF24" s="390"/>
      <c r="RG24" s="390"/>
      <c r="RH24" s="390"/>
      <c r="RI24" s="390"/>
      <c r="RJ24" s="390"/>
      <c r="RK24" s="390"/>
      <c r="RL24" s="390"/>
      <c r="RM24" s="390"/>
      <c r="RN24" s="390"/>
      <c r="RO24" s="390"/>
      <c r="RP24" s="390"/>
      <c r="RQ24" s="390"/>
      <c r="RR24" s="390"/>
      <c r="RS24" s="390"/>
      <c r="RT24" s="390"/>
      <c r="RU24" s="390"/>
      <c r="RV24" s="390"/>
      <c r="RW24" s="390"/>
      <c r="RX24" s="390"/>
      <c r="RY24" s="390"/>
      <c r="RZ24" s="390"/>
      <c r="SA24" s="390"/>
      <c r="SB24" s="390"/>
      <c r="SC24" s="390"/>
      <c r="SD24" s="390"/>
      <c r="SE24" s="390"/>
      <c r="SF24" s="390"/>
      <c r="SG24" s="390"/>
      <c r="SH24" s="390"/>
      <c r="SI24" s="390"/>
      <c r="SJ24" s="390"/>
      <c r="SK24" s="390"/>
      <c r="SL24" s="390"/>
      <c r="SM24" s="390"/>
      <c r="SN24" s="390"/>
      <c r="SO24" s="390"/>
      <c r="SP24" s="390"/>
      <c r="SQ24" s="390"/>
      <c r="SR24" s="390"/>
      <c r="SS24" s="390"/>
      <c r="ST24" s="390"/>
      <c r="SU24" s="390"/>
      <c r="SV24" s="390"/>
      <c r="SW24" s="390"/>
      <c r="SX24" s="390"/>
      <c r="SY24" s="390"/>
      <c r="SZ24" s="390"/>
      <c r="TA24" s="390"/>
      <c r="TB24" s="390"/>
      <c r="TC24" s="390"/>
      <c r="TD24" s="390"/>
      <c r="TE24" s="390"/>
      <c r="TF24" s="390"/>
      <c r="TG24" s="390"/>
      <c r="TH24" s="390"/>
      <c r="TI24" s="390"/>
      <c r="TJ24" s="390"/>
      <c r="TK24" s="390"/>
      <c r="TL24" s="390"/>
      <c r="TM24" s="390"/>
      <c r="TN24" s="390"/>
      <c r="TO24" s="390"/>
      <c r="TP24" s="390"/>
      <c r="TQ24" s="390"/>
      <c r="TR24" s="390"/>
      <c r="TS24" s="390"/>
      <c r="TT24" s="390"/>
      <c r="TU24" s="390"/>
      <c r="TV24" s="390"/>
      <c r="TW24" s="390"/>
      <c r="TX24" s="390"/>
      <c r="TY24" s="390"/>
      <c r="TZ24" s="390"/>
      <c r="UA24" s="390"/>
      <c r="UB24" s="390"/>
      <c r="UC24" s="390"/>
      <c r="UD24" s="390"/>
      <c r="UE24" s="390"/>
      <c r="UF24" s="390"/>
      <c r="UG24" s="390"/>
      <c r="UH24" s="390"/>
      <c r="UI24" s="390"/>
      <c r="UJ24" s="390"/>
      <c r="UK24" s="390"/>
      <c r="UL24" s="390"/>
      <c r="UM24" s="390"/>
      <c r="UN24" s="390"/>
      <c r="UO24" s="390"/>
      <c r="UP24" s="390"/>
      <c r="UQ24" s="390"/>
      <c r="UR24" s="390"/>
      <c r="US24" s="390"/>
      <c r="UT24" s="390"/>
      <c r="UU24" s="390"/>
      <c r="UV24" s="390"/>
      <c r="UW24" s="390"/>
      <c r="UX24" s="390"/>
      <c r="UY24" s="390"/>
      <c r="UZ24" s="390"/>
      <c r="VA24" s="390"/>
      <c r="VB24" s="390"/>
      <c r="VC24" s="390"/>
      <c r="VD24" s="390"/>
      <c r="VE24" s="390"/>
      <c r="VF24" s="390"/>
      <c r="VG24" s="390"/>
      <c r="VH24" s="390"/>
      <c r="VI24" s="390"/>
      <c r="VJ24" s="390"/>
      <c r="VK24" s="390"/>
      <c r="VL24" s="390"/>
      <c r="VM24" s="390"/>
      <c r="VN24" s="390"/>
      <c r="VO24" s="390"/>
      <c r="VP24" s="390"/>
      <c r="VQ24" s="390"/>
      <c r="VR24" s="390"/>
      <c r="VS24" s="390"/>
      <c r="VT24" s="390"/>
      <c r="VU24" s="390"/>
      <c r="VV24" s="390"/>
      <c r="VW24" s="390"/>
      <c r="VX24" s="390"/>
      <c r="VY24" s="390"/>
      <c r="VZ24" s="390"/>
      <c r="WA24" s="390"/>
      <c r="WB24" s="390"/>
      <c r="WC24" s="390"/>
      <c r="WD24" s="390"/>
      <c r="WE24" s="390"/>
      <c r="WF24" s="390"/>
      <c r="WG24" s="390"/>
      <c r="WH24" s="390"/>
      <c r="WI24" s="390"/>
      <c r="WJ24" s="390"/>
      <c r="WK24" s="390"/>
      <c r="WL24" s="390"/>
      <c r="WM24" s="390"/>
      <c r="WN24" s="390"/>
      <c r="WO24" s="390"/>
      <c r="WP24" s="390"/>
      <c r="WQ24" s="390"/>
      <c r="WR24" s="390"/>
      <c r="WS24" s="390"/>
      <c r="WT24" s="390"/>
      <c r="WU24" s="390"/>
      <c r="WV24" s="390"/>
      <c r="WW24" s="390"/>
      <c r="WX24" s="390"/>
      <c r="WY24" s="390"/>
      <c r="WZ24" s="390"/>
      <c r="XA24" s="390"/>
      <c r="XB24" s="390"/>
      <c r="XC24" s="390"/>
      <c r="XD24" s="390"/>
      <c r="XE24" s="390"/>
      <c r="XF24" s="390"/>
      <c r="XG24" s="389"/>
    </row>
    <row r="25" spans="1:631" s="400" customFormat="1">
      <c r="A25" s="389"/>
      <c r="B25" s="526" t="s">
        <v>206</v>
      </c>
      <c r="C25" s="513" t="s">
        <v>234</v>
      </c>
      <c r="D25" s="513">
        <v>30</v>
      </c>
      <c r="E25" s="329">
        <f t="shared" si="0"/>
        <v>9.6482968271735622E-2</v>
      </c>
      <c r="F25" s="509" t="s">
        <v>0</v>
      </c>
      <c r="G25" s="640">
        <v>46608</v>
      </c>
      <c r="H25" s="511">
        <v>0.22</v>
      </c>
      <c r="I25" s="578">
        <v>1.35</v>
      </c>
      <c r="J25" s="578">
        <v>1.35</v>
      </c>
      <c r="K25" s="393">
        <f t="shared" si="5"/>
        <v>0</v>
      </c>
      <c r="L25" s="394">
        <f t="shared" si="1"/>
        <v>10253.76</v>
      </c>
      <c r="M25" s="853">
        <v>124.32714838888093</v>
      </c>
      <c r="N25" s="393">
        <v>12584.160000000002</v>
      </c>
      <c r="O25" s="395">
        <f t="shared" si="6"/>
        <v>75504.960000000006</v>
      </c>
      <c r="P25" s="395">
        <f t="shared" si="2"/>
        <v>0</v>
      </c>
      <c r="Q25" s="395">
        <f t="shared" si="7"/>
        <v>62920.800000000003</v>
      </c>
      <c r="R25" s="395"/>
      <c r="S25" s="396">
        <f t="shared" si="8"/>
        <v>75629.287148388888</v>
      </c>
      <c r="T25" s="395">
        <f t="shared" si="9"/>
        <v>63045.127148388885</v>
      </c>
      <c r="U25" s="831">
        <v>3.1548759396094472E-3</v>
      </c>
      <c r="V25" s="396">
        <f t="shared" si="10"/>
        <v>70157.038171047199</v>
      </c>
      <c r="W25" s="395">
        <f t="shared" si="11"/>
        <v>58483.420360286531</v>
      </c>
      <c r="X25" s="395">
        <f t="shared" si="12"/>
        <v>1687.1049368449294</v>
      </c>
      <c r="Y25" s="397">
        <f t="shared" si="3"/>
        <v>2.20675238842336</v>
      </c>
      <c r="Z25" s="396">
        <f t="shared" si="4"/>
        <v>22627.509370319913</v>
      </c>
      <c r="AA25" s="398">
        <f t="shared" si="13"/>
        <v>0.32252657695087761</v>
      </c>
      <c r="AB25" s="399">
        <f t="shared" si="14"/>
        <v>0.45444273061437312</v>
      </c>
      <c r="AC25" s="398">
        <v>0.26845186886329159</v>
      </c>
      <c r="AD25" s="398">
        <v>0.32356271977938955</v>
      </c>
      <c r="AE25" s="390"/>
      <c r="AF25" s="390"/>
      <c r="AG25" s="390"/>
      <c r="AH25" s="390"/>
      <c r="AI25" s="390"/>
      <c r="AJ25" s="390"/>
      <c r="AK25" s="390"/>
      <c r="AL25" s="390"/>
      <c r="AM25" s="390"/>
      <c r="AN25" s="390"/>
      <c r="AO25" s="390"/>
      <c r="AP25" s="390"/>
      <c r="AQ25" s="390"/>
      <c r="AR25" s="390"/>
      <c r="AS25" s="390"/>
      <c r="AT25" s="390"/>
      <c r="AU25" s="390"/>
      <c r="AV25" s="390"/>
      <c r="AW25" s="390"/>
      <c r="AX25" s="390"/>
      <c r="AY25" s="390"/>
      <c r="AZ25" s="390"/>
      <c r="BA25" s="390"/>
      <c r="BB25" s="390"/>
      <c r="BC25" s="390"/>
      <c r="BD25" s="390"/>
      <c r="BE25" s="390"/>
      <c r="BF25" s="390"/>
      <c r="BG25" s="390"/>
      <c r="BH25" s="390"/>
      <c r="BI25" s="390"/>
      <c r="BJ25" s="390"/>
      <c r="BK25" s="390"/>
      <c r="BL25" s="390"/>
      <c r="BM25" s="390"/>
      <c r="BN25" s="390"/>
      <c r="BO25" s="390"/>
      <c r="BP25" s="390"/>
      <c r="BQ25" s="390"/>
      <c r="BR25" s="390"/>
      <c r="BS25" s="390"/>
      <c r="BT25" s="390"/>
      <c r="BU25" s="390"/>
      <c r="BV25" s="390"/>
      <c r="BW25" s="390"/>
      <c r="BX25" s="390"/>
      <c r="BY25" s="390"/>
      <c r="BZ25" s="390"/>
      <c r="CA25" s="390"/>
      <c r="CB25" s="390"/>
      <c r="CC25" s="390"/>
      <c r="CD25" s="390"/>
      <c r="CE25" s="390"/>
      <c r="CF25" s="390"/>
      <c r="CG25" s="390"/>
      <c r="CH25" s="390"/>
      <c r="CI25" s="390"/>
      <c r="CJ25" s="390"/>
      <c r="CK25" s="390"/>
      <c r="CL25" s="390"/>
      <c r="CM25" s="390"/>
      <c r="CN25" s="390"/>
      <c r="CO25" s="390"/>
      <c r="CP25" s="390"/>
      <c r="CQ25" s="390"/>
      <c r="CR25" s="390"/>
      <c r="CS25" s="390"/>
      <c r="CT25" s="390"/>
      <c r="CU25" s="390"/>
      <c r="CV25" s="390"/>
      <c r="CW25" s="390"/>
      <c r="CX25" s="390"/>
      <c r="CY25" s="390"/>
      <c r="CZ25" s="390"/>
      <c r="DA25" s="390"/>
      <c r="DB25" s="390"/>
      <c r="DC25" s="390"/>
      <c r="DD25" s="390"/>
      <c r="DE25" s="390"/>
      <c r="DF25" s="390"/>
      <c r="DG25" s="390"/>
      <c r="DH25" s="390"/>
      <c r="DI25" s="390"/>
      <c r="DJ25" s="390"/>
      <c r="DK25" s="390"/>
      <c r="DL25" s="390"/>
      <c r="DM25" s="390"/>
      <c r="DN25" s="390"/>
      <c r="DO25" s="390"/>
      <c r="DP25" s="390"/>
      <c r="DQ25" s="390"/>
      <c r="DR25" s="390"/>
      <c r="DS25" s="390"/>
      <c r="DT25" s="390"/>
      <c r="DU25" s="390"/>
      <c r="DV25" s="390"/>
      <c r="DW25" s="390"/>
      <c r="DX25" s="390"/>
      <c r="DY25" s="390"/>
      <c r="DZ25" s="390"/>
      <c r="EA25" s="390"/>
      <c r="EB25" s="390"/>
      <c r="EC25" s="390"/>
      <c r="ED25" s="390"/>
      <c r="EE25" s="390"/>
      <c r="EF25" s="390"/>
      <c r="EG25" s="390"/>
      <c r="EH25" s="390"/>
      <c r="EI25" s="390"/>
      <c r="EJ25" s="390"/>
      <c r="EK25" s="390"/>
      <c r="EL25" s="390"/>
      <c r="EM25" s="390"/>
      <c r="EN25" s="390"/>
      <c r="EO25" s="390"/>
      <c r="EP25" s="390"/>
      <c r="EQ25" s="390"/>
      <c r="ER25" s="390"/>
      <c r="ES25" s="390"/>
      <c r="ET25" s="390"/>
      <c r="EU25" s="390"/>
      <c r="EV25" s="390"/>
      <c r="EW25" s="390"/>
      <c r="EX25" s="390"/>
      <c r="EY25" s="390"/>
      <c r="EZ25" s="390"/>
      <c r="FA25" s="390"/>
      <c r="FB25" s="390"/>
      <c r="FC25" s="390"/>
      <c r="FD25" s="390"/>
      <c r="FE25" s="390"/>
      <c r="FF25" s="390"/>
      <c r="FG25" s="390"/>
      <c r="FH25" s="390"/>
      <c r="FI25" s="390"/>
      <c r="FJ25" s="390"/>
      <c r="FK25" s="390"/>
      <c r="FL25" s="390"/>
      <c r="FM25" s="390"/>
      <c r="FN25" s="390"/>
      <c r="FO25" s="390"/>
      <c r="FP25" s="390"/>
      <c r="FQ25" s="390"/>
      <c r="FR25" s="390"/>
      <c r="FS25" s="390"/>
      <c r="FT25" s="390"/>
      <c r="FU25" s="390"/>
      <c r="FV25" s="390"/>
      <c r="FW25" s="390"/>
      <c r="FX25" s="390"/>
      <c r="FY25" s="390"/>
      <c r="FZ25" s="390"/>
      <c r="GA25" s="390"/>
      <c r="GB25" s="390"/>
      <c r="GC25" s="390"/>
      <c r="GD25" s="390"/>
      <c r="GE25" s="390"/>
      <c r="GF25" s="390"/>
      <c r="GG25" s="390"/>
      <c r="GH25" s="390"/>
      <c r="GI25" s="390"/>
      <c r="GJ25" s="390"/>
      <c r="GK25" s="390"/>
      <c r="GL25" s="390"/>
      <c r="GM25" s="390"/>
      <c r="GN25" s="390"/>
      <c r="GO25" s="390"/>
      <c r="GP25" s="390"/>
      <c r="GQ25" s="390"/>
      <c r="GR25" s="390"/>
      <c r="GS25" s="390"/>
      <c r="GT25" s="390"/>
      <c r="GU25" s="390"/>
      <c r="GV25" s="390"/>
      <c r="GW25" s="390"/>
      <c r="GX25" s="390"/>
      <c r="GY25" s="390"/>
      <c r="GZ25" s="390"/>
      <c r="HA25" s="390"/>
      <c r="HB25" s="390"/>
      <c r="HC25" s="390"/>
      <c r="HD25" s="390"/>
      <c r="HE25" s="390"/>
      <c r="HF25" s="390"/>
      <c r="HG25" s="390"/>
      <c r="HH25" s="390"/>
      <c r="HI25" s="390"/>
      <c r="HJ25" s="390"/>
      <c r="HK25" s="390"/>
      <c r="HL25" s="390"/>
      <c r="HM25" s="390"/>
      <c r="HN25" s="390"/>
      <c r="HO25" s="390"/>
      <c r="HP25" s="390"/>
      <c r="HQ25" s="390"/>
      <c r="HR25" s="390"/>
      <c r="HS25" s="390"/>
      <c r="HT25" s="390"/>
      <c r="HU25" s="390"/>
      <c r="HV25" s="390"/>
      <c r="HW25" s="390"/>
      <c r="HX25" s="390"/>
      <c r="HY25" s="390"/>
      <c r="HZ25" s="390"/>
      <c r="IA25" s="390"/>
      <c r="IB25" s="390"/>
      <c r="IC25" s="390"/>
      <c r="ID25" s="390"/>
      <c r="IE25" s="390"/>
      <c r="IF25" s="390"/>
      <c r="IG25" s="390"/>
      <c r="IH25" s="390"/>
      <c r="II25" s="390"/>
      <c r="IJ25" s="390"/>
      <c r="IK25" s="390"/>
      <c r="IL25" s="390"/>
      <c r="IM25" s="390"/>
      <c r="IN25" s="390"/>
      <c r="IO25" s="390"/>
      <c r="IP25" s="390"/>
      <c r="IQ25" s="390"/>
      <c r="IR25" s="390"/>
      <c r="IS25" s="390"/>
      <c r="IT25" s="390"/>
      <c r="IU25" s="390"/>
      <c r="IV25" s="390"/>
      <c r="IW25" s="390"/>
      <c r="IX25" s="390"/>
      <c r="IY25" s="390"/>
      <c r="IZ25" s="390"/>
      <c r="JA25" s="390"/>
      <c r="JB25" s="390"/>
      <c r="JC25" s="390"/>
      <c r="JD25" s="390"/>
      <c r="JE25" s="390"/>
      <c r="JF25" s="390"/>
      <c r="JG25" s="390"/>
      <c r="JH25" s="390"/>
      <c r="JI25" s="390"/>
      <c r="JJ25" s="390"/>
      <c r="JK25" s="390"/>
      <c r="JL25" s="390"/>
      <c r="JM25" s="390"/>
      <c r="JN25" s="390"/>
      <c r="JO25" s="390"/>
      <c r="JP25" s="390"/>
      <c r="JQ25" s="390"/>
      <c r="JR25" s="390"/>
      <c r="JS25" s="390"/>
      <c r="JT25" s="390"/>
      <c r="JU25" s="390"/>
      <c r="JV25" s="390"/>
      <c r="JW25" s="390"/>
      <c r="JX25" s="390"/>
      <c r="JY25" s="390"/>
      <c r="JZ25" s="390"/>
      <c r="KA25" s="390"/>
      <c r="KB25" s="390"/>
      <c r="KC25" s="390"/>
      <c r="KD25" s="390"/>
      <c r="KE25" s="390"/>
      <c r="KF25" s="390"/>
      <c r="KG25" s="390"/>
      <c r="KH25" s="390"/>
      <c r="KI25" s="390"/>
      <c r="KJ25" s="390"/>
      <c r="KK25" s="390"/>
      <c r="KL25" s="390"/>
      <c r="KM25" s="390"/>
      <c r="KN25" s="390"/>
      <c r="KO25" s="390"/>
      <c r="KP25" s="390"/>
      <c r="KQ25" s="390"/>
      <c r="KR25" s="390"/>
      <c r="KS25" s="390"/>
      <c r="KT25" s="390"/>
      <c r="KU25" s="390"/>
      <c r="KV25" s="390"/>
      <c r="KW25" s="390"/>
      <c r="KX25" s="390"/>
      <c r="KY25" s="390"/>
      <c r="KZ25" s="390"/>
      <c r="LA25" s="390"/>
      <c r="LB25" s="390"/>
      <c r="LC25" s="390"/>
      <c r="LD25" s="390"/>
      <c r="LE25" s="390"/>
      <c r="LF25" s="390"/>
      <c r="LG25" s="390"/>
      <c r="LH25" s="390"/>
      <c r="LI25" s="390"/>
      <c r="LJ25" s="390"/>
      <c r="LK25" s="390"/>
      <c r="LL25" s="390"/>
      <c r="LM25" s="390"/>
      <c r="LN25" s="390"/>
      <c r="LO25" s="390"/>
      <c r="LP25" s="390"/>
      <c r="LQ25" s="390"/>
      <c r="LR25" s="390"/>
      <c r="LS25" s="390"/>
      <c r="LT25" s="390"/>
      <c r="LU25" s="390"/>
      <c r="LV25" s="390"/>
      <c r="LW25" s="390"/>
      <c r="LX25" s="390"/>
      <c r="LY25" s="390"/>
      <c r="LZ25" s="390"/>
      <c r="MA25" s="390"/>
      <c r="MB25" s="390"/>
      <c r="MC25" s="390"/>
      <c r="MD25" s="390"/>
      <c r="ME25" s="390"/>
      <c r="MF25" s="390"/>
      <c r="MG25" s="390"/>
      <c r="MH25" s="390"/>
      <c r="MI25" s="390"/>
      <c r="MJ25" s="390"/>
      <c r="MK25" s="390"/>
      <c r="ML25" s="390"/>
      <c r="MM25" s="390"/>
      <c r="MN25" s="390"/>
      <c r="MO25" s="390"/>
      <c r="MP25" s="390"/>
      <c r="MQ25" s="390"/>
      <c r="MR25" s="390"/>
      <c r="MS25" s="390"/>
      <c r="MT25" s="390"/>
      <c r="MU25" s="390"/>
      <c r="MV25" s="390"/>
      <c r="MW25" s="390"/>
      <c r="MX25" s="390"/>
      <c r="MY25" s="390"/>
      <c r="MZ25" s="390"/>
      <c r="NA25" s="390"/>
      <c r="NB25" s="390"/>
      <c r="NC25" s="390"/>
      <c r="ND25" s="390"/>
      <c r="NE25" s="390"/>
      <c r="NF25" s="390"/>
      <c r="NG25" s="390"/>
      <c r="NH25" s="390"/>
      <c r="NI25" s="390"/>
      <c r="NJ25" s="390"/>
      <c r="NK25" s="390"/>
      <c r="NL25" s="390"/>
      <c r="NM25" s="390"/>
      <c r="NN25" s="390"/>
      <c r="NO25" s="390"/>
      <c r="NP25" s="390"/>
      <c r="NQ25" s="390"/>
      <c r="NR25" s="390"/>
      <c r="NS25" s="390"/>
      <c r="NT25" s="390"/>
      <c r="NU25" s="390"/>
      <c r="NV25" s="390"/>
      <c r="NW25" s="390"/>
      <c r="NX25" s="390"/>
      <c r="NY25" s="390"/>
      <c r="NZ25" s="390"/>
      <c r="OA25" s="390"/>
      <c r="OB25" s="390"/>
      <c r="OC25" s="390"/>
      <c r="OD25" s="390"/>
      <c r="OE25" s="390"/>
      <c r="OF25" s="390"/>
      <c r="OG25" s="390"/>
      <c r="OH25" s="390"/>
      <c r="OI25" s="390"/>
      <c r="OJ25" s="390"/>
      <c r="OK25" s="390"/>
      <c r="OL25" s="390"/>
      <c r="OM25" s="390"/>
      <c r="ON25" s="390"/>
      <c r="OO25" s="390"/>
      <c r="OP25" s="390"/>
      <c r="OQ25" s="390"/>
      <c r="OR25" s="390"/>
      <c r="OS25" s="390"/>
      <c r="OT25" s="390"/>
      <c r="OU25" s="390"/>
      <c r="OV25" s="390"/>
      <c r="OW25" s="390"/>
      <c r="OX25" s="390"/>
      <c r="OY25" s="390"/>
      <c r="OZ25" s="390"/>
      <c r="PA25" s="390"/>
      <c r="PB25" s="390"/>
      <c r="PC25" s="390"/>
      <c r="PD25" s="390"/>
      <c r="PE25" s="390"/>
      <c r="PF25" s="390"/>
      <c r="PG25" s="390"/>
      <c r="PH25" s="390"/>
      <c r="PI25" s="390"/>
      <c r="PJ25" s="390"/>
      <c r="PK25" s="390"/>
      <c r="PL25" s="390"/>
      <c r="PM25" s="390"/>
      <c r="PN25" s="390"/>
      <c r="PO25" s="390"/>
      <c r="PP25" s="390"/>
      <c r="PQ25" s="390"/>
      <c r="PR25" s="390"/>
      <c r="PS25" s="390"/>
      <c r="PT25" s="390"/>
      <c r="PU25" s="390"/>
      <c r="PV25" s="390"/>
      <c r="PW25" s="390"/>
      <c r="PX25" s="390"/>
      <c r="PY25" s="390"/>
      <c r="PZ25" s="390"/>
      <c r="QA25" s="390"/>
      <c r="QB25" s="390"/>
      <c r="QC25" s="390"/>
      <c r="QD25" s="390"/>
      <c r="QE25" s="390"/>
      <c r="QF25" s="390"/>
      <c r="QG25" s="390"/>
      <c r="QH25" s="390"/>
      <c r="QI25" s="390"/>
      <c r="QJ25" s="390"/>
      <c r="QK25" s="390"/>
      <c r="QL25" s="390"/>
      <c r="QM25" s="390"/>
      <c r="QN25" s="390"/>
      <c r="QO25" s="390"/>
      <c r="QP25" s="390"/>
      <c r="QQ25" s="390"/>
      <c r="QR25" s="390"/>
      <c r="QS25" s="390"/>
      <c r="QT25" s="390"/>
      <c r="QU25" s="390"/>
      <c r="QV25" s="390"/>
      <c r="QW25" s="390"/>
      <c r="QX25" s="390"/>
      <c r="QY25" s="390"/>
      <c r="QZ25" s="390"/>
      <c r="RA25" s="390"/>
      <c r="RB25" s="390"/>
      <c r="RC25" s="390"/>
      <c r="RD25" s="390"/>
      <c r="RE25" s="390"/>
      <c r="RF25" s="390"/>
      <c r="RG25" s="390"/>
      <c r="RH25" s="390"/>
      <c r="RI25" s="390"/>
      <c r="RJ25" s="390"/>
      <c r="RK25" s="390"/>
      <c r="RL25" s="390"/>
      <c r="RM25" s="390"/>
      <c r="RN25" s="390"/>
      <c r="RO25" s="390"/>
      <c r="RP25" s="390"/>
      <c r="RQ25" s="390"/>
      <c r="RR25" s="390"/>
      <c r="RS25" s="390"/>
      <c r="RT25" s="390"/>
      <c r="RU25" s="390"/>
      <c r="RV25" s="390"/>
      <c r="RW25" s="390"/>
      <c r="RX25" s="390"/>
      <c r="RY25" s="390"/>
      <c r="RZ25" s="390"/>
      <c r="SA25" s="390"/>
      <c r="SB25" s="390"/>
      <c r="SC25" s="390"/>
      <c r="SD25" s="390"/>
      <c r="SE25" s="390"/>
      <c r="SF25" s="390"/>
      <c r="SG25" s="390"/>
      <c r="SH25" s="390"/>
      <c r="SI25" s="390"/>
      <c r="SJ25" s="390"/>
      <c r="SK25" s="390"/>
      <c r="SL25" s="390"/>
      <c r="SM25" s="390"/>
      <c r="SN25" s="390"/>
      <c r="SO25" s="390"/>
      <c r="SP25" s="390"/>
      <c r="SQ25" s="390"/>
      <c r="SR25" s="390"/>
      <c r="SS25" s="390"/>
      <c r="ST25" s="390"/>
      <c r="SU25" s="390"/>
      <c r="SV25" s="390"/>
      <c r="SW25" s="390"/>
      <c r="SX25" s="390"/>
      <c r="SY25" s="390"/>
      <c r="SZ25" s="390"/>
      <c r="TA25" s="390"/>
      <c r="TB25" s="390"/>
      <c r="TC25" s="390"/>
      <c r="TD25" s="390"/>
      <c r="TE25" s="390"/>
      <c r="TF25" s="390"/>
      <c r="TG25" s="390"/>
      <c r="TH25" s="390"/>
      <c r="TI25" s="390"/>
      <c r="TJ25" s="390"/>
      <c r="TK25" s="390"/>
      <c r="TL25" s="390"/>
      <c r="TM25" s="390"/>
      <c r="TN25" s="390"/>
      <c r="TO25" s="390"/>
      <c r="TP25" s="390"/>
      <c r="TQ25" s="390"/>
      <c r="TR25" s="390"/>
      <c r="TS25" s="390"/>
      <c r="TT25" s="390"/>
      <c r="TU25" s="390"/>
      <c r="TV25" s="390"/>
      <c r="TW25" s="390"/>
      <c r="TX25" s="390"/>
      <c r="TY25" s="390"/>
      <c r="TZ25" s="390"/>
      <c r="UA25" s="390"/>
      <c r="UB25" s="390"/>
      <c r="UC25" s="390"/>
      <c r="UD25" s="390"/>
      <c r="UE25" s="390"/>
      <c r="UF25" s="390"/>
      <c r="UG25" s="390"/>
      <c r="UH25" s="390"/>
      <c r="UI25" s="390"/>
      <c r="UJ25" s="390"/>
      <c r="UK25" s="390"/>
      <c r="UL25" s="390"/>
      <c r="UM25" s="390"/>
      <c r="UN25" s="390"/>
      <c r="UO25" s="390"/>
      <c r="UP25" s="390"/>
      <c r="UQ25" s="390"/>
      <c r="UR25" s="390"/>
      <c r="US25" s="390"/>
      <c r="UT25" s="390"/>
      <c r="UU25" s="390"/>
      <c r="UV25" s="390"/>
      <c r="UW25" s="390"/>
      <c r="UX25" s="390"/>
      <c r="UY25" s="390"/>
      <c r="UZ25" s="390"/>
      <c r="VA25" s="390"/>
      <c r="VB25" s="390"/>
      <c r="VC25" s="390"/>
      <c r="VD25" s="390"/>
      <c r="VE25" s="390"/>
      <c r="VF25" s="390"/>
      <c r="VG25" s="390"/>
      <c r="VH25" s="390"/>
      <c r="VI25" s="390"/>
      <c r="VJ25" s="390"/>
      <c r="VK25" s="390"/>
      <c r="VL25" s="390"/>
      <c r="VM25" s="390"/>
      <c r="VN25" s="390"/>
      <c r="VO25" s="390"/>
      <c r="VP25" s="390"/>
      <c r="VQ25" s="390"/>
      <c r="VR25" s="390"/>
      <c r="VS25" s="390"/>
      <c r="VT25" s="390"/>
      <c r="VU25" s="390"/>
      <c r="VV25" s="390"/>
      <c r="VW25" s="390"/>
      <c r="VX25" s="390"/>
      <c r="VY25" s="390"/>
      <c r="VZ25" s="390"/>
      <c r="WA25" s="390"/>
      <c r="WB25" s="390"/>
      <c r="WC25" s="390"/>
      <c r="WD25" s="390"/>
      <c r="WE25" s="390"/>
      <c r="WF25" s="390"/>
      <c r="WG25" s="390"/>
      <c r="WH25" s="390"/>
      <c r="WI25" s="390"/>
      <c r="WJ25" s="390"/>
      <c r="WK25" s="390"/>
      <c r="WL25" s="390"/>
      <c r="WM25" s="390"/>
      <c r="WN25" s="390"/>
      <c r="WO25" s="390"/>
      <c r="WP25" s="390"/>
      <c r="WQ25" s="390"/>
      <c r="WR25" s="390"/>
      <c r="WS25" s="390"/>
      <c r="WT25" s="390"/>
      <c r="WU25" s="390"/>
      <c r="WV25" s="390"/>
      <c r="WW25" s="390"/>
      <c r="WX25" s="390"/>
      <c r="WY25" s="390"/>
      <c r="WZ25" s="390"/>
      <c r="XA25" s="390"/>
      <c r="XB25" s="390"/>
      <c r="XC25" s="390"/>
      <c r="XD25" s="390"/>
      <c r="XE25" s="390"/>
      <c r="XF25" s="390"/>
      <c r="XG25" s="389"/>
    </row>
    <row r="26" spans="1:631" s="400" customFormat="1">
      <c r="A26" s="389"/>
      <c r="B26" s="526" t="s">
        <v>206</v>
      </c>
      <c r="C26" s="513" t="s">
        <v>235</v>
      </c>
      <c r="D26" s="513">
        <v>30</v>
      </c>
      <c r="E26" s="329">
        <f t="shared" si="0"/>
        <v>0</v>
      </c>
      <c r="F26" s="509" t="s">
        <v>29</v>
      </c>
      <c r="G26" s="640">
        <v>0</v>
      </c>
      <c r="H26" s="510">
        <v>4.6500000000000004</v>
      </c>
      <c r="I26" s="578">
        <v>6.46</v>
      </c>
      <c r="J26" s="578">
        <v>6.46</v>
      </c>
      <c r="K26" s="393">
        <f t="shared" si="5"/>
        <v>0</v>
      </c>
      <c r="L26" s="394">
        <f t="shared" si="1"/>
        <v>0</v>
      </c>
      <c r="M26" s="853">
        <v>621.63574194440457</v>
      </c>
      <c r="N26" s="393">
        <v>0</v>
      </c>
      <c r="O26" s="395">
        <f t="shared" si="6"/>
        <v>0</v>
      </c>
      <c r="P26" s="395">
        <f t="shared" si="2"/>
        <v>0</v>
      </c>
      <c r="Q26" s="395">
        <f t="shared" si="7"/>
        <v>0</v>
      </c>
      <c r="R26" s="395"/>
      <c r="S26" s="396">
        <f t="shared" si="8"/>
        <v>621.63574194440457</v>
      </c>
      <c r="T26" s="395">
        <f t="shared" si="9"/>
        <v>621.63574194440457</v>
      </c>
      <c r="U26" s="827">
        <v>0</v>
      </c>
      <c r="V26" s="396">
        <f t="shared" si="10"/>
        <v>576.65653241595965</v>
      </c>
      <c r="W26" s="395">
        <f t="shared" si="11"/>
        <v>576.65653241595965</v>
      </c>
      <c r="X26" s="395">
        <f t="shared" si="12"/>
        <v>0</v>
      </c>
      <c r="Y26" s="397">
        <f t="shared" si="3"/>
        <v>0</v>
      </c>
      <c r="Z26" s="396">
        <f t="shared" si="4"/>
        <v>0</v>
      </c>
      <c r="AA26" s="398">
        <f t="shared" si="13"/>
        <v>0</v>
      </c>
      <c r="AB26" s="399">
        <f t="shared" si="14"/>
        <v>0</v>
      </c>
      <c r="AC26" s="398" t="s">
        <v>480</v>
      </c>
      <c r="AD26" s="398" t="s">
        <v>480</v>
      </c>
      <c r="AE26" s="390"/>
      <c r="AF26" s="390"/>
      <c r="AG26" s="390"/>
      <c r="AH26" s="390"/>
      <c r="AI26" s="390"/>
      <c r="AJ26" s="390"/>
      <c r="AK26" s="390"/>
      <c r="AL26" s="390"/>
      <c r="AM26" s="390"/>
      <c r="AN26" s="390"/>
      <c r="AO26" s="390"/>
      <c r="AP26" s="390"/>
      <c r="AQ26" s="390"/>
      <c r="AR26" s="390"/>
      <c r="AS26" s="390"/>
      <c r="AT26" s="390"/>
      <c r="AU26" s="390"/>
      <c r="AV26" s="390"/>
      <c r="AW26" s="390"/>
      <c r="AX26" s="390"/>
      <c r="AY26" s="390"/>
      <c r="AZ26" s="390"/>
      <c r="BA26" s="390"/>
      <c r="BB26" s="390"/>
      <c r="BC26" s="390"/>
      <c r="BD26" s="390"/>
      <c r="BE26" s="390"/>
      <c r="BF26" s="390"/>
      <c r="BG26" s="390"/>
      <c r="BH26" s="390"/>
      <c r="BI26" s="390"/>
      <c r="BJ26" s="390"/>
      <c r="BK26" s="390"/>
      <c r="BL26" s="390"/>
      <c r="BM26" s="390"/>
      <c r="BN26" s="390"/>
      <c r="BO26" s="390"/>
      <c r="BP26" s="390"/>
      <c r="BQ26" s="390"/>
      <c r="BR26" s="390"/>
      <c r="BS26" s="390"/>
      <c r="BT26" s="390"/>
      <c r="BU26" s="390"/>
      <c r="BV26" s="390"/>
      <c r="BW26" s="390"/>
      <c r="BX26" s="390"/>
      <c r="BY26" s="390"/>
      <c r="BZ26" s="390"/>
      <c r="CA26" s="390"/>
      <c r="CB26" s="390"/>
      <c r="CC26" s="390"/>
      <c r="CD26" s="390"/>
      <c r="CE26" s="390"/>
      <c r="CF26" s="390"/>
      <c r="CG26" s="390"/>
      <c r="CH26" s="390"/>
      <c r="CI26" s="390"/>
      <c r="CJ26" s="390"/>
      <c r="CK26" s="390"/>
      <c r="CL26" s="390"/>
      <c r="CM26" s="390"/>
      <c r="CN26" s="390"/>
      <c r="CO26" s="390"/>
      <c r="CP26" s="390"/>
      <c r="CQ26" s="390"/>
      <c r="CR26" s="390"/>
      <c r="CS26" s="390"/>
      <c r="CT26" s="390"/>
      <c r="CU26" s="390"/>
      <c r="CV26" s="390"/>
      <c r="CW26" s="390"/>
      <c r="CX26" s="390"/>
      <c r="CY26" s="390"/>
      <c r="CZ26" s="390"/>
      <c r="DA26" s="390"/>
      <c r="DB26" s="390"/>
      <c r="DC26" s="390"/>
      <c r="DD26" s="390"/>
      <c r="DE26" s="390"/>
      <c r="DF26" s="390"/>
      <c r="DG26" s="390"/>
      <c r="DH26" s="390"/>
      <c r="DI26" s="390"/>
      <c r="DJ26" s="390"/>
      <c r="DK26" s="390"/>
      <c r="DL26" s="390"/>
      <c r="DM26" s="390"/>
      <c r="DN26" s="390"/>
      <c r="DO26" s="390"/>
      <c r="DP26" s="390"/>
      <c r="DQ26" s="390"/>
      <c r="DR26" s="390"/>
      <c r="DS26" s="390"/>
      <c r="DT26" s="390"/>
      <c r="DU26" s="390"/>
      <c r="DV26" s="390"/>
      <c r="DW26" s="390"/>
      <c r="DX26" s="390"/>
      <c r="DY26" s="390"/>
      <c r="DZ26" s="390"/>
      <c r="EA26" s="390"/>
      <c r="EB26" s="390"/>
      <c r="EC26" s="390"/>
      <c r="ED26" s="390"/>
      <c r="EE26" s="390"/>
      <c r="EF26" s="390"/>
      <c r="EG26" s="390"/>
      <c r="EH26" s="390"/>
      <c r="EI26" s="390"/>
      <c r="EJ26" s="390"/>
      <c r="EK26" s="390"/>
      <c r="EL26" s="390"/>
      <c r="EM26" s="390"/>
      <c r="EN26" s="390"/>
      <c r="EO26" s="390"/>
      <c r="EP26" s="390"/>
      <c r="EQ26" s="390"/>
      <c r="ER26" s="390"/>
      <c r="ES26" s="390"/>
      <c r="ET26" s="390"/>
      <c r="EU26" s="390"/>
      <c r="EV26" s="390"/>
      <c r="EW26" s="390"/>
      <c r="EX26" s="390"/>
      <c r="EY26" s="390"/>
      <c r="EZ26" s="390"/>
      <c r="FA26" s="390"/>
      <c r="FB26" s="390"/>
      <c r="FC26" s="390"/>
      <c r="FD26" s="390"/>
      <c r="FE26" s="390"/>
      <c r="FF26" s="390"/>
      <c r="FG26" s="390"/>
      <c r="FH26" s="390"/>
      <c r="FI26" s="390"/>
      <c r="FJ26" s="390"/>
      <c r="FK26" s="390"/>
      <c r="FL26" s="390"/>
      <c r="FM26" s="390"/>
      <c r="FN26" s="390"/>
      <c r="FO26" s="390"/>
      <c r="FP26" s="390"/>
      <c r="FQ26" s="390"/>
      <c r="FR26" s="390"/>
      <c r="FS26" s="390"/>
      <c r="FT26" s="390"/>
      <c r="FU26" s="390"/>
      <c r="FV26" s="390"/>
      <c r="FW26" s="390"/>
      <c r="FX26" s="390"/>
      <c r="FY26" s="390"/>
      <c r="FZ26" s="390"/>
      <c r="GA26" s="390"/>
      <c r="GB26" s="390"/>
      <c r="GC26" s="390"/>
      <c r="GD26" s="390"/>
      <c r="GE26" s="390"/>
      <c r="GF26" s="390"/>
      <c r="GG26" s="390"/>
      <c r="GH26" s="390"/>
      <c r="GI26" s="390"/>
      <c r="GJ26" s="390"/>
      <c r="GK26" s="390"/>
      <c r="GL26" s="390"/>
      <c r="GM26" s="390"/>
      <c r="GN26" s="390"/>
      <c r="GO26" s="390"/>
      <c r="GP26" s="390"/>
      <c r="GQ26" s="390"/>
      <c r="GR26" s="390"/>
      <c r="GS26" s="390"/>
      <c r="GT26" s="390"/>
      <c r="GU26" s="390"/>
      <c r="GV26" s="390"/>
      <c r="GW26" s="390"/>
      <c r="GX26" s="390"/>
      <c r="GY26" s="390"/>
      <c r="GZ26" s="390"/>
      <c r="HA26" s="390"/>
      <c r="HB26" s="390"/>
      <c r="HC26" s="390"/>
      <c r="HD26" s="390"/>
      <c r="HE26" s="390"/>
      <c r="HF26" s="390"/>
      <c r="HG26" s="390"/>
      <c r="HH26" s="390"/>
      <c r="HI26" s="390"/>
      <c r="HJ26" s="390"/>
      <c r="HK26" s="390"/>
      <c r="HL26" s="390"/>
      <c r="HM26" s="390"/>
      <c r="HN26" s="390"/>
      <c r="HO26" s="390"/>
      <c r="HP26" s="390"/>
      <c r="HQ26" s="390"/>
      <c r="HR26" s="390"/>
      <c r="HS26" s="390"/>
      <c r="HT26" s="390"/>
      <c r="HU26" s="390"/>
      <c r="HV26" s="390"/>
      <c r="HW26" s="390"/>
      <c r="HX26" s="390"/>
      <c r="HY26" s="390"/>
      <c r="HZ26" s="390"/>
      <c r="IA26" s="390"/>
      <c r="IB26" s="390"/>
      <c r="IC26" s="390"/>
      <c r="ID26" s="390"/>
      <c r="IE26" s="390"/>
      <c r="IF26" s="390"/>
      <c r="IG26" s="390"/>
      <c r="IH26" s="390"/>
      <c r="II26" s="390"/>
      <c r="IJ26" s="390"/>
      <c r="IK26" s="390"/>
      <c r="IL26" s="390"/>
      <c r="IM26" s="390"/>
      <c r="IN26" s="390"/>
      <c r="IO26" s="390"/>
      <c r="IP26" s="390"/>
      <c r="IQ26" s="390"/>
      <c r="IR26" s="390"/>
      <c r="IS26" s="390"/>
      <c r="IT26" s="390"/>
      <c r="IU26" s="390"/>
      <c r="IV26" s="390"/>
      <c r="IW26" s="390"/>
      <c r="IX26" s="390"/>
      <c r="IY26" s="390"/>
      <c r="IZ26" s="390"/>
      <c r="JA26" s="390"/>
      <c r="JB26" s="390"/>
      <c r="JC26" s="390"/>
      <c r="JD26" s="390"/>
      <c r="JE26" s="390"/>
      <c r="JF26" s="390"/>
      <c r="JG26" s="390"/>
      <c r="JH26" s="390"/>
      <c r="JI26" s="390"/>
      <c r="JJ26" s="390"/>
      <c r="JK26" s="390"/>
      <c r="JL26" s="390"/>
      <c r="JM26" s="390"/>
      <c r="JN26" s="390"/>
      <c r="JO26" s="390"/>
      <c r="JP26" s="390"/>
      <c r="JQ26" s="390"/>
      <c r="JR26" s="390"/>
      <c r="JS26" s="390"/>
      <c r="JT26" s="390"/>
      <c r="JU26" s="390"/>
      <c r="JV26" s="390"/>
      <c r="JW26" s="390"/>
      <c r="JX26" s="390"/>
      <c r="JY26" s="390"/>
      <c r="JZ26" s="390"/>
      <c r="KA26" s="390"/>
      <c r="KB26" s="390"/>
      <c r="KC26" s="390"/>
      <c r="KD26" s="390"/>
      <c r="KE26" s="390"/>
      <c r="KF26" s="390"/>
      <c r="KG26" s="390"/>
      <c r="KH26" s="390"/>
      <c r="KI26" s="390"/>
      <c r="KJ26" s="390"/>
      <c r="KK26" s="390"/>
      <c r="KL26" s="390"/>
      <c r="KM26" s="390"/>
      <c r="KN26" s="390"/>
      <c r="KO26" s="390"/>
      <c r="KP26" s="390"/>
      <c r="KQ26" s="390"/>
      <c r="KR26" s="390"/>
      <c r="KS26" s="390"/>
      <c r="KT26" s="390"/>
      <c r="KU26" s="390"/>
      <c r="KV26" s="390"/>
      <c r="KW26" s="390"/>
      <c r="KX26" s="390"/>
      <c r="KY26" s="390"/>
      <c r="KZ26" s="390"/>
      <c r="LA26" s="390"/>
      <c r="LB26" s="390"/>
      <c r="LC26" s="390"/>
      <c r="LD26" s="390"/>
      <c r="LE26" s="390"/>
      <c r="LF26" s="390"/>
      <c r="LG26" s="390"/>
      <c r="LH26" s="390"/>
      <c r="LI26" s="390"/>
      <c r="LJ26" s="390"/>
      <c r="LK26" s="390"/>
      <c r="LL26" s="390"/>
      <c r="LM26" s="390"/>
      <c r="LN26" s="390"/>
      <c r="LO26" s="390"/>
      <c r="LP26" s="390"/>
      <c r="LQ26" s="390"/>
      <c r="LR26" s="390"/>
      <c r="LS26" s="390"/>
      <c r="LT26" s="390"/>
      <c r="LU26" s="390"/>
      <c r="LV26" s="390"/>
      <c r="LW26" s="390"/>
      <c r="LX26" s="390"/>
      <c r="LY26" s="390"/>
      <c r="LZ26" s="390"/>
      <c r="MA26" s="390"/>
      <c r="MB26" s="390"/>
      <c r="MC26" s="390"/>
      <c r="MD26" s="390"/>
      <c r="ME26" s="390"/>
      <c r="MF26" s="390"/>
      <c r="MG26" s="390"/>
      <c r="MH26" s="390"/>
      <c r="MI26" s="390"/>
      <c r="MJ26" s="390"/>
      <c r="MK26" s="390"/>
      <c r="ML26" s="390"/>
      <c r="MM26" s="390"/>
      <c r="MN26" s="390"/>
      <c r="MO26" s="390"/>
      <c r="MP26" s="390"/>
      <c r="MQ26" s="390"/>
      <c r="MR26" s="390"/>
      <c r="MS26" s="390"/>
      <c r="MT26" s="390"/>
      <c r="MU26" s="390"/>
      <c r="MV26" s="390"/>
      <c r="MW26" s="390"/>
      <c r="MX26" s="390"/>
      <c r="MY26" s="390"/>
      <c r="MZ26" s="390"/>
      <c r="NA26" s="390"/>
      <c r="NB26" s="390"/>
      <c r="NC26" s="390"/>
      <c r="ND26" s="390"/>
      <c r="NE26" s="390"/>
      <c r="NF26" s="390"/>
      <c r="NG26" s="390"/>
      <c r="NH26" s="390"/>
      <c r="NI26" s="390"/>
      <c r="NJ26" s="390"/>
      <c r="NK26" s="390"/>
      <c r="NL26" s="390"/>
      <c r="NM26" s="390"/>
      <c r="NN26" s="390"/>
      <c r="NO26" s="390"/>
      <c r="NP26" s="390"/>
      <c r="NQ26" s="390"/>
      <c r="NR26" s="390"/>
      <c r="NS26" s="390"/>
      <c r="NT26" s="390"/>
      <c r="NU26" s="390"/>
      <c r="NV26" s="390"/>
      <c r="NW26" s="390"/>
      <c r="NX26" s="390"/>
      <c r="NY26" s="390"/>
      <c r="NZ26" s="390"/>
      <c r="OA26" s="390"/>
      <c r="OB26" s="390"/>
      <c r="OC26" s="390"/>
      <c r="OD26" s="390"/>
      <c r="OE26" s="390"/>
      <c r="OF26" s="390"/>
      <c r="OG26" s="390"/>
      <c r="OH26" s="390"/>
      <c r="OI26" s="390"/>
      <c r="OJ26" s="390"/>
      <c r="OK26" s="390"/>
      <c r="OL26" s="390"/>
      <c r="OM26" s="390"/>
      <c r="ON26" s="390"/>
      <c r="OO26" s="390"/>
      <c r="OP26" s="390"/>
      <c r="OQ26" s="390"/>
      <c r="OR26" s="390"/>
      <c r="OS26" s="390"/>
      <c r="OT26" s="390"/>
      <c r="OU26" s="390"/>
      <c r="OV26" s="390"/>
      <c r="OW26" s="390"/>
      <c r="OX26" s="390"/>
      <c r="OY26" s="390"/>
      <c r="OZ26" s="390"/>
      <c r="PA26" s="390"/>
      <c r="PB26" s="390"/>
      <c r="PC26" s="390"/>
      <c r="PD26" s="390"/>
      <c r="PE26" s="390"/>
      <c r="PF26" s="390"/>
      <c r="PG26" s="390"/>
      <c r="PH26" s="390"/>
      <c r="PI26" s="390"/>
      <c r="PJ26" s="390"/>
      <c r="PK26" s="390"/>
      <c r="PL26" s="390"/>
      <c r="PM26" s="390"/>
      <c r="PN26" s="390"/>
      <c r="PO26" s="390"/>
      <c r="PP26" s="390"/>
      <c r="PQ26" s="390"/>
      <c r="PR26" s="390"/>
      <c r="PS26" s="390"/>
      <c r="PT26" s="390"/>
      <c r="PU26" s="390"/>
      <c r="PV26" s="390"/>
      <c r="PW26" s="390"/>
      <c r="PX26" s="390"/>
      <c r="PY26" s="390"/>
      <c r="PZ26" s="390"/>
      <c r="QA26" s="390"/>
      <c r="QB26" s="390"/>
      <c r="QC26" s="390"/>
      <c r="QD26" s="390"/>
      <c r="QE26" s="390"/>
      <c r="QF26" s="390"/>
      <c r="QG26" s="390"/>
      <c r="QH26" s="390"/>
      <c r="QI26" s="390"/>
      <c r="QJ26" s="390"/>
      <c r="QK26" s="390"/>
      <c r="QL26" s="390"/>
      <c r="QM26" s="390"/>
      <c r="QN26" s="390"/>
      <c r="QO26" s="390"/>
      <c r="QP26" s="390"/>
      <c r="QQ26" s="390"/>
      <c r="QR26" s="390"/>
      <c r="QS26" s="390"/>
      <c r="QT26" s="390"/>
      <c r="QU26" s="390"/>
      <c r="QV26" s="390"/>
      <c r="QW26" s="390"/>
      <c r="QX26" s="390"/>
      <c r="QY26" s="390"/>
      <c r="QZ26" s="390"/>
      <c r="RA26" s="390"/>
      <c r="RB26" s="390"/>
      <c r="RC26" s="390"/>
      <c r="RD26" s="390"/>
      <c r="RE26" s="390"/>
      <c r="RF26" s="390"/>
      <c r="RG26" s="390"/>
      <c r="RH26" s="390"/>
      <c r="RI26" s="390"/>
      <c r="RJ26" s="390"/>
      <c r="RK26" s="390"/>
      <c r="RL26" s="390"/>
      <c r="RM26" s="390"/>
      <c r="RN26" s="390"/>
      <c r="RO26" s="390"/>
      <c r="RP26" s="390"/>
      <c r="RQ26" s="390"/>
      <c r="RR26" s="390"/>
      <c r="RS26" s="390"/>
      <c r="RT26" s="390"/>
      <c r="RU26" s="390"/>
      <c r="RV26" s="390"/>
      <c r="RW26" s="390"/>
      <c r="RX26" s="390"/>
      <c r="RY26" s="390"/>
      <c r="RZ26" s="390"/>
      <c r="SA26" s="390"/>
      <c r="SB26" s="390"/>
      <c r="SC26" s="390"/>
      <c r="SD26" s="390"/>
      <c r="SE26" s="390"/>
      <c r="SF26" s="390"/>
      <c r="SG26" s="390"/>
      <c r="SH26" s="390"/>
      <c r="SI26" s="390"/>
      <c r="SJ26" s="390"/>
      <c r="SK26" s="390"/>
      <c r="SL26" s="390"/>
      <c r="SM26" s="390"/>
      <c r="SN26" s="390"/>
      <c r="SO26" s="390"/>
      <c r="SP26" s="390"/>
      <c r="SQ26" s="390"/>
      <c r="SR26" s="390"/>
      <c r="SS26" s="390"/>
      <c r="ST26" s="390"/>
      <c r="SU26" s="390"/>
      <c r="SV26" s="390"/>
      <c r="SW26" s="390"/>
      <c r="SX26" s="390"/>
      <c r="SY26" s="390"/>
      <c r="SZ26" s="390"/>
      <c r="TA26" s="390"/>
      <c r="TB26" s="390"/>
      <c r="TC26" s="390"/>
      <c r="TD26" s="390"/>
      <c r="TE26" s="390"/>
      <c r="TF26" s="390"/>
      <c r="TG26" s="390"/>
      <c r="TH26" s="390"/>
      <c r="TI26" s="390"/>
      <c r="TJ26" s="390"/>
      <c r="TK26" s="390"/>
      <c r="TL26" s="390"/>
      <c r="TM26" s="390"/>
      <c r="TN26" s="390"/>
      <c r="TO26" s="390"/>
      <c r="TP26" s="390"/>
      <c r="TQ26" s="390"/>
      <c r="TR26" s="390"/>
      <c r="TS26" s="390"/>
      <c r="TT26" s="390"/>
      <c r="TU26" s="390"/>
      <c r="TV26" s="390"/>
      <c r="TW26" s="390"/>
      <c r="TX26" s="390"/>
      <c r="TY26" s="390"/>
      <c r="TZ26" s="390"/>
      <c r="UA26" s="390"/>
      <c r="UB26" s="390"/>
      <c r="UC26" s="390"/>
      <c r="UD26" s="390"/>
      <c r="UE26" s="390"/>
      <c r="UF26" s="390"/>
      <c r="UG26" s="390"/>
      <c r="UH26" s="390"/>
      <c r="UI26" s="390"/>
      <c r="UJ26" s="390"/>
      <c r="UK26" s="390"/>
      <c r="UL26" s="390"/>
      <c r="UM26" s="390"/>
      <c r="UN26" s="390"/>
      <c r="UO26" s="390"/>
      <c r="UP26" s="390"/>
      <c r="UQ26" s="390"/>
      <c r="UR26" s="390"/>
      <c r="US26" s="390"/>
      <c r="UT26" s="390"/>
      <c r="UU26" s="390"/>
      <c r="UV26" s="390"/>
      <c r="UW26" s="390"/>
      <c r="UX26" s="390"/>
      <c r="UY26" s="390"/>
      <c r="UZ26" s="390"/>
      <c r="VA26" s="390"/>
      <c r="VB26" s="390"/>
      <c r="VC26" s="390"/>
      <c r="VD26" s="390"/>
      <c r="VE26" s="390"/>
      <c r="VF26" s="390"/>
      <c r="VG26" s="390"/>
      <c r="VH26" s="390"/>
      <c r="VI26" s="390"/>
      <c r="VJ26" s="390"/>
      <c r="VK26" s="390"/>
      <c r="VL26" s="390"/>
      <c r="VM26" s="390"/>
      <c r="VN26" s="390"/>
      <c r="VO26" s="390"/>
      <c r="VP26" s="390"/>
      <c r="VQ26" s="390"/>
      <c r="VR26" s="390"/>
      <c r="VS26" s="390"/>
      <c r="VT26" s="390"/>
      <c r="VU26" s="390"/>
      <c r="VV26" s="390"/>
      <c r="VW26" s="390"/>
      <c r="VX26" s="390"/>
      <c r="VY26" s="390"/>
      <c r="VZ26" s="390"/>
      <c r="WA26" s="390"/>
      <c r="WB26" s="390"/>
      <c r="WC26" s="390"/>
      <c r="WD26" s="390"/>
      <c r="WE26" s="390"/>
      <c r="WF26" s="390"/>
      <c r="WG26" s="390"/>
      <c r="WH26" s="390"/>
      <c r="WI26" s="390"/>
      <c r="WJ26" s="390"/>
      <c r="WK26" s="390"/>
      <c r="WL26" s="390"/>
      <c r="WM26" s="390"/>
      <c r="WN26" s="390"/>
      <c r="WO26" s="390"/>
      <c r="WP26" s="390"/>
      <c r="WQ26" s="390"/>
      <c r="WR26" s="390"/>
      <c r="WS26" s="390"/>
      <c r="WT26" s="390"/>
      <c r="WU26" s="390"/>
      <c r="WV26" s="390"/>
      <c r="WW26" s="390"/>
      <c r="WX26" s="390"/>
      <c r="WY26" s="390"/>
      <c r="WZ26" s="390"/>
      <c r="XA26" s="390"/>
      <c r="XB26" s="390"/>
      <c r="XC26" s="390"/>
      <c r="XD26" s="390"/>
      <c r="XE26" s="390"/>
      <c r="XF26" s="390"/>
      <c r="XG26" s="389"/>
    </row>
    <row r="27" spans="1:631" s="400" customFormat="1">
      <c r="A27" s="389"/>
      <c r="B27" s="526" t="s">
        <v>206</v>
      </c>
      <c r="C27" s="509" t="s">
        <v>236</v>
      </c>
      <c r="D27" s="513">
        <v>30</v>
      </c>
      <c r="E27" s="329">
        <f t="shared" si="0"/>
        <v>0.42091609513969019</v>
      </c>
      <c r="F27" s="509" t="s">
        <v>0</v>
      </c>
      <c r="G27" s="640">
        <v>9620</v>
      </c>
      <c r="H27" s="510">
        <v>4.6500000000000004</v>
      </c>
      <c r="I27" s="578">
        <v>6.46</v>
      </c>
      <c r="J27" s="578">
        <v>6.46</v>
      </c>
      <c r="K27" s="393">
        <f t="shared" si="5"/>
        <v>0</v>
      </c>
      <c r="L27" s="394">
        <f t="shared" si="1"/>
        <v>44733</v>
      </c>
      <c r="M27" s="853">
        <v>3481.1601548886661</v>
      </c>
      <c r="N27" s="393">
        <v>12429.039999999999</v>
      </c>
      <c r="O27" s="395">
        <f t="shared" si="6"/>
        <v>74574.239999999991</v>
      </c>
      <c r="P27" s="395">
        <f t="shared" si="2"/>
        <v>0</v>
      </c>
      <c r="Q27" s="395">
        <f t="shared" si="7"/>
        <v>62145.2</v>
      </c>
      <c r="R27" s="395"/>
      <c r="S27" s="396">
        <f t="shared" si="8"/>
        <v>78055.400154888659</v>
      </c>
      <c r="T27" s="395">
        <f t="shared" si="9"/>
        <v>65626.360154888665</v>
      </c>
      <c r="U27" s="827">
        <v>0</v>
      </c>
      <c r="V27" s="396">
        <f t="shared" si="10"/>
        <v>72407.606822716742</v>
      </c>
      <c r="W27" s="395">
        <f t="shared" si="11"/>
        <v>60877.885115852194</v>
      </c>
      <c r="X27" s="395">
        <f t="shared" si="12"/>
        <v>0</v>
      </c>
      <c r="Y27" s="397">
        <f t="shared" si="3"/>
        <v>2.20675238842336</v>
      </c>
      <c r="Z27" s="396">
        <f t="shared" si="4"/>
        <v>98714.654591342158</v>
      </c>
      <c r="AA27" s="398">
        <f t="shared" si="13"/>
        <v>1.3633188406990961</v>
      </c>
      <c r="AB27" s="399">
        <f t="shared" si="14"/>
        <v>1.7836710300273109</v>
      </c>
      <c r="AC27" s="398">
        <v>1.1857631626719061</v>
      </c>
      <c r="AD27" s="398">
        <v>1.304339478939097</v>
      </c>
      <c r="AE27" s="390"/>
      <c r="AF27" s="390"/>
      <c r="AG27" s="390"/>
      <c r="AH27" s="390"/>
      <c r="AI27" s="390"/>
      <c r="AJ27" s="390"/>
      <c r="AK27" s="390"/>
      <c r="AL27" s="390"/>
      <c r="AM27" s="390"/>
      <c r="AN27" s="390"/>
      <c r="AO27" s="390"/>
      <c r="AP27" s="390"/>
      <c r="AQ27" s="390"/>
      <c r="AR27" s="390"/>
      <c r="AS27" s="390"/>
      <c r="AT27" s="390"/>
      <c r="AU27" s="390"/>
      <c r="AV27" s="390"/>
      <c r="AW27" s="390"/>
      <c r="AX27" s="390"/>
      <c r="AY27" s="390"/>
      <c r="AZ27" s="390"/>
      <c r="BA27" s="390"/>
      <c r="BB27" s="390"/>
      <c r="BC27" s="390"/>
      <c r="BD27" s="390"/>
      <c r="BE27" s="390"/>
      <c r="BF27" s="390"/>
      <c r="BG27" s="390"/>
      <c r="BH27" s="390"/>
      <c r="BI27" s="390"/>
      <c r="BJ27" s="390"/>
      <c r="BK27" s="390"/>
      <c r="BL27" s="390"/>
      <c r="BM27" s="390"/>
      <c r="BN27" s="390"/>
      <c r="BO27" s="390"/>
      <c r="BP27" s="390"/>
      <c r="BQ27" s="390"/>
      <c r="BR27" s="390"/>
      <c r="BS27" s="390"/>
      <c r="BT27" s="390"/>
      <c r="BU27" s="390"/>
      <c r="BV27" s="390"/>
      <c r="BW27" s="390"/>
      <c r="BX27" s="390"/>
      <c r="BY27" s="390"/>
      <c r="BZ27" s="390"/>
      <c r="CA27" s="390"/>
      <c r="CB27" s="390"/>
      <c r="CC27" s="390"/>
      <c r="CD27" s="390"/>
      <c r="CE27" s="390"/>
      <c r="CF27" s="390"/>
      <c r="CG27" s="390"/>
      <c r="CH27" s="390"/>
      <c r="CI27" s="390"/>
      <c r="CJ27" s="390"/>
      <c r="CK27" s="390"/>
      <c r="CL27" s="390"/>
      <c r="CM27" s="390"/>
      <c r="CN27" s="390"/>
      <c r="CO27" s="390"/>
      <c r="CP27" s="390"/>
      <c r="CQ27" s="390"/>
      <c r="CR27" s="390"/>
      <c r="CS27" s="390"/>
      <c r="CT27" s="390"/>
      <c r="CU27" s="390"/>
      <c r="CV27" s="390"/>
      <c r="CW27" s="390"/>
      <c r="CX27" s="390"/>
      <c r="CY27" s="390"/>
      <c r="CZ27" s="390"/>
      <c r="DA27" s="390"/>
      <c r="DB27" s="390"/>
      <c r="DC27" s="390"/>
      <c r="DD27" s="390"/>
      <c r="DE27" s="390"/>
      <c r="DF27" s="390"/>
      <c r="DG27" s="390"/>
      <c r="DH27" s="390"/>
      <c r="DI27" s="390"/>
      <c r="DJ27" s="390"/>
      <c r="DK27" s="390"/>
      <c r="DL27" s="390"/>
      <c r="DM27" s="390"/>
      <c r="DN27" s="390"/>
      <c r="DO27" s="390"/>
      <c r="DP27" s="390"/>
      <c r="DQ27" s="390"/>
      <c r="DR27" s="390"/>
      <c r="DS27" s="390"/>
      <c r="DT27" s="390"/>
      <c r="DU27" s="390"/>
      <c r="DV27" s="390"/>
      <c r="DW27" s="390"/>
      <c r="DX27" s="390"/>
      <c r="DY27" s="390"/>
      <c r="DZ27" s="390"/>
      <c r="EA27" s="390"/>
      <c r="EB27" s="390"/>
      <c r="EC27" s="390"/>
      <c r="ED27" s="390"/>
      <c r="EE27" s="390"/>
      <c r="EF27" s="390"/>
      <c r="EG27" s="390"/>
      <c r="EH27" s="390"/>
      <c r="EI27" s="390"/>
      <c r="EJ27" s="390"/>
      <c r="EK27" s="390"/>
      <c r="EL27" s="390"/>
      <c r="EM27" s="390"/>
      <c r="EN27" s="390"/>
      <c r="EO27" s="390"/>
      <c r="EP27" s="390"/>
      <c r="EQ27" s="390"/>
      <c r="ER27" s="390"/>
      <c r="ES27" s="390"/>
      <c r="ET27" s="390"/>
      <c r="EU27" s="390"/>
      <c r="EV27" s="390"/>
      <c r="EW27" s="390"/>
      <c r="EX27" s="390"/>
      <c r="EY27" s="390"/>
      <c r="EZ27" s="390"/>
      <c r="FA27" s="390"/>
      <c r="FB27" s="390"/>
      <c r="FC27" s="390"/>
      <c r="FD27" s="390"/>
      <c r="FE27" s="390"/>
      <c r="FF27" s="390"/>
      <c r="FG27" s="390"/>
      <c r="FH27" s="390"/>
      <c r="FI27" s="390"/>
      <c r="FJ27" s="390"/>
      <c r="FK27" s="390"/>
      <c r="FL27" s="390"/>
      <c r="FM27" s="390"/>
      <c r="FN27" s="390"/>
      <c r="FO27" s="390"/>
      <c r="FP27" s="390"/>
      <c r="FQ27" s="390"/>
      <c r="FR27" s="390"/>
      <c r="FS27" s="390"/>
      <c r="FT27" s="390"/>
      <c r="FU27" s="390"/>
      <c r="FV27" s="390"/>
      <c r="FW27" s="390"/>
      <c r="FX27" s="390"/>
      <c r="FY27" s="390"/>
      <c r="FZ27" s="390"/>
      <c r="GA27" s="390"/>
      <c r="GB27" s="390"/>
      <c r="GC27" s="390"/>
      <c r="GD27" s="390"/>
      <c r="GE27" s="390"/>
      <c r="GF27" s="390"/>
      <c r="GG27" s="390"/>
      <c r="GH27" s="390"/>
      <c r="GI27" s="390"/>
      <c r="GJ27" s="390"/>
      <c r="GK27" s="390"/>
      <c r="GL27" s="390"/>
      <c r="GM27" s="390"/>
      <c r="GN27" s="390"/>
      <c r="GO27" s="390"/>
      <c r="GP27" s="390"/>
      <c r="GQ27" s="390"/>
      <c r="GR27" s="390"/>
      <c r="GS27" s="390"/>
      <c r="GT27" s="390"/>
      <c r="GU27" s="390"/>
      <c r="GV27" s="390"/>
      <c r="GW27" s="390"/>
      <c r="GX27" s="390"/>
      <c r="GY27" s="390"/>
      <c r="GZ27" s="390"/>
      <c r="HA27" s="390"/>
      <c r="HB27" s="390"/>
      <c r="HC27" s="390"/>
      <c r="HD27" s="390"/>
      <c r="HE27" s="390"/>
      <c r="HF27" s="390"/>
      <c r="HG27" s="390"/>
      <c r="HH27" s="390"/>
      <c r="HI27" s="390"/>
      <c r="HJ27" s="390"/>
      <c r="HK27" s="390"/>
      <c r="HL27" s="390"/>
      <c r="HM27" s="390"/>
      <c r="HN27" s="390"/>
      <c r="HO27" s="390"/>
      <c r="HP27" s="390"/>
      <c r="HQ27" s="390"/>
      <c r="HR27" s="390"/>
      <c r="HS27" s="390"/>
      <c r="HT27" s="390"/>
      <c r="HU27" s="390"/>
      <c r="HV27" s="390"/>
      <c r="HW27" s="390"/>
      <c r="HX27" s="390"/>
      <c r="HY27" s="390"/>
      <c r="HZ27" s="390"/>
      <c r="IA27" s="390"/>
      <c r="IB27" s="390"/>
      <c r="IC27" s="390"/>
      <c r="ID27" s="390"/>
      <c r="IE27" s="390"/>
      <c r="IF27" s="390"/>
      <c r="IG27" s="390"/>
      <c r="IH27" s="390"/>
      <c r="II27" s="390"/>
      <c r="IJ27" s="390"/>
      <c r="IK27" s="390"/>
      <c r="IL27" s="390"/>
      <c r="IM27" s="390"/>
      <c r="IN27" s="390"/>
      <c r="IO27" s="390"/>
      <c r="IP27" s="390"/>
      <c r="IQ27" s="390"/>
      <c r="IR27" s="390"/>
      <c r="IS27" s="390"/>
      <c r="IT27" s="390"/>
      <c r="IU27" s="390"/>
      <c r="IV27" s="390"/>
      <c r="IW27" s="390"/>
      <c r="IX27" s="390"/>
      <c r="IY27" s="390"/>
      <c r="IZ27" s="390"/>
      <c r="JA27" s="390"/>
      <c r="JB27" s="390"/>
      <c r="JC27" s="390"/>
      <c r="JD27" s="390"/>
      <c r="JE27" s="390"/>
      <c r="JF27" s="390"/>
      <c r="JG27" s="390"/>
      <c r="JH27" s="390"/>
      <c r="JI27" s="390"/>
      <c r="JJ27" s="390"/>
      <c r="JK27" s="390"/>
      <c r="JL27" s="390"/>
      <c r="JM27" s="390"/>
      <c r="JN27" s="390"/>
      <c r="JO27" s="390"/>
      <c r="JP27" s="390"/>
      <c r="JQ27" s="390"/>
      <c r="JR27" s="390"/>
      <c r="JS27" s="390"/>
      <c r="JT27" s="390"/>
      <c r="JU27" s="390"/>
      <c r="JV27" s="390"/>
      <c r="JW27" s="390"/>
      <c r="JX27" s="390"/>
      <c r="JY27" s="390"/>
      <c r="JZ27" s="390"/>
      <c r="KA27" s="390"/>
      <c r="KB27" s="390"/>
      <c r="KC27" s="390"/>
      <c r="KD27" s="390"/>
      <c r="KE27" s="390"/>
      <c r="KF27" s="390"/>
      <c r="KG27" s="390"/>
      <c r="KH27" s="390"/>
      <c r="KI27" s="390"/>
      <c r="KJ27" s="390"/>
      <c r="KK27" s="390"/>
      <c r="KL27" s="390"/>
      <c r="KM27" s="390"/>
      <c r="KN27" s="390"/>
      <c r="KO27" s="390"/>
      <c r="KP27" s="390"/>
      <c r="KQ27" s="390"/>
      <c r="KR27" s="390"/>
      <c r="KS27" s="390"/>
      <c r="KT27" s="390"/>
      <c r="KU27" s="390"/>
      <c r="KV27" s="390"/>
      <c r="KW27" s="390"/>
      <c r="KX27" s="390"/>
      <c r="KY27" s="390"/>
      <c r="KZ27" s="390"/>
      <c r="LA27" s="390"/>
      <c r="LB27" s="390"/>
      <c r="LC27" s="390"/>
      <c r="LD27" s="390"/>
      <c r="LE27" s="390"/>
      <c r="LF27" s="390"/>
      <c r="LG27" s="390"/>
      <c r="LH27" s="390"/>
      <c r="LI27" s="390"/>
      <c r="LJ27" s="390"/>
      <c r="LK27" s="390"/>
      <c r="LL27" s="390"/>
      <c r="LM27" s="390"/>
      <c r="LN27" s="390"/>
      <c r="LO27" s="390"/>
      <c r="LP27" s="390"/>
      <c r="LQ27" s="390"/>
      <c r="LR27" s="390"/>
      <c r="LS27" s="390"/>
      <c r="LT27" s="390"/>
      <c r="LU27" s="390"/>
      <c r="LV27" s="390"/>
      <c r="LW27" s="390"/>
      <c r="LX27" s="390"/>
      <c r="LY27" s="390"/>
      <c r="LZ27" s="390"/>
      <c r="MA27" s="390"/>
      <c r="MB27" s="390"/>
      <c r="MC27" s="390"/>
      <c r="MD27" s="390"/>
      <c r="ME27" s="390"/>
      <c r="MF27" s="390"/>
      <c r="MG27" s="390"/>
      <c r="MH27" s="390"/>
      <c r="MI27" s="390"/>
      <c r="MJ27" s="390"/>
      <c r="MK27" s="390"/>
      <c r="ML27" s="390"/>
      <c r="MM27" s="390"/>
      <c r="MN27" s="390"/>
      <c r="MO27" s="390"/>
      <c r="MP27" s="390"/>
      <c r="MQ27" s="390"/>
      <c r="MR27" s="390"/>
      <c r="MS27" s="390"/>
      <c r="MT27" s="390"/>
      <c r="MU27" s="390"/>
      <c r="MV27" s="390"/>
      <c r="MW27" s="390"/>
      <c r="MX27" s="390"/>
      <c r="MY27" s="390"/>
      <c r="MZ27" s="390"/>
      <c r="NA27" s="390"/>
      <c r="NB27" s="390"/>
      <c r="NC27" s="390"/>
      <c r="ND27" s="390"/>
      <c r="NE27" s="390"/>
      <c r="NF27" s="390"/>
      <c r="NG27" s="390"/>
      <c r="NH27" s="390"/>
      <c r="NI27" s="390"/>
      <c r="NJ27" s="390"/>
      <c r="NK27" s="390"/>
      <c r="NL27" s="390"/>
      <c r="NM27" s="390"/>
      <c r="NN27" s="390"/>
      <c r="NO27" s="390"/>
      <c r="NP27" s="390"/>
      <c r="NQ27" s="390"/>
      <c r="NR27" s="390"/>
      <c r="NS27" s="390"/>
      <c r="NT27" s="390"/>
      <c r="NU27" s="390"/>
      <c r="NV27" s="390"/>
      <c r="NW27" s="390"/>
      <c r="NX27" s="390"/>
      <c r="NY27" s="390"/>
      <c r="NZ27" s="390"/>
      <c r="OA27" s="390"/>
      <c r="OB27" s="390"/>
      <c r="OC27" s="390"/>
      <c r="OD27" s="390"/>
      <c r="OE27" s="390"/>
      <c r="OF27" s="390"/>
      <c r="OG27" s="390"/>
      <c r="OH27" s="390"/>
      <c r="OI27" s="390"/>
      <c r="OJ27" s="390"/>
      <c r="OK27" s="390"/>
      <c r="OL27" s="390"/>
      <c r="OM27" s="390"/>
      <c r="ON27" s="390"/>
      <c r="OO27" s="390"/>
      <c r="OP27" s="390"/>
      <c r="OQ27" s="390"/>
      <c r="OR27" s="390"/>
      <c r="OS27" s="390"/>
      <c r="OT27" s="390"/>
      <c r="OU27" s="390"/>
      <c r="OV27" s="390"/>
      <c r="OW27" s="390"/>
      <c r="OX27" s="390"/>
      <c r="OY27" s="390"/>
      <c r="OZ27" s="390"/>
      <c r="PA27" s="390"/>
      <c r="PB27" s="390"/>
      <c r="PC27" s="390"/>
      <c r="PD27" s="390"/>
      <c r="PE27" s="390"/>
      <c r="PF27" s="390"/>
      <c r="PG27" s="390"/>
      <c r="PH27" s="390"/>
      <c r="PI27" s="390"/>
      <c r="PJ27" s="390"/>
      <c r="PK27" s="390"/>
      <c r="PL27" s="390"/>
      <c r="PM27" s="390"/>
      <c r="PN27" s="390"/>
      <c r="PO27" s="390"/>
      <c r="PP27" s="390"/>
      <c r="PQ27" s="390"/>
      <c r="PR27" s="390"/>
      <c r="PS27" s="390"/>
      <c r="PT27" s="390"/>
      <c r="PU27" s="390"/>
      <c r="PV27" s="390"/>
      <c r="PW27" s="390"/>
      <c r="PX27" s="390"/>
      <c r="PY27" s="390"/>
      <c r="PZ27" s="390"/>
      <c r="QA27" s="390"/>
      <c r="QB27" s="390"/>
      <c r="QC27" s="390"/>
      <c r="QD27" s="390"/>
      <c r="QE27" s="390"/>
      <c r="QF27" s="390"/>
      <c r="QG27" s="390"/>
      <c r="QH27" s="390"/>
      <c r="QI27" s="390"/>
      <c r="QJ27" s="390"/>
      <c r="QK27" s="390"/>
      <c r="QL27" s="390"/>
      <c r="QM27" s="390"/>
      <c r="QN27" s="390"/>
      <c r="QO27" s="390"/>
      <c r="QP27" s="390"/>
      <c r="QQ27" s="390"/>
      <c r="QR27" s="390"/>
      <c r="QS27" s="390"/>
      <c r="QT27" s="390"/>
      <c r="QU27" s="390"/>
      <c r="QV27" s="390"/>
      <c r="QW27" s="390"/>
      <c r="QX27" s="390"/>
      <c r="QY27" s="390"/>
      <c r="QZ27" s="390"/>
      <c r="RA27" s="390"/>
      <c r="RB27" s="390"/>
      <c r="RC27" s="390"/>
      <c r="RD27" s="390"/>
      <c r="RE27" s="390"/>
      <c r="RF27" s="390"/>
      <c r="RG27" s="390"/>
      <c r="RH27" s="390"/>
      <c r="RI27" s="390"/>
      <c r="RJ27" s="390"/>
      <c r="RK27" s="390"/>
      <c r="RL27" s="390"/>
      <c r="RM27" s="390"/>
      <c r="RN27" s="390"/>
      <c r="RO27" s="390"/>
      <c r="RP27" s="390"/>
      <c r="RQ27" s="390"/>
      <c r="RR27" s="390"/>
      <c r="RS27" s="390"/>
      <c r="RT27" s="390"/>
      <c r="RU27" s="390"/>
      <c r="RV27" s="390"/>
      <c r="RW27" s="390"/>
      <c r="RX27" s="390"/>
      <c r="RY27" s="390"/>
      <c r="RZ27" s="390"/>
      <c r="SA27" s="390"/>
      <c r="SB27" s="390"/>
      <c r="SC27" s="390"/>
      <c r="SD27" s="390"/>
      <c r="SE27" s="390"/>
      <c r="SF27" s="390"/>
      <c r="SG27" s="390"/>
      <c r="SH27" s="390"/>
      <c r="SI27" s="390"/>
      <c r="SJ27" s="390"/>
      <c r="SK27" s="390"/>
      <c r="SL27" s="390"/>
      <c r="SM27" s="390"/>
      <c r="SN27" s="390"/>
      <c r="SO27" s="390"/>
      <c r="SP27" s="390"/>
      <c r="SQ27" s="390"/>
      <c r="SR27" s="390"/>
      <c r="SS27" s="390"/>
      <c r="ST27" s="390"/>
      <c r="SU27" s="390"/>
      <c r="SV27" s="390"/>
      <c r="SW27" s="390"/>
      <c r="SX27" s="390"/>
      <c r="SY27" s="390"/>
      <c r="SZ27" s="390"/>
      <c r="TA27" s="390"/>
      <c r="TB27" s="390"/>
      <c r="TC27" s="390"/>
      <c r="TD27" s="390"/>
      <c r="TE27" s="390"/>
      <c r="TF27" s="390"/>
      <c r="TG27" s="390"/>
      <c r="TH27" s="390"/>
      <c r="TI27" s="390"/>
      <c r="TJ27" s="390"/>
      <c r="TK27" s="390"/>
      <c r="TL27" s="390"/>
      <c r="TM27" s="390"/>
      <c r="TN27" s="390"/>
      <c r="TO27" s="390"/>
      <c r="TP27" s="390"/>
      <c r="TQ27" s="390"/>
      <c r="TR27" s="390"/>
      <c r="TS27" s="390"/>
      <c r="TT27" s="390"/>
      <c r="TU27" s="390"/>
      <c r="TV27" s="390"/>
      <c r="TW27" s="390"/>
      <c r="TX27" s="390"/>
      <c r="TY27" s="390"/>
      <c r="TZ27" s="390"/>
      <c r="UA27" s="390"/>
      <c r="UB27" s="390"/>
      <c r="UC27" s="390"/>
      <c r="UD27" s="390"/>
      <c r="UE27" s="390"/>
      <c r="UF27" s="390"/>
      <c r="UG27" s="390"/>
      <c r="UH27" s="390"/>
      <c r="UI27" s="390"/>
      <c r="UJ27" s="390"/>
      <c r="UK27" s="390"/>
      <c r="UL27" s="390"/>
      <c r="UM27" s="390"/>
      <c r="UN27" s="390"/>
      <c r="UO27" s="390"/>
      <c r="UP27" s="390"/>
      <c r="UQ27" s="390"/>
      <c r="UR27" s="390"/>
      <c r="US27" s="390"/>
      <c r="UT27" s="390"/>
      <c r="UU27" s="390"/>
      <c r="UV27" s="390"/>
      <c r="UW27" s="390"/>
      <c r="UX27" s="390"/>
      <c r="UY27" s="390"/>
      <c r="UZ27" s="390"/>
      <c r="VA27" s="390"/>
      <c r="VB27" s="390"/>
      <c r="VC27" s="390"/>
      <c r="VD27" s="390"/>
      <c r="VE27" s="390"/>
      <c r="VF27" s="390"/>
      <c r="VG27" s="390"/>
      <c r="VH27" s="390"/>
      <c r="VI27" s="390"/>
      <c r="VJ27" s="390"/>
      <c r="VK27" s="390"/>
      <c r="VL27" s="390"/>
      <c r="VM27" s="390"/>
      <c r="VN27" s="390"/>
      <c r="VO27" s="390"/>
      <c r="VP27" s="390"/>
      <c r="VQ27" s="390"/>
      <c r="VR27" s="390"/>
      <c r="VS27" s="390"/>
      <c r="VT27" s="390"/>
      <c r="VU27" s="390"/>
      <c r="VV27" s="390"/>
      <c r="VW27" s="390"/>
      <c r="VX27" s="390"/>
      <c r="VY27" s="390"/>
      <c r="VZ27" s="390"/>
      <c r="WA27" s="390"/>
      <c r="WB27" s="390"/>
      <c r="WC27" s="390"/>
      <c r="WD27" s="390"/>
      <c r="WE27" s="390"/>
      <c r="WF27" s="390"/>
      <c r="WG27" s="390"/>
      <c r="WH27" s="390"/>
      <c r="WI27" s="390"/>
      <c r="WJ27" s="390"/>
      <c r="WK27" s="390"/>
      <c r="WL27" s="390"/>
      <c r="WM27" s="390"/>
      <c r="WN27" s="390"/>
      <c r="WO27" s="390"/>
      <c r="WP27" s="390"/>
      <c r="WQ27" s="390"/>
      <c r="WR27" s="390"/>
      <c r="WS27" s="390"/>
      <c r="WT27" s="390"/>
      <c r="WU27" s="390"/>
      <c r="WV27" s="390"/>
      <c r="WW27" s="390"/>
      <c r="WX27" s="390"/>
      <c r="WY27" s="390"/>
      <c r="WZ27" s="390"/>
      <c r="XA27" s="390"/>
      <c r="XB27" s="390"/>
      <c r="XC27" s="390"/>
      <c r="XD27" s="390"/>
      <c r="XE27" s="390"/>
      <c r="XF27" s="390"/>
      <c r="XG27" s="389"/>
    </row>
    <row r="28" spans="1:631" s="400" customFormat="1">
      <c r="A28" s="389"/>
      <c r="B28" s="526" t="s">
        <v>206</v>
      </c>
      <c r="C28" s="513" t="s">
        <v>237</v>
      </c>
      <c r="D28" s="513">
        <v>30</v>
      </c>
      <c r="E28" s="329">
        <f t="shared" si="0"/>
        <v>0</v>
      </c>
      <c r="F28" s="509" t="s">
        <v>29</v>
      </c>
      <c r="G28" s="640">
        <v>0</v>
      </c>
      <c r="H28" s="510">
        <v>1.04</v>
      </c>
      <c r="I28" s="578">
        <v>1.87</v>
      </c>
      <c r="J28" s="578">
        <v>1.87</v>
      </c>
      <c r="K28" s="393">
        <f t="shared" si="5"/>
        <v>0</v>
      </c>
      <c r="L28" s="394">
        <f t="shared" si="1"/>
        <v>0</v>
      </c>
      <c r="M28" s="853">
        <v>5221.7402323329989</v>
      </c>
      <c r="N28" s="393">
        <v>0</v>
      </c>
      <c r="O28" s="395">
        <f t="shared" si="6"/>
        <v>0</v>
      </c>
      <c r="P28" s="395">
        <f t="shared" si="2"/>
        <v>0</v>
      </c>
      <c r="Q28" s="395">
        <f t="shared" si="7"/>
        <v>0</v>
      </c>
      <c r="R28" s="395"/>
      <c r="S28" s="396">
        <f t="shared" si="8"/>
        <v>5221.7402323329989</v>
      </c>
      <c r="T28" s="395">
        <f t="shared" si="9"/>
        <v>5221.7402323329989</v>
      </c>
      <c r="U28" s="827">
        <v>0</v>
      </c>
      <c r="V28" s="396">
        <f t="shared" si="10"/>
        <v>4843.9148722940618</v>
      </c>
      <c r="W28" s="395">
        <f t="shared" si="11"/>
        <v>4843.9148722940618</v>
      </c>
      <c r="X28" s="395">
        <f t="shared" si="12"/>
        <v>0</v>
      </c>
      <c r="Y28" s="397">
        <f t="shared" si="3"/>
        <v>0</v>
      </c>
      <c r="Z28" s="396">
        <f t="shared" si="4"/>
        <v>0</v>
      </c>
      <c r="AA28" s="398">
        <f t="shared" si="13"/>
        <v>0</v>
      </c>
      <c r="AB28" s="399">
        <f t="shared" si="14"/>
        <v>0</v>
      </c>
      <c r="AC28" s="398" t="s">
        <v>480</v>
      </c>
      <c r="AD28" s="398" t="s">
        <v>480</v>
      </c>
      <c r="AE28" s="390"/>
      <c r="AF28" s="390"/>
      <c r="AG28" s="390"/>
      <c r="AH28" s="390"/>
      <c r="AI28" s="390"/>
      <c r="AJ28" s="390"/>
      <c r="AK28" s="390"/>
      <c r="AL28" s="390"/>
      <c r="AM28" s="390"/>
      <c r="AN28" s="390"/>
      <c r="AO28" s="390"/>
      <c r="AP28" s="390"/>
      <c r="AQ28" s="390"/>
      <c r="AR28" s="390"/>
      <c r="AS28" s="390"/>
      <c r="AT28" s="390"/>
      <c r="AU28" s="390"/>
      <c r="AV28" s="390"/>
      <c r="AW28" s="390"/>
      <c r="AX28" s="390"/>
      <c r="AY28" s="390"/>
      <c r="AZ28" s="390"/>
      <c r="BA28" s="390"/>
      <c r="BB28" s="390"/>
      <c r="BC28" s="390"/>
      <c r="BD28" s="390"/>
      <c r="BE28" s="390"/>
      <c r="BF28" s="390"/>
      <c r="BG28" s="390"/>
      <c r="BH28" s="390"/>
      <c r="BI28" s="390"/>
      <c r="BJ28" s="390"/>
      <c r="BK28" s="390"/>
      <c r="BL28" s="390"/>
      <c r="BM28" s="390"/>
      <c r="BN28" s="390"/>
      <c r="BO28" s="390"/>
      <c r="BP28" s="390"/>
      <c r="BQ28" s="390"/>
      <c r="BR28" s="390"/>
      <c r="BS28" s="390"/>
      <c r="BT28" s="390"/>
      <c r="BU28" s="390"/>
      <c r="BV28" s="390"/>
      <c r="BW28" s="390"/>
      <c r="BX28" s="390"/>
      <c r="BY28" s="390"/>
      <c r="BZ28" s="390"/>
      <c r="CA28" s="390"/>
      <c r="CB28" s="390"/>
      <c r="CC28" s="390"/>
      <c r="CD28" s="390"/>
      <c r="CE28" s="390"/>
      <c r="CF28" s="390"/>
      <c r="CG28" s="390"/>
      <c r="CH28" s="390"/>
      <c r="CI28" s="390"/>
      <c r="CJ28" s="390"/>
      <c r="CK28" s="390"/>
      <c r="CL28" s="390"/>
      <c r="CM28" s="390"/>
      <c r="CN28" s="390"/>
      <c r="CO28" s="390"/>
      <c r="CP28" s="390"/>
      <c r="CQ28" s="390"/>
      <c r="CR28" s="390"/>
      <c r="CS28" s="390"/>
      <c r="CT28" s="390"/>
      <c r="CU28" s="390"/>
      <c r="CV28" s="390"/>
      <c r="CW28" s="390"/>
      <c r="CX28" s="390"/>
      <c r="CY28" s="390"/>
      <c r="CZ28" s="390"/>
      <c r="DA28" s="390"/>
      <c r="DB28" s="390"/>
      <c r="DC28" s="390"/>
      <c r="DD28" s="390"/>
      <c r="DE28" s="390"/>
      <c r="DF28" s="390"/>
      <c r="DG28" s="390"/>
      <c r="DH28" s="390"/>
      <c r="DI28" s="390"/>
      <c r="DJ28" s="390"/>
      <c r="DK28" s="390"/>
      <c r="DL28" s="390"/>
      <c r="DM28" s="390"/>
      <c r="DN28" s="390"/>
      <c r="DO28" s="390"/>
      <c r="DP28" s="390"/>
      <c r="DQ28" s="390"/>
      <c r="DR28" s="390"/>
      <c r="DS28" s="390"/>
      <c r="DT28" s="390"/>
      <c r="DU28" s="390"/>
      <c r="DV28" s="390"/>
      <c r="DW28" s="390"/>
      <c r="DX28" s="390"/>
      <c r="DY28" s="390"/>
      <c r="DZ28" s="390"/>
      <c r="EA28" s="390"/>
      <c r="EB28" s="390"/>
      <c r="EC28" s="390"/>
      <c r="ED28" s="390"/>
      <c r="EE28" s="390"/>
      <c r="EF28" s="390"/>
      <c r="EG28" s="390"/>
      <c r="EH28" s="390"/>
      <c r="EI28" s="390"/>
      <c r="EJ28" s="390"/>
      <c r="EK28" s="390"/>
      <c r="EL28" s="390"/>
      <c r="EM28" s="390"/>
      <c r="EN28" s="390"/>
      <c r="EO28" s="390"/>
      <c r="EP28" s="390"/>
      <c r="EQ28" s="390"/>
      <c r="ER28" s="390"/>
      <c r="ES28" s="390"/>
      <c r="ET28" s="390"/>
      <c r="EU28" s="390"/>
      <c r="EV28" s="390"/>
      <c r="EW28" s="390"/>
      <c r="EX28" s="390"/>
      <c r="EY28" s="390"/>
      <c r="EZ28" s="390"/>
      <c r="FA28" s="390"/>
      <c r="FB28" s="390"/>
      <c r="FC28" s="390"/>
      <c r="FD28" s="390"/>
      <c r="FE28" s="390"/>
      <c r="FF28" s="390"/>
      <c r="FG28" s="390"/>
      <c r="FH28" s="390"/>
      <c r="FI28" s="390"/>
      <c r="FJ28" s="390"/>
      <c r="FK28" s="390"/>
      <c r="FL28" s="390"/>
      <c r="FM28" s="390"/>
      <c r="FN28" s="390"/>
      <c r="FO28" s="390"/>
      <c r="FP28" s="390"/>
      <c r="FQ28" s="390"/>
      <c r="FR28" s="390"/>
      <c r="FS28" s="390"/>
      <c r="FT28" s="390"/>
      <c r="FU28" s="390"/>
      <c r="FV28" s="390"/>
      <c r="FW28" s="390"/>
      <c r="FX28" s="390"/>
      <c r="FY28" s="390"/>
      <c r="FZ28" s="390"/>
      <c r="GA28" s="390"/>
      <c r="GB28" s="390"/>
      <c r="GC28" s="390"/>
      <c r="GD28" s="390"/>
      <c r="GE28" s="390"/>
      <c r="GF28" s="390"/>
      <c r="GG28" s="390"/>
      <c r="GH28" s="390"/>
      <c r="GI28" s="390"/>
      <c r="GJ28" s="390"/>
      <c r="GK28" s="390"/>
      <c r="GL28" s="390"/>
      <c r="GM28" s="390"/>
      <c r="GN28" s="390"/>
      <c r="GO28" s="390"/>
      <c r="GP28" s="390"/>
      <c r="GQ28" s="390"/>
      <c r="GR28" s="390"/>
      <c r="GS28" s="390"/>
      <c r="GT28" s="390"/>
      <c r="GU28" s="390"/>
      <c r="GV28" s="390"/>
      <c r="GW28" s="390"/>
      <c r="GX28" s="390"/>
      <c r="GY28" s="390"/>
      <c r="GZ28" s="390"/>
      <c r="HA28" s="390"/>
      <c r="HB28" s="390"/>
      <c r="HC28" s="390"/>
      <c r="HD28" s="390"/>
      <c r="HE28" s="390"/>
      <c r="HF28" s="390"/>
      <c r="HG28" s="390"/>
      <c r="HH28" s="390"/>
      <c r="HI28" s="390"/>
      <c r="HJ28" s="390"/>
      <c r="HK28" s="390"/>
      <c r="HL28" s="390"/>
      <c r="HM28" s="390"/>
      <c r="HN28" s="390"/>
      <c r="HO28" s="390"/>
      <c r="HP28" s="390"/>
      <c r="HQ28" s="390"/>
      <c r="HR28" s="390"/>
      <c r="HS28" s="390"/>
      <c r="HT28" s="390"/>
      <c r="HU28" s="390"/>
      <c r="HV28" s="390"/>
      <c r="HW28" s="390"/>
      <c r="HX28" s="390"/>
      <c r="HY28" s="390"/>
      <c r="HZ28" s="390"/>
      <c r="IA28" s="390"/>
      <c r="IB28" s="390"/>
      <c r="IC28" s="390"/>
      <c r="ID28" s="390"/>
      <c r="IE28" s="390"/>
      <c r="IF28" s="390"/>
      <c r="IG28" s="390"/>
      <c r="IH28" s="390"/>
      <c r="II28" s="390"/>
      <c r="IJ28" s="390"/>
      <c r="IK28" s="390"/>
      <c r="IL28" s="390"/>
      <c r="IM28" s="390"/>
      <c r="IN28" s="390"/>
      <c r="IO28" s="390"/>
      <c r="IP28" s="390"/>
      <c r="IQ28" s="390"/>
      <c r="IR28" s="390"/>
      <c r="IS28" s="390"/>
      <c r="IT28" s="390"/>
      <c r="IU28" s="390"/>
      <c r="IV28" s="390"/>
      <c r="IW28" s="390"/>
      <c r="IX28" s="390"/>
      <c r="IY28" s="390"/>
      <c r="IZ28" s="390"/>
      <c r="JA28" s="390"/>
      <c r="JB28" s="390"/>
      <c r="JC28" s="390"/>
      <c r="JD28" s="390"/>
      <c r="JE28" s="390"/>
      <c r="JF28" s="390"/>
      <c r="JG28" s="390"/>
      <c r="JH28" s="390"/>
      <c r="JI28" s="390"/>
      <c r="JJ28" s="390"/>
      <c r="JK28" s="390"/>
      <c r="JL28" s="390"/>
      <c r="JM28" s="390"/>
      <c r="JN28" s="390"/>
      <c r="JO28" s="390"/>
      <c r="JP28" s="390"/>
      <c r="JQ28" s="390"/>
      <c r="JR28" s="390"/>
      <c r="JS28" s="390"/>
      <c r="JT28" s="390"/>
      <c r="JU28" s="390"/>
      <c r="JV28" s="390"/>
      <c r="JW28" s="390"/>
      <c r="JX28" s="390"/>
      <c r="JY28" s="390"/>
      <c r="JZ28" s="390"/>
      <c r="KA28" s="390"/>
      <c r="KB28" s="390"/>
      <c r="KC28" s="390"/>
      <c r="KD28" s="390"/>
      <c r="KE28" s="390"/>
      <c r="KF28" s="390"/>
      <c r="KG28" s="390"/>
      <c r="KH28" s="390"/>
      <c r="KI28" s="390"/>
      <c r="KJ28" s="390"/>
      <c r="KK28" s="390"/>
      <c r="KL28" s="390"/>
      <c r="KM28" s="390"/>
      <c r="KN28" s="390"/>
      <c r="KO28" s="390"/>
      <c r="KP28" s="390"/>
      <c r="KQ28" s="390"/>
      <c r="KR28" s="390"/>
      <c r="KS28" s="390"/>
      <c r="KT28" s="390"/>
      <c r="KU28" s="390"/>
      <c r="KV28" s="390"/>
      <c r="KW28" s="390"/>
      <c r="KX28" s="390"/>
      <c r="KY28" s="390"/>
      <c r="KZ28" s="390"/>
      <c r="LA28" s="390"/>
      <c r="LB28" s="390"/>
      <c r="LC28" s="390"/>
      <c r="LD28" s="390"/>
      <c r="LE28" s="390"/>
      <c r="LF28" s="390"/>
      <c r="LG28" s="390"/>
      <c r="LH28" s="390"/>
      <c r="LI28" s="390"/>
      <c r="LJ28" s="390"/>
      <c r="LK28" s="390"/>
      <c r="LL28" s="390"/>
      <c r="LM28" s="390"/>
      <c r="LN28" s="390"/>
      <c r="LO28" s="390"/>
      <c r="LP28" s="390"/>
      <c r="LQ28" s="390"/>
      <c r="LR28" s="390"/>
      <c r="LS28" s="390"/>
      <c r="LT28" s="390"/>
      <c r="LU28" s="390"/>
      <c r="LV28" s="390"/>
      <c r="LW28" s="390"/>
      <c r="LX28" s="390"/>
      <c r="LY28" s="390"/>
      <c r="LZ28" s="390"/>
      <c r="MA28" s="390"/>
      <c r="MB28" s="390"/>
      <c r="MC28" s="390"/>
      <c r="MD28" s="390"/>
      <c r="ME28" s="390"/>
      <c r="MF28" s="390"/>
      <c r="MG28" s="390"/>
      <c r="MH28" s="390"/>
      <c r="MI28" s="390"/>
      <c r="MJ28" s="390"/>
      <c r="MK28" s="390"/>
      <c r="ML28" s="390"/>
      <c r="MM28" s="390"/>
      <c r="MN28" s="390"/>
      <c r="MO28" s="390"/>
      <c r="MP28" s="390"/>
      <c r="MQ28" s="390"/>
      <c r="MR28" s="390"/>
      <c r="MS28" s="390"/>
      <c r="MT28" s="390"/>
      <c r="MU28" s="390"/>
      <c r="MV28" s="390"/>
      <c r="MW28" s="390"/>
      <c r="MX28" s="390"/>
      <c r="MY28" s="390"/>
      <c r="MZ28" s="390"/>
      <c r="NA28" s="390"/>
      <c r="NB28" s="390"/>
      <c r="NC28" s="390"/>
      <c r="ND28" s="390"/>
      <c r="NE28" s="390"/>
      <c r="NF28" s="390"/>
      <c r="NG28" s="390"/>
      <c r="NH28" s="390"/>
      <c r="NI28" s="390"/>
      <c r="NJ28" s="390"/>
      <c r="NK28" s="390"/>
      <c r="NL28" s="390"/>
      <c r="NM28" s="390"/>
      <c r="NN28" s="390"/>
      <c r="NO28" s="390"/>
      <c r="NP28" s="390"/>
      <c r="NQ28" s="390"/>
      <c r="NR28" s="390"/>
      <c r="NS28" s="390"/>
      <c r="NT28" s="390"/>
      <c r="NU28" s="390"/>
      <c r="NV28" s="390"/>
      <c r="NW28" s="390"/>
      <c r="NX28" s="390"/>
      <c r="NY28" s="390"/>
      <c r="NZ28" s="390"/>
      <c r="OA28" s="390"/>
      <c r="OB28" s="390"/>
      <c r="OC28" s="390"/>
      <c r="OD28" s="390"/>
      <c r="OE28" s="390"/>
      <c r="OF28" s="390"/>
      <c r="OG28" s="390"/>
      <c r="OH28" s="390"/>
      <c r="OI28" s="390"/>
      <c r="OJ28" s="390"/>
      <c r="OK28" s="390"/>
      <c r="OL28" s="390"/>
      <c r="OM28" s="390"/>
      <c r="ON28" s="390"/>
      <c r="OO28" s="390"/>
      <c r="OP28" s="390"/>
      <c r="OQ28" s="390"/>
      <c r="OR28" s="390"/>
      <c r="OS28" s="390"/>
      <c r="OT28" s="390"/>
      <c r="OU28" s="390"/>
      <c r="OV28" s="390"/>
      <c r="OW28" s="390"/>
      <c r="OX28" s="390"/>
      <c r="OY28" s="390"/>
      <c r="OZ28" s="390"/>
      <c r="PA28" s="390"/>
      <c r="PB28" s="390"/>
      <c r="PC28" s="390"/>
      <c r="PD28" s="390"/>
      <c r="PE28" s="390"/>
      <c r="PF28" s="390"/>
      <c r="PG28" s="390"/>
      <c r="PH28" s="390"/>
      <c r="PI28" s="390"/>
      <c r="PJ28" s="390"/>
      <c r="PK28" s="390"/>
      <c r="PL28" s="390"/>
      <c r="PM28" s="390"/>
      <c r="PN28" s="390"/>
      <c r="PO28" s="390"/>
      <c r="PP28" s="390"/>
      <c r="PQ28" s="390"/>
      <c r="PR28" s="390"/>
      <c r="PS28" s="390"/>
      <c r="PT28" s="390"/>
      <c r="PU28" s="390"/>
      <c r="PV28" s="390"/>
      <c r="PW28" s="390"/>
      <c r="PX28" s="390"/>
      <c r="PY28" s="390"/>
      <c r="PZ28" s="390"/>
      <c r="QA28" s="390"/>
      <c r="QB28" s="390"/>
      <c r="QC28" s="390"/>
      <c r="QD28" s="390"/>
      <c r="QE28" s="390"/>
      <c r="QF28" s="390"/>
      <c r="QG28" s="390"/>
      <c r="QH28" s="390"/>
      <c r="QI28" s="390"/>
      <c r="QJ28" s="390"/>
      <c r="QK28" s="390"/>
      <c r="QL28" s="390"/>
      <c r="QM28" s="390"/>
      <c r="QN28" s="390"/>
      <c r="QO28" s="390"/>
      <c r="QP28" s="390"/>
      <c r="QQ28" s="390"/>
      <c r="QR28" s="390"/>
      <c r="QS28" s="390"/>
      <c r="QT28" s="390"/>
      <c r="QU28" s="390"/>
      <c r="QV28" s="390"/>
      <c r="QW28" s="390"/>
      <c r="QX28" s="390"/>
      <c r="QY28" s="390"/>
      <c r="QZ28" s="390"/>
      <c r="RA28" s="390"/>
      <c r="RB28" s="390"/>
      <c r="RC28" s="390"/>
      <c r="RD28" s="390"/>
      <c r="RE28" s="390"/>
      <c r="RF28" s="390"/>
      <c r="RG28" s="390"/>
      <c r="RH28" s="390"/>
      <c r="RI28" s="390"/>
      <c r="RJ28" s="390"/>
      <c r="RK28" s="390"/>
      <c r="RL28" s="390"/>
      <c r="RM28" s="390"/>
      <c r="RN28" s="390"/>
      <c r="RO28" s="390"/>
      <c r="RP28" s="390"/>
      <c r="RQ28" s="390"/>
      <c r="RR28" s="390"/>
      <c r="RS28" s="390"/>
      <c r="RT28" s="390"/>
      <c r="RU28" s="390"/>
      <c r="RV28" s="390"/>
      <c r="RW28" s="390"/>
      <c r="RX28" s="390"/>
      <c r="RY28" s="390"/>
      <c r="RZ28" s="390"/>
      <c r="SA28" s="390"/>
      <c r="SB28" s="390"/>
      <c r="SC28" s="390"/>
      <c r="SD28" s="390"/>
      <c r="SE28" s="390"/>
      <c r="SF28" s="390"/>
      <c r="SG28" s="390"/>
      <c r="SH28" s="390"/>
      <c r="SI28" s="390"/>
      <c r="SJ28" s="390"/>
      <c r="SK28" s="390"/>
      <c r="SL28" s="390"/>
      <c r="SM28" s="390"/>
      <c r="SN28" s="390"/>
      <c r="SO28" s="390"/>
      <c r="SP28" s="390"/>
      <c r="SQ28" s="390"/>
      <c r="SR28" s="390"/>
      <c r="SS28" s="390"/>
      <c r="ST28" s="390"/>
      <c r="SU28" s="390"/>
      <c r="SV28" s="390"/>
      <c r="SW28" s="390"/>
      <c r="SX28" s="390"/>
      <c r="SY28" s="390"/>
      <c r="SZ28" s="390"/>
      <c r="TA28" s="390"/>
      <c r="TB28" s="390"/>
      <c r="TC28" s="390"/>
      <c r="TD28" s="390"/>
      <c r="TE28" s="390"/>
      <c r="TF28" s="390"/>
      <c r="TG28" s="390"/>
      <c r="TH28" s="390"/>
      <c r="TI28" s="390"/>
      <c r="TJ28" s="390"/>
      <c r="TK28" s="390"/>
      <c r="TL28" s="390"/>
      <c r="TM28" s="390"/>
      <c r="TN28" s="390"/>
      <c r="TO28" s="390"/>
      <c r="TP28" s="390"/>
      <c r="TQ28" s="390"/>
      <c r="TR28" s="390"/>
      <c r="TS28" s="390"/>
      <c r="TT28" s="390"/>
      <c r="TU28" s="390"/>
      <c r="TV28" s="390"/>
      <c r="TW28" s="390"/>
      <c r="TX28" s="390"/>
      <c r="TY28" s="390"/>
      <c r="TZ28" s="390"/>
      <c r="UA28" s="390"/>
      <c r="UB28" s="390"/>
      <c r="UC28" s="390"/>
      <c r="UD28" s="390"/>
      <c r="UE28" s="390"/>
      <c r="UF28" s="390"/>
      <c r="UG28" s="390"/>
      <c r="UH28" s="390"/>
      <c r="UI28" s="390"/>
      <c r="UJ28" s="390"/>
      <c r="UK28" s="390"/>
      <c r="UL28" s="390"/>
      <c r="UM28" s="390"/>
      <c r="UN28" s="390"/>
      <c r="UO28" s="390"/>
      <c r="UP28" s="390"/>
      <c r="UQ28" s="390"/>
      <c r="UR28" s="390"/>
      <c r="US28" s="390"/>
      <c r="UT28" s="390"/>
      <c r="UU28" s="390"/>
      <c r="UV28" s="390"/>
      <c r="UW28" s="390"/>
      <c r="UX28" s="390"/>
      <c r="UY28" s="390"/>
      <c r="UZ28" s="390"/>
      <c r="VA28" s="390"/>
      <c r="VB28" s="390"/>
      <c r="VC28" s="390"/>
      <c r="VD28" s="390"/>
      <c r="VE28" s="390"/>
      <c r="VF28" s="390"/>
      <c r="VG28" s="390"/>
      <c r="VH28" s="390"/>
      <c r="VI28" s="390"/>
      <c r="VJ28" s="390"/>
      <c r="VK28" s="390"/>
      <c r="VL28" s="390"/>
      <c r="VM28" s="390"/>
      <c r="VN28" s="390"/>
      <c r="VO28" s="390"/>
      <c r="VP28" s="390"/>
      <c r="VQ28" s="390"/>
      <c r="VR28" s="390"/>
      <c r="VS28" s="390"/>
      <c r="VT28" s="390"/>
      <c r="VU28" s="390"/>
      <c r="VV28" s="390"/>
      <c r="VW28" s="390"/>
      <c r="VX28" s="390"/>
      <c r="VY28" s="390"/>
      <c r="VZ28" s="390"/>
      <c r="WA28" s="390"/>
      <c r="WB28" s="390"/>
      <c r="WC28" s="390"/>
      <c r="WD28" s="390"/>
      <c r="WE28" s="390"/>
      <c r="WF28" s="390"/>
      <c r="WG28" s="390"/>
      <c r="WH28" s="390"/>
      <c r="WI28" s="390"/>
      <c r="WJ28" s="390"/>
      <c r="WK28" s="390"/>
      <c r="WL28" s="390"/>
      <c r="WM28" s="390"/>
      <c r="WN28" s="390"/>
      <c r="WO28" s="390"/>
      <c r="WP28" s="390"/>
      <c r="WQ28" s="390"/>
      <c r="WR28" s="390"/>
      <c r="WS28" s="390"/>
      <c r="WT28" s="390"/>
      <c r="WU28" s="390"/>
      <c r="WV28" s="390"/>
      <c r="WW28" s="390"/>
      <c r="WX28" s="390"/>
      <c r="WY28" s="390"/>
      <c r="WZ28" s="390"/>
      <c r="XA28" s="390"/>
      <c r="XB28" s="390"/>
      <c r="XC28" s="390"/>
      <c r="XD28" s="390"/>
      <c r="XE28" s="390"/>
      <c r="XF28" s="390"/>
      <c r="XG28" s="389"/>
    </row>
    <row r="29" spans="1:631" s="400" customFormat="1">
      <c r="A29" s="389"/>
      <c r="B29" s="526" t="s">
        <v>206</v>
      </c>
      <c r="C29" s="513" t="s">
        <v>238</v>
      </c>
      <c r="D29" s="513">
        <v>30</v>
      </c>
      <c r="E29" s="329">
        <f t="shared" si="0"/>
        <v>0.34896280671101576</v>
      </c>
      <c r="F29" s="509" t="s">
        <v>0</v>
      </c>
      <c r="G29" s="640">
        <v>40754</v>
      </c>
      <c r="H29" s="511">
        <v>0.91</v>
      </c>
      <c r="I29" s="578">
        <v>1.87</v>
      </c>
      <c r="J29" s="578">
        <v>1.87</v>
      </c>
      <c r="K29" s="393">
        <f t="shared" si="5"/>
        <v>0</v>
      </c>
      <c r="L29" s="394">
        <f t="shared" si="1"/>
        <v>37086.14</v>
      </c>
      <c r="M29" s="853">
        <v>4973.0859355552375</v>
      </c>
      <c r="N29" s="393">
        <v>15241.996000000001</v>
      </c>
      <c r="O29" s="395">
        <f t="shared" si="6"/>
        <v>91451.97600000001</v>
      </c>
      <c r="P29" s="395">
        <f t="shared" si="2"/>
        <v>0</v>
      </c>
      <c r="Q29" s="395">
        <f t="shared" si="7"/>
        <v>76209.98000000001</v>
      </c>
      <c r="R29" s="395"/>
      <c r="S29" s="396">
        <f t="shared" si="8"/>
        <v>96425.061935555248</v>
      </c>
      <c r="T29" s="395">
        <f t="shared" si="9"/>
        <v>81183.065935555249</v>
      </c>
      <c r="U29" s="831">
        <v>1.4172807412021111E-2</v>
      </c>
      <c r="V29" s="396">
        <f t="shared" si="10"/>
        <v>89448.109402184826</v>
      </c>
      <c r="W29" s="395">
        <f t="shared" si="11"/>
        <v>75308.966545041971</v>
      </c>
      <c r="X29" s="395">
        <f t="shared" si="12"/>
        <v>6627.1296933120384</v>
      </c>
      <c r="Y29" s="397">
        <f t="shared" si="3"/>
        <v>2.20675238842336</v>
      </c>
      <c r="Z29" s="396">
        <f t="shared" si="4"/>
        <v>81839.92802240311</v>
      </c>
      <c r="AA29" s="398">
        <f t="shared" si="13"/>
        <v>0.91494307223897697</v>
      </c>
      <c r="AB29" s="399">
        <f t="shared" si="14"/>
        <v>1.2833936641548371</v>
      </c>
      <c r="AC29" s="398">
        <v>0.80163617136255128</v>
      </c>
      <c r="AD29" s="398">
        <v>0.97346930785618102</v>
      </c>
      <c r="AE29" s="390"/>
      <c r="AF29" s="390"/>
      <c r="AG29" s="390"/>
      <c r="AH29" s="390"/>
      <c r="AI29" s="390"/>
      <c r="AJ29" s="390"/>
      <c r="AK29" s="390"/>
      <c r="AL29" s="390"/>
      <c r="AM29" s="390"/>
      <c r="AN29" s="390"/>
      <c r="AO29" s="390"/>
      <c r="AP29" s="390"/>
      <c r="AQ29" s="390"/>
      <c r="AR29" s="390"/>
      <c r="AS29" s="390"/>
      <c r="AT29" s="390"/>
      <c r="AU29" s="390"/>
      <c r="AV29" s="390"/>
      <c r="AW29" s="390"/>
      <c r="AX29" s="390"/>
      <c r="AY29" s="390"/>
      <c r="AZ29" s="390"/>
      <c r="BA29" s="390"/>
      <c r="BB29" s="390"/>
      <c r="BC29" s="390"/>
      <c r="BD29" s="390"/>
      <c r="BE29" s="390"/>
      <c r="BF29" s="390"/>
      <c r="BG29" s="390"/>
      <c r="BH29" s="390"/>
      <c r="BI29" s="390"/>
      <c r="BJ29" s="390"/>
      <c r="BK29" s="390"/>
      <c r="BL29" s="390"/>
      <c r="BM29" s="390"/>
      <c r="BN29" s="390"/>
      <c r="BO29" s="390"/>
      <c r="BP29" s="390"/>
      <c r="BQ29" s="390"/>
      <c r="BR29" s="390"/>
      <c r="BS29" s="390"/>
      <c r="BT29" s="390"/>
      <c r="BU29" s="390"/>
      <c r="BV29" s="390"/>
      <c r="BW29" s="390"/>
      <c r="BX29" s="390"/>
      <c r="BY29" s="390"/>
      <c r="BZ29" s="390"/>
      <c r="CA29" s="390"/>
      <c r="CB29" s="390"/>
      <c r="CC29" s="390"/>
      <c r="CD29" s="390"/>
      <c r="CE29" s="390"/>
      <c r="CF29" s="390"/>
      <c r="CG29" s="390"/>
      <c r="CH29" s="390"/>
      <c r="CI29" s="390"/>
      <c r="CJ29" s="390"/>
      <c r="CK29" s="390"/>
      <c r="CL29" s="390"/>
      <c r="CM29" s="390"/>
      <c r="CN29" s="390"/>
      <c r="CO29" s="390"/>
      <c r="CP29" s="390"/>
      <c r="CQ29" s="390"/>
      <c r="CR29" s="390"/>
      <c r="CS29" s="390"/>
      <c r="CT29" s="390"/>
      <c r="CU29" s="390"/>
      <c r="CV29" s="390"/>
      <c r="CW29" s="390"/>
      <c r="CX29" s="390"/>
      <c r="CY29" s="390"/>
      <c r="CZ29" s="390"/>
      <c r="DA29" s="390"/>
      <c r="DB29" s="390"/>
      <c r="DC29" s="390"/>
      <c r="DD29" s="390"/>
      <c r="DE29" s="390"/>
      <c r="DF29" s="390"/>
      <c r="DG29" s="390"/>
      <c r="DH29" s="390"/>
      <c r="DI29" s="390"/>
      <c r="DJ29" s="390"/>
      <c r="DK29" s="390"/>
      <c r="DL29" s="390"/>
      <c r="DM29" s="390"/>
      <c r="DN29" s="390"/>
      <c r="DO29" s="390"/>
      <c r="DP29" s="390"/>
      <c r="DQ29" s="390"/>
      <c r="DR29" s="390"/>
      <c r="DS29" s="390"/>
      <c r="DT29" s="390"/>
      <c r="DU29" s="390"/>
      <c r="DV29" s="390"/>
      <c r="DW29" s="390"/>
      <c r="DX29" s="390"/>
      <c r="DY29" s="390"/>
      <c r="DZ29" s="390"/>
      <c r="EA29" s="390"/>
      <c r="EB29" s="390"/>
      <c r="EC29" s="390"/>
      <c r="ED29" s="390"/>
      <c r="EE29" s="390"/>
      <c r="EF29" s="390"/>
      <c r="EG29" s="390"/>
      <c r="EH29" s="390"/>
      <c r="EI29" s="390"/>
      <c r="EJ29" s="390"/>
      <c r="EK29" s="390"/>
      <c r="EL29" s="390"/>
      <c r="EM29" s="390"/>
      <c r="EN29" s="390"/>
      <c r="EO29" s="390"/>
      <c r="EP29" s="390"/>
      <c r="EQ29" s="390"/>
      <c r="ER29" s="390"/>
      <c r="ES29" s="390"/>
      <c r="ET29" s="390"/>
      <c r="EU29" s="390"/>
      <c r="EV29" s="390"/>
      <c r="EW29" s="390"/>
      <c r="EX29" s="390"/>
      <c r="EY29" s="390"/>
      <c r="EZ29" s="390"/>
      <c r="FA29" s="390"/>
      <c r="FB29" s="390"/>
      <c r="FC29" s="390"/>
      <c r="FD29" s="390"/>
      <c r="FE29" s="390"/>
      <c r="FF29" s="390"/>
      <c r="FG29" s="390"/>
      <c r="FH29" s="390"/>
      <c r="FI29" s="390"/>
      <c r="FJ29" s="390"/>
      <c r="FK29" s="390"/>
      <c r="FL29" s="390"/>
      <c r="FM29" s="390"/>
      <c r="FN29" s="390"/>
      <c r="FO29" s="390"/>
      <c r="FP29" s="390"/>
      <c r="FQ29" s="390"/>
      <c r="FR29" s="390"/>
      <c r="FS29" s="390"/>
      <c r="FT29" s="390"/>
      <c r="FU29" s="390"/>
      <c r="FV29" s="390"/>
      <c r="FW29" s="390"/>
      <c r="FX29" s="390"/>
      <c r="FY29" s="390"/>
      <c r="FZ29" s="390"/>
      <c r="GA29" s="390"/>
      <c r="GB29" s="390"/>
      <c r="GC29" s="390"/>
      <c r="GD29" s="390"/>
      <c r="GE29" s="390"/>
      <c r="GF29" s="390"/>
      <c r="GG29" s="390"/>
      <c r="GH29" s="390"/>
      <c r="GI29" s="390"/>
      <c r="GJ29" s="390"/>
      <c r="GK29" s="390"/>
      <c r="GL29" s="390"/>
      <c r="GM29" s="390"/>
      <c r="GN29" s="390"/>
      <c r="GO29" s="390"/>
      <c r="GP29" s="390"/>
      <c r="GQ29" s="390"/>
      <c r="GR29" s="390"/>
      <c r="GS29" s="390"/>
      <c r="GT29" s="390"/>
      <c r="GU29" s="390"/>
      <c r="GV29" s="390"/>
      <c r="GW29" s="390"/>
      <c r="GX29" s="390"/>
      <c r="GY29" s="390"/>
      <c r="GZ29" s="390"/>
      <c r="HA29" s="390"/>
      <c r="HB29" s="390"/>
      <c r="HC29" s="390"/>
      <c r="HD29" s="390"/>
      <c r="HE29" s="390"/>
      <c r="HF29" s="390"/>
      <c r="HG29" s="390"/>
      <c r="HH29" s="390"/>
      <c r="HI29" s="390"/>
      <c r="HJ29" s="390"/>
      <c r="HK29" s="390"/>
      <c r="HL29" s="390"/>
      <c r="HM29" s="390"/>
      <c r="HN29" s="390"/>
      <c r="HO29" s="390"/>
      <c r="HP29" s="390"/>
      <c r="HQ29" s="390"/>
      <c r="HR29" s="390"/>
      <c r="HS29" s="390"/>
      <c r="HT29" s="390"/>
      <c r="HU29" s="390"/>
      <c r="HV29" s="390"/>
      <c r="HW29" s="390"/>
      <c r="HX29" s="390"/>
      <c r="HY29" s="390"/>
      <c r="HZ29" s="390"/>
      <c r="IA29" s="390"/>
      <c r="IB29" s="390"/>
      <c r="IC29" s="390"/>
      <c r="ID29" s="390"/>
      <c r="IE29" s="390"/>
      <c r="IF29" s="390"/>
      <c r="IG29" s="390"/>
      <c r="IH29" s="390"/>
      <c r="II29" s="390"/>
      <c r="IJ29" s="390"/>
      <c r="IK29" s="390"/>
      <c r="IL29" s="390"/>
      <c r="IM29" s="390"/>
      <c r="IN29" s="390"/>
      <c r="IO29" s="390"/>
      <c r="IP29" s="390"/>
      <c r="IQ29" s="390"/>
      <c r="IR29" s="390"/>
      <c r="IS29" s="390"/>
      <c r="IT29" s="390"/>
      <c r="IU29" s="390"/>
      <c r="IV29" s="390"/>
      <c r="IW29" s="390"/>
      <c r="IX29" s="390"/>
      <c r="IY29" s="390"/>
      <c r="IZ29" s="390"/>
      <c r="JA29" s="390"/>
      <c r="JB29" s="390"/>
      <c r="JC29" s="390"/>
      <c r="JD29" s="390"/>
      <c r="JE29" s="390"/>
      <c r="JF29" s="390"/>
      <c r="JG29" s="390"/>
      <c r="JH29" s="390"/>
      <c r="JI29" s="390"/>
      <c r="JJ29" s="390"/>
      <c r="JK29" s="390"/>
      <c r="JL29" s="390"/>
      <c r="JM29" s="390"/>
      <c r="JN29" s="390"/>
      <c r="JO29" s="390"/>
      <c r="JP29" s="390"/>
      <c r="JQ29" s="390"/>
      <c r="JR29" s="390"/>
      <c r="JS29" s="390"/>
      <c r="JT29" s="390"/>
      <c r="JU29" s="390"/>
      <c r="JV29" s="390"/>
      <c r="JW29" s="390"/>
      <c r="JX29" s="390"/>
      <c r="JY29" s="390"/>
      <c r="JZ29" s="390"/>
      <c r="KA29" s="390"/>
      <c r="KB29" s="390"/>
      <c r="KC29" s="390"/>
      <c r="KD29" s="390"/>
      <c r="KE29" s="390"/>
      <c r="KF29" s="390"/>
      <c r="KG29" s="390"/>
      <c r="KH29" s="390"/>
      <c r="KI29" s="390"/>
      <c r="KJ29" s="390"/>
      <c r="KK29" s="390"/>
      <c r="KL29" s="390"/>
      <c r="KM29" s="390"/>
      <c r="KN29" s="390"/>
      <c r="KO29" s="390"/>
      <c r="KP29" s="390"/>
      <c r="KQ29" s="390"/>
      <c r="KR29" s="390"/>
      <c r="KS29" s="390"/>
      <c r="KT29" s="390"/>
      <c r="KU29" s="390"/>
      <c r="KV29" s="390"/>
      <c r="KW29" s="390"/>
      <c r="KX29" s="390"/>
      <c r="KY29" s="390"/>
      <c r="KZ29" s="390"/>
      <c r="LA29" s="390"/>
      <c r="LB29" s="390"/>
      <c r="LC29" s="390"/>
      <c r="LD29" s="390"/>
      <c r="LE29" s="390"/>
      <c r="LF29" s="390"/>
      <c r="LG29" s="390"/>
      <c r="LH29" s="390"/>
      <c r="LI29" s="390"/>
      <c r="LJ29" s="390"/>
      <c r="LK29" s="390"/>
      <c r="LL29" s="390"/>
      <c r="LM29" s="390"/>
      <c r="LN29" s="390"/>
      <c r="LO29" s="390"/>
      <c r="LP29" s="390"/>
      <c r="LQ29" s="390"/>
      <c r="LR29" s="390"/>
      <c r="LS29" s="390"/>
      <c r="LT29" s="390"/>
      <c r="LU29" s="390"/>
      <c r="LV29" s="390"/>
      <c r="LW29" s="390"/>
      <c r="LX29" s="390"/>
      <c r="LY29" s="390"/>
      <c r="LZ29" s="390"/>
      <c r="MA29" s="390"/>
      <c r="MB29" s="390"/>
      <c r="MC29" s="390"/>
      <c r="MD29" s="390"/>
      <c r="ME29" s="390"/>
      <c r="MF29" s="390"/>
      <c r="MG29" s="390"/>
      <c r="MH29" s="390"/>
      <c r="MI29" s="390"/>
      <c r="MJ29" s="390"/>
      <c r="MK29" s="390"/>
      <c r="ML29" s="390"/>
      <c r="MM29" s="390"/>
      <c r="MN29" s="390"/>
      <c r="MO29" s="390"/>
      <c r="MP29" s="390"/>
      <c r="MQ29" s="390"/>
      <c r="MR29" s="390"/>
      <c r="MS29" s="390"/>
      <c r="MT29" s="390"/>
      <c r="MU29" s="390"/>
      <c r="MV29" s="390"/>
      <c r="MW29" s="390"/>
      <c r="MX29" s="390"/>
      <c r="MY29" s="390"/>
      <c r="MZ29" s="390"/>
      <c r="NA29" s="390"/>
      <c r="NB29" s="390"/>
      <c r="NC29" s="390"/>
      <c r="ND29" s="390"/>
      <c r="NE29" s="390"/>
      <c r="NF29" s="390"/>
      <c r="NG29" s="390"/>
      <c r="NH29" s="390"/>
      <c r="NI29" s="390"/>
      <c r="NJ29" s="390"/>
      <c r="NK29" s="390"/>
      <c r="NL29" s="390"/>
      <c r="NM29" s="390"/>
      <c r="NN29" s="390"/>
      <c r="NO29" s="390"/>
      <c r="NP29" s="390"/>
      <c r="NQ29" s="390"/>
      <c r="NR29" s="390"/>
      <c r="NS29" s="390"/>
      <c r="NT29" s="390"/>
      <c r="NU29" s="390"/>
      <c r="NV29" s="390"/>
      <c r="NW29" s="390"/>
      <c r="NX29" s="390"/>
      <c r="NY29" s="390"/>
      <c r="NZ29" s="390"/>
      <c r="OA29" s="390"/>
      <c r="OB29" s="390"/>
      <c r="OC29" s="390"/>
      <c r="OD29" s="390"/>
      <c r="OE29" s="390"/>
      <c r="OF29" s="390"/>
      <c r="OG29" s="390"/>
      <c r="OH29" s="390"/>
      <c r="OI29" s="390"/>
      <c r="OJ29" s="390"/>
      <c r="OK29" s="390"/>
      <c r="OL29" s="390"/>
      <c r="OM29" s="390"/>
      <c r="ON29" s="390"/>
      <c r="OO29" s="390"/>
      <c r="OP29" s="390"/>
      <c r="OQ29" s="390"/>
      <c r="OR29" s="390"/>
      <c r="OS29" s="390"/>
      <c r="OT29" s="390"/>
      <c r="OU29" s="390"/>
      <c r="OV29" s="390"/>
      <c r="OW29" s="390"/>
      <c r="OX29" s="390"/>
      <c r="OY29" s="390"/>
      <c r="OZ29" s="390"/>
      <c r="PA29" s="390"/>
      <c r="PB29" s="390"/>
      <c r="PC29" s="390"/>
      <c r="PD29" s="390"/>
      <c r="PE29" s="390"/>
      <c r="PF29" s="390"/>
      <c r="PG29" s="390"/>
      <c r="PH29" s="390"/>
      <c r="PI29" s="390"/>
      <c r="PJ29" s="390"/>
      <c r="PK29" s="390"/>
      <c r="PL29" s="390"/>
      <c r="PM29" s="390"/>
      <c r="PN29" s="390"/>
      <c r="PO29" s="390"/>
      <c r="PP29" s="390"/>
      <c r="PQ29" s="390"/>
      <c r="PR29" s="390"/>
      <c r="PS29" s="390"/>
      <c r="PT29" s="390"/>
      <c r="PU29" s="390"/>
      <c r="PV29" s="390"/>
      <c r="PW29" s="390"/>
      <c r="PX29" s="390"/>
      <c r="PY29" s="390"/>
      <c r="PZ29" s="390"/>
      <c r="QA29" s="390"/>
      <c r="QB29" s="390"/>
      <c r="QC29" s="390"/>
      <c r="QD29" s="390"/>
      <c r="QE29" s="390"/>
      <c r="QF29" s="390"/>
      <c r="QG29" s="390"/>
      <c r="QH29" s="390"/>
      <c r="QI29" s="390"/>
      <c r="QJ29" s="390"/>
      <c r="QK29" s="390"/>
      <c r="QL29" s="390"/>
      <c r="QM29" s="390"/>
      <c r="QN29" s="390"/>
      <c r="QO29" s="390"/>
      <c r="QP29" s="390"/>
      <c r="QQ29" s="390"/>
      <c r="QR29" s="390"/>
      <c r="QS29" s="390"/>
      <c r="QT29" s="390"/>
      <c r="QU29" s="390"/>
      <c r="QV29" s="390"/>
      <c r="QW29" s="390"/>
      <c r="QX29" s="390"/>
      <c r="QY29" s="390"/>
      <c r="QZ29" s="390"/>
      <c r="RA29" s="390"/>
      <c r="RB29" s="390"/>
      <c r="RC29" s="390"/>
      <c r="RD29" s="390"/>
      <c r="RE29" s="390"/>
      <c r="RF29" s="390"/>
      <c r="RG29" s="390"/>
      <c r="RH29" s="390"/>
      <c r="RI29" s="390"/>
      <c r="RJ29" s="390"/>
      <c r="RK29" s="390"/>
      <c r="RL29" s="390"/>
      <c r="RM29" s="390"/>
      <c r="RN29" s="390"/>
      <c r="RO29" s="390"/>
      <c r="RP29" s="390"/>
      <c r="RQ29" s="390"/>
      <c r="RR29" s="390"/>
      <c r="RS29" s="390"/>
      <c r="RT29" s="390"/>
      <c r="RU29" s="390"/>
      <c r="RV29" s="390"/>
      <c r="RW29" s="390"/>
      <c r="RX29" s="390"/>
      <c r="RY29" s="390"/>
      <c r="RZ29" s="390"/>
      <c r="SA29" s="390"/>
      <c r="SB29" s="390"/>
      <c r="SC29" s="390"/>
      <c r="SD29" s="390"/>
      <c r="SE29" s="390"/>
      <c r="SF29" s="390"/>
      <c r="SG29" s="390"/>
      <c r="SH29" s="390"/>
      <c r="SI29" s="390"/>
      <c r="SJ29" s="390"/>
      <c r="SK29" s="390"/>
      <c r="SL29" s="390"/>
      <c r="SM29" s="390"/>
      <c r="SN29" s="390"/>
      <c r="SO29" s="390"/>
      <c r="SP29" s="390"/>
      <c r="SQ29" s="390"/>
      <c r="SR29" s="390"/>
      <c r="SS29" s="390"/>
      <c r="ST29" s="390"/>
      <c r="SU29" s="390"/>
      <c r="SV29" s="390"/>
      <c r="SW29" s="390"/>
      <c r="SX29" s="390"/>
      <c r="SY29" s="390"/>
      <c r="SZ29" s="390"/>
      <c r="TA29" s="390"/>
      <c r="TB29" s="390"/>
      <c r="TC29" s="390"/>
      <c r="TD29" s="390"/>
      <c r="TE29" s="390"/>
      <c r="TF29" s="390"/>
      <c r="TG29" s="390"/>
      <c r="TH29" s="390"/>
      <c r="TI29" s="390"/>
      <c r="TJ29" s="390"/>
      <c r="TK29" s="390"/>
      <c r="TL29" s="390"/>
      <c r="TM29" s="390"/>
      <c r="TN29" s="390"/>
      <c r="TO29" s="390"/>
      <c r="TP29" s="390"/>
      <c r="TQ29" s="390"/>
      <c r="TR29" s="390"/>
      <c r="TS29" s="390"/>
      <c r="TT29" s="390"/>
      <c r="TU29" s="390"/>
      <c r="TV29" s="390"/>
      <c r="TW29" s="390"/>
      <c r="TX29" s="390"/>
      <c r="TY29" s="390"/>
      <c r="TZ29" s="390"/>
      <c r="UA29" s="390"/>
      <c r="UB29" s="390"/>
      <c r="UC29" s="390"/>
      <c r="UD29" s="390"/>
      <c r="UE29" s="390"/>
      <c r="UF29" s="390"/>
      <c r="UG29" s="390"/>
      <c r="UH29" s="390"/>
      <c r="UI29" s="390"/>
      <c r="UJ29" s="390"/>
      <c r="UK29" s="390"/>
      <c r="UL29" s="390"/>
      <c r="UM29" s="390"/>
      <c r="UN29" s="390"/>
      <c r="UO29" s="390"/>
      <c r="UP29" s="390"/>
      <c r="UQ29" s="390"/>
      <c r="UR29" s="390"/>
      <c r="US29" s="390"/>
      <c r="UT29" s="390"/>
      <c r="UU29" s="390"/>
      <c r="UV29" s="390"/>
      <c r="UW29" s="390"/>
      <c r="UX29" s="390"/>
      <c r="UY29" s="390"/>
      <c r="UZ29" s="390"/>
      <c r="VA29" s="390"/>
      <c r="VB29" s="390"/>
      <c r="VC29" s="390"/>
      <c r="VD29" s="390"/>
      <c r="VE29" s="390"/>
      <c r="VF29" s="390"/>
      <c r="VG29" s="390"/>
      <c r="VH29" s="390"/>
      <c r="VI29" s="390"/>
      <c r="VJ29" s="390"/>
      <c r="VK29" s="390"/>
      <c r="VL29" s="390"/>
      <c r="VM29" s="390"/>
      <c r="VN29" s="390"/>
      <c r="VO29" s="390"/>
      <c r="VP29" s="390"/>
      <c r="VQ29" s="390"/>
      <c r="VR29" s="390"/>
      <c r="VS29" s="390"/>
      <c r="VT29" s="390"/>
      <c r="VU29" s="390"/>
      <c r="VV29" s="390"/>
      <c r="VW29" s="390"/>
      <c r="VX29" s="390"/>
      <c r="VY29" s="390"/>
      <c r="VZ29" s="390"/>
      <c r="WA29" s="390"/>
      <c r="WB29" s="390"/>
      <c r="WC29" s="390"/>
      <c r="WD29" s="390"/>
      <c r="WE29" s="390"/>
      <c r="WF29" s="390"/>
      <c r="WG29" s="390"/>
      <c r="WH29" s="390"/>
      <c r="WI29" s="390"/>
      <c r="WJ29" s="390"/>
      <c r="WK29" s="390"/>
      <c r="WL29" s="390"/>
      <c r="WM29" s="390"/>
      <c r="WN29" s="390"/>
      <c r="WO29" s="390"/>
      <c r="WP29" s="390"/>
      <c r="WQ29" s="390"/>
      <c r="WR29" s="390"/>
      <c r="WS29" s="390"/>
      <c r="WT29" s="390"/>
      <c r="WU29" s="390"/>
      <c r="WV29" s="390"/>
      <c r="WW29" s="390"/>
      <c r="WX29" s="390"/>
      <c r="WY29" s="390"/>
      <c r="WZ29" s="390"/>
      <c r="XA29" s="390"/>
      <c r="XB29" s="390"/>
      <c r="XC29" s="390"/>
      <c r="XD29" s="390"/>
      <c r="XE29" s="390"/>
      <c r="XF29" s="390"/>
      <c r="XG29" s="389"/>
    </row>
    <row r="30" spans="1:631" s="400" customFormat="1">
      <c r="A30" s="389"/>
      <c r="B30" s="526" t="s">
        <v>206</v>
      </c>
      <c r="C30" s="513" t="s">
        <v>239</v>
      </c>
      <c r="D30" s="513">
        <v>25</v>
      </c>
      <c r="E30" s="329">
        <f t="shared" si="0"/>
        <v>0.78194686323147311</v>
      </c>
      <c r="F30" s="509" t="s">
        <v>0</v>
      </c>
      <c r="G30" s="640">
        <v>199444</v>
      </c>
      <c r="H30" s="511">
        <v>0.5</v>
      </c>
      <c r="I30" s="580">
        <v>1.5</v>
      </c>
      <c r="J30" s="578">
        <v>2.2599999999999998</v>
      </c>
      <c r="K30" s="393">
        <f t="shared" si="5"/>
        <v>0.75999999999999979</v>
      </c>
      <c r="L30" s="394">
        <f t="shared" si="1"/>
        <v>99722</v>
      </c>
      <c r="M30" s="853">
        <v>7399.3551017939262</v>
      </c>
      <c r="N30" s="393">
        <v>59833.200000000004</v>
      </c>
      <c r="O30" s="395">
        <f t="shared" si="6"/>
        <v>358999.2</v>
      </c>
      <c r="P30" s="395">
        <f t="shared" si="2"/>
        <v>151577.43999999994</v>
      </c>
      <c r="Q30" s="395">
        <f t="shared" si="7"/>
        <v>450743.43999999994</v>
      </c>
      <c r="R30" s="395"/>
      <c r="S30" s="396">
        <f t="shared" si="8"/>
        <v>366398.55510179396</v>
      </c>
      <c r="T30" s="395">
        <f t="shared" si="9"/>
        <v>458142.79510179389</v>
      </c>
      <c r="U30" s="856">
        <v>3.0000000000000001E-3</v>
      </c>
      <c r="V30" s="396">
        <f t="shared" si="10"/>
        <v>339887.34239498508</v>
      </c>
      <c r="W30" s="395">
        <f t="shared" si="11"/>
        <v>424993.31642095908</v>
      </c>
      <c r="X30" s="395">
        <f t="shared" si="12"/>
        <v>6497.7053768869982</v>
      </c>
      <c r="Y30" s="397">
        <f t="shared" si="3"/>
        <v>1.9836782179541714</v>
      </c>
      <c r="Z30" s="396">
        <f t="shared" si="4"/>
        <v>197816.35925082589</v>
      </c>
      <c r="AA30" s="398">
        <f t="shared" si="13"/>
        <v>0.582005666515649</v>
      </c>
      <c r="AB30" s="399">
        <f t="shared" si="14"/>
        <v>0.52729229353533413</v>
      </c>
      <c r="AC30" s="398">
        <v>0.49660917487911438</v>
      </c>
      <c r="AD30" s="398">
        <v>0.40292637383897667</v>
      </c>
      <c r="AE30" s="390"/>
      <c r="AF30" s="390"/>
      <c r="AG30" s="390"/>
      <c r="AH30" s="390"/>
      <c r="AI30" s="390"/>
      <c r="AJ30" s="390"/>
      <c r="AK30" s="390"/>
      <c r="AL30" s="390"/>
      <c r="AM30" s="390"/>
      <c r="AN30" s="390"/>
      <c r="AO30" s="390"/>
      <c r="AP30" s="390"/>
      <c r="AQ30" s="390"/>
      <c r="AR30" s="390"/>
      <c r="AS30" s="390"/>
      <c r="AT30" s="390"/>
      <c r="AU30" s="390"/>
      <c r="AV30" s="390"/>
      <c r="AW30" s="390"/>
      <c r="AX30" s="390"/>
      <c r="AY30" s="390"/>
      <c r="AZ30" s="390"/>
      <c r="BA30" s="390"/>
      <c r="BB30" s="390"/>
      <c r="BC30" s="390"/>
      <c r="BD30" s="390"/>
      <c r="BE30" s="390"/>
      <c r="BF30" s="390"/>
      <c r="BG30" s="390"/>
      <c r="BH30" s="390"/>
      <c r="BI30" s="390"/>
      <c r="BJ30" s="390"/>
      <c r="BK30" s="390"/>
      <c r="BL30" s="390"/>
      <c r="BM30" s="390"/>
      <c r="BN30" s="390"/>
      <c r="BO30" s="390"/>
      <c r="BP30" s="390"/>
      <c r="BQ30" s="390"/>
      <c r="BR30" s="390"/>
      <c r="BS30" s="390"/>
      <c r="BT30" s="390"/>
      <c r="BU30" s="390"/>
      <c r="BV30" s="390"/>
      <c r="BW30" s="390"/>
      <c r="BX30" s="390"/>
      <c r="BY30" s="390"/>
      <c r="BZ30" s="390"/>
      <c r="CA30" s="390"/>
      <c r="CB30" s="390"/>
      <c r="CC30" s="390"/>
      <c r="CD30" s="390"/>
      <c r="CE30" s="390"/>
      <c r="CF30" s="390"/>
      <c r="CG30" s="390"/>
      <c r="CH30" s="390"/>
      <c r="CI30" s="390"/>
      <c r="CJ30" s="390"/>
      <c r="CK30" s="390"/>
      <c r="CL30" s="390"/>
      <c r="CM30" s="390"/>
      <c r="CN30" s="390"/>
      <c r="CO30" s="390"/>
      <c r="CP30" s="390"/>
      <c r="CQ30" s="390"/>
      <c r="CR30" s="390"/>
      <c r="CS30" s="390"/>
      <c r="CT30" s="390"/>
      <c r="CU30" s="390"/>
      <c r="CV30" s="390"/>
      <c r="CW30" s="390"/>
      <c r="CX30" s="390"/>
      <c r="CY30" s="390"/>
      <c r="CZ30" s="390"/>
      <c r="DA30" s="390"/>
      <c r="DB30" s="390"/>
      <c r="DC30" s="390"/>
      <c r="DD30" s="390"/>
      <c r="DE30" s="390"/>
      <c r="DF30" s="390"/>
      <c r="DG30" s="390"/>
      <c r="DH30" s="390"/>
      <c r="DI30" s="390"/>
      <c r="DJ30" s="390"/>
      <c r="DK30" s="390"/>
      <c r="DL30" s="390"/>
      <c r="DM30" s="390"/>
      <c r="DN30" s="390"/>
      <c r="DO30" s="390"/>
      <c r="DP30" s="390"/>
      <c r="DQ30" s="390"/>
      <c r="DR30" s="390"/>
      <c r="DS30" s="390"/>
      <c r="DT30" s="390"/>
      <c r="DU30" s="390"/>
      <c r="DV30" s="390"/>
      <c r="DW30" s="390"/>
      <c r="DX30" s="390"/>
      <c r="DY30" s="390"/>
      <c r="DZ30" s="390"/>
      <c r="EA30" s="390"/>
      <c r="EB30" s="390"/>
      <c r="EC30" s="390"/>
      <c r="ED30" s="390"/>
      <c r="EE30" s="390"/>
      <c r="EF30" s="390"/>
      <c r="EG30" s="390"/>
      <c r="EH30" s="390"/>
      <c r="EI30" s="390"/>
      <c r="EJ30" s="390"/>
      <c r="EK30" s="390"/>
      <c r="EL30" s="390"/>
      <c r="EM30" s="390"/>
      <c r="EN30" s="390"/>
      <c r="EO30" s="390"/>
      <c r="EP30" s="390"/>
      <c r="EQ30" s="390"/>
      <c r="ER30" s="390"/>
      <c r="ES30" s="390"/>
      <c r="ET30" s="390"/>
      <c r="EU30" s="390"/>
      <c r="EV30" s="390"/>
      <c r="EW30" s="390"/>
      <c r="EX30" s="390"/>
      <c r="EY30" s="390"/>
      <c r="EZ30" s="390"/>
      <c r="FA30" s="390"/>
      <c r="FB30" s="390"/>
      <c r="FC30" s="390"/>
      <c r="FD30" s="390"/>
      <c r="FE30" s="390"/>
      <c r="FF30" s="390"/>
      <c r="FG30" s="390"/>
      <c r="FH30" s="390"/>
      <c r="FI30" s="390"/>
      <c r="FJ30" s="390"/>
      <c r="FK30" s="390"/>
      <c r="FL30" s="390"/>
      <c r="FM30" s="390"/>
      <c r="FN30" s="390"/>
      <c r="FO30" s="390"/>
      <c r="FP30" s="390"/>
      <c r="FQ30" s="390"/>
      <c r="FR30" s="390"/>
      <c r="FS30" s="390"/>
      <c r="FT30" s="390"/>
      <c r="FU30" s="390"/>
      <c r="FV30" s="390"/>
      <c r="FW30" s="390"/>
      <c r="FX30" s="390"/>
      <c r="FY30" s="390"/>
      <c r="FZ30" s="390"/>
      <c r="GA30" s="390"/>
      <c r="GB30" s="390"/>
      <c r="GC30" s="390"/>
      <c r="GD30" s="390"/>
      <c r="GE30" s="390"/>
      <c r="GF30" s="390"/>
      <c r="GG30" s="390"/>
      <c r="GH30" s="390"/>
      <c r="GI30" s="390"/>
      <c r="GJ30" s="390"/>
      <c r="GK30" s="390"/>
      <c r="GL30" s="390"/>
      <c r="GM30" s="390"/>
      <c r="GN30" s="390"/>
      <c r="GO30" s="390"/>
      <c r="GP30" s="390"/>
      <c r="GQ30" s="390"/>
      <c r="GR30" s="390"/>
      <c r="GS30" s="390"/>
      <c r="GT30" s="390"/>
      <c r="GU30" s="390"/>
      <c r="GV30" s="390"/>
      <c r="GW30" s="390"/>
      <c r="GX30" s="390"/>
      <c r="GY30" s="390"/>
      <c r="GZ30" s="390"/>
      <c r="HA30" s="390"/>
      <c r="HB30" s="390"/>
      <c r="HC30" s="390"/>
      <c r="HD30" s="390"/>
      <c r="HE30" s="390"/>
      <c r="HF30" s="390"/>
      <c r="HG30" s="390"/>
      <c r="HH30" s="390"/>
      <c r="HI30" s="390"/>
      <c r="HJ30" s="390"/>
      <c r="HK30" s="390"/>
      <c r="HL30" s="390"/>
      <c r="HM30" s="390"/>
      <c r="HN30" s="390"/>
      <c r="HO30" s="390"/>
      <c r="HP30" s="390"/>
      <c r="HQ30" s="390"/>
      <c r="HR30" s="390"/>
      <c r="HS30" s="390"/>
      <c r="HT30" s="390"/>
      <c r="HU30" s="390"/>
      <c r="HV30" s="390"/>
      <c r="HW30" s="390"/>
      <c r="HX30" s="390"/>
      <c r="HY30" s="390"/>
      <c r="HZ30" s="390"/>
      <c r="IA30" s="390"/>
      <c r="IB30" s="390"/>
      <c r="IC30" s="390"/>
      <c r="ID30" s="390"/>
      <c r="IE30" s="390"/>
      <c r="IF30" s="390"/>
      <c r="IG30" s="390"/>
      <c r="IH30" s="390"/>
      <c r="II30" s="390"/>
      <c r="IJ30" s="390"/>
      <c r="IK30" s="390"/>
      <c r="IL30" s="390"/>
      <c r="IM30" s="390"/>
      <c r="IN30" s="390"/>
      <c r="IO30" s="390"/>
      <c r="IP30" s="390"/>
      <c r="IQ30" s="390"/>
      <c r="IR30" s="390"/>
      <c r="IS30" s="390"/>
      <c r="IT30" s="390"/>
      <c r="IU30" s="390"/>
      <c r="IV30" s="390"/>
      <c r="IW30" s="390"/>
      <c r="IX30" s="390"/>
      <c r="IY30" s="390"/>
      <c r="IZ30" s="390"/>
      <c r="JA30" s="390"/>
      <c r="JB30" s="390"/>
      <c r="JC30" s="390"/>
      <c r="JD30" s="390"/>
      <c r="JE30" s="390"/>
      <c r="JF30" s="390"/>
      <c r="JG30" s="390"/>
      <c r="JH30" s="390"/>
      <c r="JI30" s="390"/>
      <c r="JJ30" s="390"/>
      <c r="JK30" s="390"/>
      <c r="JL30" s="390"/>
      <c r="JM30" s="390"/>
      <c r="JN30" s="390"/>
      <c r="JO30" s="390"/>
      <c r="JP30" s="390"/>
      <c r="JQ30" s="390"/>
      <c r="JR30" s="390"/>
      <c r="JS30" s="390"/>
      <c r="JT30" s="390"/>
      <c r="JU30" s="390"/>
      <c r="JV30" s="390"/>
      <c r="JW30" s="390"/>
      <c r="JX30" s="390"/>
      <c r="JY30" s="390"/>
      <c r="JZ30" s="390"/>
      <c r="KA30" s="390"/>
      <c r="KB30" s="390"/>
      <c r="KC30" s="390"/>
      <c r="KD30" s="390"/>
      <c r="KE30" s="390"/>
      <c r="KF30" s="390"/>
      <c r="KG30" s="390"/>
      <c r="KH30" s="390"/>
      <c r="KI30" s="390"/>
      <c r="KJ30" s="390"/>
      <c r="KK30" s="390"/>
      <c r="KL30" s="390"/>
      <c r="KM30" s="390"/>
      <c r="KN30" s="390"/>
      <c r="KO30" s="390"/>
      <c r="KP30" s="390"/>
      <c r="KQ30" s="390"/>
      <c r="KR30" s="390"/>
      <c r="KS30" s="390"/>
      <c r="KT30" s="390"/>
      <c r="KU30" s="390"/>
      <c r="KV30" s="390"/>
      <c r="KW30" s="390"/>
      <c r="KX30" s="390"/>
      <c r="KY30" s="390"/>
      <c r="KZ30" s="390"/>
      <c r="LA30" s="390"/>
      <c r="LB30" s="390"/>
      <c r="LC30" s="390"/>
      <c r="LD30" s="390"/>
      <c r="LE30" s="390"/>
      <c r="LF30" s="390"/>
      <c r="LG30" s="390"/>
      <c r="LH30" s="390"/>
      <c r="LI30" s="390"/>
      <c r="LJ30" s="390"/>
      <c r="LK30" s="390"/>
      <c r="LL30" s="390"/>
      <c r="LM30" s="390"/>
      <c r="LN30" s="390"/>
      <c r="LO30" s="390"/>
      <c r="LP30" s="390"/>
      <c r="LQ30" s="390"/>
      <c r="LR30" s="390"/>
      <c r="LS30" s="390"/>
      <c r="LT30" s="390"/>
      <c r="LU30" s="390"/>
      <c r="LV30" s="390"/>
      <c r="LW30" s="390"/>
      <c r="LX30" s="390"/>
      <c r="LY30" s="390"/>
      <c r="LZ30" s="390"/>
      <c r="MA30" s="390"/>
      <c r="MB30" s="390"/>
      <c r="MC30" s="390"/>
      <c r="MD30" s="390"/>
      <c r="ME30" s="390"/>
      <c r="MF30" s="390"/>
      <c r="MG30" s="390"/>
      <c r="MH30" s="390"/>
      <c r="MI30" s="390"/>
      <c r="MJ30" s="390"/>
      <c r="MK30" s="390"/>
      <c r="ML30" s="390"/>
      <c r="MM30" s="390"/>
      <c r="MN30" s="390"/>
      <c r="MO30" s="390"/>
      <c r="MP30" s="390"/>
      <c r="MQ30" s="390"/>
      <c r="MR30" s="390"/>
      <c r="MS30" s="390"/>
      <c r="MT30" s="390"/>
      <c r="MU30" s="390"/>
      <c r="MV30" s="390"/>
      <c r="MW30" s="390"/>
      <c r="MX30" s="390"/>
      <c r="MY30" s="390"/>
      <c r="MZ30" s="390"/>
      <c r="NA30" s="390"/>
      <c r="NB30" s="390"/>
      <c r="NC30" s="390"/>
      <c r="ND30" s="390"/>
      <c r="NE30" s="390"/>
      <c r="NF30" s="390"/>
      <c r="NG30" s="390"/>
      <c r="NH30" s="390"/>
      <c r="NI30" s="390"/>
      <c r="NJ30" s="390"/>
      <c r="NK30" s="390"/>
      <c r="NL30" s="390"/>
      <c r="NM30" s="390"/>
      <c r="NN30" s="390"/>
      <c r="NO30" s="390"/>
      <c r="NP30" s="390"/>
      <c r="NQ30" s="390"/>
      <c r="NR30" s="390"/>
      <c r="NS30" s="390"/>
      <c r="NT30" s="390"/>
      <c r="NU30" s="390"/>
      <c r="NV30" s="390"/>
      <c r="NW30" s="390"/>
      <c r="NX30" s="390"/>
      <c r="NY30" s="390"/>
      <c r="NZ30" s="390"/>
      <c r="OA30" s="390"/>
      <c r="OB30" s="390"/>
      <c r="OC30" s="390"/>
      <c r="OD30" s="390"/>
      <c r="OE30" s="390"/>
      <c r="OF30" s="390"/>
      <c r="OG30" s="390"/>
      <c r="OH30" s="390"/>
      <c r="OI30" s="390"/>
      <c r="OJ30" s="390"/>
      <c r="OK30" s="390"/>
      <c r="OL30" s="390"/>
      <c r="OM30" s="390"/>
      <c r="ON30" s="390"/>
      <c r="OO30" s="390"/>
      <c r="OP30" s="390"/>
      <c r="OQ30" s="390"/>
      <c r="OR30" s="390"/>
      <c r="OS30" s="390"/>
      <c r="OT30" s="390"/>
      <c r="OU30" s="390"/>
      <c r="OV30" s="390"/>
      <c r="OW30" s="390"/>
      <c r="OX30" s="390"/>
      <c r="OY30" s="390"/>
      <c r="OZ30" s="390"/>
      <c r="PA30" s="390"/>
      <c r="PB30" s="390"/>
      <c r="PC30" s="390"/>
      <c r="PD30" s="390"/>
      <c r="PE30" s="390"/>
      <c r="PF30" s="390"/>
      <c r="PG30" s="390"/>
      <c r="PH30" s="390"/>
      <c r="PI30" s="390"/>
      <c r="PJ30" s="390"/>
      <c r="PK30" s="390"/>
      <c r="PL30" s="390"/>
      <c r="PM30" s="390"/>
      <c r="PN30" s="390"/>
      <c r="PO30" s="390"/>
      <c r="PP30" s="390"/>
      <c r="PQ30" s="390"/>
      <c r="PR30" s="390"/>
      <c r="PS30" s="390"/>
      <c r="PT30" s="390"/>
      <c r="PU30" s="390"/>
      <c r="PV30" s="390"/>
      <c r="PW30" s="390"/>
      <c r="PX30" s="390"/>
      <c r="PY30" s="390"/>
      <c r="PZ30" s="390"/>
      <c r="QA30" s="390"/>
      <c r="QB30" s="390"/>
      <c r="QC30" s="390"/>
      <c r="QD30" s="390"/>
      <c r="QE30" s="390"/>
      <c r="QF30" s="390"/>
      <c r="QG30" s="390"/>
      <c r="QH30" s="390"/>
      <c r="QI30" s="390"/>
      <c r="QJ30" s="390"/>
      <c r="QK30" s="390"/>
      <c r="QL30" s="390"/>
      <c r="QM30" s="390"/>
      <c r="QN30" s="390"/>
      <c r="QO30" s="390"/>
      <c r="QP30" s="390"/>
      <c r="QQ30" s="390"/>
      <c r="QR30" s="390"/>
      <c r="QS30" s="390"/>
      <c r="QT30" s="390"/>
      <c r="QU30" s="390"/>
      <c r="QV30" s="390"/>
      <c r="QW30" s="390"/>
      <c r="QX30" s="390"/>
      <c r="QY30" s="390"/>
      <c r="QZ30" s="390"/>
      <c r="RA30" s="390"/>
      <c r="RB30" s="390"/>
      <c r="RC30" s="390"/>
      <c r="RD30" s="390"/>
      <c r="RE30" s="390"/>
      <c r="RF30" s="390"/>
      <c r="RG30" s="390"/>
      <c r="RH30" s="390"/>
      <c r="RI30" s="390"/>
      <c r="RJ30" s="390"/>
      <c r="RK30" s="390"/>
      <c r="RL30" s="390"/>
      <c r="RM30" s="390"/>
      <c r="RN30" s="390"/>
      <c r="RO30" s="390"/>
      <c r="RP30" s="390"/>
      <c r="RQ30" s="390"/>
      <c r="RR30" s="390"/>
      <c r="RS30" s="390"/>
      <c r="RT30" s="390"/>
      <c r="RU30" s="390"/>
      <c r="RV30" s="390"/>
      <c r="RW30" s="390"/>
      <c r="RX30" s="390"/>
      <c r="RY30" s="390"/>
      <c r="RZ30" s="390"/>
      <c r="SA30" s="390"/>
      <c r="SB30" s="390"/>
      <c r="SC30" s="390"/>
      <c r="SD30" s="390"/>
      <c r="SE30" s="390"/>
      <c r="SF30" s="390"/>
      <c r="SG30" s="390"/>
      <c r="SH30" s="390"/>
      <c r="SI30" s="390"/>
      <c r="SJ30" s="390"/>
      <c r="SK30" s="390"/>
      <c r="SL30" s="390"/>
      <c r="SM30" s="390"/>
      <c r="SN30" s="390"/>
      <c r="SO30" s="390"/>
      <c r="SP30" s="390"/>
      <c r="SQ30" s="390"/>
      <c r="SR30" s="390"/>
      <c r="SS30" s="390"/>
      <c r="ST30" s="390"/>
      <c r="SU30" s="390"/>
      <c r="SV30" s="390"/>
      <c r="SW30" s="390"/>
      <c r="SX30" s="390"/>
      <c r="SY30" s="390"/>
      <c r="SZ30" s="390"/>
      <c r="TA30" s="390"/>
      <c r="TB30" s="390"/>
      <c r="TC30" s="390"/>
      <c r="TD30" s="390"/>
      <c r="TE30" s="390"/>
      <c r="TF30" s="390"/>
      <c r="TG30" s="390"/>
      <c r="TH30" s="390"/>
      <c r="TI30" s="390"/>
      <c r="TJ30" s="390"/>
      <c r="TK30" s="390"/>
      <c r="TL30" s="390"/>
      <c r="TM30" s="390"/>
      <c r="TN30" s="390"/>
      <c r="TO30" s="390"/>
      <c r="TP30" s="390"/>
      <c r="TQ30" s="390"/>
      <c r="TR30" s="390"/>
      <c r="TS30" s="390"/>
      <c r="TT30" s="390"/>
      <c r="TU30" s="390"/>
      <c r="TV30" s="390"/>
      <c r="TW30" s="390"/>
      <c r="TX30" s="390"/>
      <c r="TY30" s="390"/>
      <c r="TZ30" s="390"/>
      <c r="UA30" s="390"/>
      <c r="UB30" s="390"/>
      <c r="UC30" s="390"/>
      <c r="UD30" s="390"/>
      <c r="UE30" s="390"/>
      <c r="UF30" s="390"/>
      <c r="UG30" s="390"/>
      <c r="UH30" s="390"/>
      <c r="UI30" s="390"/>
      <c r="UJ30" s="390"/>
      <c r="UK30" s="390"/>
      <c r="UL30" s="390"/>
      <c r="UM30" s="390"/>
      <c r="UN30" s="390"/>
      <c r="UO30" s="390"/>
      <c r="UP30" s="390"/>
      <c r="UQ30" s="390"/>
      <c r="UR30" s="390"/>
      <c r="US30" s="390"/>
      <c r="UT30" s="390"/>
      <c r="UU30" s="390"/>
      <c r="UV30" s="390"/>
      <c r="UW30" s="390"/>
      <c r="UX30" s="390"/>
      <c r="UY30" s="390"/>
      <c r="UZ30" s="390"/>
      <c r="VA30" s="390"/>
      <c r="VB30" s="390"/>
      <c r="VC30" s="390"/>
      <c r="VD30" s="390"/>
      <c r="VE30" s="390"/>
      <c r="VF30" s="390"/>
      <c r="VG30" s="390"/>
      <c r="VH30" s="390"/>
      <c r="VI30" s="390"/>
      <c r="VJ30" s="390"/>
      <c r="VK30" s="390"/>
      <c r="VL30" s="390"/>
      <c r="VM30" s="390"/>
      <c r="VN30" s="390"/>
      <c r="VO30" s="390"/>
      <c r="VP30" s="390"/>
      <c r="VQ30" s="390"/>
      <c r="VR30" s="390"/>
      <c r="VS30" s="390"/>
      <c r="VT30" s="390"/>
      <c r="VU30" s="390"/>
      <c r="VV30" s="390"/>
      <c r="VW30" s="390"/>
      <c r="VX30" s="390"/>
      <c r="VY30" s="390"/>
      <c r="VZ30" s="390"/>
      <c r="WA30" s="390"/>
      <c r="WB30" s="390"/>
      <c r="WC30" s="390"/>
      <c r="WD30" s="390"/>
      <c r="WE30" s="390"/>
      <c r="WF30" s="390"/>
      <c r="WG30" s="390"/>
      <c r="WH30" s="390"/>
      <c r="WI30" s="390"/>
      <c r="WJ30" s="390"/>
      <c r="WK30" s="390"/>
      <c r="WL30" s="390"/>
      <c r="WM30" s="390"/>
      <c r="WN30" s="390"/>
      <c r="WO30" s="390"/>
      <c r="WP30" s="390"/>
      <c r="WQ30" s="390"/>
      <c r="WR30" s="390"/>
      <c r="WS30" s="390"/>
      <c r="WT30" s="390"/>
      <c r="WU30" s="390"/>
      <c r="WV30" s="390"/>
      <c r="WW30" s="390"/>
      <c r="WX30" s="390"/>
      <c r="WY30" s="390"/>
      <c r="WZ30" s="390"/>
      <c r="XA30" s="390"/>
      <c r="XB30" s="390"/>
      <c r="XC30" s="390"/>
      <c r="XD30" s="390"/>
      <c r="XE30" s="390"/>
      <c r="XF30" s="390"/>
      <c r="XG30" s="389"/>
    </row>
    <row r="31" spans="1:631" s="400" customFormat="1">
      <c r="A31" s="389"/>
      <c r="B31" s="526" t="s">
        <v>206</v>
      </c>
      <c r="C31" s="513" t="s">
        <v>240</v>
      </c>
      <c r="D31" s="513">
        <v>30</v>
      </c>
      <c r="E31" s="329">
        <f t="shared" si="0"/>
        <v>0</v>
      </c>
      <c r="F31" s="509" t="s">
        <v>29</v>
      </c>
      <c r="G31" s="640">
        <v>0</v>
      </c>
      <c r="H31" s="510">
        <v>1.3</v>
      </c>
      <c r="I31" s="578">
        <v>2.2000000000000002</v>
      </c>
      <c r="J31" s="578">
        <v>2.2000000000000002</v>
      </c>
      <c r="K31" s="393">
        <f t="shared" si="5"/>
        <v>0</v>
      </c>
      <c r="L31" s="394">
        <f t="shared" si="1"/>
        <v>0</v>
      </c>
      <c r="M31" s="853">
        <v>32.822367174664564</v>
      </c>
      <c r="N31" s="393">
        <v>0</v>
      </c>
      <c r="O31" s="395">
        <f t="shared" si="6"/>
        <v>0</v>
      </c>
      <c r="P31" s="395">
        <f t="shared" si="2"/>
        <v>0</v>
      </c>
      <c r="Q31" s="395">
        <f t="shared" si="7"/>
        <v>0</v>
      </c>
      <c r="R31" s="395"/>
      <c r="S31" s="396">
        <f t="shared" si="8"/>
        <v>32.822367174664564</v>
      </c>
      <c r="T31" s="395">
        <f t="shared" si="9"/>
        <v>32.822367174664564</v>
      </c>
      <c r="U31" s="827">
        <v>0</v>
      </c>
      <c r="V31" s="396">
        <f t="shared" si="10"/>
        <v>30.447464911562673</v>
      </c>
      <c r="W31" s="395">
        <f t="shared" si="11"/>
        <v>30.447464911562673</v>
      </c>
      <c r="X31" s="395">
        <f t="shared" si="12"/>
        <v>0</v>
      </c>
      <c r="Y31" s="397">
        <f t="shared" si="3"/>
        <v>0</v>
      </c>
      <c r="Z31" s="396">
        <f t="shared" si="4"/>
        <v>0</v>
      </c>
      <c r="AA31" s="398">
        <f t="shared" si="13"/>
        <v>0</v>
      </c>
      <c r="AB31" s="399">
        <f t="shared" si="14"/>
        <v>0</v>
      </c>
      <c r="AC31" s="398" t="s">
        <v>480</v>
      </c>
      <c r="AD31" s="398" t="s">
        <v>480</v>
      </c>
      <c r="AE31" s="390"/>
      <c r="AF31" s="390"/>
      <c r="AG31" s="390"/>
      <c r="AH31" s="390"/>
      <c r="AI31" s="390"/>
      <c r="AJ31" s="390"/>
      <c r="AK31" s="390"/>
      <c r="AL31" s="390"/>
      <c r="AM31" s="390"/>
      <c r="AN31" s="390"/>
      <c r="AO31" s="390"/>
      <c r="AP31" s="390"/>
      <c r="AQ31" s="390"/>
      <c r="AR31" s="390"/>
      <c r="AS31" s="390"/>
      <c r="AT31" s="390"/>
      <c r="AU31" s="390"/>
      <c r="AV31" s="390"/>
      <c r="AW31" s="390"/>
      <c r="AX31" s="390"/>
      <c r="AY31" s="390"/>
      <c r="AZ31" s="390"/>
      <c r="BA31" s="390"/>
      <c r="BB31" s="390"/>
      <c r="BC31" s="390"/>
      <c r="BD31" s="390"/>
      <c r="BE31" s="390"/>
      <c r="BF31" s="390"/>
      <c r="BG31" s="390"/>
      <c r="BH31" s="390"/>
      <c r="BI31" s="390"/>
      <c r="BJ31" s="390"/>
      <c r="BK31" s="390"/>
      <c r="BL31" s="390"/>
      <c r="BM31" s="390"/>
      <c r="BN31" s="390"/>
      <c r="BO31" s="390"/>
      <c r="BP31" s="390"/>
      <c r="BQ31" s="390"/>
      <c r="BR31" s="390"/>
      <c r="BS31" s="390"/>
      <c r="BT31" s="390"/>
      <c r="BU31" s="390"/>
      <c r="BV31" s="390"/>
      <c r="BW31" s="390"/>
      <c r="BX31" s="390"/>
      <c r="BY31" s="390"/>
      <c r="BZ31" s="390"/>
      <c r="CA31" s="390"/>
      <c r="CB31" s="390"/>
      <c r="CC31" s="390"/>
      <c r="CD31" s="390"/>
      <c r="CE31" s="390"/>
      <c r="CF31" s="390"/>
      <c r="CG31" s="390"/>
      <c r="CH31" s="390"/>
      <c r="CI31" s="390"/>
      <c r="CJ31" s="390"/>
      <c r="CK31" s="390"/>
      <c r="CL31" s="390"/>
      <c r="CM31" s="390"/>
      <c r="CN31" s="390"/>
      <c r="CO31" s="390"/>
      <c r="CP31" s="390"/>
      <c r="CQ31" s="390"/>
      <c r="CR31" s="390"/>
      <c r="CS31" s="390"/>
      <c r="CT31" s="390"/>
      <c r="CU31" s="390"/>
      <c r="CV31" s="390"/>
      <c r="CW31" s="390"/>
      <c r="CX31" s="390"/>
      <c r="CY31" s="390"/>
      <c r="CZ31" s="390"/>
      <c r="DA31" s="390"/>
      <c r="DB31" s="390"/>
      <c r="DC31" s="390"/>
      <c r="DD31" s="390"/>
      <c r="DE31" s="390"/>
      <c r="DF31" s="390"/>
      <c r="DG31" s="390"/>
      <c r="DH31" s="390"/>
      <c r="DI31" s="390"/>
      <c r="DJ31" s="390"/>
      <c r="DK31" s="390"/>
      <c r="DL31" s="390"/>
      <c r="DM31" s="390"/>
      <c r="DN31" s="390"/>
      <c r="DO31" s="390"/>
      <c r="DP31" s="390"/>
      <c r="DQ31" s="390"/>
      <c r="DR31" s="390"/>
      <c r="DS31" s="390"/>
      <c r="DT31" s="390"/>
      <c r="DU31" s="390"/>
      <c r="DV31" s="390"/>
      <c r="DW31" s="390"/>
      <c r="DX31" s="390"/>
      <c r="DY31" s="390"/>
      <c r="DZ31" s="390"/>
      <c r="EA31" s="390"/>
      <c r="EB31" s="390"/>
      <c r="EC31" s="390"/>
      <c r="ED31" s="390"/>
      <c r="EE31" s="390"/>
      <c r="EF31" s="390"/>
      <c r="EG31" s="390"/>
      <c r="EH31" s="390"/>
      <c r="EI31" s="390"/>
      <c r="EJ31" s="390"/>
      <c r="EK31" s="390"/>
      <c r="EL31" s="390"/>
      <c r="EM31" s="390"/>
      <c r="EN31" s="390"/>
      <c r="EO31" s="390"/>
      <c r="EP31" s="390"/>
      <c r="EQ31" s="390"/>
      <c r="ER31" s="390"/>
      <c r="ES31" s="390"/>
      <c r="ET31" s="390"/>
      <c r="EU31" s="390"/>
      <c r="EV31" s="390"/>
      <c r="EW31" s="390"/>
      <c r="EX31" s="390"/>
      <c r="EY31" s="390"/>
      <c r="EZ31" s="390"/>
      <c r="FA31" s="390"/>
      <c r="FB31" s="390"/>
      <c r="FC31" s="390"/>
      <c r="FD31" s="390"/>
      <c r="FE31" s="390"/>
      <c r="FF31" s="390"/>
      <c r="FG31" s="390"/>
      <c r="FH31" s="390"/>
      <c r="FI31" s="390"/>
      <c r="FJ31" s="390"/>
      <c r="FK31" s="390"/>
      <c r="FL31" s="390"/>
      <c r="FM31" s="390"/>
      <c r="FN31" s="390"/>
      <c r="FO31" s="390"/>
      <c r="FP31" s="390"/>
      <c r="FQ31" s="390"/>
      <c r="FR31" s="390"/>
      <c r="FS31" s="390"/>
      <c r="FT31" s="390"/>
      <c r="FU31" s="390"/>
      <c r="FV31" s="390"/>
      <c r="FW31" s="390"/>
      <c r="FX31" s="390"/>
      <c r="FY31" s="390"/>
      <c r="FZ31" s="390"/>
      <c r="GA31" s="390"/>
      <c r="GB31" s="390"/>
      <c r="GC31" s="390"/>
      <c r="GD31" s="390"/>
      <c r="GE31" s="390"/>
      <c r="GF31" s="390"/>
      <c r="GG31" s="390"/>
      <c r="GH31" s="390"/>
      <c r="GI31" s="390"/>
      <c r="GJ31" s="390"/>
      <c r="GK31" s="390"/>
      <c r="GL31" s="390"/>
      <c r="GM31" s="390"/>
      <c r="GN31" s="390"/>
      <c r="GO31" s="390"/>
      <c r="GP31" s="390"/>
      <c r="GQ31" s="390"/>
      <c r="GR31" s="390"/>
      <c r="GS31" s="390"/>
      <c r="GT31" s="390"/>
      <c r="GU31" s="390"/>
      <c r="GV31" s="390"/>
      <c r="GW31" s="390"/>
      <c r="GX31" s="390"/>
      <c r="GY31" s="390"/>
      <c r="GZ31" s="390"/>
      <c r="HA31" s="390"/>
      <c r="HB31" s="390"/>
      <c r="HC31" s="390"/>
      <c r="HD31" s="390"/>
      <c r="HE31" s="390"/>
      <c r="HF31" s="390"/>
      <c r="HG31" s="390"/>
      <c r="HH31" s="390"/>
      <c r="HI31" s="390"/>
      <c r="HJ31" s="390"/>
      <c r="HK31" s="390"/>
      <c r="HL31" s="390"/>
      <c r="HM31" s="390"/>
      <c r="HN31" s="390"/>
      <c r="HO31" s="390"/>
      <c r="HP31" s="390"/>
      <c r="HQ31" s="390"/>
      <c r="HR31" s="390"/>
      <c r="HS31" s="390"/>
      <c r="HT31" s="390"/>
      <c r="HU31" s="390"/>
      <c r="HV31" s="390"/>
      <c r="HW31" s="390"/>
      <c r="HX31" s="390"/>
      <c r="HY31" s="390"/>
      <c r="HZ31" s="390"/>
      <c r="IA31" s="390"/>
      <c r="IB31" s="390"/>
      <c r="IC31" s="390"/>
      <c r="ID31" s="390"/>
      <c r="IE31" s="390"/>
      <c r="IF31" s="390"/>
      <c r="IG31" s="390"/>
      <c r="IH31" s="390"/>
      <c r="II31" s="390"/>
      <c r="IJ31" s="390"/>
      <c r="IK31" s="390"/>
      <c r="IL31" s="390"/>
      <c r="IM31" s="390"/>
      <c r="IN31" s="390"/>
      <c r="IO31" s="390"/>
      <c r="IP31" s="390"/>
      <c r="IQ31" s="390"/>
      <c r="IR31" s="390"/>
      <c r="IS31" s="390"/>
      <c r="IT31" s="390"/>
      <c r="IU31" s="390"/>
      <c r="IV31" s="390"/>
      <c r="IW31" s="390"/>
      <c r="IX31" s="390"/>
      <c r="IY31" s="390"/>
      <c r="IZ31" s="390"/>
      <c r="JA31" s="390"/>
      <c r="JB31" s="390"/>
      <c r="JC31" s="390"/>
      <c r="JD31" s="390"/>
      <c r="JE31" s="390"/>
      <c r="JF31" s="390"/>
      <c r="JG31" s="390"/>
      <c r="JH31" s="390"/>
      <c r="JI31" s="390"/>
      <c r="JJ31" s="390"/>
      <c r="JK31" s="390"/>
      <c r="JL31" s="390"/>
      <c r="JM31" s="390"/>
      <c r="JN31" s="390"/>
      <c r="JO31" s="390"/>
      <c r="JP31" s="390"/>
      <c r="JQ31" s="390"/>
      <c r="JR31" s="390"/>
      <c r="JS31" s="390"/>
      <c r="JT31" s="390"/>
      <c r="JU31" s="390"/>
      <c r="JV31" s="390"/>
      <c r="JW31" s="390"/>
      <c r="JX31" s="390"/>
      <c r="JY31" s="390"/>
      <c r="JZ31" s="390"/>
      <c r="KA31" s="390"/>
      <c r="KB31" s="390"/>
      <c r="KC31" s="390"/>
      <c r="KD31" s="390"/>
      <c r="KE31" s="390"/>
      <c r="KF31" s="390"/>
      <c r="KG31" s="390"/>
      <c r="KH31" s="390"/>
      <c r="KI31" s="390"/>
      <c r="KJ31" s="390"/>
      <c r="KK31" s="390"/>
      <c r="KL31" s="390"/>
      <c r="KM31" s="390"/>
      <c r="KN31" s="390"/>
      <c r="KO31" s="390"/>
      <c r="KP31" s="390"/>
      <c r="KQ31" s="390"/>
      <c r="KR31" s="390"/>
      <c r="KS31" s="390"/>
      <c r="KT31" s="390"/>
      <c r="KU31" s="390"/>
      <c r="KV31" s="390"/>
      <c r="KW31" s="390"/>
      <c r="KX31" s="390"/>
      <c r="KY31" s="390"/>
      <c r="KZ31" s="390"/>
      <c r="LA31" s="390"/>
      <c r="LB31" s="390"/>
      <c r="LC31" s="390"/>
      <c r="LD31" s="390"/>
      <c r="LE31" s="390"/>
      <c r="LF31" s="390"/>
      <c r="LG31" s="390"/>
      <c r="LH31" s="390"/>
      <c r="LI31" s="390"/>
      <c r="LJ31" s="390"/>
      <c r="LK31" s="390"/>
      <c r="LL31" s="390"/>
      <c r="LM31" s="390"/>
      <c r="LN31" s="390"/>
      <c r="LO31" s="390"/>
      <c r="LP31" s="390"/>
      <c r="LQ31" s="390"/>
      <c r="LR31" s="390"/>
      <c r="LS31" s="390"/>
      <c r="LT31" s="390"/>
      <c r="LU31" s="390"/>
      <c r="LV31" s="390"/>
      <c r="LW31" s="390"/>
      <c r="LX31" s="390"/>
      <c r="LY31" s="390"/>
      <c r="LZ31" s="390"/>
      <c r="MA31" s="390"/>
      <c r="MB31" s="390"/>
      <c r="MC31" s="390"/>
      <c r="MD31" s="390"/>
      <c r="ME31" s="390"/>
      <c r="MF31" s="390"/>
      <c r="MG31" s="390"/>
      <c r="MH31" s="390"/>
      <c r="MI31" s="390"/>
      <c r="MJ31" s="390"/>
      <c r="MK31" s="390"/>
      <c r="ML31" s="390"/>
      <c r="MM31" s="390"/>
      <c r="MN31" s="390"/>
      <c r="MO31" s="390"/>
      <c r="MP31" s="390"/>
      <c r="MQ31" s="390"/>
      <c r="MR31" s="390"/>
      <c r="MS31" s="390"/>
      <c r="MT31" s="390"/>
      <c r="MU31" s="390"/>
      <c r="MV31" s="390"/>
      <c r="MW31" s="390"/>
      <c r="MX31" s="390"/>
      <c r="MY31" s="390"/>
      <c r="MZ31" s="390"/>
      <c r="NA31" s="390"/>
      <c r="NB31" s="390"/>
      <c r="NC31" s="390"/>
      <c r="ND31" s="390"/>
      <c r="NE31" s="390"/>
      <c r="NF31" s="390"/>
      <c r="NG31" s="390"/>
      <c r="NH31" s="390"/>
      <c r="NI31" s="390"/>
      <c r="NJ31" s="390"/>
      <c r="NK31" s="390"/>
      <c r="NL31" s="390"/>
      <c r="NM31" s="390"/>
      <c r="NN31" s="390"/>
      <c r="NO31" s="390"/>
      <c r="NP31" s="390"/>
      <c r="NQ31" s="390"/>
      <c r="NR31" s="390"/>
      <c r="NS31" s="390"/>
      <c r="NT31" s="390"/>
      <c r="NU31" s="390"/>
      <c r="NV31" s="390"/>
      <c r="NW31" s="390"/>
      <c r="NX31" s="390"/>
      <c r="NY31" s="390"/>
      <c r="NZ31" s="390"/>
      <c r="OA31" s="390"/>
      <c r="OB31" s="390"/>
      <c r="OC31" s="390"/>
      <c r="OD31" s="390"/>
      <c r="OE31" s="390"/>
      <c r="OF31" s="390"/>
      <c r="OG31" s="390"/>
      <c r="OH31" s="390"/>
      <c r="OI31" s="390"/>
      <c r="OJ31" s="390"/>
      <c r="OK31" s="390"/>
      <c r="OL31" s="390"/>
      <c r="OM31" s="390"/>
      <c r="ON31" s="390"/>
      <c r="OO31" s="390"/>
      <c r="OP31" s="390"/>
      <c r="OQ31" s="390"/>
      <c r="OR31" s="390"/>
      <c r="OS31" s="390"/>
      <c r="OT31" s="390"/>
      <c r="OU31" s="390"/>
      <c r="OV31" s="390"/>
      <c r="OW31" s="390"/>
      <c r="OX31" s="390"/>
      <c r="OY31" s="390"/>
      <c r="OZ31" s="390"/>
      <c r="PA31" s="390"/>
      <c r="PB31" s="390"/>
      <c r="PC31" s="390"/>
      <c r="PD31" s="390"/>
      <c r="PE31" s="390"/>
      <c r="PF31" s="390"/>
      <c r="PG31" s="390"/>
      <c r="PH31" s="390"/>
      <c r="PI31" s="390"/>
      <c r="PJ31" s="390"/>
      <c r="PK31" s="390"/>
      <c r="PL31" s="390"/>
      <c r="PM31" s="390"/>
      <c r="PN31" s="390"/>
      <c r="PO31" s="390"/>
      <c r="PP31" s="390"/>
      <c r="PQ31" s="390"/>
      <c r="PR31" s="390"/>
      <c r="PS31" s="390"/>
      <c r="PT31" s="390"/>
      <c r="PU31" s="390"/>
      <c r="PV31" s="390"/>
      <c r="PW31" s="390"/>
      <c r="PX31" s="390"/>
      <c r="PY31" s="390"/>
      <c r="PZ31" s="390"/>
      <c r="QA31" s="390"/>
      <c r="QB31" s="390"/>
      <c r="QC31" s="390"/>
      <c r="QD31" s="390"/>
      <c r="QE31" s="390"/>
      <c r="QF31" s="390"/>
      <c r="QG31" s="390"/>
      <c r="QH31" s="390"/>
      <c r="QI31" s="390"/>
      <c r="QJ31" s="390"/>
      <c r="QK31" s="390"/>
      <c r="QL31" s="390"/>
      <c r="QM31" s="390"/>
      <c r="QN31" s="390"/>
      <c r="QO31" s="390"/>
      <c r="QP31" s="390"/>
      <c r="QQ31" s="390"/>
      <c r="QR31" s="390"/>
      <c r="QS31" s="390"/>
      <c r="QT31" s="390"/>
      <c r="QU31" s="390"/>
      <c r="QV31" s="390"/>
      <c r="QW31" s="390"/>
      <c r="QX31" s="390"/>
      <c r="QY31" s="390"/>
      <c r="QZ31" s="390"/>
      <c r="RA31" s="390"/>
      <c r="RB31" s="390"/>
      <c r="RC31" s="390"/>
      <c r="RD31" s="390"/>
      <c r="RE31" s="390"/>
      <c r="RF31" s="390"/>
      <c r="RG31" s="390"/>
      <c r="RH31" s="390"/>
      <c r="RI31" s="390"/>
      <c r="RJ31" s="390"/>
      <c r="RK31" s="390"/>
      <c r="RL31" s="390"/>
      <c r="RM31" s="390"/>
      <c r="RN31" s="390"/>
      <c r="RO31" s="390"/>
      <c r="RP31" s="390"/>
      <c r="RQ31" s="390"/>
      <c r="RR31" s="390"/>
      <c r="RS31" s="390"/>
      <c r="RT31" s="390"/>
      <c r="RU31" s="390"/>
      <c r="RV31" s="390"/>
      <c r="RW31" s="390"/>
      <c r="RX31" s="390"/>
      <c r="RY31" s="390"/>
      <c r="RZ31" s="390"/>
      <c r="SA31" s="390"/>
      <c r="SB31" s="390"/>
      <c r="SC31" s="390"/>
      <c r="SD31" s="390"/>
      <c r="SE31" s="390"/>
      <c r="SF31" s="390"/>
      <c r="SG31" s="390"/>
      <c r="SH31" s="390"/>
      <c r="SI31" s="390"/>
      <c r="SJ31" s="390"/>
      <c r="SK31" s="390"/>
      <c r="SL31" s="390"/>
      <c r="SM31" s="390"/>
      <c r="SN31" s="390"/>
      <c r="SO31" s="390"/>
      <c r="SP31" s="390"/>
      <c r="SQ31" s="390"/>
      <c r="SR31" s="390"/>
      <c r="SS31" s="390"/>
      <c r="ST31" s="390"/>
      <c r="SU31" s="390"/>
      <c r="SV31" s="390"/>
      <c r="SW31" s="390"/>
      <c r="SX31" s="390"/>
      <c r="SY31" s="390"/>
      <c r="SZ31" s="390"/>
      <c r="TA31" s="390"/>
      <c r="TB31" s="390"/>
      <c r="TC31" s="390"/>
      <c r="TD31" s="390"/>
      <c r="TE31" s="390"/>
      <c r="TF31" s="390"/>
      <c r="TG31" s="390"/>
      <c r="TH31" s="390"/>
      <c r="TI31" s="390"/>
      <c r="TJ31" s="390"/>
      <c r="TK31" s="390"/>
      <c r="TL31" s="390"/>
      <c r="TM31" s="390"/>
      <c r="TN31" s="390"/>
      <c r="TO31" s="390"/>
      <c r="TP31" s="390"/>
      <c r="TQ31" s="390"/>
      <c r="TR31" s="390"/>
      <c r="TS31" s="390"/>
      <c r="TT31" s="390"/>
      <c r="TU31" s="390"/>
      <c r="TV31" s="390"/>
      <c r="TW31" s="390"/>
      <c r="TX31" s="390"/>
      <c r="TY31" s="390"/>
      <c r="TZ31" s="390"/>
      <c r="UA31" s="390"/>
      <c r="UB31" s="390"/>
      <c r="UC31" s="390"/>
      <c r="UD31" s="390"/>
      <c r="UE31" s="390"/>
      <c r="UF31" s="390"/>
      <c r="UG31" s="390"/>
      <c r="UH31" s="390"/>
      <c r="UI31" s="390"/>
      <c r="UJ31" s="390"/>
      <c r="UK31" s="390"/>
      <c r="UL31" s="390"/>
      <c r="UM31" s="390"/>
      <c r="UN31" s="390"/>
      <c r="UO31" s="390"/>
      <c r="UP31" s="390"/>
      <c r="UQ31" s="390"/>
      <c r="UR31" s="390"/>
      <c r="US31" s="390"/>
      <c r="UT31" s="390"/>
      <c r="UU31" s="390"/>
      <c r="UV31" s="390"/>
      <c r="UW31" s="390"/>
      <c r="UX31" s="390"/>
      <c r="UY31" s="390"/>
      <c r="UZ31" s="390"/>
      <c r="VA31" s="390"/>
      <c r="VB31" s="390"/>
      <c r="VC31" s="390"/>
      <c r="VD31" s="390"/>
      <c r="VE31" s="390"/>
      <c r="VF31" s="390"/>
      <c r="VG31" s="390"/>
      <c r="VH31" s="390"/>
      <c r="VI31" s="390"/>
      <c r="VJ31" s="390"/>
      <c r="VK31" s="390"/>
      <c r="VL31" s="390"/>
      <c r="VM31" s="390"/>
      <c r="VN31" s="390"/>
      <c r="VO31" s="390"/>
      <c r="VP31" s="390"/>
      <c r="VQ31" s="390"/>
      <c r="VR31" s="390"/>
      <c r="VS31" s="390"/>
      <c r="VT31" s="390"/>
      <c r="VU31" s="390"/>
      <c r="VV31" s="390"/>
      <c r="VW31" s="390"/>
      <c r="VX31" s="390"/>
      <c r="VY31" s="390"/>
      <c r="VZ31" s="390"/>
      <c r="WA31" s="390"/>
      <c r="WB31" s="390"/>
      <c r="WC31" s="390"/>
      <c r="WD31" s="390"/>
      <c r="WE31" s="390"/>
      <c r="WF31" s="390"/>
      <c r="WG31" s="390"/>
      <c r="WH31" s="390"/>
      <c r="WI31" s="390"/>
      <c r="WJ31" s="390"/>
      <c r="WK31" s="390"/>
      <c r="WL31" s="390"/>
      <c r="WM31" s="390"/>
      <c r="WN31" s="390"/>
      <c r="WO31" s="390"/>
      <c r="WP31" s="390"/>
      <c r="WQ31" s="390"/>
      <c r="WR31" s="390"/>
      <c r="WS31" s="390"/>
      <c r="WT31" s="390"/>
      <c r="WU31" s="390"/>
      <c r="WV31" s="390"/>
      <c r="WW31" s="390"/>
      <c r="WX31" s="390"/>
      <c r="WY31" s="390"/>
      <c r="WZ31" s="390"/>
      <c r="XA31" s="390"/>
      <c r="XB31" s="390"/>
      <c r="XC31" s="390"/>
      <c r="XD31" s="390"/>
      <c r="XE31" s="390"/>
      <c r="XF31" s="390"/>
      <c r="XG31" s="389"/>
    </row>
    <row r="32" spans="1:631" s="400" customFormat="1">
      <c r="A32" s="389"/>
      <c r="B32" s="526" t="s">
        <v>206</v>
      </c>
      <c r="C32" s="513" t="s">
        <v>241</v>
      </c>
      <c r="D32" s="513">
        <v>25</v>
      </c>
      <c r="E32" s="329">
        <f t="shared" si="0"/>
        <v>0.82328037901750628</v>
      </c>
      <c r="F32" s="509" t="s">
        <v>0</v>
      </c>
      <c r="G32" s="640">
        <v>71424</v>
      </c>
      <c r="H32" s="510">
        <v>1.47</v>
      </c>
      <c r="I32" s="578">
        <v>2.46</v>
      </c>
      <c r="J32" s="578">
        <v>2.46</v>
      </c>
      <c r="K32" s="393">
        <f t="shared" si="5"/>
        <v>0</v>
      </c>
      <c r="L32" s="394">
        <f t="shared" si="1"/>
        <v>104993.28</v>
      </c>
      <c r="M32" s="853">
        <v>27.351972645553804</v>
      </c>
      <c r="N32" s="393">
        <v>35140.608</v>
      </c>
      <c r="O32" s="395">
        <f t="shared" si="6"/>
        <v>210843.64800000002</v>
      </c>
      <c r="P32" s="395">
        <f t="shared" si="2"/>
        <v>0</v>
      </c>
      <c r="Q32" s="395">
        <f t="shared" si="7"/>
        <v>175703.04000000001</v>
      </c>
      <c r="R32" s="395"/>
      <c r="S32" s="396">
        <f t="shared" si="8"/>
        <v>210870.99997264557</v>
      </c>
      <c r="T32" s="395">
        <f t="shared" si="9"/>
        <v>175730.39197264556</v>
      </c>
      <c r="U32" s="827">
        <v>0</v>
      </c>
      <c r="V32" s="396">
        <f t="shared" si="10"/>
        <v>195613.1725163688</v>
      </c>
      <c r="W32" s="395">
        <f t="shared" si="11"/>
        <v>163015.20591154505</v>
      </c>
      <c r="X32" s="395">
        <f t="shared" si="12"/>
        <v>0</v>
      </c>
      <c r="Y32" s="397">
        <f t="shared" si="3"/>
        <v>1.9836782179541714</v>
      </c>
      <c r="Z32" s="396">
        <f t="shared" si="4"/>
        <v>208272.88256756336</v>
      </c>
      <c r="AA32" s="398">
        <f t="shared" si="13"/>
        <v>1.0647180856398371</v>
      </c>
      <c r="AB32" s="399">
        <f t="shared" si="14"/>
        <v>1.4053914145201494</v>
      </c>
      <c r="AC32" s="398">
        <v>0.89026278911255874</v>
      </c>
      <c r="AD32" s="398">
        <v>0.97928906802381477</v>
      </c>
      <c r="AE32" s="390"/>
      <c r="AF32" s="390"/>
      <c r="AG32" s="390"/>
      <c r="AH32" s="390"/>
      <c r="AI32" s="390"/>
      <c r="AJ32" s="390"/>
      <c r="AK32" s="390"/>
      <c r="AL32" s="390"/>
      <c r="AM32" s="390"/>
      <c r="AN32" s="390"/>
      <c r="AO32" s="390"/>
      <c r="AP32" s="390"/>
      <c r="AQ32" s="390"/>
      <c r="AR32" s="390"/>
      <c r="AS32" s="390"/>
      <c r="AT32" s="390"/>
      <c r="AU32" s="390"/>
      <c r="AV32" s="390"/>
      <c r="AW32" s="390"/>
      <c r="AX32" s="390"/>
      <c r="AY32" s="390"/>
      <c r="AZ32" s="390"/>
      <c r="BA32" s="390"/>
      <c r="BB32" s="390"/>
      <c r="BC32" s="390"/>
      <c r="BD32" s="390"/>
      <c r="BE32" s="390"/>
      <c r="BF32" s="390"/>
      <c r="BG32" s="390"/>
      <c r="BH32" s="390"/>
      <c r="BI32" s="390"/>
      <c r="BJ32" s="390"/>
      <c r="BK32" s="390"/>
      <c r="BL32" s="390"/>
      <c r="BM32" s="390"/>
      <c r="BN32" s="390"/>
      <c r="BO32" s="390"/>
      <c r="BP32" s="390"/>
      <c r="BQ32" s="390"/>
      <c r="BR32" s="390"/>
      <c r="BS32" s="390"/>
      <c r="BT32" s="390"/>
      <c r="BU32" s="390"/>
      <c r="BV32" s="390"/>
      <c r="BW32" s="390"/>
      <c r="BX32" s="390"/>
      <c r="BY32" s="390"/>
      <c r="BZ32" s="390"/>
      <c r="CA32" s="390"/>
      <c r="CB32" s="390"/>
      <c r="CC32" s="390"/>
      <c r="CD32" s="390"/>
      <c r="CE32" s="390"/>
      <c r="CF32" s="390"/>
      <c r="CG32" s="390"/>
      <c r="CH32" s="390"/>
      <c r="CI32" s="390"/>
      <c r="CJ32" s="390"/>
      <c r="CK32" s="390"/>
      <c r="CL32" s="390"/>
      <c r="CM32" s="390"/>
      <c r="CN32" s="390"/>
      <c r="CO32" s="390"/>
      <c r="CP32" s="390"/>
      <c r="CQ32" s="390"/>
      <c r="CR32" s="390"/>
      <c r="CS32" s="390"/>
      <c r="CT32" s="390"/>
      <c r="CU32" s="390"/>
      <c r="CV32" s="390"/>
      <c r="CW32" s="390"/>
      <c r="CX32" s="390"/>
      <c r="CY32" s="390"/>
      <c r="CZ32" s="390"/>
      <c r="DA32" s="390"/>
      <c r="DB32" s="390"/>
      <c r="DC32" s="390"/>
      <c r="DD32" s="390"/>
      <c r="DE32" s="390"/>
      <c r="DF32" s="390"/>
      <c r="DG32" s="390"/>
      <c r="DH32" s="390"/>
      <c r="DI32" s="390"/>
      <c r="DJ32" s="390"/>
      <c r="DK32" s="390"/>
      <c r="DL32" s="390"/>
      <c r="DM32" s="390"/>
      <c r="DN32" s="390"/>
      <c r="DO32" s="390"/>
      <c r="DP32" s="390"/>
      <c r="DQ32" s="390"/>
      <c r="DR32" s="390"/>
      <c r="DS32" s="390"/>
      <c r="DT32" s="390"/>
      <c r="DU32" s="390"/>
      <c r="DV32" s="390"/>
      <c r="DW32" s="390"/>
      <c r="DX32" s="390"/>
      <c r="DY32" s="390"/>
      <c r="DZ32" s="390"/>
      <c r="EA32" s="390"/>
      <c r="EB32" s="390"/>
      <c r="EC32" s="390"/>
      <c r="ED32" s="390"/>
      <c r="EE32" s="390"/>
      <c r="EF32" s="390"/>
      <c r="EG32" s="390"/>
      <c r="EH32" s="390"/>
      <c r="EI32" s="390"/>
      <c r="EJ32" s="390"/>
      <c r="EK32" s="390"/>
      <c r="EL32" s="390"/>
      <c r="EM32" s="390"/>
      <c r="EN32" s="390"/>
      <c r="EO32" s="390"/>
      <c r="EP32" s="390"/>
      <c r="EQ32" s="390"/>
      <c r="ER32" s="390"/>
      <c r="ES32" s="390"/>
      <c r="ET32" s="390"/>
      <c r="EU32" s="390"/>
      <c r="EV32" s="390"/>
      <c r="EW32" s="390"/>
      <c r="EX32" s="390"/>
      <c r="EY32" s="390"/>
      <c r="EZ32" s="390"/>
      <c r="FA32" s="390"/>
      <c r="FB32" s="390"/>
      <c r="FC32" s="390"/>
      <c r="FD32" s="390"/>
      <c r="FE32" s="390"/>
      <c r="FF32" s="390"/>
      <c r="FG32" s="390"/>
      <c r="FH32" s="390"/>
      <c r="FI32" s="390"/>
      <c r="FJ32" s="390"/>
      <c r="FK32" s="390"/>
      <c r="FL32" s="390"/>
      <c r="FM32" s="390"/>
      <c r="FN32" s="390"/>
      <c r="FO32" s="390"/>
      <c r="FP32" s="390"/>
      <c r="FQ32" s="390"/>
      <c r="FR32" s="390"/>
      <c r="FS32" s="390"/>
      <c r="FT32" s="390"/>
      <c r="FU32" s="390"/>
      <c r="FV32" s="390"/>
      <c r="FW32" s="390"/>
      <c r="FX32" s="390"/>
      <c r="FY32" s="390"/>
      <c r="FZ32" s="390"/>
      <c r="GA32" s="390"/>
      <c r="GB32" s="390"/>
      <c r="GC32" s="390"/>
      <c r="GD32" s="390"/>
      <c r="GE32" s="390"/>
      <c r="GF32" s="390"/>
      <c r="GG32" s="390"/>
      <c r="GH32" s="390"/>
      <c r="GI32" s="390"/>
      <c r="GJ32" s="390"/>
      <c r="GK32" s="390"/>
      <c r="GL32" s="390"/>
      <c r="GM32" s="390"/>
      <c r="GN32" s="390"/>
      <c r="GO32" s="390"/>
      <c r="GP32" s="390"/>
      <c r="GQ32" s="390"/>
      <c r="GR32" s="390"/>
      <c r="GS32" s="390"/>
      <c r="GT32" s="390"/>
      <c r="GU32" s="390"/>
      <c r="GV32" s="390"/>
      <c r="GW32" s="390"/>
      <c r="GX32" s="390"/>
      <c r="GY32" s="390"/>
      <c r="GZ32" s="390"/>
      <c r="HA32" s="390"/>
      <c r="HB32" s="390"/>
      <c r="HC32" s="390"/>
      <c r="HD32" s="390"/>
      <c r="HE32" s="390"/>
      <c r="HF32" s="390"/>
      <c r="HG32" s="390"/>
      <c r="HH32" s="390"/>
      <c r="HI32" s="390"/>
      <c r="HJ32" s="390"/>
      <c r="HK32" s="390"/>
      <c r="HL32" s="390"/>
      <c r="HM32" s="390"/>
      <c r="HN32" s="390"/>
      <c r="HO32" s="390"/>
      <c r="HP32" s="390"/>
      <c r="HQ32" s="390"/>
      <c r="HR32" s="390"/>
      <c r="HS32" s="390"/>
      <c r="HT32" s="390"/>
      <c r="HU32" s="390"/>
      <c r="HV32" s="390"/>
      <c r="HW32" s="390"/>
      <c r="HX32" s="390"/>
      <c r="HY32" s="390"/>
      <c r="HZ32" s="390"/>
      <c r="IA32" s="390"/>
      <c r="IB32" s="390"/>
      <c r="IC32" s="390"/>
      <c r="ID32" s="390"/>
      <c r="IE32" s="390"/>
      <c r="IF32" s="390"/>
      <c r="IG32" s="390"/>
      <c r="IH32" s="390"/>
      <c r="II32" s="390"/>
      <c r="IJ32" s="390"/>
      <c r="IK32" s="390"/>
      <c r="IL32" s="390"/>
      <c r="IM32" s="390"/>
      <c r="IN32" s="390"/>
      <c r="IO32" s="390"/>
      <c r="IP32" s="390"/>
      <c r="IQ32" s="390"/>
      <c r="IR32" s="390"/>
      <c r="IS32" s="390"/>
      <c r="IT32" s="390"/>
      <c r="IU32" s="390"/>
      <c r="IV32" s="390"/>
      <c r="IW32" s="390"/>
      <c r="IX32" s="390"/>
      <c r="IY32" s="390"/>
      <c r="IZ32" s="390"/>
      <c r="JA32" s="390"/>
      <c r="JB32" s="390"/>
      <c r="JC32" s="390"/>
      <c r="JD32" s="390"/>
      <c r="JE32" s="390"/>
      <c r="JF32" s="390"/>
      <c r="JG32" s="390"/>
      <c r="JH32" s="390"/>
      <c r="JI32" s="390"/>
      <c r="JJ32" s="390"/>
      <c r="JK32" s="390"/>
      <c r="JL32" s="390"/>
      <c r="JM32" s="390"/>
      <c r="JN32" s="390"/>
      <c r="JO32" s="390"/>
      <c r="JP32" s="390"/>
      <c r="JQ32" s="390"/>
      <c r="JR32" s="390"/>
      <c r="JS32" s="390"/>
      <c r="JT32" s="390"/>
      <c r="JU32" s="390"/>
      <c r="JV32" s="390"/>
      <c r="JW32" s="390"/>
      <c r="JX32" s="390"/>
      <c r="JY32" s="390"/>
      <c r="JZ32" s="390"/>
      <c r="KA32" s="390"/>
      <c r="KB32" s="390"/>
      <c r="KC32" s="390"/>
      <c r="KD32" s="390"/>
      <c r="KE32" s="390"/>
      <c r="KF32" s="390"/>
      <c r="KG32" s="390"/>
      <c r="KH32" s="390"/>
      <c r="KI32" s="390"/>
      <c r="KJ32" s="390"/>
      <c r="KK32" s="390"/>
      <c r="KL32" s="390"/>
      <c r="KM32" s="390"/>
      <c r="KN32" s="390"/>
      <c r="KO32" s="390"/>
      <c r="KP32" s="390"/>
      <c r="KQ32" s="390"/>
      <c r="KR32" s="390"/>
      <c r="KS32" s="390"/>
      <c r="KT32" s="390"/>
      <c r="KU32" s="390"/>
      <c r="KV32" s="390"/>
      <c r="KW32" s="390"/>
      <c r="KX32" s="390"/>
      <c r="KY32" s="390"/>
      <c r="KZ32" s="390"/>
      <c r="LA32" s="390"/>
      <c r="LB32" s="390"/>
      <c r="LC32" s="390"/>
      <c r="LD32" s="390"/>
      <c r="LE32" s="390"/>
      <c r="LF32" s="390"/>
      <c r="LG32" s="390"/>
      <c r="LH32" s="390"/>
      <c r="LI32" s="390"/>
      <c r="LJ32" s="390"/>
      <c r="LK32" s="390"/>
      <c r="LL32" s="390"/>
      <c r="LM32" s="390"/>
      <c r="LN32" s="390"/>
      <c r="LO32" s="390"/>
      <c r="LP32" s="390"/>
      <c r="LQ32" s="390"/>
      <c r="LR32" s="390"/>
      <c r="LS32" s="390"/>
      <c r="LT32" s="390"/>
      <c r="LU32" s="390"/>
      <c r="LV32" s="390"/>
      <c r="LW32" s="390"/>
      <c r="LX32" s="390"/>
      <c r="LY32" s="390"/>
      <c r="LZ32" s="390"/>
      <c r="MA32" s="390"/>
      <c r="MB32" s="390"/>
      <c r="MC32" s="390"/>
      <c r="MD32" s="390"/>
      <c r="ME32" s="390"/>
      <c r="MF32" s="390"/>
      <c r="MG32" s="390"/>
      <c r="MH32" s="390"/>
      <c r="MI32" s="390"/>
      <c r="MJ32" s="390"/>
      <c r="MK32" s="390"/>
      <c r="ML32" s="390"/>
      <c r="MM32" s="390"/>
      <c r="MN32" s="390"/>
      <c r="MO32" s="390"/>
      <c r="MP32" s="390"/>
      <c r="MQ32" s="390"/>
      <c r="MR32" s="390"/>
      <c r="MS32" s="390"/>
      <c r="MT32" s="390"/>
      <c r="MU32" s="390"/>
      <c r="MV32" s="390"/>
      <c r="MW32" s="390"/>
      <c r="MX32" s="390"/>
      <c r="MY32" s="390"/>
      <c r="MZ32" s="390"/>
      <c r="NA32" s="390"/>
      <c r="NB32" s="390"/>
      <c r="NC32" s="390"/>
      <c r="ND32" s="390"/>
      <c r="NE32" s="390"/>
      <c r="NF32" s="390"/>
      <c r="NG32" s="390"/>
      <c r="NH32" s="390"/>
      <c r="NI32" s="390"/>
      <c r="NJ32" s="390"/>
      <c r="NK32" s="390"/>
      <c r="NL32" s="390"/>
      <c r="NM32" s="390"/>
      <c r="NN32" s="390"/>
      <c r="NO32" s="390"/>
      <c r="NP32" s="390"/>
      <c r="NQ32" s="390"/>
      <c r="NR32" s="390"/>
      <c r="NS32" s="390"/>
      <c r="NT32" s="390"/>
      <c r="NU32" s="390"/>
      <c r="NV32" s="390"/>
      <c r="NW32" s="390"/>
      <c r="NX32" s="390"/>
      <c r="NY32" s="390"/>
      <c r="NZ32" s="390"/>
      <c r="OA32" s="390"/>
      <c r="OB32" s="390"/>
      <c r="OC32" s="390"/>
      <c r="OD32" s="390"/>
      <c r="OE32" s="390"/>
      <c r="OF32" s="390"/>
      <c r="OG32" s="390"/>
      <c r="OH32" s="390"/>
      <c r="OI32" s="390"/>
      <c r="OJ32" s="390"/>
      <c r="OK32" s="390"/>
      <c r="OL32" s="390"/>
      <c r="OM32" s="390"/>
      <c r="ON32" s="390"/>
      <c r="OO32" s="390"/>
      <c r="OP32" s="390"/>
      <c r="OQ32" s="390"/>
      <c r="OR32" s="390"/>
      <c r="OS32" s="390"/>
      <c r="OT32" s="390"/>
      <c r="OU32" s="390"/>
      <c r="OV32" s="390"/>
      <c r="OW32" s="390"/>
      <c r="OX32" s="390"/>
      <c r="OY32" s="390"/>
      <c r="OZ32" s="390"/>
      <c r="PA32" s="390"/>
      <c r="PB32" s="390"/>
      <c r="PC32" s="390"/>
      <c r="PD32" s="390"/>
      <c r="PE32" s="390"/>
      <c r="PF32" s="390"/>
      <c r="PG32" s="390"/>
      <c r="PH32" s="390"/>
      <c r="PI32" s="390"/>
      <c r="PJ32" s="390"/>
      <c r="PK32" s="390"/>
      <c r="PL32" s="390"/>
      <c r="PM32" s="390"/>
      <c r="PN32" s="390"/>
      <c r="PO32" s="390"/>
      <c r="PP32" s="390"/>
      <c r="PQ32" s="390"/>
      <c r="PR32" s="390"/>
      <c r="PS32" s="390"/>
      <c r="PT32" s="390"/>
      <c r="PU32" s="390"/>
      <c r="PV32" s="390"/>
      <c r="PW32" s="390"/>
      <c r="PX32" s="390"/>
      <c r="PY32" s="390"/>
      <c r="PZ32" s="390"/>
      <c r="QA32" s="390"/>
      <c r="QB32" s="390"/>
      <c r="QC32" s="390"/>
      <c r="QD32" s="390"/>
      <c r="QE32" s="390"/>
      <c r="QF32" s="390"/>
      <c r="QG32" s="390"/>
      <c r="QH32" s="390"/>
      <c r="QI32" s="390"/>
      <c r="QJ32" s="390"/>
      <c r="QK32" s="390"/>
      <c r="QL32" s="390"/>
      <c r="QM32" s="390"/>
      <c r="QN32" s="390"/>
      <c r="QO32" s="390"/>
      <c r="QP32" s="390"/>
      <c r="QQ32" s="390"/>
      <c r="QR32" s="390"/>
      <c r="QS32" s="390"/>
      <c r="QT32" s="390"/>
      <c r="QU32" s="390"/>
      <c r="QV32" s="390"/>
      <c r="QW32" s="390"/>
      <c r="QX32" s="390"/>
      <c r="QY32" s="390"/>
      <c r="QZ32" s="390"/>
      <c r="RA32" s="390"/>
      <c r="RB32" s="390"/>
      <c r="RC32" s="390"/>
      <c r="RD32" s="390"/>
      <c r="RE32" s="390"/>
      <c r="RF32" s="390"/>
      <c r="RG32" s="390"/>
      <c r="RH32" s="390"/>
      <c r="RI32" s="390"/>
      <c r="RJ32" s="390"/>
      <c r="RK32" s="390"/>
      <c r="RL32" s="390"/>
      <c r="RM32" s="390"/>
      <c r="RN32" s="390"/>
      <c r="RO32" s="390"/>
      <c r="RP32" s="390"/>
      <c r="RQ32" s="390"/>
      <c r="RR32" s="390"/>
      <c r="RS32" s="390"/>
      <c r="RT32" s="390"/>
      <c r="RU32" s="390"/>
      <c r="RV32" s="390"/>
      <c r="RW32" s="390"/>
      <c r="RX32" s="390"/>
      <c r="RY32" s="390"/>
      <c r="RZ32" s="390"/>
      <c r="SA32" s="390"/>
      <c r="SB32" s="390"/>
      <c r="SC32" s="390"/>
      <c r="SD32" s="390"/>
      <c r="SE32" s="390"/>
      <c r="SF32" s="390"/>
      <c r="SG32" s="390"/>
      <c r="SH32" s="390"/>
      <c r="SI32" s="390"/>
      <c r="SJ32" s="390"/>
      <c r="SK32" s="390"/>
      <c r="SL32" s="390"/>
      <c r="SM32" s="390"/>
      <c r="SN32" s="390"/>
      <c r="SO32" s="390"/>
      <c r="SP32" s="390"/>
      <c r="SQ32" s="390"/>
      <c r="SR32" s="390"/>
      <c r="SS32" s="390"/>
      <c r="ST32" s="390"/>
      <c r="SU32" s="390"/>
      <c r="SV32" s="390"/>
      <c r="SW32" s="390"/>
      <c r="SX32" s="390"/>
      <c r="SY32" s="390"/>
      <c r="SZ32" s="390"/>
      <c r="TA32" s="390"/>
      <c r="TB32" s="390"/>
      <c r="TC32" s="390"/>
      <c r="TD32" s="390"/>
      <c r="TE32" s="390"/>
      <c r="TF32" s="390"/>
      <c r="TG32" s="390"/>
      <c r="TH32" s="390"/>
      <c r="TI32" s="390"/>
      <c r="TJ32" s="390"/>
      <c r="TK32" s="390"/>
      <c r="TL32" s="390"/>
      <c r="TM32" s="390"/>
      <c r="TN32" s="390"/>
      <c r="TO32" s="390"/>
      <c r="TP32" s="390"/>
      <c r="TQ32" s="390"/>
      <c r="TR32" s="390"/>
      <c r="TS32" s="390"/>
      <c r="TT32" s="390"/>
      <c r="TU32" s="390"/>
      <c r="TV32" s="390"/>
      <c r="TW32" s="390"/>
      <c r="TX32" s="390"/>
      <c r="TY32" s="390"/>
      <c r="TZ32" s="390"/>
      <c r="UA32" s="390"/>
      <c r="UB32" s="390"/>
      <c r="UC32" s="390"/>
      <c r="UD32" s="390"/>
      <c r="UE32" s="390"/>
      <c r="UF32" s="390"/>
      <c r="UG32" s="390"/>
      <c r="UH32" s="390"/>
      <c r="UI32" s="390"/>
      <c r="UJ32" s="390"/>
      <c r="UK32" s="390"/>
      <c r="UL32" s="390"/>
      <c r="UM32" s="390"/>
      <c r="UN32" s="390"/>
      <c r="UO32" s="390"/>
      <c r="UP32" s="390"/>
      <c r="UQ32" s="390"/>
      <c r="UR32" s="390"/>
      <c r="US32" s="390"/>
      <c r="UT32" s="390"/>
      <c r="UU32" s="390"/>
      <c r="UV32" s="390"/>
      <c r="UW32" s="390"/>
      <c r="UX32" s="390"/>
      <c r="UY32" s="390"/>
      <c r="UZ32" s="390"/>
      <c r="VA32" s="390"/>
      <c r="VB32" s="390"/>
      <c r="VC32" s="390"/>
      <c r="VD32" s="390"/>
      <c r="VE32" s="390"/>
      <c r="VF32" s="390"/>
      <c r="VG32" s="390"/>
      <c r="VH32" s="390"/>
      <c r="VI32" s="390"/>
      <c r="VJ32" s="390"/>
      <c r="VK32" s="390"/>
      <c r="VL32" s="390"/>
      <c r="VM32" s="390"/>
      <c r="VN32" s="390"/>
      <c r="VO32" s="390"/>
      <c r="VP32" s="390"/>
      <c r="VQ32" s="390"/>
      <c r="VR32" s="390"/>
      <c r="VS32" s="390"/>
      <c r="VT32" s="390"/>
      <c r="VU32" s="390"/>
      <c r="VV32" s="390"/>
      <c r="VW32" s="390"/>
      <c r="VX32" s="390"/>
      <c r="VY32" s="390"/>
      <c r="VZ32" s="390"/>
      <c r="WA32" s="390"/>
      <c r="WB32" s="390"/>
      <c r="WC32" s="390"/>
      <c r="WD32" s="390"/>
      <c r="WE32" s="390"/>
      <c r="WF32" s="390"/>
      <c r="WG32" s="390"/>
      <c r="WH32" s="390"/>
      <c r="WI32" s="390"/>
      <c r="WJ32" s="390"/>
      <c r="WK32" s="390"/>
      <c r="WL32" s="390"/>
      <c r="WM32" s="390"/>
      <c r="WN32" s="390"/>
      <c r="WO32" s="390"/>
      <c r="WP32" s="390"/>
      <c r="WQ32" s="390"/>
      <c r="WR32" s="390"/>
      <c r="WS32" s="390"/>
      <c r="WT32" s="390"/>
      <c r="WU32" s="390"/>
      <c r="WV32" s="390"/>
      <c r="WW32" s="390"/>
      <c r="WX32" s="390"/>
      <c r="WY32" s="390"/>
      <c r="WZ32" s="390"/>
      <c r="XA32" s="390"/>
      <c r="XB32" s="390"/>
      <c r="XC32" s="390"/>
      <c r="XD32" s="390"/>
      <c r="XE32" s="390"/>
      <c r="XF32" s="390"/>
      <c r="XG32" s="389"/>
    </row>
    <row r="33" spans="1:631" s="400" customFormat="1">
      <c r="A33" s="389"/>
      <c r="B33" s="526" t="s">
        <v>206</v>
      </c>
      <c r="C33" s="513" t="s">
        <v>242</v>
      </c>
      <c r="D33" s="513">
        <v>30</v>
      </c>
      <c r="E33" s="329">
        <f t="shared" si="0"/>
        <v>0.36826418040194286</v>
      </c>
      <c r="F33" s="509" t="s">
        <v>0</v>
      </c>
      <c r="G33" s="640">
        <v>38370</v>
      </c>
      <c r="H33" s="511">
        <v>1.02</v>
      </c>
      <c r="I33" s="578">
        <v>2.2000000000000002</v>
      </c>
      <c r="J33" s="578">
        <v>2.2000000000000002</v>
      </c>
      <c r="K33" s="393">
        <f t="shared" si="5"/>
        <v>0</v>
      </c>
      <c r="L33" s="394">
        <f t="shared" si="1"/>
        <v>39137.4</v>
      </c>
      <c r="M33" s="853">
        <v>24.616775380998419</v>
      </c>
      <c r="N33" s="393">
        <v>16882.800000000003</v>
      </c>
      <c r="O33" s="395">
        <f t="shared" si="6"/>
        <v>101296.8</v>
      </c>
      <c r="P33" s="395">
        <f t="shared" si="2"/>
        <v>0</v>
      </c>
      <c r="Q33" s="395">
        <f t="shared" si="7"/>
        <v>84414</v>
      </c>
      <c r="R33" s="395"/>
      <c r="S33" s="396">
        <f t="shared" si="8"/>
        <v>101321.416775381</v>
      </c>
      <c r="T33" s="395">
        <f t="shared" si="9"/>
        <v>84438.616775381</v>
      </c>
      <c r="U33" s="831">
        <v>1.5838437054840622E-2</v>
      </c>
      <c r="V33" s="396">
        <f t="shared" si="10"/>
        <v>93990.182537459186</v>
      </c>
      <c r="W33" s="395">
        <f t="shared" si="11"/>
        <v>78328.958047663255</v>
      </c>
      <c r="X33" s="395">
        <f t="shared" si="12"/>
        <v>6972.7398980945791</v>
      </c>
      <c r="Y33" s="397">
        <f t="shared" si="3"/>
        <v>2.20675238842336</v>
      </c>
      <c r="Z33" s="396">
        <f t="shared" si="4"/>
        <v>86366.550926680415</v>
      </c>
      <c r="AA33" s="398">
        <f t="shared" ref="AA33:AA96" si="15">IFERROR(Z33/V33,"")</f>
        <v>0.91888906474098586</v>
      </c>
      <c r="AB33" s="399">
        <f t="shared" ref="AB33:AB96" si="16">IFERROR(((Z33*1.1)+(X33))/W33,"")</f>
        <v>1.3018933030539046</v>
      </c>
      <c r="AC33" s="398">
        <v>0.76375665996849695</v>
      </c>
      <c r="AD33" s="398">
        <v>0.92720869619204738</v>
      </c>
      <c r="AE33" s="390"/>
      <c r="AF33" s="390"/>
      <c r="AG33" s="390"/>
      <c r="AH33" s="390"/>
      <c r="AI33" s="390"/>
      <c r="AJ33" s="390"/>
      <c r="AK33" s="390"/>
      <c r="AL33" s="390"/>
      <c r="AM33" s="390"/>
      <c r="AN33" s="390"/>
      <c r="AO33" s="390"/>
      <c r="AP33" s="390"/>
      <c r="AQ33" s="390"/>
      <c r="AR33" s="390"/>
      <c r="AS33" s="390"/>
      <c r="AT33" s="390"/>
      <c r="AU33" s="390"/>
      <c r="AV33" s="390"/>
      <c r="AW33" s="390"/>
      <c r="AX33" s="390"/>
      <c r="AY33" s="390"/>
      <c r="AZ33" s="390"/>
      <c r="BA33" s="390"/>
      <c r="BB33" s="390"/>
      <c r="BC33" s="390"/>
      <c r="BD33" s="390"/>
      <c r="BE33" s="390"/>
      <c r="BF33" s="390"/>
      <c r="BG33" s="390"/>
      <c r="BH33" s="390"/>
      <c r="BI33" s="390"/>
      <c r="BJ33" s="390"/>
      <c r="BK33" s="390"/>
      <c r="BL33" s="390"/>
      <c r="BM33" s="390"/>
      <c r="BN33" s="390"/>
      <c r="BO33" s="390"/>
      <c r="BP33" s="390"/>
      <c r="BQ33" s="390"/>
      <c r="BR33" s="390"/>
      <c r="BS33" s="390"/>
      <c r="BT33" s="390"/>
      <c r="BU33" s="390"/>
      <c r="BV33" s="390"/>
      <c r="BW33" s="390"/>
      <c r="BX33" s="390"/>
      <c r="BY33" s="390"/>
      <c r="BZ33" s="390"/>
      <c r="CA33" s="390"/>
      <c r="CB33" s="390"/>
      <c r="CC33" s="390"/>
      <c r="CD33" s="390"/>
      <c r="CE33" s="390"/>
      <c r="CF33" s="390"/>
      <c r="CG33" s="390"/>
      <c r="CH33" s="390"/>
      <c r="CI33" s="390"/>
      <c r="CJ33" s="390"/>
      <c r="CK33" s="390"/>
      <c r="CL33" s="390"/>
      <c r="CM33" s="390"/>
      <c r="CN33" s="390"/>
      <c r="CO33" s="390"/>
      <c r="CP33" s="390"/>
      <c r="CQ33" s="390"/>
      <c r="CR33" s="390"/>
      <c r="CS33" s="390"/>
      <c r="CT33" s="390"/>
      <c r="CU33" s="390"/>
      <c r="CV33" s="390"/>
      <c r="CW33" s="390"/>
      <c r="CX33" s="390"/>
      <c r="CY33" s="390"/>
      <c r="CZ33" s="390"/>
      <c r="DA33" s="390"/>
      <c r="DB33" s="390"/>
      <c r="DC33" s="390"/>
      <c r="DD33" s="390"/>
      <c r="DE33" s="390"/>
      <c r="DF33" s="390"/>
      <c r="DG33" s="390"/>
      <c r="DH33" s="390"/>
      <c r="DI33" s="390"/>
      <c r="DJ33" s="390"/>
      <c r="DK33" s="390"/>
      <c r="DL33" s="390"/>
      <c r="DM33" s="390"/>
      <c r="DN33" s="390"/>
      <c r="DO33" s="390"/>
      <c r="DP33" s="390"/>
      <c r="DQ33" s="390"/>
      <c r="DR33" s="390"/>
      <c r="DS33" s="390"/>
      <c r="DT33" s="390"/>
      <c r="DU33" s="390"/>
      <c r="DV33" s="390"/>
      <c r="DW33" s="390"/>
      <c r="DX33" s="390"/>
      <c r="DY33" s="390"/>
      <c r="DZ33" s="390"/>
      <c r="EA33" s="390"/>
      <c r="EB33" s="390"/>
      <c r="EC33" s="390"/>
      <c r="ED33" s="390"/>
      <c r="EE33" s="390"/>
      <c r="EF33" s="390"/>
      <c r="EG33" s="390"/>
      <c r="EH33" s="390"/>
      <c r="EI33" s="390"/>
      <c r="EJ33" s="390"/>
      <c r="EK33" s="390"/>
      <c r="EL33" s="390"/>
      <c r="EM33" s="390"/>
      <c r="EN33" s="390"/>
      <c r="EO33" s="390"/>
      <c r="EP33" s="390"/>
      <c r="EQ33" s="390"/>
      <c r="ER33" s="390"/>
      <c r="ES33" s="390"/>
      <c r="ET33" s="390"/>
      <c r="EU33" s="390"/>
      <c r="EV33" s="390"/>
      <c r="EW33" s="390"/>
      <c r="EX33" s="390"/>
      <c r="EY33" s="390"/>
      <c r="EZ33" s="390"/>
      <c r="FA33" s="390"/>
      <c r="FB33" s="390"/>
      <c r="FC33" s="390"/>
      <c r="FD33" s="390"/>
      <c r="FE33" s="390"/>
      <c r="FF33" s="390"/>
      <c r="FG33" s="390"/>
      <c r="FH33" s="390"/>
      <c r="FI33" s="390"/>
      <c r="FJ33" s="390"/>
      <c r="FK33" s="390"/>
      <c r="FL33" s="390"/>
      <c r="FM33" s="390"/>
      <c r="FN33" s="390"/>
      <c r="FO33" s="390"/>
      <c r="FP33" s="390"/>
      <c r="FQ33" s="390"/>
      <c r="FR33" s="390"/>
      <c r="FS33" s="390"/>
      <c r="FT33" s="390"/>
      <c r="FU33" s="390"/>
      <c r="FV33" s="390"/>
      <c r="FW33" s="390"/>
      <c r="FX33" s="390"/>
      <c r="FY33" s="390"/>
      <c r="FZ33" s="390"/>
      <c r="GA33" s="390"/>
      <c r="GB33" s="390"/>
      <c r="GC33" s="390"/>
      <c r="GD33" s="390"/>
      <c r="GE33" s="390"/>
      <c r="GF33" s="390"/>
      <c r="GG33" s="390"/>
      <c r="GH33" s="390"/>
      <c r="GI33" s="390"/>
      <c r="GJ33" s="390"/>
      <c r="GK33" s="390"/>
      <c r="GL33" s="390"/>
      <c r="GM33" s="390"/>
      <c r="GN33" s="390"/>
      <c r="GO33" s="390"/>
      <c r="GP33" s="390"/>
      <c r="GQ33" s="390"/>
      <c r="GR33" s="390"/>
      <c r="GS33" s="390"/>
      <c r="GT33" s="390"/>
      <c r="GU33" s="390"/>
      <c r="GV33" s="390"/>
      <c r="GW33" s="390"/>
      <c r="GX33" s="390"/>
      <c r="GY33" s="390"/>
      <c r="GZ33" s="390"/>
      <c r="HA33" s="390"/>
      <c r="HB33" s="390"/>
      <c r="HC33" s="390"/>
      <c r="HD33" s="390"/>
      <c r="HE33" s="390"/>
      <c r="HF33" s="390"/>
      <c r="HG33" s="390"/>
      <c r="HH33" s="390"/>
      <c r="HI33" s="390"/>
      <c r="HJ33" s="390"/>
      <c r="HK33" s="390"/>
      <c r="HL33" s="390"/>
      <c r="HM33" s="390"/>
      <c r="HN33" s="390"/>
      <c r="HO33" s="390"/>
      <c r="HP33" s="390"/>
      <c r="HQ33" s="390"/>
      <c r="HR33" s="390"/>
      <c r="HS33" s="390"/>
      <c r="HT33" s="390"/>
      <c r="HU33" s="390"/>
      <c r="HV33" s="390"/>
      <c r="HW33" s="390"/>
      <c r="HX33" s="390"/>
      <c r="HY33" s="390"/>
      <c r="HZ33" s="390"/>
      <c r="IA33" s="390"/>
      <c r="IB33" s="390"/>
      <c r="IC33" s="390"/>
      <c r="ID33" s="390"/>
      <c r="IE33" s="390"/>
      <c r="IF33" s="390"/>
      <c r="IG33" s="390"/>
      <c r="IH33" s="390"/>
      <c r="II33" s="390"/>
      <c r="IJ33" s="390"/>
      <c r="IK33" s="390"/>
      <c r="IL33" s="390"/>
      <c r="IM33" s="390"/>
      <c r="IN33" s="390"/>
      <c r="IO33" s="390"/>
      <c r="IP33" s="390"/>
      <c r="IQ33" s="390"/>
      <c r="IR33" s="390"/>
      <c r="IS33" s="390"/>
      <c r="IT33" s="390"/>
      <c r="IU33" s="390"/>
      <c r="IV33" s="390"/>
      <c r="IW33" s="390"/>
      <c r="IX33" s="390"/>
      <c r="IY33" s="390"/>
      <c r="IZ33" s="390"/>
      <c r="JA33" s="390"/>
      <c r="JB33" s="390"/>
      <c r="JC33" s="390"/>
      <c r="JD33" s="390"/>
      <c r="JE33" s="390"/>
      <c r="JF33" s="390"/>
      <c r="JG33" s="390"/>
      <c r="JH33" s="390"/>
      <c r="JI33" s="390"/>
      <c r="JJ33" s="390"/>
      <c r="JK33" s="390"/>
      <c r="JL33" s="390"/>
      <c r="JM33" s="390"/>
      <c r="JN33" s="390"/>
      <c r="JO33" s="390"/>
      <c r="JP33" s="390"/>
      <c r="JQ33" s="390"/>
      <c r="JR33" s="390"/>
      <c r="JS33" s="390"/>
      <c r="JT33" s="390"/>
      <c r="JU33" s="390"/>
      <c r="JV33" s="390"/>
      <c r="JW33" s="390"/>
      <c r="JX33" s="390"/>
      <c r="JY33" s="390"/>
      <c r="JZ33" s="390"/>
      <c r="KA33" s="390"/>
      <c r="KB33" s="390"/>
      <c r="KC33" s="390"/>
      <c r="KD33" s="390"/>
      <c r="KE33" s="390"/>
      <c r="KF33" s="390"/>
      <c r="KG33" s="390"/>
      <c r="KH33" s="390"/>
      <c r="KI33" s="390"/>
      <c r="KJ33" s="390"/>
      <c r="KK33" s="390"/>
      <c r="KL33" s="390"/>
      <c r="KM33" s="390"/>
      <c r="KN33" s="390"/>
      <c r="KO33" s="390"/>
      <c r="KP33" s="390"/>
      <c r="KQ33" s="390"/>
      <c r="KR33" s="390"/>
      <c r="KS33" s="390"/>
      <c r="KT33" s="390"/>
      <c r="KU33" s="390"/>
      <c r="KV33" s="390"/>
      <c r="KW33" s="390"/>
      <c r="KX33" s="390"/>
      <c r="KY33" s="390"/>
      <c r="KZ33" s="390"/>
      <c r="LA33" s="390"/>
      <c r="LB33" s="390"/>
      <c r="LC33" s="390"/>
      <c r="LD33" s="390"/>
      <c r="LE33" s="390"/>
      <c r="LF33" s="390"/>
      <c r="LG33" s="390"/>
      <c r="LH33" s="390"/>
      <c r="LI33" s="390"/>
      <c r="LJ33" s="390"/>
      <c r="LK33" s="390"/>
      <c r="LL33" s="390"/>
      <c r="LM33" s="390"/>
      <c r="LN33" s="390"/>
      <c r="LO33" s="390"/>
      <c r="LP33" s="390"/>
      <c r="LQ33" s="390"/>
      <c r="LR33" s="390"/>
      <c r="LS33" s="390"/>
      <c r="LT33" s="390"/>
      <c r="LU33" s="390"/>
      <c r="LV33" s="390"/>
      <c r="LW33" s="390"/>
      <c r="LX33" s="390"/>
      <c r="LY33" s="390"/>
      <c r="LZ33" s="390"/>
      <c r="MA33" s="390"/>
      <c r="MB33" s="390"/>
      <c r="MC33" s="390"/>
      <c r="MD33" s="390"/>
      <c r="ME33" s="390"/>
      <c r="MF33" s="390"/>
      <c r="MG33" s="390"/>
      <c r="MH33" s="390"/>
      <c r="MI33" s="390"/>
      <c r="MJ33" s="390"/>
      <c r="MK33" s="390"/>
      <c r="ML33" s="390"/>
      <c r="MM33" s="390"/>
      <c r="MN33" s="390"/>
      <c r="MO33" s="390"/>
      <c r="MP33" s="390"/>
      <c r="MQ33" s="390"/>
      <c r="MR33" s="390"/>
      <c r="MS33" s="390"/>
      <c r="MT33" s="390"/>
      <c r="MU33" s="390"/>
      <c r="MV33" s="390"/>
      <c r="MW33" s="390"/>
      <c r="MX33" s="390"/>
      <c r="MY33" s="390"/>
      <c r="MZ33" s="390"/>
      <c r="NA33" s="390"/>
      <c r="NB33" s="390"/>
      <c r="NC33" s="390"/>
      <c r="ND33" s="390"/>
      <c r="NE33" s="390"/>
      <c r="NF33" s="390"/>
      <c r="NG33" s="390"/>
      <c r="NH33" s="390"/>
      <c r="NI33" s="390"/>
      <c r="NJ33" s="390"/>
      <c r="NK33" s="390"/>
      <c r="NL33" s="390"/>
      <c r="NM33" s="390"/>
      <c r="NN33" s="390"/>
      <c r="NO33" s="390"/>
      <c r="NP33" s="390"/>
      <c r="NQ33" s="390"/>
      <c r="NR33" s="390"/>
      <c r="NS33" s="390"/>
      <c r="NT33" s="390"/>
      <c r="NU33" s="390"/>
      <c r="NV33" s="390"/>
      <c r="NW33" s="390"/>
      <c r="NX33" s="390"/>
      <c r="NY33" s="390"/>
      <c r="NZ33" s="390"/>
      <c r="OA33" s="390"/>
      <c r="OB33" s="390"/>
      <c r="OC33" s="390"/>
      <c r="OD33" s="390"/>
      <c r="OE33" s="390"/>
      <c r="OF33" s="390"/>
      <c r="OG33" s="390"/>
      <c r="OH33" s="390"/>
      <c r="OI33" s="390"/>
      <c r="OJ33" s="390"/>
      <c r="OK33" s="390"/>
      <c r="OL33" s="390"/>
      <c r="OM33" s="390"/>
      <c r="ON33" s="390"/>
      <c r="OO33" s="390"/>
      <c r="OP33" s="390"/>
      <c r="OQ33" s="390"/>
      <c r="OR33" s="390"/>
      <c r="OS33" s="390"/>
      <c r="OT33" s="390"/>
      <c r="OU33" s="390"/>
      <c r="OV33" s="390"/>
      <c r="OW33" s="390"/>
      <c r="OX33" s="390"/>
      <c r="OY33" s="390"/>
      <c r="OZ33" s="390"/>
      <c r="PA33" s="390"/>
      <c r="PB33" s="390"/>
      <c r="PC33" s="390"/>
      <c r="PD33" s="390"/>
      <c r="PE33" s="390"/>
      <c r="PF33" s="390"/>
      <c r="PG33" s="390"/>
      <c r="PH33" s="390"/>
      <c r="PI33" s="390"/>
      <c r="PJ33" s="390"/>
      <c r="PK33" s="390"/>
      <c r="PL33" s="390"/>
      <c r="PM33" s="390"/>
      <c r="PN33" s="390"/>
      <c r="PO33" s="390"/>
      <c r="PP33" s="390"/>
      <c r="PQ33" s="390"/>
      <c r="PR33" s="390"/>
      <c r="PS33" s="390"/>
      <c r="PT33" s="390"/>
      <c r="PU33" s="390"/>
      <c r="PV33" s="390"/>
      <c r="PW33" s="390"/>
      <c r="PX33" s="390"/>
      <c r="PY33" s="390"/>
      <c r="PZ33" s="390"/>
      <c r="QA33" s="390"/>
      <c r="QB33" s="390"/>
      <c r="QC33" s="390"/>
      <c r="QD33" s="390"/>
      <c r="QE33" s="390"/>
      <c r="QF33" s="390"/>
      <c r="QG33" s="390"/>
      <c r="QH33" s="390"/>
      <c r="QI33" s="390"/>
      <c r="QJ33" s="390"/>
      <c r="QK33" s="390"/>
      <c r="QL33" s="390"/>
      <c r="QM33" s="390"/>
      <c r="QN33" s="390"/>
      <c r="QO33" s="390"/>
      <c r="QP33" s="390"/>
      <c r="QQ33" s="390"/>
      <c r="QR33" s="390"/>
      <c r="QS33" s="390"/>
      <c r="QT33" s="390"/>
      <c r="QU33" s="390"/>
      <c r="QV33" s="390"/>
      <c r="QW33" s="390"/>
      <c r="QX33" s="390"/>
      <c r="QY33" s="390"/>
      <c r="QZ33" s="390"/>
      <c r="RA33" s="390"/>
      <c r="RB33" s="390"/>
      <c r="RC33" s="390"/>
      <c r="RD33" s="390"/>
      <c r="RE33" s="390"/>
      <c r="RF33" s="390"/>
      <c r="RG33" s="390"/>
      <c r="RH33" s="390"/>
      <c r="RI33" s="390"/>
      <c r="RJ33" s="390"/>
      <c r="RK33" s="390"/>
      <c r="RL33" s="390"/>
      <c r="RM33" s="390"/>
      <c r="RN33" s="390"/>
      <c r="RO33" s="390"/>
      <c r="RP33" s="390"/>
      <c r="RQ33" s="390"/>
      <c r="RR33" s="390"/>
      <c r="RS33" s="390"/>
      <c r="RT33" s="390"/>
      <c r="RU33" s="390"/>
      <c r="RV33" s="390"/>
      <c r="RW33" s="390"/>
      <c r="RX33" s="390"/>
      <c r="RY33" s="390"/>
      <c r="RZ33" s="390"/>
      <c r="SA33" s="390"/>
      <c r="SB33" s="390"/>
      <c r="SC33" s="390"/>
      <c r="SD33" s="390"/>
      <c r="SE33" s="390"/>
      <c r="SF33" s="390"/>
      <c r="SG33" s="390"/>
      <c r="SH33" s="390"/>
      <c r="SI33" s="390"/>
      <c r="SJ33" s="390"/>
      <c r="SK33" s="390"/>
      <c r="SL33" s="390"/>
      <c r="SM33" s="390"/>
      <c r="SN33" s="390"/>
      <c r="SO33" s="390"/>
      <c r="SP33" s="390"/>
      <c r="SQ33" s="390"/>
      <c r="SR33" s="390"/>
      <c r="SS33" s="390"/>
      <c r="ST33" s="390"/>
      <c r="SU33" s="390"/>
      <c r="SV33" s="390"/>
      <c r="SW33" s="390"/>
      <c r="SX33" s="390"/>
      <c r="SY33" s="390"/>
      <c r="SZ33" s="390"/>
      <c r="TA33" s="390"/>
      <c r="TB33" s="390"/>
      <c r="TC33" s="390"/>
      <c r="TD33" s="390"/>
      <c r="TE33" s="390"/>
      <c r="TF33" s="390"/>
      <c r="TG33" s="390"/>
      <c r="TH33" s="390"/>
      <c r="TI33" s="390"/>
      <c r="TJ33" s="390"/>
      <c r="TK33" s="390"/>
      <c r="TL33" s="390"/>
      <c r="TM33" s="390"/>
      <c r="TN33" s="390"/>
      <c r="TO33" s="390"/>
      <c r="TP33" s="390"/>
      <c r="TQ33" s="390"/>
      <c r="TR33" s="390"/>
      <c r="TS33" s="390"/>
      <c r="TT33" s="390"/>
      <c r="TU33" s="390"/>
      <c r="TV33" s="390"/>
      <c r="TW33" s="390"/>
      <c r="TX33" s="390"/>
      <c r="TY33" s="390"/>
      <c r="TZ33" s="390"/>
      <c r="UA33" s="390"/>
      <c r="UB33" s="390"/>
      <c r="UC33" s="390"/>
      <c r="UD33" s="390"/>
      <c r="UE33" s="390"/>
      <c r="UF33" s="390"/>
      <c r="UG33" s="390"/>
      <c r="UH33" s="390"/>
      <c r="UI33" s="390"/>
      <c r="UJ33" s="390"/>
      <c r="UK33" s="390"/>
      <c r="UL33" s="390"/>
      <c r="UM33" s="390"/>
      <c r="UN33" s="390"/>
      <c r="UO33" s="390"/>
      <c r="UP33" s="390"/>
      <c r="UQ33" s="390"/>
      <c r="UR33" s="390"/>
      <c r="US33" s="390"/>
      <c r="UT33" s="390"/>
      <c r="UU33" s="390"/>
      <c r="UV33" s="390"/>
      <c r="UW33" s="390"/>
      <c r="UX33" s="390"/>
      <c r="UY33" s="390"/>
      <c r="UZ33" s="390"/>
      <c r="VA33" s="390"/>
      <c r="VB33" s="390"/>
      <c r="VC33" s="390"/>
      <c r="VD33" s="390"/>
      <c r="VE33" s="390"/>
      <c r="VF33" s="390"/>
      <c r="VG33" s="390"/>
      <c r="VH33" s="390"/>
      <c r="VI33" s="390"/>
      <c r="VJ33" s="390"/>
      <c r="VK33" s="390"/>
      <c r="VL33" s="390"/>
      <c r="VM33" s="390"/>
      <c r="VN33" s="390"/>
      <c r="VO33" s="390"/>
      <c r="VP33" s="390"/>
      <c r="VQ33" s="390"/>
      <c r="VR33" s="390"/>
      <c r="VS33" s="390"/>
      <c r="VT33" s="390"/>
      <c r="VU33" s="390"/>
      <c r="VV33" s="390"/>
      <c r="VW33" s="390"/>
      <c r="VX33" s="390"/>
      <c r="VY33" s="390"/>
      <c r="VZ33" s="390"/>
      <c r="WA33" s="390"/>
      <c r="WB33" s="390"/>
      <c r="WC33" s="390"/>
      <c r="WD33" s="390"/>
      <c r="WE33" s="390"/>
      <c r="WF33" s="390"/>
      <c r="WG33" s="390"/>
      <c r="WH33" s="390"/>
      <c r="WI33" s="390"/>
      <c r="WJ33" s="390"/>
      <c r="WK33" s="390"/>
      <c r="WL33" s="390"/>
      <c r="WM33" s="390"/>
      <c r="WN33" s="390"/>
      <c r="WO33" s="390"/>
      <c r="WP33" s="390"/>
      <c r="WQ33" s="390"/>
      <c r="WR33" s="390"/>
      <c r="WS33" s="390"/>
      <c r="WT33" s="390"/>
      <c r="WU33" s="390"/>
      <c r="WV33" s="390"/>
      <c r="WW33" s="390"/>
      <c r="WX33" s="390"/>
      <c r="WY33" s="390"/>
      <c r="WZ33" s="390"/>
      <c r="XA33" s="390"/>
      <c r="XB33" s="390"/>
      <c r="XC33" s="390"/>
      <c r="XD33" s="390"/>
      <c r="XE33" s="390"/>
      <c r="XF33" s="390"/>
      <c r="XG33" s="389"/>
    </row>
    <row r="34" spans="1:631" s="400" customFormat="1">
      <c r="A34" s="389"/>
      <c r="B34" s="526" t="s">
        <v>206</v>
      </c>
      <c r="C34" s="513" t="s">
        <v>243</v>
      </c>
      <c r="D34" s="513">
        <v>25</v>
      </c>
      <c r="E34" s="329">
        <f t="shared" si="0"/>
        <v>3.0452345902065234E-2</v>
      </c>
      <c r="F34" s="509" t="s">
        <v>0</v>
      </c>
      <c r="G34" s="640">
        <v>19418</v>
      </c>
      <c r="H34" s="511">
        <v>0.2</v>
      </c>
      <c r="I34" s="580">
        <v>1.25</v>
      </c>
      <c r="J34" s="578">
        <v>1.4</v>
      </c>
      <c r="K34" s="393">
        <f t="shared" si="5"/>
        <v>0.14999999999999991</v>
      </c>
      <c r="L34" s="394">
        <f t="shared" si="1"/>
        <v>3883.6000000000004</v>
      </c>
      <c r="M34" s="853">
        <v>2064.8252804425342</v>
      </c>
      <c r="N34" s="393">
        <v>4854.5</v>
      </c>
      <c r="O34" s="395">
        <f t="shared" si="6"/>
        <v>29127</v>
      </c>
      <c r="P34" s="395">
        <f t="shared" si="2"/>
        <v>2912.6999999999985</v>
      </c>
      <c r="Q34" s="395">
        <f t="shared" si="7"/>
        <v>27185.199999999997</v>
      </c>
      <c r="R34" s="395"/>
      <c r="S34" s="396">
        <f t="shared" si="8"/>
        <v>31191.825280442536</v>
      </c>
      <c r="T34" s="395">
        <f t="shared" si="9"/>
        <v>29250.025280442533</v>
      </c>
      <c r="U34" s="856">
        <v>1E-3</v>
      </c>
      <c r="V34" s="396">
        <f t="shared" si="10"/>
        <v>28934.90285755337</v>
      </c>
      <c r="W34" s="395">
        <f t="shared" si="11"/>
        <v>27133.604156254667</v>
      </c>
      <c r="X34" s="395">
        <f t="shared" si="12"/>
        <v>210.87363371571593</v>
      </c>
      <c r="Y34" s="397">
        <f t="shared" si="3"/>
        <v>1.9836782179541714</v>
      </c>
      <c r="Z34" s="396">
        <f t="shared" si="4"/>
        <v>7703.8127272468209</v>
      </c>
      <c r="AA34" s="398">
        <f t="shared" si="15"/>
        <v>0.26624636568412613</v>
      </c>
      <c r="AB34" s="399">
        <f t="shared" si="16"/>
        <v>0.32008529289630666</v>
      </c>
      <c r="AC34" s="398">
        <v>0.23837240394197495</v>
      </c>
      <c r="AD34" s="398">
        <v>0.24706367007254612</v>
      </c>
      <c r="AE34" s="390"/>
      <c r="AF34" s="390"/>
      <c r="AG34" s="390"/>
      <c r="AH34" s="390"/>
      <c r="AI34" s="390"/>
      <c r="AJ34" s="390"/>
      <c r="AK34" s="390"/>
      <c r="AL34" s="390"/>
      <c r="AM34" s="390"/>
      <c r="AN34" s="390"/>
      <c r="AO34" s="390"/>
      <c r="AP34" s="390"/>
      <c r="AQ34" s="390"/>
      <c r="AR34" s="390"/>
      <c r="AS34" s="390"/>
      <c r="AT34" s="390"/>
      <c r="AU34" s="390"/>
      <c r="AV34" s="390"/>
      <c r="AW34" s="390"/>
      <c r="AX34" s="390"/>
      <c r="AY34" s="390"/>
      <c r="AZ34" s="390"/>
      <c r="BA34" s="390"/>
      <c r="BB34" s="390"/>
      <c r="BC34" s="390"/>
      <c r="BD34" s="390"/>
      <c r="BE34" s="390"/>
      <c r="BF34" s="390"/>
      <c r="BG34" s="390"/>
      <c r="BH34" s="390"/>
      <c r="BI34" s="390"/>
      <c r="BJ34" s="390"/>
      <c r="BK34" s="390"/>
      <c r="BL34" s="390"/>
      <c r="BM34" s="390"/>
      <c r="BN34" s="390"/>
      <c r="BO34" s="390"/>
      <c r="BP34" s="390"/>
      <c r="BQ34" s="390"/>
      <c r="BR34" s="390"/>
      <c r="BS34" s="390"/>
      <c r="BT34" s="390"/>
      <c r="BU34" s="390"/>
      <c r="BV34" s="390"/>
      <c r="BW34" s="390"/>
      <c r="BX34" s="390"/>
      <c r="BY34" s="390"/>
      <c r="BZ34" s="390"/>
      <c r="CA34" s="390"/>
      <c r="CB34" s="390"/>
      <c r="CC34" s="390"/>
      <c r="CD34" s="390"/>
      <c r="CE34" s="390"/>
      <c r="CF34" s="390"/>
      <c r="CG34" s="390"/>
      <c r="CH34" s="390"/>
      <c r="CI34" s="390"/>
      <c r="CJ34" s="390"/>
      <c r="CK34" s="390"/>
      <c r="CL34" s="390"/>
      <c r="CM34" s="390"/>
      <c r="CN34" s="390"/>
      <c r="CO34" s="390"/>
      <c r="CP34" s="390"/>
      <c r="CQ34" s="390"/>
      <c r="CR34" s="390"/>
      <c r="CS34" s="390"/>
      <c r="CT34" s="390"/>
      <c r="CU34" s="390"/>
      <c r="CV34" s="390"/>
      <c r="CW34" s="390"/>
      <c r="CX34" s="390"/>
      <c r="CY34" s="390"/>
      <c r="CZ34" s="390"/>
      <c r="DA34" s="390"/>
      <c r="DB34" s="390"/>
      <c r="DC34" s="390"/>
      <c r="DD34" s="390"/>
      <c r="DE34" s="390"/>
      <c r="DF34" s="390"/>
      <c r="DG34" s="390"/>
      <c r="DH34" s="390"/>
      <c r="DI34" s="390"/>
      <c r="DJ34" s="390"/>
      <c r="DK34" s="390"/>
      <c r="DL34" s="390"/>
      <c r="DM34" s="390"/>
      <c r="DN34" s="390"/>
      <c r="DO34" s="390"/>
      <c r="DP34" s="390"/>
      <c r="DQ34" s="390"/>
      <c r="DR34" s="390"/>
      <c r="DS34" s="390"/>
      <c r="DT34" s="390"/>
      <c r="DU34" s="390"/>
      <c r="DV34" s="390"/>
      <c r="DW34" s="390"/>
      <c r="DX34" s="390"/>
      <c r="DY34" s="390"/>
      <c r="DZ34" s="390"/>
      <c r="EA34" s="390"/>
      <c r="EB34" s="390"/>
      <c r="EC34" s="390"/>
      <c r="ED34" s="390"/>
      <c r="EE34" s="390"/>
      <c r="EF34" s="390"/>
      <c r="EG34" s="390"/>
      <c r="EH34" s="390"/>
      <c r="EI34" s="390"/>
      <c r="EJ34" s="390"/>
      <c r="EK34" s="390"/>
      <c r="EL34" s="390"/>
      <c r="EM34" s="390"/>
      <c r="EN34" s="390"/>
      <c r="EO34" s="390"/>
      <c r="EP34" s="390"/>
      <c r="EQ34" s="390"/>
      <c r="ER34" s="390"/>
      <c r="ES34" s="390"/>
      <c r="ET34" s="390"/>
      <c r="EU34" s="390"/>
      <c r="EV34" s="390"/>
      <c r="EW34" s="390"/>
      <c r="EX34" s="390"/>
      <c r="EY34" s="390"/>
      <c r="EZ34" s="390"/>
      <c r="FA34" s="390"/>
      <c r="FB34" s="390"/>
      <c r="FC34" s="390"/>
      <c r="FD34" s="390"/>
      <c r="FE34" s="390"/>
      <c r="FF34" s="390"/>
      <c r="FG34" s="390"/>
      <c r="FH34" s="390"/>
      <c r="FI34" s="390"/>
      <c r="FJ34" s="390"/>
      <c r="FK34" s="390"/>
      <c r="FL34" s="390"/>
      <c r="FM34" s="390"/>
      <c r="FN34" s="390"/>
      <c r="FO34" s="390"/>
      <c r="FP34" s="390"/>
      <c r="FQ34" s="390"/>
      <c r="FR34" s="390"/>
      <c r="FS34" s="390"/>
      <c r="FT34" s="390"/>
      <c r="FU34" s="390"/>
      <c r="FV34" s="390"/>
      <c r="FW34" s="390"/>
      <c r="FX34" s="390"/>
      <c r="FY34" s="390"/>
      <c r="FZ34" s="390"/>
      <c r="GA34" s="390"/>
      <c r="GB34" s="390"/>
      <c r="GC34" s="390"/>
      <c r="GD34" s="390"/>
      <c r="GE34" s="390"/>
      <c r="GF34" s="390"/>
      <c r="GG34" s="390"/>
      <c r="GH34" s="390"/>
      <c r="GI34" s="390"/>
      <c r="GJ34" s="390"/>
      <c r="GK34" s="390"/>
      <c r="GL34" s="390"/>
      <c r="GM34" s="390"/>
      <c r="GN34" s="390"/>
      <c r="GO34" s="390"/>
      <c r="GP34" s="390"/>
      <c r="GQ34" s="390"/>
      <c r="GR34" s="390"/>
      <c r="GS34" s="390"/>
      <c r="GT34" s="390"/>
      <c r="GU34" s="390"/>
      <c r="GV34" s="390"/>
      <c r="GW34" s="390"/>
      <c r="GX34" s="390"/>
      <c r="GY34" s="390"/>
      <c r="GZ34" s="390"/>
      <c r="HA34" s="390"/>
      <c r="HB34" s="390"/>
      <c r="HC34" s="390"/>
      <c r="HD34" s="390"/>
      <c r="HE34" s="390"/>
      <c r="HF34" s="390"/>
      <c r="HG34" s="390"/>
      <c r="HH34" s="390"/>
      <c r="HI34" s="390"/>
      <c r="HJ34" s="390"/>
      <c r="HK34" s="390"/>
      <c r="HL34" s="390"/>
      <c r="HM34" s="390"/>
      <c r="HN34" s="390"/>
      <c r="HO34" s="390"/>
      <c r="HP34" s="390"/>
      <c r="HQ34" s="390"/>
      <c r="HR34" s="390"/>
      <c r="HS34" s="390"/>
      <c r="HT34" s="390"/>
      <c r="HU34" s="390"/>
      <c r="HV34" s="390"/>
      <c r="HW34" s="390"/>
      <c r="HX34" s="390"/>
      <c r="HY34" s="390"/>
      <c r="HZ34" s="390"/>
      <c r="IA34" s="390"/>
      <c r="IB34" s="390"/>
      <c r="IC34" s="390"/>
      <c r="ID34" s="390"/>
      <c r="IE34" s="390"/>
      <c r="IF34" s="390"/>
      <c r="IG34" s="390"/>
      <c r="IH34" s="390"/>
      <c r="II34" s="390"/>
      <c r="IJ34" s="390"/>
      <c r="IK34" s="390"/>
      <c r="IL34" s="390"/>
      <c r="IM34" s="390"/>
      <c r="IN34" s="390"/>
      <c r="IO34" s="390"/>
      <c r="IP34" s="390"/>
      <c r="IQ34" s="390"/>
      <c r="IR34" s="390"/>
      <c r="IS34" s="390"/>
      <c r="IT34" s="390"/>
      <c r="IU34" s="390"/>
      <c r="IV34" s="390"/>
      <c r="IW34" s="390"/>
      <c r="IX34" s="390"/>
      <c r="IY34" s="390"/>
      <c r="IZ34" s="390"/>
      <c r="JA34" s="390"/>
      <c r="JB34" s="390"/>
      <c r="JC34" s="390"/>
      <c r="JD34" s="390"/>
      <c r="JE34" s="390"/>
      <c r="JF34" s="390"/>
      <c r="JG34" s="390"/>
      <c r="JH34" s="390"/>
      <c r="JI34" s="390"/>
      <c r="JJ34" s="390"/>
      <c r="JK34" s="390"/>
      <c r="JL34" s="390"/>
      <c r="JM34" s="390"/>
      <c r="JN34" s="390"/>
      <c r="JO34" s="390"/>
      <c r="JP34" s="390"/>
      <c r="JQ34" s="390"/>
      <c r="JR34" s="390"/>
      <c r="JS34" s="390"/>
      <c r="JT34" s="390"/>
      <c r="JU34" s="390"/>
      <c r="JV34" s="390"/>
      <c r="JW34" s="390"/>
      <c r="JX34" s="390"/>
      <c r="JY34" s="390"/>
      <c r="JZ34" s="390"/>
      <c r="KA34" s="390"/>
      <c r="KB34" s="390"/>
      <c r="KC34" s="390"/>
      <c r="KD34" s="390"/>
      <c r="KE34" s="390"/>
      <c r="KF34" s="390"/>
      <c r="KG34" s="390"/>
      <c r="KH34" s="390"/>
      <c r="KI34" s="390"/>
      <c r="KJ34" s="390"/>
      <c r="KK34" s="390"/>
      <c r="KL34" s="390"/>
      <c r="KM34" s="390"/>
      <c r="KN34" s="390"/>
      <c r="KO34" s="390"/>
      <c r="KP34" s="390"/>
      <c r="KQ34" s="390"/>
      <c r="KR34" s="390"/>
      <c r="KS34" s="390"/>
      <c r="KT34" s="390"/>
      <c r="KU34" s="390"/>
      <c r="KV34" s="390"/>
      <c r="KW34" s="390"/>
      <c r="KX34" s="390"/>
      <c r="KY34" s="390"/>
      <c r="KZ34" s="390"/>
      <c r="LA34" s="390"/>
      <c r="LB34" s="390"/>
      <c r="LC34" s="390"/>
      <c r="LD34" s="390"/>
      <c r="LE34" s="390"/>
      <c r="LF34" s="390"/>
      <c r="LG34" s="390"/>
      <c r="LH34" s="390"/>
      <c r="LI34" s="390"/>
      <c r="LJ34" s="390"/>
      <c r="LK34" s="390"/>
      <c r="LL34" s="390"/>
      <c r="LM34" s="390"/>
      <c r="LN34" s="390"/>
      <c r="LO34" s="390"/>
      <c r="LP34" s="390"/>
      <c r="LQ34" s="390"/>
      <c r="LR34" s="390"/>
      <c r="LS34" s="390"/>
      <c r="LT34" s="390"/>
      <c r="LU34" s="390"/>
      <c r="LV34" s="390"/>
      <c r="LW34" s="390"/>
      <c r="LX34" s="390"/>
      <c r="LY34" s="390"/>
      <c r="LZ34" s="390"/>
      <c r="MA34" s="390"/>
      <c r="MB34" s="390"/>
      <c r="MC34" s="390"/>
      <c r="MD34" s="390"/>
      <c r="ME34" s="390"/>
      <c r="MF34" s="390"/>
      <c r="MG34" s="390"/>
      <c r="MH34" s="390"/>
      <c r="MI34" s="390"/>
      <c r="MJ34" s="390"/>
      <c r="MK34" s="390"/>
      <c r="ML34" s="390"/>
      <c r="MM34" s="390"/>
      <c r="MN34" s="390"/>
      <c r="MO34" s="390"/>
      <c r="MP34" s="390"/>
      <c r="MQ34" s="390"/>
      <c r="MR34" s="390"/>
      <c r="MS34" s="390"/>
      <c r="MT34" s="390"/>
      <c r="MU34" s="390"/>
      <c r="MV34" s="390"/>
      <c r="MW34" s="390"/>
      <c r="MX34" s="390"/>
      <c r="MY34" s="390"/>
      <c r="MZ34" s="390"/>
      <c r="NA34" s="390"/>
      <c r="NB34" s="390"/>
      <c r="NC34" s="390"/>
      <c r="ND34" s="390"/>
      <c r="NE34" s="390"/>
      <c r="NF34" s="390"/>
      <c r="NG34" s="390"/>
      <c r="NH34" s="390"/>
      <c r="NI34" s="390"/>
      <c r="NJ34" s="390"/>
      <c r="NK34" s="390"/>
      <c r="NL34" s="390"/>
      <c r="NM34" s="390"/>
      <c r="NN34" s="390"/>
      <c r="NO34" s="390"/>
      <c r="NP34" s="390"/>
      <c r="NQ34" s="390"/>
      <c r="NR34" s="390"/>
      <c r="NS34" s="390"/>
      <c r="NT34" s="390"/>
      <c r="NU34" s="390"/>
      <c r="NV34" s="390"/>
      <c r="NW34" s="390"/>
      <c r="NX34" s="390"/>
      <c r="NY34" s="390"/>
      <c r="NZ34" s="390"/>
      <c r="OA34" s="390"/>
      <c r="OB34" s="390"/>
      <c r="OC34" s="390"/>
      <c r="OD34" s="390"/>
      <c r="OE34" s="390"/>
      <c r="OF34" s="390"/>
      <c r="OG34" s="390"/>
      <c r="OH34" s="390"/>
      <c r="OI34" s="390"/>
      <c r="OJ34" s="390"/>
      <c r="OK34" s="390"/>
      <c r="OL34" s="390"/>
      <c r="OM34" s="390"/>
      <c r="ON34" s="390"/>
      <c r="OO34" s="390"/>
      <c r="OP34" s="390"/>
      <c r="OQ34" s="390"/>
      <c r="OR34" s="390"/>
      <c r="OS34" s="390"/>
      <c r="OT34" s="390"/>
      <c r="OU34" s="390"/>
      <c r="OV34" s="390"/>
      <c r="OW34" s="390"/>
      <c r="OX34" s="390"/>
      <c r="OY34" s="390"/>
      <c r="OZ34" s="390"/>
      <c r="PA34" s="390"/>
      <c r="PB34" s="390"/>
      <c r="PC34" s="390"/>
      <c r="PD34" s="390"/>
      <c r="PE34" s="390"/>
      <c r="PF34" s="390"/>
      <c r="PG34" s="390"/>
      <c r="PH34" s="390"/>
      <c r="PI34" s="390"/>
      <c r="PJ34" s="390"/>
      <c r="PK34" s="390"/>
      <c r="PL34" s="390"/>
      <c r="PM34" s="390"/>
      <c r="PN34" s="390"/>
      <c r="PO34" s="390"/>
      <c r="PP34" s="390"/>
      <c r="PQ34" s="390"/>
      <c r="PR34" s="390"/>
      <c r="PS34" s="390"/>
      <c r="PT34" s="390"/>
      <c r="PU34" s="390"/>
      <c r="PV34" s="390"/>
      <c r="PW34" s="390"/>
      <c r="PX34" s="390"/>
      <c r="PY34" s="390"/>
      <c r="PZ34" s="390"/>
      <c r="QA34" s="390"/>
      <c r="QB34" s="390"/>
      <c r="QC34" s="390"/>
      <c r="QD34" s="390"/>
      <c r="QE34" s="390"/>
      <c r="QF34" s="390"/>
      <c r="QG34" s="390"/>
      <c r="QH34" s="390"/>
      <c r="QI34" s="390"/>
      <c r="QJ34" s="390"/>
      <c r="QK34" s="390"/>
      <c r="QL34" s="390"/>
      <c r="QM34" s="390"/>
      <c r="QN34" s="390"/>
      <c r="QO34" s="390"/>
      <c r="QP34" s="390"/>
      <c r="QQ34" s="390"/>
      <c r="QR34" s="390"/>
      <c r="QS34" s="390"/>
      <c r="QT34" s="390"/>
      <c r="QU34" s="390"/>
      <c r="QV34" s="390"/>
      <c r="QW34" s="390"/>
      <c r="QX34" s="390"/>
      <c r="QY34" s="390"/>
      <c r="QZ34" s="390"/>
      <c r="RA34" s="390"/>
      <c r="RB34" s="390"/>
      <c r="RC34" s="390"/>
      <c r="RD34" s="390"/>
      <c r="RE34" s="390"/>
      <c r="RF34" s="390"/>
      <c r="RG34" s="390"/>
      <c r="RH34" s="390"/>
      <c r="RI34" s="390"/>
      <c r="RJ34" s="390"/>
      <c r="RK34" s="390"/>
      <c r="RL34" s="390"/>
      <c r="RM34" s="390"/>
      <c r="RN34" s="390"/>
      <c r="RO34" s="390"/>
      <c r="RP34" s="390"/>
      <c r="RQ34" s="390"/>
      <c r="RR34" s="390"/>
      <c r="RS34" s="390"/>
      <c r="RT34" s="390"/>
      <c r="RU34" s="390"/>
      <c r="RV34" s="390"/>
      <c r="RW34" s="390"/>
      <c r="RX34" s="390"/>
      <c r="RY34" s="390"/>
      <c r="RZ34" s="390"/>
      <c r="SA34" s="390"/>
      <c r="SB34" s="390"/>
      <c r="SC34" s="390"/>
      <c r="SD34" s="390"/>
      <c r="SE34" s="390"/>
      <c r="SF34" s="390"/>
      <c r="SG34" s="390"/>
      <c r="SH34" s="390"/>
      <c r="SI34" s="390"/>
      <c r="SJ34" s="390"/>
      <c r="SK34" s="390"/>
      <c r="SL34" s="390"/>
      <c r="SM34" s="390"/>
      <c r="SN34" s="390"/>
      <c r="SO34" s="390"/>
      <c r="SP34" s="390"/>
      <c r="SQ34" s="390"/>
      <c r="SR34" s="390"/>
      <c r="SS34" s="390"/>
      <c r="ST34" s="390"/>
      <c r="SU34" s="390"/>
      <c r="SV34" s="390"/>
      <c r="SW34" s="390"/>
      <c r="SX34" s="390"/>
      <c r="SY34" s="390"/>
      <c r="SZ34" s="390"/>
      <c r="TA34" s="390"/>
      <c r="TB34" s="390"/>
      <c r="TC34" s="390"/>
      <c r="TD34" s="390"/>
      <c r="TE34" s="390"/>
      <c r="TF34" s="390"/>
      <c r="TG34" s="390"/>
      <c r="TH34" s="390"/>
      <c r="TI34" s="390"/>
      <c r="TJ34" s="390"/>
      <c r="TK34" s="390"/>
      <c r="TL34" s="390"/>
      <c r="TM34" s="390"/>
      <c r="TN34" s="390"/>
      <c r="TO34" s="390"/>
      <c r="TP34" s="390"/>
      <c r="TQ34" s="390"/>
      <c r="TR34" s="390"/>
      <c r="TS34" s="390"/>
      <c r="TT34" s="390"/>
      <c r="TU34" s="390"/>
      <c r="TV34" s="390"/>
      <c r="TW34" s="390"/>
      <c r="TX34" s="390"/>
      <c r="TY34" s="390"/>
      <c r="TZ34" s="390"/>
      <c r="UA34" s="390"/>
      <c r="UB34" s="390"/>
      <c r="UC34" s="390"/>
      <c r="UD34" s="390"/>
      <c r="UE34" s="390"/>
      <c r="UF34" s="390"/>
      <c r="UG34" s="390"/>
      <c r="UH34" s="390"/>
      <c r="UI34" s="390"/>
      <c r="UJ34" s="390"/>
      <c r="UK34" s="390"/>
      <c r="UL34" s="390"/>
      <c r="UM34" s="390"/>
      <c r="UN34" s="390"/>
      <c r="UO34" s="390"/>
      <c r="UP34" s="390"/>
      <c r="UQ34" s="390"/>
      <c r="UR34" s="390"/>
      <c r="US34" s="390"/>
      <c r="UT34" s="390"/>
      <c r="UU34" s="390"/>
      <c r="UV34" s="390"/>
      <c r="UW34" s="390"/>
      <c r="UX34" s="390"/>
      <c r="UY34" s="390"/>
      <c r="UZ34" s="390"/>
      <c r="VA34" s="390"/>
      <c r="VB34" s="390"/>
      <c r="VC34" s="390"/>
      <c r="VD34" s="390"/>
      <c r="VE34" s="390"/>
      <c r="VF34" s="390"/>
      <c r="VG34" s="390"/>
      <c r="VH34" s="390"/>
      <c r="VI34" s="390"/>
      <c r="VJ34" s="390"/>
      <c r="VK34" s="390"/>
      <c r="VL34" s="390"/>
      <c r="VM34" s="390"/>
      <c r="VN34" s="390"/>
      <c r="VO34" s="390"/>
      <c r="VP34" s="390"/>
      <c r="VQ34" s="390"/>
      <c r="VR34" s="390"/>
      <c r="VS34" s="390"/>
      <c r="VT34" s="390"/>
      <c r="VU34" s="390"/>
      <c r="VV34" s="390"/>
      <c r="VW34" s="390"/>
      <c r="VX34" s="390"/>
      <c r="VY34" s="390"/>
      <c r="VZ34" s="390"/>
      <c r="WA34" s="390"/>
      <c r="WB34" s="390"/>
      <c r="WC34" s="390"/>
      <c r="WD34" s="390"/>
      <c r="WE34" s="390"/>
      <c r="WF34" s="390"/>
      <c r="WG34" s="390"/>
      <c r="WH34" s="390"/>
      <c r="WI34" s="390"/>
      <c r="WJ34" s="390"/>
      <c r="WK34" s="390"/>
      <c r="WL34" s="390"/>
      <c r="WM34" s="390"/>
      <c r="WN34" s="390"/>
      <c r="WO34" s="390"/>
      <c r="WP34" s="390"/>
      <c r="WQ34" s="390"/>
      <c r="WR34" s="390"/>
      <c r="WS34" s="390"/>
      <c r="WT34" s="390"/>
      <c r="WU34" s="390"/>
      <c r="WV34" s="390"/>
      <c r="WW34" s="390"/>
      <c r="WX34" s="390"/>
      <c r="WY34" s="390"/>
      <c r="WZ34" s="390"/>
      <c r="XA34" s="390"/>
      <c r="XB34" s="390"/>
      <c r="XC34" s="390"/>
      <c r="XD34" s="390"/>
      <c r="XE34" s="390"/>
      <c r="XF34" s="390"/>
      <c r="XG34" s="389"/>
    </row>
    <row r="35" spans="1:631" s="400" customFormat="1">
      <c r="A35" s="389"/>
      <c r="B35" s="526" t="s">
        <v>206</v>
      </c>
      <c r="C35" s="513" t="s">
        <v>244</v>
      </c>
      <c r="D35" s="513">
        <v>30</v>
      </c>
      <c r="E35" s="329">
        <f t="shared" si="0"/>
        <v>0</v>
      </c>
      <c r="F35" s="509" t="s">
        <v>29</v>
      </c>
      <c r="G35" s="640">
        <v>0</v>
      </c>
      <c r="H35" s="510">
        <v>0.66</v>
      </c>
      <c r="I35" s="578">
        <v>1.1299999999999999</v>
      </c>
      <c r="J35" s="578">
        <v>1.1299999999999999</v>
      </c>
      <c r="K35" s="393">
        <f t="shared" si="5"/>
        <v>0</v>
      </c>
      <c r="L35" s="394">
        <f t="shared" si="1"/>
        <v>0</v>
      </c>
      <c r="M35" s="853">
        <v>6116.8957007329418</v>
      </c>
      <c r="N35" s="393">
        <v>0</v>
      </c>
      <c r="O35" s="395">
        <f t="shared" si="6"/>
        <v>0</v>
      </c>
      <c r="P35" s="395">
        <f t="shared" si="2"/>
        <v>0</v>
      </c>
      <c r="Q35" s="395">
        <f t="shared" si="7"/>
        <v>0</v>
      </c>
      <c r="R35" s="395"/>
      <c r="S35" s="396">
        <f t="shared" si="8"/>
        <v>6116.8957007329418</v>
      </c>
      <c r="T35" s="395">
        <f t="shared" si="9"/>
        <v>6116.8957007329418</v>
      </c>
      <c r="U35" s="827">
        <v>0</v>
      </c>
      <c r="V35" s="396">
        <f t="shared" si="10"/>
        <v>5674.3002789730435</v>
      </c>
      <c r="W35" s="395">
        <f t="shared" si="11"/>
        <v>5674.3002789730435</v>
      </c>
      <c r="X35" s="395">
        <f t="shared" si="12"/>
        <v>0</v>
      </c>
      <c r="Y35" s="397">
        <f t="shared" si="3"/>
        <v>0</v>
      </c>
      <c r="Z35" s="396">
        <f t="shared" si="4"/>
        <v>0</v>
      </c>
      <c r="AA35" s="398">
        <f t="shared" si="15"/>
        <v>0</v>
      </c>
      <c r="AB35" s="399">
        <f t="shared" si="16"/>
        <v>0</v>
      </c>
      <c r="AC35" s="398" t="s">
        <v>480</v>
      </c>
      <c r="AD35" s="398" t="s">
        <v>480</v>
      </c>
      <c r="AE35" s="390"/>
      <c r="AF35" s="390"/>
      <c r="AG35" s="390"/>
      <c r="AH35" s="390"/>
      <c r="AI35" s="390"/>
      <c r="AJ35" s="390"/>
      <c r="AK35" s="390"/>
      <c r="AL35" s="390"/>
      <c r="AM35" s="390"/>
      <c r="AN35" s="390"/>
      <c r="AO35" s="390"/>
      <c r="AP35" s="390"/>
      <c r="AQ35" s="390"/>
      <c r="AR35" s="390"/>
      <c r="AS35" s="390"/>
      <c r="AT35" s="390"/>
      <c r="AU35" s="390"/>
      <c r="AV35" s="390"/>
      <c r="AW35" s="390"/>
      <c r="AX35" s="390"/>
      <c r="AY35" s="390"/>
      <c r="AZ35" s="390"/>
      <c r="BA35" s="390"/>
      <c r="BB35" s="390"/>
      <c r="BC35" s="390"/>
      <c r="BD35" s="390"/>
      <c r="BE35" s="390"/>
      <c r="BF35" s="390"/>
      <c r="BG35" s="390"/>
      <c r="BH35" s="390"/>
      <c r="BI35" s="390"/>
      <c r="BJ35" s="390"/>
      <c r="BK35" s="390"/>
      <c r="BL35" s="390"/>
      <c r="BM35" s="390"/>
      <c r="BN35" s="390"/>
      <c r="BO35" s="390"/>
      <c r="BP35" s="390"/>
      <c r="BQ35" s="390"/>
      <c r="BR35" s="390"/>
      <c r="BS35" s="390"/>
      <c r="BT35" s="390"/>
      <c r="BU35" s="390"/>
      <c r="BV35" s="390"/>
      <c r="BW35" s="390"/>
      <c r="BX35" s="390"/>
      <c r="BY35" s="390"/>
      <c r="BZ35" s="390"/>
      <c r="CA35" s="390"/>
      <c r="CB35" s="390"/>
      <c r="CC35" s="390"/>
      <c r="CD35" s="390"/>
      <c r="CE35" s="390"/>
      <c r="CF35" s="390"/>
      <c r="CG35" s="390"/>
      <c r="CH35" s="390"/>
      <c r="CI35" s="390"/>
      <c r="CJ35" s="390"/>
      <c r="CK35" s="390"/>
      <c r="CL35" s="390"/>
      <c r="CM35" s="390"/>
      <c r="CN35" s="390"/>
      <c r="CO35" s="390"/>
      <c r="CP35" s="390"/>
      <c r="CQ35" s="390"/>
      <c r="CR35" s="390"/>
      <c r="CS35" s="390"/>
      <c r="CT35" s="390"/>
      <c r="CU35" s="390"/>
      <c r="CV35" s="390"/>
      <c r="CW35" s="390"/>
      <c r="CX35" s="390"/>
      <c r="CY35" s="390"/>
      <c r="CZ35" s="390"/>
      <c r="DA35" s="390"/>
      <c r="DB35" s="390"/>
      <c r="DC35" s="390"/>
      <c r="DD35" s="390"/>
      <c r="DE35" s="390"/>
      <c r="DF35" s="390"/>
      <c r="DG35" s="390"/>
      <c r="DH35" s="390"/>
      <c r="DI35" s="390"/>
      <c r="DJ35" s="390"/>
      <c r="DK35" s="390"/>
      <c r="DL35" s="390"/>
      <c r="DM35" s="390"/>
      <c r="DN35" s="390"/>
      <c r="DO35" s="390"/>
      <c r="DP35" s="390"/>
      <c r="DQ35" s="390"/>
      <c r="DR35" s="390"/>
      <c r="DS35" s="390"/>
      <c r="DT35" s="390"/>
      <c r="DU35" s="390"/>
      <c r="DV35" s="390"/>
      <c r="DW35" s="390"/>
      <c r="DX35" s="390"/>
      <c r="DY35" s="390"/>
      <c r="DZ35" s="390"/>
      <c r="EA35" s="390"/>
      <c r="EB35" s="390"/>
      <c r="EC35" s="390"/>
      <c r="ED35" s="390"/>
      <c r="EE35" s="390"/>
      <c r="EF35" s="390"/>
      <c r="EG35" s="390"/>
      <c r="EH35" s="390"/>
      <c r="EI35" s="390"/>
      <c r="EJ35" s="390"/>
      <c r="EK35" s="390"/>
      <c r="EL35" s="390"/>
      <c r="EM35" s="390"/>
      <c r="EN35" s="390"/>
      <c r="EO35" s="390"/>
      <c r="EP35" s="390"/>
      <c r="EQ35" s="390"/>
      <c r="ER35" s="390"/>
      <c r="ES35" s="390"/>
      <c r="ET35" s="390"/>
      <c r="EU35" s="390"/>
      <c r="EV35" s="390"/>
      <c r="EW35" s="390"/>
      <c r="EX35" s="390"/>
      <c r="EY35" s="390"/>
      <c r="EZ35" s="390"/>
      <c r="FA35" s="390"/>
      <c r="FB35" s="390"/>
      <c r="FC35" s="390"/>
      <c r="FD35" s="390"/>
      <c r="FE35" s="390"/>
      <c r="FF35" s="390"/>
      <c r="FG35" s="390"/>
      <c r="FH35" s="390"/>
      <c r="FI35" s="390"/>
      <c r="FJ35" s="390"/>
      <c r="FK35" s="390"/>
      <c r="FL35" s="390"/>
      <c r="FM35" s="390"/>
      <c r="FN35" s="390"/>
      <c r="FO35" s="390"/>
      <c r="FP35" s="390"/>
      <c r="FQ35" s="390"/>
      <c r="FR35" s="390"/>
      <c r="FS35" s="390"/>
      <c r="FT35" s="390"/>
      <c r="FU35" s="390"/>
      <c r="FV35" s="390"/>
      <c r="FW35" s="390"/>
      <c r="FX35" s="390"/>
      <c r="FY35" s="390"/>
      <c r="FZ35" s="390"/>
      <c r="GA35" s="390"/>
      <c r="GB35" s="390"/>
      <c r="GC35" s="390"/>
      <c r="GD35" s="390"/>
      <c r="GE35" s="390"/>
      <c r="GF35" s="390"/>
      <c r="GG35" s="390"/>
      <c r="GH35" s="390"/>
      <c r="GI35" s="390"/>
      <c r="GJ35" s="390"/>
      <c r="GK35" s="390"/>
      <c r="GL35" s="390"/>
      <c r="GM35" s="390"/>
      <c r="GN35" s="390"/>
      <c r="GO35" s="390"/>
      <c r="GP35" s="390"/>
      <c r="GQ35" s="390"/>
      <c r="GR35" s="390"/>
      <c r="GS35" s="390"/>
      <c r="GT35" s="390"/>
      <c r="GU35" s="390"/>
      <c r="GV35" s="390"/>
      <c r="GW35" s="390"/>
      <c r="GX35" s="390"/>
      <c r="GY35" s="390"/>
      <c r="GZ35" s="390"/>
      <c r="HA35" s="390"/>
      <c r="HB35" s="390"/>
      <c r="HC35" s="390"/>
      <c r="HD35" s="390"/>
      <c r="HE35" s="390"/>
      <c r="HF35" s="390"/>
      <c r="HG35" s="390"/>
      <c r="HH35" s="390"/>
      <c r="HI35" s="390"/>
      <c r="HJ35" s="390"/>
      <c r="HK35" s="390"/>
      <c r="HL35" s="390"/>
      <c r="HM35" s="390"/>
      <c r="HN35" s="390"/>
      <c r="HO35" s="390"/>
      <c r="HP35" s="390"/>
      <c r="HQ35" s="390"/>
      <c r="HR35" s="390"/>
      <c r="HS35" s="390"/>
      <c r="HT35" s="390"/>
      <c r="HU35" s="390"/>
      <c r="HV35" s="390"/>
      <c r="HW35" s="390"/>
      <c r="HX35" s="390"/>
      <c r="HY35" s="390"/>
      <c r="HZ35" s="390"/>
      <c r="IA35" s="390"/>
      <c r="IB35" s="390"/>
      <c r="IC35" s="390"/>
      <c r="ID35" s="390"/>
      <c r="IE35" s="390"/>
      <c r="IF35" s="390"/>
      <c r="IG35" s="390"/>
      <c r="IH35" s="390"/>
      <c r="II35" s="390"/>
      <c r="IJ35" s="390"/>
      <c r="IK35" s="390"/>
      <c r="IL35" s="390"/>
      <c r="IM35" s="390"/>
      <c r="IN35" s="390"/>
      <c r="IO35" s="390"/>
      <c r="IP35" s="390"/>
      <c r="IQ35" s="390"/>
      <c r="IR35" s="390"/>
      <c r="IS35" s="390"/>
      <c r="IT35" s="390"/>
      <c r="IU35" s="390"/>
      <c r="IV35" s="390"/>
      <c r="IW35" s="390"/>
      <c r="IX35" s="390"/>
      <c r="IY35" s="390"/>
      <c r="IZ35" s="390"/>
      <c r="JA35" s="390"/>
      <c r="JB35" s="390"/>
      <c r="JC35" s="390"/>
      <c r="JD35" s="390"/>
      <c r="JE35" s="390"/>
      <c r="JF35" s="390"/>
      <c r="JG35" s="390"/>
      <c r="JH35" s="390"/>
      <c r="JI35" s="390"/>
      <c r="JJ35" s="390"/>
      <c r="JK35" s="390"/>
      <c r="JL35" s="390"/>
      <c r="JM35" s="390"/>
      <c r="JN35" s="390"/>
      <c r="JO35" s="390"/>
      <c r="JP35" s="390"/>
      <c r="JQ35" s="390"/>
      <c r="JR35" s="390"/>
      <c r="JS35" s="390"/>
      <c r="JT35" s="390"/>
      <c r="JU35" s="390"/>
      <c r="JV35" s="390"/>
      <c r="JW35" s="390"/>
      <c r="JX35" s="390"/>
      <c r="JY35" s="390"/>
      <c r="JZ35" s="390"/>
      <c r="KA35" s="390"/>
      <c r="KB35" s="390"/>
      <c r="KC35" s="390"/>
      <c r="KD35" s="390"/>
      <c r="KE35" s="390"/>
      <c r="KF35" s="390"/>
      <c r="KG35" s="390"/>
      <c r="KH35" s="390"/>
      <c r="KI35" s="390"/>
      <c r="KJ35" s="390"/>
      <c r="KK35" s="390"/>
      <c r="KL35" s="390"/>
      <c r="KM35" s="390"/>
      <c r="KN35" s="390"/>
      <c r="KO35" s="390"/>
      <c r="KP35" s="390"/>
      <c r="KQ35" s="390"/>
      <c r="KR35" s="390"/>
      <c r="KS35" s="390"/>
      <c r="KT35" s="390"/>
      <c r="KU35" s="390"/>
      <c r="KV35" s="390"/>
      <c r="KW35" s="390"/>
      <c r="KX35" s="390"/>
      <c r="KY35" s="390"/>
      <c r="KZ35" s="390"/>
      <c r="LA35" s="390"/>
      <c r="LB35" s="390"/>
      <c r="LC35" s="390"/>
      <c r="LD35" s="390"/>
      <c r="LE35" s="390"/>
      <c r="LF35" s="390"/>
      <c r="LG35" s="390"/>
      <c r="LH35" s="390"/>
      <c r="LI35" s="390"/>
      <c r="LJ35" s="390"/>
      <c r="LK35" s="390"/>
      <c r="LL35" s="390"/>
      <c r="LM35" s="390"/>
      <c r="LN35" s="390"/>
      <c r="LO35" s="390"/>
      <c r="LP35" s="390"/>
      <c r="LQ35" s="390"/>
      <c r="LR35" s="390"/>
      <c r="LS35" s="390"/>
      <c r="LT35" s="390"/>
      <c r="LU35" s="390"/>
      <c r="LV35" s="390"/>
      <c r="LW35" s="390"/>
      <c r="LX35" s="390"/>
      <c r="LY35" s="390"/>
      <c r="LZ35" s="390"/>
      <c r="MA35" s="390"/>
      <c r="MB35" s="390"/>
      <c r="MC35" s="390"/>
      <c r="MD35" s="390"/>
      <c r="ME35" s="390"/>
      <c r="MF35" s="390"/>
      <c r="MG35" s="390"/>
      <c r="MH35" s="390"/>
      <c r="MI35" s="390"/>
      <c r="MJ35" s="390"/>
      <c r="MK35" s="390"/>
      <c r="ML35" s="390"/>
      <c r="MM35" s="390"/>
      <c r="MN35" s="390"/>
      <c r="MO35" s="390"/>
      <c r="MP35" s="390"/>
      <c r="MQ35" s="390"/>
      <c r="MR35" s="390"/>
      <c r="MS35" s="390"/>
      <c r="MT35" s="390"/>
      <c r="MU35" s="390"/>
      <c r="MV35" s="390"/>
      <c r="MW35" s="390"/>
      <c r="MX35" s="390"/>
      <c r="MY35" s="390"/>
      <c r="MZ35" s="390"/>
      <c r="NA35" s="390"/>
      <c r="NB35" s="390"/>
      <c r="NC35" s="390"/>
      <c r="ND35" s="390"/>
      <c r="NE35" s="390"/>
      <c r="NF35" s="390"/>
      <c r="NG35" s="390"/>
      <c r="NH35" s="390"/>
      <c r="NI35" s="390"/>
      <c r="NJ35" s="390"/>
      <c r="NK35" s="390"/>
      <c r="NL35" s="390"/>
      <c r="NM35" s="390"/>
      <c r="NN35" s="390"/>
      <c r="NO35" s="390"/>
      <c r="NP35" s="390"/>
      <c r="NQ35" s="390"/>
      <c r="NR35" s="390"/>
      <c r="NS35" s="390"/>
      <c r="NT35" s="390"/>
      <c r="NU35" s="390"/>
      <c r="NV35" s="390"/>
      <c r="NW35" s="390"/>
      <c r="NX35" s="390"/>
      <c r="NY35" s="390"/>
      <c r="NZ35" s="390"/>
      <c r="OA35" s="390"/>
      <c r="OB35" s="390"/>
      <c r="OC35" s="390"/>
      <c r="OD35" s="390"/>
      <c r="OE35" s="390"/>
      <c r="OF35" s="390"/>
      <c r="OG35" s="390"/>
      <c r="OH35" s="390"/>
      <c r="OI35" s="390"/>
      <c r="OJ35" s="390"/>
      <c r="OK35" s="390"/>
      <c r="OL35" s="390"/>
      <c r="OM35" s="390"/>
      <c r="ON35" s="390"/>
      <c r="OO35" s="390"/>
      <c r="OP35" s="390"/>
      <c r="OQ35" s="390"/>
      <c r="OR35" s="390"/>
      <c r="OS35" s="390"/>
      <c r="OT35" s="390"/>
      <c r="OU35" s="390"/>
      <c r="OV35" s="390"/>
      <c r="OW35" s="390"/>
      <c r="OX35" s="390"/>
      <c r="OY35" s="390"/>
      <c r="OZ35" s="390"/>
      <c r="PA35" s="390"/>
      <c r="PB35" s="390"/>
      <c r="PC35" s="390"/>
      <c r="PD35" s="390"/>
      <c r="PE35" s="390"/>
      <c r="PF35" s="390"/>
      <c r="PG35" s="390"/>
      <c r="PH35" s="390"/>
      <c r="PI35" s="390"/>
      <c r="PJ35" s="390"/>
      <c r="PK35" s="390"/>
      <c r="PL35" s="390"/>
      <c r="PM35" s="390"/>
      <c r="PN35" s="390"/>
      <c r="PO35" s="390"/>
      <c r="PP35" s="390"/>
      <c r="PQ35" s="390"/>
      <c r="PR35" s="390"/>
      <c r="PS35" s="390"/>
      <c r="PT35" s="390"/>
      <c r="PU35" s="390"/>
      <c r="PV35" s="390"/>
      <c r="PW35" s="390"/>
      <c r="PX35" s="390"/>
      <c r="PY35" s="390"/>
      <c r="PZ35" s="390"/>
      <c r="QA35" s="390"/>
      <c r="QB35" s="390"/>
      <c r="QC35" s="390"/>
      <c r="QD35" s="390"/>
      <c r="QE35" s="390"/>
      <c r="QF35" s="390"/>
      <c r="QG35" s="390"/>
      <c r="QH35" s="390"/>
      <c r="QI35" s="390"/>
      <c r="QJ35" s="390"/>
      <c r="QK35" s="390"/>
      <c r="QL35" s="390"/>
      <c r="QM35" s="390"/>
      <c r="QN35" s="390"/>
      <c r="QO35" s="390"/>
      <c r="QP35" s="390"/>
      <c r="QQ35" s="390"/>
      <c r="QR35" s="390"/>
      <c r="QS35" s="390"/>
      <c r="QT35" s="390"/>
      <c r="QU35" s="390"/>
      <c r="QV35" s="390"/>
      <c r="QW35" s="390"/>
      <c r="QX35" s="390"/>
      <c r="QY35" s="390"/>
      <c r="QZ35" s="390"/>
      <c r="RA35" s="390"/>
      <c r="RB35" s="390"/>
      <c r="RC35" s="390"/>
      <c r="RD35" s="390"/>
      <c r="RE35" s="390"/>
      <c r="RF35" s="390"/>
      <c r="RG35" s="390"/>
      <c r="RH35" s="390"/>
      <c r="RI35" s="390"/>
      <c r="RJ35" s="390"/>
      <c r="RK35" s="390"/>
      <c r="RL35" s="390"/>
      <c r="RM35" s="390"/>
      <c r="RN35" s="390"/>
      <c r="RO35" s="390"/>
      <c r="RP35" s="390"/>
      <c r="RQ35" s="390"/>
      <c r="RR35" s="390"/>
      <c r="RS35" s="390"/>
      <c r="RT35" s="390"/>
      <c r="RU35" s="390"/>
      <c r="RV35" s="390"/>
      <c r="RW35" s="390"/>
      <c r="RX35" s="390"/>
      <c r="RY35" s="390"/>
      <c r="RZ35" s="390"/>
      <c r="SA35" s="390"/>
      <c r="SB35" s="390"/>
      <c r="SC35" s="390"/>
      <c r="SD35" s="390"/>
      <c r="SE35" s="390"/>
      <c r="SF35" s="390"/>
      <c r="SG35" s="390"/>
      <c r="SH35" s="390"/>
      <c r="SI35" s="390"/>
      <c r="SJ35" s="390"/>
      <c r="SK35" s="390"/>
      <c r="SL35" s="390"/>
      <c r="SM35" s="390"/>
      <c r="SN35" s="390"/>
      <c r="SO35" s="390"/>
      <c r="SP35" s="390"/>
      <c r="SQ35" s="390"/>
      <c r="SR35" s="390"/>
      <c r="SS35" s="390"/>
      <c r="ST35" s="390"/>
      <c r="SU35" s="390"/>
      <c r="SV35" s="390"/>
      <c r="SW35" s="390"/>
      <c r="SX35" s="390"/>
      <c r="SY35" s="390"/>
      <c r="SZ35" s="390"/>
      <c r="TA35" s="390"/>
      <c r="TB35" s="390"/>
      <c r="TC35" s="390"/>
      <c r="TD35" s="390"/>
      <c r="TE35" s="390"/>
      <c r="TF35" s="390"/>
      <c r="TG35" s="390"/>
      <c r="TH35" s="390"/>
      <c r="TI35" s="390"/>
      <c r="TJ35" s="390"/>
      <c r="TK35" s="390"/>
      <c r="TL35" s="390"/>
      <c r="TM35" s="390"/>
      <c r="TN35" s="390"/>
      <c r="TO35" s="390"/>
      <c r="TP35" s="390"/>
      <c r="TQ35" s="390"/>
      <c r="TR35" s="390"/>
      <c r="TS35" s="390"/>
      <c r="TT35" s="390"/>
      <c r="TU35" s="390"/>
      <c r="TV35" s="390"/>
      <c r="TW35" s="390"/>
      <c r="TX35" s="390"/>
      <c r="TY35" s="390"/>
      <c r="TZ35" s="390"/>
      <c r="UA35" s="390"/>
      <c r="UB35" s="390"/>
      <c r="UC35" s="390"/>
      <c r="UD35" s="390"/>
      <c r="UE35" s="390"/>
      <c r="UF35" s="390"/>
      <c r="UG35" s="390"/>
      <c r="UH35" s="390"/>
      <c r="UI35" s="390"/>
      <c r="UJ35" s="390"/>
      <c r="UK35" s="390"/>
      <c r="UL35" s="390"/>
      <c r="UM35" s="390"/>
      <c r="UN35" s="390"/>
      <c r="UO35" s="390"/>
      <c r="UP35" s="390"/>
      <c r="UQ35" s="390"/>
      <c r="UR35" s="390"/>
      <c r="US35" s="390"/>
      <c r="UT35" s="390"/>
      <c r="UU35" s="390"/>
      <c r="UV35" s="390"/>
      <c r="UW35" s="390"/>
      <c r="UX35" s="390"/>
      <c r="UY35" s="390"/>
      <c r="UZ35" s="390"/>
      <c r="VA35" s="390"/>
      <c r="VB35" s="390"/>
      <c r="VC35" s="390"/>
      <c r="VD35" s="390"/>
      <c r="VE35" s="390"/>
      <c r="VF35" s="390"/>
      <c r="VG35" s="390"/>
      <c r="VH35" s="390"/>
      <c r="VI35" s="390"/>
      <c r="VJ35" s="390"/>
      <c r="VK35" s="390"/>
      <c r="VL35" s="390"/>
      <c r="VM35" s="390"/>
      <c r="VN35" s="390"/>
      <c r="VO35" s="390"/>
      <c r="VP35" s="390"/>
      <c r="VQ35" s="390"/>
      <c r="VR35" s="390"/>
      <c r="VS35" s="390"/>
      <c r="VT35" s="390"/>
      <c r="VU35" s="390"/>
      <c r="VV35" s="390"/>
      <c r="VW35" s="390"/>
      <c r="VX35" s="390"/>
      <c r="VY35" s="390"/>
      <c r="VZ35" s="390"/>
      <c r="WA35" s="390"/>
      <c r="WB35" s="390"/>
      <c r="WC35" s="390"/>
      <c r="WD35" s="390"/>
      <c r="WE35" s="390"/>
      <c r="WF35" s="390"/>
      <c r="WG35" s="390"/>
      <c r="WH35" s="390"/>
      <c r="WI35" s="390"/>
      <c r="WJ35" s="390"/>
      <c r="WK35" s="390"/>
      <c r="WL35" s="390"/>
      <c r="WM35" s="390"/>
      <c r="WN35" s="390"/>
      <c r="WO35" s="390"/>
      <c r="WP35" s="390"/>
      <c r="WQ35" s="390"/>
      <c r="WR35" s="390"/>
      <c r="WS35" s="390"/>
      <c r="WT35" s="390"/>
      <c r="WU35" s="390"/>
      <c r="WV35" s="390"/>
      <c r="WW35" s="390"/>
      <c r="WX35" s="390"/>
      <c r="WY35" s="390"/>
      <c r="WZ35" s="390"/>
      <c r="XA35" s="390"/>
      <c r="XB35" s="390"/>
      <c r="XC35" s="390"/>
      <c r="XD35" s="390"/>
      <c r="XE35" s="390"/>
      <c r="XF35" s="390"/>
      <c r="XG35" s="389"/>
    </row>
    <row r="36" spans="1:631" s="400" customFormat="1">
      <c r="A36" s="389"/>
      <c r="B36" s="526" t="s">
        <v>206</v>
      </c>
      <c r="C36" s="839" t="s">
        <v>245</v>
      </c>
      <c r="D36" s="834">
        <v>30</v>
      </c>
      <c r="E36" s="329">
        <f t="shared" si="0"/>
        <v>1.8482180807756678E-2</v>
      </c>
      <c r="F36" s="844" t="s">
        <v>0</v>
      </c>
      <c r="G36" s="640">
        <v>3220</v>
      </c>
      <c r="H36" s="847">
        <v>0.61</v>
      </c>
      <c r="I36" s="850">
        <v>1.38</v>
      </c>
      <c r="J36" s="850">
        <v>1.38</v>
      </c>
      <c r="K36" s="393">
        <f t="shared" si="5"/>
        <v>0</v>
      </c>
      <c r="L36" s="394">
        <f t="shared" si="1"/>
        <v>1964.2</v>
      </c>
      <c r="M36" s="853">
        <v>4475.7773419997129</v>
      </c>
      <c r="N36" s="393">
        <v>888.71999999999991</v>
      </c>
      <c r="O36" s="395">
        <f t="shared" si="6"/>
        <v>5332.32</v>
      </c>
      <c r="P36" s="395">
        <f t="shared" si="2"/>
        <v>0</v>
      </c>
      <c r="Q36" s="395">
        <f t="shared" si="7"/>
        <v>4443.5999999999995</v>
      </c>
      <c r="R36" s="395"/>
      <c r="S36" s="396">
        <f t="shared" si="8"/>
        <v>9808.0973419997135</v>
      </c>
      <c r="T36" s="395">
        <f t="shared" si="9"/>
        <v>8919.3773419997124</v>
      </c>
      <c r="U36" s="827">
        <v>0</v>
      </c>
      <c r="V36" s="396">
        <f t="shared" si="10"/>
        <v>9098.4205398884169</v>
      </c>
      <c r="W36" s="395">
        <f t="shared" si="11"/>
        <v>8274.0049554728303</v>
      </c>
      <c r="X36" s="395">
        <f t="shared" si="12"/>
        <v>0</v>
      </c>
      <c r="Y36" s="397">
        <f t="shared" si="3"/>
        <v>2.20675238842336</v>
      </c>
      <c r="Z36" s="396">
        <f t="shared" si="4"/>
        <v>4334.5030413411641</v>
      </c>
      <c r="AA36" s="398">
        <f t="shared" si="15"/>
        <v>0.47640170316795694</v>
      </c>
      <c r="AB36" s="399">
        <f t="shared" si="16"/>
        <v>0.57625700868374807</v>
      </c>
      <c r="AC36" s="398">
        <v>0.72816243085942245</v>
      </c>
      <c r="AD36" s="398">
        <v>0.80097867394536471</v>
      </c>
      <c r="AE36" s="390"/>
      <c r="AF36" s="390"/>
      <c r="AG36" s="390"/>
      <c r="AH36" s="390"/>
      <c r="AI36" s="390"/>
      <c r="AJ36" s="390"/>
      <c r="AK36" s="390"/>
      <c r="AL36" s="390"/>
      <c r="AM36" s="390"/>
      <c r="AN36" s="390"/>
      <c r="AO36" s="390"/>
      <c r="AP36" s="390"/>
      <c r="AQ36" s="390"/>
      <c r="AR36" s="390"/>
      <c r="AS36" s="390"/>
      <c r="AT36" s="390"/>
      <c r="AU36" s="390"/>
      <c r="AV36" s="390"/>
      <c r="AW36" s="390"/>
      <c r="AX36" s="390"/>
      <c r="AY36" s="390"/>
      <c r="AZ36" s="390"/>
      <c r="BA36" s="390"/>
      <c r="BB36" s="390"/>
      <c r="BC36" s="390"/>
      <c r="BD36" s="390"/>
      <c r="BE36" s="390"/>
      <c r="BF36" s="390"/>
      <c r="BG36" s="390"/>
      <c r="BH36" s="390"/>
      <c r="BI36" s="390"/>
      <c r="BJ36" s="390"/>
      <c r="BK36" s="390"/>
      <c r="BL36" s="390"/>
      <c r="BM36" s="390"/>
      <c r="BN36" s="390"/>
      <c r="BO36" s="390"/>
      <c r="BP36" s="390"/>
      <c r="BQ36" s="390"/>
      <c r="BR36" s="390"/>
      <c r="BS36" s="390"/>
      <c r="BT36" s="390"/>
      <c r="BU36" s="390"/>
      <c r="BV36" s="390"/>
      <c r="BW36" s="390"/>
      <c r="BX36" s="390"/>
      <c r="BY36" s="390"/>
      <c r="BZ36" s="390"/>
      <c r="CA36" s="390"/>
      <c r="CB36" s="390"/>
      <c r="CC36" s="390"/>
      <c r="CD36" s="390"/>
      <c r="CE36" s="390"/>
      <c r="CF36" s="390"/>
      <c r="CG36" s="390"/>
      <c r="CH36" s="390"/>
      <c r="CI36" s="390"/>
      <c r="CJ36" s="390"/>
      <c r="CK36" s="390"/>
      <c r="CL36" s="390"/>
      <c r="CM36" s="390"/>
      <c r="CN36" s="390"/>
      <c r="CO36" s="390"/>
      <c r="CP36" s="390"/>
      <c r="CQ36" s="390"/>
      <c r="CR36" s="390"/>
      <c r="CS36" s="390"/>
      <c r="CT36" s="390"/>
      <c r="CU36" s="390"/>
      <c r="CV36" s="390"/>
      <c r="CW36" s="390"/>
      <c r="CX36" s="390"/>
      <c r="CY36" s="390"/>
      <c r="CZ36" s="390"/>
      <c r="DA36" s="390"/>
      <c r="DB36" s="390"/>
      <c r="DC36" s="390"/>
      <c r="DD36" s="390"/>
      <c r="DE36" s="390"/>
      <c r="DF36" s="390"/>
      <c r="DG36" s="390"/>
      <c r="DH36" s="390"/>
      <c r="DI36" s="390"/>
      <c r="DJ36" s="390"/>
      <c r="DK36" s="390"/>
      <c r="DL36" s="390"/>
      <c r="DM36" s="390"/>
      <c r="DN36" s="390"/>
      <c r="DO36" s="390"/>
      <c r="DP36" s="390"/>
      <c r="DQ36" s="390"/>
      <c r="DR36" s="390"/>
      <c r="DS36" s="390"/>
      <c r="DT36" s="390"/>
      <c r="DU36" s="390"/>
      <c r="DV36" s="390"/>
      <c r="DW36" s="390"/>
      <c r="DX36" s="390"/>
      <c r="DY36" s="390"/>
      <c r="DZ36" s="390"/>
      <c r="EA36" s="390"/>
      <c r="EB36" s="390"/>
      <c r="EC36" s="390"/>
      <c r="ED36" s="390"/>
      <c r="EE36" s="390"/>
      <c r="EF36" s="390"/>
      <c r="EG36" s="390"/>
      <c r="EH36" s="390"/>
      <c r="EI36" s="390"/>
      <c r="EJ36" s="390"/>
      <c r="EK36" s="390"/>
      <c r="EL36" s="390"/>
      <c r="EM36" s="390"/>
      <c r="EN36" s="390"/>
      <c r="EO36" s="390"/>
      <c r="EP36" s="390"/>
      <c r="EQ36" s="390"/>
      <c r="ER36" s="390"/>
      <c r="ES36" s="390"/>
      <c r="ET36" s="390"/>
      <c r="EU36" s="390"/>
      <c r="EV36" s="390"/>
      <c r="EW36" s="390"/>
      <c r="EX36" s="390"/>
      <c r="EY36" s="390"/>
      <c r="EZ36" s="390"/>
      <c r="FA36" s="390"/>
      <c r="FB36" s="390"/>
      <c r="FC36" s="390"/>
      <c r="FD36" s="390"/>
      <c r="FE36" s="390"/>
      <c r="FF36" s="390"/>
      <c r="FG36" s="390"/>
      <c r="FH36" s="390"/>
      <c r="FI36" s="390"/>
      <c r="FJ36" s="390"/>
      <c r="FK36" s="390"/>
      <c r="FL36" s="390"/>
      <c r="FM36" s="390"/>
      <c r="FN36" s="390"/>
      <c r="FO36" s="390"/>
      <c r="FP36" s="390"/>
      <c r="FQ36" s="390"/>
      <c r="FR36" s="390"/>
      <c r="FS36" s="390"/>
      <c r="FT36" s="390"/>
      <c r="FU36" s="390"/>
      <c r="FV36" s="390"/>
      <c r="FW36" s="390"/>
      <c r="FX36" s="390"/>
      <c r="FY36" s="390"/>
      <c r="FZ36" s="390"/>
      <c r="GA36" s="390"/>
      <c r="GB36" s="390"/>
      <c r="GC36" s="390"/>
      <c r="GD36" s="390"/>
      <c r="GE36" s="390"/>
      <c r="GF36" s="390"/>
      <c r="GG36" s="390"/>
      <c r="GH36" s="390"/>
      <c r="GI36" s="390"/>
      <c r="GJ36" s="390"/>
      <c r="GK36" s="390"/>
      <c r="GL36" s="390"/>
      <c r="GM36" s="390"/>
      <c r="GN36" s="390"/>
      <c r="GO36" s="390"/>
      <c r="GP36" s="390"/>
      <c r="GQ36" s="390"/>
      <c r="GR36" s="390"/>
      <c r="GS36" s="390"/>
      <c r="GT36" s="390"/>
      <c r="GU36" s="390"/>
      <c r="GV36" s="390"/>
      <c r="GW36" s="390"/>
      <c r="GX36" s="390"/>
      <c r="GY36" s="390"/>
      <c r="GZ36" s="390"/>
      <c r="HA36" s="390"/>
      <c r="HB36" s="390"/>
      <c r="HC36" s="390"/>
      <c r="HD36" s="390"/>
      <c r="HE36" s="390"/>
      <c r="HF36" s="390"/>
      <c r="HG36" s="390"/>
      <c r="HH36" s="390"/>
      <c r="HI36" s="390"/>
      <c r="HJ36" s="390"/>
      <c r="HK36" s="390"/>
      <c r="HL36" s="390"/>
      <c r="HM36" s="390"/>
      <c r="HN36" s="390"/>
      <c r="HO36" s="390"/>
      <c r="HP36" s="390"/>
      <c r="HQ36" s="390"/>
      <c r="HR36" s="390"/>
      <c r="HS36" s="390"/>
      <c r="HT36" s="390"/>
      <c r="HU36" s="390"/>
      <c r="HV36" s="390"/>
      <c r="HW36" s="390"/>
      <c r="HX36" s="390"/>
      <c r="HY36" s="390"/>
      <c r="HZ36" s="390"/>
      <c r="IA36" s="390"/>
      <c r="IB36" s="390"/>
      <c r="IC36" s="390"/>
      <c r="ID36" s="390"/>
      <c r="IE36" s="390"/>
      <c r="IF36" s="390"/>
      <c r="IG36" s="390"/>
      <c r="IH36" s="390"/>
      <c r="II36" s="390"/>
      <c r="IJ36" s="390"/>
      <c r="IK36" s="390"/>
      <c r="IL36" s="390"/>
      <c r="IM36" s="390"/>
      <c r="IN36" s="390"/>
      <c r="IO36" s="390"/>
      <c r="IP36" s="390"/>
      <c r="IQ36" s="390"/>
      <c r="IR36" s="390"/>
      <c r="IS36" s="390"/>
      <c r="IT36" s="390"/>
      <c r="IU36" s="390"/>
      <c r="IV36" s="390"/>
      <c r="IW36" s="390"/>
      <c r="IX36" s="390"/>
      <c r="IY36" s="390"/>
      <c r="IZ36" s="390"/>
      <c r="JA36" s="390"/>
      <c r="JB36" s="390"/>
      <c r="JC36" s="390"/>
      <c r="JD36" s="390"/>
      <c r="JE36" s="390"/>
      <c r="JF36" s="390"/>
      <c r="JG36" s="390"/>
      <c r="JH36" s="390"/>
      <c r="JI36" s="390"/>
      <c r="JJ36" s="390"/>
      <c r="JK36" s="390"/>
      <c r="JL36" s="390"/>
      <c r="JM36" s="390"/>
      <c r="JN36" s="390"/>
      <c r="JO36" s="390"/>
      <c r="JP36" s="390"/>
      <c r="JQ36" s="390"/>
      <c r="JR36" s="390"/>
      <c r="JS36" s="390"/>
      <c r="JT36" s="390"/>
      <c r="JU36" s="390"/>
      <c r="JV36" s="390"/>
      <c r="JW36" s="390"/>
      <c r="JX36" s="390"/>
      <c r="JY36" s="390"/>
      <c r="JZ36" s="390"/>
      <c r="KA36" s="390"/>
      <c r="KB36" s="390"/>
      <c r="KC36" s="390"/>
      <c r="KD36" s="390"/>
      <c r="KE36" s="390"/>
      <c r="KF36" s="390"/>
      <c r="KG36" s="390"/>
      <c r="KH36" s="390"/>
      <c r="KI36" s="390"/>
      <c r="KJ36" s="390"/>
      <c r="KK36" s="390"/>
      <c r="KL36" s="390"/>
      <c r="KM36" s="390"/>
      <c r="KN36" s="390"/>
      <c r="KO36" s="390"/>
      <c r="KP36" s="390"/>
      <c r="KQ36" s="390"/>
      <c r="KR36" s="390"/>
      <c r="KS36" s="390"/>
      <c r="KT36" s="390"/>
      <c r="KU36" s="390"/>
      <c r="KV36" s="390"/>
      <c r="KW36" s="390"/>
      <c r="KX36" s="390"/>
      <c r="KY36" s="390"/>
      <c r="KZ36" s="390"/>
      <c r="LA36" s="390"/>
      <c r="LB36" s="390"/>
      <c r="LC36" s="390"/>
      <c r="LD36" s="390"/>
      <c r="LE36" s="390"/>
      <c r="LF36" s="390"/>
      <c r="LG36" s="390"/>
      <c r="LH36" s="390"/>
      <c r="LI36" s="390"/>
      <c r="LJ36" s="390"/>
      <c r="LK36" s="390"/>
      <c r="LL36" s="390"/>
      <c r="LM36" s="390"/>
      <c r="LN36" s="390"/>
      <c r="LO36" s="390"/>
      <c r="LP36" s="390"/>
      <c r="LQ36" s="390"/>
      <c r="LR36" s="390"/>
      <c r="LS36" s="390"/>
      <c r="LT36" s="390"/>
      <c r="LU36" s="390"/>
      <c r="LV36" s="390"/>
      <c r="LW36" s="390"/>
      <c r="LX36" s="390"/>
      <c r="LY36" s="390"/>
      <c r="LZ36" s="390"/>
      <c r="MA36" s="390"/>
      <c r="MB36" s="390"/>
      <c r="MC36" s="390"/>
      <c r="MD36" s="390"/>
      <c r="ME36" s="390"/>
      <c r="MF36" s="390"/>
      <c r="MG36" s="390"/>
      <c r="MH36" s="390"/>
      <c r="MI36" s="390"/>
      <c r="MJ36" s="390"/>
      <c r="MK36" s="390"/>
      <c r="ML36" s="390"/>
      <c r="MM36" s="390"/>
      <c r="MN36" s="390"/>
      <c r="MO36" s="390"/>
      <c r="MP36" s="390"/>
      <c r="MQ36" s="390"/>
      <c r="MR36" s="390"/>
      <c r="MS36" s="390"/>
      <c r="MT36" s="390"/>
      <c r="MU36" s="390"/>
      <c r="MV36" s="390"/>
      <c r="MW36" s="390"/>
      <c r="MX36" s="390"/>
      <c r="MY36" s="390"/>
      <c r="MZ36" s="390"/>
      <c r="NA36" s="390"/>
      <c r="NB36" s="390"/>
      <c r="NC36" s="390"/>
      <c r="ND36" s="390"/>
      <c r="NE36" s="390"/>
      <c r="NF36" s="390"/>
      <c r="NG36" s="390"/>
      <c r="NH36" s="390"/>
      <c r="NI36" s="390"/>
      <c r="NJ36" s="390"/>
      <c r="NK36" s="390"/>
      <c r="NL36" s="390"/>
      <c r="NM36" s="390"/>
      <c r="NN36" s="390"/>
      <c r="NO36" s="390"/>
      <c r="NP36" s="390"/>
      <c r="NQ36" s="390"/>
      <c r="NR36" s="390"/>
      <c r="NS36" s="390"/>
      <c r="NT36" s="390"/>
      <c r="NU36" s="390"/>
      <c r="NV36" s="390"/>
      <c r="NW36" s="390"/>
      <c r="NX36" s="390"/>
      <c r="NY36" s="390"/>
      <c r="NZ36" s="390"/>
      <c r="OA36" s="390"/>
      <c r="OB36" s="390"/>
      <c r="OC36" s="390"/>
      <c r="OD36" s="390"/>
      <c r="OE36" s="390"/>
      <c r="OF36" s="390"/>
      <c r="OG36" s="390"/>
      <c r="OH36" s="390"/>
      <c r="OI36" s="390"/>
      <c r="OJ36" s="390"/>
      <c r="OK36" s="390"/>
      <c r="OL36" s="390"/>
      <c r="OM36" s="390"/>
      <c r="ON36" s="390"/>
      <c r="OO36" s="390"/>
      <c r="OP36" s="390"/>
      <c r="OQ36" s="390"/>
      <c r="OR36" s="390"/>
      <c r="OS36" s="390"/>
      <c r="OT36" s="390"/>
      <c r="OU36" s="390"/>
      <c r="OV36" s="390"/>
      <c r="OW36" s="390"/>
      <c r="OX36" s="390"/>
      <c r="OY36" s="390"/>
      <c r="OZ36" s="390"/>
      <c r="PA36" s="390"/>
      <c r="PB36" s="390"/>
      <c r="PC36" s="390"/>
      <c r="PD36" s="390"/>
      <c r="PE36" s="390"/>
      <c r="PF36" s="390"/>
      <c r="PG36" s="390"/>
      <c r="PH36" s="390"/>
      <c r="PI36" s="390"/>
      <c r="PJ36" s="390"/>
      <c r="PK36" s="390"/>
      <c r="PL36" s="390"/>
      <c r="PM36" s="390"/>
      <c r="PN36" s="390"/>
      <c r="PO36" s="390"/>
      <c r="PP36" s="390"/>
      <c r="PQ36" s="390"/>
      <c r="PR36" s="390"/>
      <c r="PS36" s="390"/>
      <c r="PT36" s="390"/>
      <c r="PU36" s="390"/>
      <c r="PV36" s="390"/>
      <c r="PW36" s="390"/>
      <c r="PX36" s="390"/>
      <c r="PY36" s="390"/>
      <c r="PZ36" s="390"/>
      <c r="QA36" s="390"/>
      <c r="QB36" s="390"/>
      <c r="QC36" s="390"/>
      <c r="QD36" s="390"/>
      <c r="QE36" s="390"/>
      <c r="QF36" s="390"/>
      <c r="QG36" s="390"/>
      <c r="QH36" s="390"/>
      <c r="QI36" s="390"/>
      <c r="QJ36" s="390"/>
      <c r="QK36" s="390"/>
      <c r="QL36" s="390"/>
      <c r="QM36" s="390"/>
      <c r="QN36" s="390"/>
      <c r="QO36" s="390"/>
      <c r="QP36" s="390"/>
      <c r="QQ36" s="390"/>
      <c r="QR36" s="390"/>
      <c r="QS36" s="390"/>
      <c r="QT36" s="390"/>
      <c r="QU36" s="390"/>
      <c r="QV36" s="390"/>
      <c r="QW36" s="390"/>
      <c r="QX36" s="390"/>
      <c r="QY36" s="390"/>
      <c r="QZ36" s="390"/>
      <c r="RA36" s="390"/>
      <c r="RB36" s="390"/>
      <c r="RC36" s="390"/>
      <c r="RD36" s="390"/>
      <c r="RE36" s="390"/>
      <c r="RF36" s="390"/>
      <c r="RG36" s="390"/>
      <c r="RH36" s="390"/>
      <c r="RI36" s="390"/>
      <c r="RJ36" s="390"/>
      <c r="RK36" s="390"/>
      <c r="RL36" s="390"/>
      <c r="RM36" s="390"/>
      <c r="RN36" s="390"/>
      <c r="RO36" s="390"/>
      <c r="RP36" s="390"/>
      <c r="RQ36" s="390"/>
      <c r="RR36" s="390"/>
      <c r="RS36" s="390"/>
      <c r="RT36" s="390"/>
      <c r="RU36" s="390"/>
      <c r="RV36" s="390"/>
      <c r="RW36" s="390"/>
      <c r="RX36" s="390"/>
      <c r="RY36" s="390"/>
      <c r="RZ36" s="390"/>
      <c r="SA36" s="390"/>
      <c r="SB36" s="390"/>
      <c r="SC36" s="390"/>
      <c r="SD36" s="390"/>
      <c r="SE36" s="390"/>
      <c r="SF36" s="390"/>
      <c r="SG36" s="390"/>
      <c r="SH36" s="390"/>
      <c r="SI36" s="390"/>
      <c r="SJ36" s="390"/>
      <c r="SK36" s="390"/>
      <c r="SL36" s="390"/>
      <c r="SM36" s="390"/>
      <c r="SN36" s="390"/>
      <c r="SO36" s="390"/>
      <c r="SP36" s="390"/>
      <c r="SQ36" s="390"/>
      <c r="SR36" s="390"/>
      <c r="SS36" s="390"/>
      <c r="ST36" s="390"/>
      <c r="SU36" s="390"/>
      <c r="SV36" s="390"/>
      <c r="SW36" s="390"/>
      <c r="SX36" s="390"/>
      <c r="SY36" s="390"/>
      <c r="SZ36" s="390"/>
      <c r="TA36" s="390"/>
      <c r="TB36" s="390"/>
      <c r="TC36" s="390"/>
      <c r="TD36" s="390"/>
      <c r="TE36" s="390"/>
      <c r="TF36" s="390"/>
      <c r="TG36" s="390"/>
      <c r="TH36" s="390"/>
      <c r="TI36" s="390"/>
      <c r="TJ36" s="390"/>
      <c r="TK36" s="390"/>
      <c r="TL36" s="390"/>
      <c r="TM36" s="390"/>
      <c r="TN36" s="390"/>
      <c r="TO36" s="390"/>
      <c r="TP36" s="390"/>
      <c r="TQ36" s="390"/>
      <c r="TR36" s="390"/>
      <c r="TS36" s="390"/>
      <c r="TT36" s="390"/>
      <c r="TU36" s="390"/>
      <c r="TV36" s="390"/>
      <c r="TW36" s="390"/>
      <c r="TX36" s="390"/>
      <c r="TY36" s="390"/>
      <c r="TZ36" s="390"/>
      <c r="UA36" s="390"/>
      <c r="UB36" s="390"/>
      <c r="UC36" s="390"/>
      <c r="UD36" s="390"/>
      <c r="UE36" s="390"/>
      <c r="UF36" s="390"/>
      <c r="UG36" s="390"/>
      <c r="UH36" s="390"/>
      <c r="UI36" s="390"/>
      <c r="UJ36" s="390"/>
      <c r="UK36" s="390"/>
      <c r="UL36" s="390"/>
      <c r="UM36" s="390"/>
      <c r="UN36" s="390"/>
      <c r="UO36" s="390"/>
      <c r="UP36" s="390"/>
      <c r="UQ36" s="390"/>
      <c r="UR36" s="390"/>
      <c r="US36" s="390"/>
      <c r="UT36" s="390"/>
      <c r="UU36" s="390"/>
      <c r="UV36" s="390"/>
      <c r="UW36" s="390"/>
      <c r="UX36" s="390"/>
      <c r="UY36" s="390"/>
      <c r="UZ36" s="390"/>
      <c r="VA36" s="390"/>
      <c r="VB36" s="390"/>
      <c r="VC36" s="390"/>
      <c r="VD36" s="390"/>
      <c r="VE36" s="390"/>
      <c r="VF36" s="390"/>
      <c r="VG36" s="390"/>
      <c r="VH36" s="390"/>
      <c r="VI36" s="390"/>
      <c r="VJ36" s="390"/>
      <c r="VK36" s="390"/>
      <c r="VL36" s="390"/>
      <c r="VM36" s="390"/>
      <c r="VN36" s="390"/>
      <c r="VO36" s="390"/>
      <c r="VP36" s="390"/>
      <c r="VQ36" s="390"/>
      <c r="VR36" s="390"/>
      <c r="VS36" s="390"/>
      <c r="VT36" s="390"/>
      <c r="VU36" s="390"/>
      <c r="VV36" s="390"/>
      <c r="VW36" s="390"/>
      <c r="VX36" s="390"/>
      <c r="VY36" s="390"/>
      <c r="VZ36" s="390"/>
      <c r="WA36" s="390"/>
      <c r="WB36" s="390"/>
      <c r="WC36" s="390"/>
      <c r="WD36" s="390"/>
      <c r="WE36" s="390"/>
      <c r="WF36" s="390"/>
      <c r="WG36" s="390"/>
      <c r="WH36" s="390"/>
      <c r="WI36" s="390"/>
      <c r="WJ36" s="390"/>
      <c r="WK36" s="390"/>
      <c r="WL36" s="390"/>
      <c r="WM36" s="390"/>
      <c r="WN36" s="390"/>
      <c r="WO36" s="390"/>
      <c r="WP36" s="390"/>
      <c r="WQ36" s="390"/>
      <c r="WR36" s="390"/>
      <c r="WS36" s="390"/>
      <c r="WT36" s="390"/>
      <c r="WU36" s="390"/>
      <c r="WV36" s="390"/>
      <c r="WW36" s="390"/>
      <c r="WX36" s="390"/>
      <c r="WY36" s="390"/>
      <c r="WZ36" s="390"/>
      <c r="XA36" s="390"/>
      <c r="XB36" s="390"/>
      <c r="XC36" s="390"/>
      <c r="XD36" s="390"/>
      <c r="XE36" s="390"/>
      <c r="XF36" s="390"/>
      <c r="XG36" s="389"/>
    </row>
    <row r="37" spans="1:631" s="400" customFormat="1">
      <c r="A37" s="389"/>
      <c r="B37" s="526" t="s">
        <v>206</v>
      </c>
      <c r="C37" s="513" t="s">
        <v>246</v>
      </c>
      <c r="D37" s="513">
        <v>30</v>
      </c>
      <c r="E37" s="329">
        <f t="shared" ref="E37:E68" si="17">(L37/$L$103)*D37</f>
        <v>0</v>
      </c>
      <c r="F37" s="509" t="s">
        <v>29</v>
      </c>
      <c r="G37" s="640">
        <v>0</v>
      </c>
      <c r="H37" s="510">
        <v>1.3</v>
      </c>
      <c r="I37" s="578">
        <v>2.75</v>
      </c>
      <c r="J37" s="578">
        <v>2.75</v>
      </c>
      <c r="K37" s="393">
        <f t="shared" si="5"/>
        <v>0</v>
      </c>
      <c r="L37" s="394">
        <f t="shared" si="1"/>
        <v>0</v>
      </c>
      <c r="M37" s="853">
        <v>3794.464568828646</v>
      </c>
      <c r="N37" s="393">
        <v>0</v>
      </c>
      <c r="O37" s="395">
        <f t="shared" si="6"/>
        <v>0</v>
      </c>
      <c r="P37" s="395">
        <f t="shared" si="2"/>
        <v>0</v>
      </c>
      <c r="Q37" s="395">
        <f t="shared" si="7"/>
        <v>0</v>
      </c>
      <c r="R37" s="395"/>
      <c r="S37" s="396">
        <f t="shared" si="8"/>
        <v>3794.464568828646</v>
      </c>
      <c r="T37" s="395">
        <f t="shared" si="9"/>
        <v>3794.464568828646</v>
      </c>
      <c r="U37" s="827">
        <v>0</v>
      </c>
      <c r="V37" s="396">
        <f t="shared" si="10"/>
        <v>3519.9114738670182</v>
      </c>
      <c r="W37" s="395">
        <f t="shared" si="11"/>
        <v>3519.9114738670182</v>
      </c>
      <c r="X37" s="395">
        <f t="shared" si="12"/>
        <v>0</v>
      </c>
      <c r="Y37" s="397">
        <f t="shared" ref="Y37:Y68" si="18">IF(L37=0,0,(HLOOKUP(F37,ElecACWithoutCC,D37+1,FALSE)))</f>
        <v>0</v>
      </c>
      <c r="Z37" s="396">
        <f t="shared" si="4"/>
        <v>0</v>
      </c>
      <c r="AA37" s="398">
        <f t="shared" si="15"/>
        <v>0</v>
      </c>
      <c r="AB37" s="399">
        <f t="shared" si="16"/>
        <v>0</v>
      </c>
      <c r="AC37" s="398" t="s">
        <v>480</v>
      </c>
      <c r="AD37" s="398" t="s">
        <v>480</v>
      </c>
      <c r="AE37" s="390"/>
      <c r="AF37" s="390"/>
      <c r="AG37" s="390"/>
      <c r="AH37" s="390"/>
      <c r="AI37" s="390"/>
      <c r="AJ37" s="390"/>
      <c r="AK37" s="390"/>
      <c r="AL37" s="390"/>
      <c r="AM37" s="390"/>
      <c r="AN37" s="390"/>
      <c r="AO37" s="390"/>
      <c r="AP37" s="390"/>
      <c r="AQ37" s="390"/>
      <c r="AR37" s="390"/>
      <c r="AS37" s="390"/>
      <c r="AT37" s="390"/>
      <c r="AU37" s="390"/>
      <c r="AV37" s="390"/>
      <c r="AW37" s="390"/>
      <c r="AX37" s="390"/>
      <c r="AY37" s="390"/>
      <c r="AZ37" s="390"/>
      <c r="BA37" s="390"/>
      <c r="BB37" s="390"/>
      <c r="BC37" s="390"/>
      <c r="BD37" s="390"/>
      <c r="BE37" s="390"/>
      <c r="BF37" s="390"/>
      <c r="BG37" s="390"/>
      <c r="BH37" s="390"/>
      <c r="BI37" s="390"/>
      <c r="BJ37" s="390"/>
      <c r="BK37" s="390"/>
      <c r="BL37" s="390"/>
      <c r="BM37" s="390"/>
      <c r="BN37" s="390"/>
      <c r="BO37" s="390"/>
      <c r="BP37" s="390"/>
      <c r="BQ37" s="390"/>
      <c r="BR37" s="390"/>
      <c r="BS37" s="390"/>
      <c r="BT37" s="390"/>
      <c r="BU37" s="390"/>
      <c r="BV37" s="390"/>
      <c r="BW37" s="390"/>
      <c r="BX37" s="390"/>
      <c r="BY37" s="390"/>
      <c r="BZ37" s="390"/>
      <c r="CA37" s="390"/>
      <c r="CB37" s="390"/>
      <c r="CC37" s="390"/>
      <c r="CD37" s="390"/>
      <c r="CE37" s="390"/>
      <c r="CF37" s="390"/>
      <c r="CG37" s="390"/>
      <c r="CH37" s="390"/>
      <c r="CI37" s="390"/>
      <c r="CJ37" s="390"/>
      <c r="CK37" s="390"/>
      <c r="CL37" s="390"/>
      <c r="CM37" s="390"/>
      <c r="CN37" s="390"/>
      <c r="CO37" s="390"/>
      <c r="CP37" s="390"/>
      <c r="CQ37" s="390"/>
      <c r="CR37" s="390"/>
      <c r="CS37" s="390"/>
      <c r="CT37" s="390"/>
      <c r="CU37" s="390"/>
      <c r="CV37" s="390"/>
      <c r="CW37" s="390"/>
      <c r="CX37" s="390"/>
      <c r="CY37" s="390"/>
      <c r="CZ37" s="390"/>
      <c r="DA37" s="390"/>
      <c r="DB37" s="390"/>
      <c r="DC37" s="390"/>
      <c r="DD37" s="390"/>
      <c r="DE37" s="390"/>
      <c r="DF37" s="390"/>
      <c r="DG37" s="390"/>
      <c r="DH37" s="390"/>
      <c r="DI37" s="390"/>
      <c r="DJ37" s="390"/>
      <c r="DK37" s="390"/>
      <c r="DL37" s="390"/>
      <c r="DM37" s="390"/>
      <c r="DN37" s="390"/>
      <c r="DO37" s="390"/>
      <c r="DP37" s="390"/>
      <c r="DQ37" s="390"/>
      <c r="DR37" s="390"/>
      <c r="DS37" s="390"/>
      <c r="DT37" s="390"/>
      <c r="DU37" s="390"/>
      <c r="DV37" s="390"/>
      <c r="DW37" s="390"/>
      <c r="DX37" s="390"/>
      <c r="DY37" s="390"/>
      <c r="DZ37" s="390"/>
      <c r="EA37" s="390"/>
      <c r="EB37" s="390"/>
      <c r="EC37" s="390"/>
      <c r="ED37" s="390"/>
      <c r="EE37" s="390"/>
      <c r="EF37" s="390"/>
      <c r="EG37" s="390"/>
      <c r="EH37" s="390"/>
      <c r="EI37" s="390"/>
      <c r="EJ37" s="390"/>
      <c r="EK37" s="390"/>
      <c r="EL37" s="390"/>
      <c r="EM37" s="390"/>
      <c r="EN37" s="390"/>
      <c r="EO37" s="390"/>
      <c r="EP37" s="390"/>
      <c r="EQ37" s="390"/>
      <c r="ER37" s="390"/>
      <c r="ES37" s="390"/>
      <c r="ET37" s="390"/>
      <c r="EU37" s="390"/>
      <c r="EV37" s="390"/>
      <c r="EW37" s="390"/>
      <c r="EX37" s="390"/>
      <c r="EY37" s="390"/>
      <c r="EZ37" s="390"/>
      <c r="FA37" s="390"/>
      <c r="FB37" s="390"/>
      <c r="FC37" s="390"/>
      <c r="FD37" s="390"/>
      <c r="FE37" s="390"/>
      <c r="FF37" s="390"/>
      <c r="FG37" s="390"/>
      <c r="FH37" s="390"/>
      <c r="FI37" s="390"/>
      <c r="FJ37" s="390"/>
      <c r="FK37" s="390"/>
      <c r="FL37" s="390"/>
      <c r="FM37" s="390"/>
      <c r="FN37" s="390"/>
      <c r="FO37" s="390"/>
      <c r="FP37" s="390"/>
      <c r="FQ37" s="390"/>
      <c r="FR37" s="390"/>
      <c r="FS37" s="390"/>
      <c r="FT37" s="390"/>
      <c r="FU37" s="390"/>
      <c r="FV37" s="390"/>
      <c r="FW37" s="390"/>
      <c r="FX37" s="390"/>
      <c r="FY37" s="390"/>
      <c r="FZ37" s="390"/>
      <c r="GA37" s="390"/>
      <c r="GB37" s="390"/>
      <c r="GC37" s="390"/>
      <c r="GD37" s="390"/>
      <c r="GE37" s="390"/>
      <c r="GF37" s="390"/>
      <c r="GG37" s="390"/>
      <c r="GH37" s="390"/>
      <c r="GI37" s="390"/>
      <c r="GJ37" s="390"/>
      <c r="GK37" s="390"/>
      <c r="GL37" s="390"/>
      <c r="GM37" s="390"/>
      <c r="GN37" s="390"/>
      <c r="GO37" s="390"/>
      <c r="GP37" s="390"/>
      <c r="GQ37" s="390"/>
      <c r="GR37" s="390"/>
      <c r="GS37" s="390"/>
      <c r="GT37" s="390"/>
      <c r="GU37" s="390"/>
      <c r="GV37" s="390"/>
      <c r="GW37" s="390"/>
      <c r="GX37" s="390"/>
      <c r="GY37" s="390"/>
      <c r="GZ37" s="390"/>
      <c r="HA37" s="390"/>
      <c r="HB37" s="390"/>
      <c r="HC37" s="390"/>
      <c r="HD37" s="390"/>
      <c r="HE37" s="390"/>
      <c r="HF37" s="390"/>
      <c r="HG37" s="390"/>
      <c r="HH37" s="390"/>
      <c r="HI37" s="390"/>
      <c r="HJ37" s="390"/>
      <c r="HK37" s="390"/>
      <c r="HL37" s="390"/>
      <c r="HM37" s="390"/>
      <c r="HN37" s="390"/>
      <c r="HO37" s="390"/>
      <c r="HP37" s="390"/>
      <c r="HQ37" s="390"/>
      <c r="HR37" s="390"/>
      <c r="HS37" s="390"/>
      <c r="HT37" s="390"/>
      <c r="HU37" s="390"/>
      <c r="HV37" s="390"/>
      <c r="HW37" s="390"/>
      <c r="HX37" s="390"/>
      <c r="HY37" s="390"/>
      <c r="HZ37" s="390"/>
      <c r="IA37" s="390"/>
      <c r="IB37" s="390"/>
      <c r="IC37" s="390"/>
      <c r="ID37" s="390"/>
      <c r="IE37" s="390"/>
      <c r="IF37" s="390"/>
      <c r="IG37" s="390"/>
      <c r="IH37" s="390"/>
      <c r="II37" s="390"/>
      <c r="IJ37" s="390"/>
      <c r="IK37" s="390"/>
      <c r="IL37" s="390"/>
      <c r="IM37" s="390"/>
      <c r="IN37" s="390"/>
      <c r="IO37" s="390"/>
      <c r="IP37" s="390"/>
      <c r="IQ37" s="390"/>
      <c r="IR37" s="390"/>
      <c r="IS37" s="390"/>
      <c r="IT37" s="390"/>
      <c r="IU37" s="390"/>
      <c r="IV37" s="390"/>
      <c r="IW37" s="390"/>
      <c r="IX37" s="390"/>
      <c r="IY37" s="390"/>
      <c r="IZ37" s="390"/>
      <c r="JA37" s="390"/>
      <c r="JB37" s="390"/>
      <c r="JC37" s="390"/>
      <c r="JD37" s="390"/>
      <c r="JE37" s="390"/>
      <c r="JF37" s="390"/>
      <c r="JG37" s="390"/>
      <c r="JH37" s="390"/>
      <c r="JI37" s="390"/>
      <c r="JJ37" s="390"/>
      <c r="JK37" s="390"/>
      <c r="JL37" s="390"/>
      <c r="JM37" s="390"/>
      <c r="JN37" s="390"/>
      <c r="JO37" s="390"/>
      <c r="JP37" s="390"/>
      <c r="JQ37" s="390"/>
      <c r="JR37" s="390"/>
      <c r="JS37" s="390"/>
      <c r="JT37" s="390"/>
      <c r="JU37" s="390"/>
      <c r="JV37" s="390"/>
      <c r="JW37" s="390"/>
      <c r="JX37" s="390"/>
      <c r="JY37" s="390"/>
      <c r="JZ37" s="390"/>
      <c r="KA37" s="390"/>
      <c r="KB37" s="390"/>
      <c r="KC37" s="390"/>
      <c r="KD37" s="390"/>
      <c r="KE37" s="390"/>
      <c r="KF37" s="390"/>
      <c r="KG37" s="390"/>
      <c r="KH37" s="390"/>
      <c r="KI37" s="390"/>
      <c r="KJ37" s="390"/>
      <c r="KK37" s="390"/>
      <c r="KL37" s="390"/>
      <c r="KM37" s="390"/>
      <c r="KN37" s="390"/>
      <c r="KO37" s="390"/>
      <c r="KP37" s="390"/>
      <c r="KQ37" s="390"/>
      <c r="KR37" s="390"/>
      <c r="KS37" s="390"/>
      <c r="KT37" s="390"/>
      <c r="KU37" s="390"/>
      <c r="KV37" s="390"/>
      <c r="KW37" s="390"/>
      <c r="KX37" s="390"/>
      <c r="KY37" s="390"/>
      <c r="KZ37" s="390"/>
      <c r="LA37" s="390"/>
      <c r="LB37" s="390"/>
      <c r="LC37" s="390"/>
      <c r="LD37" s="390"/>
      <c r="LE37" s="390"/>
      <c r="LF37" s="390"/>
      <c r="LG37" s="390"/>
      <c r="LH37" s="390"/>
      <c r="LI37" s="390"/>
      <c r="LJ37" s="390"/>
      <c r="LK37" s="390"/>
      <c r="LL37" s="390"/>
      <c r="LM37" s="390"/>
      <c r="LN37" s="390"/>
      <c r="LO37" s="390"/>
      <c r="LP37" s="390"/>
      <c r="LQ37" s="390"/>
      <c r="LR37" s="390"/>
      <c r="LS37" s="390"/>
      <c r="LT37" s="390"/>
      <c r="LU37" s="390"/>
      <c r="LV37" s="390"/>
      <c r="LW37" s="390"/>
      <c r="LX37" s="390"/>
      <c r="LY37" s="390"/>
      <c r="LZ37" s="390"/>
      <c r="MA37" s="390"/>
      <c r="MB37" s="390"/>
      <c r="MC37" s="390"/>
      <c r="MD37" s="390"/>
      <c r="ME37" s="390"/>
      <c r="MF37" s="390"/>
      <c r="MG37" s="390"/>
      <c r="MH37" s="390"/>
      <c r="MI37" s="390"/>
      <c r="MJ37" s="390"/>
      <c r="MK37" s="390"/>
      <c r="ML37" s="390"/>
      <c r="MM37" s="390"/>
      <c r="MN37" s="390"/>
      <c r="MO37" s="390"/>
      <c r="MP37" s="390"/>
      <c r="MQ37" s="390"/>
      <c r="MR37" s="390"/>
      <c r="MS37" s="390"/>
      <c r="MT37" s="390"/>
      <c r="MU37" s="390"/>
      <c r="MV37" s="390"/>
      <c r="MW37" s="390"/>
      <c r="MX37" s="390"/>
      <c r="MY37" s="390"/>
      <c r="MZ37" s="390"/>
      <c r="NA37" s="390"/>
      <c r="NB37" s="390"/>
      <c r="NC37" s="390"/>
      <c r="ND37" s="390"/>
      <c r="NE37" s="390"/>
      <c r="NF37" s="390"/>
      <c r="NG37" s="390"/>
      <c r="NH37" s="390"/>
      <c r="NI37" s="390"/>
      <c r="NJ37" s="390"/>
      <c r="NK37" s="390"/>
      <c r="NL37" s="390"/>
      <c r="NM37" s="390"/>
      <c r="NN37" s="390"/>
      <c r="NO37" s="390"/>
      <c r="NP37" s="390"/>
      <c r="NQ37" s="390"/>
      <c r="NR37" s="390"/>
      <c r="NS37" s="390"/>
      <c r="NT37" s="390"/>
      <c r="NU37" s="390"/>
      <c r="NV37" s="390"/>
      <c r="NW37" s="390"/>
      <c r="NX37" s="390"/>
      <c r="NY37" s="390"/>
      <c r="NZ37" s="390"/>
      <c r="OA37" s="390"/>
      <c r="OB37" s="390"/>
      <c r="OC37" s="390"/>
      <c r="OD37" s="390"/>
      <c r="OE37" s="390"/>
      <c r="OF37" s="390"/>
      <c r="OG37" s="390"/>
      <c r="OH37" s="390"/>
      <c r="OI37" s="390"/>
      <c r="OJ37" s="390"/>
      <c r="OK37" s="390"/>
      <c r="OL37" s="390"/>
      <c r="OM37" s="390"/>
      <c r="ON37" s="390"/>
      <c r="OO37" s="390"/>
      <c r="OP37" s="390"/>
      <c r="OQ37" s="390"/>
      <c r="OR37" s="390"/>
      <c r="OS37" s="390"/>
      <c r="OT37" s="390"/>
      <c r="OU37" s="390"/>
      <c r="OV37" s="390"/>
      <c r="OW37" s="390"/>
      <c r="OX37" s="390"/>
      <c r="OY37" s="390"/>
      <c r="OZ37" s="390"/>
      <c r="PA37" s="390"/>
      <c r="PB37" s="390"/>
      <c r="PC37" s="390"/>
      <c r="PD37" s="390"/>
      <c r="PE37" s="390"/>
      <c r="PF37" s="390"/>
      <c r="PG37" s="390"/>
      <c r="PH37" s="390"/>
      <c r="PI37" s="390"/>
      <c r="PJ37" s="390"/>
      <c r="PK37" s="390"/>
      <c r="PL37" s="390"/>
      <c r="PM37" s="390"/>
      <c r="PN37" s="390"/>
      <c r="PO37" s="390"/>
      <c r="PP37" s="390"/>
      <c r="PQ37" s="390"/>
      <c r="PR37" s="390"/>
      <c r="PS37" s="390"/>
      <c r="PT37" s="390"/>
      <c r="PU37" s="390"/>
      <c r="PV37" s="390"/>
      <c r="PW37" s="390"/>
      <c r="PX37" s="390"/>
      <c r="PY37" s="390"/>
      <c r="PZ37" s="390"/>
      <c r="QA37" s="390"/>
      <c r="QB37" s="390"/>
      <c r="QC37" s="390"/>
      <c r="QD37" s="390"/>
      <c r="QE37" s="390"/>
      <c r="QF37" s="390"/>
      <c r="QG37" s="390"/>
      <c r="QH37" s="390"/>
      <c r="QI37" s="390"/>
      <c r="QJ37" s="390"/>
      <c r="QK37" s="390"/>
      <c r="QL37" s="390"/>
      <c r="QM37" s="390"/>
      <c r="QN37" s="390"/>
      <c r="QO37" s="390"/>
      <c r="QP37" s="390"/>
      <c r="QQ37" s="390"/>
      <c r="QR37" s="390"/>
      <c r="QS37" s="390"/>
      <c r="QT37" s="390"/>
      <c r="QU37" s="390"/>
      <c r="QV37" s="390"/>
      <c r="QW37" s="390"/>
      <c r="QX37" s="390"/>
      <c r="QY37" s="390"/>
      <c r="QZ37" s="390"/>
      <c r="RA37" s="390"/>
      <c r="RB37" s="390"/>
      <c r="RC37" s="390"/>
      <c r="RD37" s="390"/>
      <c r="RE37" s="390"/>
      <c r="RF37" s="390"/>
      <c r="RG37" s="390"/>
      <c r="RH37" s="390"/>
      <c r="RI37" s="390"/>
      <c r="RJ37" s="390"/>
      <c r="RK37" s="390"/>
      <c r="RL37" s="390"/>
      <c r="RM37" s="390"/>
      <c r="RN37" s="390"/>
      <c r="RO37" s="390"/>
      <c r="RP37" s="390"/>
      <c r="RQ37" s="390"/>
      <c r="RR37" s="390"/>
      <c r="RS37" s="390"/>
      <c r="RT37" s="390"/>
      <c r="RU37" s="390"/>
      <c r="RV37" s="390"/>
      <c r="RW37" s="390"/>
      <c r="RX37" s="390"/>
      <c r="RY37" s="390"/>
      <c r="RZ37" s="390"/>
      <c r="SA37" s="390"/>
      <c r="SB37" s="390"/>
      <c r="SC37" s="390"/>
      <c r="SD37" s="390"/>
      <c r="SE37" s="390"/>
      <c r="SF37" s="390"/>
      <c r="SG37" s="390"/>
      <c r="SH37" s="390"/>
      <c r="SI37" s="390"/>
      <c r="SJ37" s="390"/>
      <c r="SK37" s="390"/>
      <c r="SL37" s="390"/>
      <c r="SM37" s="390"/>
      <c r="SN37" s="390"/>
      <c r="SO37" s="390"/>
      <c r="SP37" s="390"/>
      <c r="SQ37" s="390"/>
      <c r="SR37" s="390"/>
      <c r="SS37" s="390"/>
      <c r="ST37" s="390"/>
      <c r="SU37" s="390"/>
      <c r="SV37" s="390"/>
      <c r="SW37" s="390"/>
      <c r="SX37" s="390"/>
      <c r="SY37" s="390"/>
      <c r="SZ37" s="390"/>
      <c r="TA37" s="390"/>
      <c r="TB37" s="390"/>
      <c r="TC37" s="390"/>
      <c r="TD37" s="390"/>
      <c r="TE37" s="390"/>
      <c r="TF37" s="390"/>
      <c r="TG37" s="390"/>
      <c r="TH37" s="390"/>
      <c r="TI37" s="390"/>
      <c r="TJ37" s="390"/>
      <c r="TK37" s="390"/>
      <c r="TL37" s="390"/>
      <c r="TM37" s="390"/>
      <c r="TN37" s="390"/>
      <c r="TO37" s="390"/>
      <c r="TP37" s="390"/>
      <c r="TQ37" s="390"/>
      <c r="TR37" s="390"/>
      <c r="TS37" s="390"/>
      <c r="TT37" s="390"/>
      <c r="TU37" s="390"/>
      <c r="TV37" s="390"/>
      <c r="TW37" s="390"/>
      <c r="TX37" s="390"/>
      <c r="TY37" s="390"/>
      <c r="TZ37" s="390"/>
      <c r="UA37" s="390"/>
      <c r="UB37" s="390"/>
      <c r="UC37" s="390"/>
      <c r="UD37" s="390"/>
      <c r="UE37" s="390"/>
      <c r="UF37" s="390"/>
      <c r="UG37" s="390"/>
      <c r="UH37" s="390"/>
      <c r="UI37" s="390"/>
      <c r="UJ37" s="390"/>
      <c r="UK37" s="390"/>
      <c r="UL37" s="390"/>
      <c r="UM37" s="390"/>
      <c r="UN37" s="390"/>
      <c r="UO37" s="390"/>
      <c r="UP37" s="390"/>
      <c r="UQ37" s="390"/>
      <c r="UR37" s="390"/>
      <c r="US37" s="390"/>
      <c r="UT37" s="390"/>
      <c r="UU37" s="390"/>
      <c r="UV37" s="390"/>
      <c r="UW37" s="390"/>
      <c r="UX37" s="390"/>
      <c r="UY37" s="390"/>
      <c r="UZ37" s="390"/>
      <c r="VA37" s="390"/>
      <c r="VB37" s="390"/>
      <c r="VC37" s="390"/>
      <c r="VD37" s="390"/>
      <c r="VE37" s="390"/>
      <c r="VF37" s="390"/>
      <c r="VG37" s="390"/>
      <c r="VH37" s="390"/>
      <c r="VI37" s="390"/>
      <c r="VJ37" s="390"/>
      <c r="VK37" s="390"/>
      <c r="VL37" s="390"/>
      <c r="VM37" s="390"/>
      <c r="VN37" s="390"/>
      <c r="VO37" s="390"/>
      <c r="VP37" s="390"/>
      <c r="VQ37" s="390"/>
      <c r="VR37" s="390"/>
      <c r="VS37" s="390"/>
      <c r="VT37" s="390"/>
      <c r="VU37" s="390"/>
      <c r="VV37" s="390"/>
      <c r="VW37" s="390"/>
      <c r="VX37" s="390"/>
      <c r="VY37" s="390"/>
      <c r="VZ37" s="390"/>
      <c r="WA37" s="390"/>
      <c r="WB37" s="390"/>
      <c r="WC37" s="390"/>
      <c r="WD37" s="390"/>
      <c r="WE37" s="390"/>
      <c r="WF37" s="390"/>
      <c r="WG37" s="390"/>
      <c r="WH37" s="390"/>
      <c r="WI37" s="390"/>
      <c r="WJ37" s="390"/>
      <c r="WK37" s="390"/>
      <c r="WL37" s="390"/>
      <c r="WM37" s="390"/>
      <c r="WN37" s="390"/>
      <c r="WO37" s="390"/>
      <c r="WP37" s="390"/>
      <c r="WQ37" s="390"/>
      <c r="WR37" s="390"/>
      <c r="WS37" s="390"/>
      <c r="WT37" s="390"/>
      <c r="WU37" s="390"/>
      <c r="WV37" s="390"/>
      <c r="WW37" s="390"/>
      <c r="WX37" s="390"/>
      <c r="WY37" s="390"/>
      <c r="WZ37" s="390"/>
      <c r="XA37" s="390"/>
      <c r="XB37" s="390"/>
      <c r="XC37" s="390"/>
      <c r="XD37" s="390"/>
      <c r="XE37" s="390"/>
      <c r="XF37" s="390"/>
      <c r="XG37" s="389"/>
    </row>
    <row r="38" spans="1:631" s="400" customFormat="1">
      <c r="A38" s="389"/>
      <c r="B38" s="526" t="s">
        <v>206</v>
      </c>
      <c r="C38" s="513" t="s">
        <v>247</v>
      </c>
      <c r="D38" s="513">
        <v>25</v>
      </c>
      <c r="E38" s="329">
        <f t="shared" si="17"/>
        <v>3.775476136495412E-2</v>
      </c>
      <c r="F38" s="509" t="s">
        <v>0</v>
      </c>
      <c r="G38" s="640">
        <v>2866</v>
      </c>
      <c r="H38" s="510">
        <v>1.68</v>
      </c>
      <c r="I38" s="578">
        <v>2.75</v>
      </c>
      <c r="J38" s="578">
        <v>2.75</v>
      </c>
      <c r="K38" s="393">
        <f t="shared" si="5"/>
        <v>0</v>
      </c>
      <c r="L38" s="394">
        <f t="shared" si="1"/>
        <v>4814.88</v>
      </c>
      <c r="M38" s="853">
        <v>2844.6051551375954</v>
      </c>
      <c r="N38" s="393">
        <v>1576.3000000000002</v>
      </c>
      <c r="O38" s="395">
        <f t="shared" si="6"/>
        <v>9457.7999999999993</v>
      </c>
      <c r="P38" s="395">
        <f t="shared" si="2"/>
        <v>0</v>
      </c>
      <c r="Q38" s="395">
        <f t="shared" si="7"/>
        <v>7881.5</v>
      </c>
      <c r="R38" s="395"/>
      <c r="S38" s="396">
        <f t="shared" si="8"/>
        <v>12302.405155137594</v>
      </c>
      <c r="T38" s="395">
        <f t="shared" si="9"/>
        <v>10726.105155137595</v>
      </c>
      <c r="U38" s="827">
        <v>0</v>
      </c>
      <c r="V38" s="396">
        <f t="shared" si="10"/>
        <v>11412.249680090532</v>
      </c>
      <c r="W38" s="395">
        <f t="shared" si="11"/>
        <v>9950.0047821313492</v>
      </c>
      <c r="X38" s="395">
        <f t="shared" si="12"/>
        <v>0</v>
      </c>
      <c r="Y38" s="397">
        <f t="shared" si="18"/>
        <v>1.9836782179541714</v>
      </c>
      <c r="Z38" s="396">
        <f t="shared" si="4"/>
        <v>9551.1725780631805</v>
      </c>
      <c r="AA38" s="398">
        <f t="shared" si="15"/>
        <v>0.83692285445926318</v>
      </c>
      <c r="AB38" s="399">
        <f t="shared" si="16"/>
        <v>1.0559080187315237</v>
      </c>
      <c r="AC38" s="398">
        <v>0.91014917868754064</v>
      </c>
      <c r="AD38" s="398">
        <v>1.0011640965562947</v>
      </c>
      <c r="AE38" s="390"/>
      <c r="AF38" s="390"/>
      <c r="AG38" s="390"/>
      <c r="AH38" s="390"/>
      <c r="AI38" s="390"/>
      <c r="AJ38" s="390"/>
      <c r="AK38" s="390"/>
      <c r="AL38" s="390"/>
      <c r="AM38" s="390"/>
      <c r="AN38" s="390"/>
      <c r="AO38" s="390"/>
      <c r="AP38" s="390"/>
      <c r="AQ38" s="390"/>
      <c r="AR38" s="390"/>
      <c r="AS38" s="390"/>
      <c r="AT38" s="390"/>
      <c r="AU38" s="390"/>
      <c r="AV38" s="390"/>
      <c r="AW38" s="390"/>
      <c r="AX38" s="390"/>
      <c r="AY38" s="390"/>
      <c r="AZ38" s="390"/>
      <c r="BA38" s="390"/>
      <c r="BB38" s="390"/>
      <c r="BC38" s="390"/>
      <c r="BD38" s="390"/>
      <c r="BE38" s="390"/>
      <c r="BF38" s="390"/>
      <c r="BG38" s="390"/>
      <c r="BH38" s="390"/>
      <c r="BI38" s="390"/>
      <c r="BJ38" s="390"/>
      <c r="BK38" s="390"/>
      <c r="BL38" s="390"/>
      <c r="BM38" s="390"/>
      <c r="BN38" s="390"/>
      <c r="BO38" s="390"/>
      <c r="BP38" s="390"/>
      <c r="BQ38" s="390"/>
      <c r="BR38" s="390"/>
      <c r="BS38" s="390"/>
      <c r="BT38" s="390"/>
      <c r="BU38" s="390"/>
      <c r="BV38" s="390"/>
      <c r="BW38" s="390"/>
      <c r="BX38" s="390"/>
      <c r="BY38" s="390"/>
      <c r="BZ38" s="390"/>
      <c r="CA38" s="390"/>
      <c r="CB38" s="390"/>
      <c r="CC38" s="390"/>
      <c r="CD38" s="390"/>
      <c r="CE38" s="390"/>
      <c r="CF38" s="390"/>
      <c r="CG38" s="390"/>
      <c r="CH38" s="390"/>
      <c r="CI38" s="390"/>
      <c r="CJ38" s="390"/>
      <c r="CK38" s="390"/>
      <c r="CL38" s="390"/>
      <c r="CM38" s="390"/>
      <c r="CN38" s="390"/>
      <c r="CO38" s="390"/>
      <c r="CP38" s="390"/>
      <c r="CQ38" s="390"/>
      <c r="CR38" s="390"/>
      <c r="CS38" s="390"/>
      <c r="CT38" s="390"/>
      <c r="CU38" s="390"/>
      <c r="CV38" s="390"/>
      <c r="CW38" s="390"/>
      <c r="CX38" s="390"/>
      <c r="CY38" s="390"/>
      <c r="CZ38" s="390"/>
      <c r="DA38" s="390"/>
      <c r="DB38" s="390"/>
      <c r="DC38" s="390"/>
      <c r="DD38" s="390"/>
      <c r="DE38" s="390"/>
      <c r="DF38" s="390"/>
      <c r="DG38" s="390"/>
      <c r="DH38" s="390"/>
      <c r="DI38" s="390"/>
      <c r="DJ38" s="390"/>
      <c r="DK38" s="390"/>
      <c r="DL38" s="390"/>
      <c r="DM38" s="390"/>
      <c r="DN38" s="390"/>
      <c r="DO38" s="390"/>
      <c r="DP38" s="390"/>
      <c r="DQ38" s="390"/>
      <c r="DR38" s="390"/>
      <c r="DS38" s="390"/>
      <c r="DT38" s="390"/>
      <c r="DU38" s="390"/>
      <c r="DV38" s="390"/>
      <c r="DW38" s="390"/>
      <c r="DX38" s="390"/>
      <c r="DY38" s="390"/>
      <c r="DZ38" s="390"/>
      <c r="EA38" s="390"/>
      <c r="EB38" s="390"/>
      <c r="EC38" s="390"/>
      <c r="ED38" s="390"/>
      <c r="EE38" s="390"/>
      <c r="EF38" s="390"/>
      <c r="EG38" s="390"/>
      <c r="EH38" s="390"/>
      <c r="EI38" s="390"/>
      <c r="EJ38" s="390"/>
      <c r="EK38" s="390"/>
      <c r="EL38" s="390"/>
      <c r="EM38" s="390"/>
      <c r="EN38" s="390"/>
      <c r="EO38" s="390"/>
      <c r="EP38" s="390"/>
      <c r="EQ38" s="390"/>
      <c r="ER38" s="390"/>
      <c r="ES38" s="390"/>
      <c r="ET38" s="390"/>
      <c r="EU38" s="390"/>
      <c r="EV38" s="390"/>
      <c r="EW38" s="390"/>
      <c r="EX38" s="390"/>
      <c r="EY38" s="390"/>
      <c r="EZ38" s="390"/>
      <c r="FA38" s="390"/>
      <c r="FB38" s="390"/>
      <c r="FC38" s="390"/>
      <c r="FD38" s="390"/>
      <c r="FE38" s="390"/>
      <c r="FF38" s="390"/>
      <c r="FG38" s="390"/>
      <c r="FH38" s="390"/>
      <c r="FI38" s="390"/>
      <c r="FJ38" s="390"/>
      <c r="FK38" s="390"/>
      <c r="FL38" s="390"/>
      <c r="FM38" s="390"/>
      <c r="FN38" s="390"/>
      <c r="FO38" s="390"/>
      <c r="FP38" s="390"/>
      <c r="FQ38" s="390"/>
      <c r="FR38" s="390"/>
      <c r="FS38" s="390"/>
      <c r="FT38" s="390"/>
      <c r="FU38" s="390"/>
      <c r="FV38" s="390"/>
      <c r="FW38" s="390"/>
      <c r="FX38" s="390"/>
      <c r="FY38" s="390"/>
      <c r="FZ38" s="390"/>
      <c r="GA38" s="390"/>
      <c r="GB38" s="390"/>
      <c r="GC38" s="390"/>
      <c r="GD38" s="390"/>
      <c r="GE38" s="390"/>
      <c r="GF38" s="390"/>
      <c r="GG38" s="390"/>
      <c r="GH38" s="390"/>
      <c r="GI38" s="390"/>
      <c r="GJ38" s="390"/>
      <c r="GK38" s="390"/>
      <c r="GL38" s="390"/>
      <c r="GM38" s="390"/>
      <c r="GN38" s="390"/>
      <c r="GO38" s="390"/>
      <c r="GP38" s="390"/>
      <c r="GQ38" s="390"/>
      <c r="GR38" s="390"/>
      <c r="GS38" s="390"/>
      <c r="GT38" s="390"/>
      <c r="GU38" s="390"/>
      <c r="GV38" s="390"/>
      <c r="GW38" s="390"/>
      <c r="GX38" s="390"/>
      <c r="GY38" s="390"/>
      <c r="GZ38" s="390"/>
      <c r="HA38" s="390"/>
      <c r="HB38" s="390"/>
      <c r="HC38" s="390"/>
      <c r="HD38" s="390"/>
      <c r="HE38" s="390"/>
      <c r="HF38" s="390"/>
      <c r="HG38" s="390"/>
      <c r="HH38" s="390"/>
      <c r="HI38" s="390"/>
      <c r="HJ38" s="390"/>
      <c r="HK38" s="390"/>
      <c r="HL38" s="390"/>
      <c r="HM38" s="390"/>
      <c r="HN38" s="390"/>
      <c r="HO38" s="390"/>
      <c r="HP38" s="390"/>
      <c r="HQ38" s="390"/>
      <c r="HR38" s="390"/>
      <c r="HS38" s="390"/>
      <c r="HT38" s="390"/>
      <c r="HU38" s="390"/>
      <c r="HV38" s="390"/>
      <c r="HW38" s="390"/>
      <c r="HX38" s="390"/>
      <c r="HY38" s="390"/>
      <c r="HZ38" s="390"/>
      <c r="IA38" s="390"/>
      <c r="IB38" s="390"/>
      <c r="IC38" s="390"/>
      <c r="ID38" s="390"/>
      <c r="IE38" s="390"/>
      <c r="IF38" s="390"/>
      <c r="IG38" s="390"/>
      <c r="IH38" s="390"/>
      <c r="II38" s="390"/>
      <c r="IJ38" s="390"/>
      <c r="IK38" s="390"/>
      <c r="IL38" s="390"/>
      <c r="IM38" s="390"/>
      <c r="IN38" s="390"/>
      <c r="IO38" s="390"/>
      <c r="IP38" s="390"/>
      <c r="IQ38" s="390"/>
      <c r="IR38" s="390"/>
      <c r="IS38" s="390"/>
      <c r="IT38" s="390"/>
      <c r="IU38" s="390"/>
      <c r="IV38" s="390"/>
      <c r="IW38" s="390"/>
      <c r="IX38" s="390"/>
      <c r="IY38" s="390"/>
      <c r="IZ38" s="390"/>
      <c r="JA38" s="390"/>
      <c r="JB38" s="390"/>
      <c r="JC38" s="390"/>
      <c r="JD38" s="390"/>
      <c r="JE38" s="390"/>
      <c r="JF38" s="390"/>
      <c r="JG38" s="390"/>
      <c r="JH38" s="390"/>
      <c r="JI38" s="390"/>
      <c r="JJ38" s="390"/>
      <c r="JK38" s="390"/>
      <c r="JL38" s="390"/>
      <c r="JM38" s="390"/>
      <c r="JN38" s="390"/>
      <c r="JO38" s="390"/>
      <c r="JP38" s="390"/>
      <c r="JQ38" s="390"/>
      <c r="JR38" s="390"/>
      <c r="JS38" s="390"/>
      <c r="JT38" s="390"/>
      <c r="JU38" s="390"/>
      <c r="JV38" s="390"/>
      <c r="JW38" s="390"/>
      <c r="JX38" s="390"/>
      <c r="JY38" s="390"/>
      <c r="JZ38" s="390"/>
      <c r="KA38" s="390"/>
      <c r="KB38" s="390"/>
      <c r="KC38" s="390"/>
      <c r="KD38" s="390"/>
      <c r="KE38" s="390"/>
      <c r="KF38" s="390"/>
      <c r="KG38" s="390"/>
      <c r="KH38" s="390"/>
      <c r="KI38" s="390"/>
      <c r="KJ38" s="390"/>
      <c r="KK38" s="390"/>
      <c r="KL38" s="390"/>
      <c r="KM38" s="390"/>
      <c r="KN38" s="390"/>
      <c r="KO38" s="390"/>
      <c r="KP38" s="390"/>
      <c r="KQ38" s="390"/>
      <c r="KR38" s="390"/>
      <c r="KS38" s="390"/>
      <c r="KT38" s="390"/>
      <c r="KU38" s="390"/>
      <c r="KV38" s="390"/>
      <c r="KW38" s="390"/>
      <c r="KX38" s="390"/>
      <c r="KY38" s="390"/>
      <c r="KZ38" s="390"/>
      <c r="LA38" s="390"/>
      <c r="LB38" s="390"/>
      <c r="LC38" s="390"/>
      <c r="LD38" s="390"/>
      <c r="LE38" s="390"/>
      <c r="LF38" s="390"/>
      <c r="LG38" s="390"/>
      <c r="LH38" s="390"/>
      <c r="LI38" s="390"/>
      <c r="LJ38" s="390"/>
      <c r="LK38" s="390"/>
      <c r="LL38" s="390"/>
      <c r="LM38" s="390"/>
      <c r="LN38" s="390"/>
      <c r="LO38" s="390"/>
      <c r="LP38" s="390"/>
      <c r="LQ38" s="390"/>
      <c r="LR38" s="390"/>
      <c r="LS38" s="390"/>
      <c r="LT38" s="390"/>
      <c r="LU38" s="390"/>
      <c r="LV38" s="390"/>
      <c r="LW38" s="390"/>
      <c r="LX38" s="390"/>
      <c r="LY38" s="390"/>
      <c r="LZ38" s="390"/>
      <c r="MA38" s="390"/>
      <c r="MB38" s="390"/>
      <c r="MC38" s="390"/>
      <c r="MD38" s="390"/>
      <c r="ME38" s="390"/>
      <c r="MF38" s="390"/>
      <c r="MG38" s="390"/>
      <c r="MH38" s="390"/>
      <c r="MI38" s="390"/>
      <c r="MJ38" s="390"/>
      <c r="MK38" s="390"/>
      <c r="ML38" s="390"/>
      <c r="MM38" s="390"/>
      <c r="MN38" s="390"/>
      <c r="MO38" s="390"/>
      <c r="MP38" s="390"/>
      <c r="MQ38" s="390"/>
      <c r="MR38" s="390"/>
      <c r="MS38" s="390"/>
      <c r="MT38" s="390"/>
      <c r="MU38" s="390"/>
      <c r="MV38" s="390"/>
      <c r="MW38" s="390"/>
      <c r="MX38" s="390"/>
      <c r="MY38" s="390"/>
      <c r="MZ38" s="390"/>
      <c r="NA38" s="390"/>
      <c r="NB38" s="390"/>
      <c r="NC38" s="390"/>
      <c r="ND38" s="390"/>
      <c r="NE38" s="390"/>
      <c r="NF38" s="390"/>
      <c r="NG38" s="390"/>
      <c r="NH38" s="390"/>
      <c r="NI38" s="390"/>
      <c r="NJ38" s="390"/>
      <c r="NK38" s="390"/>
      <c r="NL38" s="390"/>
      <c r="NM38" s="390"/>
      <c r="NN38" s="390"/>
      <c r="NO38" s="390"/>
      <c r="NP38" s="390"/>
      <c r="NQ38" s="390"/>
      <c r="NR38" s="390"/>
      <c r="NS38" s="390"/>
      <c r="NT38" s="390"/>
      <c r="NU38" s="390"/>
      <c r="NV38" s="390"/>
      <c r="NW38" s="390"/>
      <c r="NX38" s="390"/>
      <c r="NY38" s="390"/>
      <c r="NZ38" s="390"/>
      <c r="OA38" s="390"/>
      <c r="OB38" s="390"/>
      <c r="OC38" s="390"/>
      <c r="OD38" s="390"/>
      <c r="OE38" s="390"/>
      <c r="OF38" s="390"/>
      <c r="OG38" s="390"/>
      <c r="OH38" s="390"/>
      <c r="OI38" s="390"/>
      <c r="OJ38" s="390"/>
      <c r="OK38" s="390"/>
      <c r="OL38" s="390"/>
      <c r="OM38" s="390"/>
      <c r="ON38" s="390"/>
      <c r="OO38" s="390"/>
      <c r="OP38" s="390"/>
      <c r="OQ38" s="390"/>
      <c r="OR38" s="390"/>
      <c r="OS38" s="390"/>
      <c r="OT38" s="390"/>
      <c r="OU38" s="390"/>
      <c r="OV38" s="390"/>
      <c r="OW38" s="390"/>
      <c r="OX38" s="390"/>
      <c r="OY38" s="390"/>
      <c r="OZ38" s="390"/>
      <c r="PA38" s="390"/>
      <c r="PB38" s="390"/>
      <c r="PC38" s="390"/>
      <c r="PD38" s="390"/>
      <c r="PE38" s="390"/>
      <c r="PF38" s="390"/>
      <c r="PG38" s="390"/>
      <c r="PH38" s="390"/>
      <c r="PI38" s="390"/>
      <c r="PJ38" s="390"/>
      <c r="PK38" s="390"/>
      <c r="PL38" s="390"/>
      <c r="PM38" s="390"/>
      <c r="PN38" s="390"/>
      <c r="PO38" s="390"/>
      <c r="PP38" s="390"/>
      <c r="PQ38" s="390"/>
      <c r="PR38" s="390"/>
      <c r="PS38" s="390"/>
      <c r="PT38" s="390"/>
      <c r="PU38" s="390"/>
      <c r="PV38" s="390"/>
      <c r="PW38" s="390"/>
      <c r="PX38" s="390"/>
      <c r="PY38" s="390"/>
      <c r="PZ38" s="390"/>
      <c r="QA38" s="390"/>
      <c r="QB38" s="390"/>
      <c r="QC38" s="390"/>
      <c r="QD38" s="390"/>
      <c r="QE38" s="390"/>
      <c r="QF38" s="390"/>
      <c r="QG38" s="390"/>
      <c r="QH38" s="390"/>
      <c r="QI38" s="390"/>
      <c r="QJ38" s="390"/>
      <c r="QK38" s="390"/>
      <c r="QL38" s="390"/>
      <c r="QM38" s="390"/>
      <c r="QN38" s="390"/>
      <c r="QO38" s="390"/>
      <c r="QP38" s="390"/>
      <c r="QQ38" s="390"/>
      <c r="QR38" s="390"/>
      <c r="QS38" s="390"/>
      <c r="QT38" s="390"/>
      <c r="QU38" s="390"/>
      <c r="QV38" s="390"/>
      <c r="QW38" s="390"/>
      <c r="QX38" s="390"/>
      <c r="QY38" s="390"/>
      <c r="QZ38" s="390"/>
      <c r="RA38" s="390"/>
      <c r="RB38" s="390"/>
      <c r="RC38" s="390"/>
      <c r="RD38" s="390"/>
      <c r="RE38" s="390"/>
      <c r="RF38" s="390"/>
      <c r="RG38" s="390"/>
      <c r="RH38" s="390"/>
      <c r="RI38" s="390"/>
      <c r="RJ38" s="390"/>
      <c r="RK38" s="390"/>
      <c r="RL38" s="390"/>
      <c r="RM38" s="390"/>
      <c r="RN38" s="390"/>
      <c r="RO38" s="390"/>
      <c r="RP38" s="390"/>
      <c r="RQ38" s="390"/>
      <c r="RR38" s="390"/>
      <c r="RS38" s="390"/>
      <c r="RT38" s="390"/>
      <c r="RU38" s="390"/>
      <c r="RV38" s="390"/>
      <c r="RW38" s="390"/>
      <c r="RX38" s="390"/>
      <c r="RY38" s="390"/>
      <c r="RZ38" s="390"/>
      <c r="SA38" s="390"/>
      <c r="SB38" s="390"/>
      <c r="SC38" s="390"/>
      <c r="SD38" s="390"/>
      <c r="SE38" s="390"/>
      <c r="SF38" s="390"/>
      <c r="SG38" s="390"/>
      <c r="SH38" s="390"/>
      <c r="SI38" s="390"/>
      <c r="SJ38" s="390"/>
      <c r="SK38" s="390"/>
      <c r="SL38" s="390"/>
      <c r="SM38" s="390"/>
      <c r="SN38" s="390"/>
      <c r="SO38" s="390"/>
      <c r="SP38" s="390"/>
      <c r="SQ38" s="390"/>
      <c r="SR38" s="390"/>
      <c r="SS38" s="390"/>
      <c r="ST38" s="390"/>
      <c r="SU38" s="390"/>
      <c r="SV38" s="390"/>
      <c r="SW38" s="390"/>
      <c r="SX38" s="390"/>
      <c r="SY38" s="390"/>
      <c r="SZ38" s="390"/>
      <c r="TA38" s="390"/>
      <c r="TB38" s="390"/>
      <c r="TC38" s="390"/>
      <c r="TD38" s="390"/>
      <c r="TE38" s="390"/>
      <c r="TF38" s="390"/>
      <c r="TG38" s="390"/>
      <c r="TH38" s="390"/>
      <c r="TI38" s="390"/>
      <c r="TJ38" s="390"/>
      <c r="TK38" s="390"/>
      <c r="TL38" s="390"/>
      <c r="TM38" s="390"/>
      <c r="TN38" s="390"/>
      <c r="TO38" s="390"/>
      <c r="TP38" s="390"/>
      <c r="TQ38" s="390"/>
      <c r="TR38" s="390"/>
      <c r="TS38" s="390"/>
      <c r="TT38" s="390"/>
      <c r="TU38" s="390"/>
      <c r="TV38" s="390"/>
      <c r="TW38" s="390"/>
      <c r="TX38" s="390"/>
      <c r="TY38" s="390"/>
      <c r="TZ38" s="390"/>
      <c r="UA38" s="390"/>
      <c r="UB38" s="390"/>
      <c r="UC38" s="390"/>
      <c r="UD38" s="390"/>
      <c r="UE38" s="390"/>
      <c r="UF38" s="390"/>
      <c r="UG38" s="390"/>
      <c r="UH38" s="390"/>
      <c r="UI38" s="390"/>
      <c r="UJ38" s="390"/>
      <c r="UK38" s="390"/>
      <c r="UL38" s="390"/>
      <c r="UM38" s="390"/>
      <c r="UN38" s="390"/>
      <c r="UO38" s="390"/>
      <c r="UP38" s="390"/>
      <c r="UQ38" s="390"/>
      <c r="UR38" s="390"/>
      <c r="US38" s="390"/>
      <c r="UT38" s="390"/>
      <c r="UU38" s="390"/>
      <c r="UV38" s="390"/>
      <c r="UW38" s="390"/>
      <c r="UX38" s="390"/>
      <c r="UY38" s="390"/>
      <c r="UZ38" s="390"/>
      <c r="VA38" s="390"/>
      <c r="VB38" s="390"/>
      <c r="VC38" s="390"/>
      <c r="VD38" s="390"/>
      <c r="VE38" s="390"/>
      <c r="VF38" s="390"/>
      <c r="VG38" s="390"/>
      <c r="VH38" s="390"/>
      <c r="VI38" s="390"/>
      <c r="VJ38" s="390"/>
      <c r="VK38" s="390"/>
      <c r="VL38" s="390"/>
      <c r="VM38" s="390"/>
      <c r="VN38" s="390"/>
      <c r="VO38" s="390"/>
      <c r="VP38" s="390"/>
      <c r="VQ38" s="390"/>
      <c r="VR38" s="390"/>
      <c r="VS38" s="390"/>
      <c r="VT38" s="390"/>
      <c r="VU38" s="390"/>
      <c r="VV38" s="390"/>
      <c r="VW38" s="390"/>
      <c r="VX38" s="390"/>
      <c r="VY38" s="390"/>
      <c r="VZ38" s="390"/>
      <c r="WA38" s="390"/>
      <c r="WB38" s="390"/>
      <c r="WC38" s="390"/>
      <c r="WD38" s="390"/>
      <c r="WE38" s="390"/>
      <c r="WF38" s="390"/>
      <c r="WG38" s="390"/>
      <c r="WH38" s="390"/>
      <c r="WI38" s="390"/>
      <c r="WJ38" s="390"/>
      <c r="WK38" s="390"/>
      <c r="WL38" s="390"/>
      <c r="WM38" s="390"/>
      <c r="WN38" s="390"/>
      <c r="WO38" s="390"/>
      <c r="WP38" s="390"/>
      <c r="WQ38" s="390"/>
      <c r="WR38" s="390"/>
      <c r="WS38" s="390"/>
      <c r="WT38" s="390"/>
      <c r="WU38" s="390"/>
      <c r="WV38" s="390"/>
      <c r="WW38" s="390"/>
      <c r="WX38" s="390"/>
      <c r="WY38" s="390"/>
      <c r="WZ38" s="390"/>
      <c r="XA38" s="390"/>
      <c r="XB38" s="390"/>
      <c r="XC38" s="390"/>
      <c r="XD38" s="390"/>
      <c r="XE38" s="390"/>
      <c r="XF38" s="390"/>
      <c r="XG38" s="389"/>
    </row>
    <row r="39" spans="1:631" s="400" customFormat="1">
      <c r="A39" s="389"/>
      <c r="B39" s="526" t="s">
        <v>206</v>
      </c>
      <c r="C39" s="513" t="s">
        <v>248</v>
      </c>
      <c r="D39" s="513">
        <v>30</v>
      </c>
      <c r="E39" s="329">
        <f t="shared" si="17"/>
        <v>0.23120246537475117</v>
      </c>
      <c r="F39" s="509" t="s">
        <v>0</v>
      </c>
      <c r="G39" s="640">
        <v>13804</v>
      </c>
      <c r="H39" s="511">
        <v>1.78</v>
      </c>
      <c r="I39" s="578">
        <v>2.75</v>
      </c>
      <c r="J39" s="578">
        <v>2.75</v>
      </c>
      <c r="K39" s="393">
        <f t="shared" si="5"/>
        <v>0</v>
      </c>
      <c r="L39" s="394">
        <f t="shared" si="1"/>
        <v>24571.119999999999</v>
      </c>
      <c r="M39" s="853">
        <v>49.730859355552369</v>
      </c>
      <c r="N39" s="393">
        <v>7592.2000000000007</v>
      </c>
      <c r="O39" s="395">
        <f t="shared" si="6"/>
        <v>45553.2</v>
      </c>
      <c r="P39" s="395">
        <f t="shared" si="2"/>
        <v>0</v>
      </c>
      <c r="Q39" s="395">
        <f t="shared" si="7"/>
        <v>37961</v>
      </c>
      <c r="R39" s="395"/>
      <c r="S39" s="396">
        <f t="shared" si="8"/>
        <v>45602.930859355547</v>
      </c>
      <c r="T39" s="395">
        <f t="shared" si="9"/>
        <v>38010.73085935555</v>
      </c>
      <c r="U39" s="831">
        <v>2.7619390344973307E-2</v>
      </c>
      <c r="V39" s="396">
        <f t="shared" si="10"/>
        <v>42303.275379736129</v>
      </c>
      <c r="W39" s="395">
        <f t="shared" si="11"/>
        <v>35260.418236878984</v>
      </c>
      <c r="X39" s="395">
        <f t="shared" si="12"/>
        <v>4374.398878953185</v>
      </c>
      <c r="Y39" s="397">
        <f t="shared" si="18"/>
        <v>2.20675238842336</v>
      </c>
      <c r="Z39" s="396">
        <f t="shared" si="4"/>
        <v>54222.377746236984</v>
      </c>
      <c r="AA39" s="398">
        <f t="shared" si="15"/>
        <v>1.28175365286751</v>
      </c>
      <c r="AB39" s="399">
        <f t="shared" si="16"/>
        <v>1.8156056451099092</v>
      </c>
      <c r="AC39" s="398">
        <v>1.0662641997991564</v>
      </c>
      <c r="AD39" s="398">
        <v>1.2943670634855995</v>
      </c>
      <c r="AE39" s="390"/>
      <c r="AF39" s="390"/>
      <c r="AG39" s="390"/>
      <c r="AH39" s="390"/>
      <c r="AI39" s="390"/>
      <c r="AJ39" s="390"/>
      <c r="AK39" s="390"/>
      <c r="AL39" s="390"/>
      <c r="AM39" s="390"/>
      <c r="AN39" s="390"/>
      <c r="AO39" s="390"/>
      <c r="AP39" s="390"/>
      <c r="AQ39" s="390"/>
      <c r="AR39" s="390"/>
      <c r="AS39" s="390"/>
      <c r="AT39" s="390"/>
      <c r="AU39" s="390"/>
      <c r="AV39" s="390"/>
      <c r="AW39" s="390"/>
      <c r="AX39" s="390"/>
      <c r="AY39" s="390"/>
      <c r="AZ39" s="390"/>
      <c r="BA39" s="390"/>
      <c r="BB39" s="390"/>
      <c r="BC39" s="390"/>
      <c r="BD39" s="390"/>
      <c r="BE39" s="390"/>
      <c r="BF39" s="390"/>
      <c r="BG39" s="390"/>
      <c r="BH39" s="390"/>
      <c r="BI39" s="390"/>
      <c r="BJ39" s="390"/>
      <c r="BK39" s="390"/>
      <c r="BL39" s="390"/>
      <c r="BM39" s="390"/>
      <c r="BN39" s="390"/>
      <c r="BO39" s="390"/>
      <c r="BP39" s="390"/>
      <c r="BQ39" s="390"/>
      <c r="BR39" s="390"/>
      <c r="BS39" s="390"/>
      <c r="BT39" s="390"/>
      <c r="BU39" s="390"/>
      <c r="BV39" s="390"/>
      <c r="BW39" s="390"/>
      <c r="BX39" s="390"/>
      <c r="BY39" s="390"/>
      <c r="BZ39" s="390"/>
      <c r="CA39" s="390"/>
      <c r="CB39" s="390"/>
      <c r="CC39" s="390"/>
      <c r="CD39" s="390"/>
      <c r="CE39" s="390"/>
      <c r="CF39" s="390"/>
      <c r="CG39" s="390"/>
      <c r="CH39" s="390"/>
      <c r="CI39" s="390"/>
      <c r="CJ39" s="390"/>
      <c r="CK39" s="390"/>
      <c r="CL39" s="390"/>
      <c r="CM39" s="390"/>
      <c r="CN39" s="390"/>
      <c r="CO39" s="390"/>
      <c r="CP39" s="390"/>
      <c r="CQ39" s="390"/>
      <c r="CR39" s="390"/>
      <c r="CS39" s="390"/>
      <c r="CT39" s="390"/>
      <c r="CU39" s="390"/>
      <c r="CV39" s="390"/>
      <c r="CW39" s="390"/>
      <c r="CX39" s="390"/>
      <c r="CY39" s="390"/>
      <c r="CZ39" s="390"/>
      <c r="DA39" s="390"/>
      <c r="DB39" s="390"/>
      <c r="DC39" s="390"/>
      <c r="DD39" s="390"/>
      <c r="DE39" s="390"/>
      <c r="DF39" s="390"/>
      <c r="DG39" s="390"/>
      <c r="DH39" s="390"/>
      <c r="DI39" s="390"/>
      <c r="DJ39" s="390"/>
      <c r="DK39" s="390"/>
      <c r="DL39" s="390"/>
      <c r="DM39" s="390"/>
      <c r="DN39" s="390"/>
      <c r="DO39" s="390"/>
      <c r="DP39" s="390"/>
      <c r="DQ39" s="390"/>
      <c r="DR39" s="390"/>
      <c r="DS39" s="390"/>
      <c r="DT39" s="390"/>
      <c r="DU39" s="390"/>
      <c r="DV39" s="390"/>
      <c r="DW39" s="390"/>
      <c r="DX39" s="390"/>
      <c r="DY39" s="390"/>
      <c r="DZ39" s="390"/>
      <c r="EA39" s="390"/>
      <c r="EB39" s="390"/>
      <c r="EC39" s="390"/>
      <c r="ED39" s="390"/>
      <c r="EE39" s="390"/>
      <c r="EF39" s="390"/>
      <c r="EG39" s="390"/>
      <c r="EH39" s="390"/>
      <c r="EI39" s="390"/>
      <c r="EJ39" s="390"/>
      <c r="EK39" s="390"/>
      <c r="EL39" s="390"/>
      <c r="EM39" s="390"/>
      <c r="EN39" s="390"/>
      <c r="EO39" s="390"/>
      <c r="EP39" s="390"/>
      <c r="EQ39" s="390"/>
      <c r="ER39" s="390"/>
      <c r="ES39" s="390"/>
      <c r="ET39" s="390"/>
      <c r="EU39" s="390"/>
      <c r="EV39" s="390"/>
      <c r="EW39" s="390"/>
      <c r="EX39" s="390"/>
      <c r="EY39" s="390"/>
      <c r="EZ39" s="390"/>
      <c r="FA39" s="390"/>
      <c r="FB39" s="390"/>
      <c r="FC39" s="390"/>
      <c r="FD39" s="390"/>
      <c r="FE39" s="390"/>
      <c r="FF39" s="390"/>
      <c r="FG39" s="390"/>
      <c r="FH39" s="390"/>
      <c r="FI39" s="390"/>
      <c r="FJ39" s="390"/>
      <c r="FK39" s="390"/>
      <c r="FL39" s="390"/>
      <c r="FM39" s="390"/>
      <c r="FN39" s="390"/>
      <c r="FO39" s="390"/>
      <c r="FP39" s="390"/>
      <c r="FQ39" s="390"/>
      <c r="FR39" s="390"/>
      <c r="FS39" s="390"/>
      <c r="FT39" s="390"/>
      <c r="FU39" s="390"/>
      <c r="FV39" s="390"/>
      <c r="FW39" s="390"/>
      <c r="FX39" s="390"/>
      <c r="FY39" s="390"/>
      <c r="FZ39" s="390"/>
      <c r="GA39" s="390"/>
      <c r="GB39" s="390"/>
      <c r="GC39" s="390"/>
      <c r="GD39" s="390"/>
      <c r="GE39" s="390"/>
      <c r="GF39" s="390"/>
      <c r="GG39" s="390"/>
      <c r="GH39" s="390"/>
      <c r="GI39" s="390"/>
      <c r="GJ39" s="390"/>
      <c r="GK39" s="390"/>
      <c r="GL39" s="390"/>
      <c r="GM39" s="390"/>
      <c r="GN39" s="390"/>
      <c r="GO39" s="390"/>
      <c r="GP39" s="390"/>
      <c r="GQ39" s="390"/>
      <c r="GR39" s="390"/>
      <c r="GS39" s="390"/>
      <c r="GT39" s="390"/>
      <c r="GU39" s="390"/>
      <c r="GV39" s="390"/>
      <c r="GW39" s="390"/>
      <c r="GX39" s="390"/>
      <c r="GY39" s="390"/>
      <c r="GZ39" s="390"/>
      <c r="HA39" s="390"/>
      <c r="HB39" s="390"/>
      <c r="HC39" s="390"/>
      <c r="HD39" s="390"/>
      <c r="HE39" s="390"/>
      <c r="HF39" s="390"/>
      <c r="HG39" s="390"/>
      <c r="HH39" s="390"/>
      <c r="HI39" s="390"/>
      <c r="HJ39" s="390"/>
      <c r="HK39" s="390"/>
      <c r="HL39" s="390"/>
      <c r="HM39" s="390"/>
      <c r="HN39" s="390"/>
      <c r="HO39" s="390"/>
      <c r="HP39" s="390"/>
      <c r="HQ39" s="390"/>
      <c r="HR39" s="390"/>
      <c r="HS39" s="390"/>
      <c r="HT39" s="390"/>
      <c r="HU39" s="390"/>
      <c r="HV39" s="390"/>
      <c r="HW39" s="390"/>
      <c r="HX39" s="390"/>
      <c r="HY39" s="390"/>
      <c r="HZ39" s="390"/>
      <c r="IA39" s="390"/>
      <c r="IB39" s="390"/>
      <c r="IC39" s="390"/>
      <c r="ID39" s="390"/>
      <c r="IE39" s="390"/>
      <c r="IF39" s="390"/>
      <c r="IG39" s="390"/>
      <c r="IH39" s="390"/>
      <c r="II39" s="390"/>
      <c r="IJ39" s="390"/>
      <c r="IK39" s="390"/>
      <c r="IL39" s="390"/>
      <c r="IM39" s="390"/>
      <c r="IN39" s="390"/>
      <c r="IO39" s="390"/>
      <c r="IP39" s="390"/>
      <c r="IQ39" s="390"/>
      <c r="IR39" s="390"/>
      <c r="IS39" s="390"/>
      <c r="IT39" s="390"/>
      <c r="IU39" s="390"/>
      <c r="IV39" s="390"/>
      <c r="IW39" s="390"/>
      <c r="IX39" s="390"/>
      <c r="IY39" s="390"/>
      <c r="IZ39" s="390"/>
      <c r="JA39" s="390"/>
      <c r="JB39" s="390"/>
      <c r="JC39" s="390"/>
      <c r="JD39" s="390"/>
      <c r="JE39" s="390"/>
      <c r="JF39" s="390"/>
      <c r="JG39" s="390"/>
      <c r="JH39" s="390"/>
      <c r="JI39" s="390"/>
      <c r="JJ39" s="390"/>
      <c r="JK39" s="390"/>
      <c r="JL39" s="390"/>
      <c r="JM39" s="390"/>
      <c r="JN39" s="390"/>
      <c r="JO39" s="390"/>
      <c r="JP39" s="390"/>
      <c r="JQ39" s="390"/>
      <c r="JR39" s="390"/>
      <c r="JS39" s="390"/>
      <c r="JT39" s="390"/>
      <c r="JU39" s="390"/>
      <c r="JV39" s="390"/>
      <c r="JW39" s="390"/>
      <c r="JX39" s="390"/>
      <c r="JY39" s="390"/>
      <c r="JZ39" s="390"/>
      <c r="KA39" s="390"/>
      <c r="KB39" s="390"/>
      <c r="KC39" s="390"/>
      <c r="KD39" s="390"/>
      <c r="KE39" s="390"/>
      <c r="KF39" s="390"/>
      <c r="KG39" s="390"/>
      <c r="KH39" s="390"/>
      <c r="KI39" s="390"/>
      <c r="KJ39" s="390"/>
      <c r="KK39" s="390"/>
      <c r="KL39" s="390"/>
      <c r="KM39" s="390"/>
      <c r="KN39" s="390"/>
      <c r="KO39" s="390"/>
      <c r="KP39" s="390"/>
      <c r="KQ39" s="390"/>
      <c r="KR39" s="390"/>
      <c r="KS39" s="390"/>
      <c r="KT39" s="390"/>
      <c r="KU39" s="390"/>
      <c r="KV39" s="390"/>
      <c r="KW39" s="390"/>
      <c r="KX39" s="390"/>
      <c r="KY39" s="390"/>
      <c r="KZ39" s="390"/>
      <c r="LA39" s="390"/>
      <c r="LB39" s="390"/>
      <c r="LC39" s="390"/>
      <c r="LD39" s="390"/>
      <c r="LE39" s="390"/>
      <c r="LF39" s="390"/>
      <c r="LG39" s="390"/>
      <c r="LH39" s="390"/>
      <c r="LI39" s="390"/>
      <c r="LJ39" s="390"/>
      <c r="LK39" s="390"/>
      <c r="LL39" s="390"/>
      <c r="LM39" s="390"/>
      <c r="LN39" s="390"/>
      <c r="LO39" s="390"/>
      <c r="LP39" s="390"/>
      <c r="LQ39" s="390"/>
      <c r="LR39" s="390"/>
      <c r="LS39" s="390"/>
      <c r="LT39" s="390"/>
      <c r="LU39" s="390"/>
      <c r="LV39" s="390"/>
      <c r="LW39" s="390"/>
      <c r="LX39" s="390"/>
      <c r="LY39" s="390"/>
      <c r="LZ39" s="390"/>
      <c r="MA39" s="390"/>
      <c r="MB39" s="390"/>
      <c r="MC39" s="390"/>
      <c r="MD39" s="390"/>
      <c r="ME39" s="390"/>
      <c r="MF39" s="390"/>
      <c r="MG39" s="390"/>
      <c r="MH39" s="390"/>
      <c r="MI39" s="390"/>
      <c r="MJ39" s="390"/>
      <c r="MK39" s="390"/>
      <c r="ML39" s="390"/>
      <c r="MM39" s="390"/>
      <c r="MN39" s="390"/>
      <c r="MO39" s="390"/>
      <c r="MP39" s="390"/>
      <c r="MQ39" s="390"/>
      <c r="MR39" s="390"/>
      <c r="MS39" s="390"/>
      <c r="MT39" s="390"/>
      <c r="MU39" s="390"/>
      <c r="MV39" s="390"/>
      <c r="MW39" s="390"/>
      <c r="MX39" s="390"/>
      <c r="MY39" s="390"/>
      <c r="MZ39" s="390"/>
      <c r="NA39" s="390"/>
      <c r="NB39" s="390"/>
      <c r="NC39" s="390"/>
      <c r="ND39" s="390"/>
      <c r="NE39" s="390"/>
      <c r="NF39" s="390"/>
      <c r="NG39" s="390"/>
      <c r="NH39" s="390"/>
      <c r="NI39" s="390"/>
      <c r="NJ39" s="390"/>
      <c r="NK39" s="390"/>
      <c r="NL39" s="390"/>
      <c r="NM39" s="390"/>
      <c r="NN39" s="390"/>
      <c r="NO39" s="390"/>
      <c r="NP39" s="390"/>
      <c r="NQ39" s="390"/>
      <c r="NR39" s="390"/>
      <c r="NS39" s="390"/>
      <c r="NT39" s="390"/>
      <c r="NU39" s="390"/>
      <c r="NV39" s="390"/>
      <c r="NW39" s="390"/>
      <c r="NX39" s="390"/>
      <c r="NY39" s="390"/>
      <c r="NZ39" s="390"/>
      <c r="OA39" s="390"/>
      <c r="OB39" s="390"/>
      <c r="OC39" s="390"/>
      <c r="OD39" s="390"/>
      <c r="OE39" s="390"/>
      <c r="OF39" s="390"/>
      <c r="OG39" s="390"/>
      <c r="OH39" s="390"/>
      <c r="OI39" s="390"/>
      <c r="OJ39" s="390"/>
      <c r="OK39" s="390"/>
      <c r="OL39" s="390"/>
      <c r="OM39" s="390"/>
      <c r="ON39" s="390"/>
      <c r="OO39" s="390"/>
      <c r="OP39" s="390"/>
      <c r="OQ39" s="390"/>
      <c r="OR39" s="390"/>
      <c r="OS39" s="390"/>
      <c r="OT39" s="390"/>
      <c r="OU39" s="390"/>
      <c r="OV39" s="390"/>
      <c r="OW39" s="390"/>
      <c r="OX39" s="390"/>
      <c r="OY39" s="390"/>
      <c r="OZ39" s="390"/>
      <c r="PA39" s="390"/>
      <c r="PB39" s="390"/>
      <c r="PC39" s="390"/>
      <c r="PD39" s="390"/>
      <c r="PE39" s="390"/>
      <c r="PF39" s="390"/>
      <c r="PG39" s="390"/>
      <c r="PH39" s="390"/>
      <c r="PI39" s="390"/>
      <c r="PJ39" s="390"/>
      <c r="PK39" s="390"/>
      <c r="PL39" s="390"/>
      <c r="PM39" s="390"/>
      <c r="PN39" s="390"/>
      <c r="PO39" s="390"/>
      <c r="PP39" s="390"/>
      <c r="PQ39" s="390"/>
      <c r="PR39" s="390"/>
      <c r="PS39" s="390"/>
      <c r="PT39" s="390"/>
      <c r="PU39" s="390"/>
      <c r="PV39" s="390"/>
      <c r="PW39" s="390"/>
      <c r="PX39" s="390"/>
      <c r="PY39" s="390"/>
      <c r="PZ39" s="390"/>
      <c r="QA39" s="390"/>
      <c r="QB39" s="390"/>
      <c r="QC39" s="390"/>
      <c r="QD39" s="390"/>
      <c r="QE39" s="390"/>
      <c r="QF39" s="390"/>
      <c r="QG39" s="390"/>
      <c r="QH39" s="390"/>
      <c r="QI39" s="390"/>
      <c r="QJ39" s="390"/>
      <c r="QK39" s="390"/>
      <c r="QL39" s="390"/>
      <c r="QM39" s="390"/>
      <c r="QN39" s="390"/>
      <c r="QO39" s="390"/>
      <c r="QP39" s="390"/>
      <c r="QQ39" s="390"/>
      <c r="QR39" s="390"/>
      <c r="QS39" s="390"/>
      <c r="QT39" s="390"/>
      <c r="QU39" s="390"/>
      <c r="QV39" s="390"/>
      <c r="QW39" s="390"/>
      <c r="QX39" s="390"/>
      <c r="QY39" s="390"/>
      <c r="QZ39" s="390"/>
      <c r="RA39" s="390"/>
      <c r="RB39" s="390"/>
      <c r="RC39" s="390"/>
      <c r="RD39" s="390"/>
      <c r="RE39" s="390"/>
      <c r="RF39" s="390"/>
      <c r="RG39" s="390"/>
      <c r="RH39" s="390"/>
      <c r="RI39" s="390"/>
      <c r="RJ39" s="390"/>
      <c r="RK39" s="390"/>
      <c r="RL39" s="390"/>
      <c r="RM39" s="390"/>
      <c r="RN39" s="390"/>
      <c r="RO39" s="390"/>
      <c r="RP39" s="390"/>
      <c r="RQ39" s="390"/>
      <c r="RR39" s="390"/>
      <c r="RS39" s="390"/>
      <c r="RT39" s="390"/>
      <c r="RU39" s="390"/>
      <c r="RV39" s="390"/>
      <c r="RW39" s="390"/>
      <c r="RX39" s="390"/>
      <c r="RY39" s="390"/>
      <c r="RZ39" s="390"/>
      <c r="SA39" s="390"/>
      <c r="SB39" s="390"/>
      <c r="SC39" s="390"/>
      <c r="SD39" s="390"/>
      <c r="SE39" s="390"/>
      <c r="SF39" s="390"/>
      <c r="SG39" s="390"/>
      <c r="SH39" s="390"/>
      <c r="SI39" s="390"/>
      <c r="SJ39" s="390"/>
      <c r="SK39" s="390"/>
      <c r="SL39" s="390"/>
      <c r="SM39" s="390"/>
      <c r="SN39" s="390"/>
      <c r="SO39" s="390"/>
      <c r="SP39" s="390"/>
      <c r="SQ39" s="390"/>
      <c r="SR39" s="390"/>
      <c r="SS39" s="390"/>
      <c r="ST39" s="390"/>
      <c r="SU39" s="390"/>
      <c r="SV39" s="390"/>
      <c r="SW39" s="390"/>
      <c r="SX39" s="390"/>
      <c r="SY39" s="390"/>
      <c r="SZ39" s="390"/>
      <c r="TA39" s="390"/>
      <c r="TB39" s="390"/>
      <c r="TC39" s="390"/>
      <c r="TD39" s="390"/>
      <c r="TE39" s="390"/>
      <c r="TF39" s="390"/>
      <c r="TG39" s="390"/>
      <c r="TH39" s="390"/>
      <c r="TI39" s="390"/>
      <c r="TJ39" s="390"/>
      <c r="TK39" s="390"/>
      <c r="TL39" s="390"/>
      <c r="TM39" s="390"/>
      <c r="TN39" s="390"/>
      <c r="TO39" s="390"/>
      <c r="TP39" s="390"/>
      <c r="TQ39" s="390"/>
      <c r="TR39" s="390"/>
      <c r="TS39" s="390"/>
      <c r="TT39" s="390"/>
      <c r="TU39" s="390"/>
      <c r="TV39" s="390"/>
      <c r="TW39" s="390"/>
      <c r="TX39" s="390"/>
      <c r="TY39" s="390"/>
      <c r="TZ39" s="390"/>
      <c r="UA39" s="390"/>
      <c r="UB39" s="390"/>
      <c r="UC39" s="390"/>
      <c r="UD39" s="390"/>
      <c r="UE39" s="390"/>
      <c r="UF39" s="390"/>
      <c r="UG39" s="390"/>
      <c r="UH39" s="390"/>
      <c r="UI39" s="390"/>
      <c r="UJ39" s="390"/>
      <c r="UK39" s="390"/>
      <c r="UL39" s="390"/>
      <c r="UM39" s="390"/>
      <c r="UN39" s="390"/>
      <c r="UO39" s="390"/>
      <c r="UP39" s="390"/>
      <c r="UQ39" s="390"/>
      <c r="UR39" s="390"/>
      <c r="US39" s="390"/>
      <c r="UT39" s="390"/>
      <c r="UU39" s="390"/>
      <c r="UV39" s="390"/>
      <c r="UW39" s="390"/>
      <c r="UX39" s="390"/>
      <c r="UY39" s="390"/>
      <c r="UZ39" s="390"/>
      <c r="VA39" s="390"/>
      <c r="VB39" s="390"/>
      <c r="VC39" s="390"/>
      <c r="VD39" s="390"/>
      <c r="VE39" s="390"/>
      <c r="VF39" s="390"/>
      <c r="VG39" s="390"/>
      <c r="VH39" s="390"/>
      <c r="VI39" s="390"/>
      <c r="VJ39" s="390"/>
      <c r="VK39" s="390"/>
      <c r="VL39" s="390"/>
      <c r="VM39" s="390"/>
      <c r="VN39" s="390"/>
      <c r="VO39" s="390"/>
      <c r="VP39" s="390"/>
      <c r="VQ39" s="390"/>
      <c r="VR39" s="390"/>
      <c r="VS39" s="390"/>
      <c r="VT39" s="390"/>
      <c r="VU39" s="390"/>
      <c r="VV39" s="390"/>
      <c r="VW39" s="390"/>
      <c r="VX39" s="390"/>
      <c r="VY39" s="390"/>
      <c r="VZ39" s="390"/>
      <c r="WA39" s="390"/>
      <c r="WB39" s="390"/>
      <c r="WC39" s="390"/>
      <c r="WD39" s="390"/>
      <c r="WE39" s="390"/>
      <c r="WF39" s="390"/>
      <c r="WG39" s="390"/>
      <c r="WH39" s="390"/>
      <c r="WI39" s="390"/>
      <c r="WJ39" s="390"/>
      <c r="WK39" s="390"/>
      <c r="WL39" s="390"/>
      <c r="WM39" s="390"/>
      <c r="WN39" s="390"/>
      <c r="WO39" s="390"/>
      <c r="WP39" s="390"/>
      <c r="WQ39" s="390"/>
      <c r="WR39" s="390"/>
      <c r="WS39" s="390"/>
      <c r="WT39" s="390"/>
      <c r="WU39" s="390"/>
      <c r="WV39" s="390"/>
      <c r="WW39" s="390"/>
      <c r="WX39" s="390"/>
      <c r="WY39" s="390"/>
      <c r="WZ39" s="390"/>
      <c r="XA39" s="390"/>
      <c r="XB39" s="390"/>
      <c r="XC39" s="390"/>
      <c r="XD39" s="390"/>
      <c r="XE39" s="390"/>
      <c r="XF39" s="390"/>
      <c r="XG39" s="389"/>
    </row>
    <row r="40" spans="1:631" s="400" customFormat="1">
      <c r="A40" s="389"/>
      <c r="B40" s="526" t="s">
        <v>206</v>
      </c>
      <c r="C40" s="513" t="s">
        <v>249</v>
      </c>
      <c r="D40" s="513">
        <v>10</v>
      </c>
      <c r="E40" s="329">
        <f t="shared" si="17"/>
        <v>0</v>
      </c>
      <c r="F40" s="509" t="s">
        <v>30</v>
      </c>
      <c r="G40" s="640">
        <v>0</v>
      </c>
      <c r="H40" s="510">
        <v>139</v>
      </c>
      <c r="I40" s="578">
        <v>40.5</v>
      </c>
      <c r="J40" s="578">
        <v>40.5</v>
      </c>
      <c r="K40" s="393">
        <f t="shared" si="5"/>
        <v>0</v>
      </c>
      <c r="L40" s="394">
        <f t="shared" si="1"/>
        <v>0</v>
      </c>
      <c r="M40" s="853">
        <v>49.730859355552369</v>
      </c>
      <c r="N40" s="393">
        <v>0</v>
      </c>
      <c r="O40" s="395">
        <f t="shared" si="6"/>
        <v>0</v>
      </c>
      <c r="P40" s="395">
        <f t="shared" si="2"/>
        <v>0</v>
      </c>
      <c r="Q40" s="395">
        <f t="shared" si="7"/>
        <v>0</v>
      </c>
      <c r="R40" s="395"/>
      <c r="S40" s="396">
        <f t="shared" si="8"/>
        <v>49.730859355552369</v>
      </c>
      <c r="T40" s="395">
        <f t="shared" si="9"/>
        <v>49.730859355552369</v>
      </c>
      <c r="U40" s="831">
        <v>11.4</v>
      </c>
      <c r="V40" s="396">
        <f t="shared" si="10"/>
        <v>46.132522593276775</v>
      </c>
      <c r="W40" s="395">
        <f t="shared" si="11"/>
        <v>46.132522593276775</v>
      </c>
      <c r="X40" s="395">
        <f t="shared" si="12"/>
        <v>0</v>
      </c>
      <c r="Y40" s="397">
        <f t="shared" si="18"/>
        <v>0</v>
      </c>
      <c r="Z40" s="396">
        <f t="shared" si="4"/>
        <v>0</v>
      </c>
      <c r="AA40" s="398">
        <f t="shared" si="15"/>
        <v>0</v>
      </c>
      <c r="AB40" s="399">
        <f t="shared" si="16"/>
        <v>0</v>
      </c>
      <c r="AC40" s="398" t="s">
        <v>480</v>
      </c>
      <c r="AD40" s="398" t="s">
        <v>480</v>
      </c>
      <c r="AE40" s="390"/>
      <c r="AF40" s="390"/>
      <c r="AG40" s="390"/>
      <c r="AH40" s="390"/>
      <c r="AI40" s="390"/>
      <c r="AJ40" s="390"/>
      <c r="AK40" s="390"/>
      <c r="AL40" s="390"/>
      <c r="AM40" s="390"/>
      <c r="AN40" s="390"/>
      <c r="AO40" s="390"/>
      <c r="AP40" s="390"/>
      <c r="AQ40" s="390"/>
      <c r="AR40" s="390"/>
      <c r="AS40" s="390"/>
      <c r="AT40" s="390"/>
      <c r="AU40" s="390"/>
      <c r="AV40" s="390"/>
      <c r="AW40" s="390"/>
      <c r="AX40" s="390"/>
      <c r="AY40" s="390"/>
      <c r="AZ40" s="390"/>
      <c r="BA40" s="390"/>
      <c r="BB40" s="390"/>
      <c r="BC40" s="390"/>
      <c r="BD40" s="390"/>
      <c r="BE40" s="390"/>
      <c r="BF40" s="390"/>
      <c r="BG40" s="390"/>
      <c r="BH40" s="390"/>
      <c r="BI40" s="390"/>
      <c r="BJ40" s="390"/>
      <c r="BK40" s="390"/>
      <c r="BL40" s="390"/>
      <c r="BM40" s="390"/>
      <c r="BN40" s="390"/>
      <c r="BO40" s="390"/>
      <c r="BP40" s="390"/>
      <c r="BQ40" s="390"/>
      <c r="BR40" s="390"/>
      <c r="BS40" s="390"/>
      <c r="BT40" s="390"/>
      <c r="BU40" s="390"/>
      <c r="BV40" s="390"/>
      <c r="BW40" s="390"/>
      <c r="BX40" s="390"/>
      <c r="BY40" s="390"/>
      <c r="BZ40" s="390"/>
      <c r="CA40" s="390"/>
      <c r="CB40" s="390"/>
      <c r="CC40" s="390"/>
      <c r="CD40" s="390"/>
      <c r="CE40" s="390"/>
      <c r="CF40" s="390"/>
      <c r="CG40" s="390"/>
      <c r="CH40" s="390"/>
      <c r="CI40" s="390"/>
      <c r="CJ40" s="390"/>
      <c r="CK40" s="390"/>
      <c r="CL40" s="390"/>
      <c r="CM40" s="390"/>
      <c r="CN40" s="390"/>
      <c r="CO40" s="390"/>
      <c r="CP40" s="390"/>
      <c r="CQ40" s="390"/>
      <c r="CR40" s="390"/>
      <c r="CS40" s="390"/>
      <c r="CT40" s="390"/>
      <c r="CU40" s="390"/>
      <c r="CV40" s="390"/>
      <c r="CW40" s="390"/>
      <c r="CX40" s="390"/>
      <c r="CY40" s="390"/>
      <c r="CZ40" s="390"/>
      <c r="DA40" s="390"/>
      <c r="DB40" s="390"/>
      <c r="DC40" s="390"/>
      <c r="DD40" s="390"/>
      <c r="DE40" s="390"/>
      <c r="DF40" s="390"/>
      <c r="DG40" s="390"/>
      <c r="DH40" s="390"/>
      <c r="DI40" s="390"/>
      <c r="DJ40" s="390"/>
      <c r="DK40" s="390"/>
      <c r="DL40" s="390"/>
      <c r="DM40" s="390"/>
      <c r="DN40" s="390"/>
      <c r="DO40" s="390"/>
      <c r="DP40" s="390"/>
      <c r="DQ40" s="390"/>
      <c r="DR40" s="390"/>
      <c r="DS40" s="390"/>
      <c r="DT40" s="390"/>
      <c r="DU40" s="390"/>
      <c r="DV40" s="390"/>
      <c r="DW40" s="390"/>
      <c r="DX40" s="390"/>
      <c r="DY40" s="390"/>
      <c r="DZ40" s="390"/>
      <c r="EA40" s="390"/>
      <c r="EB40" s="390"/>
      <c r="EC40" s="390"/>
      <c r="ED40" s="390"/>
      <c r="EE40" s="390"/>
      <c r="EF40" s="390"/>
      <c r="EG40" s="390"/>
      <c r="EH40" s="390"/>
      <c r="EI40" s="390"/>
      <c r="EJ40" s="390"/>
      <c r="EK40" s="390"/>
      <c r="EL40" s="390"/>
      <c r="EM40" s="390"/>
      <c r="EN40" s="390"/>
      <c r="EO40" s="390"/>
      <c r="EP40" s="390"/>
      <c r="EQ40" s="390"/>
      <c r="ER40" s="390"/>
      <c r="ES40" s="390"/>
      <c r="ET40" s="390"/>
      <c r="EU40" s="390"/>
      <c r="EV40" s="390"/>
      <c r="EW40" s="390"/>
      <c r="EX40" s="390"/>
      <c r="EY40" s="390"/>
      <c r="EZ40" s="390"/>
      <c r="FA40" s="390"/>
      <c r="FB40" s="390"/>
      <c r="FC40" s="390"/>
      <c r="FD40" s="390"/>
      <c r="FE40" s="390"/>
      <c r="FF40" s="390"/>
      <c r="FG40" s="390"/>
      <c r="FH40" s="390"/>
      <c r="FI40" s="390"/>
      <c r="FJ40" s="390"/>
      <c r="FK40" s="390"/>
      <c r="FL40" s="390"/>
      <c r="FM40" s="390"/>
      <c r="FN40" s="390"/>
      <c r="FO40" s="390"/>
      <c r="FP40" s="390"/>
      <c r="FQ40" s="390"/>
      <c r="FR40" s="390"/>
      <c r="FS40" s="390"/>
      <c r="FT40" s="390"/>
      <c r="FU40" s="390"/>
      <c r="FV40" s="390"/>
      <c r="FW40" s="390"/>
      <c r="FX40" s="390"/>
      <c r="FY40" s="390"/>
      <c r="FZ40" s="390"/>
      <c r="GA40" s="390"/>
      <c r="GB40" s="390"/>
      <c r="GC40" s="390"/>
      <c r="GD40" s="390"/>
      <c r="GE40" s="390"/>
      <c r="GF40" s="390"/>
      <c r="GG40" s="390"/>
      <c r="GH40" s="390"/>
      <c r="GI40" s="390"/>
      <c r="GJ40" s="390"/>
      <c r="GK40" s="390"/>
      <c r="GL40" s="390"/>
      <c r="GM40" s="390"/>
      <c r="GN40" s="390"/>
      <c r="GO40" s="390"/>
      <c r="GP40" s="390"/>
      <c r="GQ40" s="390"/>
      <c r="GR40" s="390"/>
      <c r="GS40" s="390"/>
      <c r="GT40" s="390"/>
      <c r="GU40" s="390"/>
      <c r="GV40" s="390"/>
      <c r="GW40" s="390"/>
      <c r="GX40" s="390"/>
      <c r="GY40" s="390"/>
      <c r="GZ40" s="390"/>
      <c r="HA40" s="390"/>
      <c r="HB40" s="390"/>
      <c r="HC40" s="390"/>
      <c r="HD40" s="390"/>
      <c r="HE40" s="390"/>
      <c r="HF40" s="390"/>
      <c r="HG40" s="390"/>
      <c r="HH40" s="390"/>
      <c r="HI40" s="390"/>
      <c r="HJ40" s="390"/>
      <c r="HK40" s="390"/>
      <c r="HL40" s="390"/>
      <c r="HM40" s="390"/>
      <c r="HN40" s="390"/>
      <c r="HO40" s="390"/>
      <c r="HP40" s="390"/>
      <c r="HQ40" s="390"/>
      <c r="HR40" s="390"/>
      <c r="HS40" s="390"/>
      <c r="HT40" s="390"/>
      <c r="HU40" s="390"/>
      <c r="HV40" s="390"/>
      <c r="HW40" s="390"/>
      <c r="HX40" s="390"/>
      <c r="HY40" s="390"/>
      <c r="HZ40" s="390"/>
      <c r="IA40" s="390"/>
      <c r="IB40" s="390"/>
      <c r="IC40" s="390"/>
      <c r="ID40" s="390"/>
      <c r="IE40" s="390"/>
      <c r="IF40" s="390"/>
      <c r="IG40" s="390"/>
      <c r="IH40" s="390"/>
      <c r="II40" s="390"/>
      <c r="IJ40" s="390"/>
      <c r="IK40" s="390"/>
      <c r="IL40" s="390"/>
      <c r="IM40" s="390"/>
      <c r="IN40" s="390"/>
      <c r="IO40" s="390"/>
      <c r="IP40" s="390"/>
      <c r="IQ40" s="390"/>
      <c r="IR40" s="390"/>
      <c r="IS40" s="390"/>
      <c r="IT40" s="390"/>
      <c r="IU40" s="390"/>
      <c r="IV40" s="390"/>
      <c r="IW40" s="390"/>
      <c r="IX40" s="390"/>
      <c r="IY40" s="390"/>
      <c r="IZ40" s="390"/>
      <c r="JA40" s="390"/>
      <c r="JB40" s="390"/>
      <c r="JC40" s="390"/>
      <c r="JD40" s="390"/>
      <c r="JE40" s="390"/>
      <c r="JF40" s="390"/>
      <c r="JG40" s="390"/>
      <c r="JH40" s="390"/>
      <c r="JI40" s="390"/>
      <c r="JJ40" s="390"/>
      <c r="JK40" s="390"/>
      <c r="JL40" s="390"/>
      <c r="JM40" s="390"/>
      <c r="JN40" s="390"/>
      <c r="JO40" s="390"/>
      <c r="JP40" s="390"/>
      <c r="JQ40" s="390"/>
      <c r="JR40" s="390"/>
      <c r="JS40" s="390"/>
      <c r="JT40" s="390"/>
      <c r="JU40" s="390"/>
      <c r="JV40" s="390"/>
      <c r="JW40" s="390"/>
      <c r="JX40" s="390"/>
      <c r="JY40" s="390"/>
      <c r="JZ40" s="390"/>
      <c r="KA40" s="390"/>
      <c r="KB40" s="390"/>
      <c r="KC40" s="390"/>
      <c r="KD40" s="390"/>
      <c r="KE40" s="390"/>
      <c r="KF40" s="390"/>
      <c r="KG40" s="390"/>
      <c r="KH40" s="390"/>
      <c r="KI40" s="390"/>
      <c r="KJ40" s="390"/>
      <c r="KK40" s="390"/>
      <c r="KL40" s="390"/>
      <c r="KM40" s="390"/>
      <c r="KN40" s="390"/>
      <c r="KO40" s="390"/>
      <c r="KP40" s="390"/>
      <c r="KQ40" s="390"/>
      <c r="KR40" s="390"/>
      <c r="KS40" s="390"/>
      <c r="KT40" s="390"/>
      <c r="KU40" s="390"/>
      <c r="KV40" s="390"/>
      <c r="KW40" s="390"/>
      <c r="KX40" s="390"/>
      <c r="KY40" s="390"/>
      <c r="KZ40" s="390"/>
      <c r="LA40" s="390"/>
      <c r="LB40" s="390"/>
      <c r="LC40" s="390"/>
      <c r="LD40" s="390"/>
      <c r="LE40" s="390"/>
      <c r="LF40" s="390"/>
      <c r="LG40" s="390"/>
      <c r="LH40" s="390"/>
      <c r="LI40" s="390"/>
      <c r="LJ40" s="390"/>
      <c r="LK40" s="390"/>
      <c r="LL40" s="390"/>
      <c r="LM40" s="390"/>
      <c r="LN40" s="390"/>
      <c r="LO40" s="390"/>
      <c r="LP40" s="390"/>
      <c r="LQ40" s="390"/>
      <c r="LR40" s="390"/>
      <c r="LS40" s="390"/>
      <c r="LT40" s="390"/>
      <c r="LU40" s="390"/>
      <c r="LV40" s="390"/>
      <c r="LW40" s="390"/>
      <c r="LX40" s="390"/>
      <c r="LY40" s="390"/>
      <c r="LZ40" s="390"/>
      <c r="MA40" s="390"/>
      <c r="MB40" s="390"/>
      <c r="MC40" s="390"/>
      <c r="MD40" s="390"/>
      <c r="ME40" s="390"/>
      <c r="MF40" s="390"/>
      <c r="MG40" s="390"/>
      <c r="MH40" s="390"/>
      <c r="MI40" s="390"/>
      <c r="MJ40" s="390"/>
      <c r="MK40" s="390"/>
      <c r="ML40" s="390"/>
      <c r="MM40" s="390"/>
      <c r="MN40" s="390"/>
      <c r="MO40" s="390"/>
      <c r="MP40" s="390"/>
      <c r="MQ40" s="390"/>
      <c r="MR40" s="390"/>
      <c r="MS40" s="390"/>
      <c r="MT40" s="390"/>
      <c r="MU40" s="390"/>
      <c r="MV40" s="390"/>
      <c r="MW40" s="390"/>
      <c r="MX40" s="390"/>
      <c r="MY40" s="390"/>
      <c r="MZ40" s="390"/>
      <c r="NA40" s="390"/>
      <c r="NB40" s="390"/>
      <c r="NC40" s="390"/>
      <c r="ND40" s="390"/>
      <c r="NE40" s="390"/>
      <c r="NF40" s="390"/>
      <c r="NG40" s="390"/>
      <c r="NH40" s="390"/>
      <c r="NI40" s="390"/>
      <c r="NJ40" s="390"/>
      <c r="NK40" s="390"/>
      <c r="NL40" s="390"/>
      <c r="NM40" s="390"/>
      <c r="NN40" s="390"/>
      <c r="NO40" s="390"/>
      <c r="NP40" s="390"/>
      <c r="NQ40" s="390"/>
      <c r="NR40" s="390"/>
      <c r="NS40" s="390"/>
      <c r="NT40" s="390"/>
      <c r="NU40" s="390"/>
      <c r="NV40" s="390"/>
      <c r="NW40" s="390"/>
      <c r="NX40" s="390"/>
      <c r="NY40" s="390"/>
      <c r="NZ40" s="390"/>
      <c r="OA40" s="390"/>
      <c r="OB40" s="390"/>
      <c r="OC40" s="390"/>
      <c r="OD40" s="390"/>
      <c r="OE40" s="390"/>
      <c r="OF40" s="390"/>
      <c r="OG40" s="390"/>
      <c r="OH40" s="390"/>
      <c r="OI40" s="390"/>
      <c r="OJ40" s="390"/>
      <c r="OK40" s="390"/>
      <c r="OL40" s="390"/>
      <c r="OM40" s="390"/>
      <c r="ON40" s="390"/>
      <c r="OO40" s="390"/>
      <c r="OP40" s="390"/>
      <c r="OQ40" s="390"/>
      <c r="OR40" s="390"/>
      <c r="OS40" s="390"/>
      <c r="OT40" s="390"/>
      <c r="OU40" s="390"/>
      <c r="OV40" s="390"/>
      <c r="OW40" s="390"/>
      <c r="OX40" s="390"/>
      <c r="OY40" s="390"/>
      <c r="OZ40" s="390"/>
      <c r="PA40" s="390"/>
      <c r="PB40" s="390"/>
      <c r="PC40" s="390"/>
      <c r="PD40" s="390"/>
      <c r="PE40" s="390"/>
      <c r="PF40" s="390"/>
      <c r="PG40" s="390"/>
      <c r="PH40" s="390"/>
      <c r="PI40" s="390"/>
      <c r="PJ40" s="390"/>
      <c r="PK40" s="390"/>
      <c r="PL40" s="390"/>
      <c r="PM40" s="390"/>
      <c r="PN40" s="390"/>
      <c r="PO40" s="390"/>
      <c r="PP40" s="390"/>
      <c r="PQ40" s="390"/>
      <c r="PR40" s="390"/>
      <c r="PS40" s="390"/>
      <c r="PT40" s="390"/>
      <c r="PU40" s="390"/>
      <c r="PV40" s="390"/>
      <c r="PW40" s="390"/>
      <c r="PX40" s="390"/>
      <c r="PY40" s="390"/>
      <c r="PZ40" s="390"/>
      <c r="QA40" s="390"/>
      <c r="QB40" s="390"/>
      <c r="QC40" s="390"/>
      <c r="QD40" s="390"/>
      <c r="QE40" s="390"/>
      <c r="QF40" s="390"/>
      <c r="QG40" s="390"/>
      <c r="QH40" s="390"/>
      <c r="QI40" s="390"/>
      <c r="QJ40" s="390"/>
      <c r="QK40" s="390"/>
      <c r="QL40" s="390"/>
      <c r="QM40" s="390"/>
      <c r="QN40" s="390"/>
      <c r="QO40" s="390"/>
      <c r="QP40" s="390"/>
      <c r="QQ40" s="390"/>
      <c r="QR40" s="390"/>
      <c r="QS40" s="390"/>
      <c r="QT40" s="390"/>
      <c r="QU40" s="390"/>
      <c r="QV40" s="390"/>
      <c r="QW40" s="390"/>
      <c r="QX40" s="390"/>
      <c r="QY40" s="390"/>
      <c r="QZ40" s="390"/>
      <c r="RA40" s="390"/>
      <c r="RB40" s="390"/>
      <c r="RC40" s="390"/>
      <c r="RD40" s="390"/>
      <c r="RE40" s="390"/>
      <c r="RF40" s="390"/>
      <c r="RG40" s="390"/>
      <c r="RH40" s="390"/>
      <c r="RI40" s="390"/>
      <c r="RJ40" s="390"/>
      <c r="RK40" s="390"/>
      <c r="RL40" s="390"/>
      <c r="RM40" s="390"/>
      <c r="RN40" s="390"/>
      <c r="RO40" s="390"/>
      <c r="RP40" s="390"/>
      <c r="RQ40" s="390"/>
      <c r="RR40" s="390"/>
      <c r="RS40" s="390"/>
      <c r="RT40" s="390"/>
      <c r="RU40" s="390"/>
      <c r="RV40" s="390"/>
      <c r="RW40" s="390"/>
      <c r="RX40" s="390"/>
      <c r="RY40" s="390"/>
      <c r="RZ40" s="390"/>
      <c r="SA40" s="390"/>
      <c r="SB40" s="390"/>
      <c r="SC40" s="390"/>
      <c r="SD40" s="390"/>
      <c r="SE40" s="390"/>
      <c r="SF40" s="390"/>
      <c r="SG40" s="390"/>
      <c r="SH40" s="390"/>
      <c r="SI40" s="390"/>
      <c r="SJ40" s="390"/>
      <c r="SK40" s="390"/>
      <c r="SL40" s="390"/>
      <c r="SM40" s="390"/>
      <c r="SN40" s="390"/>
      <c r="SO40" s="390"/>
      <c r="SP40" s="390"/>
      <c r="SQ40" s="390"/>
      <c r="SR40" s="390"/>
      <c r="SS40" s="390"/>
      <c r="ST40" s="390"/>
      <c r="SU40" s="390"/>
      <c r="SV40" s="390"/>
      <c r="SW40" s="390"/>
      <c r="SX40" s="390"/>
      <c r="SY40" s="390"/>
      <c r="SZ40" s="390"/>
      <c r="TA40" s="390"/>
      <c r="TB40" s="390"/>
      <c r="TC40" s="390"/>
      <c r="TD40" s="390"/>
      <c r="TE40" s="390"/>
      <c r="TF40" s="390"/>
      <c r="TG40" s="390"/>
      <c r="TH40" s="390"/>
      <c r="TI40" s="390"/>
      <c r="TJ40" s="390"/>
      <c r="TK40" s="390"/>
      <c r="TL40" s="390"/>
      <c r="TM40" s="390"/>
      <c r="TN40" s="390"/>
      <c r="TO40" s="390"/>
      <c r="TP40" s="390"/>
      <c r="TQ40" s="390"/>
      <c r="TR40" s="390"/>
      <c r="TS40" s="390"/>
      <c r="TT40" s="390"/>
      <c r="TU40" s="390"/>
      <c r="TV40" s="390"/>
      <c r="TW40" s="390"/>
      <c r="TX40" s="390"/>
      <c r="TY40" s="390"/>
      <c r="TZ40" s="390"/>
      <c r="UA40" s="390"/>
      <c r="UB40" s="390"/>
      <c r="UC40" s="390"/>
      <c r="UD40" s="390"/>
      <c r="UE40" s="390"/>
      <c r="UF40" s="390"/>
      <c r="UG40" s="390"/>
      <c r="UH40" s="390"/>
      <c r="UI40" s="390"/>
      <c r="UJ40" s="390"/>
      <c r="UK40" s="390"/>
      <c r="UL40" s="390"/>
      <c r="UM40" s="390"/>
      <c r="UN40" s="390"/>
      <c r="UO40" s="390"/>
      <c r="UP40" s="390"/>
      <c r="UQ40" s="390"/>
      <c r="UR40" s="390"/>
      <c r="US40" s="390"/>
      <c r="UT40" s="390"/>
      <c r="UU40" s="390"/>
      <c r="UV40" s="390"/>
      <c r="UW40" s="390"/>
      <c r="UX40" s="390"/>
      <c r="UY40" s="390"/>
      <c r="UZ40" s="390"/>
      <c r="VA40" s="390"/>
      <c r="VB40" s="390"/>
      <c r="VC40" s="390"/>
      <c r="VD40" s="390"/>
      <c r="VE40" s="390"/>
      <c r="VF40" s="390"/>
      <c r="VG40" s="390"/>
      <c r="VH40" s="390"/>
      <c r="VI40" s="390"/>
      <c r="VJ40" s="390"/>
      <c r="VK40" s="390"/>
      <c r="VL40" s="390"/>
      <c r="VM40" s="390"/>
      <c r="VN40" s="390"/>
      <c r="VO40" s="390"/>
      <c r="VP40" s="390"/>
      <c r="VQ40" s="390"/>
      <c r="VR40" s="390"/>
      <c r="VS40" s="390"/>
      <c r="VT40" s="390"/>
      <c r="VU40" s="390"/>
      <c r="VV40" s="390"/>
      <c r="VW40" s="390"/>
      <c r="VX40" s="390"/>
      <c r="VY40" s="390"/>
      <c r="VZ40" s="390"/>
      <c r="WA40" s="390"/>
      <c r="WB40" s="390"/>
      <c r="WC40" s="390"/>
      <c r="WD40" s="390"/>
      <c r="WE40" s="390"/>
      <c r="WF40" s="390"/>
      <c r="WG40" s="390"/>
      <c r="WH40" s="390"/>
      <c r="WI40" s="390"/>
      <c r="WJ40" s="390"/>
      <c r="WK40" s="390"/>
      <c r="WL40" s="390"/>
      <c r="WM40" s="390"/>
      <c r="WN40" s="390"/>
      <c r="WO40" s="390"/>
      <c r="WP40" s="390"/>
      <c r="WQ40" s="390"/>
      <c r="WR40" s="390"/>
      <c r="WS40" s="390"/>
      <c r="WT40" s="390"/>
      <c r="WU40" s="390"/>
      <c r="WV40" s="390"/>
      <c r="WW40" s="390"/>
      <c r="WX40" s="390"/>
      <c r="WY40" s="390"/>
      <c r="WZ40" s="390"/>
      <c r="XA40" s="390"/>
      <c r="XB40" s="390"/>
      <c r="XC40" s="390"/>
      <c r="XD40" s="390"/>
      <c r="XE40" s="390"/>
      <c r="XF40" s="390"/>
      <c r="XG40" s="389"/>
    </row>
    <row r="41" spans="1:631" s="400" customFormat="1">
      <c r="A41" s="389"/>
      <c r="B41" s="526" t="s">
        <v>206</v>
      </c>
      <c r="C41" s="513" t="s">
        <v>250</v>
      </c>
      <c r="D41" s="513">
        <v>10</v>
      </c>
      <c r="E41" s="329">
        <f t="shared" si="17"/>
        <v>0.26158467898158821</v>
      </c>
      <c r="F41" s="509" t="s">
        <v>30</v>
      </c>
      <c r="G41" s="640">
        <v>600</v>
      </c>
      <c r="H41" s="510">
        <v>139</v>
      </c>
      <c r="I41" s="578">
        <v>40.5</v>
      </c>
      <c r="J41" s="578">
        <v>40.5</v>
      </c>
      <c r="K41" s="393">
        <f t="shared" si="5"/>
        <v>0</v>
      </c>
      <c r="L41" s="394">
        <f t="shared" si="1"/>
        <v>83400</v>
      </c>
      <c r="M41" s="853">
        <v>49.730859355552369</v>
      </c>
      <c r="N41" s="393">
        <v>4860</v>
      </c>
      <c r="O41" s="395">
        <f t="shared" si="6"/>
        <v>29160</v>
      </c>
      <c r="P41" s="395">
        <f t="shared" si="2"/>
        <v>0</v>
      </c>
      <c r="Q41" s="395">
        <f t="shared" si="7"/>
        <v>24300</v>
      </c>
      <c r="R41" s="395"/>
      <c r="S41" s="396">
        <f t="shared" si="8"/>
        <v>29209.730859355554</v>
      </c>
      <c r="T41" s="395">
        <f t="shared" si="9"/>
        <v>24349.730859355554</v>
      </c>
      <c r="U41" s="831">
        <v>11.4</v>
      </c>
      <c r="V41" s="396">
        <f t="shared" si="10"/>
        <v>27096.225286971756</v>
      </c>
      <c r="W41" s="395">
        <f t="shared" si="11"/>
        <v>22587.876492908676</v>
      </c>
      <c r="X41" s="395">
        <f t="shared" si="12"/>
        <v>46313.888926729996</v>
      </c>
      <c r="Y41" s="397">
        <f t="shared" si="18"/>
        <v>0.61843976948412094</v>
      </c>
      <c r="Z41" s="396">
        <f t="shared" si="4"/>
        <v>51577.876774975688</v>
      </c>
      <c r="AA41" s="398">
        <f t="shared" si="15"/>
        <v>1.9035078217988928</v>
      </c>
      <c r="AB41" s="399">
        <f t="shared" si="16"/>
        <v>4.5621620700624526</v>
      </c>
      <c r="AC41" s="398">
        <v>1.5910298534962952</v>
      </c>
      <c r="AD41" s="398">
        <v>3.4903759718138989</v>
      </c>
      <c r="AE41" s="390"/>
      <c r="AF41" s="390"/>
      <c r="AG41" s="390"/>
      <c r="AH41" s="390"/>
      <c r="AI41" s="390"/>
      <c r="AJ41" s="390"/>
      <c r="AK41" s="390"/>
      <c r="AL41" s="390"/>
      <c r="AM41" s="390"/>
      <c r="AN41" s="390"/>
      <c r="AO41" s="390"/>
      <c r="AP41" s="390"/>
      <c r="AQ41" s="390"/>
      <c r="AR41" s="390"/>
      <c r="AS41" s="390"/>
      <c r="AT41" s="390"/>
      <c r="AU41" s="390"/>
      <c r="AV41" s="390"/>
      <c r="AW41" s="390"/>
      <c r="AX41" s="390"/>
      <c r="AY41" s="390"/>
      <c r="AZ41" s="390"/>
      <c r="BA41" s="390"/>
      <c r="BB41" s="390"/>
      <c r="BC41" s="390"/>
      <c r="BD41" s="390"/>
      <c r="BE41" s="390"/>
      <c r="BF41" s="390"/>
      <c r="BG41" s="390"/>
      <c r="BH41" s="390"/>
      <c r="BI41" s="390"/>
      <c r="BJ41" s="390"/>
      <c r="BK41" s="390"/>
      <c r="BL41" s="390"/>
      <c r="BM41" s="390"/>
      <c r="BN41" s="390"/>
      <c r="BO41" s="390"/>
      <c r="BP41" s="390"/>
      <c r="BQ41" s="390"/>
      <c r="BR41" s="390"/>
      <c r="BS41" s="390"/>
      <c r="BT41" s="390"/>
      <c r="BU41" s="390"/>
      <c r="BV41" s="390"/>
      <c r="BW41" s="390"/>
      <c r="BX41" s="390"/>
      <c r="BY41" s="390"/>
      <c r="BZ41" s="390"/>
      <c r="CA41" s="390"/>
      <c r="CB41" s="390"/>
      <c r="CC41" s="390"/>
      <c r="CD41" s="390"/>
      <c r="CE41" s="390"/>
      <c r="CF41" s="390"/>
      <c r="CG41" s="390"/>
      <c r="CH41" s="390"/>
      <c r="CI41" s="390"/>
      <c r="CJ41" s="390"/>
      <c r="CK41" s="390"/>
      <c r="CL41" s="390"/>
      <c r="CM41" s="390"/>
      <c r="CN41" s="390"/>
      <c r="CO41" s="390"/>
      <c r="CP41" s="390"/>
      <c r="CQ41" s="390"/>
      <c r="CR41" s="390"/>
      <c r="CS41" s="390"/>
      <c r="CT41" s="390"/>
      <c r="CU41" s="390"/>
      <c r="CV41" s="390"/>
      <c r="CW41" s="390"/>
      <c r="CX41" s="390"/>
      <c r="CY41" s="390"/>
      <c r="CZ41" s="390"/>
      <c r="DA41" s="390"/>
      <c r="DB41" s="390"/>
      <c r="DC41" s="390"/>
      <c r="DD41" s="390"/>
      <c r="DE41" s="390"/>
      <c r="DF41" s="390"/>
      <c r="DG41" s="390"/>
      <c r="DH41" s="390"/>
      <c r="DI41" s="390"/>
      <c r="DJ41" s="390"/>
      <c r="DK41" s="390"/>
      <c r="DL41" s="390"/>
      <c r="DM41" s="390"/>
      <c r="DN41" s="390"/>
      <c r="DO41" s="390"/>
      <c r="DP41" s="390"/>
      <c r="DQ41" s="390"/>
      <c r="DR41" s="390"/>
      <c r="DS41" s="390"/>
      <c r="DT41" s="390"/>
      <c r="DU41" s="390"/>
      <c r="DV41" s="390"/>
      <c r="DW41" s="390"/>
      <c r="DX41" s="390"/>
      <c r="DY41" s="390"/>
      <c r="DZ41" s="390"/>
      <c r="EA41" s="390"/>
      <c r="EB41" s="390"/>
      <c r="EC41" s="390"/>
      <c r="ED41" s="390"/>
      <c r="EE41" s="390"/>
      <c r="EF41" s="390"/>
      <c r="EG41" s="390"/>
      <c r="EH41" s="390"/>
      <c r="EI41" s="390"/>
      <c r="EJ41" s="390"/>
      <c r="EK41" s="390"/>
      <c r="EL41" s="390"/>
      <c r="EM41" s="390"/>
      <c r="EN41" s="390"/>
      <c r="EO41" s="390"/>
      <c r="EP41" s="390"/>
      <c r="EQ41" s="390"/>
      <c r="ER41" s="390"/>
      <c r="ES41" s="390"/>
      <c r="ET41" s="390"/>
      <c r="EU41" s="390"/>
      <c r="EV41" s="390"/>
      <c r="EW41" s="390"/>
      <c r="EX41" s="390"/>
      <c r="EY41" s="390"/>
      <c r="EZ41" s="390"/>
      <c r="FA41" s="390"/>
      <c r="FB41" s="390"/>
      <c r="FC41" s="390"/>
      <c r="FD41" s="390"/>
      <c r="FE41" s="390"/>
      <c r="FF41" s="390"/>
      <c r="FG41" s="390"/>
      <c r="FH41" s="390"/>
      <c r="FI41" s="390"/>
      <c r="FJ41" s="390"/>
      <c r="FK41" s="390"/>
      <c r="FL41" s="390"/>
      <c r="FM41" s="390"/>
      <c r="FN41" s="390"/>
      <c r="FO41" s="390"/>
      <c r="FP41" s="390"/>
      <c r="FQ41" s="390"/>
      <c r="FR41" s="390"/>
      <c r="FS41" s="390"/>
      <c r="FT41" s="390"/>
      <c r="FU41" s="390"/>
      <c r="FV41" s="390"/>
      <c r="FW41" s="390"/>
      <c r="FX41" s="390"/>
      <c r="FY41" s="390"/>
      <c r="FZ41" s="390"/>
      <c r="GA41" s="390"/>
      <c r="GB41" s="390"/>
      <c r="GC41" s="390"/>
      <c r="GD41" s="390"/>
      <c r="GE41" s="390"/>
      <c r="GF41" s="390"/>
      <c r="GG41" s="390"/>
      <c r="GH41" s="390"/>
      <c r="GI41" s="390"/>
      <c r="GJ41" s="390"/>
      <c r="GK41" s="390"/>
      <c r="GL41" s="390"/>
      <c r="GM41" s="390"/>
      <c r="GN41" s="390"/>
      <c r="GO41" s="390"/>
      <c r="GP41" s="390"/>
      <c r="GQ41" s="390"/>
      <c r="GR41" s="390"/>
      <c r="GS41" s="390"/>
      <c r="GT41" s="390"/>
      <c r="GU41" s="390"/>
      <c r="GV41" s="390"/>
      <c r="GW41" s="390"/>
      <c r="GX41" s="390"/>
      <c r="GY41" s="390"/>
      <c r="GZ41" s="390"/>
      <c r="HA41" s="390"/>
      <c r="HB41" s="390"/>
      <c r="HC41" s="390"/>
      <c r="HD41" s="390"/>
      <c r="HE41" s="390"/>
      <c r="HF41" s="390"/>
      <c r="HG41" s="390"/>
      <c r="HH41" s="390"/>
      <c r="HI41" s="390"/>
      <c r="HJ41" s="390"/>
      <c r="HK41" s="390"/>
      <c r="HL41" s="390"/>
      <c r="HM41" s="390"/>
      <c r="HN41" s="390"/>
      <c r="HO41" s="390"/>
      <c r="HP41" s="390"/>
      <c r="HQ41" s="390"/>
      <c r="HR41" s="390"/>
      <c r="HS41" s="390"/>
      <c r="HT41" s="390"/>
      <c r="HU41" s="390"/>
      <c r="HV41" s="390"/>
      <c r="HW41" s="390"/>
      <c r="HX41" s="390"/>
      <c r="HY41" s="390"/>
      <c r="HZ41" s="390"/>
      <c r="IA41" s="390"/>
      <c r="IB41" s="390"/>
      <c r="IC41" s="390"/>
      <c r="ID41" s="390"/>
      <c r="IE41" s="390"/>
      <c r="IF41" s="390"/>
      <c r="IG41" s="390"/>
      <c r="IH41" s="390"/>
      <c r="II41" s="390"/>
      <c r="IJ41" s="390"/>
      <c r="IK41" s="390"/>
      <c r="IL41" s="390"/>
      <c r="IM41" s="390"/>
      <c r="IN41" s="390"/>
      <c r="IO41" s="390"/>
      <c r="IP41" s="390"/>
      <c r="IQ41" s="390"/>
      <c r="IR41" s="390"/>
      <c r="IS41" s="390"/>
      <c r="IT41" s="390"/>
      <c r="IU41" s="390"/>
      <c r="IV41" s="390"/>
      <c r="IW41" s="390"/>
      <c r="IX41" s="390"/>
      <c r="IY41" s="390"/>
      <c r="IZ41" s="390"/>
      <c r="JA41" s="390"/>
      <c r="JB41" s="390"/>
      <c r="JC41" s="390"/>
      <c r="JD41" s="390"/>
      <c r="JE41" s="390"/>
      <c r="JF41" s="390"/>
      <c r="JG41" s="390"/>
      <c r="JH41" s="390"/>
      <c r="JI41" s="390"/>
      <c r="JJ41" s="390"/>
      <c r="JK41" s="390"/>
      <c r="JL41" s="390"/>
      <c r="JM41" s="390"/>
      <c r="JN41" s="390"/>
      <c r="JO41" s="390"/>
      <c r="JP41" s="390"/>
      <c r="JQ41" s="390"/>
      <c r="JR41" s="390"/>
      <c r="JS41" s="390"/>
      <c r="JT41" s="390"/>
      <c r="JU41" s="390"/>
      <c r="JV41" s="390"/>
      <c r="JW41" s="390"/>
      <c r="JX41" s="390"/>
      <c r="JY41" s="390"/>
      <c r="JZ41" s="390"/>
      <c r="KA41" s="390"/>
      <c r="KB41" s="390"/>
      <c r="KC41" s="390"/>
      <c r="KD41" s="390"/>
      <c r="KE41" s="390"/>
      <c r="KF41" s="390"/>
      <c r="KG41" s="390"/>
      <c r="KH41" s="390"/>
      <c r="KI41" s="390"/>
      <c r="KJ41" s="390"/>
      <c r="KK41" s="390"/>
      <c r="KL41" s="390"/>
      <c r="KM41" s="390"/>
      <c r="KN41" s="390"/>
      <c r="KO41" s="390"/>
      <c r="KP41" s="390"/>
      <c r="KQ41" s="390"/>
      <c r="KR41" s="390"/>
      <c r="KS41" s="390"/>
      <c r="KT41" s="390"/>
      <c r="KU41" s="390"/>
      <c r="KV41" s="390"/>
      <c r="KW41" s="390"/>
      <c r="KX41" s="390"/>
      <c r="KY41" s="390"/>
      <c r="KZ41" s="390"/>
      <c r="LA41" s="390"/>
      <c r="LB41" s="390"/>
      <c r="LC41" s="390"/>
      <c r="LD41" s="390"/>
      <c r="LE41" s="390"/>
      <c r="LF41" s="390"/>
      <c r="LG41" s="390"/>
      <c r="LH41" s="390"/>
      <c r="LI41" s="390"/>
      <c r="LJ41" s="390"/>
      <c r="LK41" s="390"/>
      <c r="LL41" s="390"/>
      <c r="LM41" s="390"/>
      <c r="LN41" s="390"/>
      <c r="LO41" s="390"/>
      <c r="LP41" s="390"/>
      <c r="LQ41" s="390"/>
      <c r="LR41" s="390"/>
      <c r="LS41" s="390"/>
      <c r="LT41" s="390"/>
      <c r="LU41" s="390"/>
      <c r="LV41" s="390"/>
      <c r="LW41" s="390"/>
      <c r="LX41" s="390"/>
      <c r="LY41" s="390"/>
      <c r="LZ41" s="390"/>
      <c r="MA41" s="390"/>
      <c r="MB41" s="390"/>
      <c r="MC41" s="390"/>
      <c r="MD41" s="390"/>
      <c r="ME41" s="390"/>
      <c r="MF41" s="390"/>
      <c r="MG41" s="390"/>
      <c r="MH41" s="390"/>
      <c r="MI41" s="390"/>
      <c r="MJ41" s="390"/>
      <c r="MK41" s="390"/>
      <c r="ML41" s="390"/>
      <c r="MM41" s="390"/>
      <c r="MN41" s="390"/>
      <c r="MO41" s="390"/>
      <c r="MP41" s="390"/>
      <c r="MQ41" s="390"/>
      <c r="MR41" s="390"/>
      <c r="MS41" s="390"/>
      <c r="MT41" s="390"/>
      <c r="MU41" s="390"/>
      <c r="MV41" s="390"/>
      <c r="MW41" s="390"/>
      <c r="MX41" s="390"/>
      <c r="MY41" s="390"/>
      <c r="MZ41" s="390"/>
      <c r="NA41" s="390"/>
      <c r="NB41" s="390"/>
      <c r="NC41" s="390"/>
      <c r="ND41" s="390"/>
      <c r="NE41" s="390"/>
      <c r="NF41" s="390"/>
      <c r="NG41" s="390"/>
      <c r="NH41" s="390"/>
      <c r="NI41" s="390"/>
      <c r="NJ41" s="390"/>
      <c r="NK41" s="390"/>
      <c r="NL41" s="390"/>
      <c r="NM41" s="390"/>
      <c r="NN41" s="390"/>
      <c r="NO41" s="390"/>
      <c r="NP41" s="390"/>
      <c r="NQ41" s="390"/>
      <c r="NR41" s="390"/>
      <c r="NS41" s="390"/>
      <c r="NT41" s="390"/>
      <c r="NU41" s="390"/>
      <c r="NV41" s="390"/>
      <c r="NW41" s="390"/>
      <c r="NX41" s="390"/>
      <c r="NY41" s="390"/>
      <c r="NZ41" s="390"/>
      <c r="OA41" s="390"/>
      <c r="OB41" s="390"/>
      <c r="OC41" s="390"/>
      <c r="OD41" s="390"/>
      <c r="OE41" s="390"/>
      <c r="OF41" s="390"/>
      <c r="OG41" s="390"/>
      <c r="OH41" s="390"/>
      <c r="OI41" s="390"/>
      <c r="OJ41" s="390"/>
      <c r="OK41" s="390"/>
      <c r="OL41" s="390"/>
      <c r="OM41" s="390"/>
      <c r="ON41" s="390"/>
      <c r="OO41" s="390"/>
      <c r="OP41" s="390"/>
      <c r="OQ41" s="390"/>
      <c r="OR41" s="390"/>
      <c r="OS41" s="390"/>
      <c r="OT41" s="390"/>
      <c r="OU41" s="390"/>
      <c r="OV41" s="390"/>
      <c r="OW41" s="390"/>
      <c r="OX41" s="390"/>
      <c r="OY41" s="390"/>
      <c r="OZ41" s="390"/>
      <c r="PA41" s="390"/>
      <c r="PB41" s="390"/>
      <c r="PC41" s="390"/>
      <c r="PD41" s="390"/>
      <c r="PE41" s="390"/>
      <c r="PF41" s="390"/>
      <c r="PG41" s="390"/>
      <c r="PH41" s="390"/>
      <c r="PI41" s="390"/>
      <c r="PJ41" s="390"/>
      <c r="PK41" s="390"/>
      <c r="PL41" s="390"/>
      <c r="PM41" s="390"/>
      <c r="PN41" s="390"/>
      <c r="PO41" s="390"/>
      <c r="PP41" s="390"/>
      <c r="PQ41" s="390"/>
      <c r="PR41" s="390"/>
      <c r="PS41" s="390"/>
      <c r="PT41" s="390"/>
      <c r="PU41" s="390"/>
      <c r="PV41" s="390"/>
      <c r="PW41" s="390"/>
      <c r="PX41" s="390"/>
      <c r="PY41" s="390"/>
      <c r="PZ41" s="390"/>
      <c r="QA41" s="390"/>
      <c r="QB41" s="390"/>
      <c r="QC41" s="390"/>
      <c r="QD41" s="390"/>
      <c r="QE41" s="390"/>
      <c r="QF41" s="390"/>
      <c r="QG41" s="390"/>
      <c r="QH41" s="390"/>
      <c r="QI41" s="390"/>
      <c r="QJ41" s="390"/>
      <c r="QK41" s="390"/>
      <c r="QL41" s="390"/>
      <c r="QM41" s="390"/>
      <c r="QN41" s="390"/>
      <c r="QO41" s="390"/>
      <c r="QP41" s="390"/>
      <c r="QQ41" s="390"/>
      <c r="QR41" s="390"/>
      <c r="QS41" s="390"/>
      <c r="QT41" s="390"/>
      <c r="QU41" s="390"/>
      <c r="QV41" s="390"/>
      <c r="QW41" s="390"/>
      <c r="QX41" s="390"/>
      <c r="QY41" s="390"/>
      <c r="QZ41" s="390"/>
      <c r="RA41" s="390"/>
      <c r="RB41" s="390"/>
      <c r="RC41" s="390"/>
      <c r="RD41" s="390"/>
      <c r="RE41" s="390"/>
      <c r="RF41" s="390"/>
      <c r="RG41" s="390"/>
      <c r="RH41" s="390"/>
      <c r="RI41" s="390"/>
      <c r="RJ41" s="390"/>
      <c r="RK41" s="390"/>
      <c r="RL41" s="390"/>
      <c r="RM41" s="390"/>
      <c r="RN41" s="390"/>
      <c r="RO41" s="390"/>
      <c r="RP41" s="390"/>
      <c r="RQ41" s="390"/>
      <c r="RR41" s="390"/>
      <c r="RS41" s="390"/>
      <c r="RT41" s="390"/>
      <c r="RU41" s="390"/>
      <c r="RV41" s="390"/>
      <c r="RW41" s="390"/>
      <c r="RX41" s="390"/>
      <c r="RY41" s="390"/>
      <c r="RZ41" s="390"/>
      <c r="SA41" s="390"/>
      <c r="SB41" s="390"/>
      <c r="SC41" s="390"/>
      <c r="SD41" s="390"/>
      <c r="SE41" s="390"/>
      <c r="SF41" s="390"/>
      <c r="SG41" s="390"/>
      <c r="SH41" s="390"/>
      <c r="SI41" s="390"/>
      <c r="SJ41" s="390"/>
      <c r="SK41" s="390"/>
      <c r="SL41" s="390"/>
      <c r="SM41" s="390"/>
      <c r="SN41" s="390"/>
      <c r="SO41" s="390"/>
      <c r="SP41" s="390"/>
      <c r="SQ41" s="390"/>
      <c r="SR41" s="390"/>
      <c r="SS41" s="390"/>
      <c r="ST41" s="390"/>
      <c r="SU41" s="390"/>
      <c r="SV41" s="390"/>
      <c r="SW41" s="390"/>
      <c r="SX41" s="390"/>
      <c r="SY41" s="390"/>
      <c r="SZ41" s="390"/>
      <c r="TA41" s="390"/>
      <c r="TB41" s="390"/>
      <c r="TC41" s="390"/>
      <c r="TD41" s="390"/>
      <c r="TE41" s="390"/>
      <c r="TF41" s="390"/>
      <c r="TG41" s="390"/>
      <c r="TH41" s="390"/>
      <c r="TI41" s="390"/>
      <c r="TJ41" s="390"/>
      <c r="TK41" s="390"/>
      <c r="TL41" s="390"/>
      <c r="TM41" s="390"/>
      <c r="TN41" s="390"/>
      <c r="TO41" s="390"/>
      <c r="TP41" s="390"/>
      <c r="TQ41" s="390"/>
      <c r="TR41" s="390"/>
      <c r="TS41" s="390"/>
      <c r="TT41" s="390"/>
      <c r="TU41" s="390"/>
      <c r="TV41" s="390"/>
      <c r="TW41" s="390"/>
      <c r="TX41" s="390"/>
      <c r="TY41" s="390"/>
      <c r="TZ41" s="390"/>
      <c r="UA41" s="390"/>
      <c r="UB41" s="390"/>
      <c r="UC41" s="390"/>
      <c r="UD41" s="390"/>
      <c r="UE41" s="390"/>
      <c r="UF41" s="390"/>
      <c r="UG41" s="390"/>
      <c r="UH41" s="390"/>
      <c r="UI41" s="390"/>
      <c r="UJ41" s="390"/>
      <c r="UK41" s="390"/>
      <c r="UL41" s="390"/>
      <c r="UM41" s="390"/>
      <c r="UN41" s="390"/>
      <c r="UO41" s="390"/>
      <c r="UP41" s="390"/>
      <c r="UQ41" s="390"/>
      <c r="UR41" s="390"/>
      <c r="US41" s="390"/>
      <c r="UT41" s="390"/>
      <c r="UU41" s="390"/>
      <c r="UV41" s="390"/>
      <c r="UW41" s="390"/>
      <c r="UX41" s="390"/>
      <c r="UY41" s="390"/>
      <c r="UZ41" s="390"/>
      <c r="VA41" s="390"/>
      <c r="VB41" s="390"/>
      <c r="VC41" s="390"/>
      <c r="VD41" s="390"/>
      <c r="VE41" s="390"/>
      <c r="VF41" s="390"/>
      <c r="VG41" s="390"/>
      <c r="VH41" s="390"/>
      <c r="VI41" s="390"/>
      <c r="VJ41" s="390"/>
      <c r="VK41" s="390"/>
      <c r="VL41" s="390"/>
      <c r="VM41" s="390"/>
      <c r="VN41" s="390"/>
      <c r="VO41" s="390"/>
      <c r="VP41" s="390"/>
      <c r="VQ41" s="390"/>
      <c r="VR41" s="390"/>
      <c r="VS41" s="390"/>
      <c r="VT41" s="390"/>
      <c r="VU41" s="390"/>
      <c r="VV41" s="390"/>
      <c r="VW41" s="390"/>
      <c r="VX41" s="390"/>
      <c r="VY41" s="390"/>
      <c r="VZ41" s="390"/>
      <c r="WA41" s="390"/>
      <c r="WB41" s="390"/>
      <c r="WC41" s="390"/>
      <c r="WD41" s="390"/>
      <c r="WE41" s="390"/>
      <c r="WF41" s="390"/>
      <c r="WG41" s="390"/>
      <c r="WH41" s="390"/>
      <c r="WI41" s="390"/>
      <c r="WJ41" s="390"/>
      <c r="WK41" s="390"/>
      <c r="WL41" s="390"/>
      <c r="WM41" s="390"/>
      <c r="WN41" s="390"/>
      <c r="WO41" s="390"/>
      <c r="WP41" s="390"/>
      <c r="WQ41" s="390"/>
      <c r="WR41" s="390"/>
      <c r="WS41" s="390"/>
      <c r="WT41" s="390"/>
      <c r="WU41" s="390"/>
      <c r="WV41" s="390"/>
      <c r="WW41" s="390"/>
      <c r="WX41" s="390"/>
      <c r="WY41" s="390"/>
      <c r="WZ41" s="390"/>
      <c r="XA41" s="390"/>
      <c r="XB41" s="390"/>
      <c r="XC41" s="390"/>
      <c r="XD41" s="390"/>
      <c r="XE41" s="390"/>
      <c r="XF41" s="390"/>
      <c r="XG41" s="389"/>
    </row>
    <row r="42" spans="1:631" s="400" customFormat="1">
      <c r="A42" s="389"/>
      <c r="B42" s="526" t="s">
        <v>206</v>
      </c>
      <c r="C42" s="513" t="s">
        <v>251</v>
      </c>
      <c r="D42" s="513">
        <v>10</v>
      </c>
      <c r="E42" s="329">
        <f t="shared" si="17"/>
        <v>0.1743897859877255</v>
      </c>
      <c r="F42" s="509" t="s">
        <v>30</v>
      </c>
      <c r="G42" s="640">
        <v>400</v>
      </c>
      <c r="H42" s="510">
        <v>139</v>
      </c>
      <c r="I42" s="578">
        <v>40.5</v>
      </c>
      <c r="J42" s="578">
        <v>40.5</v>
      </c>
      <c r="K42" s="393">
        <f t="shared" si="5"/>
        <v>0</v>
      </c>
      <c r="L42" s="394">
        <f t="shared" si="1"/>
        <v>55600</v>
      </c>
      <c r="M42" s="853">
        <v>1606.3067571843414</v>
      </c>
      <c r="N42" s="393">
        <v>3240</v>
      </c>
      <c r="O42" s="395">
        <f t="shared" si="6"/>
        <v>19440</v>
      </c>
      <c r="P42" s="395">
        <f t="shared" si="2"/>
        <v>0</v>
      </c>
      <c r="Q42" s="395">
        <f t="shared" si="7"/>
        <v>16200</v>
      </c>
      <c r="R42" s="395"/>
      <c r="S42" s="396">
        <f t="shared" si="8"/>
        <v>21046.306757184342</v>
      </c>
      <c r="T42" s="395">
        <f t="shared" si="9"/>
        <v>17806.306757184342</v>
      </c>
      <c r="U42" s="831">
        <v>11.4</v>
      </c>
      <c r="V42" s="396">
        <f t="shared" si="10"/>
        <v>19523.475656015158</v>
      </c>
      <c r="W42" s="395">
        <f t="shared" si="11"/>
        <v>16517.90979330644</v>
      </c>
      <c r="X42" s="395">
        <f t="shared" si="12"/>
        <v>30875.925951153327</v>
      </c>
      <c r="Y42" s="397">
        <f t="shared" si="18"/>
        <v>0.61843976948412094</v>
      </c>
      <c r="Z42" s="396">
        <f t="shared" si="4"/>
        <v>34385.251183317123</v>
      </c>
      <c r="AA42" s="398">
        <f t="shared" si="15"/>
        <v>1.7612259102401713</v>
      </c>
      <c r="AB42" s="399">
        <f t="shared" si="16"/>
        <v>4.1591038522707864</v>
      </c>
      <c r="AC42" s="398">
        <v>1.5910298534962952</v>
      </c>
      <c r="AD42" s="398">
        <v>3.4903759718138994</v>
      </c>
      <c r="AE42" s="390"/>
      <c r="AF42" s="390"/>
      <c r="AG42" s="390"/>
      <c r="AH42" s="390"/>
      <c r="AI42" s="390"/>
      <c r="AJ42" s="390"/>
      <c r="AK42" s="390"/>
      <c r="AL42" s="390"/>
      <c r="AM42" s="390"/>
      <c r="AN42" s="390"/>
      <c r="AO42" s="390"/>
      <c r="AP42" s="390"/>
      <c r="AQ42" s="390"/>
      <c r="AR42" s="390"/>
      <c r="AS42" s="390"/>
      <c r="AT42" s="390"/>
      <c r="AU42" s="390"/>
      <c r="AV42" s="390"/>
      <c r="AW42" s="390"/>
      <c r="AX42" s="390"/>
      <c r="AY42" s="390"/>
      <c r="AZ42" s="390"/>
      <c r="BA42" s="390"/>
      <c r="BB42" s="390"/>
      <c r="BC42" s="390"/>
      <c r="BD42" s="390"/>
      <c r="BE42" s="390"/>
      <c r="BF42" s="390"/>
      <c r="BG42" s="390"/>
      <c r="BH42" s="390"/>
      <c r="BI42" s="390"/>
      <c r="BJ42" s="390"/>
      <c r="BK42" s="390"/>
      <c r="BL42" s="390"/>
      <c r="BM42" s="390"/>
      <c r="BN42" s="390"/>
      <c r="BO42" s="390"/>
      <c r="BP42" s="390"/>
      <c r="BQ42" s="390"/>
      <c r="BR42" s="390"/>
      <c r="BS42" s="390"/>
      <c r="BT42" s="390"/>
      <c r="BU42" s="390"/>
      <c r="BV42" s="390"/>
      <c r="BW42" s="390"/>
      <c r="BX42" s="390"/>
      <c r="BY42" s="390"/>
      <c r="BZ42" s="390"/>
      <c r="CA42" s="390"/>
      <c r="CB42" s="390"/>
      <c r="CC42" s="390"/>
      <c r="CD42" s="390"/>
      <c r="CE42" s="390"/>
      <c r="CF42" s="390"/>
      <c r="CG42" s="390"/>
      <c r="CH42" s="390"/>
      <c r="CI42" s="390"/>
      <c r="CJ42" s="390"/>
      <c r="CK42" s="390"/>
      <c r="CL42" s="390"/>
      <c r="CM42" s="390"/>
      <c r="CN42" s="390"/>
      <c r="CO42" s="390"/>
      <c r="CP42" s="390"/>
      <c r="CQ42" s="390"/>
      <c r="CR42" s="390"/>
      <c r="CS42" s="390"/>
      <c r="CT42" s="390"/>
      <c r="CU42" s="390"/>
      <c r="CV42" s="390"/>
      <c r="CW42" s="390"/>
      <c r="CX42" s="390"/>
      <c r="CY42" s="390"/>
      <c r="CZ42" s="390"/>
      <c r="DA42" s="390"/>
      <c r="DB42" s="390"/>
      <c r="DC42" s="390"/>
      <c r="DD42" s="390"/>
      <c r="DE42" s="390"/>
      <c r="DF42" s="390"/>
      <c r="DG42" s="390"/>
      <c r="DH42" s="390"/>
      <c r="DI42" s="390"/>
      <c r="DJ42" s="390"/>
      <c r="DK42" s="390"/>
      <c r="DL42" s="390"/>
      <c r="DM42" s="390"/>
      <c r="DN42" s="390"/>
      <c r="DO42" s="390"/>
      <c r="DP42" s="390"/>
      <c r="DQ42" s="390"/>
      <c r="DR42" s="390"/>
      <c r="DS42" s="390"/>
      <c r="DT42" s="390"/>
      <c r="DU42" s="390"/>
      <c r="DV42" s="390"/>
      <c r="DW42" s="390"/>
      <c r="DX42" s="390"/>
      <c r="DY42" s="390"/>
      <c r="DZ42" s="390"/>
      <c r="EA42" s="390"/>
      <c r="EB42" s="390"/>
      <c r="EC42" s="390"/>
      <c r="ED42" s="390"/>
      <c r="EE42" s="390"/>
      <c r="EF42" s="390"/>
      <c r="EG42" s="390"/>
      <c r="EH42" s="390"/>
      <c r="EI42" s="390"/>
      <c r="EJ42" s="390"/>
      <c r="EK42" s="390"/>
      <c r="EL42" s="390"/>
      <c r="EM42" s="390"/>
      <c r="EN42" s="390"/>
      <c r="EO42" s="390"/>
      <c r="EP42" s="390"/>
      <c r="EQ42" s="390"/>
      <c r="ER42" s="390"/>
      <c r="ES42" s="390"/>
      <c r="ET42" s="390"/>
      <c r="EU42" s="390"/>
      <c r="EV42" s="390"/>
      <c r="EW42" s="390"/>
      <c r="EX42" s="390"/>
      <c r="EY42" s="390"/>
      <c r="EZ42" s="390"/>
      <c r="FA42" s="390"/>
      <c r="FB42" s="390"/>
      <c r="FC42" s="390"/>
      <c r="FD42" s="390"/>
      <c r="FE42" s="390"/>
      <c r="FF42" s="390"/>
      <c r="FG42" s="390"/>
      <c r="FH42" s="390"/>
      <c r="FI42" s="390"/>
      <c r="FJ42" s="390"/>
      <c r="FK42" s="390"/>
      <c r="FL42" s="390"/>
      <c r="FM42" s="390"/>
      <c r="FN42" s="390"/>
      <c r="FO42" s="390"/>
      <c r="FP42" s="390"/>
      <c r="FQ42" s="390"/>
      <c r="FR42" s="390"/>
      <c r="FS42" s="390"/>
      <c r="FT42" s="390"/>
      <c r="FU42" s="390"/>
      <c r="FV42" s="390"/>
      <c r="FW42" s="390"/>
      <c r="FX42" s="390"/>
      <c r="FY42" s="390"/>
      <c r="FZ42" s="390"/>
      <c r="GA42" s="390"/>
      <c r="GB42" s="390"/>
      <c r="GC42" s="390"/>
      <c r="GD42" s="390"/>
      <c r="GE42" s="390"/>
      <c r="GF42" s="390"/>
      <c r="GG42" s="390"/>
      <c r="GH42" s="390"/>
      <c r="GI42" s="390"/>
      <c r="GJ42" s="390"/>
      <c r="GK42" s="390"/>
      <c r="GL42" s="390"/>
      <c r="GM42" s="390"/>
      <c r="GN42" s="390"/>
      <c r="GO42" s="390"/>
      <c r="GP42" s="390"/>
      <c r="GQ42" s="390"/>
      <c r="GR42" s="390"/>
      <c r="GS42" s="390"/>
      <c r="GT42" s="390"/>
      <c r="GU42" s="390"/>
      <c r="GV42" s="390"/>
      <c r="GW42" s="390"/>
      <c r="GX42" s="390"/>
      <c r="GY42" s="390"/>
      <c r="GZ42" s="390"/>
      <c r="HA42" s="390"/>
      <c r="HB42" s="390"/>
      <c r="HC42" s="390"/>
      <c r="HD42" s="390"/>
      <c r="HE42" s="390"/>
      <c r="HF42" s="390"/>
      <c r="HG42" s="390"/>
      <c r="HH42" s="390"/>
      <c r="HI42" s="390"/>
      <c r="HJ42" s="390"/>
      <c r="HK42" s="390"/>
      <c r="HL42" s="390"/>
      <c r="HM42" s="390"/>
      <c r="HN42" s="390"/>
      <c r="HO42" s="390"/>
      <c r="HP42" s="390"/>
      <c r="HQ42" s="390"/>
      <c r="HR42" s="390"/>
      <c r="HS42" s="390"/>
      <c r="HT42" s="390"/>
      <c r="HU42" s="390"/>
      <c r="HV42" s="390"/>
      <c r="HW42" s="390"/>
      <c r="HX42" s="390"/>
      <c r="HY42" s="390"/>
      <c r="HZ42" s="390"/>
      <c r="IA42" s="390"/>
      <c r="IB42" s="390"/>
      <c r="IC42" s="390"/>
      <c r="ID42" s="390"/>
      <c r="IE42" s="390"/>
      <c r="IF42" s="390"/>
      <c r="IG42" s="390"/>
      <c r="IH42" s="390"/>
      <c r="II42" s="390"/>
      <c r="IJ42" s="390"/>
      <c r="IK42" s="390"/>
      <c r="IL42" s="390"/>
      <c r="IM42" s="390"/>
      <c r="IN42" s="390"/>
      <c r="IO42" s="390"/>
      <c r="IP42" s="390"/>
      <c r="IQ42" s="390"/>
      <c r="IR42" s="390"/>
      <c r="IS42" s="390"/>
      <c r="IT42" s="390"/>
      <c r="IU42" s="390"/>
      <c r="IV42" s="390"/>
      <c r="IW42" s="390"/>
      <c r="IX42" s="390"/>
      <c r="IY42" s="390"/>
      <c r="IZ42" s="390"/>
      <c r="JA42" s="390"/>
      <c r="JB42" s="390"/>
      <c r="JC42" s="390"/>
      <c r="JD42" s="390"/>
      <c r="JE42" s="390"/>
      <c r="JF42" s="390"/>
      <c r="JG42" s="390"/>
      <c r="JH42" s="390"/>
      <c r="JI42" s="390"/>
      <c r="JJ42" s="390"/>
      <c r="JK42" s="390"/>
      <c r="JL42" s="390"/>
      <c r="JM42" s="390"/>
      <c r="JN42" s="390"/>
      <c r="JO42" s="390"/>
      <c r="JP42" s="390"/>
      <c r="JQ42" s="390"/>
      <c r="JR42" s="390"/>
      <c r="JS42" s="390"/>
      <c r="JT42" s="390"/>
      <c r="JU42" s="390"/>
      <c r="JV42" s="390"/>
      <c r="JW42" s="390"/>
      <c r="JX42" s="390"/>
      <c r="JY42" s="390"/>
      <c r="JZ42" s="390"/>
      <c r="KA42" s="390"/>
      <c r="KB42" s="390"/>
      <c r="KC42" s="390"/>
      <c r="KD42" s="390"/>
      <c r="KE42" s="390"/>
      <c r="KF42" s="390"/>
      <c r="KG42" s="390"/>
      <c r="KH42" s="390"/>
      <c r="KI42" s="390"/>
      <c r="KJ42" s="390"/>
      <c r="KK42" s="390"/>
      <c r="KL42" s="390"/>
      <c r="KM42" s="390"/>
      <c r="KN42" s="390"/>
      <c r="KO42" s="390"/>
      <c r="KP42" s="390"/>
      <c r="KQ42" s="390"/>
      <c r="KR42" s="390"/>
      <c r="KS42" s="390"/>
      <c r="KT42" s="390"/>
      <c r="KU42" s="390"/>
      <c r="KV42" s="390"/>
      <c r="KW42" s="390"/>
      <c r="KX42" s="390"/>
      <c r="KY42" s="390"/>
      <c r="KZ42" s="390"/>
      <c r="LA42" s="390"/>
      <c r="LB42" s="390"/>
      <c r="LC42" s="390"/>
      <c r="LD42" s="390"/>
      <c r="LE42" s="390"/>
      <c r="LF42" s="390"/>
      <c r="LG42" s="390"/>
      <c r="LH42" s="390"/>
      <c r="LI42" s="390"/>
      <c r="LJ42" s="390"/>
      <c r="LK42" s="390"/>
      <c r="LL42" s="390"/>
      <c r="LM42" s="390"/>
      <c r="LN42" s="390"/>
      <c r="LO42" s="390"/>
      <c r="LP42" s="390"/>
      <c r="LQ42" s="390"/>
      <c r="LR42" s="390"/>
      <c r="LS42" s="390"/>
      <c r="LT42" s="390"/>
      <c r="LU42" s="390"/>
      <c r="LV42" s="390"/>
      <c r="LW42" s="390"/>
      <c r="LX42" s="390"/>
      <c r="LY42" s="390"/>
      <c r="LZ42" s="390"/>
      <c r="MA42" s="390"/>
      <c r="MB42" s="390"/>
      <c r="MC42" s="390"/>
      <c r="MD42" s="390"/>
      <c r="ME42" s="390"/>
      <c r="MF42" s="390"/>
      <c r="MG42" s="390"/>
      <c r="MH42" s="390"/>
      <c r="MI42" s="390"/>
      <c r="MJ42" s="390"/>
      <c r="MK42" s="390"/>
      <c r="ML42" s="390"/>
      <c r="MM42" s="390"/>
      <c r="MN42" s="390"/>
      <c r="MO42" s="390"/>
      <c r="MP42" s="390"/>
      <c r="MQ42" s="390"/>
      <c r="MR42" s="390"/>
      <c r="MS42" s="390"/>
      <c r="MT42" s="390"/>
      <c r="MU42" s="390"/>
      <c r="MV42" s="390"/>
      <c r="MW42" s="390"/>
      <c r="MX42" s="390"/>
      <c r="MY42" s="390"/>
      <c r="MZ42" s="390"/>
      <c r="NA42" s="390"/>
      <c r="NB42" s="390"/>
      <c r="NC42" s="390"/>
      <c r="ND42" s="390"/>
      <c r="NE42" s="390"/>
      <c r="NF42" s="390"/>
      <c r="NG42" s="390"/>
      <c r="NH42" s="390"/>
      <c r="NI42" s="390"/>
      <c r="NJ42" s="390"/>
      <c r="NK42" s="390"/>
      <c r="NL42" s="390"/>
      <c r="NM42" s="390"/>
      <c r="NN42" s="390"/>
      <c r="NO42" s="390"/>
      <c r="NP42" s="390"/>
      <c r="NQ42" s="390"/>
      <c r="NR42" s="390"/>
      <c r="NS42" s="390"/>
      <c r="NT42" s="390"/>
      <c r="NU42" s="390"/>
      <c r="NV42" s="390"/>
      <c r="NW42" s="390"/>
      <c r="NX42" s="390"/>
      <c r="NY42" s="390"/>
      <c r="NZ42" s="390"/>
      <c r="OA42" s="390"/>
      <c r="OB42" s="390"/>
      <c r="OC42" s="390"/>
      <c r="OD42" s="390"/>
      <c r="OE42" s="390"/>
      <c r="OF42" s="390"/>
      <c r="OG42" s="390"/>
      <c r="OH42" s="390"/>
      <c r="OI42" s="390"/>
      <c r="OJ42" s="390"/>
      <c r="OK42" s="390"/>
      <c r="OL42" s="390"/>
      <c r="OM42" s="390"/>
      <c r="ON42" s="390"/>
      <c r="OO42" s="390"/>
      <c r="OP42" s="390"/>
      <c r="OQ42" s="390"/>
      <c r="OR42" s="390"/>
      <c r="OS42" s="390"/>
      <c r="OT42" s="390"/>
      <c r="OU42" s="390"/>
      <c r="OV42" s="390"/>
      <c r="OW42" s="390"/>
      <c r="OX42" s="390"/>
      <c r="OY42" s="390"/>
      <c r="OZ42" s="390"/>
      <c r="PA42" s="390"/>
      <c r="PB42" s="390"/>
      <c r="PC42" s="390"/>
      <c r="PD42" s="390"/>
      <c r="PE42" s="390"/>
      <c r="PF42" s="390"/>
      <c r="PG42" s="390"/>
      <c r="PH42" s="390"/>
      <c r="PI42" s="390"/>
      <c r="PJ42" s="390"/>
      <c r="PK42" s="390"/>
      <c r="PL42" s="390"/>
      <c r="PM42" s="390"/>
      <c r="PN42" s="390"/>
      <c r="PO42" s="390"/>
      <c r="PP42" s="390"/>
      <c r="PQ42" s="390"/>
      <c r="PR42" s="390"/>
      <c r="PS42" s="390"/>
      <c r="PT42" s="390"/>
      <c r="PU42" s="390"/>
      <c r="PV42" s="390"/>
      <c r="PW42" s="390"/>
      <c r="PX42" s="390"/>
      <c r="PY42" s="390"/>
      <c r="PZ42" s="390"/>
      <c r="QA42" s="390"/>
      <c r="QB42" s="390"/>
      <c r="QC42" s="390"/>
      <c r="QD42" s="390"/>
      <c r="QE42" s="390"/>
      <c r="QF42" s="390"/>
      <c r="QG42" s="390"/>
      <c r="QH42" s="390"/>
      <c r="QI42" s="390"/>
      <c r="QJ42" s="390"/>
      <c r="QK42" s="390"/>
      <c r="QL42" s="390"/>
      <c r="QM42" s="390"/>
      <c r="QN42" s="390"/>
      <c r="QO42" s="390"/>
      <c r="QP42" s="390"/>
      <c r="QQ42" s="390"/>
      <c r="QR42" s="390"/>
      <c r="QS42" s="390"/>
      <c r="QT42" s="390"/>
      <c r="QU42" s="390"/>
      <c r="QV42" s="390"/>
      <c r="QW42" s="390"/>
      <c r="QX42" s="390"/>
      <c r="QY42" s="390"/>
      <c r="QZ42" s="390"/>
      <c r="RA42" s="390"/>
      <c r="RB42" s="390"/>
      <c r="RC42" s="390"/>
      <c r="RD42" s="390"/>
      <c r="RE42" s="390"/>
      <c r="RF42" s="390"/>
      <c r="RG42" s="390"/>
      <c r="RH42" s="390"/>
      <c r="RI42" s="390"/>
      <c r="RJ42" s="390"/>
      <c r="RK42" s="390"/>
      <c r="RL42" s="390"/>
      <c r="RM42" s="390"/>
      <c r="RN42" s="390"/>
      <c r="RO42" s="390"/>
      <c r="RP42" s="390"/>
      <c r="RQ42" s="390"/>
      <c r="RR42" s="390"/>
      <c r="RS42" s="390"/>
      <c r="RT42" s="390"/>
      <c r="RU42" s="390"/>
      <c r="RV42" s="390"/>
      <c r="RW42" s="390"/>
      <c r="RX42" s="390"/>
      <c r="RY42" s="390"/>
      <c r="RZ42" s="390"/>
      <c r="SA42" s="390"/>
      <c r="SB42" s="390"/>
      <c r="SC42" s="390"/>
      <c r="SD42" s="390"/>
      <c r="SE42" s="390"/>
      <c r="SF42" s="390"/>
      <c r="SG42" s="390"/>
      <c r="SH42" s="390"/>
      <c r="SI42" s="390"/>
      <c r="SJ42" s="390"/>
      <c r="SK42" s="390"/>
      <c r="SL42" s="390"/>
      <c r="SM42" s="390"/>
      <c r="SN42" s="390"/>
      <c r="SO42" s="390"/>
      <c r="SP42" s="390"/>
      <c r="SQ42" s="390"/>
      <c r="SR42" s="390"/>
      <c r="SS42" s="390"/>
      <c r="ST42" s="390"/>
      <c r="SU42" s="390"/>
      <c r="SV42" s="390"/>
      <c r="SW42" s="390"/>
      <c r="SX42" s="390"/>
      <c r="SY42" s="390"/>
      <c r="SZ42" s="390"/>
      <c r="TA42" s="390"/>
      <c r="TB42" s="390"/>
      <c r="TC42" s="390"/>
      <c r="TD42" s="390"/>
      <c r="TE42" s="390"/>
      <c r="TF42" s="390"/>
      <c r="TG42" s="390"/>
      <c r="TH42" s="390"/>
      <c r="TI42" s="390"/>
      <c r="TJ42" s="390"/>
      <c r="TK42" s="390"/>
      <c r="TL42" s="390"/>
      <c r="TM42" s="390"/>
      <c r="TN42" s="390"/>
      <c r="TO42" s="390"/>
      <c r="TP42" s="390"/>
      <c r="TQ42" s="390"/>
      <c r="TR42" s="390"/>
      <c r="TS42" s="390"/>
      <c r="TT42" s="390"/>
      <c r="TU42" s="390"/>
      <c r="TV42" s="390"/>
      <c r="TW42" s="390"/>
      <c r="TX42" s="390"/>
      <c r="TY42" s="390"/>
      <c r="TZ42" s="390"/>
      <c r="UA42" s="390"/>
      <c r="UB42" s="390"/>
      <c r="UC42" s="390"/>
      <c r="UD42" s="390"/>
      <c r="UE42" s="390"/>
      <c r="UF42" s="390"/>
      <c r="UG42" s="390"/>
      <c r="UH42" s="390"/>
      <c r="UI42" s="390"/>
      <c r="UJ42" s="390"/>
      <c r="UK42" s="390"/>
      <c r="UL42" s="390"/>
      <c r="UM42" s="390"/>
      <c r="UN42" s="390"/>
      <c r="UO42" s="390"/>
      <c r="UP42" s="390"/>
      <c r="UQ42" s="390"/>
      <c r="UR42" s="390"/>
      <c r="US42" s="390"/>
      <c r="UT42" s="390"/>
      <c r="UU42" s="390"/>
      <c r="UV42" s="390"/>
      <c r="UW42" s="390"/>
      <c r="UX42" s="390"/>
      <c r="UY42" s="390"/>
      <c r="UZ42" s="390"/>
      <c r="VA42" s="390"/>
      <c r="VB42" s="390"/>
      <c r="VC42" s="390"/>
      <c r="VD42" s="390"/>
      <c r="VE42" s="390"/>
      <c r="VF42" s="390"/>
      <c r="VG42" s="390"/>
      <c r="VH42" s="390"/>
      <c r="VI42" s="390"/>
      <c r="VJ42" s="390"/>
      <c r="VK42" s="390"/>
      <c r="VL42" s="390"/>
      <c r="VM42" s="390"/>
      <c r="VN42" s="390"/>
      <c r="VO42" s="390"/>
      <c r="VP42" s="390"/>
      <c r="VQ42" s="390"/>
      <c r="VR42" s="390"/>
      <c r="VS42" s="390"/>
      <c r="VT42" s="390"/>
      <c r="VU42" s="390"/>
      <c r="VV42" s="390"/>
      <c r="VW42" s="390"/>
      <c r="VX42" s="390"/>
      <c r="VY42" s="390"/>
      <c r="VZ42" s="390"/>
      <c r="WA42" s="390"/>
      <c r="WB42" s="390"/>
      <c r="WC42" s="390"/>
      <c r="WD42" s="390"/>
      <c r="WE42" s="390"/>
      <c r="WF42" s="390"/>
      <c r="WG42" s="390"/>
      <c r="WH42" s="390"/>
      <c r="WI42" s="390"/>
      <c r="WJ42" s="390"/>
      <c r="WK42" s="390"/>
      <c r="WL42" s="390"/>
      <c r="WM42" s="390"/>
      <c r="WN42" s="390"/>
      <c r="WO42" s="390"/>
      <c r="WP42" s="390"/>
      <c r="WQ42" s="390"/>
      <c r="WR42" s="390"/>
      <c r="WS42" s="390"/>
      <c r="WT42" s="390"/>
      <c r="WU42" s="390"/>
      <c r="WV42" s="390"/>
      <c r="WW42" s="390"/>
      <c r="WX42" s="390"/>
      <c r="WY42" s="390"/>
      <c r="WZ42" s="390"/>
      <c r="XA42" s="390"/>
      <c r="XB42" s="390"/>
      <c r="XC42" s="390"/>
      <c r="XD42" s="390"/>
      <c r="XE42" s="390"/>
      <c r="XF42" s="390"/>
      <c r="XG42" s="389"/>
    </row>
    <row r="43" spans="1:631" s="400" customFormat="1">
      <c r="A43" s="389"/>
      <c r="B43" s="526" t="s">
        <v>206</v>
      </c>
      <c r="C43" s="513" t="s">
        <v>252</v>
      </c>
      <c r="D43" s="513">
        <v>20</v>
      </c>
      <c r="E43" s="329">
        <f t="shared" si="17"/>
        <v>1.4117794127789045</v>
      </c>
      <c r="F43" s="509" t="s">
        <v>0</v>
      </c>
      <c r="G43" s="640">
        <v>208</v>
      </c>
      <c r="H43" s="510">
        <v>1082</v>
      </c>
      <c r="I43" s="578">
        <v>500</v>
      </c>
      <c r="J43" s="578">
        <v>500</v>
      </c>
      <c r="K43" s="393">
        <f t="shared" si="5"/>
        <v>0</v>
      </c>
      <c r="L43" s="394">
        <f t="shared" si="1"/>
        <v>225056</v>
      </c>
      <c r="M43" s="853">
        <v>354.33237290831062</v>
      </c>
      <c r="N43" s="393">
        <v>20800</v>
      </c>
      <c r="O43" s="395">
        <f t="shared" si="6"/>
        <v>124800</v>
      </c>
      <c r="P43" s="395">
        <f t="shared" si="2"/>
        <v>0</v>
      </c>
      <c r="Q43" s="395">
        <f t="shared" si="7"/>
        <v>104000</v>
      </c>
      <c r="R43" s="395"/>
      <c r="S43" s="396">
        <f t="shared" si="8"/>
        <v>125154.33237290831</v>
      </c>
      <c r="T43" s="395">
        <f t="shared" si="9"/>
        <v>104354.33237290831</v>
      </c>
      <c r="U43" s="827">
        <v>0</v>
      </c>
      <c r="V43" s="396">
        <f t="shared" si="10"/>
        <v>116098.63856485</v>
      </c>
      <c r="W43" s="395">
        <f t="shared" si="11"/>
        <v>96803.64784128785</v>
      </c>
      <c r="X43" s="395">
        <f t="shared" si="12"/>
        <v>0</v>
      </c>
      <c r="Y43" s="397">
        <f t="shared" si="18"/>
        <v>1.7466608393030958</v>
      </c>
      <c r="Z43" s="396">
        <f t="shared" si="4"/>
        <v>393096.5018501975</v>
      </c>
      <c r="AA43" s="398">
        <f t="shared" si="15"/>
        <v>3.3858838200813435</v>
      </c>
      <c r="AB43" s="399">
        <f t="shared" si="16"/>
        <v>4.4668373731551796</v>
      </c>
      <c r="AC43" s="398">
        <v>2.8557790229133402</v>
      </c>
      <c r="AD43" s="398">
        <v>3.1413569252046747</v>
      </c>
      <c r="AE43" s="390"/>
      <c r="AF43" s="390"/>
      <c r="AG43" s="390"/>
      <c r="AH43" s="390"/>
      <c r="AI43" s="390"/>
      <c r="AJ43" s="390"/>
      <c r="AK43" s="390"/>
      <c r="AL43" s="390"/>
      <c r="AM43" s="390"/>
      <c r="AN43" s="390"/>
      <c r="AO43" s="390"/>
      <c r="AP43" s="390"/>
      <c r="AQ43" s="390"/>
      <c r="AR43" s="390"/>
      <c r="AS43" s="390"/>
      <c r="AT43" s="390"/>
      <c r="AU43" s="390"/>
      <c r="AV43" s="390"/>
      <c r="AW43" s="390"/>
      <c r="AX43" s="390"/>
      <c r="AY43" s="390"/>
      <c r="AZ43" s="390"/>
      <c r="BA43" s="390"/>
      <c r="BB43" s="390"/>
      <c r="BC43" s="390"/>
      <c r="BD43" s="390"/>
      <c r="BE43" s="390"/>
      <c r="BF43" s="390"/>
      <c r="BG43" s="390"/>
      <c r="BH43" s="390"/>
      <c r="BI43" s="390"/>
      <c r="BJ43" s="390"/>
      <c r="BK43" s="390"/>
      <c r="BL43" s="390"/>
      <c r="BM43" s="390"/>
      <c r="BN43" s="390"/>
      <c r="BO43" s="390"/>
      <c r="BP43" s="390"/>
      <c r="BQ43" s="390"/>
      <c r="BR43" s="390"/>
      <c r="BS43" s="390"/>
      <c r="BT43" s="390"/>
      <c r="BU43" s="390"/>
      <c r="BV43" s="390"/>
      <c r="BW43" s="390"/>
      <c r="BX43" s="390"/>
      <c r="BY43" s="390"/>
      <c r="BZ43" s="390"/>
      <c r="CA43" s="390"/>
      <c r="CB43" s="390"/>
      <c r="CC43" s="390"/>
      <c r="CD43" s="390"/>
      <c r="CE43" s="390"/>
      <c r="CF43" s="390"/>
      <c r="CG43" s="390"/>
      <c r="CH43" s="390"/>
      <c r="CI43" s="390"/>
      <c r="CJ43" s="390"/>
      <c r="CK43" s="390"/>
      <c r="CL43" s="390"/>
      <c r="CM43" s="390"/>
      <c r="CN43" s="390"/>
      <c r="CO43" s="390"/>
      <c r="CP43" s="390"/>
      <c r="CQ43" s="390"/>
      <c r="CR43" s="390"/>
      <c r="CS43" s="390"/>
      <c r="CT43" s="390"/>
      <c r="CU43" s="390"/>
      <c r="CV43" s="390"/>
      <c r="CW43" s="390"/>
      <c r="CX43" s="390"/>
      <c r="CY43" s="390"/>
      <c r="CZ43" s="390"/>
      <c r="DA43" s="390"/>
      <c r="DB43" s="390"/>
      <c r="DC43" s="390"/>
      <c r="DD43" s="390"/>
      <c r="DE43" s="390"/>
      <c r="DF43" s="390"/>
      <c r="DG43" s="390"/>
      <c r="DH43" s="390"/>
      <c r="DI43" s="390"/>
      <c r="DJ43" s="390"/>
      <c r="DK43" s="390"/>
      <c r="DL43" s="390"/>
      <c r="DM43" s="390"/>
      <c r="DN43" s="390"/>
      <c r="DO43" s="390"/>
      <c r="DP43" s="390"/>
      <c r="DQ43" s="390"/>
      <c r="DR43" s="390"/>
      <c r="DS43" s="390"/>
      <c r="DT43" s="390"/>
      <c r="DU43" s="390"/>
      <c r="DV43" s="390"/>
      <c r="DW43" s="390"/>
      <c r="DX43" s="390"/>
      <c r="DY43" s="390"/>
      <c r="DZ43" s="390"/>
      <c r="EA43" s="390"/>
      <c r="EB43" s="390"/>
      <c r="EC43" s="390"/>
      <c r="ED43" s="390"/>
      <c r="EE43" s="390"/>
      <c r="EF43" s="390"/>
      <c r="EG43" s="390"/>
      <c r="EH43" s="390"/>
      <c r="EI43" s="390"/>
      <c r="EJ43" s="390"/>
      <c r="EK43" s="390"/>
      <c r="EL43" s="390"/>
      <c r="EM43" s="390"/>
      <c r="EN43" s="390"/>
      <c r="EO43" s="390"/>
      <c r="EP43" s="390"/>
      <c r="EQ43" s="390"/>
      <c r="ER43" s="390"/>
      <c r="ES43" s="390"/>
      <c r="ET43" s="390"/>
      <c r="EU43" s="390"/>
      <c r="EV43" s="390"/>
      <c r="EW43" s="390"/>
      <c r="EX43" s="390"/>
      <c r="EY43" s="390"/>
      <c r="EZ43" s="390"/>
      <c r="FA43" s="390"/>
      <c r="FB43" s="390"/>
      <c r="FC43" s="390"/>
      <c r="FD43" s="390"/>
      <c r="FE43" s="390"/>
      <c r="FF43" s="390"/>
      <c r="FG43" s="390"/>
      <c r="FH43" s="390"/>
      <c r="FI43" s="390"/>
      <c r="FJ43" s="390"/>
      <c r="FK43" s="390"/>
      <c r="FL43" s="390"/>
      <c r="FM43" s="390"/>
      <c r="FN43" s="390"/>
      <c r="FO43" s="390"/>
      <c r="FP43" s="390"/>
      <c r="FQ43" s="390"/>
      <c r="FR43" s="390"/>
      <c r="FS43" s="390"/>
      <c r="FT43" s="390"/>
      <c r="FU43" s="390"/>
      <c r="FV43" s="390"/>
      <c r="FW43" s="390"/>
      <c r="FX43" s="390"/>
      <c r="FY43" s="390"/>
      <c r="FZ43" s="390"/>
      <c r="GA43" s="390"/>
      <c r="GB43" s="390"/>
      <c r="GC43" s="390"/>
      <c r="GD43" s="390"/>
      <c r="GE43" s="390"/>
      <c r="GF43" s="390"/>
      <c r="GG43" s="390"/>
      <c r="GH43" s="390"/>
      <c r="GI43" s="390"/>
      <c r="GJ43" s="390"/>
      <c r="GK43" s="390"/>
      <c r="GL43" s="390"/>
      <c r="GM43" s="390"/>
      <c r="GN43" s="390"/>
      <c r="GO43" s="390"/>
      <c r="GP43" s="390"/>
      <c r="GQ43" s="390"/>
      <c r="GR43" s="390"/>
      <c r="GS43" s="390"/>
      <c r="GT43" s="390"/>
      <c r="GU43" s="390"/>
      <c r="GV43" s="390"/>
      <c r="GW43" s="390"/>
      <c r="GX43" s="390"/>
      <c r="GY43" s="390"/>
      <c r="GZ43" s="390"/>
      <c r="HA43" s="390"/>
      <c r="HB43" s="390"/>
      <c r="HC43" s="390"/>
      <c r="HD43" s="390"/>
      <c r="HE43" s="390"/>
      <c r="HF43" s="390"/>
      <c r="HG43" s="390"/>
      <c r="HH43" s="390"/>
      <c r="HI43" s="390"/>
      <c r="HJ43" s="390"/>
      <c r="HK43" s="390"/>
      <c r="HL43" s="390"/>
      <c r="HM43" s="390"/>
      <c r="HN43" s="390"/>
      <c r="HO43" s="390"/>
      <c r="HP43" s="390"/>
      <c r="HQ43" s="390"/>
      <c r="HR43" s="390"/>
      <c r="HS43" s="390"/>
      <c r="HT43" s="390"/>
      <c r="HU43" s="390"/>
      <c r="HV43" s="390"/>
      <c r="HW43" s="390"/>
      <c r="HX43" s="390"/>
      <c r="HY43" s="390"/>
      <c r="HZ43" s="390"/>
      <c r="IA43" s="390"/>
      <c r="IB43" s="390"/>
      <c r="IC43" s="390"/>
      <c r="ID43" s="390"/>
      <c r="IE43" s="390"/>
      <c r="IF43" s="390"/>
      <c r="IG43" s="390"/>
      <c r="IH43" s="390"/>
      <c r="II43" s="390"/>
      <c r="IJ43" s="390"/>
      <c r="IK43" s="390"/>
      <c r="IL43" s="390"/>
      <c r="IM43" s="390"/>
      <c r="IN43" s="390"/>
      <c r="IO43" s="390"/>
      <c r="IP43" s="390"/>
      <c r="IQ43" s="390"/>
      <c r="IR43" s="390"/>
      <c r="IS43" s="390"/>
      <c r="IT43" s="390"/>
      <c r="IU43" s="390"/>
      <c r="IV43" s="390"/>
      <c r="IW43" s="390"/>
      <c r="IX43" s="390"/>
      <c r="IY43" s="390"/>
      <c r="IZ43" s="390"/>
      <c r="JA43" s="390"/>
      <c r="JB43" s="390"/>
      <c r="JC43" s="390"/>
      <c r="JD43" s="390"/>
      <c r="JE43" s="390"/>
      <c r="JF43" s="390"/>
      <c r="JG43" s="390"/>
      <c r="JH43" s="390"/>
      <c r="JI43" s="390"/>
      <c r="JJ43" s="390"/>
      <c r="JK43" s="390"/>
      <c r="JL43" s="390"/>
      <c r="JM43" s="390"/>
      <c r="JN43" s="390"/>
      <c r="JO43" s="390"/>
      <c r="JP43" s="390"/>
      <c r="JQ43" s="390"/>
      <c r="JR43" s="390"/>
      <c r="JS43" s="390"/>
      <c r="JT43" s="390"/>
      <c r="JU43" s="390"/>
      <c r="JV43" s="390"/>
      <c r="JW43" s="390"/>
      <c r="JX43" s="390"/>
      <c r="JY43" s="390"/>
      <c r="JZ43" s="390"/>
      <c r="KA43" s="390"/>
      <c r="KB43" s="390"/>
      <c r="KC43" s="390"/>
      <c r="KD43" s="390"/>
      <c r="KE43" s="390"/>
      <c r="KF43" s="390"/>
      <c r="KG43" s="390"/>
      <c r="KH43" s="390"/>
      <c r="KI43" s="390"/>
      <c r="KJ43" s="390"/>
      <c r="KK43" s="390"/>
      <c r="KL43" s="390"/>
      <c r="KM43" s="390"/>
      <c r="KN43" s="390"/>
      <c r="KO43" s="390"/>
      <c r="KP43" s="390"/>
      <c r="KQ43" s="390"/>
      <c r="KR43" s="390"/>
      <c r="KS43" s="390"/>
      <c r="KT43" s="390"/>
      <c r="KU43" s="390"/>
      <c r="KV43" s="390"/>
      <c r="KW43" s="390"/>
      <c r="KX43" s="390"/>
      <c r="KY43" s="390"/>
      <c r="KZ43" s="390"/>
      <c r="LA43" s="390"/>
      <c r="LB43" s="390"/>
      <c r="LC43" s="390"/>
      <c r="LD43" s="390"/>
      <c r="LE43" s="390"/>
      <c r="LF43" s="390"/>
      <c r="LG43" s="390"/>
      <c r="LH43" s="390"/>
      <c r="LI43" s="390"/>
      <c r="LJ43" s="390"/>
      <c r="LK43" s="390"/>
      <c r="LL43" s="390"/>
      <c r="LM43" s="390"/>
      <c r="LN43" s="390"/>
      <c r="LO43" s="390"/>
      <c r="LP43" s="390"/>
      <c r="LQ43" s="390"/>
      <c r="LR43" s="390"/>
      <c r="LS43" s="390"/>
      <c r="LT43" s="390"/>
      <c r="LU43" s="390"/>
      <c r="LV43" s="390"/>
      <c r="LW43" s="390"/>
      <c r="LX43" s="390"/>
      <c r="LY43" s="390"/>
      <c r="LZ43" s="390"/>
      <c r="MA43" s="390"/>
      <c r="MB43" s="390"/>
      <c r="MC43" s="390"/>
      <c r="MD43" s="390"/>
      <c r="ME43" s="390"/>
      <c r="MF43" s="390"/>
      <c r="MG43" s="390"/>
      <c r="MH43" s="390"/>
      <c r="MI43" s="390"/>
      <c r="MJ43" s="390"/>
      <c r="MK43" s="390"/>
      <c r="ML43" s="390"/>
      <c r="MM43" s="390"/>
      <c r="MN43" s="390"/>
      <c r="MO43" s="390"/>
      <c r="MP43" s="390"/>
      <c r="MQ43" s="390"/>
      <c r="MR43" s="390"/>
      <c r="MS43" s="390"/>
      <c r="MT43" s="390"/>
      <c r="MU43" s="390"/>
      <c r="MV43" s="390"/>
      <c r="MW43" s="390"/>
      <c r="MX43" s="390"/>
      <c r="MY43" s="390"/>
      <c r="MZ43" s="390"/>
      <c r="NA43" s="390"/>
      <c r="NB43" s="390"/>
      <c r="NC43" s="390"/>
      <c r="ND43" s="390"/>
      <c r="NE43" s="390"/>
      <c r="NF43" s="390"/>
      <c r="NG43" s="390"/>
      <c r="NH43" s="390"/>
      <c r="NI43" s="390"/>
      <c r="NJ43" s="390"/>
      <c r="NK43" s="390"/>
      <c r="NL43" s="390"/>
      <c r="NM43" s="390"/>
      <c r="NN43" s="390"/>
      <c r="NO43" s="390"/>
      <c r="NP43" s="390"/>
      <c r="NQ43" s="390"/>
      <c r="NR43" s="390"/>
      <c r="NS43" s="390"/>
      <c r="NT43" s="390"/>
      <c r="NU43" s="390"/>
      <c r="NV43" s="390"/>
      <c r="NW43" s="390"/>
      <c r="NX43" s="390"/>
      <c r="NY43" s="390"/>
      <c r="NZ43" s="390"/>
      <c r="OA43" s="390"/>
      <c r="OB43" s="390"/>
      <c r="OC43" s="390"/>
      <c r="OD43" s="390"/>
      <c r="OE43" s="390"/>
      <c r="OF43" s="390"/>
      <c r="OG43" s="390"/>
      <c r="OH43" s="390"/>
      <c r="OI43" s="390"/>
      <c r="OJ43" s="390"/>
      <c r="OK43" s="390"/>
      <c r="OL43" s="390"/>
      <c r="OM43" s="390"/>
      <c r="ON43" s="390"/>
      <c r="OO43" s="390"/>
      <c r="OP43" s="390"/>
      <c r="OQ43" s="390"/>
      <c r="OR43" s="390"/>
      <c r="OS43" s="390"/>
      <c r="OT43" s="390"/>
      <c r="OU43" s="390"/>
      <c r="OV43" s="390"/>
      <c r="OW43" s="390"/>
      <c r="OX43" s="390"/>
      <c r="OY43" s="390"/>
      <c r="OZ43" s="390"/>
      <c r="PA43" s="390"/>
      <c r="PB43" s="390"/>
      <c r="PC43" s="390"/>
      <c r="PD43" s="390"/>
      <c r="PE43" s="390"/>
      <c r="PF43" s="390"/>
      <c r="PG43" s="390"/>
      <c r="PH43" s="390"/>
      <c r="PI43" s="390"/>
      <c r="PJ43" s="390"/>
      <c r="PK43" s="390"/>
      <c r="PL43" s="390"/>
      <c r="PM43" s="390"/>
      <c r="PN43" s="390"/>
      <c r="PO43" s="390"/>
      <c r="PP43" s="390"/>
      <c r="PQ43" s="390"/>
      <c r="PR43" s="390"/>
      <c r="PS43" s="390"/>
      <c r="PT43" s="390"/>
      <c r="PU43" s="390"/>
      <c r="PV43" s="390"/>
      <c r="PW43" s="390"/>
      <c r="PX43" s="390"/>
      <c r="PY43" s="390"/>
      <c r="PZ43" s="390"/>
      <c r="QA43" s="390"/>
      <c r="QB43" s="390"/>
      <c r="QC43" s="390"/>
      <c r="QD43" s="390"/>
      <c r="QE43" s="390"/>
      <c r="QF43" s="390"/>
      <c r="QG43" s="390"/>
      <c r="QH43" s="390"/>
      <c r="QI43" s="390"/>
      <c r="QJ43" s="390"/>
      <c r="QK43" s="390"/>
      <c r="QL43" s="390"/>
      <c r="QM43" s="390"/>
      <c r="QN43" s="390"/>
      <c r="QO43" s="390"/>
      <c r="QP43" s="390"/>
      <c r="QQ43" s="390"/>
      <c r="QR43" s="390"/>
      <c r="QS43" s="390"/>
      <c r="QT43" s="390"/>
      <c r="QU43" s="390"/>
      <c r="QV43" s="390"/>
      <c r="QW43" s="390"/>
      <c r="QX43" s="390"/>
      <c r="QY43" s="390"/>
      <c r="QZ43" s="390"/>
      <c r="RA43" s="390"/>
      <c r="RB43" s="390"/>
      <c r="RC43" s="390"/>
      <c r="RD43" s="390"/>
      <c r="RE43" s="390"/>
      <c r="RF43" s="390"/>
      <c r="RG43" s="390"/>
      <c r="RH43" s="390"/>
      <c r="RI43" s="390"/>
      <c r="RJ43" s="390"/>
      <c r="RK43" s="390"/>
      <c r="RL43" s="390"/>
      <c r="RM43" s="390"/>
      <c r="RN43" s="390"/>
      <c r="RO43" s="390"/>
      <c r="RP43" s="390"/>
      <c r="RQ43" s="390"/>
      <c r="RR43" s="390"/>
      <c r="RS43" s="390"/>
      <c r="RT43" s="390"/>
      <c r="RU43" s="390"/>
      <c r="RV43" s="390"/>
      <c r="RW43" s="390"/>
      <c r="RX43" s="390"/>
      <c r="RY43" s="390"/>
      <c r="RZ43" s="390"/>
      <c r="SA43" s="390"/>
      <c r="SB43" s="390"/>
      <c r="SC43" s="390"/>
      <c r="SD43" s="390"/>
      <c r="SE43" s="390"/>
      <c r="SF43" s="390"/>
      <c r="SG43" s="390"/>
      <c r="SH43" s="390"/>
      <c r="SI43" s="390"/>
      <c r="SJ43" s="390"/>
      <c r="SK43" s="390"/>
      <c r="SL43" s="390"/>
      <c r="SM43" s="390"/>
      <c r="SN43" s="390"/>
      <c r="SO43" s="390"/>
      <c r="SP43" s="390"/>
      <c r="SQ43" s="390"/>
      <c r="SR43" s="390"/>
      <c r="SS43" s="390"/>
      <c r="ST43" s="390"/>
      <c r="SU43" s="390"/>
      <c r="SV43" s="390"/>
      <c r="SW43" s="390"/>
      <c r="SX43" s="390"/>
      <c r="SY43" s="390"/>
      <c r="SZ43" s="390"/>
      <c r="TA43" s="390"/>
      <c r="TB43" s="390"/>
      <c r="TC43" s="390"/>
      <c r="TD43" s="390"/>
      <c r="TE43" s="390"/>
      <c r="TF43" s="390"/>
      <c r="TG43" s="390"/>
      <c r="TH43" s="390"/>
      <c r="TI43" s="390"/>
      <c r="TJ43" s="390"/>
      <c r="TK43" s="390"/>
      <c r="TL43" s="390"/>
      <c r="TM43" s="390"/>
      <c r="TN43" s="390"/>
      <c r="TO43" s="390"/>
      <c r="TP43" s="390"/>
      <c r="TQ43" s="390"/>
      <c r="TR43" s="390"/>
      <c r="TS43" s="390"/>
      <c r="TT43" s="390"/>
      <c r="TU43" s="390"/>
      <c r="TV43" s="390"/>
      <c r="TW43" s="390"/>
      <c r="TX43" s="390"/>
      <c r="TY43" s="390"/>
      <c r="TZ43" s="390"/>
      <c r="UA43" s="390"/>
      <c r="UB43" s="390"/>
      <c r="UC43" s="390"/>
      <c r="UD43" s="390"/>
      <c r="UE43" s="390"/>
      <c r="UF43" s="390"/>
      <c r="UG43" s="390"/>
      <c r="UH43" s="390"/>
      <c r="UI43" s="390"/>
      <c r="UJ43" s="390"/>
      <c r="UK43" s="390"/>
      <c r="UL43" s="390"/>
      <c r="UM43" s="390"/>
      <c r="UN43" s="390"/>
      <c r="UO43" s="390"/>
      <c r="UP43" s="390"/>
      <c r="UQ43" s="390"/>
      <c r="UR43" s="390"/>
      <c r="US43" s="390"/>
      <c r="UT43" s="390"/>
      <c r="UU43" s="390"/>
      <c r="UV43" s="390"/>
      <c r="UW43" s="390"/>
      <c r="UX43" s="390"/>
      <c r="UY43" s="390"/>
      <c r="UZ43" s="390"/>
      <c r="VA43" s="390"/>
      <c r="VB43" s="390"/>
      <c r="VC43" s="390"/>
      <c r="VD43" s="390"/>
      <c r="VE43" s="390"/>
      <c r="VF43" s="390"/>
      <c r="VG43" s="390"/>
      <c r="VH43" s="390"/>
      <c r="VI43" s="390"/>
      <c r="VJ43" s="390"/>
      <c r="VK43" s="390"/>
      <c r="VL43" s="390"/>
      <c r="VM43" s="390"/>
      <c r="VN43" s="390"/>
      <c r="VO43" s="390"/>
      <c r="VP43" s="390"/>
      <c r="VQ43" s="390"/>
      <c r="VR43" s="390"/>
      <c r="VS43" s="390"/>
      <c r="VT43" s="390"/>
      <c r="VU43" s="390"/>
      <c r="VV43" s="390"/>
      <c r="VW43" s="390"/>
      <c r="VX43" s="390"/>
      <c r="VY43" s="390"/>
      <c r="VZ43" s="390"/>
      <c r="WA43" s="390"/>
      <c r="WB43" s="390"/>
      <c r="WC43" s="390"/>
      <c r="WD43" s="390"/>
      <c r="WE43" s="390"/>
      <c r="WF43" s="390"/>
      <c r="WG43" s="390"/>
      <c r="WH43" s="390"/>
      <c r="WI43" s="390"/>
      <c r="WJ43" s="390"/>
      <c r="WK43" s="390"/>
      <c r="WL43" s="390"/>
      <c r="WM43" s="390"/>
      <c r="WN43" s="390"/>
      <c r="WO43" s="390"/>
      <c r="WP43" s="390"/>
      <c r="WQ43" s="390"/>
      <c r="WR43" s="390"/>
      <c r="WS43" s="390"/>
      <c r="WT43" s="390"/>
      <c r="WU43" s="390"/>
      <c r="WV43" s="390"/>
      <c r="WW43" s="390"/>
      <c r="WX43" s="390"/>
      <c r="WY43" s="390"/>
      <c r="WZ43" s="390"/>
      <c r="XA43" s="390"/>
      <c r="XB43" s="390"/>
      <c r="XC43" s="390"/>
      <c r="XD43" s="390"/>
      <c r="XE43" s="390"/>
      <c r="XF43" s="390"/>
      <c r="XG43" s="389"/>
    </row>
    <row r="44" spans="1:631" s="400" customFormat="1">
      <c r="A44" s="389"/>
      <c r="B44" s="526" t="s">
        <v>206</v>
      </c>
      <c r="C44" s="513" t="s">
        <v>253</v>
      </c>
      <c r="D44" s="513">
        <v>20</v>
      </c>
      <c r="E44" s="329">
        <f t="shared" si="17"/>
        <v>0.1844266082028464</v>
      </c>
      <c r="F44" s="509" t="s">
        <v>0</v>
      </c>
      <c r="G44" s="640">
        <v>40</v>
      </c>
      <c r="H44" s="845">
        <v>735</v>
      </c>
      <c r="I44" s="578">
        <v>500</v>
      </c>
      <c r="J44" s="578">
        <v>500</v>
      </c>
      <c r="K44" s="393">
        <f t="shared" si="5"/>
        <v>0</v>
      </c>
      <c r="L44" s="394">
        <f t="shared" si="1"/>
        <v>29400</v>
      </c>
      <c r="M44" s="853">
        <v>1740.580077444333</v>
      </c>
      <c r="N44" s="393">
        <v>4000</v>
      </c>
      <c r="O44" s="395">
        <f t="shared" si="6"/>
        <v>24000</v>
      </c>
      <c r="P44" s="395">
        <f t="shared" si="2"/>
        <v>0</v>
      </c>
      <c r="Q44" s="395">
        <f t="shared" si="7"/>
        <v>20000</v>
      </c>
      <c r="R44" s="395"/>
      <c r="S44" s="396">
        <f t="shared" si="8"/>
        <v>25740.580077444334</v>
      </c>
      <c r="T44" s="395">
        <f t="shared" si="9"/>
        <v>21740.580077444334</v>
      </c>
      <c r="U44" s="831">
        <v>11</v>
      </c>
      <c r="V44" s="396">
        <f t="shared" si="10"/>
        <v>23878.089125644092</v>
      </c>
      <c r="W44" s="395">
        <f t="shared" si="11"/>
        <v>20167.513986497524</v>
      </c>
      <c r="X44" s="395">
        <f t="shared" si="12"/>
        <v>4385.0452565270753</v>
      </c>
      <c r="Y44" s="397">
        <f t="shared" si="18"/>
        <v>1.7466608393030958</v>
      </c>
      <c r="Z44" s="396">
        <f t="shared" si="4"/>
        <v>51351.828675511017</v>
      </c>
      <c r="AA44" s="398">
        <f t="shared" si="15"/>
        <v>2.1505836754902323</v>
      </c>
      <c r="AB44" s="399">
        <f t="shared" si="16"/>
        <v>3.0183222800958025</v>
      </c>
      <c r="AC44" s="398">
        <v>1.9399238279494502</v>
      </c>
      <c r="AD44" s="398">
        <v>2.3513134857179807</v>
      </c>
      <c r="AE44" s="390"/>
      <c r="AF44" s="390"/>
      <c r="AG44" s="390"/>
      <c r="AH44" s="390"/>
      <c r="AI44" s="390"/>
      <c r="AJ44" s="390"/>
      <c r="AK44" s="390"/>
      <c r="AL44" s="390"/>
      <c r="AM44" s="390"/>
      <c r="AN44" s="390"/>
      <c r="AO44" s="390"/>
      <c r="AP44" s="390"/>
      <c r="AQ44" s="390"/>
      <c r="AR44" s="390"/>
      <c r="AS44" s="390"/>
      <c r="AT44" s="390"/>
      <c r="AU44" s="390"/>
      <c r="AV44" s="390"/>
      <c r="AW44" s="390"/>
      <c r="AX44" s="390"/>
      <c r="AY44" s="390"/>
      <c r="AZ44" s="390"/>
      <c r="BA44" s="390"/>
      <c r="BB44" s="390"/>
      <c r="BC44" s="390"/>
      <c r="BD44" s="390"/>
      <c r="BE44" s="390"/>
      <c r="BF44" s="390"/>
      <c r="BG44" s="390"/>
      <c r="BH44" s="390"/>
      <c r="BI44" s="390"/>
      <c r="BJ44" s="390"/>
      <c r="BK44" s="390"/>
      <c r="BL44" s="390"/>
      <c r="BM44" s="390"/>
      <c r="BN44" s="390"/>
      <c r="BO44" s="390"/>
      <c r="BP44" s="390"/>
      <c r="BQ44" s="390"/>
      <c r="BR44" s="390"/>
      <c r="BS44" s="390"/>
      <c r="BT44" s="390"/>
      <c r="BU44" s="390"/>
      <c r="BV44" s="390"/>
      <c r="BW44" s="390"/>
      <c r="BX44" s="390"/>
      <c r="BY44" s="390"/>
      <c r="BZ44" s="390"/>
      <c r="CA44" s="390"/>
      <c r="CB44" s="390"/>
      <c r="CC44" s="390"/>
      <c r="CD44" s="390"/>
      <c r="CE44" s="390"/>
      <c r="CF44" s="390"/>
      <c r="CG44" s="390"/>
      <c r="CH44" s="390"/>
      <c r="CI44" s="390"/>
      <c r="CJ44" s="390"/>
      <c r="CK44" s="390"/>
      <c r="CL44" s="390"/>
      <c r="CM44" s="390"/>
      <c r="CN44" s="390"/>
      <c r="CO44" s="390"/>
      <c r="CP44" s="390"/>
      <c r="CQ44" s="390"/>
      <c r="CR44" s="390"/>
      <c r="CS44" s="390"/>
      <c r="CT44" s="390"/>
      <c r="CU44" s="390"/>
      <c r="CV44" s="390"/>
      <c r="CW44" s="390"/>
      <c r="CX44" s="390"/>
      <c r="CY44" s="390"/>
      <c r="CZ44" s="390"/>
      <c r="DA44" s="390"/>
      <c r="DB44" s="390"/>
      <c r="DC44" s="390"/>
      <c r="DD44" s="390"/>
      <c r="DE44" s="390"/>
      <c r="DF44" s="390"/>
      <c r="DG44" s="390"/>
      <c r="DH44" s="390"/>
      <c r="DI44" s="390"/>
      <c r="DJ44" s="390"/>
      <c r="DK44" s="390"/>
      <c r="DL44" s="390"/>
      <c r="DM44" s="390"/>
      <c r="DN44" s="390"/>
      <c r="DO44" s="390"/>
      <c r="DP44" s="390"/>
      <c r="DQ44" s="390"/>
      <c r="DR44" s="390"/>
      <c r="DS44" s="390"/>
      <c r="DT44" s="390"/>
      <c r="DU44" s="390"/>
      <c r="DV44" s="390"/>
      <c r="DW44" s="390"/>
      <c r="DX44" s="390"/>
      <c r="DY44" s="390"/>
      <c r="DZ44" s="390"/>
      <c r="EA44" s="390"/>
      <c r="EB44" s="390"/>
      <c r="EC44" s="390"/>
      <c r="ED44" s="390"/>
      <c r="EE44" s="390"/>
      <c r="EF44" s="390"/>
      <c r="EG44" s="390"/>
      <c r="EH44" s="390"/>
      <c r="EI44" s="390"/>
      <c r="EJ44" s="390"/>
      <c r="EK44" s="390"/>
      <c r="EL44" s="390"/>
      <c r="EM44" s="390"/>
      <c r="EN44" s="390"/>
      <c r="EO44" s="390"/>
      <c r="EP44" s="390"/>
      <c r="EQ44" s="390"/>
      <c r="ER44" s="390"/>
      <c r="ES44" s="390"/>
      <c r="ET44" s="390"/>
      <c r="EU44" s="390"/>
      <c r="EV44" s="390"/>
      <c r="EW44" s="390"/>
      <c r="EX44" s="390"/>
      <c r="EY44" s="390"/>
      <c r="EZ44" s="390"/>
      <c r="FA44" s="390"/>
      <c r="FB44" s="390"/>
      <c r="FC44" s="390"/>
      <c r="FD44" s="390"/>
      <c r="FE44" s="390"/>
      <c r="FF44" s="390"/>
      <c r="FG44" s="390"/>
      <c r="FH44" s="390"/>
      <c r="FI44" s="390"/>
      <c r="FJ44" s="390"/>
      <c r="FK44" s="390"/>
      <c r="FL44" s="390"/>
      <c r="FM44" s="390"/>
      <c r="FN44" s="390"/>
      <c r="FO44" s="390"/>
      <c r="FP44" s="390"/>
      <c r="FQ44" s="390"/>
      <c r="FR44" s="390"/>
      <c r="FS44" s="390"/>
      <c r="FT44" s="390"/>
      <c r="FU44" s="390"/>
      <c r="FV44" s="390"/>
      <c r="FW44" s="390"/>
      <c r="FX44" s="390"/>
      <c r="FY44" s="390"/>
      <c r="FZ44" s="390"/>
      <c r="GA44" s="390"/>
      <c r="GB44" s="390"/>
      <c r="GC44" s="390"/>
      <c r="GD44" s="390"/>
      <c r="GE44" s="390"/>
      <c r="GF44" s="390"/>
      <c r="GG44" s="390"/>
      <c r="GH44" s="390"/>
      <c r="GI44" s="390"/>
      <c r="GJ44" s="390"/>
      <c r="GK44" s="390"/>
      <c r="GL44" s="390"/>
      <c r="GM44" s="390"/>
      <c r="GN44" s="390"/>
      <c r="GO44" s="390"/>
      <c r="GP44" s="390"/>
      <c r="GQ44" s="390"/>
      <c r="GR44" s="390"/>
      <c r="GS44" s="390"/>
      <c r="GT44" s="390"/>
      <c r="GU44" s="390"/>
      <c r="GV44" s="390"/>
      <c r="GW44" s="390"/>
      <c r="GX44" s="390"/>
      <c r="GY44" s="390"/>
      <c r="GZ44" s="390"/>
      <c r="HA44" s="390"/>
      <c r="HB44" s="390"/>
      <c r="HC44" s="390"/>
      <c r="HD44" s="390"/>
      <c r="HE44" s="390"/>
      <c r="HF44" s="390"/>
      <c r="HG44" s="390"/>
      <c r="HH44" s="390"/>
      <c r="HI44" s="390"/>
      <c r="HJ44" s="390"/>
      <c r="HK44" s="390"/>
      <c r="HL44" s="390"/>
      <c r="HM44" s="390"/>
      <c r="HN44" s="390"/>
      <c r="HO44" s="390"/>
      <c r="HP44" s="390"/>
      <c r="HQ44" s="390"/>
      <c r="HR44" s="390"/>
      <c r="HS44" s="390"/>
      <c r="HT44" s="390"/>
      <c r="HU44" s="390"/>
      <c r="HV44" s="390"/>
      <c r="HW44" s="390"/>
      <c r="HX44" s="390"/>
      <c r="HY44" s="390"/>
      <c r="HZ44" s="390"/>
      <c r="IA44" s="390"/>
      <c r="IB44" s="390"/>
      <c r="IC44" s="390"/>
      <c r="ID44" s="390"/>
      <c r="IE44" s="390"/>
      <c r="IF44" s="390"/>
      <c r="IG44" s="390"/>
      <c r="IH44" s="390"/>
      <c r="II44" s="390"/>
      <c r="IJ44" s="390"/>
      <c r="IK44" s="390"/>
      <c r="IL44" s="390"/>
      <c r="IM44" s="390"/>
      <c r="IN44" s="390"/>
      <c r="IO44" s="390"/>
      <c r="IP44" s="390"/>
      <c r="IQ44" s="390"/>
      <c r="IR44" s="390"/>
      <c r="IS44" s="390"/>
      <c r="IT44" s="390"/>
      <c r="IU44" s="390"/>
      <c r="IV44" s="390"/>
      <c r="IW44" s="390"/>
      <c r="IX44" s="390"/>
      <c r="IY44" s="390"/>
      <c r="IZ44" s="390"/>
      <c r="JA44" s="390"/>
      <c r="JB44" s="390"/>
      <c r="JC44" s="390"/>
      <c r="JD44" s="390"/>
      <c r="JE44" s="390"/>
      <c r="JF44" s="390"/>
      <c r="JG44" s="390"/>
      <c r="JH44" s="390"/>
      <c r="JI44" s="390"/>
      <c r="JJ44" s="390"/>
      <c r="JK44" s="390"/>
      <c r="JL44" s="390"/>
      <c r="JM44" s="390"/>
      <c r="JN44" s="390"/>
      <c r="JO44" s="390"/>
      <c r="JP44" s="390"/>
      <c r="JQ44" s="390"/>
      <c r="JR44" s="390"/>
      <c r="JS44" s="390"/>
      <c r="JT44" s="390"/>
      <c r="JU44" s="390"/>
      <c r="JV44" s="390"/>
      <c r="JW44" s="390"/>
      <c r="JX44" s="390"/>
      <c r="JY44" s="390"/>
      <c r="JZ44" s="390"/>
      <c r="KA44" s="390"/>
      <c r="KB44" s="390"/>
      <c r="KC44" s="390"/>
      <c r="KD44" s="390"/>
      <c r="KE44" s="390"/>
      <c r="KF44" s="390"/>
      <c r="KG44" s="390"/>
      <c r="KH44" s="390"/>
      <c r="KI44" s="390"/>
      <c r="KJ44" s="390"/>
      <c r="KK44" s="390"/>
      <c r="KL44" s="390"/>
      <c r="KM44" s="390"/>
      <c r="KN44" s="390"/>
      <c r="KO44" s="390"/>
      <c r="KP44" s="390"/>
      <c r="KQ44" s="390"/>
      <c r="KR44" s="390"/>
      <c r="KS44" s="390"/>
      <c r="KT44" s="390"/>
      <c r="KU44" s="390"/>
      <c r="KV44" s="390"/>
      <c r="KW44" s="390"/>
      <c r="KX44" s="390"/>
      <c r="KY44" s="390"/>
      <c r="KZ44" s="390"/>
      <c r="LA44" s="390"/>
      <c r="LB44" s="390"/>
      <c r="LC44" s="390"/>
      <c r="LD44" s="390"/>
      <c r="LE44" s="390"/>
      <c r="LF44" s="390"/>
      <c r="LG44" s="390"/>
      <c r="LH44" s="390"/>
      <c r="LI44" s="390"/>
      <c r="LJ44" s="390"/>
      <c r="LK44" s="390"/>
      <c r="LL44" s="390"/>
      <c r="LM44" s="390"/>
      <c r="LN44" s="390"/>
      <c r="LO44" s="390"/>
      <c r="LP44" s="390"/>
      <c r="LQ44" s="390"/>
      <c r="LR44" s="390"/>
      <c r="LS44" s="390"/>
      <c r="LT44" s="390"/>
      <c r="LU44" s="390"/>
      <c r="LV44" s="390"/>
      <c r="LW44" s="390"/>
      <c r="LX44" s="390"/>
      <c r="LY44" s="390"/>
      <c r="LZ44" s="390"/>
      <c r="MA44" s="390"/>
      <c r="MB44" s="390"/>
      <c r="MC44" s="390"/>
      <c r="MD44" s="390"/>
      <c r="ME44" s="390"/>
      <c r="MF44" s="390"/>
      <c r="MG44" s="390"/>
      <c r="MH44" s="390"/>
      <c r="MI44" s="390"/>
      <c r="MJ44" s="390"/>
      <c r="MK44" s="390"/>
      <c r="ML44" s="390"/>
      <c r="MM44" s="390"/>
      <c r="MN44" s="390"/>
      <c r="MO44" s="390"/>
      <c r="MP44" s="390"/>
      <c r="MQ44" s="390"/>
      <c r="MR44" s="390"/>
      <c r="MS44" s="390"/>
      <c r="MT44" s="390"/>
      <c r="MU44" s="390"/>
      <c r="MV44" s="390"/>
      <c r="MW44" s="390"/>
      <c r="MX44" s="390"/>
      <c r="MY44" s="390"/>
      <c r="MZ44" s="390"/>
      <c r="NA44" s="390"/>
      <c r="NB44" s="390"/>
      <c r="NC44" s="390"/>
      <c r="ND44" s="390"/>
      <c r="NE44" s="390"/>
      <c r="NF44" s="390"/>
      <c r="NG44" s="390"/>
      <c r="NH44" s="390"/>
      <c r="NI44" s="390"/>
      <c r="NJ44" s="390"/>
      <c r="NK44" s="390"/>
      <c r="NL44" s="390"/>
      <c r="NM44" s="390"/>
      <c r="NN44" s="390"/>
      <c r="NO44" s="390"/>
      <c r="NP44" s="390"/>
      <c r="NQ44" s="390"/>
      <c r="NR44" s="390"/>
      <c r="NS44" s="390"/>
      <c r="NT44" s="390"/>
      <c r="NU44" s="390"/>
      <c r="NV44" s="390"/>
      <c r="NW44" s="390"/>
      <c r="NX44" s="390"/>
      <c r="NY44" s="390"/>
      <c r="NZ44" s="390"/>
      <c r="OA44" s="390"/>
      <c r="OB44" s="390"/>
      <c r="OC44" s="390"/>
      <c r="OD44" s="390"/>
      <c r="OE44" s="390"/>
      <c r="OF44" s="390"/>
      <c r="OG44" s="390"/>
      <c r="OH44" s="390"/>
      <c r="OI44" s="390"/>
      <c r="OJ44" s="390"/>
      <c r="OK44" s="390"/>
      <c r="OL44" s="390"/>
      <c r="OM44" s="390"/>
      <c r="ON44" s="390"/>
      <c r="OO44" s="390"/>
      <c r="OP44" s="390"/>
      <c r="OQ44" s="390"/>
      <c r="OR44" s="390"/>
      <c r="OS44" s="390"/>
      <c r="OT44" s="390"/>
      <c r="OU44" s="390"/>
      <c r="OV44" s="390"/>
      <c r="OW44" s="390"/>
      <c r="OX44" s="390"/>
      <c r="OY44" s="390"/>
      <c r="OZ44" s="390"/>
      <c r="PA44" s="390"/>
      <c r="PB44" s="390"/>
      <c r="PC44" s="390"/>
      <c r="PD44" s="390"/>
      <c r="PE44" s="390"/>
      <c r="PF44" s="390"/>
      <c r="PG44" s="390"/>
      <c r="PH44" s="390"/>
      <c r="PI44" s="390"/>
      <c r="PJ44" s="390"/>
      <c r="PK44" s="390"/>
      <c r="PL44" s="390"/>
      <c r="PM44" s="390"/>
      <c r="PN44" s="390"/>
      <c r="PO44" s="390"/>
      <c r="PP44" s="390"/>
      <c r="PQ44" s="390"/>
      <c r="PR44" s="390"/>
      <c r="PS44" s="390"/>
      <c r="PT44" s="390"/>
      <c r="PU44" s="390"/>
      <c r="PV44" s="390"/>
      <c r="PW44" s="390"/>
      <c r="PX44" s="390"/>
      <c r="PY44" s="390"/>
      <c r="PZ44" s="390"/>
      <c r="QA44" s="390"/>
      <c r="QB44" s="390"/>
      <c r="QC44" s="390"/>
      <c r="QD44" s="390"/>
      <c r="QE44" s="390"/>
      <c r="QF44" s="390"/>
      <c r="QG44" s="390"/>
      <c r="QH44" s="390"/>
      <c r="QI44" s="390"/>
      <c r="QJ44" s="390"/>
      <c r="QK44" s="390"/>
      <c r="QL44" s="390"/>
      <c r="QM44" s="390"/>
      <c r="QN44" s="390"/>
      <c r="QO44" s="390"/>
      <c r="QP44" s="390"/>
      <c r="QQ44" s="390"/>
      <c r="QR44" s="390"/>
      <c r="QS44" s="390"/>
      <c r="QT44" s="390"/>
      <c r="QU44" s="390"/>
      <c r="QV44" s="390"/>
      <c r="QW44" s="390"/>
      <c r="QX44" s="390"/>
      <c r="QY44" s="390"/>
      <c r="QZ44" s="390"/>
      <c r="RA44" s="390"/>
      <c r="RB44" s="390"/>
      <c r="RC44" s="390"/>
      <c r="RD44" s="390"/>
      <c r="RE44" s="390"/>
      <c r="RF44" s="390"/>
      <c r="RG44" s="390"/>
      <c r="RH44" s="390"/>
      <c r="RI44" s="390"/>
      <c r="RJ44" s="390"/>
      <c r="RK44" s="390"/>
      <c r="RL44" s="390"/>
      <c r="RM44" s="390"/>
      <c r="RN44" s="390"/>
      <c r="RO44" s="390"/>
      <c r="RP44" s="390"/>
      <c r="RQ44" s="390"/>
      <c r="RR44" s="390"/>
      <c r="RS44" s="390"/>
      <c r="RT44" s="390"/>
      <c r="RU44" s="390"/>
      <c r="RV44" s="390"/>
      <c r="RW44" s="390"/>
      <c r="RX44" s="390"/>
      <c r="RY44" s="390"/>
      <c r="RZ44" s="390"/>
      <c r="SA44" s="390"/>
      <c r="SB44" s="390"/>
      <c r="SC44" s="390"/>
      <c r="SD44" s="390"/>
      <c r="SE44" s="390"/>
      <c r="SF44" s="390"/>
      <c r="SG44" s="390"/>
      <c r="SH44" s="390"/>
      <c r="SI44" s="390"/>
      <c r="SJ44" s="390"/>
      <c r="SK44" s="390"/>
      <c r="SL44" s="390"/>
      <c r="SM44" s="390"/>
      <c r="SN44" s="390"/>
      <c r="SO44" s="390"/>
      <c r="SP44" s="390"/>
      <c r="SQ44" s="390"/>
      <c r="SR44" s="390"/>
      <c r="SS44" s="390"/>
      <c r="ST44" s="390"/>
      <c r="SU44" s="390"/>
      <c r="SV44" s="390"/>
      <c r="SW44" s="390"/>
      <c r="SX44" s="390"/>
      <c r="SY44" s="390"/>
      <c r="SZ44" s="390"/>
      <c r="TA44" s="390"/>
      <c r="TB44" s="390"/>
      <c r="TC44" s="390"/>
      <c r="TD44" s="390"/>
      <c r="TE44" s="390"/>
      <c r="TF44" s="390"/>
      <c r="TG44" s="390"/>
      <c r="TH44" s="390"/>
      <c r="TI44" s="390"/>
      <c r="TJ44" s="390"/>
      <c r="TK44" s="390"/>
      <c r="TL44" s="390"/>
      <c r="TM44" s="390"/>
      <c r="TN44" s="390"/>
      <c r="TO44" s="390"/>
      <c r="TP44" s="390"/>
      <c r="TQ44" s="390"/>
      <c r="TR44" s="390"/>
      <c r="TS44" s="390"/>
      <c r="TT44" s="390"/>
      <c r="TU44" s="390"/>
      <c r="TV44" s="390"/>
      <c r="TW44" s="390"/>
      <c r="TX44" s="390"/>
      <c r="TY44" s="390"/>
      <c r="TZ44" s="390"/>
      <c r="UA44" s="390"/>
      <c r="UB44" s="390"/>
      <c r="UC44" s="390"/>
      <c r="UD44" s="390"/>
      <c r="UE44" s="390"/>
      <c r="UF44" s="390"/>
      <c r="UG44" s="390"/>
      <c r="UH44" s="390"/>
      <c r="UI44" s="390"/>
      <c r="UJ44" s="390"/>
      <c r="UK44" s="390"/>
      <c r="UL44" s="390"/>
      <c r="UM44" s="390"/>
      <c r="UN44" s="390"/>
      <c r="UO44" s="390"/>
      <c r="UP44" s="390"/>
      <c r="UQ44" s="390"/>
      <c r="UR44" s="390"/>
      <c r="US44" s="390"/>
      <c r="UT44" s="390"/>
      <c r="UU44" s="390"/>
      <c r="UV44" s="390"/>
      <c r="UW44" s="390"/>
      <c r="UX44" s="390"/>
      <c r="UY44" s="390"/>
      <c r="UZ44" s="390"/>
      <c r="VA44" s="390"/>
      <c r="VB44" s="390"/>
      <c r="VC44" s="390"/>
      <c r="VD44" s="390"/>
      <c r="VE44" s="390"/>
      <c r="VF44" s="390"/>
      <c r="VG44" s="390"/>
      <c r="VH44" s="390"/>
      <c r="VI44" s="390"/>
      <c r="VJ44" s="390"/>
      <c r="VK44" s="390"/>
      <c r="VL44" s="390"/>
      <c r="VM44" s="390"/>
      <c r="VN44" s="390"/>
      <c r="VO44" s="390"/>
      <c r="VP44" s="390"/>
      <c r="VQ44" s="390"/>
      <c r="VR44" s="390"/>
      <c r="VS44" s="390"/>
      <c r="VT44" s="390"/>
      <c r="VU44" s="390"/>
      <c r="VV44" s="390"/>
      <c r="VW44" s="390"/>
      <c r="VX44" s="390"/>
      <c r="VY44" s="390"/>
      <c r="VZ44" s="390"/>
      <c r="WA44" s="390"/>
      <c r="WB44" s="390"/>
      <c r="WC44" s="390"/>
      <c r="WD44" s="390"/>
      <c r="WE44" s="390"/>
      <c r="WF44" s="390"/>
      <c r="WG44" s="390"/>
      <c r="WH44" s="390"/>
      <c r="WI44" s="390"/>
      <c r="WJ44" s="390"/>
      <c r="WK44" s="390"/>
      <c r="WL44" s="390"/>
      <c r="WM44" s="390"/>
      <c r="WN44" s="390"/>
      <c r="WO44" s="390"/>
      <c r="WP44" s="390"/>
      <c r="WQ44" s="390"/>
      <c r="WR44" s="390"/>
      <c r="WS44" s="390"/>
      <c r="WT44" s="390"/>
      <c r="WU44" s="390"/>
      <c r="WV44" s="390"/>
      <c r="WW44" s="390"/>
      <c r="WX44" s="390"/>
      <c r="WY44" s="390"/>
      <c r="WZ44" s="390"/>
      <c r="XA44" s="390"/>
      <c r="XB44" s="390"/>
      <c r="XC44" s="390"/>
      <c r="XD44" s="390"/>
      <c r="XE44" s="390"/>
      <c r="XF44" s="390"/>
      <c r="XG44" s="389"/>
    </row>
    <row r="45" spans="1:631" s="400" customFormat="1">
      <c r="A45" s="389"/>
      <c r="B45" s="526" t="s">
        <v>206</v>
      </c>
      <c r="C45" s="513" t="s">
        <v>254</v>
      </c>
      <c r="D45" s="513">
        <v>25</v>
      </c>
      <c r="E45" s="329">
        <f t="shared" si="17"/>
        <v>0.40335792927711311</v>
      </c>
      <c r="F45" s="509" t="s">
        <v>0</v>
      </c>
      <c r="G45" s="640">
        <v>257202</v>
      </c>
      <c r="H45" s="511">
        <v>0.2</v>
      </c>
      <c r="I45" s="578">
        <v>1</v>
      </c>
      <c r="J45" s="578">
        <v>1</v>
      </c>
      <c r="K45" s="393">
        <f t="shared" si="5"/>
        <v>0</v>
      </c>
      <c r="L45" s="394">
        <f t="shared" si="1"/>
        <v>51440.4</v>
      </c>
      <c r="M45" s="853">
        <v>2088.6960929331995</v>
      </c>
      <c r="N45" s="393">
        <v>51440.4</v>
      </c>
      <c r="O45" s="395">
        <f t="shared" si="6"/>
        <v>308642.40000000002</v>
      </c>
      <c r="P45" s="395">
        <f t="shared" si="2"/>
        <v>0</v>
      </c>
      <c r="Q45" s="395">
        <f t="shared" si="7"/>
        <v>257202</v>
      </c>
      <c r="R45" s="395"/>
      <c r="S45" s="396">
        <f t="shared" si="8"/>
        <v>310731.09609293321</v>
      </c>
      <c r="T45" s="395">
        <f t="shared" si="9"/>
        <v>259290.69609293321</v>
      </c>
      <c r="U45" s="856">
        <v>2E-3</v>
      </c>
      <c r="V45" s="396">
        <f t="shared" si="10"/>
        <v>288247.77003055025</v>
      </c>
      <c r="W45" s="395">
        <f t="shared" si="11"/>
        <v>240529.40268361149</v>
      </c>
      <c r="X45" s="395">
        <f t="shared" si="12"/>
        <v>5586.2725655525355</v>
      </c>
      <c r="Y45" s="397">
        <f t="shared" si="18"/>
        <v>1.9836782179541714</v>
      </c>
      <c r="Z45" s="396">
        <f t="shared" si="4"/>
        <v>102041.20100284976</v>
      </c>
      <c r="AA45" s="398">
        <f t="shared" si="15"/>
        <v>0.35400517059346137</v>
      </c>
      <c r="AB45" s="399">
        <f t="shared" si="16"/>
        <v>0.4898843648802515</v>
      </c>
      <c r="AC45" s="398">
        <v>0.29796550492746865</v>
      </c>
      <c r="AD45" s="398">
        <v>0.35002152818350779</v>
      </c>
      <c r="AE45" s="390"/>
      <c r="AF45" s="390"/>
      <c r="AG45" s="390"/>
      <c r="AH45" s="390"/>
      <c r="AI45" s="390"/>
      <c r="AJ45" s="390"/>
      <c r="AK45" s="390"/>
      <c r="AL45" s="390"/>
      <c r="AM45" s="390"/>
      <c r="AN45" s="390"/>
      <c r="AO45" s="390"/>
      <c r="AP45" s="390"/>
      <c r="AQ45" s="390"/>
      <c r="AR45" s="390"/>
      <c r="AS45" s="390"/>
      <c r="AT45" s="390"/>
      <c r="AU45" s="390"/>
      <c r="AV45" s="390"/>
      <c r="AW45" s="390"/>
      <c r="AX45" s="390"/>
      <c r="AY45" s="390"/>
      <c r="AZ45" s="390"/>
      <c r="BA45" s="390"/>
      <c r="BB45" s="390"/>
      <c r="BC45" s="390"/>
      <c r="BD45" s="390"/>
      <c r="BE45" s="390"/>
      <c r="BF45" s="390"/>
      <c r="BG45" s="390"/>
      <c r="BH45" s="390"/>
      <c r="BI45" s="390"/>
      <c r="BJ45" s="390"/>
      <c r="BK45" s="390"/>
      <c r="BL45" s="390"/>
      <c r="BM45" s="390"/>
      <c r="BN45" s="390"/>
      <c r="BO45" s="390"/>
      <c r="BP45" s="390"/>
      <c r="BQ45" s="390"/>
      <c r="BR45" s="390"/>
      <c r="BS45" s="390"/>
      <c r="BT45" s="390"/>
      <c r="BU45" s="390"/>
      <c r="BV45" s="390"/>
      <c r="BW45" s="390"/>
      <c r="BX45" s="390"/>
      <c r="BY45" s="390"/>
      <c r="BZ45" s="390"/>
      <c r="CA45" s="390"/>
      <c r="CB45" s="390"/>
      <c r="CC45" s="390"/>
      <c r="CD45" s="390"/>
      <c r="CE45" s="390"/>
      <c r="CF45" s="390"/>
      <c r="CG45" s="390"/>
      <c r="CH45" s="390"/>
      <c r="CI45" s="390"/>
      <c r="CJ45" s="390"/>
      <c r="CK45" s="390"/>
      <c r="CL45" s="390"/>
      <c r="CM45" s="390"/>
      <c r="CN45" s="390"/>
      <c r="CO45" s="390"/>
      <c r="CP45" s="390"/>
      <c r="CQ45" s="390"/>
      <c r="CR45" s="390"/>
      <c r="CS45" s="390"/>
      <c r="CT45" s="390"/>
      <c r="CU45" s="390"/>
      <c r="CV45" s="390"/>
      <c r="CW45" s="390"/>
      <c r="CX45" s="390"/>
      <c r="CY45" s="390"/>
      <c r="CZ45" s="390"/>
      <c r="DA45" s="390"/>
      <c r="DB45" s="390"/>
      <c r="DC45" s="390"/>
      <c r="DD45" s="390"/>
      <c r="DE45" s="390"/>
      <c r="DF45" s="390"/>
      <c r="DG45" s="390"/>
      <c r="DH45" s="390"/>
      <c r="DI45" s="390"/>
      <c r="DJ45" s="390"/>
      <c r="DK45" s="390"/>
      <c r="DL45" s="390"/>
      <c r="DM45" s="390"/>
      <c r="DN45" s="390"/>
      <c r="DO45" s="390"/>
      <c r="DP45" s="390"/>
      <c r="DQ45" s="390"/>
      <c r="DR45" s="390"/>
      <c r="DS45" s="390"/>
      <c r="DT45" s="390"/>
      <c r="DU45" s="390"/>
      <c r="DV45" s="390"/>
      <c r="DW45" s="390"/>
      <c r="DX45" s="390"/>
      <c r="DY45" s="390"/>
      <c r="DZ45" s="390"/>
      <c r="EA45" s="390"/>
      <c r="EB45" s="390"/>
      <c r="EC45" s="390"/>
      <c r="ED45" s="390"/>
      <c r="EE45" s="390"/>
      <c r="EF45" s="390"/>
      <c r="EG45" s="390"/>
      <c r="EH45" s="390"/>
      <c r="EI45" s="390"/>
      <c r="EJ45" s="390"/>
      <c r="EK45" s="390"/>
      <c r="EL45" s="390"/>
      <c r="EM45" s="390"/>
      <c r="EN45" s="390"/>
      <c r="EO45" s="390"/>
      <c r="EP45" s="390"/>
      <c r="EQ45" s="390"/>
      <c r="ER45" s="390"/>
      <c r="ES45" s="390"/>
      <c r="ET45" s="390"/>
      <c r="EU45" s="390"/>
      <c r="EV45" s="390"/>
      <c r="EW45" s="390"/>
      <c r="EX45" s="390"/>
      <c r="EY45" s="390"/>
      <c r="EZ45" s="390"/>
      <c r="FA45" s="390"/>
      <c r="FB45" s="390"/>
      <c r="FC45" s="390"/>
      <c r="FD45" s="390"/>
      <c r="FE45" s="390"/>
      <c r="FF45" s="390"/>
      <c r="FG45" s="390"/>
      <c r="FH45" s="390"/>
      <c r="FI45" s="390"/>
      <c r="FJ45" s="390"/>
      <c r="FK45" s="390"/>
      <c r="FL45" s="390"/>
      <c r="FM45" s="390"/>
      <c r="FN45" s="390"/>
      <c r="FO45" s="390"/>
      <c r="FP45" s="390"/>
      <c r="FQ45" s="390"/>
      <c r="FR45" s="390"/>
      <c r="FS45" s="390"/>
      <c r="FT45" s="390"/>
      <c r="FU45" s="390"/>
      <c r="FV45" s="390"/>
      <c r="FW45" s="390"/>
      <c r="FX45" s="390"/>
      <c r="FY45" s="390"/>
      <c r="FZ45" s="390"/>
      <c r="GA45" s="390"/>
      <c r="GB45" s="390"/>
      <c r="GC45" s="390"/>
      <c r="GD45" s="390"/>
      <c r="GE45" s="390"/>
      <c r="GF45" s="390"/>
      <c r="GG45" s="390"/>
      <c r="GH45" s="390"/>
      <c r="GI45" s="390"/>
      <c r="GJ45" s="390"/>
      <c r="GK45" s="390"/>
      <c r="GL45" s="390"/>
      <c r="GM45" s="390"/>
      <c r="GN45" s="390"/>
      <c r="GO45" s="390"/>
      <c r="GP45" s="390"/>
      <c r="GQ45" s="390"/>
      <c r="GR45" s="390"/>
      <c r="GS45" s="390"/>
      <c r="GT45" s="390"/>
      <c r="GU45" s="390"/>
      <c r="GV45" s="390"/>
      <c r="GW45" s="390"/>
      <c r="GX45" s="390"/>
      <c r="GY45" s="390"/>
      <c r="GZ45" s="390"/>
      <c r="HA45" s="390"/>
      <c r="HB45" s="390"/>
      <c r="HC45" s="390"/>
      <c r="HD45" s="390"/>
      <c r="HE45" s="390"/>
      <c r="HF45" s="390"/>
      <c r="HG45" s="390"/>
      <c r="HH45" s="390"/>
      <c r="HI45" s="390"/>
      <c r="HJ45" s="390"/>
      <c r="HK45" s="390"/>
      <c r="HL45" s="390"/>
      <c r="HM45" s="390"/>
      <c r="HN45" s="390"/>
      <c r="HO45" s="390"/>
      <c r="HP45" s="390"/>
      <c r="HQ45" s="390"/>
      <c r="HR45" s="390"/>
      <c r="HS45" s="390"/>
      <c r="HT45" s="390"/>
      <c r="HU45" s="390"/>
      <c r="HV45" s="390"/>
      <c r="HW45" s="390"/>
      <c r="HX45" s="390"/>
      <c r="HY45" s="390"/>
      <c r="HZ45" s="390"/>
      <c r="IA45" s="390"/>
      <c r="IB45" s="390"/>
      <c r="IC45" s="390"/>
      <c r="ID45" s="390"/>
      <c r="IE45" s="390"/>
      <c r="IF45" s="390"/>
      <c r="IG45" s="390"/>
      <c r="IH45" s="390"/>
      <c r="II45" s="390"/>
      <c r="IJ45" s="390"/>
      <c r="IK45" s="390"/>
      <c r="IL45" s="390"/>
      <c r="IM45" s="390"/>
      <c r="IN45" s="390"/>
      <c r="IO45" s="390"/>
      <c r="IP45" s="390"/>
      <c r="IQ45" s="390"/>
      <c r="IR45" s="390"/>
      <c r="IS45" s="390"/>
      <c r="IT45" s="390"/>
      <c r="IU45" s="390"/>
      <c r="IV45" s="390"/>
      <c r="IW45" s="390"/>
      <c r="IX45" s="390"/>
      <c r="IY45" s="390"/>
      <c r="IZ45" s="390"/>
      <c r="JA45" s="390"/>
      <c r="JB45" s="390"/>
      <c r="JC45" s="390"/>
      <c r="JD45" s="390"/>
      <c r="JE45" s="390"/>
      <c r="JF45" s="390"/>
      <c r="JG45" s="390"/>
      <c r="JH45" s="390"/>
      <c r="JI45" s="390"/>
      <c r="JJ45" s="390"/>
      <c r="JK45" s="390"/>
      <c r="JL45" s="390"/>
      <c r="JM45" s="390"/>
      <c r="JN45" s="390"/>
      <c r="JO45" s="390"/>
      <c r="JP45" s="390"/>
      <c r="JQ45" s="390"/>
      <c r="JR45" s="390"/>
      <c r="JS45" s="390"/>
      <c r="JT45" s="390"/>
      <c r="JU45" s="390"/>
      <c r="JV45" s="390"/>
      <c r="JW45" s="390"/>
      <c r="JX45" s="390"/>
      <c r="JY45" s="390"/>
      <c r="JZ45" s="390"/>
      <c r="KA45" s="390"/>
      <c r="KB45" s="390"/>
      <c r="KC45" s="390"/>
      <c r="KD45" s="390"/>
      <c r="KE45" s="390"/>
      <c r="KF45" s="390"/>
      <c r="KG45" s="390"/>
      <c r="KH45" s="390"/>
      <c r="KI45" s="390"/>
      <c r="KJ45" s="390"/>
      <c r="KK45" s="390"/>
      <c r="KL45" s="390"/>
      <c r="KM45" s="390"/>
      <c r="KN45" s="390"/>
      <c r="KO45" s="390"/>
      <c r="KP45" s="390"/>
      <c r="KQ45" s="390"/>
      <c r="KR45" s="390"/>
      <c r="KS45" s="390"/>
      <c r="KT45" s="390"/>
      <c r="KU45" s="390"/>
      <c r="KV45" s="390"/>
      <c r="KW45" s="390"/>
      <c r="KX45" s="390"/>
      <c r="KY45" s="390"/>
      <c r="KZ45" s="390"/>
      <c r="LA45" s="390"/>
      <c r="LB45" s="390"/>
      <c r="LC45" s="390"/>
      <c r="LD45" s="390"/>
      <c r="LE45" s="390"/>
      <c r="LF45" s="390"/>
      <c r="LG45" s="390"/>
      <c r="LH45" s="390"/>
      <c r="LI45" s="390"/>
      <c r="LJ45" s="390"/>
      <c r="LK45" s="390"/>
      <c r="LL45" s="390"/>
      <c r="LM45" s="390"/>
      <c r="LN45" s="390"/>
      <c r="LO45" s="390"/>
      <c r="LP45" s="390"/>
      <c r="LQ45" s="390"/>
      <c r="LR45" s="390"/>
      <c r="LS45" s="390"/>
      <c r="LT45" s="390"/>
      <c r="LU45" s="390"/>
      <c r="LV45" s="390"/>
      <c r="LW45" s="390"/>
      <c r="LX45" s="390"/>
      <c r="LY45" s="390"/>
      <c r="LZ45" s="390"/>
      <c r="MA45" s="390"/>
      <c r="MB45" s="390"/>
      <c r="MC45" s="390"/>
      <c r="MD45" s="390"/>
      <c r="ME45" s="390"/>
      <c r="MF45" s="390"/>
      <c r="MG45" s="390"/>
      <c r="MH45" s="390"/>
      <c r="MI45" s="390"/>
      <c r="MJ45" s="390"/>
      <c r="MK45" s="390"/>
      <c r="ML45" s="390"/>
      <c r="MM45" s="390"/>
      <c r="MN45" s="390"/>
      <c r="MO45" s="390"/>
      <c r="MP45" s="390"/>
      <c r="MQ45" s="390"/>
      <c r="MR45" s="390"/>
      <c r="MS45" s="390"/>
      <c r="MT45" s="390"/>
      <c r="MU45" s="390"/>
      <c r="MV45" s="390"/>
      <c r="MW45" s="390"/>
      <c r="MX45" s="390"/>
      <c r="MY45" s="390"/>
      <c r="MZ45" s="390"/>
      <c r="NA45" s="390"/>
      <c r="NB45" s="390"/>
      <c r="NC45" s="390"/>
      <c r="ND45" s="390"/>
      <c r="NE45" s="390"/>
      <c r="NF45" s="390"/>
      <c r="NG45" s="390"/>
      <c r="NH45" s="390"/>
      <c r="NI45" s="390"/>
      <c r="NJ45" s="390"/>
      <c r="NK45" s="390"/>
      <c r="NL45" s="390"/>
      <c r="NM45" s="390"/>
      <c r="NN45" s="390"/>
      <c r="NO45" s="390"/>
      <c r="NP45" s="390"/>
      <c r="NQ45" s="390"/>
      <c r="NR45" s="390"/>
      <c r="NS45" s="390"/>
      <c r="NT45" s="390"/>
      <c r="NU45" s="390"/>
      <c r="NV45" s="390"/>
      <c r="NW45" s="390"/>
      <c r="NX45" s="390"/>
      <c r="NY45" s="390"/>
      <c r="NZ45" s="390"/>
      <c r="OA45" s="390"/>
      <c r="OB45" s="390"/>
      <c r="OC45" s="390"/>
      <c r="OD45" s="390"/>
      <c r="OE45" s="390"/>
      <c r="OF45" s="390"/>
      <c r="OG45" s="390"/>
      <c r="OH45" s="390"/>
      <c r="OI45" s="390"/>
      <c r="OJ45" s="390"/>
      <c r="OK45" s="390"/>
      <c r="OL45" s="390"/>
      <c r="OM45" s="390"/>
      <c r="ON45" s="390"/>
      <c r="OO45" s="390"/>
      <c r="OP45" s="390"/>
      <c r="OQ45" s="390"/>
      <c r="OR45" s="390"/>
      <c r="OS45" s="390"/>
      <c r="OT45" s="390"/>
      <c r="OU45" s="390"/>
      <c r="OV45" s="390"/>
      <c r="OW45" s="390"/>
      <c r="OX45" s="390"/>
      <c r="OY45" s="390"/>
      <c r="OZ45" s="390"/>
      <c r="PA45" s="390"/>
      <c r="PB45" s="390"/>
      <c r="PC45" s="390"/>
      <c r="PD45" s="390"/>
      <c r="PE45" s="390"/>
      <c r="PF45" s="390"/>
      <c r="PG45" s="390"/>
      <c r="PH45" s="390"/>
      <c r="PI45" s="390"/>
      <c r="PJ45" s="390"/>
      <c r="PK45" s="390"/>
      <c r="PL45" s="390"/>
      <c r="PM45" s="390"/>
      <c r="PN45" s="390"/>
      <c r="PO45" s="390"/>
      <c r="PP45" s="390"/>
      <c r="PQ45" s="390"/>
      <c r="PR45" s="390"/>
      <c r="PS45" s="390"/>
      <c r="PT45" s="390"/>
      <c r="PU45" s="390"/>
      <c r="PV45" s="390"/>
      <c r="PW45" s="390"/>
      <c r="PX45" s="390"/>
      <c r="PY45" s="390"/>
      <c r="PZ45" s="390"/>
      <c r="QA45" s="390"/>
      <c r="QB45" s="390"/>
      <c r="QC45" s="390"/>
      <c r="QD45" s="390"/>
      <c r="QE45" s="390"/>
      <c r="QF45" s="390"/>
      <c r="QG45" s="390"/>
      <c r="QH45" s="390"/>
      <c r="QI45" s="390"/>
      <c r="QJ45" s="390"/>
      <c r="QK45" s="390"/>
      <c r="QL45" s="390"/>
      <c r="QM45" s="390"/>
      <c r="QN45" s="390"/>
      <c r="QO45" s="390"/>
      <c r="QP45" s="390"/>
      <c r="QQ45" s="390"/>
      <c r="QR45" s="390"/>
      <c r="QS45" s="390"/>
      <c r="QT45" s="390"/>
      <c r="QU45" s="390"/>
      <c r="QV45" s="390"/>
      <c r="QW45" s="390"/>
      <c r="QX45" s="390"/>
      <c r="QY45" s="390"/>
      <c r="QZ45" s="390"/>
      <c r="RA45" s="390"/>
      <c r="RB45" s="390"/>
      <c r="RC45" s="390"/>
      <c r="RD45" s="390"/>
      <c r="RE45" s="390"/>
      <c r="RF45" s="390"/>
      <c r="RG45" s="390"/>
      <c r="RH45" s="390"/>
      <c r="RI45" s="390"/>
      <c r="RJ45" s="390"/>
      <c r="RK45" s="390"/>
      <c r="RL45" s="390"/>
      <c r="RM45" s="390"/>
      <c r="RN45" s="390"/>
      <c r="RO45" s="390"/>
      <c r="RP45" s="390"/>
      <c r="RQ45" s="390"/>
      <c r="RR45" s="390"/>
      <c r="RS45" s="390"/>
      <c r="RT45" s="390"/>
      <c r="RU45" s="390"/>
      <c r="RV45" s="390"/>
      <c r="RW45" s="390"/>
      <c r="RX45" s="390"/>
      <c r="RY45" s="390"/>
      <c r="RZ45" s="390"/>
      <c r="SA45" s="390"/>
      <c r="SB45" s="390"/>
      <c r="SC45" s="390"/>
      <c r="SD45" s="390"/>
      <c r="SE45" s="390"/>
      <c r="SF45" s="390"/>
      <c r="SG45" s="390"/>
      <c r="SH45" s="390"/>
      <c r="SI45" s="390"/>
      <c r="SJ45" s="390"/>
      <c r="SK45" s="390"/>
      <c r="SL45" s="390"/>
      <c r="SM45" s="390"/>
      <c r="SN45" s="390"/>
      <c r="SO45" s="390"/>
      <c r="SP45" s="390"/>
      <c r="SQ45" s="390"/>
      <c r="SR45" s="390"/>
      <c r="SS45" s="390"/>
      <c r="ST45" s="390"/>
      <c r="SU45" s="390"/>
      <c r="SV45" s="390"/>
      <c r="SW45" s="390"/>
      <c r="SX45" s="390"/>
      <c r="SY45" s="390"/>
      <c r="SZ45" s="390"/>
      <c r="TA45" s="390"/>
      <c r="TB45" s="390"/>
      <c r="TC45" s="390"/>
      <c r="TD45" s="390"/>
      <c r="TE45" s="390"/>
      <c r="TF45" s="390"/>
      <c r="TG45" s="390"/>
      <c r="TH45" s="390"/>
      <c r="TI45" s="390"/>
      <c r="TJ45" s="390"/>
      <c r="TK45" s="390"/>
      <c r="TL45" s="390"/>
      <c r="TM45" s="390"/>
      <c r="TN45" s="390"/>
      <c r="TO45" s="390"/>
      <c r="TP45" s="390"/>
      <c r="TQ45" s="390"/>
      <c r="TR45" s="390"/>
      <c r="TS45" s="390"/>
      <c r="TT45" s="390"/>
      <c r="TU45" s="390"/>
      <c r="TV45" s="390"/>
      <c r="TW45" s="390"/>
      <c r="TX45" s="390"/>
      <c r="TY45" s="390"/>
      <c r="TZ45" s="390"/>
      <c r="UA45" s="390"/>
      <c r="UB45" s="390"/>
      <c r="UC45" s="390"/>
      <c r="UD45" s="390"/>
      <c r="UE45" s="390"/>
      <c r="UF45" s="390"/>
      <c r="UG45" s="390"/>
      <c r="UH45" s="390"/>
      <c r="UI45" s="390"/>
      <c r="UJ45" s="390"/>
      <c r="UK45" s="390"/>
      <c r="UL45" s="390"/>
      <c r="UM45" s="390"/>
      <c r="UN45" s="390"/>
      <c r="UO45" s="390"/>
      <c r="UP45" s="390"/>
      <c r="UQ45" s="390"/>
      <c r="UR45" s="390"/>
      <c r="US45" s="390"/>
      <c r="UT45" s="390"/>
      <c r="UU45" s="390"/>
      <c r="UV45" s="390"/>
      <c r="UW45" s="390"/>
      <c r="UX45" s="390"/>
      <c r="UY45" s="390"/>
      <c r="UZ45" s="390"/>
      <c r="VA45" s="390"/>
      <c r="VB45" s="390"/>
      <c r="VC45" s="390"/>
      <c r="VD45" s="390"/>
      <c r="VE45" s="390"/>
      <c r="VF45" s="390"/>
      <c r="VG45" s="390"/>
      <c r="VH45" s="390"/>
      <c r="VI45" s="390"/>
      <c r="VJ45" s="390"/>
      <c r="VK45" s="390"/>
      <c r="VL45" s="390"/>
      <c r="VM45" s="390"/>
      <c r="VN45" s="390"/>
      <c r="VO45" s="390"/>
      <c r="VP45" s="390"/>
      <c r="VQ45" s="390"/>
      <c r="VR45" s="390"/>
      <c r="VS45" s="390"/>
      <c r="VT45" s="390"/>
      <c r="VU45" s="390"/>
      <c r="VV45" s="390"/>
      <c r="VW45" s="390"/>
      <c r="VX45" s="390"/>
      <c r="VY45" s="390"/>
      <c r="VZ45" s="390"/>
      <c r="WA45" s="390"/>
      <c r="WB45" s="390"/>
      <c r="WC45" s="390"/>
      <c r="WD45" s="390"/>
      <c r="WE45" s="390"/>
      <c r="WF45" s="390"/>
      <c r="WG45" s="390"/>
      <c r="WH45" s="390"/>
      <c r="WI45" s="390"/>
      <c r="WJ45" s="390"/>
      <c r="WK45" s="390"/>
      <c r="WL45" s="390"/>
      <c r="WM45" s="390"/>
      <c r="WN45" s="390"/>
      <c r="WO45" s="390"/>
      <c r="WP45" s="390"/>
      <c r="WQ45" s="390"/>
      <c r="WR45" s="390"/>
      <c r="WS45" s="390"/>
      <c r="WT45" s="390"/>
      <c r="WU45" s="390"/>
      <c r="WV45" s="390"/>
      <c r="WW45" s="390"/>
      <c r="WX45" s="390"/>
      <c r="WY45" s="390"/>
      <c r="WZ45" s="390"/>
      <c r="XA45" s="390"/>
      <c r="XB45" s="390"/>
      <c r="XC45" s="390"/>
      <c r="XD45" s="390"/>
      <c r="XE45" s="390"/>
      <c r="XF45" s="390"/>
      <c r="XG45" s="389"/>
    </row>
    <row r="46" spans="1:631" s="400" customFormat="1">
      <c r="A46" s="389"/>
      <c r="B46" s="526" t="s">
        <v>206</v>
      </c>
      <c r="C46" s="513" t="s">
        <v>255</v>
      </c>
      <c r="D46" s="513">
        <v>15</v>
      </c>
      <c r="E46" s="329">
        <f t="shared" si="17"/>
        <v>0.32902760769720379</v>
      </c>
      <c r="F46" s="509" t="s">
        <v>0</v>
      </c>
      <c r="G46" s="640">
        <v>145698</v>
      </c>
      <c r="H46" s="511">
        <v>0.48</v>
      </c>
      <c r="I46" s="578">
        <v>1</v>
      </c>
      <c r="J46" s="578">
        <v>1</v>
      </c>
      <c r="K46" s="393">
        <f t="shared" si="5"/>
        <v>0</v>
      </c>
      <c r="L46" s="394">
        <f t="shared" si="1"/>
        <v>69935.039999999994</v>
      </c>
      <c r="M46" s="853">
        <v>18729.168597080046</v>
      </c>
      <c r="N46" s="393">
        <v>29139.600000000002</v>
      </c>
      <c r="O46" s="395">
        <f t="shared" si="6"/>
        <v>174837.6</v>
      </c>
      <c r="P46" s="395">
        <f t="shared" si="2"/>
        <v>0</v>
      </c>
      <c r="Q46" s="395">
        <f t="shared" si="7"/>
        <v>145698</v>
      </c>
      <c r="R46" s="395"/>
      <c r="S46" s="396">
        <f t="shared" si="8"/>
        <v>193566.76859708005</v>
      </c>
      <c r="T46" s="395">
        <f t="shared" si="9"/>
        <v>164427.16859708005</v>
      </c>
      <c r="U46" s="831">
        <v>0.01</v>
      </c>
      <c r="V46" s="396">
        <f t="shared" si="10"/>
        <v>179561.00983031542</v>
      </c>
      <c r="W46" s="395">
        <f t="shared" si="11"/>
        <v>152529.8409991466</v>
      </c>
      <c r="X46" s="395">
        <f t="shared" si="12"/>
        <v>12624.740649796968</v>
      </c>
      <c r="Y46" s="397">
        <f t="shared" si="18"/>
        <v>1.4658868593426839</v>
      </c>
      <c r="Z46" s="396">
        <f t="shared" si="4"/>
        <v>102516.85614360496</v>
      </c>
      <c r="AA46" s="398">
        <f t="shared" si="15"/>
        <v>0.57093049454602118</v>
      </c>
      <c r="AB46" s="399">
        <f t="shared" si="16"/>
        <v>0.822090166660988</v>
      </c>
      <c r="AC46" s="398">
        <v>0.53481199419879621</v>
      </c>
      <c r="AD46" s="398">
        <v>0.67097575468413129</v>
      </c>
      <c r="AE46" s="390"/>
      <c r="AF46" s="390"/>
      <c r="AG46" s="390"/>
      <c r="AH46" s="390"/>
      <c r="AI46" s="390"/>
      <c r="AJ46" s="390"/>
      <c r="AK46" s="390"/>
      <c r="AL46" s="390"/>
      <c r="AM46" s="390"/>
      <c r="AN46" s="390"/>
      <c r="AO46" s="390"/>
      <c r="AP46" s="390"/>
      <c r="AQ46" s="390"/>
      <c r="AR46" s="390"/>
      <c r="AS46" s="390"/>
      <c r="AT46" s="390"/>
      <c r="AU46" s="390"/>
      <c r="AV46" s="390"/>
      <c r="AW46" s="390"/>
      <c r="AX46" s="390"/>
      <c r="AY46" s="390"/>
      <c r="AZ46" s="390"/>
      <c r="BA46" s="390"/>
      <c r="BB46" s="390"/>
      <c r="BC46" s="390"/>
      <c r="BD46" s="390"/>
      <c r="BE46" s="390"/>
      <c r="BF46" s="390"/>
      <c r="BG46" s="390"/>
      <c r="BH46" s="390"/>
      <c r="BI46" s="390"/>
      <c r="BJ46" s="390"/>
      <c r="BK46" s="390"/>
      <c r="BL46" s="390"/>
      <c r="BM46" s="390"/>
      <c r="BN46" s="390"/>
      <c r="BO46" s="390"/>
      <c r="BP46" s="390"/>
      <c r="BQ46" s="390"/>
      <c r="BR46" s="390"/>
      <c r="BS46" s="390"/>
      <c r="BT46" s="390"/>
      <c r="BU46" s="390"/>
      <c r="BV46" s="390"/>
      <c r="BW46" s="390"/>
      <c r="BX46" s="390"/>
      <c r="BY46" s="390"/>
      <c r="BZ46" s="390"/>
      <c r="CA46" s="390"/>
      <c r="CB46" s="390"/>
      <c r="CC46" s="390"/>
      <c r="CD46" s="390"/>
      <c r="CE46" s="390"/>
      <c r="CF46" s="390"/>
      <c r="CG46" s="390"/>
      <c r="CH46" s="390"/>
      <c r="CI46" s="390"/>
      <c r="CJ46" s="390"/>
      <c r="CK46" s="390"/>
      <c r="CL46" s="390"/>
      <c r="CM46" s="390"/>
      <c r="CN46" s="390"/>
      <c r="CO46" s="390"/>
      <c r="CP46" s="390"/>
      <c r="CQ46" s="390"/>
      <c r="CR46" s="390"/>
      <c r="CS46" s="390"/>
      <c r="CT46" s="390"/>
      <c r="CU46" s="390"/>
      <c r="CV46" s="390"/>
      <c r="CW46" s="390"/>
      <c r="CX46" s="390"/>
      <c r="CY46" s="390"/>
      <c r="CZ46" s="390"/>
      <c r="DA46" s="390"/>
      <c r="DB46" s="390"/>
      <c r="DC46" s="390"/>
      <c r="DD46" s="390"/>
      <c r="DE46" s="390"/>
      <c r="DF46" s="390"/>
      <c r="DG46" s="390"/>
      <c r="DH46" s="390"/>
      <c r="DI46" s="390"/>
      <c r="DJ46" s="390"/>
      <c r="DK46" s="390"/>
      <c r="DL46" s="390"/>
      <c r="DM46" s="390"/>
      <c r="DN46" s="390"/>
      <c r="DO46" s="390"/>
      <c r="DP46" s="390"/>
      <c r="DQ46" s="390"/>
      <c r="DR46" s="390"/>
      <c r="DS46" s="390"/>
      <c r="DT46" s="390"/>
      <c r="DU46" s="390"/>
      <c r="DV46" s="390"/>
      <c r="DW46" s="390"/>
      <c r="DX46" s="390"/>
      <c r="DY46" s="390"/>
      <c r="DZ46" s="390"/>
      <c r="EA46" s="390"/>
      <c r="EB46" s="390"/>
      <c r="EC46" s="390"/>
      <c r="ED46" s="390"/>
      <c r="EE46" s="390"/>
      <c r="EF46" s="390"/>
      <c r="EG46" s="390"/>
      <c r="EH46" s="390"/>
      <c r="EI46" s="390"/>
      <c r="EJ46" s="390"/>
      <c r="EK46" s="390"/>
      <c r="EL46" s="390"/>
      <c r="EM46" s="390"/>
      <c r="EN46" s="390"/>
      <c r="EO46" s="390"/>
      <c r="EP46" s="390"/>
      <c r="EQ46" s="390"/>
      <c r="ER46" s="390"/>
      <c r="ES46" s="390"/>
      <c r="ET46" s="390"/>
      <c r="EU46" s="390"/>
      <c r="EV46" s="390"/>
      <c r="EW46" s="390"/>
      <c r="EX46" s="390"/>
      <c r="EY46" s="390"/>
      <c r="EZ46" s="390"/>
      <c r="FA46" s="390"/>
      <c r="FB46" s="390"/>
      <c r="FC46" s="390"/>
      <c r="FD46" s="390"/>
      <c r="FE46" s="390"/>
      <c r="FF46" s="390"/>
      <c r="FG46" s="390"/>
      <c r="FH46" s="390"/>
      <c r="FI46" s="390"/>
      <c r="FJ46" s="390"/>
      <c r="FK46" s="390"/>
      <c r="FL46" s="390"/>
      <c r="FM46" s="390"/>
      <c r="FN46" s="390"/>
      <c r="FO46" s="390"/>
      <c r="FP46" s="390"/>
      <c r="FQ46" s="390"/>
      <c r="FR46" s="390"/>
      <c r="FS46" s="390"/>
      <c r="FT46" s="390"/>
      <c r="FU46" s="390"/>
      <c r="FV46" s="390"/>
      <c r="FW46" s="390"/>
      <c r="FX46" s="390"/>
      <c r="FY46" s="390"/>
      <c r="FZ46" s="390"/>
      <c r="GA46" s="390"/>
      <c r="GB46" s="390"/>
      <c r="GC46" s="390"/>
      <c r="GD46" s="390"/>
      <c r="GE46" s="390"/>
      <c r="GF46" s="390"/>
      <c r="GG46" s="390"/>
      <c r="GH46" s="390"/>
      <c r="GI46" s="390"/>
      <c r="GJ46" s="390"/>
      <c r="GK46" s="390"/>
      <c r="GL46" s="390"/>
      <c r="GM46" s="390"/>
      <c r="GN46" s="390"/>
      <c r="GO46" s="390"/>
      <c r="GP46" s="390"/>
      <c r="GQ46" s="390"/>
      <c r="GR46" s="390"/>
      <c r="GS46" s="390"/>
      <c r="GT46" s="390"/>
      <c r="GU46" s="390"/>
      <c r="GV46" s="390"/>
      <c r="GW46" s="390"/>
      <c r="GX46" s="390"/>
      <c r="GY46" s="390"/>
      <c r="GZ46" s="390"/>
      <c r="HA46" s="390"/>
      <c r="HB46" s="390"/>
      <c r="HC46" s="390"/>
      <c r="HD46" s="390"/>
      <c r="HE46" s="390"/>
      <c r="HF46" s="390"/>
      <c r="HG46" s="390"/>
      <c r="HH46" s="390"/>
      <c r="HI46" s="390"/>
      <c r="HJ46" s="390"/>
      <c r="HK46" s="390"/>
      <c r="HL46" s="390"/>
      <c r="HM46" s="390"/>
      <c r="HN46" s="390"/>
      <c r="HO46" s="390"/>
      <c r="HP46" s="390"/>
      <c r="HQ46" s="390"/>
      <c r="HR46" s="390"/>
      <c r="HS46" s="390"/>
      <c r="HT46" s="390"/>
      <c r="HU46" s="390"/>
      <c r="HV46" s="390"/>
      <c r="HW46" s="390"/>
      <c r="HX46" s="390"/>
      <c r="HY46" s="390"/>
      <c r="HZ46" s="390"/>
      <c r="IA46" s="390"/>
      <c r="IB46" s="390"/>
      <c r="IC46" s="390"/>
      <c r="ID46" s="390"/>
      <c r="IE46" s="390"/>
      <c r="IF46" s="390"/>
      <c r="IG46" s="390"/>
      <c r="IH46" s="390"/>
      <c r="II46" s="390"/>
      <c r="IJ46" s="390"/>
      <c r="IK46" s="390"/>
      <c r="IL46" s="390"/>
      <c r="IM46" s="390"/>
      <c r="IN46" s="390"/>
      <c r="IO46" s="390"/>
      <c r="IP46" s="390"/>
      <c r="IQ46" s="390"/>
      <c r="IR46" s="390"/>
      <c r="IS46" s="390"/>
      <c r="IT46" s="390"/>
      <c r="IU46" s="390"/>
      <c r="IV46" s="390"/>
      <c r="IW46" s="390"/>
      <c r="IX46" s="390"/>
      <c r="IY46" s="390"/>
      <c r="IZ46" s="390"/>
      <c r="JA46" s="390"/>
      <c r="JB46" s="390"/>
      <c r="JC46" s="390"/>
      <c r="JD46" s="390"/>
      <c r="JE46" s="390"/>
      <c r="JF46" s="390"/>
      <c r="JG46" s="390"/>
      <c r="JH46" s="390"/>
      <c r="JI46" s="390"/>
      <c r="JJ46" s="390"/>
      <c r="JK46" s="390"/>
      <c r="JL46" s="390"/>
      <c r="JM46" s="390"/>
      <c r="JN46" s="390"/>
      <c r="JO46" s="390"/>
      <c r="JP46" s="390"/>
      <c r="JQ46" s="390"/>
      <c r="JR46" s="390"/>
      <c r="JS46" s="390"/>
      <c r="JT46" s="390"/>
      <c r="JU46" s="390"/>
      <c r="JV46" s="390"/>
      <c r="JW46" s="390"/>
      <c r="JX46" s="390"/>
      <c r="JY46" s="390"/>
      <c r="JZ46" s="390"/>
      <c r="KA46" s="390"/>
      <c r="KB46" s="390"/>
      <c r="KC46" s="390"/>
      <c r="KD46" s="390"/>
      <c r="KE46" s="390"/>
      <c r="KF46" s="390"/>
      <c r="KG46" s="390"/>
      <c r="KH46" s="390"/>
      <c r="KI46" s="390"/>
      <c r="KJ46" s="390"/>
      <c r="KK46" s="390"/>
      <c r="KL46" s="390"/>
      <c r="KM46" s="390"/>
      <c r="KN46" s="390"/>
      <c r="KO46" s="390"/>
      <c r="KP46" s="390"/>
      <c r="KQ46" s="390"/>
      <c r="KR46" s="390"/>
      <c r="KS46" s="390"/>
      <c r="KT46" s="390"/>
      <c r="KU46" s="390"/>
      <c r="KV46" s="390"/>
      <c r="KW46" s="390"/>
      <c r="KX46" s="390"/>
      <c r="KY46" s="390"/>
      <c r="KZ46" s="390"/>
      <c r="LA46" s="390"/>
      <c r="LB46" s="390"/>
      <c r="LC46" s="390"/>
      <c r="LD46" s="390"/>
      <c r="LE46" s="390"/>
      <c r="LF46" s="390"/>
      <c r="LG46" s="390"/>
      <c r="LH46" s="390"/>
      <c r="LI46" s="390"/>
      <c r="LJ46" s="390"/>
      <c r="LK46" s="390"/>
      <c r="LL46" s="390"/>
      <c r="LM46" s="390"/>
      <c r="LN46" s="390"/>
      <c r="LO46" s="390"/>
      <c r="LP46" s="390"/>
      <c r="LQ46" s="390"/>
      <c r="LR46" s="390"/>
      <c r="LS46" s="390"/>
      <c r="LT46" s="390"/>
      <c r="LU46" s="390"/>
      <c r="LV46" s="390"/>
      <c r="LW46" s="390"/>
      <c r="LX46" s="390"/>
      <c r="LY46" s="390"/>
      <c r="LZ46" s="390"/>
      <c r="MA46" s="390"/>
      <c r="MB46" s="390"/>
      <c r="MC46" s="390"/>
      <c r="MD46" s="390"/>
      <c r="ME46" s="390"/>
      <c r="MF46" s="390"/>
      <c r="MG46" s="390"/>
      <c r="MH46" s="390"/>
      <c r="MI46" s="390"/>
      <c r="MJ46" s="390"/>
      <c r="MK46" s="390"/>
      <c r="ML46" s="390"/>
      <c r="MM46" s="390"/>
      <c r="MN46" s="390"/>
      <c r="MO46" s="390"/>
      <c r="MP46" s="390"/>
      <c r="MQ46" s="390"/>
      <c r="MR46" s="390"/>
      <c r="MS46" s="390"/>
      <c r="MT46" s="390"/>
      <c r="MU46" s="390"/>
      <c r="MV46" s="390"/>
      <c r="MW46" s="390"/>
      <c r="MX46" s="390"/>
      <c r="MY46" s="390"/>
      <c r="MZ46" s="390"/>
      <c r="NA46" s="390"/>
      <c r="NB46" s="390"/>
      <c r="NC46" s="390"/>
      <c r="ND46" s="390"/>
      <c r="NE46" s="390"/>
      <c r="NF46" s="390"/>
      <c r="NG46" s="390"/>
      <c r="NH46" s="390"/>
      <c r="NI46" s="390"/>
      <c r="NJ46" s="390"/>
      <c r="NK46" s="390"/>
      <c r="NL46" s="390"/>
      <c r="NM46" s="390"/>
      <c r="NN46" s="390"/>
      <c r="NO46" s="390"/>
      <c r="NP46" s="390"/>
      <c r="NQ46" s="390"/>
      <c r="NR46" s="390"/>
      <c r="NS46" s="390"/>
      <c r="NT46" s="390"/>
      <c r="NU46" s="390"/>
      <c r="NV46" s="390"/>
      <c r="NW46" s="390"/>
      <c r="NX46" s="390"/>
      <c r="NY46" s="390"/>
      <c r="NZ46" s="390"/>
      <c r="OA46" s="390"/>
      <c r="OB46" s="390"/>
      <c r="OC46" s="390"/>
      <c r="OD46" s="390"/>
      <c r="OE46" s="390"/>
      <c r="OF46" s="390"/>
      <c r="OG46" s="390"/>
      <c r="OH46" s="390"/>
      <c r="OI46" s="390"/>
      <c r="OJ46" s="390"/>
      <c r="OK46" s="390"/>
      <c r="OL46" s="390"/>
      <c r="OM46" s="390"/>
      <c r="ON46" s="390"/>
      <c r="OO46" s="390"/>
      <c r="OP46" s="390"/>
      <c r="OQ46" s="390"/>
      <c r="OR46" s="390"/>
      <c r="OS46" s="390"/>
      <c r="OT46" s="390"/>
      <c r="OU46" s="390"/>
      <c r="OV46" s="390"/>
      <c r="OW46" s="390"/>
      <c r="OX46" s="390"/>
      <c r="OY46" s="390"/>
      <c r="OZ46" s="390"/>
      <c r="PA46" s="390"/>
      <c r="PB46" s="390"/>
      <c r="PC46" s="390"/>
      <c r="PD46" s="390"/>
      <c r="PE46" s="390"/>
      <c r="PF46" s="390"/>
      <c r="PG46" s="390"/>
      <c r="PH46" s="390"/>
      <c r="PI46" s="390"/>
      <c r="PJ46" s="390"/>
      <c r="PK46" s="390"/>
      <c r="PL46" s="390"/>
      <c r="PM46" s="390"/>
      <c r="PN46" s="390"/>
      <c r="PO46" s="390"/>
      <c r="PP46" s="390"/>
      <c r="PQ46" s="390"/>
      <c r="PR46" s="390"/>
      <c r="PS46" s="390"/>
      <c r="PT46" s="390"/>
      <c r="PU46" s="390"/>
      <c r="PV46" s="390"/>
      <c r="PW46" s="390"/>
      <c r="PX46" s="390"/>
      <c r="PY46" s="390"/>
      <c r="PZ46" s="390"/>
      <c r="QA46" s="390"/>
      <c r="QB46" s="390"/>
      <c r="QC46" s="390"/>
      <c r="QD46" s="390"/>
      <c r="QE46" s="390"/>
      <c r="QF46" s="390"/>
      <c r="QG46" s="390"/>
      <c r="QH46" s="390"/>
      <c r="QI46" s="390"/>
      <c r="QJ46" s="390"/>
      <c r="QK46" s="390"/>
      <c r="QL46" s="390"/>
      <c r="QM46" s="390"/>
      <c r="QN46" s="390"/>
      <c r="QO46" s="390"/>
      <c r="QP46" s="390"/>
      <c r="QQ46" s="390"/>
      <c r="QR46" s="390"/>
      <c r="QS46" s="390"/>
      <c r="QT46" s="390"/>
      <c r="QU46" s="390"/>
      <c r="QV46" s="390"/>
      <c r="QW46" s="390"/>
      <c r="QX46" s="390"/>
      <c r="QY46" s="390"/>
      <c r="QZ46" s="390"/>
      <c r="RA46" s="390"/>
      <c r="RB46" s="390"/>
      <c r="RC46" s="390"/>
      <c r="RD46" s="390"/>
      <c r="RE46" s="390"/>
      <c r="RF46" s="390"/>
      <c r="RG46" s="390"/>
      <c r="RH46" s="390"/>
      <c r="RI46" s="390"/>
      <c r="RJ46" s="390"/>
      <c r="RK46" s="390"/>
      <c r="RL46" s="390"/>
      <c r="RM46" s="390"/>
      <c r="RN46" s="390"/>
      <c r="RO46" s="390"/>
      <c r="RP46" s="390"/>
      <c r="RQ46" s="390"/>
      <c r="RR46" s="390"/>
      <c r="RS46" s="390"/>
      <c r="RT46" s="390"/>
      <c r="RU46" s="390"/>
      <c r="RV46" s="390"/>
      <c r="RW46" s="390"/>
      <c r="RX46" s="390"/>
      <c r="RY46" s="390"/>
      <c r="RZ46" s="390"/>
      <c r="SA46" s="390"/>
      <c r="SB46" s="390"/>
      <c r="SC46" s="390"/>
      <c r="SD46" s="390"/>
      <c r="SE46" s="390"/>
      <c r="SF46" s="390"/>
      <c r="SG46" s="390"/>
      <c r="SH46" s="390"/>
      <c r="SI46" s="390"/>
      <c r="SJ46" s="390"/>
      <c r="SK46" s="390"/>
      <c r="SL46" s="390"/>
      <c r="SM46" s="390"/>
      <c r="SN46" s="390"/>
      <c r="SO46" s="390"/>
      <c r="SP46" s="390"/>
      <c r="SQ46" s="390"/>
      <c r="SR46" s="390"/>
      <c r="SS46" s="390"/>
      <c r="ST46" s="390"/>
      <c r="SU46" s="390"/>
      <c r="SV46" s="390"/>
      <c r="SW46" s="390"/>
      <c r="SX46" s="390"/>
      <c r="SY46" s="390"/>
      <c r="SZ46" s="390"/>
      <c r="TA46" s="390"/>
      <c r="TB46" s="390"/>
      <c r="TC46" s="390"/>
      <c r="TD46" s="390"/>
      <c r="TE46" s="390"/>
      <c r="TF46" s="390"/>
      <c r="TG46" s="390"/>
      <c r="TH46" s="390"/>
      <c r="TI46" s="390"/>
      <c r="TJ46" s="390"/>
      <c r="TK46" s="390"/>
      <c r="TL46" s="390"/>
      <c r="TM46" s="390"/>
      <c r="TN46" s="390"/>
      <c r="TO46" s="390"/>
      <c r="TP46" s="390"/>
      <c r="TQ46" s="390"/>
      <c r="TR46" s="390"/>
      <c r="TS46" s="390"/>
      <c r="TT46" s="390"/>
      <c r="TU46" s="390"/>
      <c r="TV46" s="390"/>
      <c r="TW46" s="390"/>
      <c r="TX46" s="390"/>
      <c r="TY46" s="390"/>
      <c r="TZ46" s="390"/>
      <c r="UA46" s="390"/>
      <c r="UB46" s="390"/>
      <c r="UC46" s="390"/>
      <c r="UD46" s="390"/>
      <c r="UE46" s="390"/>
      <c r="UF46" s="390"/>
      <c r="UG46" s="390"/>
      <c r="UH46" s="390"/>
      <c r="UI46" s="390"/>
      <c r="UJ46" s="390"/>
      <c r="UK46" s="390"/>
      <c r="UL46" s="390"/>
      <c r="UM46" s="390"/>
      <c r="UN46" s="390"/>
      <c r="UO46" s="390"/>
      <c r="UP46" s="390"/>
      <c r="UQ46" s="390"/>
      <c r="UR46" s="390"/>
      <c r="US46" s="390"/>
      <c r="UT46" s="390"/>
      <c r="UU46" s="390"/>
      <c r="UV46" s="390"/>
      <c r="UW46" s="390"/>
      <c r="UX46" s="390"/>
      <c r="UY46" s="390"/>
      <c r="UZ46" s="390"/>
      <c r="VA46" s="390"/>
      <c r="VB46" s="390"/>
      <c r="VC46" s="390"/>
      <c r="VD46" s="390"/>
      <c r="VE46" s="390"/>
      <c r="VF46" s="390"/>
      <c r="VG46" s="390"/>
      <c r="VH46" s="390"/>
      <c r="VI46" s="390"/>
      <c r="VJ46" s="390"/>
      <c r="VK46" s="390"/>
      <c r="VL46" s="390"/>
      <c r="VM46" s="390"/>
      <c r="VN46" s="390"/>
      <c r="VO46" s="390"/>
      <c r="VP46" s="390"/>
      <c r="VQ46" s="390"/>
      <c r="VR46" s="390"/>
      <c r="VS46" s="390"/>
      <c r="VT46" s="390"/>
      <c r="VU46" s="390"/>
      <c r="VV46" s="390"/>
      <c r="VW46" s="390"/>
      <c r="VX46" s="390"/>
      <c r="VY46" s="390"/>
      <c r="VZ46" s="390"/>
      <c r="WA46" s="390"/>
      <c r="WB46" s="390"/>
      <c r="WC46" s="390"/>
      <c r="WD46" s="390"/>
      <c r="WE46" s="390"/>
      <c r="WF46" s="390"/>
      <c r="WG46" s="390"/>
      <c r="WH46" s="390"/>
      <c r="WI46" s="390"/>
      <c r="WJ46" s="390"/>
      <c r="WK46" s="390"/>
      <c r="WL46" s="390"/>
      <c r="WM46" s="390"/>
      <c r="WN46" s="390"/>
      <c r="WO46" s="390"/>
      <c r="WP46" s="390"/>
      <c r="WQ46" s="390"/>
      <c r="WR46" s="390"/>
      <c r="WS46" s="390"/>
      <c r="WT46" s="390"/>
      <c r="WU46" s="390"/>
      <c r="WV46" s="390"/>
      <c r="WW46" s="390"/>
      <c r="WX46" s="390"/>
      <c r="WY46" s="390"/>
      <c r="WZ46" s="390"/>
      <c r="XA46" s="390"/>
      <c r="XB46" s="390"/>
      <c r="XC46" s="390"/>
      <c r="XD46" s="390"/>
      <c r="XE46" s="390"/>
      <c r="XF46" s="390"/>
      <c r="XG46" s="389"/>
    </row>
    <row r="47" spans="1:631" s="400" customFormat="1">
      <c r="A47" s="389"/>
      <c r="B47" s="526" t="s">
        <v>206</v>
      </c>
      <c r="C47" s="513" t="s">
        <v>328</v>
      </c>
      <c r="D47" s="513">
        <v>30</v>
      </c>
      <c r="E47" s="329">
        <f t="shared" si="17"/>
        <v>4.1025510804306649</v>
      </c>
      <c r="F47" s="509" t="s">
        <v>29</v>
      </c>
      <c r="G47" s="640">
        <v>200000</v>
      </c>
      <c r="H47" s="510">
        <v>2.1800000000000002</v>
      </c>
      <c r="I47" s="851">
        <v>2.1800000000000002</v>
      </c>
      <c r="J47" s="851">
        <v>2.1800000000000002</v>
      </c>
      <c r="K47" s="393">
        <f t="shared" si="5"/>
        <v>0</v>
      </c>
      <c r="L47" s="394">
        <f t="shared" si="1"/>
        <v>436000.00000000006</v>
      </c>
      <c r="M47" s="853">
        <v>56046.874413697522</v>
      </c>
      <c r="N47" s="393">
        <v>87200</v>
      </c>
      <c r="O47" s="395">
        <f t="shared" si="6"/>
        <v>523200.00000000006</v>
      </c>
      <c r="P47" s="395">
        <f t="shared" si="2"/>
        <v>0</v>
      </c>
      <c r="Q47" s="395">
        <f t="shared" si="7"/>
        <v>436000.00000000006</v>
      </c>
      <c r="R47" s="395"/>
      <c r="S47" s="396">
        <f t="shared" si="8"/>
        <v>579246.87441369763</v>
      </c>
      <c r="T47" s="395">
        <f t="shared" si="9"/>
        <v>492046.87441369757</v>
      </c>
      <c r="U47" s="827">
        <v>0</v>
      </c>
      <c r="V47" s="396">
        <f t="shared" si="10"/>
        <v>537334.76290695509</v>
      </c>
      <c r="W47" s="395">
        <f t="shared" si="11"/>
        <v>456444.2248735599</v>
      </c>
      <c r="X47" s="395">
        <f t="shared" si="12"/>
        <v>0</v>
      </c>
      <c r="Y47" s="397">
        <f t="shared" si="18"/>
        <v>1.8464316488235326</v>
      </c>
      <c r="Z47" s="396">
        <f t="shared" si="4"/>
        <v>805044.19888706028</v>
      </c>
      <c r="AA47" s="398">
        <f t="shared" si="15"/>
        <v>1.4982172278075032</v>
      </c>
      <c r="AB47" s="399">
        <f t="shared" si="16"/>
        <v>1.9401025810351158</v>
      </c>
      <c r="AC47" s="398">
        <v>1.3752875936661293</v>
      </c>
      <c r="AD47" s="398">
        <v>1.5128163530327423</v>
      </c>
      <c r="AE47" s="390"/>
      <c r="AF47" s="390"/>
      <c r="AG47" s="390"/>
      <c r="AH47" s="390"/>
      <c r="AI47" s="390"/>
      <c r="AJ47" s="390"/>
      <c r="AK47" s="390"/>
      <c r="AL47" s="390"/>
      <c r="AM47" s="390"/>
      <c r="AN47" s="390"/>
      <c r="AO47" s="390"/>
      <c r="AP47" s="390"/>
      <c r="AQ47" s="390"/>
      <c r="AR47" s="390"/>
      <c r="AS47" s="390"/>
      <c r="AT47" s="390"/>
      <c r="AU47" s="390"/>
      <c r="AV47" s="390"/>
      <c r="AW47" s="390"/>
      <c r="AX47" s="390"/>
      <c r="AY47" s="390"/>
      <c r="AZ47" s="390"/>
      <c r="BA47" s="390"/>
      <c r="BB47" s="390"/>
      <c r="BC47" s="390"/>
      <c r="BD47" s="390"/>
      <c r="BE47" s="390"/>
      <c r="BF47" s="390"/>
      <c r="BG47" s="390"/>
      <c r="BH47" s="390"/>
      <c r="BI47" s="390"/>
      <c r="BJ47" s="390"/>
      <c r="BK47" s="390"/>
      <c r="BL47" s="390"/>
      <c r="BM47" s="390"/>
      <c r="BN47" s="390"/>
      <c r="BO47" s="390"/>
      <c r="BP47" s="390"/>
      <c r="BQ47" s="390"/>
      <c r="BR47" s="390"/>
      <c r="BS47" s="390"/>
      <c r="BT47" s="390"/>
      <c r="BU47" s="390"/>
      <c r="BV47" s="390"/>
      <c r="BW47" s="390"/>
      <c r="BX47" s="390"/>
      <c r="BY47" s="390"/>
      <c r="BZ47" s="390"/>
      <c r="CA47" s="390"/>
      <c r="CB47" s="390"/>
      <c r="CC47" s="390"/>
      <c r="CD47" s="390"/>
      <c r="CE47" s="390"/>
      <c r="CF47" s="390"/>
      <c r="CG47" s="390"/>
      <c r="CH47" s="390"/>
      <c r="CI47" s="390"/>
      <c r="CJ47" s="390"/>
      <c r="CK47" s="390"/>
      <c r="CL47" s="390"/>
      <c r="CM47" s="390"/>
      <c r="CN47" s="390"/>
      <c r="CO47" s="390"/>
      <c r="CP47" s="390"/>
      <c r="CQ47" s="390"/>
      <c r="CR47" s="390"/>
      <c r="CS47" s="390"/>
      <c r="CT47" s="390"/>
      <c r="CU47" s="390"/>
      <c r="CV47" s="390"/>
      <c r="CW47" s="390"/>
      <c r="CX47" s="390"/>
      <c r="CY47" s="390"/>
      <c r="CZ47" s="390"/>
      <c r="DA47" s="390"/>
      <c r="DB47" s="390"/>
      <c r="DC47" s="390"/>
      <c r="DD47" s="390"/>
      <c r="DE47" s="390"/>
      <c r="DF47" s="390"/>
      <c r="DG47" s="390"/>
      <c r="DH47" s="390"/>
      <c r="DI47" s="390"/>
      <c r="DJ47" s="390"/>
      <c r="DK47" s="390"/>
      <c r="DL47" s="390"/>
      <c r="DM47" s="390"/>
      <c r="DN47" s="390"/>
      <c r="DO47" s="390"/>
      <c r="DP47" s="390"/>
      <c r="DQ47" s="390"/>
      <c r="DR47" s="390"/>
      <c r="DS47" s="390"/>
      <c r="DT47" s="390"/>
      <c r="DU47" s="390"/>
      <c r="DV47" s="390"/>
      <c r="DW47" s="390"/>
      <c r="DX47" s="390"/>
      <c r="DY47" s="390"/>
      <c r="DZ47" s="390"/>
      <c r="EA47" s="390"/>
      <c r="EB47" s="390"/>
      <c r="EC47" s="390"/>
      <c r="ED47" s="390"/>
      <c r="EE47" s="390"/>
      <c r="EF47" s="390"/>
      <c r="EG47" s="390"/>
      <c r="EH47" s="390"/>
      <c r="EI47" s="390"/>
      <c r="EJ47" s="390"/>
      <c r="EK47" s="390"/>
      <c r="EL47" s="390"/>
      <c r="EM47" s="390"/>
      <c r="EN47" s="390"/>
      <c r="EO47" s="390"/>
      <c r="EP47" s="390"/>
      <c r="EQ47" s="390"/>
      <c r="ER47" s="390"/>
      <c r="ES47" s="390"/>
      <c r="ET47" s="390"/>
      <c r="EU47" s="390"/>
      <c r="EV47" s="390"/>
      <c r="EW47" s="390"/>
      <c r="EX47" s="390"/>
      <c r="EY47" s="390"/>
      <c r="EZ47" s="390"/>
      <c r="FA47" s="390"/>
      <c r="FB47" s="390"/>
      <c r="FC47" s="390"/>
      <c r="FD47" s="390"/>
      <c r="FE47" s="390"/>
      <c r="FF47" s="390"/>
      <c r="FG47" s="390"/>
      <c r="FH47" s="390"/>
      <c r="FI47" s="390"/>
      <c r="FJ47" s="390"/>
      <c r="FK47" s="390"/>
      <c r="FL47" s="390"/>
      <c r="FM47" s="390"/>
      <c r="FN47" s="390"/>
      <c r="FO47" s="390"/>
      <c r="FP47" s="390"/>
      <c r="FQ47" s="390"/>
      <c r="FR47" s="390"/>
      <c r="FS47" s="390"/>
      <c r="FT47" s="390"/>
      <c r="FU47" s="390"/>
      <c r="FV47" s="390"/>
      <c r="FW47" s="390"/>
      <c r="FX47" s="390"/>
      <c r="FY47" s="390"/>
      <c r="FZ47" s="390"/>
      <c r="GA47" s="390"/>
      <c r="GB47" s="390"/>
      <c r="GC47" s="390"/>
      <c r="GD47" s="390"/>
      <c r="GE47" s="390"/>
      <c r="GF47" s="390"/>
      <c r="GG47" s="390"/>
      <c r="GH47" s="390"/>
      <c r="GI47" s="390"/>
      <c r="GJ47" s="390"/>
      <c r="GK47" s="390"/>
      <c r="GL47" s="390"/>
      <c r="GM47" s="390"/>
      <c r="GN47" s="390"/>
      <c r="GO47" s="390"/>
      <c r="GP47" s="390"/>
      <c r="GQ47" s="390"/>
      <c r="GR47" s="390"/>
      <c r="GS47" s="390"/>
      <c r="GT47" s="390"/>
      <c r="GU47" s="390"/>
      <c r="GV47" s="390"/>
      <c r="GW47" s="390"/>
      <c r="GX47" s="390"/>
      <c r="GY47" s="390"/>
      <c r="GZ47" s="390"/>
      <c r="HA47" s="390"/>
      <c r="HB47" s="390"/>
      <c r="HC47" s="390"/>
      <c r="HD47" s="390"/>
      <c r="HE47" s="390"/>
      <c r="HF47" s="390"/>
      <c r="HG47" s="390"/>
      <c r="HH47" s="390"/>
      <c r="HI47" s="390"/>
      <c r="HJ47" s="390"/>
      <c r="HK47" s="390"/>
      <c r="HL47" s="390"/>
      <c r="HM47" s="390"/>
      <c r="HN47" s="390"/>
      <c r="HO47" s="390"/>
      <c r="HP47" s="390"/>
      <c r="HQ47" s="390"/>
      <c r="HR47" s="390"/>
      <c r="HS47" s="390"/>
      <c r="HT47" s="390"/>
      <c r="HU47" s="390"/>
      <c r="HV47" s="390"/>
      <c r="HW47" s="390"/>
      <c r="HX47" s="390"/>
      <c r="HY47" s="390"/>
      <c r="HZ47" s="390"/>
      <c r="IA47" s="390"/>
      <c r="IB47" s="390"/>
      <c r="IC47" s="390"/>
      <c r="ID47" s="390"/>
      <c r="IE47" s="390"/>
      <c r="IF47" s="390"/>
      <c r="IG47" s="390"/>
      <c r="IH47" s="390"/>
      <c r="II47" s="390"/>
      <c r="IJ47" s="390"/>
      <c r="IK47" s="390"/>
      <c r="IL47" s="390"/>
      <c r="IM47" s="390"/>
      <c r="IN47" s="390"/>
      <c r="IO47" s="390"/>
      <c r="IP47" s="390"/>
      <c r="IQ47" s="390"/>
      <c r="IR47" s="390"/>
      <c r="IS47" s="390"/>
      <c r="IT47" s="390"/>
      <c r="IU47" s="390"/>
      <c r="IV47" s="390"/>
      <c r="IW47" s="390"/>
      <c r="IX47" s="390"/>
      <c r="IY47" s="390"/>
      <c r="IZ47" s="390"/>
      <c r="JA47" s="390"/>
      <c r="JB47" s="390"/>
      <c r="JC47" s="390"/>
      <c r="JD47" s="390"/>
      <c r="JE47" s="390"/>
      <c r="JF47" s="390"/>
      <c r="JG47" s="390"/>
      <c r="JH47" s="390"/>
      <c r="JI47" s="390"/>
      <c r="JJ47" s="390"/>
      <c r="JK47" s="390"/>
      <c r="JL47" s="390"/>
      <c r="JM47" s="390"/>
      <c r="JN47" s="390"/>
      <c r="JO47" s="390"/>
      <c r="JP47" s="390"/>
      <c r="JQ47" s="390"/>
      <c r="JR47" s="390"/>
      <c r="JS47" s="390"/>
      <c r="JT47" s="390"/>
      <c r="JU47" s="390"/>
      <c r="JV47" s="390"/>
      <c r="JW47" s="390"/>
      <c r="JX47" s="390"/>
      <c r="JY47" s="390"/>
      <c r="JZ47" s="390"/>
      <c r="KA47" s="390"/>
      <c r="KB47" s="390"/>
      <c r="KC47" s="390"/>
      <c r="KD47" s="390"/>
      <c r="KE47" s="390"/>
      <c r="KF47" s="390"/>
      <c r="KG47" s="390"/>
      <c r="KH47" s="390"/>
      <c r="KI47" s="390"/>
      <c r="KJ47" s="390"/>
      <c r="KK47" s="390"/>
      <c r="KL47" s="390"/>
      <c r="KM47" s="390"/>
      <c r="KN47" s="390"/>
      <c r="KO47" s="390"/>
      <c r="KP47" s="390"/>
      <c r="KQ47" s="390"/>
      <c r="KR47" s="390"/>
      <c r="KS47" s="390"/>
      <c r="KT47" s="390"/>
      <c r="KU47" s="390"/>
      <c r="KV47" s="390"/>
      <c r="KW47" s="390"/>
      <c r="KX47" s="390"/>
      <c r="KY47" s="390"/>
      <c r="KZ47" s="390"/>
      <c r="LA47" s="390"/>
      <c r="LB47" s="390"/>
      <c r="LC47" s="390"/>
      <c r="LD47" s="390"/>
      <c r="LE47" s="390"/>
      <c r="LF47" s="390"/>
      <c r="LG47" s="390"/>
      <c r="LH47" s="390"/>
      <c r="LI47" s="390"/>
      <c r="LJ47" s="390"/>
      <c r="LK47" s="390"/>
      <c r="LL47" s="390"/>
      <c r="LM47" s="390"/>
      <c r="LN47" s="390"/>
      <c r="LO47" s="390"/>
      <c r="LP47" s="390"/>
      <c r="LQ47" s="390"/>
      <c r="LR47" s="390"/>
      <c r="LS47" s="390"/>
      <c r="LT47" s="390"/>
      <c r="LU47" s="390"/>
      <c r="LV47" s="390"/>
      <c r="LW47" s="390"/>
      <c r="LX47" s="390"/>
      <c r="LY47" s="390"/>
      <c r="LZ47" s="390"/>
      <c r="MA47" s="390"/>
      <c r="MB47" s="390"/>
      <c r="MC47" s="390"/>
      <c r="MD47" s="390"/>
      <c r="ME47" s="390"/>
      <c r="MF47" s="390"/>
      <c r="MG47" s="390"/>
      <c r="MH47" s="390"/>
      <c r="MI47" s="390"/>
      <c r="MJ47" s="390"/>
      <c r="MK47" s="390"/>
      <c r="ML47" s="390"/>
      <c r="MM47" s="390"/>
      <c r="MN47" s="390"/>
      <c r="MO47" s="390"/>
      <c r="MP47" s="390"/>
      <c r="MQ47" s="390"/>
      <c r="MR47" s="390"/>
      <c r="MS47" s="390"/>
      <c r="MT47" s="390"/>
      <c r="MU47" s="390"/>
      <c r="MV47" s="390"/>
      <c r="MW47" s="390"/>
      <c r="MX47" s="390"/>
      <c r="MY47" s="390"/>
      <c r="MZ47" s="390"/>
      <c r="NA47" s="390"/>
      <c r="NB47" s="390"/>
      <c r="NC47" s="390"/>
      <c r="ND47" s="390"/>
      <c r="NE47" s="390"/>
      <c r="NF47" s="390"/>
      <c r="NG47" s="390"/>
      <c r="NH47" s="390"/>
      <c r="NI47" s="390"/>
      <c r="NJ47" s="390"/>
      <c r="NK47" s="390"/>
      <c r="NL47" s="390"/>
      <c r="NM47" s="390"/>
      <c r="NN47" s="390"/>
      <c r="NO47" s="390"/>
      <c r="NP47" s="390"/>
      <c r="NQ47" s="390"/>
      <c r="NR47" s="390"/>
      <c r="NS47" s="390"/>
      <c r="NT47" s="390"/>
      <c r="NU47" s="390"/>
      <c r="NV47" s="390"/>
      <c r="NW47" s="390"/>
      <c r="NX47" s="390"/>
      <c r="NY47" s="390"/>
      <c r="NZ47" s="390"/>
      <c r="OA47" s="390"/>
      <c r="OB47" s="390"/>
      <c r="OC47" s="390"/>
      <c r="OD47" s="390"/>
      <c r="OE47" s="390"/>
      <c r="OF47" s="390"/>
      <c r="OG47" s="390"/>
      <c r="OH47" s="390"/>
      <c r="OI47" s="390"/>
      <c r="OJ47" s="390"/>
      <c r="OK47" s="390"/>
      <c r="OL47" s="390"/>
      <c r="OM47" s="390"/>
      <c r="ON47" s="390"/>
      <c r="OO47" s="390"/>
      <c r="OP47" s="390"/>
      <c r="OQ47" s="390"/>
      <c r="OR47" s="390"/>
      <c r="OS47" s="390"/>
      <c r="OT47" s="390"/>
      <c r="OU47" s="390"/>
      <c r="OV47" s="390"/>
      <c r="OW47" s="390"/>
      <c r="OX47" s="390"/>
      <c r="OY47" s="390"/>
      <c r="OZ47" s="390"/>
      <c r="PA47" s="390"/>
      <c r="PB47" s="390"/>
      <c r="PC47" s="390"/>
      <c r="PD47" s="390"/>
      <c r="PE47" s="390"/>
      <c r="PF47" s="390"/>
      <c r="PG47" s="390"/>
      <c r="PH47" s="390"/>
      <c r="PI47" s="390"/>
      <c r="PJ47" s="390"/>
      <c r="PK47" s="390"/>
      <c r="PL47" s="390"/>
      <c r="PM47" s="390"/>
      <c r="PN47" s="390"/>
      <c r="PO47" s="390"/>
      <c r="PP47" s="390"/>
      <c r="PQ47" s="390"/>
      <c r="PR47" s="390"/>
      <c r="PS47" s="390"/>
      <c r="PT47" s="390"/>
      <c r="PU47" s="390"/>
      <c r="PV47" s="390"/>
      <c r="PW47" s="390"/>
      <c r="PX47" s="390"/>
      <c r="PY47" s="390"/>
      <c r="PZ47" s="390"/>
      <c r="QA47" s="390"/>
      <c r="QB47" s="390"/>
      <c r="QC47" s="390"/>
      <c r="QD47" s="390"/>
      <c r="QE47" s="390"/>
      <c r="QF47" s="390"/>
      <c r="QG47" s="390"/>
      <c r="QH47" s="390"/>
      <c r="QI47" s="390"/>
      <c r="QJ47" s="390"/>
      <c r="QK47" s="390"/>
      <c r="QL47" s="390"/>
      <c r="QM47" s="390"/>
      <c r="QN47" s="390"/>
      <c r="QO47" s="390"/>
      <c r="QP47" s="390"/>
      <c r="QQ47" s="390"/>
      <c r="QR47" s="390"/>
      <c r="QS47" s="390"/>
      <c r="QT47" s="390"/>
      <c r="QU47" s="390"/>
      <c r="QV47" s="390"/>
      <c r="QW47" s="390"/>
      <c r="QX47" s="390"/>
      <c r="QY47" s="390"/>
      <c r="QZ47" s="390"/>
      <c r="RA47" s="390"/>
      <c r="RB47" s="390"/>
      <c r="RC47" s="390"/>
      <c r="RD47" s="390"/>
      <c r="RE47" s="390"/>
      <c r="RF47" s="390"/>
      <c r="RG47" s="390"/>
      <c r="RH47" s="390"/>
      <c r="RI47" s="390"/>
      <c r="RJ47" s="390"/>
      <c r="RK47" s="390"/>
      <c r="RL47" s="390"/>
      <c r="RM47" s="390"/>
      <c r="RN47" s="390"/>
      <c r="RO47" s="390"/>
      <c r="RP47" s="390"/>
      <c r="RQ47" s="390"/>
      <c r="RR47" s="390"/>
      <c r="RS47" s="390"/>
      <c r="RT47" s="390"/>
      <c r="RU47" s="390"/>
      <c r="RV47" s="390"/>
      <c r="RW47" s="390"/>
      <c r="RX47" s="390"/>
      <c r="RY47" s="390"/>
      <c r="RZ47" s="390"/>
      <c r="SA47" s="390"/>
      <c r="SB47" s="390"/>
      <c r="SC47" s="390"/>
      <c r="SD47" s="390"/>
      <c r="SE47" s="390"/>
      <c r="SF47" s="390"/>
      <c r="SG47" s="390"/>
      <c r="SH47" s="390"/>
      <c r="SI47" s="390"/>
      <c r="SJ47" s="390"/>
      <c r="SK47" s="390"/>
      <c r="SL47" s="390"/>
      <c r="SM47" s="390"/>
      <c r="SN47" s="390"/>
      <c r="SO47" s="390"/>
      <c r="SP47" s="390"/>
      <c r="SQ47" s="390"/>
      <c r="SR47" s="390"/>
      <c r="SS47" s="390"/>
      <c r="ST47" s="390"/>
      <c r="SU47" s="390"/>
      <c r="SV47" s="390"/>
      <c r="SW47" s="390"/>
      <c r="SX47" s="390"/>
      <c r="SY47" s="390"/>
      <c r="SZ47" s="390"/>
      <c r="TA47" s="390"/>
      <c r="TB47" s="390"/>
      <c r="TC47" s="390"/>
      <c r="TD47" s="390"/>
      <c r="TE47" s="390"/>
      <c r="TF47" s="390"/>
      <c r="TG47" s="390"/>
      <c r="TH47" s="390"/>
      <c r="TI47" s="390"/>
      <c r="TJ47" s="390"/>
      <c r="TK47" s="390"/>
      <c r="TL47" s="390"/>
      <c r="TM47" s="390"/>
      <c r="TN47" s="390"/>
      <c r="TO47" s="390"/>
      <c r="TP47" s="390"/>
      <c r="TQ47" s="390"/>
      <c r="TR47" s="390"/>
      <c r="TS47" s="390"/>
      <c r="TT47" s="390"/>
      <c r="TU47" s="390"/>
      <c r="TV47" s="390"/>
      <c r="TW47" s="390"/>
      <c r="TX47" s="390"/>
      <c r="TY47" s="390"/>
      <c r="TZ47" s="390"/>
      <c r="UA47" s="390"/>
      <c r="UB47" s="390"/>
      <c r="UC47" s="390"/>
      <c r="UD47" s="390"/>
      <c r="UE47" s="390"/>
      <c r="UF47" s="390"/>
      <c r="UG47" s="390"/>
      <c r="UH47" s="390"/>
      <c r="UI47" s="390"/>
      <c r="UJ47" s="390"/>
      <c r="UK47" s="390"/>
      <c r="UL47" s="390"/>
      <c r="UM47" s="390"/>
      <c r="UN47" s="390"/>
      <c r="UO47" s="390"/>
      <c r="UP47" s="390"/>
      <c r="UQ47" s="390"/>
      <c r="UR47" s="390"/>
      <c r="US47" s="390"/>
      <c r="UT47" s="390"/>
      <c r="UU47" s="390"/>
      <c r="UV47" s="390"/>
      <c r="UW47" s="390"/>
      <c r="UX47" s="390"/>
      <c r="UY47" s="390"/>
      <c r="UZ47" s="390"/>
      <c r="VA47" s="390"/>
      <c r="VB47" s="390"/>
      <c r="VC47" s="390"/>
      <c r="VD47" s="390"/>
      <c r="VE47" s="390"/>
      <c r="VF47" s="390"/>
      <c r="VG47" s="390"/>
      <c r="VH47" s="390"/>
      <c r="VI47" s="390"/>
      <c r="VJ47" s="390"/>
      <c r="VK47" s="390"/>
      <c r="VL47" s="390"/>
      <c r="VM47" s="390"/>
      <c r="VN47" s="390"/>
      <c r="VO47" s="390"/>
      <c r="VP47" s="390"/>
      <c r="VQ47" s="390"/>
      <c r="VR47" s="390"/>
      <c r="VS47" s="390"/>
      <c r="VT47" s="390"/>
      <c r="VU47" s="390"/>
      <c r="VV47" s="390"/>
      <c r="VW47" s="390"/>
      <c r="VX47" s="390"/>
      <c r="VY47" s="390"/>
      <c r="VZ47" s="390"/>
      <c r="WA47" s="390"/>
      <c r="WB47" s="390"/>
      <c r="WC47" s="390"/>
      <c r="WD47" s="390"/>
      <c r="WE47" s="390"/>
      <c r="WF47" s="390"/>
      <c r="WG47" s="390"/>
      <c r="WH47" s="390"/>
      <c r="WI47" s="390"/>
      <c r="WJ47" s="390"/>
      <c r="WK47" s="390"/>
      <c r="WL47" s="390"/>
      <c r="WM47" s="390"/>
      <c r="WN47" s="390"/>
      <c r="WO47" s="390"/>
      <c r="WP47" s="390"/>
      <c r="WQ47" s="390"/>
      <c r="WR47" s="390"/>
      <c r="WS47" s="390"/>
      <c r="WT47" s="390"/>
      <c r="WU47" s="390"/>
      <c r="WV47" s="390"/>
      <c r="WW47" s="390"/>
      <c r="WX47" s="390"/>
      <c r="WY47" s="390"/>
      <c r="WZ47" s="390"/>
      <c r="XA47" s="390"/>
      <c r="XB47" s="390"/>
      <c r="XC47" s="390"/>
      <c r="XD47" s="390"/>
      <c r="XE47" s="390"/>
      <c r="XF47" s="390"/>
      <c r="XG47" s="389"/>
    </row>
    <row r="48" spans="1:631" s="400" customFormat="1">
      <c r="A48" s="389"/>
      <c r="B48" s="526" t="s">
        <v>206</v>
      </c>
      <c r="C48" s="513" t="s">
        <v>329</v>
      </c>
      <c r="D48" s="513">
        <v>15</v>
      </c>
      <c r="E48" s="329">
        <f t="shared" si="17"/>
        <v>3.363903695536611E-2</v>
      </c>
      <c r="F48" s="509" t="s">
        <v>29</v>
      </c>
      <c r="G48" s="640">
        <v>50</v>
      </c>
      <c r="H48" s="845">
        <v>143</v>
      </c>
      <c r="I48" s="578">
        <v>250</v>
      </c>
      <c r="J48" s="578">
        <v>250</v>
      </c>
      <c r="K48" s="393">
        <f t="shared" si="5"/>
        <v>0</v>
      </c>
      <c r="L48" s="394">
        <f t="shared" si="1"/>
        <v>7150</v>
      </c>
      <c r="M48" s="853">
        <v>1606.8484636954563</v>
      </c>
      <c r="N48" s="393">
        <v>2500</v>
      </c>
      <c r="O48" s="395">
        <f t="shared" si="6"/>
        <v>15000</v>
      </c>
      <c r="P48" s="395">
        <f t="shared" si="2"/>
        <v>0</v>
      </c>
      <c r="Q48" s="395">
        <f t="shared" si="7"/>
        <v>12500</v>
      </c>
      <c r="R48" s="395"/>
      <c r="S48" s="396">
        <f t="shared" si="8"/>
        <v>16606.848463695456</v>
      </c>
      <c r="T48" s="395">
        <f t="shared" si="9"/>
        <v>14106.848463695456</v>
      </c>
      <c r="U48" s="827">
        <v>0</v>
      </c>
      <c r="V48" s="396">
        <f t="shared" si="10"/>
        <v>15405.239762240682</v>
      </c>
      <c r="W48" s="395">
        <f t="shared" si="11"/>
        <v>13086.130300274077</v>
      </c>
      <c r="X48" s="395">
        <f t="shared" si="12"/>
        <v>0</v>
      </c>
      <c r="Y48" s="397">
        <f t="shared" si="18"/>
        <v>1.2701435437722575</v>
      </c>
      <c r="Z48" s="396">
        <f t="shared" si="4"/>
        <v>9081.5263379716416</v>
      </c>
      <c r="AA48" s="398">
        <f t="shared" si="15"/>
        <v>0.5895089254132283</v>
      </c>
      <c r="AB48" s="399">
        <f t="shared" si="16"/>
        <v>0.76337914590072375</v>
      </c>
      <c r="AC48" s="398">
        <v>0.5498236743003464</v>
      </c>
      <c r="AD48" s="398">
        <v>0.60480604173038099</v>
      </c>
      <c r="AE48" s="390"/>
      <c r="AF48" s="390"/>
      <c r="AG48" s="390"/>
      <c r="AH48" s="390"/>
      <c r="AI48" s="390"/>
      <c r="AJ48" s="390"/>
      <c r="AK48" s="390"/>
      <c r="AL48" s="390"/>
      <c r="AM48" s="390"/>
      <c r="AN48" s="390"/>
      <c r="AO48" s="390"/>
      <c r="AP48" s="390"/>
      <c r="AQ48" s="390"/>
      <c r="AR48" s="390"/>
      <c r="AS48" s="390"/>
      <c r="AT48" s="390"/>
      <c r="AU48" s="390"/>
      <c r="AV48" s="390"/>
      <c r="AW48" s="390"/>
      <c r="AX48" s="390"/>
      <c r="AY48" s="390"/>
      <c r="AZ48" s="390"/>
      <c r="BA48" s="390"/>
      <c r="BB48" s="390"/>
      <c r="BC48" s="390"/>
      <c r="BD48" s="390"/>
      <c r="BE48" s="390"/>
      <c r="BF48" s="390"/>
      <c r="BG48" s="390"/>
      <c r="BH48" s="390"/>
      <c r="BI48" s="390"/>
      <c r="BJ48" s="390"/>
      <c r="BK48" s="390"/>
      <c r="BL48" s="390"/>
      <c r="BM48" s="390"/>
      <c r="BN48" s="390"/>
      <c r="BO48" s="390"/>
      <c r="BP48" s="390"/>
      <c r="BQ48" s="390"/>
      <c r="BR48" s="390"/>
      <c r="BS48" s="390"/>
      <c r="BT48" s="390"/>
      <c r="BU48" s="390"/>
      <c r="BV48" s="390"/>
      <c r="BW48" s="390"/>
      <c r="BX48" s="390"/>
      <c r="BY48" s="390"/>
      <c r="BZ48" s="390"/>
      <c r="CA48" s="390"/>
      <c r="CB48" s="390"/>
      <c r="CC48" s="390"/>
      <c r="CD48" s="390"/>
      <c r="CE48" s="390"/>
      <c r="CF48" s="390"/>
      <c r="CG48" s="390"/>
      <c r="CH48" s="390"/>
      <c r="CI48" s="390"/>
      <c r="CJ48" s="390"/>
      <c r="CK48" s="390"/>
      <c r="CL48" s="390"/>
      <c r="CM48" s="390"/>
      <c r="CN48" s="390"/>
      <c r="CO48" s="390"/>
      <c r="CP48" s="390"/>
      <c r="CQ48" s="390"/>
      <c r="CR48" s="390"/>
      <c r="CS48" s="390"/>
      <c r="CT48" s="390"/>
      <c r="CU48" s="390"/>
      <c r="CV48" s="390"/>
      <c r="CW48" s="390"/>
      <c r="CX48" s="390"/>
      <c r="CY48" s="390"/>
      <c r="CZ48" s="390"/>
      <c r="DA48" s="390"/>
      <c r="DB48" s="390"/>
      <c r="DC48" s="390"/>
      <c r="DD48" s="390"/>
      <c r="DE48" s="390"/>
      <c r="DF48" s="390"/>
      <c r="DG48" s="390"/>
      <c r="DH48" s="390"/>
      <c r="DI48" s="390"/>
      <c r="DJ48" s="390"/>
      <c r="DK48" s="390"/>
      <c r="DL48" s="390"/>
      <c r="DM48" s="390"/>
      <c r="DN48" s="390"/>
      <c r="DO48" s="390"/>
      <c r="DP48" s="390"/>
      <c r="DQ48" s="390"/>
      <c r="DR48" s="390"/>
      <c r="DS48" s="390"/>
      <c r="DT48" s="390"/>
      <c r="DU48" s="390"/>
      <c r="DV48" s="390"/>
      <c r="DW48" s="390"/>
      <c r="DX48" s="390"/>
      <c r="DY48" s="390"/>
      <c r="DZ48" s="390"/>
      <c r="EA48" s="390"/>
      <c r="EB48" s="390"/>
      <c r="EC48" s="390"/>
      <c r="ED48" s="390"/>
      <c r="EE48" s="390"/>
      <c r="EF48" s="390"/>
      <c r="EG48" s="390"/>
      <c r="EH48" s="390"/>
      <c r="EI48" s="390"/>
      <c r="EJ48" s="390"/>
      <c r="EK48" s="390"/>
      <c r="EL48" s="390"/>
      <c r="EM48" s="390"/>
      <c r="EN48" s="390"/>
      <c r="EO48" s="390"/>
      <c r="EP48" s="390"/>
      <c r="EQ48" s="390"/>
      <c r="ER48" s="390"/>
      <c r="ES48" s="390"/>
      <c r="ET48" s="390"/>
      <c r="EU48" s="390"/>
      <c r="EV48" s="390"/>
      <c r="EW48" s="390"/>
      <c r="EX48" s="390"/>
      <c r="EY48" s="390"/>
      <c r="EZ48" s="390"/>
      <c r="FA48" s="390"/>
      <c r="FB48" s="390"/>
      <c r="FC48" s="390"/>
      <c r="FD48" s="390"/>
      <c r="FE48" s="390"/>
      <c r="FF48" s="390"/>
      <c r="FG48" s="390"/>
      <c r="FH48" s="390"/>
      <c r="FI48" s="390"/>
      <c r="FJ48" s="390"/>
      <c r="FK48" s="390"/>
      <c r="FL48" s="390"/>
      <c r="FM48" s="390"/>
      <c r="FN48" s="390"/>
      <c r="FO48" s="390"/>
      <c r="FP48" s="390"/>
      <c r="FQ48" s="390"/>
      <c r="FR48" s="390"/>
      <c r="FS48" s="390"/>
      <c r="FT48" s="390"/>
      <c r="FU48" s="390"/>
      <c r="FV48" s="390"/>
      <c r="FW48" s="390"/>
      <c r="FX48" s="390"/>
      <c r="FY48" s="390"/>
      <c r="FZ48" s="390"/>
      <c r="GA48" s="390"/>
      <c r="GB48" s="390"/>
      <c r="GC48" s="390"/>
      <c r="GD48" s="390"/>
      <c r="GE48" s="390"/>
      <c r="GF48" s="390"/>
      <c r="GG48" s="390"/>
      <c r="GH48" s="390"/>
      <c r="GI48" s="390"/>
      <c r="GJ48" s="390"/>
      <c r="GK48" s="390"/>
      <c r="GL48" s="390"/>
      <c r="GM48" s="390"/>
      <c r="GN48" s="390"/>
      <c r="GO48" s="390"/>
      <c r="GP48" s="390"/>
      <c r="GQ48" s="390"/>
      <c r="GR48" s="390"/>
      <c r="GS48" s="390"/>
      <c r="GT48" s="390"/>
      <c r="GU48" s="390"/>
      <c r="GV48" s="390"/>
      <c r="GW48" s="390"/>
      <c r="GX48" s="390"/>
      <c r="GY48" s="390"/>
      <c r="GZ48" s="390"/>
      <c r="HA48" s="390"/>
      <c r="HB48" s="390"/>
      <c r="HC48" s="390"/>
      <c r="HD48" s="390"/>
      <c r="HE48" s="390"/>
      <c r="HF48" s="390"/>
      <c r="HG48" s="390"/>
      <c r="HH48" s="390"/>
      <c r="HI48" s="390"/>
      <c r="HJ48" s="390"/>
      <c r="HK48" s="390"/>
      <c r="HL48" s="390"/>
      <c r="HM48" s="390"/>
      <c r="HN48" s="390"/>
      <c r="HO48" s="390"/>
      <c r="HP48" s="390"/>
      <c r="HQ48" s="390"/>
      <c r="HR48" s="390"/>
      <c r="HS48" s="390"/>
      <c r="HT48" s="390"/>
      <c r="HU48" s="390"/>
      <c r="HV48" s="390"/>
      <c r="HW48" s="390"/>
      <c r="HX48" s="390"/>
      <c r="HY48" s="390"/>
      <c r="HZ48" s="390"/>
      <c r="IA48" s="390"/>
      <c r="IB48" s="390"/>
      <c r="IC48" s="390"/>
      <c r="ID48" s="390"/>
      <c r="IE48" s="390"/>
      <c r="IF48" s="390"/>
      <c r="IG48" s="390"/>
      <c r="IH48" s="390"/>
      <c r="II48" s="390"/>
      <c r="IJ48" s="390"/>
      <c r="IK48" s="390"/>
      <c r="IL48" s="390"/>
      <c r="IM48" s="390"/>
      <c r="IN48" s="390"/>
      <c r="IO48" s="390"/>
      <c r="IP48" s="390"/>
      <c r="IQ48" s="390"/>
      <c r="IR48" s="390"/>
      <c r="IS48" s="390"/>
      <c r="IT48" s="390"/>
      <c r="IU48" s="390"/>
      <c r="IV48" s="390"/>
      <c r="IW48" s="390"/>
      <c r="IX48" s="390"/>
      <c r="IY48" s="390"/>
      <c r="IZ48" s="390"/>
      <c r="JA48" s="390"/>
      <c r="JB48" s="390"/>
      <c r="JC48" s="390"/>
      <c r="JD48" s="390"/>
      <c r="JE48" s="390"/>
      <c r="JF48" s="390"/>
      <c r="JG48" s="390"/>
      <c r="JH48" s="390"/>
      <c r="JI48" s="390"/>
      <c r="JJ48" s="390"/>
      <c r="JK48" s="390"/>
      <c r="JL48" s="390"/>
      <c r="JM48" s="390"/>
      <c r="JN48" s="390"/>
      <c r="JO48" s="390"/>
      <c r="JP48" s="390"/>
      <c r="JQ48" s="390"/>
      <c r="JR48" s="390"/>
      <c r="JS48" s="390"/>
      <c r="JT48" s="390"/>
      <c r="JU48" s="390"/>
      <c r="JV48" s="390"/>
      <c r="JW48" s="390"/>
      <c r="JX48" s="390"/>
      <c r="JY48" s="390"/>
      <c r="JZ48" s="390"/>
      <c r="KA48" s="390"/>
      <c r="KB48" s="390"/>
      <c r="KC48" s="390"/>
      <c r="KD48" s="390"/>
      <c r="KE48" s="390"/>
      <c r="KF48" s="390"/>
      <c r="KG48" s="390"/>
      <c r="KH48" s="390"/>
      <c r="KI48" s="390"/>
      <c r="KJ48" s="390"/>
      <c r="KK48" s="390"/>
      <c r="KL48" s="390"/>
      <c r="KM48" s="390"/>
      <c r="KN48" s="390"/>
      <c r="KO48" s="390"/>
      <c r="KP48" s="390"/>
      <c r="KQ48" s="390"/>
      <c r="KR48" s="390"/>
      <c r="KS48" s="390"/>
      <c r="KT48" s="390"/>
      <c r="KU48" s="390"/>
      <c r="KV48" s="390"/>
      <c r="KW48" s="390"/>
      <c r="KX48" s="390"/>
      <c r="KY48" s="390"/>
      <c r="KZ48" s="390"/>
      <c r="LA48" s="390"/>
      <c r="LB48" s="390"/>
      <c r="LC48" s="390"/>
      <c r="LD48" s="390"/>
      <c r="LE48" s="390"/>
      <c r="LF48" s="390"/>
      <c r="LG48" s="390"/>
      <c r="LH48" s="390"/>
      <c r="LI48" s="390"/>
      <c r="LJ48" s="390"/>
      <c r="LK48" s="390"/>
      <c r="LL48" s="390"/>
      <c r="LM48" s="390"/>
      <c r="LN48" s="390"/>
      <c r="LO48" s="390"/>
      <c r="LP48" s="390"/>
      <c r="LQ48" s="390"/>
      <c r="LR48" s="390"/>
      <c r="LS48" s="390"/>
      <c r="LT48" s="390"/>
      <c r="LU48" s="390"/>
      <c r="LV48" s="390"/>
      <c r="LW48" s="390"/>
      <c r="LX48" s="390"/>
      <c r="LY48" s="390"/>
      <c r="LZ48" s="390"/>
      <c r="MA48" s="390"/>
      <c r="MB48" s="390"/>
      <c r="MC48" s="390"/>
      <c r="MD48" s="390"/>
      <c r="ME48" s="390"/>
      <c r="MF48" s="390"/>
      <c r="MG48" s="390"/>
      <c r="MH48" s="390"/>
      <c r="MI48" s="390"/>
      <c r="MJ48" s="390"/>
      <c r="MK48" s="390"/>
      <c r="ML48" s="390"/>
      <c r="MM48" s="390"/>
      <c r="MN48" s="390"/>
      <c r="MO48" s="390"/>
      <c r="MP48" s="390"/>
      <c r="MQ48" s="390"/>
      <c r="MR48" s="390"/>
      <c r="MS48" s="390"/>
      <c r="MT48" s="390"/>
      <c r="MU48" s="390"/>
      <c r="MV48" s="390"/>
      <c r="MW48" s="390"/>
      <c r="MX48" s="390"/>
      <c r="MY48" s="390"/>
      <c r="MZ48" s="390"/>
      <c r="NA48" s="390"/>
      <c r="NB48" s="390"/>
      <c r="NC48" s="390"/>
      <c r="ND48" s="390"/>
      <c r="NE48" s="390"/>
      <c r="NF48" s="390"/>
      <c r="NG48" s="390"/>
      <c r="NH48" s="390"/>
      <c r="NI48" s="390"/>
      <c r="NJ48" s="390"/>
      <c r="NK48" s="390"/>
      <c r="NL48" s="390"/>
      <c r="NM48" s="390"/>
      <c r="NN48" s="390"/>
      <c r="NO48" s="390"/>
      <c r="NP48" s="390"/>
      <c r="NQ48" s="390"/>
      <c r="NR48" s="390"/>
      <c r="NS48" s="390"/>
      <c r="NT48" s="390"/>
      <c r="NU48" s="390"/>
      <c r="NV48" s="390"/>
      <c r="NW48" s="390"/>
      <c r="NX48" s="390"/>
      <c r="NY48" s="390"/>
      <c r="NZ48" s="390"/>
      <c r="OA48" s="390"/>
      <c r="OB48" s="390"/>
      <c r="OC48" s="390"/>
      <c r="OD48" s="390"/>
      <c r="OE48" s="390"/>
      <c r="OF48" s="390"/>
      <c r="OG48" s="390"/>
      <c r="OH48" s="390"/>
      <c r="OI48" s="390"/>
      <c r="OJ48" s="390"/>
      <c r="OK48" s="390"/>
      <c r="OL48" s="390"/>
      <c r="OM48" s="390"/>
      <c r="ON48" s="390"/>
      <c r="OO48" s="390"/>
      <c r="OP48" s="390"/>
      <c r="OQ48" s="390"/>
      <c r="OR48" s="390"/>
      <c r="OS48" s="390"/>
      <c r="OT48" s="390"/>
      <c r="OU48" s="390"/>
      <c r="OV48" s="390"/>
      <c r="OW48" s="390"/>
      <c r="OX48" s="390"/>
      <c r="OY48" s="390"/>
      <c r="OZ48" s="390"/>
      <c r="PA48" s="390"/>
      <c r="PB48" s="390"/>
      <c r="PC48" s="390"/>
      <c r="PD48" s="390"/>
      <c r="PE48" s="390"/>
      <c r="PF48" s="390"/>
      <c r="PG48" s="390"/>
      <c r="PH48" s="390"/>
      <c r="PI48" s="390"/>
      <c r="PJ48" s="390"/>
      <c r="PK48" s="390"/>
      <c r="PL48" s="390"/>
      <c r="PM48" s="390"/>
      <c r="PN48" s="390"/>
      <c r="PO48" s="390"/>
      <c r="PP48" s="390"/>
      <c r="PQ48" s="390"/>
      <c r="PR48" s="390"/>
      <c r="PS48" s="390"/>
      <c r="PT48" s="390"/>
      <c r="PU48" s="390"/>
      <c r="PV48" s="390"/>
      <c r="PW48" s="390"/>
      <c r="PX48" s="390"/>
      <c r="PY48" s="390"/>
      <c r="PZ48" s="390"/>
      <c r="QA48" s="390"/>
      <c r="QB48" s="390"/>
      <c r="QC48" s="390"/>
      <c r="QD48" s="390"/>
      <c r="QE48" s="390"/>
      <c r="QF48" s="390"/>
      <c r="QG48" s="390"/>
      <c r="QH48" s="390"/>
      <c r="QI48" s="390"/>
      <c r="QJ48" s="390"/>
      <c r="QK48" s="390"/>
      <c r="QL48" s="390"/>
      <c r="QM48" s="390"/>
      <c r="QN48" s="390"/>
      <c r="QO48" s="390"/>
      <c r="QP48" s="390"/>
      <c r="QQ48" s="390"/>
      <c r="QR48" s="390"/>
      <c r="QS48" s="390"/>
      <c r="QT48" s="390"/>
      <c r="QU48" s="390"/>
      <c r="QV48" s="390"/>
      <c r="QW48" s="390"/>
      <c r="QX48" s="390"/>
      <c r="QY48" s="390"/>
      <c r="QZ48" s="390"/>
      <c r="RA48" s="390"/>
      <c r="RB48" s="390"/>
      <c r="RC48" s="390"/>
      <c r="RD48" s="390"/>
      <c r="RE48" s="390"/>
      <c r="RF48" s="390"/>
      <c r="RG48" s="390"/>
      <c r="RH48" s="390"/>
      <c r="RI48" s="390"/>
      <c r="RJ48" s="390"/>
      <c r="RK48" s="390"/>
      <c r="RL48" s="390"/>
      <c r="RM48" s="390"/>
      <c r="RN48" s="390"/>
      <c r="RO48" s="390"/>
      <c r="RP48" s="390"/>
      <c r="RQ48" s="390"/>
      <c r="RR48" s="390"/>
      <c r="RS48" s="390"/>
      <c r="RT48" s="390"/>
      <c r="RU48" s="390"/>
      <c r="RV48" s="390"/>
      <c r="RW48" s="390"/>
      <c r="RX48" s="390"/>
      <c r="RY48" s="390"/>
      <c r="RZ48" s="390"/>
      <c r="SA48" s="390"/>
      <c r="SB48" s="390"/>
      <c r="SC48" s="390"/>
      <c r="SD48" s="390"/>
      <c r="SE48" s="390"/>
      <c r="SF48" s="390"/>
      <c r="SG48" s="390"/>
      <c r="SH48" s="390"/>
      <c r="SI48" s="390"/>
      <c r="SJ48" s="390"/>
      <c r="SK48" s="390"/>
      <c r="SL48" s="390"/>
      <c r="SM48" s="390"/>
      <c r="SN48" s="390"/>
      <c r="SO48" s="390"/>
      <c r="SP48" s="390"/>
      <c r="SQ48" s="390"/>
      <c r="SR48" s="390"/>
      <c r="SS48" s="390"/>
      <c r="ST48" s="390"/>
      <c r="SU48" s="390"/>
      <c r="SV48" s="390"/>
      <c r="SW48" s="390"/>
      <c r="SX48" s="390"/>
      <c r="SY48" s="390"/>
      <c r="SZ48" s="390"/>
      <c r="TA48" s="390"/>
      <c r="TB48" s="390"/>
      <c r="TC48" s="390"/>
      <c r="TD48" s="390"/>
      <c r="TE48" s="390"/>
      <c r="TF48" s="390"/>
      <c r="TG48" s="390"/>
      <c r="TH48" s="390"/>
      <c r="TI48" s="390"/>
      <c r="TJ48" s="390"/>
      <c r="TK48" s="390"/>
      <c r="TL48" s="390"/>
      <c r="TM48" s="390"/>
      <c r="TN48" s="390"/>
      <c r="TO48" s="390"/>
      <c r="TP48" s="390"/>
      <c r="TQ48" s="390"/>
      <c r="TR48" s="390"/>
      <c r="TS48" s="390"/>
      <c r="TT48" s="390"/>
      <c r="TU48" s="390"/>
      <c r="TV48" s="390"/>
      <c r="TW48" s="390"/>
      <c r="TX48" s="390"/>
      <c r="TY48" s="390"/>
      <c r="TZ48" s="390"/>
      <c r="UA48" s="390"/>
      <c r="UB48" s="390"/>
      <c r="UC48" s="390"/>
      <c r="UD48" s="390"/>
      <c r="UE48" s="390"/>
      <c r="UF48" s="390"/>
      <c r="UG48" s="390"/>
      <c r="UH48" s="390"/>
      <c r="UI48" s="390"/>
      <c r="UJ48" s="390"/>
      <c r="UK48" s="390"/>
      <c r="UL48" s="390"/>
      <c r="UM48" s="390"/>
      <c r="UN48" s="390"/>
      <c r="UO48" s="390"/>
      <c r="UP48" s="390"/>
      <c r="UQ48" s="390"/>
      <c r="UR48" s="390"/>
      <c r="US48" s="390"/>
      <c r="UT48" s="390"/>
      <c r="UU48" s="390"/>
      <c r="UV48" s="390"/>
      <c r="UW48" s="390"/>
      <c r="UX48" s="390"/>
      <c r="UY48" s="390"/>
      <c r="UZ48" s="390"/>
      <c r="VA48" s="390"/>
      <c r="VB48" s="390"/>
      <c r="VC48" s="390"/>
      <c r="VD48" s="390"/>
      <c r="VE48" s="390"/>
      <c r="VF48" s="390"/>
      <c r="VG48" s="390"/>
      <c r="VH48" s="390"/>
      <c r="VI48" s="390"/>
      <c r="VJ48" s="390"/>
      <c r="VK48" s="390"/>
      <c r="VL48" s="390"/>
      <c r="VM48" s="390"/>
      <c r="VN48" s="390"/>
      <c r="VO48" s="390"/>
      <c r="VP48" s="390"/>
      <c r="VQ48" s="390"/>
      <c r="VR48" s="390"/>
      <c r="VS48" s="390"/>
      <c r="VT48" s="390"/>
      <c r="VU48" s="390"/>
      <c r="VV48" s="390"/>
      <c r="VW48" s="390"/>
      <c r="VX48" s="390"/>
      <c r="VY48" s="390"/>
      <c r="VZ48" s="390"/>
      <c r="WA48" s="390"/>
      <c r="WB48" s="390"/>
      <c r="WC48" s="390"/>
      <c r="WD48" s="390"/>
      <c r="WE48" s="390"/>
      <c r="WF48" s="390"/>
      <c r="WG48" s="390"/>
      <c r="WH48" s="390"/>
      <c r="WI48" s="390"/>
      <c r="WJ48" s="390"/>
      <c r="WK48" s="390"/>
      <c r="WL48" s="390"/>
      <c r="WM48" s="390"/>
      <c r="WN48" s="390"/>
      <c r="WO48" s="390"/>
      <c r="WP48" s="390"/>
      <c r="WQ48" s="390"/>
      <c r="WR48" s="390"/>
      <c r="WS48" s="390"/>
      <c r="WT48" s="390"/>
      <c r="WU48" s="390"/>
      <c r="WV48" s="390"/>
      <c r="WW48" s="390"/>
      <c r="WX48" s="390"/>
      <c r="WY48" s="390"/>
      <c r="WZ48" s="390"/>
      <c r="XA48" s="390"/>
      <c r="XB48" s="390"/>
      <c r="XC48" s="390"/>
      <c r="XD48" s="390"/>
      <c r="XE48" s="390"/>
      <c r="XF48" s="390"/>
      <c r="XG48" s="389"/>
    </row>
    <row r="49" spans="1:631" s="400" customFormat="1">
      <c r="A49" s="389"/>
      <c r="B49" s="526" t="s">
        <v>206</v>
      </c>
      <c r="C49" s="513" t="s">
        <v>257</v>
      </c>
      <c r="D49" s="513">
        <v>15</v>
      </c>
      <c r="E49" s="329">
        <f t="shared" si="17"/>
        <v>0.10360823382252762</v>
      </c>
      <c r="F49" s="509" t="s">
        <v>29</v>
      </c>
      <c r="G49" s="640">
        <v>154</v>
      </c>
      <c r="H49" s="845">
        <v>143</v>
      </c>
      <c r="I49" s="578">
        <v>50</v>
      </c>
      <c r="J49" s="578">
        <v>50</v>
      </c>
      <c r="K49" s="393">
        <f t="shared" si="5"/>
        <v>0</v>
      </c>
      <c r="L49" s="394">
        <f t="shared" si="1"/>
        <v>22022</v>
      </c>
      <c r="M49" s="853">
        <v>989.818653636401</v>
      </c>
      <c r="N49" s="393">
        <v>1540</v>
      </c>
      <c r="O49" s="395">
        <f t="shared" si="6"/>
        <v>9240</v>
      </c>
      <c r="P49" s="395">
        <f t="shared" si="2"/>
        <v>0</v>
      </c>
      <c r="Q49" s="395">
        <f t="shared" si="7"/>
        <v>7700</v>
      </c>
      <c r="R49" s="395"/>
      <c r="S49" s="396">
        <f t="shared" si="8"/>
        <v>10229.818653636401</v>
      </c>
      <c r="T49" s="395">
        <f t="shared" si="9"/>
        <v>8689.818653636401</v>
      </c>
      <c r="U49" s="827">
        <v>0</v>
      </c>
      <c r="V49" s="396">
        <f t="shared" si="10"/>
        <v>9489.6276935402602</v>
      </c>
      <c r="W49" s="395">
        <f t="shared" si="11"/>
        <v>8061.0562649688318</v>
      </c>
      <c r="X49" s="395">
        <f t="shared" si="12"/>
        <v>0</v>
      </c>
      <c r="Y49" s="397">
        <f t="shared" si="18"/>
        <v>1.2701435437722575</v>
      </c>
      <c r="Z49" s="396">
        <f t="shared" si="4"/>
        <v>27971.101120952655</v>
      </c>
      <c r="AA49" s="398">
        <f t="shared" si="15"/>
        <v>2.9475446270661414</v>
      </c>
      <c r="AB49" s="399">
        <f t="shared" si="16"/>
        <v>3.8168957295036181</v>
      </c>
      <c r="AC49" s="398">
        <v>2.7491183715017322</v>
      </c>
      <c r="AD49" s="398">
        <v>3.0240302086519053</v>
      </c>
      <c r="AE49" s="390"/>
      <c r="AF49" s="390"/>
      <c r="AG49" s="390"/>
      <c r="AH49" s="390"/>
      <c r="AI49" s="390"/>
      <c r="AJ49" s="390"/>
      <c r="AK49" s="390"/>
      <c r="AL49" s="390"/>
      <c r="AM49" s="390"/>
      <c r="AN49" s="390"/>
      <c r="AO49" s="390"/>
      <c r="AP49" s="390"/>
      <c r="AQ49" s="390"/>
      <c r="AR49" s="390"/>
      <c r="AS49" s="390"/>
      <c r="AT49" s="390"/>
      <c r="AU49" s="390"/>
      <c r="AV49" s="390"/>
      <c r="AW49" s="390"/>
      <c r="AX49" s="390"/>
      <c r="AY49" s="390"/>
      <c r="AZ49" s="390"/>
      <c r="BA49" s="390"/>
      <c r="BB49" s="390"/>
      <c r="BC49" s="390"/>
      <c r="BD49" s="390"/>
      <c r="BE49" s="390"/>
      <c r="BF49" s="390"/>
      <c r="BG49" s="390"/>
      <c r="BH49" s="390"/>
      <c r="BI49" s="390"/>
      <c r="BJ49" s="390"/>
      <c r="BK49" s="390"/>
      <c r="BL49" s="390"/>
      <c r="BM49" s="390"/>
      <c r="BN49" s="390"/>
      <c r="BO49" s="390"/>
      <c r="BP49" s="390"/>
      <c r="BQ49" s="390"/>
      <c r="BR49" s="390"/>
      <c r="BS49" s="390"/>
      <c r="BT49" s="390"/>
      <c r="BU49" s="390"/>
      <c r="BV49" s="390"/>
      <c r="BW49" s="390"/>
      <c r="BX49" s="390"/>
      <c r="BY49" s="390"/>
      <c r="BZ49" s="390"/>
      <c r="CA49" s="390"/>
      <c r="CB49" s="390"/>
      <c r="CC49" s="390"/>
      <c r="CD49" s="390"/>
      <c r="CE49" s="390"/>
      <c r="CF49" s="390"/>
      <c r="CG49" s="390"/>
      <c r="CH49" s="390"/>
      <c r="CI49" s="390"/>
      <c r="CJ49" s="390"/>
      <c r="CK49" s="390"/>
      <c r="CL49" s="390"/>
      <c r="CM49" s="390"/>
      <c r="CN49" s="390"/>
      <c r="CO49" s="390"/>
      <c r="CP49" s="390"/>
      <c r="CQ49" s="390"/>
      <c r="CR49" s="390"/>
      <c r="CS49" s="390"/>
      <c r="CT49" s="390"/>
      <c r="CU49" s="390"/>
      <c r="CV49" s="390"/>
      <c r="CW49" s="390"/>
      <c r="CX49" s="390"/>
      <c r="CY49" s="390"/>
      <c r="CZ49" s="390"/>
      <c r="DA49" s="390"/>
      <c r="DB49" s="390"/>
      <c r="DC49" s="390"/>
      <c r="DD49" s="390"/>
      <c r="DE49" s="390"/>
      <c r="DF49" s="390"/>
      <c r="DG49" s="390"/>
      <c r="DH49" s="390"/>
      <c r="DI49" s="390"/>
      <c r="DJ49" s="390"/>
      <c r="DK49" s="390"/>
      <c r="DL49" s="390"/>
      <c r="DM49" s="390"/>
      <c r="DN49" s="390"/>
      <c r="DO49" s="390"/>
      <c r="DP49" s="390"/>
      <c r="DQ49" s="390"/>
      <c r="DR49" s="390"/>
      <c r="DS49" s="390"/>
      <c r="DT49" s="390"/>
      <c r="DU49" s="390"/>
      <c r="DV49" s="390"/>
      <c r="DW49" s="390"/>
      <c r="DX49" s="390"/>
      <c r="DY49" s="390"/>
      <c r="DZ49" s="390"/>
      <c r="EA49" s="390"/>
      <c r="EB49" s="390"/>
      <c r="EC49" s="390"/>
      <c r="ED49" s="390"/>
      <c r="EE49" s="390"/>
      <c r="EF49" s="390"/>
      <c r="EG49" s="390"/>
      <c r="EH49" s="390"/>
      <c r="EI49" s="390"/>
      <c r="EJ49" s="390"/>
      <c r="EK49" s="390"/>
      <c r="EL49" s="390"/>
      <c r="EM49" s="390"/>
      <c r="EN49" s="390"/>
      <c r="EO49" s="390"/>
      <c r="EP49" s="390"/>
      <c r="EQ49" s="390"/>
      <c r="ER49" s="390"/>
      <c r="ES49" s="390"/>
      <c r="ET49" s="390"/>
      <c r="EU49" s="390"/>
      <c r="EV49" s="390"/>
      <c r="EW49" s="390"/>
      <c r="EX49" s="390"/>
      <c r="EY49" s="390"/>
      <c r="EZ49" s="390"/>
      <c r="FA49" s="390"/>
      <c r="FB49" s="390"/>
      <c r="FC49" s="390"/>
      <c r="FD49" s="390"/>
      <c r="FE49" s="390"/>
      <c r="FF49" s="390"/>
      <c r="FG49" s="390"/>
      <c r="FH49" s="390"/>
      <c r="FI49" s="390"/>
      <c r="FJ49" s="390"/>
      <c r="FK49" s="390"/>
      <c r="FL49" s="390"/>
      <c r="FM49" s="390"/>
      <c r="FN49" s="390"/>
      <c r="FO49" s="390"/>
      <c r="FP49" s="390"/>
      <c r="FQ49" s="390"/>
      <c r="FR49" s="390"/>
      <c r="FS49" s="390"/>
      <c r="FT49" s="390"/>
      <c r="FU49" s="390"/>
      <c r="FV49" s="390"/>
      <c r="FW49" s="390"/>
      <c r="FX49" s="390"/>
      <c r="FY49" s="390"/>
      <c r="FZ49" s="390"/>
      <c r="GA49" s="390"/>
      <c r="GB49" s="390"/>
      <c r="GC49" s="390"/>
      <c r="GD49" s="390"/>
      <c r="GE49" s="390"/>
      <c r="GF49" s="390"/>
      <c r="GG49" s="390"/>
      <c r="GH49" s="390"/>
      <c r="GI49" s="390"/>
      <c r="GJ49" s="390"/>
      <c r="GK49" s="390"/>
      <c r="GL49" s="390"/>
      <c r="GM49" s="390"/>
      <c r="GN49" s="390"/>
      <c r="GO49" s="390"/>
      <c r="GP49" s="390"/>
      <c r="GQ49" s="390"/>
      <c r="GR49" s="390"/>
      <c r="GS49" s="390"/>
      <c r="GT49" s="390"/>
      <c r="GU49" s="390"/>
      <c r="GV49" s="390"/>
      <c r="GW49" s="390"/>
      <c r="GX49" s="390"/>
      <c r="GY49" s="390"/>
      <c r="GZ49" s="390"/>
      <c r="HA49" s="390"/>
      <c r="HB49" s="390"/>
      <c r="HC49" s="390"/>
      <c r="HD49" s="390"/>
      <c r="HE49" s="390"/>
      <c r="HF49" s="390"/>
      <c r="HG49" s="390"/>
      <c r="HH49" s="390"/>
      <c r="HI49" s="390"/>
      <c r="HJ49" s="390"/>
      <c r="HK49" s="390"/>
      <c r="HL49" s="390"/>
      <c r="HM49" s="390"/>
      <c r="HN49" s="390"/>
      <c r="HO49" s="390"/>
      <c r="HP49" s="390"/>
      <c r="HQ49" s="390"/>
      <c r="HR49" s="390"/>
      <c r="HS49" s="390"/>
      <c r="HT49" s="390"/>
      <c r="HU49" s="390"/>
      <c r="HV49" s="390"/>
      <c r="HW49" s="390"/>
      <c r="HX49" s="390"/>
      <c r="HY49" s="390"/>
      <c r="HZ49" s="390"/>
      <c r="IA49" s="390"/>
      <c r="IB49" s="390"/>
      <c r="IC49" s="390"/>
      <c r="ID49" s="390"/>
      <c r="IE49" s="390"/>
      <c r="IF49" s="390"/>
      <c r="IG49" s="390"/>
      <c r="IH49" s="390"/>
      <c r="II49" s="390"/>
      <c r="IJ49" s="390"/>
      <c r="IK49" s="390"/>
      <c r="IL49" s="390"/>
      <c r="IM49" s="390"/>
      <c r="IN49" s="390"/>
      <c r="IO49" s="390"/>
      <c r="IP49" s="390"/>
      <c r="IQ49" s="390"/>
      <c r="IR49" s="390"/>
      <c r="IS49" s="390"/>
      <c r="IT49" s="390"/>
      <c r="IU49" s="390"/>
      <c r="IV49" s="390"/>
      <c r="IW49" s="390"/>
      <c r="IX49" s="390"/>
      <c r="IY49" s="390"/>
      <c r="IZ49" s="390"/>
      <c r="JA49" s="390"/>
      <c r="JB49" s="390"/>
      <c r="JC49" s="390"/>
      <c r="JD49" s="390"/>
      <c r="JE49" s="390"/>
      <c r="JF49" s="390"/>
      <c r="JG49" s="390"/>
      <c r="JH49" s="390"/>
      <c r="JI49" s="390"/>
      <c r="JJ49" s="390"/>
      <c r="JK49" s="390"/>
      <c r="JL49" s="390"/>
      <c r="JM49" s="390"/>
      <c r="JN49" s="390"/>
      <c r="JO49" s="390"/>
      <c r="JP49" s="390"/>
      <c r="JQ49" s="390"/>
      <c r="JR49" s="390"/>
      <c r="JS49" s="390"/>
      <c r="JT49" s="390"/>
      <c r="JU49" s="390"/>
      <c r="JV49" s="390"/>
      <c r="JW49" s="390"/>
      <c r="JX49" s="390"/>
      <c r="JY49" s="390"/>
      <c r="JZ49" s="390"/>
      <c r="KA49" s="390"/>
      <c r="KB49" s="390"/>
      <c r="KC49" s="390"/>
      <c r="KD49" s="390"/>
      <c r="KE49" s="390"/>
      <c r="KF49" s="390"/>
      <c r="KG49" s="390"/>
      <c r="KH49" s="390"/>
      <c r="KI49" s="390"/>
      <c r="KJ49" s="390"/>
      <c r="KK49" s="390"/>
      <c r="KL49" s="390"/>
      <c r="KM49" s="390"/>
      <c r="KN49" s="390"/>
      <c r="KO49" s="390"/>
      <c r="KP49" s="390"/>
      <c r="KQ49" s="390"/>
      <c r="KR49" s="390"/>
      <c r="KS49" s="390"/>
      <c r="KT49" s="390"/>
      <c r="KU49" s="390"/>
      <c r="KV49" s="390"/>
      <c r="KW49" s="390"/>
      <c r="KX49" s="390"/>
      <c r="KY49" s="390"/>
      <c r="KZ49" s="390"/>
      <c r="LA49" s="390"/>
      <c r="LB49" s="390"/>
      <c r="LC49" s="390"/>
      <c r="LD49" s="390"/>
      <c r="LE49" s="390"/>
      <c r="LF49" s="390"/>
      <c r="LG49" s="390"/>
      <c r="LH49" s="390"/>
      <c r="LI49" s="390"/>
      <c r="LJ49" s="390"/>
      <c r="LK49" s="390"/>
      <c r="LL49" s="390"/>
      <c r="LM49" s="390"/>
      <c r="LN49" s="390"/>
      <c r="LO49" s="390"/>
      <c r="LP49" s="390"/>
      <c r="LQ49" s="390"/>
      <c r="LR49" s="390"/>
      <c r="LS49" s="390"/>
      <c r="LT49" s="390"/>
      <c r="LU49" s="390"/>
      <c r="LV49" s="390"/>
      <c r="LW49" s="390"/>
      <c r="LX49" s="390"/>
      <c r="LY49" s="390"/>
      <c r="LZ49" s="390"/>
      <c r="MA49" s="390"/>
      <c r="MB49" s="390"/>
      <c r="MC49" s="390"/>
      <c r="MD49" s="390"/>
      <c r="ME49" s="390"/>
      <c r="MF49" s="390"/>
      <c r="MG49" s="390"/>
      <c r="MH49" s="390"/>
      <c r="MI49" s="390"/>
      <c r="MJ49" s="390"/>
      <c r="MK49" s="390"/>
      <c r="ML49" s="390"/>
      <c r="MM49" s="390"/>
      <c r="MN49" s="390"/>
      <c r="MO49" s="390"/>
      <c r="MP49" s="390"/>
      <c r="MQ49" s="390"/>
      <c r="MR49" s="390"/>
      <c r="MS49" s="390"/>
      <c r="MT49" s="390"/>
      <c r="MU49" s="390"/>
      <c r="MV49" s="390"/>
      <c r="MW49" s="390"/>
      <c r="MX49" s="390"/>
      <c r="MY49" s="390"/>
      <c r="MZ49" s="390"/>
      <c r="NA49" s="390"/>
      <c r="NB49" s="390"/>
      <c r="NC49" s="390"/>
      <c r="ND49" s="390"/>
      <c r="NE49" s="390"/>
      <c r="NF49" s="390"/>
      <c r="NG49" s="390"/>
      <c r="NH49" s="390"/>
      <c r="NI49" s="390"/>
      <c r="NJ49" s="390"/>
      <c r="NK49" s="390"/>
      <c r="NL49" s="390"/>
      <c r="NM49" s="390"/>
      <c r="NN49" s="390"/>
      <c r="NO49" s="390"/>
      <c r="NP49" s="390"/>
      <c r="NQ49" s="390"/>
      <c r="NR49" s="390"/>
      <c r="NS49" s="390"/>
      <c r="NT49" s="390"/>
      <c r="NU49" s="390"/>
      <c r="NV49" s="390"/>
      <c r="NW49" s="390"/>
      <c r="NX49" s="390"/>
      <c r="NY49" s="390"/>
      <c r="NZ49" s="390"/>
      <c r="OA49" s="390"/>
      <c r="OB49" s="390"/>
      <c r="OC49" s="390"/>
      <c r="OD49" s="390"/>
      <c r="OE49" s="390"/>
      <c r="OF49" s="390"/>
      <c r="OG49" s="390"/>
      <c r="OH49" s="390"/>
      <c r="OI49" s="390"/>
      <c r="OJ49" s="390"/>
      <c r="OK49" s="390"/>
      <c r="OL49" s="390"/>
      <c r="OM49" s="390"/>
      <c r="ON49" s="390"/>
      <c r="OO49" s="390"/>
      <c r="OP49" s="390"/>
      <c r="OQ49" s="390"/>
      <c r="OR49" s="390"/>
      <c r="OS49" s="390"/>
      <c r="OT49" s="390"/>
      <c r="OU49" s="390"/>
      <c r="OV49" s="390"/>
      <c r="OW49" s="390"/>
      <c r="OX49" s="390"/>
      <c r="OY49" s="390"/>
      <c r="OZ49" s="390"/>
      <c r="PA49" s="390"/>
      <c r="PB49" s="390"/>
      <c r="PC49" s="390"/>
      <c r="PD49" s="390"/>
      <c r="PE49" s="390"/>
      <c r="PF49" s="390"/>
      <c r="PG49" s="390"/>
      <c r="PH49" s="390"/>
      <c r="PI49" s="390"/>
      <c r="PJ49" s="390"/>
      <c r="PK49" s="390"/>
      <c r="PL49" s="390"/>
      <c r="PM49" s="390"/>
      <c r="PN49" s="390"/>
      <c r="PO49" s="390"/>
      <c r="PP49" s="390"/>
      <c r="PQ49" s="390"/>
      <c r="PR49" s="390"/>
      <c r="PS49" s="390"/>
      <c r="PT49" s="390"/>
      <c r="PU49" s="390"/>
      <c r="PV49" s="390"/>
      <c r="PW49" s="390"/>
      <c r="PX49" s="390"/>
      <c r="PY49" s="390"/>
      <c r="PZ49" s="390"/>
      <c r="QA49" s="390"/>
      <c r="QB49" s="390"/>
      <c r="QC49" s="390"/>
      <c r="QD49" s="390"/>
      <c r="QE49" s="390"/>
      <c r="QF49" s="390"/>
      <c r="QG49" s="390"/>
      <c r="QH49" s="390"/>
      <c r="QI49" s="390"/>
      <c r="QJ49" s="390"/>
      <c r="QK49" s="390"/>
      <c r="QL49" s="390"/>
      <c r="QM49" s="390"/>
      <c r="QN49" s="390"/>
      <c r="QO49" s="390"/>
      <c r="QP49" s="390"/>
      <c r="QQ49" s="390"/>
      <c r="QR49" s="390"/>
      <c r="QS49" s="390"/>
      <c r="QT49" s="390"/>
      <c r="QU49" s="390"/>
      <c r="QV49" s="390"/>
      <c r="QW49" s="390"/>
      <c r="QX49" s="390"/>
      <c r="QY49" s="390"/>
      <c r="QZ49" s="390"/>
      <c r="RA49" s="390"/>
      <c r="RB49" s="390"/>
      <c r="RC49" s="390"/>
      <c r="RD49" s="390"/>
      <c r="RE49" s="390"/>
      <c r="RF49" s="390"/>
      <c r="RG49" s="390"/>
      <c r="RH49" s="390"/>
      <c r="RI49" s="390"/>
      <c r="RJ49" s="390"/>
      <c r="RK49" s="390"/>
      <c r="RL49" s="390"/>
      <c r="RM49" s="390"/>
      <c r="RN49" s="390"/>
      <c r="RO49" s="390"/>
      <c r="RP49" s="390"/>
      <c r="RQ49" s="390"/>
      <c r="RR49" s="390"/>
      <c r="RS49" s="390"/>
      <c r="RT49" s="390"/>
      <c r="RU49" s="390"/>
      <c r="RV49" s="390"/>
      <c r="RW49" s="390"/>
      <c r="RX49" s="390"/>
      <c r="RY49" s="390"/>
      <c r="RZ49" s="390"/>
      <c r="SA49" s="390"/>
      <c r="SB49" s="390"/>
      <c r="SC49" s="390"/>
      <c r="SD49" s="390"/>
      <c r="SE49" s="390"/>
      <c r="SF49" s="390"/>
      <c r="SG49" s="390"/>
      <c r="SH49" s="390"/>
      <c r="SI49" s="390"/>
      <c r="SJ49" s="390"/>
      <c r="SK49" s="390"/>
      <c r="SL49" s="390"/>
      <c r="SM49" s="390"/>
      <c r="SN49" s="390"/>
      <c r="SO49" s="390"/>
      <c r="SP49" s="390"/>
      <c r="SQ49" s="390"/>
      <c r="SR49" s="390"/>
      <c r="SS49" s="390"/>
      <c r="ST49" s="390"/>
      <c r="SU49" s="390"/>
      <c r="SV49" s="390"/>
      <c r="SW49" s="390"/>
      <c r="SX49" s="390"/>
      <c r="SY49" s="390"/>
      <c r="SZ49" s="390"/>
      <c r="TA49" s="390"/>
      <c r="TB49" s="390"/>
      <c r="TC49" s="390"/>
      <c r="TD49" s="390"/>
      <c r="TE49" s="390"/>
      <c r="TF49" s="390"/>
      <c r="TG49" s="390"/>
      <c r="TH49" s="390"/>
      <c r="TI49" s="390"/>
      <c r="TJ49" s="390"/>
      <c r="TK49" s="390"/>
      <c r="TL49" s="390"/>
      <c r="TM49" s="390"/>
      <c r="TN49" s="390"/>
      <c r="TO49" s="390"/>
      <c r="TP49" s="390"/>
      <c r="TQ49" s="390"/>
      <c r="TR49" s="390"/>
      <c r="TS49" s="390"/>
      <c r="TT49" s="390"/>
      <c r="TU49" s="390"/>
      <c r="TV49" s="390"/>
      <c r="TW49" s="390"/>
      <c r="TX49" s="390"/>
      <c r="TY49" s="390"/>
      <c r="TZ49" s="390"/>
      <c r="UA49" s="390"/>
      <c r="UB49" s="390"/>
      <c r="UC49" s="390"/>
      <c r="UD49" s="390"/>
      <c r="UE49" s="390"/>
      <c r="UF49" s="390"/>
      <c r="UG49" s="390"/>
      <c r="UH49" s="390"/>
      <c r="UI49" s="390"/>
      <c r="UJ49" s="390"/>
      <c r="UK49" s="390"/>
      <c r="UL49" s="390"/>
      <c r="UM49" s="390"/>
      <c r="UN49" s="390"/>
      <c r="UO49" s="390"/>
      <c r="UP49" s="390"/>
      <c r="UQ49" s="390"/>
      <c r="UR49" s="390"/>
      <c r="US49" s="390"/>
      <c r="UT49" s="390"/>
      <c r="UU49" s="390"/>
      <c r="UV49" s="390"/>
      <c r="UW49" s="390"/>
      <c r="UX49" s="390"/>
      <c r="UY49" s="390"/>
      <c r="UZ49" s="390"/>
      <c r="VA49" s="390"/>
      <c r="VB49" s="390"/>
      <c r="VC49" s="390"/>
      <c r="VD49" s="390"/>
      <c r="VE49" s="390"/>
      <c r="VF49" s="390"/>
      <c r="VG49" s="390"/>
      <c r="VH49" s="390"/>
      <c r="VI49" s="390"/>
      <c r="VJ49" s="390"/>
      <c r="VK49" s="390"/>
      <c r="VL49" s="390"/>
      <c r="VM49" s="390"/>
      <c r="VN49" s="390"/>
      <c r="VO49" s="390"/>
      <c r="VP49" s="390"/>
      <c r="VQ49" s="390"/>
      <c r="VR49" s="390"/>
      <c r="VS49" s="390"/>
      <c r="VT49" s="390"/>
      <c r="VU49" s="390"/>
      <c r="VV49" s="390"/>
      <c r="VW49" s="390"/>
      <c r="VX49" s="390"/>
      <c r="VY49" s="390"/>
      <c r="VZ49" s="390"/>
      <c r="WA49" s="390"/>
      <c r="WB49" s="390"/>
      <c r="WC49" s="390"/>
      <c r="WD49" s="390"/>
      <c r="WE49" s="390"/>
      <c r="WF49" s="390"/>
      <c r="WG49" s="390"/>
      <c r="WH49" s="390"/>
      <c r="WI49" s="390"/>
      <c r="WJ49" s="390"/>
      <c r="WK49" s="390"/>
      <c r="WL49" s="390"/>
      <c r="WM49" s="390"/>
      <c r="WN49" s="390"/>
      <c r="WO49" s="390"/>
      <c r="WP49" s="390"/>
      <c r="WQ49" s="390"/>
      <c r="WR49" s="390"/>
      <c r="WS49" s="390"/>
      <c r="WT49" s="390"/>
      <c r="WU49" s="390"/>
      <c r="WV49" s="390"/>
      <c r="WW49" s="390"/>
      <c r="WX49" s="390"/>
      <c r="WY49" s="390"/>
      <c r="WZ49" s="390"/>
      <c r="XA49" s="390"/>
      <c r="XB49" s="390"/>
      <c r="XC49" s="390"/>
      <c r="XD49" s="390"/>
      <c r="XE49" s="390"/>
      <c r="XF49" s="390"/>
      <c r="XG49" s="389"/>
    </row>
    <row r="50" spans="1:631" s="400" customFormat="1">
      <c r="A50" s="389"/>
      <c r="B50" s="526" t="s">
        <v>206</v>
      </c>
      <c r="C50" s="513" t="s">
        <v>258</v>
      </c>
      <c r="D50" s="513">
        <v>15</v>
      </c>
      <c r="E50" s="329">
        <f t="shared" si="17"/>
        <v>9.8225987909669049E-2</v>
      </c>
      <c r="F50" s="509" t="s">
        <v>0</v>
      </c>
      <c r="G50" s="640">
        <v>146</v>
      </c>
      <c r="H50" s="845">
        <v>143</v>
      </c>
      <c r="I50" s="578">
        <v>50</v>
      </c>
      <c r="J50" s="578">
        <v>50</v>
      </c>
      <c r="K50" s="393">
        <f t="shared" si="5"/>
        <v>0</v>
      </c>
      <c r="L50" s="394">
        <f t="shared" si="1"/>
        <v>20878</v>
      </c>
      <c r="M50" s="853">
        <v>938.3995027981465</v>
      </c>
      <c r="N50" s="393">
        <v>1460.0000000000002</v>
      </c>
      <c r="O50" s="395">
        <f t="shared" si="6"/>
        <v>8760</v>
      </c>
      <c r="P50" s="395">
        <f t="shared" si="2"/>
        <v>0</v>
      </c>
      <c r="Q50" s="395">
        <f t="shared" si="7"/>
        <v>7300</v>
      </c>
      <c r="R50" s="395"/>
      <c r="S50" s="396">
        <f t="shared" si="8"/>
        <v>9698.3995027981473</v>
      </c>
      <c r="T50" s="395">
        <f t="shared" si="9"/>
        <v>8238.3995027981473</v>
      </c>
      <c r="U50" s="827">
        <v>0</v>
      </c>
      <c r="V50" s="396">
        <f t="shared" si="10"/>
        <v>8996.6600211485584</v>
      </c>
      <c r="W50" s="395">
        <f t="shared" si="11"/>
        <v>7642.3000953600622</v>
      </c>
      <c r="X50" s="395">
        <f t="shared" si="12"/>
        <v>0</v>
      </c>
      <c r="Y50" s="397">
        <f t="shared" si="18"/>
        <v>1.4658868593426839</v>
      </c>
      <c r="Z50" s="396">
        <f t="shared" si="4"/>
        <v>30604.785849356555</v>
      </c>
      <c r="AA50" s="398">
        <f t="shared" si="15"/>
        <v>3.4017941966700431</v>
      </c>
      <c r="AB50" s="399">
        <f t="shared" si="16"/>
        <v>4.4051220201012136</v>
      </c>
      <c r="AC50" s="398">
        <v>3.1865881321011611</v>
      </c>
      <c r="AD50" s="398">
        <v>3.5052469453112773</v>
      </c>
      <c r="AE50" s="390"/>
      <c r="AF50" s="390"/>
      <c r="AG50" s="390"/>
      <c r="AH50" s="390"/>
      <c r="AI50" s="390"/>
      <c r="AJ50" s="390"/>
      <c r="AK50" s="390"/>
      <c r="AL50" s="390"/>
      <c r="AM50" s="390"/>
      <c r="AN50" s="390"/>
      <c r="AO50" s="390"/>
      <c r="AP50" s="390"/>
      <c r="AQ50" s="390"/>
      <c r="AR50" s="390"/>
      <c r="AS50" s="390"/>
      <c r="AT50" s="390"/>
      <c r="AU50" s="390"/>
      <c r="AV50" s="390"/>
      <c r="AW50" s="390"/>
      <c r="AX50" s="390"/>
      <c r="AY50" s="390"/>
      <c r="AZ50" s="390"/>
      <c r="BA50" s="390"/>
      <c r="BB50" s="390"/>
      <c r="BC50" s="390"/>
      <c r="BD50" s="390"/>
      <c r="BE50" s="390"/>
      <c r="BF50" s="390"/>
      <c r="BG50" s="390"/>
      <c r="BH50" s="390"/>
      <c r="BI50" s="390"/>
      <c r="BJ50" s="390"/>
      <c r="BK50" s="390"/>
      <c r="BL50" s="390"/>
      <c r="BM50" s="390"/>
      <c r="BN50" s="390"/>
      <c r="BO50" s="390"/>
      <c r="BP50" s="390"/>
      <c r="BQ50" s="390"/>
      <c r="BR50" s="390"/>
      <c r="BS50" s="390"/>
      <c r="BT50" s="390"/>
      <c r="BU50" s="390"/>
      <c r="BV50" s="390"/>
      <c r="BW50" s="390"/>
      <c r="BX50" s="390"/>
      <c r="BY50" s="390"/>
      <c r="BZ50" s="390"/>
      <c r="CA50" s="390"/>
      <c r="CB50" s="390"/>
      <c r="CC50" s="390"/>
      <c r="CD50" s="390"/>
      <c r="CE50" s="390"/>
      <c r="CF50" s="390"/>
      <c r="CG50" s="390"/>
      <c r="CH50" s="390"/>
      <c r="CI50" s="390"/>
      <c r="CJ50" s="390"/>
      <c r="CK50" s="390"/>
      <c r="CL50" s="390"/>
      <c r="CM50" s="390"/>
      <c r="CN50" s="390"/>
      <c r="CO50" s="390"/>
      <c r="CP50" s="390"/>
      <c r="CQ50" s="390"/>
      <c r="CR50" s="390"/>
      <c r="CS50" s="390"/>
      <c r="CT50" s="390"/>
      <c r="CU50" s="390"/>
      <c r="CV50" s="390"/>
      <c r="CW50" s="390"/>
      <c r="CX50" s="390"/>
      <c r="CY50" s="390"/>
      <c r="CZ50" s="390"/>
      <c r="DA50" s="390"/>
      <c r="DB50" s="390"/>
      <c r="DC50" s="390"/>
      <c r="DD50" s="390"/>
      <c r="DE50" s="390"/>
      <c r="DF50" s="390"/>
      <c r="DG50" s="390"/>
      <c r="DH50" s="390"/>
      <c r="DI50" s="390"/>
      <c r="DJ50" s="390"/>
      <c r="DK50" s="390"/>
      <c r="DL50" s="390"/>
      <c r="DM50" s="390"/>
      <c r="DN50" s="390"/>
      <c r="DO50" s="390"/>
      <c r="DP50" s="390"/>
      <c r="DQ50" s="390"/>
      <c r="DR50" s="390"/>
      <c r="DS50" s="390"/>
      <c r="DT50" s="390"/>
      <c r="DU50" s="390"/>
      <c r="DV50" s="390"/>
      <c r="DW50" s="390"/>
      <c r="DX50" s="390"/>
      <c r="DY50" s="390"/>
      <c r="DZ50" s="390"/>
      <c r="EA50" s="390"/>
      <c r="EB50" s="390"/>
      <c r="EC50" s="390"/>
      <c r="ED50" s="390"/>
      <c r="EE50" s="390"/>
      <c r="EF50" s="390"/>
      <c r="EG50" s="390"/>
      <c r="EH50" s="390"/>
      <c r="EI50" s="390"/>
      <c r="EJ50" s="390"/>
      <c r="EK50" s="390"/>
      <c r="EL50" s="390"/>
      <c r="EM50" s="390"/>
      <c r="EN50" s="390"/>
      <c r="EO50" s="390"/>
      <c r="EP50" s="390"/>
      <c r="EQ50" s="390"/>
      <c r="ER50" s="390"/>
      <c r="ES50" s="390"/>
      <c r="ET50" s="390"/>
      <c r="EU50" s="390"/>
      <c r="EV50" s="390"/>
      <c r="EW50" s="390"/>
      <c r="EX50" s="390"/>
      <c r="EY50" s="390"/>
      <c r="EZ50" s="390"/>
      <c r="FA50" s="390"/>
      <c r="FB50" s="390"/>
      <c r="FC50" s="390"/>
      <c r="FD50" s="390"/>
      <c r="FE50" s="390"/>
      <c r="FF50" s="390"/>
      <c r="FG50" s="390"/>
      <c r="FH50" s="390"/>
      <c r="FI50" s="390"/>
      <c r="FJ50" s="390"/>
      <c r="FK50" s="390"/>
      <c r="FL50" s="390"/>
      <c r="FM50" s="390"/>
      <c r="FN50" s="390"/>
      <c r="FO50" s="390"/>
      <c r="FP50" s="390"/>
      <c r="FQ50" s="390"/>
      <c r="FR50" s="390"/>
      <c r="FS50" s="390"/>
      <c r="FT50" s="390"/>
      <c r="FU50" s="390"/>
      <c r="FV50" s="390"/>
      <c r="FW50" s="390"/>
      <c r="FX50" s="390"/>
      <c r="FY50" s="390"/>
      <c r="FZ50" s="390"/>
      <c r="GA50" s="390"/>
      <c r="GB50" s="390"/>
      <c r="GC50" s="390"/>
      <c r="GD50" s="390"/>
      <c r="GE50" s="390"/>
      <c r="GF50" s="390"/>
      <c r="GG50" s="390"/>
      <c r="GH50" s="390"/>
      <c r="GI50" s="390"/>
      <c r="GJ50" s="390"/>
      <c r="GK50" s="390"/>
      <c r="GL50" s="390"/>
      <c r="GM50" s="390"/>
      <c r="GN50" s="390"/>
      <c r="GO50" s="390"/>
      <c r="GP50" s="390"/>
      <c r="GQ50" s="390"/>
      <c r="GR50" s="390"/>
      <c r="GS50" s="390"/>
      <c r="GT50" s="390"/>
      <c r="GU50" s="390"/>
      <c r="GV50" s="390"/>
      <c r="GW50" s="390"/>
      <c r="GX50" s="390"/>
      <c r="GY50" s="390"/>
      <c r="GZ50" s="390"/>
      <c r="HA50" s="390"/>
      <c r="HB50" s="390"/>
      <c r="HC50" s="390"/>
      <c r="HD50" s="390"/>
      <c r="HE50" s="390"/>
      <c r="HF50" s="390"/>
      <c r="HG50" s="390"/>
      <c r="HH50" s="390"/>
      <c r="HI50" s="390"/>
      <c r="HJ50" s="390"/>
      <c r="HK50" s="390"/>
      <c r="HL50" s="390"/>
      <c r="HM50" s="390"/>
      <c r="HN50" s="390"/>
      <c r="HO50" s="390"/>
      <c r="HP50" s="390"/>
      <c r="HQ50" s="390"/>
      <c r="HR50" s="390"/>
      <c r="HS50" s="390"/>
      <c r="HT50" s="390"/>
      <c r="HU50" s="390"/>
      <c r="HV50" s="390"/>
      <c r="HW50" s="390"/>
      <c r="HX50" s="390"/>
      <c r="HY50" s="390"/>
      <c r="HZ50" s="390"/>
      <c r="IA50" s="390"/>
      <c r="IB50" s="390"/>
      <c r="IC50" s="390"/>
      <c r="ID50" s="390"/>
      <c r="IE50" s="390"/>
      <c r="IF50" s="390"/>
      <c r="IG50" s="390"/>
      <c r="IH50" s="390"/>
      <c r="II50" s="390"/>
      <c r="IJ50" s="390"/>
      <c r="IK50" s="390"/>
      <c r="IL50" s="390"/>
      <c r="IM50" s="390"/>
      <c r="IN50" s="390"/>
      <c r="IO50" s="390"/>
      <c r="IP50" s="390"/>
      <c r="IQ50" s="390"/>
      <c r="IR50" s="390"/>
      <c r="IS50" s="390"/>
      <c r="IT50" s="390"/>
      <c r="IU50" s="390"/>
      <c r="IV50" s="390"/>
      <c r="IW50" s="390"/>
      <c r="IX50" s="390"/>
      <c r="IY50" s="390"/>
      <c r="IZ50" s="390"/>
      <c r="JA50" s="390"/>
      <c r="JB50" s="390"/>
      <c r="JC50" s="390"/>
      <c r="JD50" s="390"/>
      <c r="JE50" s="390"/>
      <c r="JF50" s="390"/>
      <c r="JG50" s="390"/>
      <c r="JH50" s="390"/>
      <c r="JI50" s="390"/>
      <c r="JJ50" s="390"/>
      <c r="JK50" s="390"/>
      <c r="JL50" s="390"/>
      <c r="JM50" s="390"/>
      <c r="JN50" s="390"/>
      <c r="JO50" s="390"/>
      <c r="JP50" s="390"/>
      <c r="JQ50" s="390"/>
      <c r="JR50" s="390"/>
      <c r="JS50" s="390"/>
      <c r="JT50" s="390"/>
      <c r="JU50" s="390"/>
      <c r="JV50" s="390"/>
      <c r="JW50" s="390"/>
      <c r="JX50" s="390"/>
      <c r="JY50" s="390"/>
      <c r="JZ50" s="390"/>
      <c r="KA50" s="390"/>
      <c r="KB50" s="390"/>
      <c r="KC50" s="390"/>
      <c r="KD50" s="390"/>
      <c r="KE50" s="390"/>
      <c r="KF50" s="390"/>
      <c r="KG50" s="390"/>
      <c r="KH50" s="390"/>
      <c r="KI50" s="390"/>
      <c r="KJ50" s="390"/>
      <c r="KK50" s="390"/>
      <c r="KL50" s="390"/>
      <c r="KM50" s="390"/>
      <c r="KN50" s="390"/>
      <c r="KO50" s="390"/>
      <c r="KP50" s="390"/>
      <c r="KQ50" s="390"/>
      <c r="KR50" s="390"/>
      <c r="KS50" s="390"/>
      <c r="KT50" s="390"/>
      <c r="KU50" s="390"/>
      <c r="KV50" s="390"/>
      <c r="KW50" s="390"/>
      <c r="KX50" s="390"/>
      <c r="KY50" s="390"/>
      <c r="KZ50" s="390"/>
      <c r="LA50" s="390"/>
      <c r="LB50" s="390"/>
      <c r="LC50" s="390"/>
      <c r="LD50" s="390"/>
      <c r="LE50" s="390"/>
      <c r="LF50" s="390"/>
      <c r="LG50" s="390"/>
      <c r="LH50" s="390"/>
      <c r="LI50" s="390"/>
      <c r="LJ50" s="390"/>
      <c r="LK50" s="390"/>
      <c r="LL50" s="390"/>
      <c r="LM50" s="390"/>
      <c r="LN50" s="390"/>
      <c r="LO50" s="390"/>
      <c r="LP50" s="390"/>
      <c r="LQ50" s="390"/>
      <c r="LR50" s="390"/>
      <c r="LS50" s="390"/>
      <c r="LT50" s="390"/>
      <c r="LU50" s="390"/>
      <c r="LV50" s="390"/>
      <c r="LW50" s="390"/>
      <c r="LX50" s="390"/>
      <c r="LY50" s="390"/>
      <c r="LZ50" s="390"/>
      <c r="MA50" s="390"/>
      <c r="MB50" s="390"/>
      <c r="MC50" s="390"/>
      <c r="MD50" s="390"/>
      <c r="ME50" s="390"/>
      <c r="MF50" s="390"/>
      <c r="MG50" s="390"/>
      <c r="MH50" s="390"/>
      <c r="MI50" s="390"/>
      <c r="MJ50" s="390"/>
      <c r="MK50" s="390"/>
      <c r="ML50" s="390"/>
      <c r="MM50" s="390"/>
      <c r="MN50" s="390"/>
      <c r="MO50" s="390"/>
      <c r="MP50" s="390"/>
      <c r="MQ50" s="390"/>
      <c r="MR50" s="390"/>
      <c r="MS50" s="390"/>
      <c r="MT50" s="390"/>
      <c r="MU50" s="390"/>
      <c r="MV50" s="390"/>
      <c r="MW50" s="390"/>
      <c r="MX50" s="390"/>
      <c r="MY50" s="390"/>
      <c r="MZ50" s="390"/>
      <c r="NA50" s="390"/>
      <c r="NB50" s="390"/>
      <c r="NC50" s="390"/>
      <c r="ND50" s="390"/>
      <c r="NE50" s="390"/>
      <c r="NF50" s="390"/>
      <c r="NG50" s="390"/>
      <c r="NH50" s="390"/>
      <c r="NI50" s="390"/>
      <c r="NJ50" s="390"/>
      <c r="NK50" s="390"/>
      <c r="NL50" s="390"/>
      <c r="NM50" s="390"/>
      <c r="NN50" s="390"/>
      <c r="NO50" s="390"/>
      <c r="NP50" s="390"/>
      <c r="NQ50" s="390"/>
      <c r="NR50" s="390"/>
      <c r="NS50" s="390"/>
      <c r="NT50" s="390"/>
      <c r="NU50" s="390"/>
      <c r="NV50" s="390"/>
      <c r="NW50" s="390"/>
      <c r="NX50" s="390"/>
      <c r="NY50" s="390"/>
      <c r="NZ50" s="390"/>
      <c r="OA50" s="390"/>
      <c r="OB50" s="390"/>
      <c r="OC50" s="390"/>
      <c r="OD50" s="390"/>
      <c r="OE50" s="390"/>
      <c r="OF50" s="390"/>
      <c r="OG50" s="390"/>
      <c r="OH50" s="390"/>
      <c r="OI50" s="390"/>
      <c r="OJ50" s="390"/>
      <c r="OK50" s="390"/>
      <c r="OL50" s="390"/>
      <c r="OM50" s="390"/>
      <c r="ON50" s="390"/>
      <c r="OO50" s="390"/>
      <c r="OP50" s="390"/>
      <c r="OQ50" s="390"/>
      <c r="OR50" s="390"/>
      <c r="OS50" s="390"/>
      <c r="OT50" s="390"/>
      <c r="OU50" s="390"/>
      <c r="OV50" s="390"/>
      <c r="OW50" s="390"/>
      <c r="OX50" s="390"/>
      <c r="OY50" s="390"/>
      <c r="OZ50" s="390"/>
      <c r="PA50" s="390"/>
      <c r="PB50" s="390"/>
      <c r="PC50" s="390"/>
      <c r="PD50" s="390"/>
      <c r="PE50" s="390"/>
      <c r="PF50" s="390"/>
      <c r="PG50" s="390"/>
      <c r="PH50" s="390"/>
      <c r="PI50" s="390"/>
      <c r="PJ50" s="390"/>
      <c r="PK50" s="390"/>
      <c r="PL50" s="390"/>
      <c r="PM50" s="390"/>
      <c r="PN50" s="390"/>
      <c r="PO50" s="390"/>
      <c r="PP50" s="390"/>
      <c r="PQ50" s="390"/>
      <c r="PR50" s="390"/>
      <c r="PS50" s="390"/>
      <c r="PT50" s="390"/>
      <c r="PU50" s="390"/>
      <c r="PV50" s="390"/>
      <c r="PW50" s="390"/>
      <c r="PX50" s="390"/>
      <c r="PY50" s="390"/>
      <c r="PZ50" s="390"/>
      <c r="QA50" s="390"/>
      <c r="QB50" s="390"/>
      <c r="QC50" s="390"/>
      <c r="QD50" s="390"/>
      <c r="QE50" s="390"/>
      <c r="QF50" s="390"/>
      <c r="QG50" s="390"/>
      <c r="QH50" s="390"/>
      <c r="QI50" s="390"/>
      <c r="QJ50" s="390"/>
      <c r="QK50" s="390"/>
      <c r="QL50" s="390"/>
      <c r="QM50" s="390"/>
      <c r="QN50" s="390"/>
      <c r="QO50" s="390"/>
      <c r="QP50" s="390"/>
      <c r="QQ50" s="390"/>
      <c r="QR50" s="390"/>
      <c r="QS50" s="390"/>
      <c r="QT50" s="390"/>
      <c r="QU50" s="390"/>
      <c r="QV50" s="390"/>
      <c r="QW50" s="390"/>
      <c r="QX50" s="390"/>
      <c r="QY50" s="390"/>
      <c r="QZ50" s="390"/>
      <c r="RA50" s="390"/>
      <c r="RB50" s="390"/>
      <c r="RC50" s="390"/>
      <c r="RD50" s="390"/>
      <c r="RE50" s="390"/>
      <c r="RF50" s="390"/>
      <c r="RG50" s="390"/>
      <c r="RH50" s="390"/>
      <c r="RI50" s="390"/>
      <c r="RJ50" s="390"/>
      <c r="RK50" s="390"/>
      <c r="RL50" s="390"/>
      <c r="RM50" s="390"/>
      <c r="RN50" s="390"/>
      <c r="RO50" s="390"/>
      <c r="RP50" s="390"/>
      <c r="RQ50" s="390"/>
      <c r="RR50" s="390"/>
      <c r="RS50" s="390"/>
      <c r="RT50" s="390"/>
      <c r="RU50" s="390"/>
      <c r="RV50" s="390"/>
      <c r="RW50" s="390"/>
      <c r="RX50" s="390"/>
      <c r="RY50" s="390"/>
      <c r="RZ50" s="390"/>
      <c r="SA50" s="390"/>
      <c r="SB50" s="390"/>
      <c r="SC50" s="390"/>
      <c r="SD50" s="390"/>
      <c r="SE50" s="390"/>
      <c r="SF50" s="390"/>
      <c r="SG50" s="390"/>
      <c r="SH50" s="390"/>
      <c r="SI50" s="390"/>
      <c r="SJ50" s="390"/>
      <c r="SK50" s="390"/>
      <c r="SL50" s="390"/>
      <c r="SM50" s="390"/>
      <c r="SN50" s="390"/>
      <c r="SO50" s="390"/>
      <c r="SP50" s="390"/>
      <c r="SQ50" s="390"/>
      <c r="SR50" s="390"/>
      <c r="SS50" s="390"/>
      <c r="ST50" s="390"/>
      <c r="SU50" s="390"/>
      <c r="SV50" s="390"/>
      <c r="SW50" s="390"/>
      <c r="SX50" s="390"/>
      <c r="SY50" s="390"/>
      <c r="SZ50" s="390"/>
      <c r="TA50" s="390"/>
      <c r="TB50" s="390"/>
      <c r="TC50" s="390"/>
      <c r="TD50" s="390"/>
      <c r="TE50" s="390"/>
      <c r="TF50" s="390"/>
      <c r="TG50" s="390"/>
      <c r="TH50" s="390"/>
      <c r="TI50" s="390"/>
      <c r="TJ50" s="390"/>
      <c r="TK50" s="390"/>
      <c r="TL50" s="390"/>
      <c r="TM50" s="390"/>
      <c r="TN50" s="390"/>
      <c r="TO50" s="390"/>
      <c r="TP50" s="390"/>
      <c r="TQ50" s="390"/>
      <c r="TR50" s="390"/>
      <c r="TS50" s="390"/>
      <c r="TT50" s="390"/>
      <c r="TU50" s="390"/>
      <c r="TV50" s="390"/>
      <c r="TW50" s="390"/>
      <c r="TX50" s="390"/>
      <c r="TY50" s="390"/>
      <c r="TZ50" s="390"/>
      <c r="UA50" s="390"/>
      <c r="UB50" s="390"/>
      <c r="UC50" s="390"/>
      <c r="UD50" s="390"/>
      <c r="UE50" s="390"/>
      <c r="UF50" s="390"/>
      <c r="UG50" s="390"/>
      <c r="UH50" s="390"/>
      <c r="UI50" s="390"/>
      <c r="UJ50" s="390"/>
      <c r="UK50" s="390"/>
      <c r="UL50" s="390"/>
      <c r="UM50" s="390"/>
      <c r="UN50" s="390"/>
      <c r="UO50" s="390"/>
      <c r="UP50" s="390"/>
      <c r="UQ50" s="390"/>
      <c r="UR50" s="390"/>
      <c r="US50" s="390"/>
      <c r="UT50" s="390"/>
      <c r="UU50" s="390"/>
      <c r="UV50" s="390"/>
      <c r="UW50" s="390"/>
      <c r="UX50" s="390"/>
      <c r="UY50" s="390"/>
      <c r="UZ50" s="390"/>
      <c r="VA50" s="390"/>
      <c r="VB50" s="390"/>
      <c r="VC50" s="390"/>
      <c r="VD50" s="390"/>
      <c r="VE50" s="390"/>
      <c r="VF50" s="390"/>
      <c r="VG50" s="390"/>
      <c r="VH50" s="390"/>
      <c r="VI50" s="390"/>
      <c r="VJ50" s="390"/>
      <c r="VK50" s="390"/>
      <c r="VL50" s="390"/>
      <c r="VM50" s="390"/>
      <c r="VN50" s="390"/>
      <c r="VO50" s="390"/>
      <c r="VP50" s="390"/>
      <c r="VQ50" s="390"/>
      <c r="VR50" s="390"/>
      <c r="VS50" s="390"/>
      <c r="VT50" s="390"/>
      <c r="VU50" s="390"/>
      <c r="VV50" s="390"/>
      <c r="VW50" s="390"/>
      <c r="VX50" s="390"/>
      <c r="VY50" s="390"/>
      <c r="VZ50" s="390"/>
      <c r="WA50" s="390"/>
      <c r="WB50" s="390"/>
      <c r="WC50" s="390"/>
      <c r="WD50" s="390"/>
      <c r="WE50" s="390"/>
      <c r="WF50" s="390"/>
      <c r="WG50" s="390"/>
      <c r="WH50" s="390"/>
      <c r="WI50" s="390"/>
      <c r="WJ50" s="390"/>
      <c r="WK50" s="390"/>
      <c r="WL50" s="390"/>
      <c r="WM50" s="390"/>
      <c r="WN50" s="390"/>
      <c r="WO50" s="390"/>
      <c r="WP50" s="390"/>
      <c r="WQ50" s="390"/>
      <c r="WR50" s="390"/>
      <c r="WS50" s="390"/>
      <c r="WT50" s="390"/>
      <c r="WU50" s="390"/>
      <c r="WV50" s="390"/>
      <c r="WW50" s="390"/>
      <c r="WX50" s="390"/>
      <c r="WY50" s="390"/>
      <c r="WZ50" s="390"/>
      <c r="XA50" s="390"/>
      <c r="XB50" s="390"/>
      <c r="XC50" s="390"/>
      <c r="XD50" s="390"/>
      <c r="XE50" s="390"/>
      <c r="XF50" s="390"/>
      <c r="XG50" s="389"/>
    </row>
    <row r="51" spans="1:631" s="400" customFormat="1">
      <c r="A51" s="389"/>
      <c r="B51" s="526" t="s">
        <v>206</v>
      </c>
      <c r="C51" s="513" t="s">
        <v>259</v>
      </c>
      <c r="D51" s="513">
        <v>15</v>
      </c>
      <c r="E51" s="329">
        <f t="shared" si="17"/>
        <v>8.0733688692878666E-3</v>
      </c>
      <c r="F51" s="509" t="s">
        <v>0</v>
      </c>
      <c r="G51" s="640">
        <v>12</v>
      </c>
      <c r="H51" s="845">
        <v>143</v>
      </c>
      <c r="I51" s="578">
        <v>50</v>
      </c>
      <c r="J51" s="578">
        <v>50</v>
      </c>
      <c r="K51" s="393">
        <f t="shared" si="5"/>
        <v>0</v>
      </c>
      <c r="L51" s="394">
        <f t="shared" si="1"/>
        <v>1716</v>
      </c>
      <c r="M51" s="853">
        <v>77.128726257381899</v>
      </c>
      <c r="N51" s="393">
        <v>120.00000000000001</v>
      </c>
      <c r="O51" s="395">
        <f t="shared" si="6"/>
        <v>720</v>
      </c>
      <c r="P51" s="395">
        <f t="shared" si="2"/>
        <v>0</v>
      </c>
      <c r="Q51" s="395">
        <f t="shared" si="7"/>
        <v>600</v>
      </c>
      <c r="R51" s="395"/>
      <c r="S51" s="396">
        <f t="shared" si="8"/>
        <v>797.12872625738191</v>
      </c>
      <c r="T51" s="395">
        <f t="shared" si="9"/>
        <v>677.12872625738191</v>
      </c>
      <c r="U51" s="827">
        <v>0</v>
      </c>
      <c r="V51" s="396">
        <f t="shared" si="10"/>
        <v>739.45150858755278</v>
      </c>
      <c r="W51" s="395">
        <f t="shared" si="11"/>
        <v>628.13425441315576</v>
      </c>
      <c r="X51" s="395">
        <f t="shared" si="12"/>
        <v>0</v>
      </c>
      <c r="Y51" s="397">
        <f t="shared" si="18"/>
        <v>1.4658868593426839</v>
      </c>
      <c r="Z51" s="396">
        <f t="shared" si="4"/>
        <v>2515.4618506320458</v>
      </c>
      <c r="AA51" s="398">
        <f t="shared" si="15"/>
        <v>3.4017941966700431</v>
      </c>
      <c r="AB51" s="399">
        <f t="shared" si="16"/>
        <v>4.4051220201012136</v>
      </c>
      <c r="AC51" s="398">
        <v>3.1865881321011611</v>
      </c>
      <c r="AD51" s="398">
        <v>3.5052469453112773</v>
      </c>
      <c r="AE51" s="390"/>
      <c r="AF51" s="390"/>
      <c r="AG51" s="390"/>
      <c r="AH51" s="390"/>
      <c r="AI51" s="390"/>
      <c r="AJ51" s="390"/>
      <c r="AK51" s="390"/>
      <c r="AL51" s="390"/>
      <c r="AM51" s="390"/>
      <c r="AN51" s="390"/>
      <c r="AO51" s="390"/>
      <c r="AP51" s="390"/>
      <c r="AQ51" s="390"/>
      <c r="AR51" s="390"/>
      <c r="AS51" s="390"/>
      <c r="AT51" s="390"/>
      <c r="AU51" s="390"/>
      <c r="AV51" s="390"/>
      <c r="AW51" s="390"/>
      <c r="AX51" s="390"/>
      <c r="AY51" s="390"/>
      <c r="AZ51" s="390"/>
      <c r="BA51" s="390"/>
      <c r="BB51" s="390"/>
      <c r="BC51" s="390"/>
      <c r="BD51" s="390"/>
      <c r="BE51" s="390"/>
      <c r="BF51" s="390"/>
      <c r="BG51" s="390"/>
      <c r="BH51" s="390"/>
      <c r="BI51" s="390"/>
      <c r="BJ51" s="390"/>
      <c r="BK51" s="390"/>
      <c r="BL51" s="390"/>
      <c r="BM51" s="390"/>
      <c r="BN51" s="390"/>
      <c r="BO51" s="390"/>
      <c r="BP51" s="390"/>
      <c r="BQ51" s="390"/>
      <c r="BR51" s="390"/>
      <c r="BS51" s="390"/>
      <c r="BT51" s="390"/>
      <c r="BU51" s="390"/>
      <c r="BV51" s="390"/>
      <c r="BW51" s="390"/>
      <c r="BX51" s="390"/>
      <c r="BY51" s="390"/>
      <c r="BZ51" s="390"/>
      <c r="CA51" s="390"/>
      <c r="CB51" s="390"/>
      <c r="CC51" s="390"/>
      <c r="CD51" s="390"/>
      <c r="CE51" s="390"/>
      <c r="CF51" s="390"/>
      <c r="CG51" s="390"/>
      <c r="CH51" s="390"/>
      <c r="CI51" s="390"/>
      <c r="CJ51" s="390"/>
      <c r="CK51" s="390"/>
      <c r="CL51" s="390"/>
      <c r="CM51" s="390"/>
      <c r="CN51" s="390"/>
      <c r="CO51" s="390"/>
      <c r="CP51" s="390"/>
      <c r="CQ51" s="390"/>
      <c r="CR51" s="390"/>
      <c r="CS51" s="390"/>
      <c r="CT51" s="390"/>
      <c r="CU51" s="390"/>
      <c r="CV51" s="390"/>
      <c r="CW51" s="390"/>
      <c r="CX51" s="390"/>
      <c r="CY51" s="390"/>
      <c r="CZ51" s="390"/>
      <c r="DA51" s="390"/>
      <c r="DB51" s="390"/>
      <c r="DC51" s="390"/>
      <c r="DD51" s="390"/>
      <c r="DE51" s="390"/>
      <c r="DF51" s="390"/>
      <c r="DG51" s="390"/>
      <c r="DH51" s="390"/>
      <c r="DI51" s="390"/>
      <c r="DJ51" s="390"/>
      <c r="DK51" s="390"/>
      <c r="DL51" s="390"/>
      <c r="DM51" s="390"/>
      <c r="DN51" s="390"/>
      <c r="DO51" s="390"/>
      <c r="DP51" s="390"/>
      <c r="DQ51" s="390"/>
      <c r="DR51" s="390"/>
      <c r="DS51" s="390"/>
      <c r="DT51" s="390"/>
      <c r="DU51" s="390"/>
      <c r="DV51" s="390"/>
      <c r="DW51" s="390"/>
      <c r="DX51" s="390"/>
      <c r="DY51" s="390"/>
      <c r="DZ51" s="390"/>
      <c r="EA51" s="390"/>
      <c r="EB51" s="390"/>
      <c r="EC51" s="390"/>
      <c r="ED51" s="390"/>
      <c r="EE51" s="390"/>
      <c r="EF51" s="390"/>
      <c r="EG51" s="390"/>
      <c r="EH51" s="390"/>
      <c r="EI51" s="390"/>
      <c r="EJ51" s="390"/>
      <c r="EK51" s="390"/>
      <c r="EL51" s="390"/>
      <c r="EM51" s="390"/>
      <c r="EN51" s="390"/>
      <c r="EO51" s="390"/>
      <c r="EP51" s="390"/>
      <c r="EQ51" s="390"/>
      <c r="ER51" s="390"/>
      <c r="ES51" s="390"/>
      <c r="ET51" s="390"/>
      <c r="EU51" s="390"/>
      <c r="EV51" s="390"/>
      <c r="EW51" s="390"/>
      <c r="EX51" s="390"/>
      <c r="EY51" s="390"/>
      <c r="EZ51" s="390"/>
      <c r="FA51" s="390"/>
      <c r="FB51" s="390"/>
      <c r="FC51" s="390"/>
      <c r="FD51" s="390"/>
      <c r="FE51" s="390"/>
      <c r="FF51" s="390"/>
      <c r="FG51" s="390"/>
      <c r="FH51" s="390"/>
      <c r="FI51" s="390"/>
      <c r="FJ51" s="390"/>
      <c r="FK51" s="390"/>
      <c r="FL51" s="390"/>
      <c r="FM51" s="390"/>
      <c r="FN51" s="390"/>
      <c r="FO51" s="390"/>
      <c r="FP51" s="390"/>
      <c r="FQ51" s="390"/>
      <c r="FR51" s="390"/>
      <c r="FS51" s="390"/>
      <c r="FT51" s="390"/>
      <c r="FU51" s="390"/>
      <c r="FV51" s="390"/>
      <c r="FW51" s="390"/>
      <c r="FX51" s="390"/>
      <c r="FY51" s="390"/>
      <c r="FZ51" s="390"/>
      <c r="GA51" s="390"/>
      <c r="GB51" s="390"/>
      <c r="GC51" s="390"/>
      <c r="GD51" s="390"/>
      <c r="GE51" s="390"/>
      <c r="GF51" s="390"/>
      <c r="GG51" s="390"/>
      <c r="GH51" s="390"/>
      <c r="GI51" s="390"/>
      <c r="GJ51" s="390"/>
      <c r="GK51" s="390"/>
      <c r="GL51" s="390"/>
      <c r="GM51" s="390"/>
      <c r="GN51" s="390"/>
      <c r="GO51" s="390"/>
      <c r="GP51" s="390"/>
      <c r="GQ51" s="390"/>
      <c r="GR51" s="390"/>
      <c r="GS51" s="390"/>
      <c r="GT51" s="390"/>
      <c r="GU51" s="390"/>
      <c r="GV51" s="390"/>
      <c r="GW51" s="390"/>
      <c r="GX51" s="390"/>
      <c r="GY51" s="390"/>
      <c r="GZ51" s="390"/>
      <c r="HA51" s="390"/>
      <c r="HB51" s="390"/>
      <c r="HC51" s="390"/>
      <c r="HD51" s="390"/>
      <c r="HE51" s="390"/>
      <c r="HF51" s="390"/>
      <c r="HG51" s="390"/>
      <c r="HH51" s="390"/>
      <c r="HI51" s="390"/>
      <c r="HJ51" s="390"/>
      <c r="HK51" s="390"/>
      <c r="HL51" s="390"/>
      <c r="HM51" s="390"/>
      <c r="HN51" s="390"/>
      <c r="HO51" s="390"/>
      <c r="HP51" s="390"/>
      <c r="HQ51" s="390"/>
      <c r="HR51" s="390"/>
      <c r="HS51" s="390"/>
      <c r="HT51" s="390"/>
      <c r="HU51" s="390"/>
      <c r="HV51" s="390"/>
      <c r="HW51" s="390"/>
      <c r="HX51" s="390"/>
      <c r="HY51" s="390"/>
      <c r="HZ51" s="390"/>
      <c r="IA51" s="390"/>
      <c r="IB51" s="390"/>
      <c r="IC51" s="390"/>
      <c r="ID51" s="390"/>
      <c r="IE51" s="390"/>
      <c r="IF51" s="390"/>
      <c r="IG51" s="390"/>
      <c r="IH51" s="390"/>
      <c r="II51" s="390"/>
      <c r="IJ51" s="390"/>
      <c r="IK51" s="390"/>
      <c r="IL51" s="390"/>
      <c r="IM51" s="390"/>
      <c r="IN51" s="390"/>
      <c r="IO51" s="390"/>
      <c r="IP51" s="390"/>
      <c r="IQ51" s="390"/>
      <c r="IR51" s="390"/>
      <c r="IS51" s="390"/>
      <c r="IT51" s="390"/>
      <c r="IU51" s="390"/>
      <c r="IV51" s="390"/>
      <c r="IW51" s="390"/>
      <c r="IX51" s="390"/>
      <c r="IY51" s="390"/>
      <c r="IZ51" s="390"/>
      <c r="JA51" s="390"/>
      <c r="JB51" s="390"/>
      <c r="JC51" s="390"/>
      <c r="JD51" s="390"/>
      <c r="JE51" s="390"/>
      <c r="JF51" s="390"/>
      <c r="JG51" s="390"/>
      <c r="JH51" s="390"/>
      <c r="JI51" s="390"/>
      <c r="JJ51" s="390"/>
      <c r="JK51" s="390"/>
      <c r="JL51" s="390"/>
      <c r="JM51" s="390"/>
      <c r="JN51" s="390"/>
      <c r="JO51" s="390"/>
      <c r="JP51" s="390"/>
      <c r="JQ51" s="390"/>
      <c r="JR51" s="390"/>
      <c r="JS51" s="390"/>
      <c r="JT51" s="390"/>
      <c r="JU51" s="390"/>
      <c r="JV51" s="390"/>
      <c r="JW51" s="390"/>
      <c r="JX51" s="390"/>
      <c r="JY51" s="390"/>
      <c r="JZ51" s="390"/>
      <c r="KA51" s="390"/>
      <c r="KB51" s="390"/>
      <c r="KC51" s="390"/>
      <c r="KD51" s="390"/>
      <c r="KE51" s="390"/>
      <c r="KF51" s="390"/>
      <c r="KG51" s="390"/>
      <c r="KH51" s="390"/>
      <c r="KI51" s="390"/>
      <c r="KJ51" s="390"/>
      <c r="KK51" s="390"/>
      <c r="KL51" s="390"/>
      <c r="KM51" s="390"/>
      <c r="KN51" s="390"/>
      <c r="KO51" s="390"/>
      <c r="KP51" s="390"/>
      <c r="KQ51" s="390"/>
      <c r="KR51" s="390"/>
      <c r="KS51" s="390"/>
      <c r="KT51" s="390"/>
      <c r="KU51" s="390"/>
      <c r="KV51" s="390"/>
      <c r="KW51" s="390"/>
      <c r="KX51" s="390"/>
      <c r="KY51" s="390"/>
      <c r="KZ51" s="390"/>
      <c r="LA51" s="390"/>
      <c r="LB51" s="390"/>
      <c r="LC51" s="390"/>
      <c r="LD51" s="390"/>
      <c r="LE51" s="390"/>
      <c r="LF51" s="390"/>
      <c r="LG51" s="390"/>
      <c r="LH51" s="390"/>
      <c r="LI51" s="390"/>
      <c r="LJ51" s="390"/>
      <c r="LK51" s="390"/>
      <c r="LL51" s="390"/>
      <c r="LM51" s="390"/>
      <c r="LN51" s="390"/>
      <c r="LO51" s="390"/>
      <c r="LP51" s="390"/>
      <c r="LQ51" s="390"/>
      <c r="LR51" s="390"/>
      <c r="LS51" s="390"/>
      <c r="LT51" s="390"/>
      <c r="LU51" s="390"/>
      <c r="LV51" s="390"/>
      <c r="LW51" s="390"/>
      <c r="LX51" s="390"/>
      <c r="LY51" s="390"/>
      <c r="LZ51" s="390"/>
      <c r="MA51" s="390"/>
      <c r="MB51" s="390"/>
      <c r="MC51" s="390"/>
      <c r="MD51" s="390"/>
      <c r="ME51" s="390"/>
      <c r="MF51" s="390"/>
      <c r="MG51" s="390"/>
      <c r="MH51" s="390"/>
      <c r="MI51" s="390"/>
      <c r="MJ51" s="390"/>
      <c r="MK51" s="390"/>
      <c r="ML51" s="390"/>
      <c r="MM51" s="390"/>
      <c r="MN51" s="390"/>
      <c r="MO51" s="390"/>
      <c r="MP51" s="390"/>
      <c r="MQ51" s="390"/>
      <c r="MR51" s="390"/>
      <c r="MS51" s="390"/>
      <c r="MT51" s="390"/>
      <c r="MU51" s="390"/>
      <c r="MV51" s="390"/>
      <c r="MW51" s="390"/>
      <c r="MX51" s="390"/>
      <c r="MY51" s="390"/>
      <c r="MZ51" s="390"/>
      <c r="NA51" s="390"/>
      <c r="NB51" s="390"/>
      <c r="NC51" s="390"/>
      <c r="ND51" s="390"/>
      <c r="NE51" s="390"/>
      <c r="NF51" s="390"/>
      <c r="NG51" s="390"/>
      <c r="NH51" s="390"/>
      <c r="NI51" s="390"/>
      <c r="NJ51" s="390"/>
      <c r="NK51" s="390"/>
      <c r="NL51" s="390"/>
      <c r="NM51" s="390"/>
      <c r="NN51" s="390"/>
      <c r="NO51" s="390"/>
      <c r="NP51" s="390"/>
      <c r="NQ51" s="390"/>
      <c r="NR51" s="390"/>
      <c r="NS51" s="390"/>
      <c r="NT51" s="390"/>
      <c r="NU51" s="390"/>
      <c r="NV51" s="390"/>
      <c r="NW51" s="390"/>
      <c r="NX51" s="390"/>
      <c r="NY51" s="390"/>
      <c r="NZ51" s="390"/>
      <c r="OA51" s="390"/>
      <c r="OB51" s="390"/>
      <c r="OC51" s="390"/>
      <c r="OD51" s="390"/>
      <c r="OE51" s="390"/>
      <c r="OF51" s="390"/>
      <c r="OG51" s="390"/>
      <c r="OH51" s="390"/>
      <c r="OI51" s="390"/>
      <c r="OJ51" s="390"/>
      <c r="OK51" s="390"/>
      <c r="OL51" s="390"/>
      <c r="OM51" s="390"/>
      <c r="ON51" s="390"/>
      <c r="OO51" s="390"/>
      <c r="OP51" s="390"/>
      <c r="OQ51" s="390"/>
      <c r="OR51" s="390"/>
      <c r="OS51" s="390"/>
      <c r="OT51" s="390"/>
      <c r="OU51" s="390"/>
      <c r="OV51" s="390"/>
      <c r="OW51" s="390"/>
      <c r="OX51" s="390"/>
      <c r="OY51" s="390"/>
      <c r="OZ51" s="390"/>
      <c r="PA51" s="390"/>
      <c r="PB51" s="390"/>
      <c r="PC51" s="390"/>
      <c r="PD51" s="390"/>
      <c r="PE51" s="390"/>
      <c r="PF51" s="390"/>
      <c r="PG51" s="390"/>
      <c r="PH51" s="390"/>
      <c r="PI51" s="390"/>
      <c r="PJ51" s="390"/>
      <c r="PK51" s="390"/>
      <c r="PL51" s="390"/>
      <c r="PM51" s="390"/>
      <c r="PN51" s="390"/>
      <c r="PO51" s="390"/>
      <c r="PP51" s="390"/>
      <c r="PQ51" s="390"/>
      <c r="PR51" s="390"/>
      <c r="PS51" s="390"/>
      <c r="PT51" s="390"/>
      <c r="PU51" s="390"/>
      <c r="PV51" s="390"/>
      <c r="PW51" s="390"/>
      <c r="PX51" s="390"/>
      <c r="PY51" s="390"/>
      <c r="PZ51" s="390"/>
      <c r="QA51" s="390"/>
      <c r="QB51" s="390"/>
      <c r="QC51" s="390"/>
      <c r="QD51" s="390"/>
      <c r="QE51" s="390"/>
      <c r="QF51" s="390"/>
      <c r="QG51" s="390"/>
      <c r="QH51" s="390"/>
      <c r="QI51" s="390"/>
      <c r="QJ51" s="390"/>
      <c r="QK51" s="390"/>
      <c r="QL51" s="390"/>
      <c r="QM51" s="390"/>
      <c r="QN51" s="390"/>
      <c r="QO51" s="390"/>
      <c r="QP51" s="390"/>
      <c r="QQ51" s="390"/>
      <c r="QR51" s="390"/>
      <c r="QS51" s="390"/>
      <c r="QT51" s="390"/>
      <c r="QU51" s="390"/>
      <c r="QV51" s="390"/>
      <c r="QW51" s="390"/>
      <c r="QX51" s="390"/>
      <c r="QY51" s="390"/>
      <c r="QZ51" s="390"/>
      <c r="RA51" s="390"/>
      <c r="RB51" s="390"/>
      <c r="RC51" s="390"/>
      <c r="RD51" s="390"/>
      <c r="RE51" s="390"/>
      <c r="RF51" s="390"/>
      <c r="RG51" s="390"/>
      <c r="RH51" s="390"/>
      <c r="RI51" s="390"/>
      <c r="RJ51" s="390"/>
      <c r="RK51" s="390"/>
      <c r="RL51" s="390"/>
      <c r="RM51" s="390"/>
      <c r="RN51" s="390"/>
      <c r="RO51" s="390"/>
      <c r="RP51" s="390"/>
      <c r="RQ51" s="390"/>
      <c r="RR51" s="390"/>
      <c r="RS51" s="390"/>
      <c r="RT51" s="390"/>
      <c r="RU51" s="390"/>
      <c r="RV51" s="390"/>
      <c r="RW51" s="390"/>
      <c r="RX51" s="390"/>
      <c r="RY51" s="390"/>
      <c r="RZ51" s="390"/>
      <c r="SA51" s="390"/>
      <c r="SB51" s="390"/>
      <c r="SC51" s="390"/>
      <c r="SD51" s="390"/>
      <c r="SE51" s="390"/>
      <c r="SF51" s="390"/>
      <c r="SG51" s="390"/>
      <c r="SH51" s="390"/>
      <c r="SI51" s="390"/>
      <c r="SJ51" s="390"/>
      <c r="SK51" s="390"/>
      <c r="SL51" s="390"/>
      <c r="SM51" s="390"/>
      <c r="SN51" s="390"/>
      <c r="SO51" s="390"/>
      <c r="SP51" s="390"/>
      <c r="SQ51" s="390"/>
      <c r="SR51" s="390"/>
      <c r="SS51" s="390"/>
      <c r="ST51" s="390"/>
      <c r="SU51" s="390"/>
      <c r="SV51" s="390"/>
      <c r="SW51" s="390"/>
      <c r="SX51" s="390"/>
      <c r="SY51" s="390"/>
      <c r="SZ51" s="390"/>
      <c r="TA51" s="390"/>
      <c r="TB51" s="390"/>
      <c r="TC51" s="390"/>
      <c r="TD51" s="390"/>
      <c r="TE51" s="390"/>
      <c r="TF51" s="390"/>
      <c r="TG51" s="390"/>
      <c r="TH51" s="390"/>
      <c r="TI51" s="390"/>
      <c r="TJ51" s="390"/>
      <c r="TK51" s="390"/>
      <c r="TL51" s="390"/>
      <c r="TM51" s="390"/>
      <c r="TN51" s="390"/>
      <c r="TO51" s="390"/>
      <c r="TP51" s="390"/>
      <c r="TQ51" s="390"/>
      <c r="TR51" s="390"/>
      <c r="TS51" s="390"/>
      <c r="TT51" s="390"/>
      <c r="TU51" s="390"/>
      <c r="TV51" s="390"/>
      <c r="TW51" s="390"/>
      <c r="TX51" s="390"/>
      <c r="TY51" s="390"/>
      <c r="TZ51" s="390"/>
      <c r="UA51" s="390"/>
      <c r="UB51" s="390"/>
      <c r="UC51" s="390"/>
      <c r="UD51" s="390"/>
      <c r="UE51" s="390"/>
      <c r="UF51" s="390"/>
      <c r="UG51" s="390"/>
      <c r="UH51" s="390"/>
      <c r="UI51" s="390"/>
      <c r="UJ51" s="390"/>
      <c r="UK51" s="390"/>
      <c r="UL51" s="390"/>
      <c r="UM51" s="390"/>
      <c r="UN51" s="390"/>
      <c r="UO51" s="390"/>
      <c r="UP51" s="390"/>
      <c r="UQ51" s="390"/>
      <c r="UR51" s="390"/>
      <c r="US51" s="390"/>
      <c r="UT51" s="390"/>
      <c r="UU51" s="390"/>
      <c r="UV51" s="390"/>
      <c r="UW51" s="390"/>
      <c r="UX51" s="390"/>
      <c r="UY51" s="390"/>
      <c r="UZ51" s="390"/>
      <c r="VA51" s="390"/>
      <c r="VB51" s="390"/>
      <c r="VC51" s="390"/>
      <c r="VD51" s="390"/>
      <c r="VE51" s="390"/>
      <c r="VF51" s="390"/>
      <c r="VG51" s="390"/>
      <c r="VH51" s="390"/>
      <c r="VI51" s="390"/>
      <c r="VJ51" s="390"/>
      <c r="VK51" s="390"/>
      <c r="VL51" s="390"/>
      <c r="VM51" s="390"/>
      <c r="VN51" s="390"/>
      <c r="VO51" s="390"/>
      <c r="VP51" s="390"/>
      <c r="VQ51" s="390"/>
      <c r="VR51" s="390"/>
      <c r="VS51" s="390"/>
      <c r="VT51" s="390"/>
      <c r="VU51" s="390"/>
      <c r="VV51" s="390"/>
      <c r="VW51" s="390"/>
      <c r="VX51" s="390"/>
      <c r="VY51" s="390"/>
      <c r="VZ51" s="390"/>
      <c r="WA51" s="390"/>
      <c r="WB51" s="390"/>
      <c r="WC51" s="390"/>
      <c r="WD51" s="390"/>
      <c r="WE51" s="390"/>
      <c r="WF51" s="390"/>
      <c r="WG51" s="390"/>
      <c r="WH51" s="390"/>
      <c r="WI51" s="390"/>
      <c r="WJ51" s="390"/>
      <c r="WK51" s="390"/>
      <c r="WL51" s="390"/>
      <c r="WM51" s="390"/>
      <c r="WN51" s="390"/>
      <c r="WO51" s="390"/>
      <c r="WP51" s="390"/>
      <c r="WQ51" s="390"/>
      <c r="WR51" s="390"/>
      <c r="WS51" s="390"/>
      <c r="WT51" s="390"/>
      <c r="WU51" s="390"/>
      <c r="WV51" s="390"/>
      <c r="WW51" s="390"/>
      <c r="WX51" s="390"/>
      <c r="WY51" s="390"/>
      <c r="WZ51" s="390"/>
      <c r="XA51" s="390"/>
      <c r="XB51" s="390"/>
      <c r="XC51" s="390"/>
      <c r="XD51" s="390"/>
      <c r="XE51" s="390"/>
      <c r="XF51" s="390"/>
      <c r="XG51" s="389"/>
    </row>
    <row r="52" spans="1:631" s="400" customFormat="1">
      <c r="A52" s="389"/>
      <c r="B52" s="526" t="s">
        <v>206</v>
      </c>
      <c r="C52" s="513" t="s">
        <v>260</v>
      </c>
      <c r="D52" s="513">
        <v>15</v>
      </c>
      <c r="E52" s="329">
        <f t="shared" si="17"/>
        <v>1.1291424992011002E-3</v>
      </c>
      <c r="F52" s="509" t="s">
        <v>30</v>
      </c>
      <c r="G52" s="640">
        <v>12</v>
      </c>
      <c r="H52" s="510">
        <v>20</v>
      </c>
      <c r="I52" s="578">
        <v>20</v>
      </c>
      <c r="J52" s="578">
        <v>20</v>
      </c>
      <c r="K52" s="393">
        <f t="shared" si="5"/>
        <v>0</v>
      </c>
      <c r="L52" s="394">
        <f t="shared" si="1"/>
        <v>240</v>
      </c>
      <c r="M52" s="853">
        <v>30.851490502952757</v>
      </c>
      <c r="N52" s="393">
        <v>48.000000000000007</v>
      </c>
      <c r="O52" s="395">
        <f t="shared" si="6"/>
        <v>288</v>
      </c>
      <c r="P52" s="395">
        <f t="shared" si="2"/>
        <v>0</v>
      </c>
      <c r="Q52" s="395">
        <f t="shared" si="7"/>
        <v>240</v>
      </c>
      <c r="R52" s="395"/>
      <c r="S52" s="396">
        <f t="shared" si="8"/>
        <v>318.85149050295274</v>
      </c>
      <c r="T52" s="395">
        <f t="shared" si="9"/>
        <v>270.85149050295274</v>
      </c>
      <c r="U52" s="827">
        <v>0</v>
      </c>
      <c r="V52" s="396">
        <f t="shared" si="10"/>
        <v>295.78060343502108</v>
      </c>
      <c r="W52" s="395">
        <f t="shared" si="11"/>
        <v>251.25370176526226</v>
      </c>
      <c r="X52" s="395">
        <f t="shared" si="12"/>
        <v>0</v>
      </c>
      <c r="Y52" s="397">
        <f t="shared" si="18"/>
        <v>0.8460679280110569</v>
      </c>
      <c r="Z52" s="396">
        <f t="shared" si="4"/>
        <v>203.05630272265367</v>
      </c>
      <c r="AA52" s="398">
        <f t="shared" si="15"/>
        <v>0.68650986699086347</v>
      </c>
      <c r="AB52" s="399">
        <f t="shared" si="16"/>
        <v>0.88898962055332609</v>
      </c>
      <c r="AC52" s="398">
        <v>0.62593841697087138</v>
      </c>
      <c r="AD52" s="398">
        <v>0.68853225866795853</v>
      </c>
      <c r="AE52" s="390"/>
      <c r="AF52" s="390"/>
      <c r="AG52" s="390"/>
      <c r="AH52" s="390"/>
      <c r="AI52" s="390"/>
      <c r="AJ52" s="390"/>
      <c r="AK52" s="390"/>
      <c r="AL52" s="390"/>
      <c r="AM52" s="390"/>
      <c r="AN52" s="390"/>
      <c r="AO52" s="390"/>
      <c r="AP52" s="390"/>
      <c r="AQ52" s="390"/>
      <c r="AR52" s="390"/>
      <c r="AS52" s="390"/>
      <c r="AT52" s="390"/>
      <c r="AU52" s="390"/>
      <c r="AV52" s="390"/>
      <c r="AW52" s="390"/>
      <c r="AX52" s="390"/>
      <c r="AY52" s="390"/>
      <c r="AZ52" s="390"/>
      <c r="BA52" s="390"/>
      <c r="BB52" s="390"/>
      <c r="BC52" s="390"/>
      <c r="BD52" s="390"/>
      <c r="BE52" s="390"/>
      <c r="BF52" s="390"/>
      <c r="BG52" s="390"/>
      <c r="BH52" s="390"/>
      <c r="BI52" s="390"/>
      <c r="BJ52" s="390"/>
      <c r="BK52" s="390"/>
      <c r="BL52" s="390"/>
      <c r="BM52" s="390"/>
      <c r="BN52" s="390"/>
      <c r="BO52" s="390"/>
      <c r="BP52" s="390"/>
      <c r="BQ52" s="390"/>
      <c r="BR52" s="390"/>
      <c r="BS52" s="390"/>
      <c r="BT52" s="390"/>
      <c r="BU52" s="390"/>
      <c r="BV52" s="390"/>
      <c r="BW52" s="390"/>
      <c r="BX52" s="390"/>
      <c r="BY52" s="390"/>
      <c r="BZ52" s="390"/>
      <c r="CA52" s="390"/>
      <c r="CB52" s="390"/>
      <c r="CC52" s="390"/>
      <c r="CD52" s="390"/>
      <c r="CE52" s="390"/>
      <c r="CF52" s="390"/>
      <c r="CG52" s="390"/>
      <c r="CH52" s="390"/>
      <c r="CI52" s="390"/>
      <c r="CJ52" s="390"/>
      <c r="CK52" s="390"/>
      <c r="CL52" s="390"/>
      <c r="CM52" s="390"/>
      <c r="CN52" s="390"/>
      <c r="CO52" s="390"/>
      <c r="CP52" s="390"/>
      <c r="CQ52" s="390"/>
      <c r="CR52" s="390"/>
      <c r="CS52" s="390"/>
      <c r="CT52" s="390"/>
      <c r="CU52" s="390"/>
      <c r="CV52" s="390"/>
      <c r="CW52" s="390"/>
      <c r="CX52" s="390"/>
      <c r="CY52" s="390"/>
      <c r="CZ52" s="390"/>
      <c r="DA52" s="390"/>
      <c r="DB52" s="390"/>
      <c r="DC52" s="390"/>
      <c r="DD52" s="390"/>
      <c r="DE52" s="390"/>
      <c r="DF52" s="390"/>
      <c r="DG52" s="390"/>
      <c r="DH52" s="390"/>
      <c r="DI52" s="390"/>
      <c r="DJ52" s="390"/>
      <c r="DK52" s="390"/>
      <c r="DL52" s="390"/>
      <c r="DM52" s="390"/>
      <c r="DN52" s="390"/>
      <c r="DO52" s="390"/>
      <c r="DP52" s="390"/>
      <c r="DQ52" s="390"/>
      <c r="DR52" s="390"/>
      <c r="DS52" s="390"/>
      <c r="DT52" s="390"/>
      <c r="DU52" s="390"/>
      <c r="DV52" s="390"/>
      <c r="DW52" s="390"/>
      <c r="DX52" s="390"/>
      <c r="DY52" s="390"/>
      <c r="DZ52" s="390"/>
      <c r="EA52" s="390"/>
      <c r="EB52" s="390"/>
      <c r="EC52" s="390"/>
      <c r="ED52" s="390"/>
      <c r="EE52" s="390"/>
      <c r="EF52" s="390"/>
      <c r="EG52" s="390"/>
      <c r="EH52" s="390"/>
      <c r="EI52" s="390"/>
      <c r="EJ52" s="390"/>
      <c r="EK52" s="390"/>
      <c r="EL52" s="390"/>
      <c r="EM52" s="390"/>
      <c r="EN52" s="390"/>
      <c r="EO52" s="390"/>
      <c r="EP52" s="390"/>
      <c r="EQ52" s="390"/>
      <c r="ER52" s="390"/>
      <c r="ES52" s="390"/>
      <c r="ET52" s="390"/>
      <c r="EU52" s="390"/>
      <c r="EV52" s="390"/>
      <c r="EW52" s="390"/>
      <c r="EX52" s="390"/>
      <c r="EY52" s="390"/>
      <c r="EZ52" s="390"/>
      <c r="FA52" s="390"/>
      <c r="FB52" s="390"/>
      <c r="FC52" s="390"/>
      <c r="FD52" s="390"/>
      <c r="FE52" s="390"/>
      <c r="FF52" s="390"/>
      <c r="FG52" s="390"/>
      <c r="FH52" s="390"/>
      <c r="FI52" s="390"/>
      <c r="FJ52" s="390"/>
      <c r="FK52" s="390"/>
      <c r="FL52" s="390"/>
      <c r="FM52" s="390"/>
      <c r="FN52" s="390"/>
      <c r="FO52" s="390"/>
      <c r="FP52" s="390"/>
      <c r="FQ52" s="390"/>
      <c r="FR52" s="390"/>
      <c r="FS52" s="390"/>
      <c r="FT52" s="390"/>
      <c r="FU52" s="390"/>
      <c r="FV52" s="390"/>
      <c r="FW52" s="390"/>
      <c r="FX52" s="390"/>
      <c r="FY52" s="390"/>
      <c r="FZ52" s="390"/>
      <c r="GA52" s="390"/>
      <c r="GB52" s="390"/>
      <c r="GC52" s="390"/>
      <c r="GD52" s="390"/>
      <c r="GE52" s="390"/>
      <c r="GF52" s="390"/>
      <c r="GG52" s="390"/>
      <c r="GH52" s="390"/>
      <c r="GI52" s="390"/>
      <c r="GJ52" s="390"/>
      <c r="GK52" s="390"/>
      <c r="GL52" s="390"/>
      <c r="GM52" s="390"/>
      <c r="GN52" s="390"/>
      <c r="GO52" s="390"/>
      <c r="GP52" s="390"/>
      <c r="GQ52" s="390"/>
      <c r="GR52" s="390"/>
      <c r="GS52" s="390"/>
      <c r="GT52" s="390"/>
      <c r="GU52" s="390"/>
      <c r="GV52" s="390"/>
      <c r="GW52" s="390"/>
      <c r="GX52" s="390"/>
      <c r="GY52" s="390"/>
      <c r="GZ52" s="390"/>
      <c r="HA52" s="390"/>
      <c r="HB52" s="390"/>
      <c r="HC52" s="390"/>
      <c r="HD52" s="390"/>
      <c r="HE52" s="390"/>
      <c r="HF52" s="390"/>
      <c r="HG52" s="390"/>
      <c r="HH52" s="390"/>
      <c r="HI52" s="390"/>
      <c r="HJ52" s="390"/>
      <c r="HK52" s="390"/>
      <c r="HL52" s="390"/>
      <c r="HM52" s="390"/>
      <c r="HN52" s="390"/>
      <c r="HO52" s="390"/>
      <c r="HP52" s="390"/>
      <c r="HQ52" s="390"/>
      <c r="HR52" s="390"/>
      <c r="HS52" s="390"/>
      <c r="HT52" s="390"/>
      <c r="HU52" s="390"/>
      <c r="HV52" s="390"/>
      <c r="HW52" s="390"/>
      <c r="HX52" s="390"/>
      <c r="HY52" s="390"/>
      <c r="HZ52" s="390"/>
      <c r="IA52" s="390"/>
      <c r="IB52" s="390"/>
      <c r="IC52" s="390"/>
      <c r="ID52" s="390"/>
      <c r="IE52" s="390"/>
      <c r="IF52" s="390"/>
      <c r="IG52" s="390"/>
      <c r="IH52" s="390"/>
      <c r="II52" s="390"/>
      <c r="IJ52" s="390"/>
      <c r="IK52" s="390"/>
      <c r="IL52" s="390"/>
      <c r="IM52" s="390"/>
      <c r="IN52" s="390"/>
      <c r="IO52" s="390"/>
      <c r="IP52" s="390"/>
      <c r="IQ52" s="390"/>
      <c r="IR52" s="390"/>
      <c r="IS52" s="390"/>
      <c r="IT52" s="390"/>
      <c r="IU52" s="390"/>
      <c r="IV52" s="390"/>
      <c r="IW52" s="390"/>
      <c r="IX52" s="390"/>
      <c r="IY52" s="390"/>
      <c r="IZ52" s="390"/>
      <c r="JA52" s="390"/>
      <c r="JB52" s="390"/>
      <c r="JC52" s="390"/>
      <c r="JD52" s="390"/>
      <c r="JE52" s="390"/>
      <c r="JF52" s="390"/>
      <c r="JG52" s="390"/>
      <c r="JH52" s="390"/>
      <c r="JI52" s="390"/>
      <c r="JJ52" s="390"/>
      <c r="JK52" s="390"/>
      <c r="JL52" s="390"/>
      <c r="JM52" s="390"/>
      <c r="JN52" s="390"/>
      <c r="JO52" s="390"/>
      <c r="JP52" s="390"/>
      <c r="JQ52" s="390"/>
      <c r="JR52" s="390"/>
      <c r="JS52" s="390"/>
      <c r="JT52" s="390"/>
      <c r="JU52" s="390"/>
      <c r="JV52" s="390"/>
      <c r="JW52" s="390"/>
      <c r="JX52" s="390"/>
      <c r="JY52" s="390"/>
      <c r="JZ52" s="390"/>
      <c r="KA52" s="390"/>
      <c r="KB52" s="390"/>
      <c r="KC52" s="390"/>
      <c r="KD52" s="390"/>
      <c r="KE52" s="390"/>
      <c r="KF52" s="390"/>
      <c r="KG52" s="390"/>
      <c r="KH52" s="390"/>
      <c r="KI52" s="390"/>
      <c r="KJ52" s="390"/>
      <c r="KK52" s="390"/>
      <c r="KL52" s="390"/>
      <c r="KM52" s="390"/>
      <c r="KN52" s="390"/>
      <c r="KO52" s="390"/>
      <c r="KP52" s="390"/>
      <c r="KQ52" s="390"/>
      <c r="KR52" s="390"/>
      <c r="KS52" s="390"/>
      <c r="KT52" s="390"/>
      <c r="KU52" s="390"/>
      <c r="KV52" s="390"/>
      <c r="KW52" s="390"/>
      <c r="KX52" s="390"/>
      <c r="KY52" s="390"/>
      <c r="KZ52" s="390"/>
      <c r="LA52" s="390"/>
      <c r="LB52" s="390"/>
      <c r="LC52" s="390"/>
      <c r="LD52" s="390"/>
      <c r="LE52" s="390"/>
      <c r="LF52" s="390"/>
      <c r="LG52" s="390"/>
      <c r="LH52" s="390"/>
      <c r="LI52" s="390"/>
      <c r="LJ52" s="390"/>
      <c r="LK52" s="390"/>
      <c r="LL52" s="390"/>
      <c r="LM52" s="390"/>
      <c r="LN52" s="390"/>
      <c r="LO52" s="390"/>
      <c r="LP52" s="390"/>
      <c r="LQ52" s="390"/>
      <c r="LR52" s="390"/>
      <c r="LS52" s="390"/>
      <c r="LT52" s="390"/>
      <c r="LU52" s="390"/>
      <c r="LV52" s="390"/>
      <c r="LW52" s="390"/>
      <c r="LX52" s="390"/>
      <c r="LY52" s="390"/>
      <c r="LZ52" s="390"/>
      <c r="MA52" s="390"/>
      <c r="MB52" s="390"/>
      <c r="MC52" s="390"/>
      <c r="MD52" s="390"/>
      <c r="ME52" s="390"/>
      <c r="MF52" s="390"/>
      <c r="MG52" s="390"/>
      <c r="MH52" s="390"/>
      <c r="MI52" s="390"/>
      <c r="MJ52" s="390"/>
      <c r="MK52" s="390"/>
      <c r="ML52" s="390"/>
      <c r="MM52" s="390"/>
      <c r="MN52" s="390"/>
      <c r="MO52" s="390"/>
      <c r="MP52" s="390"/>
      <c r="MQ52" s="390"/>
      <c r="MR52" s="390"/>
      <c r="MS52" s="390"/>
      <c r="MT52" s="390"/>
      <c r="MU52" s="390"/>
      <c r="MV52" s="390"/>
      <c r="MW52" s="390"/>
      <c r="MX52" s="390"/>
      <c r="MY52" s="390"/>
      <c r="MZ52" s="390"/>
      <c r="NA52" s="390"/>
      <c r="NB52" s="390"/>
      <c r="NC52" s="390"/>
      <c r="ND52" s="390"/>
      <c r="NE52" s="390"/>
      <c r="NF52" s="390"/>
      <c r="NG52" s="390"/>
      <c r="NH52" s="390"/>
      <c r="NI52" s="390"/>
      <c r="NJ52" s="390"/>
      <c r="NK52" s="390"/>
      <c r="NL52" s="390"/>
      <c r="NM52" s="390"/>
      <c r="NN52" s="390"/>
      <c r="NO52" s="390"/>
      <c r="NP52" s="390"/>
      <c r="NQ52" s="390"/>
      <c r="NR52" s="390"/>
      <c r="NS52" s="390"/>
      <c r="NT52" s="390"/>
      <c r="NU52" s="390"/>
      <c r="NV52" s="390"/>
      <c r="NW52" s="390"/>
      <c r="NX52" s="390"/>
      <c r="NY52" s="390"/>
      <c r="NZ52" s="390"/>
      <c r="OA52" s="390"/>
      <c r="OB52" s="390"/>
      <c r="OC52" s="390"/>
      <c r="OD52" s="390"/>
      <c r="OE52" s="390"/>
      <c r="OF52" s="390"/>
      <c r="OG52" s="390"/>
      <c r="OH52" s="390"/>
      <c r="OI52" s="390"/>
      <c r="OJ52" s="390"/>
      <c r="OK52" s="390"/>
      <c r="OL52" s="390"/>
      <c r="OM52" s="390"/>
      <c r="ON52" s="390"/>
      <c r="OO52" s="390"/>
      <c r="OP52" s="390"/>
      <c r="OQ52" s="390"/>
      <c r="OR52" s="390"/>
      <c r="OS52" s="390"/>
      <c r="OT52" s="390"/>
      <c r="OU52" s="390"/>
      <c r="OV52" s="390"/>
      <c r="OW52" s="390"/>
      <c r="OX52" s="390"/>
      <c r="OY52" s="390"/>
      <c r="OZ52" s="390"/>
      <c r="PA52" s="390"/>
      <c r="PB52" s="390"/>
      <c r="PC52" s="390"/>
      <c r="PD52" s="390"/>
      <c r="PE52" s="390"/>
      <c r="PF52" s="390"/>
      <c r="PG52" s="390"/>
      <c r="PH52" s="390"/>
      <c r="PI52" s="390"/>
      <c r="PJ52" s="390"/>
      <c r="PK52" s="390"/>
      <c r="PL52" s="390"/>
      <c r="PM52" s="390"/>
      <c r="PN52" s="390"/>
      <c r="PO52" s="390"/>
      <c r="PP52" s="390"/>
      <c r="PQ52" s="390"/>
      <c r="PR52" s="390"/>
      <c r="PS52" s="390"/>
      <c r="PT52" s="390"/>
      <c r="PU52" s="390"/>
      <c r="PV52" s="390"/>
      <c r="PW52" s="390"/>
      <c r="PX52" s="390"/>
      <c r="PY52" s="390"/>
      <c r="PZ52" s="390"/>
      <c r="QA52" s="390"/>
      <c r="QB52" s="390"/>
      <c r="QC52" s="390"/>
      <c r="QD52" s="390"/>
      <c r="QE52" s="390"/>
      <c r="QF52" s="390"/>
      <c r="QG52" s="390"/>
      <c r="QH52" s="390"/>
      <c r="QI52" s="390"/>
      <c r="QJ52" s="390"/>
      <c r="QK52" s="390"/>
      <c r="QL52" s="390"/>
      <c r="QM52" s="390"/>
      <c r="QN52" s="390"/>
      <c r="QO52" s="390"/>
      <c r="QP52" s="390"/>
      <c r="QQ52" s="390"/>
      <c r="QR52" s="390"/>
      <c r="QS52" s="390"/>
      <c r="QT52" s="390"/>
      <c r="QU52" s="390"/>
      <c r="QV52" s="390"/>
      <c r="QW52" s="390"/>
      <c r="QX52" s="390"/>
      <c r="QY52" s="390"/>
      <c r="QZ52" s="390"/>
      <c r="RA52" s="390"/>
      <c r="RB52" s="390"/>
      <c r="RC52" s="390"/>
      <c r="RD52" s="390"/>
      <c r="RE52" s="390"/>
      <c r="RF52" s="390"/>
      <c r="RG52" s="390"/>
      <c r="RH52" s="390"/>
      <c r="RI52" s="390"/>
      <c r="RJ52" s="390"/>
      <c r="RK52" s="390"/>
      <c r="RL52" s="390"/>
      <c r="RM52" s="390"/>
      <c r="RN52" s="390"/>
      <c r="RO52" s="390"/>
      <c r="RP52" s="390"/>
      <c r="RQ52" s="390"/>
      <c r="RR52" s="390"/>
      <c r="RS52" s="390"/>
      <c r="RT52" s="390"/>
      <c r="RU52" s="390"/>
      <c r="RV52" s="390"/>
      <c r="RW52" s="390"/>
      <c r="RX52" s="390"/>
      <c r="RY52" s="390"/>
      <c r="RZ52" s="390"/>
      <c r="SA52" s="390"/>
      <c r="SB52" s="390"/>
      <c r="SC52" s="390"/>
      <c r="SD52" s="390"/>
      <c r="SE52" s="390"/>
      <c r="SF52" s="390"/>
      <c r="SG52" s="390"/>
      <c r="SH52" s="390"/>
      <c r="SI52" s="390"/>
      <c r="SJ52" s="390"/>
      <c r="SK52" s="390"/>
      <c r="SL52" s="390"/>
      <c r="SM52" s="390"/>
      <c r="SN52" s="390"/>
      <c r="SO52" s="390"/>
      <c r="SP52" s="390"/>
      <c r="SQ52" s="390"/>
      <c r="SR52" s="390"/>
      <c r="SS52" s="390"/>
      <c r="ST52" s="390"/>
      <c r="SU52" s="390"/>
      <c r="SV52" s="390"/>
      <c r="SW52" s="390"/>
      <c r="SX52" s="390"/>
      <c r="SY52" s="390"/>
      <c r="SZ52" s="390"/>
      <c r="TA52" s="390"/>
      <c r="TB52" s="390"/>
      <c r="TC52" s="390"/>
      <c r="TD52" s="390"/>
      <c r="TE52" s="390"/>
      <c r="TF52" s="390"/>
      <c r="TG52" s="390"/>
      <c r="TH52" s="390"/>
      <c r="TI52" s="390"/>
      <c r="TJ52" s="390"/>
      <c r="TK52" s="390"/>
      <c r="TL52" s="390"/>
      <c r="TM52" s="390"/>
      <c r="TN52" s="390"/>
      <c r="TO52" s="390"/>
      <c r="TP52" s="390"/>
      <c r="TQ52" s="390"/>
      <c r="TR52" s="390"/>
      <c r="TS52" s="390"/>
      <c r="TT52" s="390"/>
      <c r="TU52" s="390"/>
      <c r="TV52" s="390"/>
      <c r="TW52" s="390"/>
      <c r="TX52" s="390"/>
      <c r="TY52" s="390"/>
      <c r="TZ52" s="390"/>
      <c r="UA52" s="390"/>
      <c r="UB52" s="390"/>
      <c r="UC52" s="390"/>
      <c r="UD52" s="390"/>
      <c r="UE52" s="390"/>
      <c r="UF52" s="390"/>
      <c r="UG52" s="390"/>
      <c r="UH52" s="390"/>
      <c r="UI52" s="390"/>
      <c r="UJ52" s="390"/>
      <c r="UK52" s="390"/>
      <c r="UL52" s="390"/>
      <c r="UM52" s="390"/>
      <c r="UN52" s="390"/>
      <c r="UO52" s="390"/>
      <c r="UP52" s="390"/>
      <c r="UQ52" s="390"/>
      <c r="UR52" s="390"/>
      <c r="US52" s="390"/>
      <c r="UT52" s="390"/>
      <c r="UU52" s="390"/>
      <c r="UV52" s="390"/>
      <c r="UW52" s="390"/>
      <c r="UX52" s="390"/>
      <c r="UY52" s="390"/>
      <c r="UZ52" s="390"/>
      <c r="VA52" s="390"/>
      <c r="VB52" s="390"/>
      <c r="VC52" s="390"/>
      <c r="VD52" s="390"/>
      <c r="VE52" s="390"/>
      <c r="VF52" s="390"/>
      <c r="VG52" s="390"/>
      <c r="VH52" s="390"/>
      <c r="VI52" s="390"/>
      <c r="VJ52" s="390"/>
      <c r="VK52" s="390"/>
      <c r="VL52" s="390"/>
      <c r="VM52" s="390"/>
      <c r="VN52" s="390"/>
      <c r="VO52" s="390"/>
      <c r="VP52" s="390"/>
      <c r="VQ52" s="390"/>
      <c r="VR52" s="390"/>
      <c r="VS52" s="390"/>
      <c r="VT52" s="390"/>
      <c r="VU52" s="390"/>
      <c r="VV52" s="390"/>
      <c r="VW52" s="390"/>
      <c r="VX52" s="390"/>
      <c r="VY52" s="390"/>
      <c r="VZ52" s="390"/>
      <c r="WA52" s="390"/>
      <c r="WB52" s="390"/>
      <c r="WC52" s="390"/>
      <c r="WD52" s="390"/>
      <c r="WE52" s="390"/>
      <c r="WF52" s="390"/>
      <c r="WG52" s="390"/>
      <c r="WH52" s="390"/>
      <c r="WI52" s="390"/>
      <c r="WJ52" s="390"/>
      <c r="WK52" s="390"/>
      <c r="WL52" s="390"/>
      <c r="WM52" s="390"/>
      <c r="WN52" s="390"/>
      <c r="WO52" s="390"/>
      <c r="WP52" s="390"/>
      <c r="WQ52" s="390"/>
      <c r="WR52" s="390"/>
      <c r="WS52" s="390"/>
      <c r="WT52" s="390"/>
      <c r="WU52" s="390"/>
      <c r="WV52" s="390"/>
      <c r="WW52" s="390"/>
      <c r="WX52" s="390"/>
      <c r="WY52" s="390"/>
      <c r="WZ52" s="390"/>
      <c r="XA52" s="390"/>
      <c r="XB52" s="390"/>
      <c r="XC52" s="390"/>
      <c r="XD52" s="390"/>
      <c r="XE52" s="390"/>
      <c r="XF52" s="390"/>
      <c r="XG52" s="389"/>
    </row>
    <row r="53" spans="1:631" s="400" customFormat="1">
      <c r="A53" s="389"/>
      <c r="B53" s="526" t="s">
        <v>206</v>
      </c>
      <c r="C53" s="513" t="s">
        <v>261</v>
      </c>
      <c r="D53" s="513">
        <v>15</v>
      </c>
      <c r="E53" s="329">
        <f t="shared" si="17"/>
        <v>1.373790040694672E-2</v>
      </c>
      <c r="F53" s="509" t="s">
        <v>30</v>
      </c>
      <c r="G53" s="640">
        <v>146</v>
      </c>
      <c r="H53" s="510">
        <v>20</v>
      </c>
      <c r="I53" s="578">
        <v>20</v>
      </c>
      <c r="J53" s="578">
        <v>20</v>
      </c>
      <c r="K53" s="393">
        <f t="shared" si="5"/>
        <v>0</v>
      </c>
      <c r="L53" s="394">
        <f t="shared" si="1"/>
        <v>2920</v>
      </c>
      <c r="M53" s="853">
        <v>375.35980111925858</v>
      </c>
      <c r="N53" s="393">
        <v>584</v>
      </c>
      <c r="O53" s="395">
        <f t="shared" si="6"/>
        <v>3504</v>
      </c>
      <c r="P53" s="395">
        <f t="shared" si="2"/>
        <v>0</v>
      </c>
      <c r="Q53" s="395">
        <f t="shared" si="7"/>
        <v>2920</v>
      </c>
      <c r="R53" s="395"/>
      <c r="S53" s="396">
        <f t="shared" si="8"/>
        <v>3879.3598011192585</v>
      </c>
      <c r="T53" s="395">
        <f t="shared" si="9"/>
        <v>3295.3598011192585</v>
      </c>
      <c r="U53" s="827">
        <v>0</v>
      </c>
      <c r="V53" s="396">
        <f t="shared" si="10"/>
        <v>3598.6640084594233</v>
      </c>
      <c r="W53" s="395">
        <f t="shared" si="11"/>
        <v>3056.9200381440241</v>
      </c>
      <c r="X53" s="395">
        <f t="shared" si="12"/>
        <v>0</v>
      </c>
      <c r="Y53" s="397">
        <f t="shared" si="18"/>
        <v>0.8460679280110569</v>
      </c>
      <c r="Z53" s="396">
        <f t="shared" si="4"/>
        <v>2470.5183497922862</v>
      </c>
      <c r="AA53" s="398">
        <f t="shared" si="15"/>
        <v>0.68650986699086347</v>
      </c>
      <c r="AB53" s="399">
        <f t="shared" si="16"/>
        <v>0.88898962055332598</v>
      </c>
      <c r="AC53" s="398">
        <v>0.62593841697087138</v>
      </c>
      <c r="AD53" s="398">
        <v>0.68853225866795853</v>
      </c>
      <c r="AE53" s="390"/>
      <c r="AF53" s="390"/>
      <c r="AG53" s="390"/>
      <c r="AH53" s="390"/>
      <c r="AI53" s="390"/>
      <c r="AJ53" s="390"/>
      <c r="AK53" s="390"/>
      <c r="AL53" s="390"/>
      <c r="AM53" s="390"/>
      <c r="AN53" s="390"/>
      <c r="AO53" s="390"/>
      <c r="AP53" s="390"/>
      <c r="AQ53" s="390"/>
      <c r="AR53" s="390"/>
      <c r="AS53" s="390"/>
      <c r="AT53" s="390"/>
      <c r="AU53" s="390"/>
      <c r="AV53" s="390"/>
      <c r="AW53" s="390"/>
      <c r="AX53" s="390"/>
      <c r="AY53" s="390"/>
      <c r="AZ53" s="390"/>
      <c r="BA53" s="390"/>
      <c r="BB53" s="390"/>
      <c r="BC53" s="390"/>
      <c r="BD53" s="390"/>
      <c r="BE53" s="390"/>
      <c r="BF53" s="390"/>
      <c r="BG53" s="390"/>
      <c r="BH53" s="390"/>
      <c r="BI53" s="390"/>
      <c r="BJ53" s="390"/>
      <c r="BK53" s="390"/>
      <c r="BL53" s="390"/>
      <c r="BM53" s="390"/>
      <c r="BN53" s="390"/>
      <c r="BO53" s="390"/>
      <c r="BP53" s="390"/>
      <c r="BQ53" s="390"/>
      <c r="BR53" s="390"/>
      <c r="BS53" s="390"/>
      <c r="BT53" s="390"/>
      <c r="BU53" s="390"/>
      <c r="BV53" s="390"/>
      <c r="BW53" s="390"/>
      <c r="BX53" s="390"/>
      <c r="BY53" s="390"/>
      <c r="BZ53" s="390"/>
      <c r="CA53" s="390"/>
      <c r="CB53" s="390"/>
      <c r="CC53" s="390"/>
      <c r="CD53" s="390"/>
      <c r="CE53" s="390"/>
      <c r="CF53" s="390"/>
      <c r="CG53" s="390"/>
      <c r="CH53" s="390"/>
      <c r="CI53" s="390"/>
      <c r="CJ53" s="390"/>
      <c r="CK53" s="390"/>
      <c r="CL53" s="390"/>
      <c r="CM53" s="390"/>
      <c r="CN53" s="390"/>
      <c r="CO53" s="390"/>
      <c r="CP53" s="390"/>
      <c r="CQ53" s="390"/>
      <c r="CR53" s="390"/>
      <c r="CS53" s="390"/>
      <c r="CT53" s="390"/>
      <c r="CU53" s="390"/>
      <c r="CV53" s="390"/>
      <c r="CW53" s="390"/>
      <c r="CX53" s="390"/>
      <c r="CY53" s="390"/>
      <c r="CZ53" s="390"/>
      <c r="DA53" s="390"/>
      <c r="DB53" s="390"/>
      <c r="DC53" s="390"/>
      <c r="DD53" s="390"/>
      <c r="DE53" s="390"/>
      <c r="DF53" s="390"/>
      <c r="DG53" s="390"/>
      <c r="DH53" s="390"/>
      <c r="DI53" s="390"/>
      <c r="DJ53" s="390"/>
      <c r="DK53" s="390"/>
      <c r="DL53" s="390"/>
      <c r="DM53" s="390"/>
      <c r="DN53" s="390"/>
      <c r="DO53" s="390"/>
      <c r="DP53" s="390"/>
      <c r="DQ53" s="390"/>
      <c r="DR53" s="390"/>
      <c r="DS53" s="390"/>
      <c r="DT53" s="390"/>
      <c r="DU53" s="390"/>
      <c r="DV53" s="390"/>
      <c r="DW53" s="390"/>
      <c r="DX53" s="390"/>
      <c r="DY53" s="390"/>
      <c r="DZ53" s="390"/>
      <c r="EA53" s="390"/>
      <c r="EB53" s="390"/>
      <c r="EC53" s="390"/>
      <c r="ED53" s="390"/>
      <c r="EE53" s="390"/>
      <c r="EF53" s="390"/>
      <c r="EG53" s="390"/>
      <c r="EH53" s="390"/>
      <c r="EI53" s="390"/>
      <c r="EJ53" s="390"/>
      <c r="EK53" s="390"/>
      <c r="EL53" s="390"/>
      <c r="EM53" s="390"/>
      <c r="EN53" s="390"/>
      <c r="EO53" s="390"/>
      <c r="EP53" s="390"/>
      <c r="EQ53" s="390"/>
      <c r="ER53" s="390"/>
      <c r="ES53" s="390"/>
      <c r="ET53" s="390"/>
      <c r="EU53" s="390"/>
      <c r="EV53" s="390"/>
      <c r="EW53" s="390"/>
      <c r="EX53" s="390"/>
      <c r="EY53" s="390"/>
      <c r="EZ53" s="390"/>
      <c r="FA53" s="390"/>
      <c r="FB53" s="390"/>
      <c r="FC53" s="390"/>
      <c r="FD53" s="390"/>
      <c r="FE53" s="390"/>
      <c r="FF53" s="390"/>
      <c r="FG53" s="390"/>
      <c r="FH53" s="390"/>
      <c r="FI53" s="390"/>
      <c r="FJ53" s="390"/>
      <c r="FK53" s="390"/>
      <c r="FL53" s="390"/>
      <c r="FM53" s="390"/>
      <c r="FN53" s="390"/>
      <c r="FO53" s="390"/>
      <c r="FP53" s="390"/>
      <c r="FQ53" s="390"/>
      <c r="FR53" s="390"/>
      <c r="FS53" s="390"/>
      <c r="FT53" s="390"/>
      <c r="FU53" s="390"/>
      <c r="FV53" s="390"/>
      <c r="FW53" s="390"/>
      <c r="FX53" s="390"/>
      <c r="FY53" s="390"/>
      <c r="FZ53" s="390"/>
      <c r="GA53" s="390"/>
      <c r="GB53" s="390"/>
      <c r="GC53" s="390"/>
      <c r="GD53" s="390"/>
      <c r="GE53" s="390"/>
      <c r="GF53" s="390"/>
      <c r="GG53" s="390"/>
      <c r="GH53" s="390"/>
      <c r="GI53" s="390"/>
      <c r="GJ53" s="390"/>
      <c r="GK53" s="390"/>
      <c r="GL53" s="390"/>
      <c r="GM53" s="390"/>
      <c r="GN53" s="390"/>
      <c r="GO53" s="390"/>
      <c r="GP53" s="390"/>
      <c r="GQ53" s="390"/>
      <c r="GR53" s="390"/>
      <c r="GS53" s="390"/>
      <c r="GT53" s="390"/>
      <c r="GU53" s="390"/>
      <c r="GV53" s="390"/>
      <c r="GW53" s="390"/>
      <c r="GX53" s="390"/>
      <c r="GY53" s="390"/>
      <c r="GZ53" s="390"/>
      <c r="HA53" s="390"/>
      <c r="HB53" s="390"/>
      <c r="HC53" s="390"/>
      <c r="HD53" s="390"/>
      <c r="HE53" s="390"/>
      <c r="HF53" s="390"/>
      <c r="HG53" s="390"/>
      <c r="HH53" s="390"/>
      <c r="HI53" s="390"/>
      <c r="HJ53" s="390"/>
      <c r="HK53" s="390"/>
      <c r="HL53" s="390"/>
      <c r="HM53" s="390"/>
      <c r="HN53" s="390"/>
      <c r="HO53" s="390"/>
      <c r="HP53" s="390"/>
      <c r="HQ53" s="390"/>
      <c r="HR53" s="390"/>
      <c r="HS53" s="390"/>
      <c r="HT53" s="390"/>
      <c r="HU53" s="390"/>
      <c r="HV53" s="390"/>
      <c r="HW53" s="390"/>
      <c r="HX53" s="390"/>
      <c r="HY53" s="390"/>
      <c r="HZ53" s="390"/>
      <c r="IA53" s="390"/>
      <c r="IB53" s="390"/>
      <c r="IC53" s="390"/>
      <c r="ID53" s="390"/>
      <c r="IE53" s="390"/>
      <c r="IF53" s="390"/>
      <c r="IG53" s="390"/>
      <c r="IH53" s="390"/>
      <c r="II53" s="390"/>
      <c r="IJ53" s="390"/>
      <c r="IK53" s="390"/>
      <c r="IL53" s="390"/>
      <c r="IM53" s="390"/>
      <c r="IN53" s="390"/>
      <c r="IO53" s="390"/>
      <c r="IP53" s="390"/>
      <c r="IQ53" s="390"/>
      <c r="IR53" s="390"/>
      <c r="IS53" s="390"/>
      <c r="IT53" s="390"/>
      <c r="IU53" s="390"/>
      <c r="IV53" s="390"/>
      <c r="IW53" s="390"/>
      <c r="IX53" s="390"/>
      <c r="IY53" s="390"/>
      <c r="IZ53" s="390"/>
      <c r="JA53" s="390"/>
      <c r="JB53" s="390"/>
      <c r="JC53" s="390"/>
      <c r="JD53" s="390"/>
      <c r="JE53" s="390"/>
      <c r="JF53" s="390"/>
      <c r="JG53" s="390"/>
      <c r="JH53" s="390"/>
      <c r="JI53" s="390"/>
      <c r="JJ53" s="390"/>
      <c r="JK53" s="390"/>
      <c r="JL53" s="390"/>
      <c r="JM53" s="390"/>
      <c r="JN53" s="390"/>
      <c r="JO53" s="390"/>
      <c r="JP53" s="390"/>
      <c r="JQ53" s="390"/>
      <c r="JR53" s="390"/>
      <c r="JS53" s="390"/>
      <c r="JT53" s="390"/>
      <c r="JU53" s="390"/>
      <c r="JV53" s="390"/>
      <c r="JW53" s="390"/>
      <c r="JX53" s="390"/>
      <c r="JY53" s="390"/>
      <c r="JZ53" s="390"/>
      <c r="KA53" s="390"/>
      <c r="KB53" s="390"/>
      <c r="KC53" s="390"/>
      <c r="KD53" s="390"/>
      <c r="KE53" s="390"/>
      <c r="KF53" s="390"/>
      <c r="KG53" s="390"/>
      <c r="KH53" s="390"/>
      <c r="KI53" s="390"/>
      <c r="KJ53" s="390"/>
      <c r="KK53" s="390"/>
      <c r="KL53" s="390"/>
      <c r="KM53" s="390"/>
      <c r="KN53" s="390"/>
      <c r="KO53" s="390"/>
      <c r="KP53" s="390"/>
      <c r="KQ53" s="390"/>
      <c r="KR53" s="390"/>
      <c r="KS53" s="390"/>
      <c r="KT53" s="390"/>
      <c r="KU53" s="390"/>
      <c r="KV53" s="390"/>
      <c r="KW53" s="390"/>
      <c r="KX53" s="390"/>
      <c r="KY53" s="390"/>
      <c r="KZ53" s="390"/>
      <c r="LA53" s="390"/>
      <c r="LB53" s="390"/>
      <c r="LC53" s="390"/>
      <c r="LD53" s="390"/>
      <c r="LE53" s="390"/>
      <c r="LF53" s="390"/>
      <c r="LG53" s="390"/>
      <c r="LH53" s="390"/>
      <c r="LI53" s="390"/>
      <c r="LJ53" s="390"/>
      <c r="LK53" s="390"/>
      <c r="LL53" s="390"/>
      <c r="LM53" s="390"/>
      <c r="LN53" s="390"/>
      <c r="LO53" s="390"/>
      <c r="LP53" s="390"/>
      <c r="LQ53" s="390"/>
      <c r="LR53" s="390"/>
      <c r="LS53" s="390"/>
      <c r="LT53" s="390"/>
      <c r="LU53" s="390"/>
      <c r="LV53" s="390"/>
      <c r="LW53" s="390"/>
      <c r="LX53" s="390"/>
      <c r="LY53" s="390"/>
      <c r="LZ53" s="390"/>
      <c r="MA53" s="390"/>
      <c r="MB53" s="390"/>
      <c r="MC53" s="390"/>
      <c r="MD53" s="390"/>
      <c r="ME53" s="390"/>
      <c r="MF53" s="390"/>
      <c r="MG53" s="390"/>
      <c r="MH53" s="390"/>
      <c r="MI53" s="390"/>
      <c r="MJ53" s="390"/>
      <c r="MK53" s="390"/>
      <c r="ML53" s="390"/>
      <c r="MM53" s="390"/>
      <c r="MN53" s="390"/>
      <c r="MO53" s="390"/>
      <c r="MP53" s="390"/>
      <c r="MQ53" s="390"/>
      <c r="MR53" s="390"/>
      <c r="MS53" s="390"/>
      <c r="MT53" s="390"/>
      <c r="MU53" s="390"/>
      <c r="MV53" s="390"/>
      <c r="MW53" s="390"/>
      <c r="MX53" s="390"/>
      <c r="MY53" s="390"/>
      <c r="MZ53" s="390"/>
      <c r="NA53" s="390"/>
      <c r="NB53" s="390"/>
      <c r="NC53" s="390"/>
      <c r="ND53" s="390"/>
      <c r="NE53" s="390"/>
      <c r="NF53" s="390"/>
      <c r="NG53" s="390"/>
      <c r="NH53" s="390"/>
      <c r="NI53" s="390"/>
      <c r="NJ53" s="390"/>
      <c r="NK53" s="390"/>
      <c r="NL53" s="390"/>
      <c r="NM53" s="390"/>
      <c r="NN53" s="390"/>
      <c r="NO53" s="390"/>
      <c r="NP53" s="390"/>
      <c r="NQ53" s="390"/>
      <c r="NR53" s="390"/>
      <c r="NS53" s="390"/>
      <c r="NT53" s="390"/>
      <c r="NU53" s="390"/>
      <c r="NV53" s="390"/>
      <c r="NW53" s="390"/>
      <c r="NX53" s="390"/>
      <c r="NY53" s="390"/>
      <c r="NZ53" s="390"/>
      <c r="OA53" s="390"/>
      <c r="OB53" s="390"/>
      <c r="OC53" s="390"/>
      <c r="OD53" s="390"/>
      <c r="OE53" s="390"/>
      <c r="OF53" s="390"/>
      <c r="OG53" s="390"/>
      <c r="OH53" s="390"/>
      <c r="OI53" s="390"/>
      <c r="OJ53" s="390"/>
      <c r="OK53" s="390"/>
      <c r="OL53" s="390"/>
      <c r="OM53" s="390"/>
      <c r="ON53" s="390"/>
      <c r="OO53" s="390"/>
      <c r="OP53" s="390"/>
      <c r="OQ53" s="390"/>
      <c r="OR53" s="390"/>
      <c r="OS53" s="390"/>
      <c r="OT53" s="390"/>
      <c r="OU53" s="390"/>
      <c r="OV53" s="390"/>
      <c r="OW53" s="390"/>
      <c r="OX53" s="390"/>
      <c r="OY53" s="390"/>
      <c r="OZ53" s="390"/>
      <c r="PA53" s="390"/>
      <c r="PB53" s="390"/>
      <c r="PC53" s="390"/>
      <c r="PD53" s="390"/>
      <c r="PE53" s="390"/>
      <c r="PF53" s="390"/>
      <c r="PG53" s="390"/>
      <c r="PH53" s="390"/>
      <c r="PI53" s="390"/>
      <c r="PJ53" s="390"/>
      <c r="PK53" s="390"/>
      <c r="PL53" s="390"/>
      <c r="PM53" s="390"/>
      <c r="PN53" s="390"/>
      <c r="PO53" s="390"/>
      <c r="PP53" s="390"/>
      <c r="PQ53" s="390"/>
      <c r="PR53" s="390"/>
      <c r="PS53" s="390"/>
      <c r="PT53" s="390"/>
      <c r="PU53" s="390"/>
      <c r="PV53" s="390"/>
      <c r="PW53" s="390"/>
      <c r="PX53" s="390"/>
      <c r="PY53" s="390"/>
      <c r="PZ53" s="390"/>
      <c r="QA53" s="390"/>
      <c r="QB53" s="390"/>
      <c r="QC53" s="390"/>
      <c r="QD53" s="390"/>
      <c r="QE53" s="390"/>
      <c r="QF53" s="390"/>
      <c r="QG53" s="390"/>
      <c r="QH53" s="390"/>
      <c r="QI53" s="390"/>
      <c r="QJ53" s="390"/>
      <c r="QK53" s="390"/>
      <c r="QL53" s="390"/>
      <c r="QM53" s="390"/>
      <c r="QN53" s="390"/>
      <c r="QO53" s="390"/>
      <c r="QP53" s="390"/>
      <c r="QQ53" s="390"/>
      <c r="QR53" s="390"/>
      <c r="QS53" s="390"/>
      <c r="QT53" s="390"/>
      <c r="QU53" s="390"/>
      <c r="QV53" s="390"/>
      <c r="QW53" s="390"/>
      <c r="QX53" s="390"/>
      <c r="QY53" s="390"/>
      <c r="QZ53" s="390"/>
      <c r="RA53" s="390"/>
      <c r="RB53" s="390"/>
      <c r="RC53" s="390"/>
      <c r="RD53" s="390"/>
      <c r="RE53" s="390"/>
      <c r="RF53" s="390"/>
      <c r="RG53" s="390"/>
      <c r="RH53" s="390"/>
      <c r="RI53" s="390"/>
      <c r="RJ53" s="390"/>
      <c r="RK53" s="390"/>
      <c r="RL53" s="390"/>
      <c r="RM53" s="390"/>
      <c r="RN53" s="390"/>
      <c r="RO53" s="390"/>
      <c r="RP53" s="390"/>
      <c r="RQ53" s="390"/>
      <c r="RR53" s="390"/>
      <c r="RS53" s="390"/>
      <c r="RT53" s="390"/>
      <c r="RU53" s="390"/>
      <c r="RV53" s="390"/>
      <c r="RW53" s="390"/>
      <c r="RX53" s="390"/>
      <c r="RY53" s="390"/>
      <c r="RZ53" s="390"/>
      <c r="SA53" s="390"/>
      <c r="SB53" s="390"/>
      <c r="SC53" s="390"/>
      <c r="SD53" s="390"/>
      <c r="SE53" s="390"/>
      <c r="SF53" s="390"/>
      <c r="SG53" s="390"/>
      <c r="SH53" s="390"/>
      <c r="SI53" s="390"/>
      <c r="SJ53" s="390"/>
      <c r="SK53" s="390"/>
      <c r="SL53" s="390"/>
      <c r="SM53" s="390"/>
      <c r="SN53" s="390"/>
      <c r="SO53" s="390"/>
      <c r="SP53" s="390"/>
      <c r="SQ53" s="390"/>
      <c r="SR53" s="390"/>
      <c r="SS53" s="390"/>
      <c r="ST53" s="390"/>
      <c r="SU53" s="390"/>
      <c r="SV53" s="390"/>
      <c r="SW53" s="390"/>
      <c r="SX53" s="390"/>
      <c r="SY53" s="390"/>
      <c r="SZ53" s="390"/>
      <c r="TA53" s="390"/>
      <c r="TB53" s="390"/>
      <c r="TC53" s="390"/>
      <c r="TD53" s="390"/>
      <c r="TE53" s="390"/>
      <c r="TF53" s="390"/>
      <c r="TG53" s="390"/>
      <c r="TH53" s="390"/>
      <c r="TI53" s="390"/>
      <c r="TJ53" s="390"/>
      <c r="TK53" s="390"/>
      <c r="TL53" s="390"/>
      <c r="TM53" s="390"/>
      <c r="TN53" s="390"/>
      <c r="TO53" s="390"/>
      <c r="TP53" s="390"/>
      <c r="TQ53" s="390"/>
      <c r="TR53" s="390"/>
      <c r="TS53" s="390"/>
      <c r="TT53" s="390"/>
      <c r="TU53" s="390"/>
      <c r="TV53" s="390"/>
      <c r="TW53" s="390"/>
      <c r="TX53" s="390"/>
      <c r="TY53" s="390"/>
      <c r="TZ53" s="390"/>
      <c r="UA53" s="390"/>
      <c r="UB53" s="390"/>
      <c r="UC53" s="390"/>
      <c r="UD53" s="390"/>
      <c r="UE53" s="390"/>
      <c r="UF53" s="390"/>
      <c r="UG53" s="390"/>
      <c r="UH53" s="390"/>
      <c r="UI53" s="390"/>
      <c r="UJ53" s="390"/>
      <c r="UK53" s="390"/>
      <c r="UL53" s="390"/>
      <c r="UM53" s="390"/>
      <c r="UN53" s="390"/>
      <c r="UO53" s="390"/>
      <c r="UP53" s="390"/>
      <c r="UQ53" s="390"/>
      <c r="UR53" s="390"/>
      <c r="US53" s="390"/>
      <c r="UT53" s="390"/>
      <c r="UU53" s="390"/>
      <c r="UV53" s="390"/>
      <c r="UW53" s="390"/>
      <c r="UX53" s="390"/>
      <c r="UY53" s="390"/>
      <c r="UZ53" s="390"/>
      <c r="VA53" s="390"/>
      <c r="VB53" s="390"/>
      <c r="VC53" s="390"/>
      <c r="VD53" s="390"/>
      <c r="VE53" s="390"/>
      <c r="VF53" s="390"/>
      <c r="VG53" s="390"/>
      <c r="VH53" s="390"/>
      <c r="VI53" s="390"/>
      <c r="VJ53" s="390"/>
      <c r="VK53" s="390"/>
      <c r="VL53" s="390"/>
      <c r="VM53" s="390"/>
      <c r="VN53" s="390"/>
      <c r="VO53" s="390"/>
      <c r="VP53" s="390"/>
      <c r="VQ53" s="390"/>
      <c r="VR53" s="390"/>
      <c r="VS53" s="390"/>
      <c r="VT53" s="390"/>
      <c r="VU53" s="390"/>
      <c r="VV53" s="390"/>
      <c r="VW53" s="390"/>
      <c r="VX53" s="390"/>
      <c r="VY53" s="390"/>
      <c r="VZ53" s="390"/>
      <c r="WA53" s="390"/>
      <c r="WB53" s="390"/>
      <c r="WC53" s="390"/>
      <c r="WD53" s="390"/>
      <c r="WE53" s="390"/>
      <c r="WF53" s="390"/>
      <c r="WG53" s="390"/>
      <c r="WH53" s="390"/>
      <c r="WI53" s="390"/>
      <c r="WJ53" s="390"/>
      <c r="WK53" s="390"/>
      <c r="WL53" s="390"/>
      <c r="WM53" s="390"/>
      <c r="WN53" s="390"/>
      <c r="WO53" s="390"/>
      <c r="WP53" s="390"/>
      <c r="WQ53" s="390"/>
      <c r="WR53" s="390"/>
      <c r="WS53" s="390"/>
      <c r="WT53" s="390"/>
      <c r="WU53" s="390"/>
      <c r="WV53" s="390"/>
      <c r="WW53" s="390"/>
      <c r="WX53" s="390"/>
      <c r="WY53" s="390"/>
      <c r="WZ53" s="390"/>
      <c r="XA53" s="390"/>
      <c r="XB53" s="390"/>
      <c r="XC53" s="390"/>
      <c r="XD53" s="390"/>
      <c r="XE53" s="390"/>
      <c r="XF53" s="390"/>
      <c r="XG53" s="389"/>
    </row>
    <row r="54" spans="1:631" s="400" customFormat="1">
      <c r="A54" s="389"/>
      <c r="B54" s="526" t="s">
        <v>206</v>
      </c>
      <c r="C54" s="513" t="s">
        <v>262</v>
      </c>
      <c r="D54" s="513">
        <v>15</v>
      </c>
      <c r="E54" s="329">
        <f t="shared" si="17"/>
        <v>6.2102837456060513E-3</v>
      </c>
      <c r="F54" s="509" t="s">
        <v>30</v>
      </c>
      <c r="G54" s="640">
        <v>66</v>
      </c>
      <c r="H54" s="510">
        <v>20</v>
      </c>
      <c r="I54" s="578">
        <v>20</v>
      </c>
      <c r="J54" s="578">
        <v>20</v>
      </c>
      <c r="K54" s="393">
        <f t="shared" si="5"/>
        <v>0</v>
      </c>
      <c r="L54" s="394">
        <f t="shared" si="1"/>
        <v>1320</v>
      </c>
      <c r="M54" s="853">
        <v>169.68319776624017</v>
      </c>
      <c r="N54" s="393">
        <v>264</v>
      </c>
      <c r="O54" s="395">
        <f t="shared" si="6"/>
        <v>1584</v>
      </c>
      <c r="P54" s="395">
        <f t="shared" si="2"/>
        <v>0</v>
      </c>
      <c r="Q54" s="395">
        <f t="shared" si="7"/>
        <v>1320</v>
      </c>
      <c r="R54" s="395"/>
      <c r="S54" s="396">
        <f t="shared" si="8"/>
        <v>1753.6831977662403</v>
      </c>
      <c r="T54" s="395">
        <f t="shared" si="9"/>
        <v>1489.6831977662403</v>
      </c>
      <c r="U54" s="827">
        <v>0</v>
      </c>
      <c r="V54" s="396">
        <f t="shared" si="10"/>
        <v>1626.7933188926161</v>
      </c>
      <c r="W54" s="395">
        <f t="shared" si="11"/>
        <v>1381.8953597089426</v>
      </c>
      <c r="X54" s="395">
        <f t="shared" si="12"/>
        <v>0</v>
      </c>
      <c r="Y54" s="397">
        <f t="shared" si="18"/>
        <v>0.8460679280110569</v>
      </c>
      <c r="Z54" s="396">
        <f t="shared" si="4"/>
        <v>1116.8096649745951</v>
      </c>
      <c r="AA54" s="398">
        <f t="shared" si="15"/>
        <v>0.68650986699086336</v>
      </c>
      <c r="AB54" s="399">
        <f t="shared" si="16"/>
        <v>0.88898962055332598</v>
      </c>
      <c r="AC54" s="398">
        <v>0.62593841697087138</v>
      </c>
      <c r="AD54" s="398">
        <v>0.68853225866795853</v>
      </c>
      <c r="AE54" s="390"/>
      <c r="AF54" s="390"/>
      <c r="AG54" s="390"/>
      <c r="AH54" s="390"/>
      <c r="AI54" s="390"/>
      <c r="AJ54" s="390"/>
      <c r="AK54" s="390"/>
      <c r="AL54" s="390"/>
      <c r="AM54" s="390"/>
      <c r="AN54" s="390"/>
      <c r="AO54" s="390"/>
      <c r="AP54" s="390"/>
      <c r="AQ54" s="390"/>
      <c r="AR54" s="390"/>
      <c r="AS54" s="390"/>
      <c r="AT54" s="390"/>
      <c r="AU54" s="390"/>
      <c r="AV54" s="390"/>
      <c r="AW54" s="390"/>
      <c r="AX54" s="390"/>
      <c r="AY54" s="390"/>
      <c r="AZ54" s="390"/>
      <c r="BA54" s="390"/>
      <c r="BB54" s="390"/>
      <c r="BC54" s="390"/>
      <c r="BD54" s="390"/>
      <c r="BE54" s="390"/>
      <c r="BF54" s="390"/>
      <c r="BG54" s="390"/>
      <c r="BH54" s="390"/>
      <c r="BI54" s="390"/>
      <c r="BJ54" s="390"/>
      <c r="BK54" s="390"/>
      <c r="BL54" s="390"/>
      <c r="BM54" s="390"/>
      <c r="BN54" s="390"/>
      <c r="BO54" s="390"/>
      <c r="BP54" s="390"/>
      <c r="BQ54" s="390"/>
      <c r="BR54" s="390"/>
      <c r="BS54" s="390"/>
      <c r="BT54" s="390"/>
      <c r="BU54" s="390"/>
      <c r="BV54" s="390"/>
      <c r="BW54" s="390"/>
      <c r="BX54" s="390"/>
      <c r="BY54" s="390"/>
      <c r="BZ54" s="390"/>
      <c r="CA54" s="390"/>
      <c r="CB54" s="390"/>
      <c r="CC54" s="390"/>
      <c r="CD54" s="390"/>
      <c r="CE54" s="390"/>
      <c r="CF54" s="390"/>
      <c r="CG54" s="390"/>
      <c r="CH54" s="390"/>
      <c r="CI54" s="390"/>
      <c r="CJ54" s="390"/>
      <c r="CK54" s="390"/>
      <c r="CL54" s="390"/>
      <c r="CM54" s="390"/>
      <c r="CN54" s="390"/>
      <c r="CO54" s="390"/>
      <c r="CP54" s="390"/>
      <c r="CQ54" s="390"/>
      <c r="CR54" s="390"/>
      <c r="CS54" s="390"/>
      <c r="CT54" s="390"/>
      <c r="CU54" s="390"/>
      <c r="CV54" s="390"/>
      <c r="CW54" s="390"/>
      <c r="CX54" s="390"/>
      <c r="CY54" s="390"/>
      <c r="CZ54" s="390"/>
      <c r="DA54" s="390"/>
      <c r="DB54" s="390"/>
      <c r="DC54" s="390"/>
      <c r="DD54" s="390"/>
      <c r="DE54" s="390"/>
      <c r="DF54" s="390"/>
      <c r="DG54" s="390"/>
      <c r="DH54" s="390"/>
      <c r="DI54" s="390"/>
      <c r="DJ54" s="390"/>
      <c r="DK54" s="390"/>
      <c r="DL54" s="390"/>
      <c r="DM54" s="390"/>
      <c r="DN54" s="390"/>
      <c r="DO54" s="390"/>
      <c r="DP54" s="390"/>
      <c r="DQ54" s="390"/>
      <c r="DR54" s="390"/>
      <c r="DS54" s="390"/>
      <c r="DT54" s="390"/>
      <c r="DU54" s="390"/>
      <c r="DV54" s="390"/>
      <c r="DW54" s="390"/>
      <c r="DX54" s="390"/>
      <c r="DY54" s="390"/>
      <c r="DZ54" s="390"/>
      <c r="EA54" s="390"/>
      <c r="EB54" s="390"/>
      <c r="EC54" s="390"/>
      <c r="ED54" s="390"/>
      <c r="EE54" s="390"/>
      <c r="EF54" s="390"/>
      <c r="EG54" s="390"/>
      <c r="EH54" s="390"/>
      <c r="EI54" s="390"/>
      <c r="EJ54" s="390"/>
      <c r="EK54" s="390"/>
      <c r="EL54" s="390"/>
      <c r="EM54" s="390"/>
      <c r="EN54" s="390"/>
      <c r="EO54" s="390"/>
      <c r="EP54" s="390"/>
      <c r="EQ54" s="390"/>
      <c r="ER54" s="390"/>
      <c r="ES54" s="390"/>
      <c r="ET54" s="390"/>
      <c r="EU54" s="390"/>
      <c r="EV54" s="390"/>
      <c r="EW54" s="390"/>
      <c r="EX54" s="390"/>
      <c r="EY54" s="390"/>
      <c r="EZ54" s="390"/>
      <c r="FA54" s="390"/>
      <c r="FB54" s="390"/>
      <c r="FC54" s="390"/>
      <c r="FD54" s="390"/>
      <c r="FE54" s="390"/>
      <c r="FF54" s="390"/>
      <c r="FG54" s="390"/>
      <c r="FH54" s="390"/>
      <c r="FI54" s="390"/>
      <c r="FJ54" s="390"/>
      <c r="FK54" s="390"/>
      <c r="FL54" s="390"/>
      <c r="FM54" s="390"/>
      <c r="FN54" s="390"/>
      <c r="FO54" s="390"/>
      <c r="FP54" s="390"/>
      <c r="FQ54" s="390"/>
      <c r="FR54" s="390"/>
      <c r="FS54" s="390"/>
      <c r="FT54" s="390"/>
      <c r="FU54" s="390"/>
      <c r="FV54" s="390"/>
      <c r="FW54" s="390"/>
      <c r="FX54" s="390"/>
      <c r="FY54" s="390"/>
      <c r="FZ54" s="390"/>
      <c r="GA54" s="390"/>
      <c r="GB54" s="390"/>
      <c r="GC54" s="390"/>
      <c r="GD54" s="390"/>
      <c r="GE54" s="390"/>
      <c r="GF54" s="390"/>
      <c r="GG54" s="390"/>
      <c r="GH54" s="390"/>
      <c r="GI54" s="390"/>
      <c r="GJ54" s="390"/>
      <c r="GK54" s="390"/>
      <c r="GL54" s="390"/>
      <c r="GM54" s="390"/>
      <c r="GN54" s="390"/>
      <c r="GO54" s="390"/>
      <c r="GP54" s="390"/>
      <c r="GQ54" s="390"/>
      <c r="GR54" s="390"/>
      <c r="GS54" s="390"/>
      <c r="GT54" s="390"/>
      <c r="GU54" s="390"/>
      <c r="GV54" s="390"/>
      <c r="GW54" s="390"/>
      <c r="GX54" s="390"/>
      <c r="GY54" s="390"/>
      <c r="GZ54" s="390"/>
      <c r="HA54" s="390"/>
      <c r="HB54" s="390"/>
      <c r="HC54" s="390"/>
      <c r="HD54" s="390"/>
      <c r="HE54" s="390"/>
      <c r="HF54" s="390"/>
      <c r="HG54" s="390"/>
      <c r="HH54" s="390"/>
      <c r="HI54" s="390"/>
      <c r="HJ54" s="390"/>
      <c r="HK54" s="390"/>
      <c r="HL54" s="390"/>
      <c r="HM54" s="390"/>
      <c r="HN54" s="390"/>
      <c r="HO54" s="390"/>
      <c r="HP54" s="390"/>
      <c r="HQ54" s="390"/>
      <c r="HR54" s="390"/>
      <c r="HS54" s="390"/>
      <c r="HT54" s="390"/>
      <c r="HU54" s="390"/>
      <c r="HV54" s="390"/>
      <c r="HW54" s="390"/>
      <c r="HX54" s="390"/>
      <c r="HY54" s="390"/>
      <c r="HZ54" s="390"/>
      <c r="IA54" s="390"/>
      <c r="IB54" s="390"/>
      <c r="IC54" s="390"/>
      <c r="ID54" s="390"/>
      <c r="IE54" s="390"/>
      <c r="IF54" s="390"/>
      <c r="IG54" s="390"/>
      <c r="IH54" s="390"/>
      <c r="II54" s="390"/>
      <c r="IJ54" s="390"/>
      <c r="IK54" s="390"/>
      <c r="IL54" s="390"/>
      <c r="IM54" s="390"/>
      <c r="IN54" s="390"/>
      <c r="IO54" s="390"/>
      <c r="IP54" s="390"/>
      <c r="IQ54" s="390"/>
      <c r="IR54" s="390"/>
      <c r="IS54" s="390"/>
      <c r="IT54" s="390"/>
      <c r="IU54" s="390"/>
      <c r="IV54" s="390"/>
      <c r="IW54" s="390"/>
      <c r="IX54" s="390"/>
      <c r="IY54" s="390"/>
      <c r="IZ54" s="390"/>
      <c r="JA54" s="390"/>
      <c r="JB54" s="390"/>
      <c r="JC54" s="390"/>
      <c r="JD54" s="390"/>
      <c r="JE54" s="390"/>
      <c r="JF54" s="390"/>
      <c r="JG54" s="390"/>
      <c r="JH54" s="390"/>
      <c r="JI54" s="390"/>
      <c r="JJ54" s="390"/>
      <c r="JK54" s="390"/>
      <c r="JL54" s="390"/>
      <c r="JM54" s="390"/>
      <c r="JN54" s="390"/>
      <c r="JO54" s="390"/>
      <c r="JP54" s="390"/>
      <c r="JQ54" s="390"/>
      <c r="JR54" s="390"/>
      <c r="JS54" s="390"/>
      <c r="JT54" s="390"/>
      <c r="JU54" s="390"/>
      <c r="JV54" s="390"/>
      <c r="JW54" s="390"/>
      <c r="JX54" s="390"/>
      <c r="JY54" s="390"/>
      <c r="JZ54" s="390"/>
      <c r="KA54" s="390"/>
      <c r="KB54" s="390"/>
      <c r="KC54" s="390"/>
      <c r="KD54" s="390"/>
      <c r="KE54" s="390"/>
      <c r="KF54" s="390"/>
      <c r="KG54" s="390"/>
      <c r="KH54" s="390"/>
      <c r="KI54" s="390"/>
      <c r="KJ54" s="390"/>
      <c r="KK54" s="390"/>
      <c r="KL54" s="390"/>
      <c r="KM54" s="390"/>
      <c r="KN54" s="390"/>
      <c r="KO54" s="390"/>
      <c r="KP54" s="390"/>
      <c r="KQ54" s="390"/>
      <c r="KR54" s="390"/>
      <c r="KS54" s="390"/>
      <c r="KT54" s="390"/>
      <c r="KU54" s="390"/>
      <c r="KV54" s="390"/>
      <c r="KW54" s="390"/>
      <c r="KX54" s="390"/>
      <c r="KY54" s="390"/>
      <c r="KZ54" s="390"/>
      <c r="LA54" s="390"/>
      <c r="LB54" s="390"/>
      <c r="LC54" s="390"/>
      <c r="LD54" s="390"/>
      <c r="LE54" s="390"/>
      <c r="LF54" s="390"/>
      <c r="LG54" s="390"/>
      <c r="LH54" s="390"/>
      <c r="LI54" s="390"/>
      <c r="LJ54" s="390"/>
      <c r="LK54" s="390"/>
      <c r="LL54" s="390"/>
      <c r="LM54" s="390"/>
      <c r="LN54" s="390"/>
      <c r="LO54" s="390"/>
      <c r="LP54" s="390"/>
      <c r="LQ54" s="390"/>
      <c r="LR54" s="390"/>
      <c r="LS54" s="390"/>
      <c r="LT54" s="390"/>
      <c r="LU54" s="390"/>
      <c r="LV54" s="390"/>
      <c r="LW54" s="390"/>
      <c r="LX54" s="390"/>
      <c r="LY54" s="390"/>
      <c r="LZ54" s="390"/>
      <c r="MA54" s="390"/>
      <c r="MB54" s="390"/>
      <c r="MC54" s="390"/>
      <c r="MD54" s="390"/>
      <c r="ME54" s="390"/>
      <c r="MF54" s="390"/>
      <c r="MG54" s="390"/>
      <c r="MH54" s="390"/>
      <c r="MI54" s="390"/>
      <c r="MJ54" s="390"/>
      <c r="MK54" s="390"/>
      <c r="ML54" s="390"/>
      <c r="MM54" s="390"/>
      <c r="MN54" s="390"/>
      <c r="MO54" s="390"/>
      <c r="MP54" s="390"/>
      <c r="MQ54" s="390"/>
      <c r="MR54" s="390"/>
      <c r="MS54" s="390"/>
      <c r="MT54" s="390"/>
      <c r="MU54" s="390"/>
      <c r="MV54" s="390"/>
      <c r="MW54" s="390"/>
      <c r="MX54" s="390"/>
      <c r="MY54" s="390"/>
      <c r="MZ54" s="390"/>
      <c r="NA54" s="390"/>
      <c r="NB54" s="390"/>
      <c r="NC54" s="390"/>
      <c r="ND54" s="390"/>
      <c r="NE54" s="390"/>
      <c r="NF54" s="390"/>
      <c r="NG54" s="390"/>
      <c r="NH54" s="390"/>
      <c r="NI54" s="390"/>
      <c r="NJ54" s="390"/>
      <c r="NK54" s="390"/>
      <c r="NL54" s="390"/>
      <c r="NM54" s="390"/>
      <c r="NN54" s="390"/>
      <c r="NO54" s="390"/>
      <c r="NP54" s="390"/>
      <c r="NQ54" s="390"/>
      <c r="NR54" s="390"/>
      <c r="NS54" s="390"/>
      <c r="NT54" s="390"/>
      <c r="NU54" s="390"/>
      <c r="NV54" s="390"/>
      <c r="NW54" s="390"/>
      <c r="NX54" s="390"/>
      <c r="NY54" s="390"/>
      <c r="NZ54" s="390"/>
      <c r="OA54" s="390"/>
      <c r="OB54" s="390"/>
      <c r="OC54" s="390"/>
      <c r="OD54" s="390"/>
      <c r="OE54" s="390"/>
      <c r="OF54" s="390"/>
      <c r="OG54" s="390"/>
      <c r="OH54" s="390"/>
      <c r="OI54" s="390"/>
      <c r="OJ54" s="390"/>
      <c r="OK54" s="390"/>
      <c r="OL54" s="390"/>
      <c r="OM54" s="390"/>
      <c r="ON54" s="390"/>
      <c r="OO54" s="390"/>
      <c r="OP54" s="390"/>
      <c r="OQ54" s="390"/>
      <c r="OR54" s="390"/>
      <c r="OS54" s="390"/>
      <c r="OT54" s="390"/>
      <c r="OU54" s="390"/>
      <c r="OV54" s="390"/>
      <c r="OW54" s="390"/>
      <c r="OX54" s="390"/>
      <c r="OY54" s="390"/>
      <c r="OZ54" s="390"/>
      <c r="PA54" s="390"/>
      <c r="PB54" s="390"/>
      <c r="PC54" s="390"/>
      <c r="PD54" s="390"/>
      <c r="PE54" s="390"/>
      <c r="PF54" s="390"/>
      <c r="PG54" s="390"/>
      <c r="PH54" s="390"/>
      <c r="PI54" s="390"/>
      <c r="PJ54" s="390"/>
      <c r="PK54" s="390"/>
      <c r="PL54" s="390"/>
      <c r="PM54" s="390"/>
      <c r="PN54" s="390"/>
      <c r="PO54" s="390"/>
      <c r="PP54" s="390"/>
      <c r="PQ54" s="390"/>
      <c r="PR54" s="390"/>
      <c r="PS54" s="390"/>
      <c r="PT54" s="390"/>
      <c r="PU54" s="390"/>
      <c r="PV54" s="390"/>
      <c r="PW54" s="390"/>
      <c r="PX54" s="390"/>
      <c r="PY54" s="390"/>
      <c r="PZ54" s="390"/>
      <c r="QA54" s="390"/>
      <c r="QB54" s="390"/>
      <c r="QC54" s="390"/>
      <c r="QD54" s="390"/>
      <c r="QE54" s="390"/>
      <c r="QF54" s="390"/>
      <c r="QG54" s="390"/>
      <c r="QH54" s="390"/>
      <c r="QI54" s="390"/>
      <c r="QJ54" s="390"/>
      <c r="QK54" s="390"/>
      <c r="QL54" s="390"/>
      <c r="QM54" s="390"/>
      <c r="QN54" s="390"/>
      <c r="QO54" s="390"/>
      <c r="QP54" s="390"/>
      <c r="QQ54" s="390"/>
      <c r="QR54" s="390"/>
      <c r="QS54" s="390"/>
      <c r="QT54" s="390"/>
      <c r="QU54" s="390"/>
      <c r="QV54" s="390"/>
      <c r="QW54" s="390"/>
      <c r="QX54" s="390"/>
      <c r="QY54" s="390"/>
      <c r="QZ54" s="390"/>
      <c r="RA54" s="390"/>
      <c r="RB54" s="390"/>
      <c r="RC54" s="390"/>
      <c r="RD54" s="390"/>
      <c r="RE54" s="390"/>
      <c r="RF54" s="390"/>
      <c r="RG54" s="390"/>
      <c r="RH54" s="390"/>
      <c r="RI54" s="390"/>
      <c r="RJ54" s="390"/>
      <c r="RK54" s="390"/>
      <c r="RL54" s="390"/>
      <c r="RM54" s="390"/>
      <c r="RN54" s="390"/>
      <c r="RO54" s="390"/>
      <c r="RP54" s="390"/>
      <c r="RQ54" s="390"/>
      <c r="RR54" s="390"/>
      <c r="RS54" s="390"/>
      <c r="RT54" s="390"/>
      <c r="RU54" s="390"/>
      <c r="RV54" s="390"/>
      <c r="RW54" s="390"/>
      <c r="RX54" s="390"/>
      <c r="RY54" s="390"/>
      <c r="RZ54" s="390"/>
      <c r="SA54" s="390"/>
      <c r="SB54" s="390"/>
      <c r="SC54" s="390"/>
      <c r="SD54" s="390"/>
      <c r="SE54" s="390"/>
      <c r="SF54" s="390"/>
      <c r="SG54" s="390"/>
      <c r="SH54" s="390"/>
      <c r="SI54" s="390"/>
      <c r="SJ54" s="390"/>
      <c r="SK54" s="390"/>
      <c r="SL54" s="390"/>
      <c r="SM54" s="390"/>
      <c r="SN54" s="390"/>
      <c r="SO54" s="390"/>
      <c r="SP54" s="390"/>
      <c r="SQ54" s="390"/>
      <c r="SR54" s="390"/>
      <c r="SS54" s="390"/>
      <c r="ST54" s="390"/>
      <c r="SU54" s="390"/>
      <c r="SV54" s="390"/>
      <c r="SW54" s="390"/>
      <c r="SX54" s="390"/>
      <c r="SY54" s="390"/>
      <c r="SZ54" s="390"/>
      <c r="TA54" s="390"/>
      <c r="TB54" s="390"/>
      <c r="TC54" s="390"/>
      <c r="TD54" s="390"/>
      <c r="TE54" s="390"/>
      <c r="TF54" s="390"/>
      <c r="TG54" s="390"/>
      <c r="TH54" s="390"/>
      <c r="TI54" s="390"/>
      <c r="TJ54" s="390"/>
      <c r="TK54" s="390"/>
      <c r="TL54" s="390"/>
      <c r="TM54" s="390"/>
      <c r="TN54" s="390"/>
      <c r="TO54" s="390"/>
      <c r="TP54" s="390"/>
      <c r="TQ54" s="390"/>
      <c r="TR54" s="390"/>
      <c r="TS54" s="390"/>
      <c r="TT54" s="390"/>
      <c r="TU54" s="390"/>
      <c r="TV54" s="390"/>
      <c r="TW54" s="390"/>
      <c r="TX54" s="390"/>
      <c r="TY54" s="390"/>
      <c r="TZ54" s="390"/>
      <c r="UA54" s="390"/>
      <c r="UB54" s="390"/>
      <c r="UC54" s="390"/>
      <c r="UD54" s="390"/>
      <c r="UE54" s="390"/>
      <c r="UF54" s="390"/>
      <c r="UG54" s="390"/>
      <c r="UH54" s="390"/>
      <c r="UI54" s="390"/>
      <c r="UJ54" s="390"/>
      <c r="UK54" s="390"/>
      <c r="UL54" s="390"/>
      <c r="UM54" s="390"/>
      <c r="UN54" s="390"/>
      <c r="UO54" s="390"/>
      <c r="UP54" s="390"/>
      <c r="UQ54" s="390"/>
      <c r="UR54" s="390"/>
      <c r="US54" s="390"/>
      <c r="UT54" s="390"/>
      <c r="UU54" s="390"/>
      <c r="UV54" s="390"/>
      <c r="UW54" s="390"/>
      <c r="UX54" s="390"/>
      <c r="UY54" s="390"/>
      <c r="UZ54" s="390"/>
      <c r="VA54" s="390"/>
      <c r="VB54" s="390"/>
      <c r="VC54" s="390"/>
      <c r="VD54" s="390"/>
      <c r="VE54" s="390"/>
      <c r="VF54" s="390"/>
      <c r="VG54" s="390"/>
      <c r="VH54" s="390"/>
      <c r="VI54" s="390"/>
      <c r="VJ54" s="390"/>
      <c r="VK54" s="390"/>
      <c r="VL54" s="390"/>
      <c r="VM54" s="390"/>
      <c r="VN54" s="390"/>
      <c r="VO54" s="390"/>
      <c r="VP54" s="390"/>
      <c r="VQ54" s="390"/>
      <c r="VR54" s="390"/>
      <c r="VS54" s="390"/>
      <c r="VT54" s="390"/>
      <c r="VU54" s="390"/>
      <c r="VV54" s="390"/>
      <c r="VW54" s="390"/>
      <c r="VX54" s="390"/>
      <c r="VY54" s="390"/>
      <c r="VZ54" s="390"/>
      <c r="WA54" s="390"/>
      <c r="WB54" s="390"/>
      <c r="WC54" s="390"/>
      <c r="WD54" s="390"/>
      <c r="WE54" s="390"/>
      <c r="WF54" s="390"/>
      <c r="WG54" s="390"/>
      <c r="WH54" s="390"/>
      <c r="WI54" s="390"/>
      <c r="WJ54" s="390"/>
      <c r="WK54" s="390"/>
      <c r="WL54" s="390"/>
      <c r="WM54" s="390"/>
      <c r="WN54" s="390"/>
      <c r="WO54" s="390"/>
      <c r="WP54" s="390"/>
      <c r="WQ54" s="390"/>
      <c r="WR54" s="390"/>
      <c r="WS54" s="390"/>
      <c r="WT54" s="390"/>
      <c r="WU54" s="390"/>
      <c r="WV54" s="390"/>
      <c r="WW54" s="390"/>
      <c r="WX54" s="390"/>
      <c r="WY54" s="390"/>
      <c r="WZ54" s="390"/>
      <c r="XA54" s="390"/>
      <c r="XB54" s="390"/>
      <c r="XC54" s="390"/>
      <c r="XD54" s="390"/>
      <c r="XE54" s="390"/>
      <c r="XF54" s="390"/>
      <c r="XG54" s="389"/>
    </row>
    <row r="55" spans="1:631" s="400" customFormat="1">
      <c r="A55" s="389"/>
      <c r="B55" s="526" t="s">
        <v>206</v>
      </c>
      <c r="C55" s="513" t="s">
        <v>263</v>
      </c>
      <c r="D55" s="513">
        <v>30</v>
      </c>
      <c r="E55" s="329">
        <f t="shared" si="17"/>
        <v>0</v>
      </c>
      <c r="F55" s="509" t="s">
        <v>29</v>
      </c>
      <c r="G55" s="640">
        <v>0</v>
      </c>
      <c r="H55" s="510">
        <v>13.87</v>
      </c>
      <c r="I55" s="578">
        <v>8</v>
      </c>
      <c r="J55" s="578">
        <v>35</v>
      </c>
      <c r="K55" s="393">
        <f t="shared" si="5"/>
        <v>27</v>
      </c>
      <c r="L55" s="394">
        <f t="shared" si="1"/>
        <v>0</v>
      </c>
      <c r="M55" s="853">
        <v>0</v>
      </c>
      <c r="N55" s="393">
        <v>0</v>
      </c>
      <c r="O55" s="395">
        <f t="shared" si="6"/>
        <v>0</v>
      </c>
      <c r="P55" s="395">
        <f t="shared" si="2"/>
        <v>0</v>
      </c>
      <c r="Q55" s="395">
        <f t="shared" si="7"/>
        <v>0</v>
      </c>
      <c r="R55" s="395"/>
      <c r="S55" s="396">
        <f t="shared" si="8"/>
        <v>0</v>
      </c>
      <c r="T55" s="395">
        <f t="shared" si="9"/>
        <v>0</v>
      </c>
      <c r="U55" s="827">
        <v>0</v>
      </c>
      <c r="V55" s="396">
        <f t="shared" si="10"/>
        <v>0</v>
      </c>
      <c r="W55" s="395">
        <f t="shared" si="11"/>
        <v>0</v>
      </c>
      <c r="X55" s="395">
        <f t="shared" si="12"/>
        <v>0</v>
      </c>
      <c r="Y55" s="397">
        <f t="shared" si="18"/>
        <v>0</v>
      </c>
      <c r="Z55" s="396">
        <f t="shared" si="4"/>
        <v>0</v>
      </c>
      <c r="AA55" s="398" t="str">
        <f t="shared" si="15"/>
        <v/>
      </c>
      <c r="AB55" s="399" t="str">
        <f t="shared" si="16"/>
        <v/>
      </c>
      <c r="AC55" s="398" t="s">
        <v>480</v>
      </c>
      <c r="AD55" s="398" t="s">
        <v>480</v>
      </c>
      <c r="AE55" s="390"/>
      <c r="AF55" s="390"/>
      <c r="AG55" s="390"/>
      <c r="AH55" s="390"/>
      <c r="AI55" s="390"/>
      <c r="AJ55" s="390"/>
      <c r="AK55" s="390"/>
      <c r="AL55" s="390"/>
      <c r="AM55" s="390"/>
      <c r="AN55" s="390"/>
      <c r="AO55" s="390"/>
      <c r="AP55" s="390"/>
      <c r="AQ55" s="390"/>
      <c r="AR55" s="390"/>
      <c r="AS55" s="390"/>
      <c r="AT55" s="390"/>
      <c r="AU55" s="390"/>
      <c r="AV55" s="390"/>
      <c r="AW55" s="390"/>
      <c r="AX55" s="390"/>
      <c r="AY55" s="390"/>
      <c r="AZ55" s="390"/>
      <c r="BA55" s="390"/>
      <c r="BB55" s="390"/>
      <c r="BC55" s="390"/>
      <c r="BD55" s="390"/>
      <c r="BE55" s="390"/>
      <c r="BF55" s="390"/>
      <c r="BG55" s="390"/>
      <c r="BH55" s="390"/>
      <c r="BI55" s="390"/>
      <c r="BJ55" s="390"/>
      <c r="BK55" s="390"/>
      <c r="BL55" s="390"/>
      <c r="BM55" s="390"/>
      <c r="BN55" s="390"/>
      <c r="BO55" s="390"/>
      <c r="BP55" s="390"/>
      <c r="BQ55" s="390"/>
      <c r="BR55" s="390"/>
      <c r="BS55" s="390"/>
      <c r="BT55" s="390"/>
      <c r="BU55" s="390"/>
      <c r="BV55" s="390"/>
      <c r="BW55" s="390"/>
      <c r="BX55" s="390"/>
      <c r="BY55" s="390"/>
      <c r="BZ55" s="390"/>
      <c r="CA55" s="390"/>
      <c r="CB55" s="390"/>
      <c r="CC55" s="390"/>
      <c r="CD55" s="390"/>
      <c r="CE55" s="390"/>
      <c r="CF55" s="390"/>
      <c r="CG55" s="390"/>
      <c r="CH55" s="390"/>
      <c r="CI55" s="390"/>
      <c r="CJ55" s="390"/>
      <c r="CK55" s="390"/>
      <c r="CL55" s="390"/>
      <c r="CM55" s="390"/>
      <c r="CN55" s="390"/>
      <c r="CO55" s="390"/>
      <c r="CP55" s="390"/>
      <c r="CQ55" s="390"/>
      <c r="CR55" s="390"/>
      <c r="CS55" s="390"/>
      <c r="CT55" s="390"/>
      <c r="CU55" s="390"/>
      <c r="CV55" s="390"/>
      <c r="CW55" s="390"/>
      <c r="CX55" s="390"/>
      <c r="CY55" s="390"/>
      <c r="CZ55" s="390"/>
      <c r="DA55" s="390"/>
      <c r="DB55" s="390"/>
      <c r="DC55" s="390"/>
      <c r="DD55" s="390"/>
      <c r="DE55" s="390"/>
      <c r="DF55" s="390"/>
      <c r="DG55" s="390"/>
      <c r="DH55" s="390"/>
      <c r="DI55" s="390"/>
      <c r="DJ55" s="390"/>
      <c r="DK55" s="390"/>
      <c r="DL55" s="390"/>
      <c r="DM55" s="390"/>
      <c r="DN55" s="390"/>
      <c r="DO55" s="390"/>
      <c r="DP55" s="390"/>
      <c r="DQ55" s="390"/>
      <c r="DR55" s="390"/>
      <c r="DS55" s="390"/>
      <c r="DT55" s="390"/>
      <c r="DU55" s="390"/>
      <c r="DV55" s="390"/>
      <c r="DW55" s="390"/>
      <c r="DX55" s="390"/>
      <c r="DY55" s="390"/>
      <c r="DZ55" s="390"/>
      <c r="EA55" s="390"/>
      <c r="EB55" s="390"/>
      <c r="EC55" s="390"/>
      <c r="ED55" s="390"/>
      <c r="EE55" s="390"/>
      <c r="EF55" s="390"/>
      <c r="EG55" s="390"/>
      <c r="EH55" s="390"/>
      <c r="EI55" s="390"/>
      <c r="EJ55" s="390"/>
      <c r="EK55" s="390"/>
      <c r="EL55" s="390"/>
      <c r="EM55" s="390"/>
      <c r="EN55" s="390"/>
      <c r="EO55" s="390"/>
      <c r="EP55" s="390"/>
      <c r="EQ55" s="390"/>
      <c r="ER55" s="390"/>
      <c r="ES55" s="390"/>
      <c r="ET55" s="390"/>
      <c r="EU55" s="390"/>
      <c r="EV55" s="390"/>
      <c r="EW55" s="390"/>
      <c r="EX55" s="390"/>
      <c r="EY55" s="390"/>
      <c r="EZ55" s="390"/>
      <c r="FA55" s="390"/>
      <c r="FB55" s="390"/>
      <c r="FC55" s="390"/>
      <c r="FD55" s="390"/>
      <c r="FE55" s="390"/>
      <c r="FF55" s="390"/>
      <c r="FG55" s="390"/>
      <c r="FH55" s="390"/>
      <c r="FI55" s="390"/>
      <c r="FJ55" s="390"/>
      <c r="FK55" s="390"/>
      <c r="FL55" s="390"/>
      <c r="FM55" s="390"/>
      <c r="FN55" s="390"/>
      <c r="FO55" s="390"/>
      <c r="FP55" s="390"/>
      <c r="FQ55" s="390"/>
      <c r="FR55" s="390"/>
      <c r="FS55" s="390"/>
      <c r="FT55" s="390"/>
      <c r="FU55" s="390"/>
      <c r="FV55" s="390"/>
      <c r="FW55" s="390"/>
      <c r="FX55" s="390"/>
      <c r="FY55" s="390"/>
      <c r="FZ55" s="390"/>
      <c r="GA55" s="390"/>
      <c r="GB55" s="390"/>
      <c r="GC55" s="390"/>
      <c r="GD55" s="390"/>
      <c r="GE55" s="390"/>
      <c r="GF55" s="390"/>
      <c r="GG55" s="390"/>
      <c r="GH55" s="390"/>
      <c r="GI55" s="390"/>
      <c r="GJ55" s="390"/>
      <c r="GK55" s="390"/>
      <c r="GL55" s="390"/>
      <c r="GM55" s="390"/>
      <c r="GN55" s="390"/>
      <c r="GO55" s="390"/>
      <c r="GP55" s="390"/>
      <c r="GQ55" s="390"/>
      <c r="GR55" s="390"/>
      <c r="GS55" s="390"/>
      <c r="GT55" s="390"/>
      <c r="GU55" s="390"/>
      <c r="GV55" s="390"/>
      <c r="GW55" s="390"/>
      <c r="GX55" s="390"/>
      <c r="GY55" s="390"/>
      <c r="GZ55" s="390"/>
      <c r="HA55" s="390"/>
      <c r="HB55" s="390"/>
      <c r="HC55" s="390"/>
      <c r="HD55" s="390"/>
      <c r="HE55" s="390"/>
      <c r="HF55" s="390"/>
      <c r="HG55" s="390"/>
      <c r="HH55" s="390"/>
      <c r="HI55" s="390"/>
      <c r="HJ55" s="390"/>
      <c r="HK55" s="390"/>
      <c r="HL55" s="390"/>
      <c r="HM55" s="390"/>
      <c r="HN55" s="390"/>
      <c r="HO55" s="390"/>
      <c r="HP55" s="390"/>
      <c r="HQ55" s="390"/>
      <c r="HR55" s="390"/>
      <c r="HS55" s="390"/>
      <c r="HT55" s="390"/>
      <c r="HU55" s="390"/>
      <c r="HV55" s="390"/>
      <c r="HW55" s="390"/>
      <c r="HX55" s="390"/>
      <c r="HY55" s="390"/>
      <c r="HZ55" s="390"/>
      <c r="IA55" s="390"/>
      <c r="IB55" s="390"/>
      <c r="IC55" s="390"/>
      <c r="ID55" s="390"/>
      <c r="IE55" s="390"/>
      <c r="IF55" s="390"/>
      <c r="IG55" s="390"/>
      <c r="IH55" s="390"/>
      <c r="II55" s="390"/>
      <c r="IJ55" s="390"/>
      <c r="IK55" s="390"/>
      <c r="IL55" s="390"/>
      <c r="IM55" s="390"/>
      <c r="IN55" s="390"/>
      <c r="IO55" s="390"/>
      <c r="IP55" s="390"/>
      <c r="IQ55" s="390"/>
      <c r="IR55" s="390"/>
      <c r="IS55" s="390"/>
      <c r="IT55" s="390"/>
      <c r="IU55" s="390"/>
      <c r="IV55" s="390"/>
      <c r="IW55" s="390"/>
      <c r="IX55" s="390"/>
      <c r="IY55" s="390"/>
      <c r="IZ55" s="390"/>
      <c r="JA55" s="390"/>
      <c r="JB55" s="390"/>
      <c r="JC55" s="390"/>
      <c r="JD55" s="390"/>
      <c r="JE55" s="390"/>
      <c r="JF55" s="390"/>
      <c r="JG55" s="390"/>
      <c r="JH55" s="390"/>
      <c r="JI55" s="390"/>
      <c r="JJ55" s="390"/>
      <c r="JK55" s="390"/>
      <c r="JL55" s="390"/>
      <c r="JM55" s="390"/>
      <c r="JN55" s="390"/>
      <c r="JO55" s="390"/>
      <c r="JP55" s="390"/>
      <c r="JQ55" s="390"/>
      <c r="JR55" s="390"/>
      <c r="JS55" s="390"/>
      <c r="JT55" s="390"/>
      <c r="JU55" s="390"/>
      <c r="JV55" s="390"/>
      <c r="JW55" s="390"/>
      <c r="JX55" s="390"/>
      <c r="JY55" s="390"/>
      <c r="JZ55" s="390"/>
      <c r="KA55" s="390"/>
      <c r="KB55" s="390"/>
      <c r="KC55" s="390"/>
      <c r="KD55" s="390"/>
      <c r="KE55" s="390"/>
      <c r="KF55" s="390"/>
      <c r="KG55" s="390"/>
      <c r="KH55" s="390"/>
      <c r="KI55" s="390"/>
      <c r="KJ55" s="390"/>
      <c r="KK55" s="390"/>
      <c r="KL55" s="390"/>
      <c r="KM55" s="390"/>
      <c r="KN55" s="390"/>
      <c r="KO55" s="390"/>
      <c r="KP55" s="390"/>
      <c r="KQ55" s="390"/>
      <c r="KR55" s="390"/>
      <c r="KS55" s="390"/>
      <c r="KT55" s="390"/>
      <c r="KU55" s="390"/>
      <c r="KV55" s="390"/>
      <c r="KW55" s="390"/>
      <c r="KX55" s="390"/>
      <c r="KY55" s="390"/>
      <c r="KZ55" s="390"/>
      <c r="LA55" s="390"/>
      <c r="LB55" s="390"/>
      <c r="LC55" s="390"/>
      <c r="LD55" s="390"/>
      <c r="LE55" s="390"/>
      <c r="LF55" s="390"/>
      <c r="LG55" s="390"/>
      <c r="LH55" s="390"/>
      <c r="LI55" s="390"/>
      <c r="LJ55" s="390"/>
      <c r="LK55" s="390"/>
      <c r="LL55" s="390"/>
      <c r="LM55" s="390"/>
      <c r="LN55" s="390"/>
      <c r="LO55" s="390"/>
      <c r="LP55" s="390"/>
      <c r="LQ55" s="390"/>
      <c r="LR55" s="390"/>
      <c r="LS55" s="390"/>
      <c r="LT55" s="390"/>
      <c r="LU55" s="390"/>
      <c r="LV55" s="390"/>
      <c r="LW55" s="390"/>
      <c r="LX55" s="390"/>
      <c r="LY55" s="390"/>
      <c r="LZ55" s="390"/>
      <c r="MA55" s="390"/>
      <c r="MB55" s="390"/>
      <c r="MC55" s="390"/>
      <c r="MD55" s="390"/>
      <c r="ME55" s="390"/>
      <c r="MF55" s="390"/>
      <c r="MG55" s="390"/>
      <c r="MH55" s="390"/>
      <c r="MI55" s="390"/>
      <c r="MJ55" s="390"/>
      <c r="MK55" s="390"/>
      <c r="ML55" s="390"/>
      <c r="MM55" s="390"/>
      <c r="MN55" s="390"/>
      <c r="MO55" s="390"/>
      <c r="MP55" s="390"/>
      <c r="MQ55" s="390"/>
      <c r="MR55" s="390"/>
      <c r="MS55" s="390"/>
      <c r="MT55" s="390"/>
      <c r="MU55" s="390"/>
      <c r="MV55" s="390"/>
      <c r="MW55" s="390"/>
      <c r="MX55" s="390"/>
      <c r="MY55" s="390"/>
      <c r="MZ55" s="390"/>
      <c r="NA55" s="390"/>
      <c r="NB55" s="390"/>
      <c r="NC55" s="390"/>
      <c r="ND55" s="390"/>
      <c r="NE55" s="390"/>
      <c r="NF55" s="390"/>
      <c r="NG55" s="390"/>
      <c r="NH55" s="390"/>
      <c r="NI55" s="390"/>
      <c r="NJ55" s="390"/>
      <c r="NK55" s="390"/>
      <c r="NL55" s="390"/>
      <c r="NM55" s="390"/>
      <c r="NN55" s="390"/>
      <c r="NO55" s="390"/>
      <c r="NP55" s="390"/>
      <c r="NQ55" s="390"/>
      <c r="NR55" s="390"/>
      <c r="NS55" s="390"/>
      <c r="NT55" s="390"/>
      <c r="NU55" s="390"/>
      <c r="NV55" s="390"/>
      <c r="NW55" s="390"/>
      <c r="NX55" s="390"/>
      <c r="NY55" s="390"/>
      <c r="NZ55" s="390"/>
      <c r="OA55" s="390"/>
      <c r="OB55" s="390"/>
      <c r="OC55" s="390"/>
      <c r="OD55" s="390"/>
      <c r="OE55" s="390"/>
      <c r="OF55" s="390"/>
      <c r="OG55" s="390"/>
      <c r="OH55" s="390"/>
      <c r="OI55" s="390"/>
      <c r="OJ55" s="390"/>
      <c r="OK55" s="390"/>
      <c r="OL55" s="390"/>
      <c r="OM55" s="390"/>
      <c r="ON55" s="390"/>
      <c r="OO55" s="390"/>
      <c r="OP55" s="390"/>
      <c r="OQ55" s="390"/>
      <c r="OR55" s="390"/>
      <c r="OS55" s="390"/>
      <c r="OT55" s="390"/>
      <c r="OU55" s="390"/>
      <c r="OV55" s="390"/>
      <c r="OW55" s="390"/>
      <c r="OX55" s="390"/>
      <c r="OY55" s="390"/>
      <c r="OZ55" s="390"/>
      <c r="PA55" s="390"/>
      <c r="PB55" s="390"/>
      <c r="PC55" s="390"/>
      <c r="PD55" s="390"/>
      <c r="PE55" s="390"/>
      <c r="PF55" s="390"/>
      <c r="PG55" s="390"/>
      <c r="PH55" s="390"/>
      <c r="PI55" s="390"/>
      <c r="PJ55" s="390"/>
      <c r="PK55" s="390"/>
      <c r="PL55" s="390"/>
      <c r="PM55" s="390"/>
      <c r="PN55" s="390"/>
      <c r="PO55" s="390"/>
      <c r="PP55" s="390"/>
      <c r="PQ55" s="390"/>
      <c r="PR55" s="390"/>
      <c r="PS55" s="390"/>
      <c r="PT55" s="390"/>
      <c r="PU55" s="390"/>
      <c r="PV55" s="390"/>
      <c r="PW55" s="390"/>
      <c r="PX55" s="390"/>
      <c r="PY55" s="390"/>
      <c r="PZ55" s="390"/>
      <c r="QA55" s="390"/>
      <c r="QB55" s="390"/>
      <c r="QC55" s="390"/>
      <c r="QD55" s="390"/>
      <c r="QE55" s="390"/>
      <c r="QF55" s="390"/>
      <c r="QG55" s="390"/>
      <c r="QH55" s="390"/>
      <c r="QI55" s="390"/>
      <c r="QJ55" s="390"/>
      <c r="QK55" s="390"/>
      <c r="QL55" s="390"/>
      <c r="QM55" s="390"/>
      <c r="QN55" s="390"/>
      <c r="QO55" s="390"/>
      <c r="QP55" s="390"/>
      <c r="QQ55" s="390"/>
      <c r="QR55" s="390"/>
      <c r="QS55" s="390"/>
      <c r="QT55" s="390"/>
      <c r="QU55" s="390"/>
      <c r="QV55" s="390"/>
      <c r="QW55" s="390"/>
      <c r="QX55" s="390"/>
      <c r="QY55" s="390"/>
      <c r="QZ55" s="390"/>
      <c r="RA55" s="390"/>
      <c r="RB55" s="390"/>
      <c r="RC55" s="390"/>
      <c r="RD55" s="390"/>
      <c r="RE55" s="390"/>
      <c r="RF55" s="390"/>
      <c r="RG55" s="390"/>
      <c r="RH55" s="390"/>
      <c r="RI55" s="390"/>
      <c r="RJ55" s="390"/>
      <c r="RK55" s="390"/>
      <c r="RL55" s="390"/>
      <c r="RM55" s="390"/>
      <c r="RN55" s="390"/>
      <c r="RO55" s="390"/>
      <c r="RP55" s="390"/>
      <c r="RQ55" s="390"/>
      <c r="RR55" s="390"/>
      <c r="RS55" s="390"/>
      <c r="RT55" s="390"/>
      <c r="RU55" s="390"/>
      <c r="RV55" s="390"/>
      <c r="RW55" s="390"/>
      <c r="RX55" s="390"/>
      <c r="RY55" s="390"/>
      <c r="RZ55" s="390"/>
      <c r="SA55" s="390"/>
      <c r="SB55" s="390"/>
      <c r="SC55" s="390"/>
      <c r="SD55" s="390"/>
      <c r="SE55" s="390"/>
      <c r="SF55" s="390"/>
      <c r="SG55" s="390"/>
      <c r="SH55" s="390"/>
      <c r="SI55" s="390"/>
      <c r="SJ55" s="390"/>
      <c r="SK55" s="390"/>
      <c r="SL55" s="390"/>
      <c r="SM55" s="390"/>
      <c r="SN55" s="390"/>
      <c r="SO55" s="390"/>
      <c r="SP55" s="390"/>
      <c r="SQ55" s="390"/>
      <c r="SR55" s="390"/>
      <c r="SS55" s="390"/>
      <c r="ST55" s="390"/>
      <c r="SU55" s="390"/>
      <c r="SV55" s="390"/>
      <c r="SW55" s="390"/>
      <c r="SX55" s="390"/>
      <c r="SY55" s="390"/>
      <c r="SZ55" s="390"/>
      <c r="TA55" s="390"/>
      <c r="TB55" s="390"/>
      <c r="TC55" s="390"/>
      <c r="TD55" s="390"/>
      <c r="TE55" s="390"/>
      <c r="TF55" s="390"/>
      <c r="TG55" s="390"/>
      <c r="TH55" s="390"/>
      <c r="TI55" s="390"/>
      <c r="TJ55" s="390"/>
      <c r="TK55" s="390"/>
      <c r="TL55" s="390"/>
      <c r="TM55" s="390"/>
      <c r="TN55" s="390"/>
      <c r="TO55" s="390"/>
      <c r="TP55" s="390"/>
      <c r="TQ55" s="390"/>
      <c r="TR55" s="390"/>
      <c r="TS55" s="390"/>
      <c r="TT55" s="390"/>
      <c r="TU55" s="390"/>
      <c r="TV55" s="390"/>
      <c r="TW55" s="390"/>
      <c r="TX55" s="390"/>
      <c r="TY55" s="390"/>
      <c r="TZ55" s="390"/>
      <c r="UA55" s="390"/>
      <c r="UB55" s="390"/>
      <c r="UC55" s="390"/>
      <c r="UD55" s="390"/>
      <c r="UE55" s="390"/>
      <c r="UF55" s="390"/>
      <c r="UG55" s="390"/>
      <c r="UH55" s="390"/>
      <c r="UI55" s="390"/>
      <c r="UJ55" s="390"/>
      <c r="UK55" s="390"/>
      <c r="UL55" s="390"/>
      <c r="UM55" s="390"/>
      <c r="UN55" s="390"/>
      <c r="UO55" s="390"/>
      <c r="UP55" s="390"/>
      <c r="UQ55" s="390"/>
      <c r="UR55" s="390"/>
      <c r="US55" s="390"/>
      <c r="UT55" s="390"/>
      <c r="UU55" s="390"/>
      <c r="UV55" s="390"/>
      <c r="UW55" s="390"/>
      <c r="UX55" s="390"/>
      <c r="UY55" s="390"/>
      <c r="UZ55" s="390"/>
      <c r="VA55" s="390"/>
      <c r="VB55" s="390"/>
      <c r="VC55" s="390"/>
      <c r="VD55" s="390"/>
      <c r="VE55" s="390"/>
      <c r="VF55" s="390"/>
      <c r="VG55" s="390"/>
      <c r="VH55" s="390"/>
      <c r="VI55" s="390"/>
      <c r="VJ55" s="390"/>
      <c r="VK55" s="390"/>
      <c r="VL55" s="390"/>
      <c r="VM55" s="390"/>
      <c r="VN55" s="390"/>
      <c r="VO55" s="390"/>
      <c r="VP55" s="390"/>
      <c r="VQ55" s="390"/>
      <c r="VR55" s="390"/>
      <c r="VS55" s="390"/>
      <c r="VT55" s="390"/>
      <c r="VU55" s="390"/>
      <c r="VV55" s="390"/>
      <c r="VW55" s="390"/>
      <c r="VX55" s="390"/>
      <c r="VY55" s="390"/>
      <c r="VZ55" s="390"/>
      <c r="WA55" s="390"/>
      <c r="WB55" s="390"/>
      <c r="WC55" s="390"/>
      <c r="WD55" s="390"/>
      <c r="WE55" s="390"/>
      <c r="WF55" s="390"/>
      <c r="WG55" s="390"/>
      <c r="WH55" s="390"/>
      <c r="WI55" s="390"/>
      <c r="WJ55" s="390"/>
      <c r="WK55" s="390"/>
      <c r="WL55" s="390"/>
      <c r="WM55" s="390"/>
      <c r="WN55" s="390"/>
      <c r="WO55" s="390"/>
      <c r="WP55" s="390"/>
      <c r="WQ55" s="390"/>
      <c r="WR55" s="390"/>
      <c r="WS55" s="390"/>
      <c r="WT55" s="390"/>
      <c r="WU55" s="390"/>
      <c r="WV55" s="390"/>
      <c r="WW55" s="390"/>
      <c r="WX55" s="390"/>
      <c r="WY55" s="390"/>
      <c r="WZ55" s="390"/>
      <c r="XA55" s="390"/>
      <c r="XB55" s="390"/>
      <c r="XC55" s="390"/>
      <c r="XD55" s="390"/>
      <c r="XE55" s="390"/>
      <c r="XF55" s="390"/>
      <c r="XG55" s="389"/>
    </row>
    <row r="56" spans="1:631" s="400" customFormat="1">
      <c r="A56" s="389"/>
      <c r="B56" s="526"/>
      <c r="C56" s="513" t="s">
        <v>264</v>
      </c>
      <c r="D56" s="513">
        <v>30</v>
      </c>
      <c r="E56" s="329">
        <f t="shared" si="17"/>
        <v>0</v>
      </c>
      <c r="F56" s="509" t="s">
        <v>0</v>
      </c>
      <c r="G56" s="640">
        <v>0</v>
      </c>
      <c r="H56" s="511">
        <v>6.13</v>
      </c>
      <c r="I56" s="578">
        <v>8</v>
      </c>
      <c r="J56" s="578">
        <v>35</v>
      </c>
      <c r="K56" s="393">
        <f t="shared" si="5"/>
        <v>27</v>
      </c>
      <c r="L56" s="394">
        <f t="shared" si="1"/>
        <v>0</v>
      </c>
      <c r="M56" s="853">
        <v>0</v>
      </c>
      <c r="N56" s="393">
        <v>0</v>
      </c>
      <c r="O56" s="395">
        <f t="shared" si="6"/>
        <v>0</v>
      </c>
      <c r="P56" s="395">
        <f t="shared" si="2"/>
        <v>0</v>
      </c>
      <c r="Q56" s="395">
        <f t="shared" si="7"/>
        <v>0</v>
      </c>
      <c r="R56" s="395"/>
      <c r="S56" s="396">
        <f t="shared" si="8"/>
        <v>0</v>
      </c>
      <c r="T56" s="395">
        <f t="shared" si="9"/>
        <v>0</v>
      </c>
      <c r="U56" s="831">
        <v>8.7572239977268568E-2</v>
      </c>
      <c r="V56" s="396">
        <f t="shared" si="10"/>
        <v>0</v>
      </c>
      <c r="W56" s="395">
        <f t="shared" si="11"/>
        <v>0</v>
      </c>
      <c r="X56" s="395">
        <f t="shared" si="12"/>
        <v>0</v>
      </c>
      <c r="Y56" s="397">
        <f t="shared" si="18"/>
        <v>0</v>
      </c>
      <c r="Z56" s="396">
        <f t="shared" si="4"/>
        <v>0</v>
      </c>
      <c r="AA56" s="398" t="str">
        <f t="shared" si="15"/>
        <v/>
      </c>
      <c r="AB56" s="399" t="str">
        <f t="shared" si="16"/>
        <v/>
      </c>
      <c r="AC56" s="398" t="s">
        <v>480</v>
      </c>
      <c r="AD56" s="398" t="s">
        <v>480</v>
      </c>
      <c r="AE56" s="390"/>
      <c r="AF56" s="390"/>
      <c r="AG56" s="390"/>
      <c r="AH56" s="390"/>
      <c r="AI56" s="390"/>
      <c r="AJ56" s="390"/>
      <c r="AK56" s="390"/>
      <c r="AL56" s="390"/>
      <c r="AM56" s="390"/>
      <c r="AN56" s="390"/>
      <c r="AO56" s="390"/>
      <c r="AP56" s="390"/>
      <c r="AQ56" s="390"/>
      <c r="AR56" s="390"/>
      <c r="AS56" s="390"/>
      <c r="AT56" s="390"/>
      <c r="AU56" s="390"/>
      <c r="AV56" s="390"/>
      <c r="AW56" s="390"/>
      <c r="AX56" s="390"/>
      <c r="AY56" s="390"/>
      <c r="AZ56" s="390"/>
      <c r="BA56" s="390"/>
      <c r="BB56" s="390"/>
      <c r="BC56" s="390"/>
      <c r="BD56" s="390"/>
      <c r="BE56" s="390"/>
      <c r="BF56" s="390"/>
      <c r="BG56" s="390"/>
      <c r="BH56" s="390"/>
      <c r="BI56" s="390"/>
      <c r="BJ56" s="390"/>
      <c r="BK56" s="390"/>
      <c r="BL56" s="390"/>
      <c r="BM56" s="390"/>
      <c r="BN56" s="390"/>
      <c r="BO56" s="390"/>
      <c r="BP56" s="390"/>
      <c r="BQ56" s="390"/>
      <c r="BR56" s="390"/>
      <c r="BS56" s="390"/>
      <c r="BT56" s="390"/>
      <c r="BU56" s="390"/>
      <c r="BV56" s="390"/>
      <c r="BW56" s="390"/>
      <c r="BX56" s="390"/>
      <c r="BY56" s="390"/>
      <c r="BZ56" s="390"/>
      <c r="CA56" s="390"/>
      <c r="CB56" s="390"/>
      <c r="CC56" s="390"/>
      <c r="CD56" s="390"/>
      <c r="CE56" s="390"/>
      <c r="CF56" s="390"/>
      <c r="CG56" s="390"/>
      <c r="CH56" s="390"/>
      <c r="CI56" s="390"/>
      <c r="CJ56" s="390"/>
      <c r="CK56" s="390"/>
      <c r="CL56" s="390"/>
      <c r="CM56" s="390"/>
      <c r="CN56" s="390"/>
      <c r="CO56" s="390"/>
      <c r="CP56" s="390"/>
      <c r="CQ56" s="390"/>
      <c r="CR56" s="390"/>
      <c r="CS56" s="390"/>
      <c r="CT56" s="390"/>
      <c r="CU56" s="390"/>
      <c r="CV56" s="390"/>
      <c r="CW56" s="390"/>
      <c r="CX56" s="390"/>
      <c r="CY56" s="390"/>
      <c r="CZ56" s="390"/>
      <c r="DA56" s="390"/>
      <c r="DB56" s="390"/>
      <c r="DC56" s="390"/>
      <c r="DD56" s="390"/>
      <c r="DE56" s="390"/>
      <c r="DF56" s="390"/>
      <c r="DG56" s="390"/>
      <c r="DH56" s="390"/>
      <c r="DI56" s="390"/>
      <c r="DJ56" s="390"/>
      <c r="DK56" s="390"/>
      <c r="DL56" s="390"/>
      <c r="DM56" s="390"/>
      <c r="DN56" s="390"/>
      <c r="DO56" s="390"/>
      <c r="DP56" s="390"/>
      <c r="DQ56" s="390"/>
      <c r="DR56" s="390"/>
      <c r="DS56" s="390"/>
      <c r="DT56" s="390"/>
      <c r="DU56" s="390"/>
      <c r="DV56" s="390"/>
      <c r="DW56" s="390"/>
      <c r="DX56" s="390"/>
      <c r="DY56" s="390"/>
      <c r="DZ56" s="390"/>
      <c r="EA56" s="390"/>
      <c r="EB56" s="390"/>
      <c r="EC56" s="390"/>
      <c r="ED56" s="390"/>
      <c r="EE56" s="390"/>
      <c r="EF56" s="390"/>
      <c r="EG56" s="390"/>
      <c r="EH56" s="390"/>
      <c r="EI56" s="390"/>
      <c r="EJ56" s="390"/>
      <c r="EK56" s="390"/>
      <c r="EL56" s="390"/>
      <c r="EM56" s="390"/>
      <c r="EN56" s="390"/>
      <c r="EO56" s="390"/>
      <c r="EP56" s="390"/>
      <c r="EQ56" s="390"/>
      <c r="ER56" s="390"/>
      <c r="ES56" s="390"/>
      <c r="ET56" s="390"/>
      <c r="EU56" s="390"/>
      <c r="EV56" s="390"/>
      <c r="EW56" s="390"/>
      <c r="EX56" s="390"/>
      <c r="EY56" s="390"/>
      <c r="EZ56" s="390"/>
      <c r="FA56" s="390"/>
      <c r="FB56" s="390"/>
      <c r="FC56" s="390"/>
      <c r="FD56" s="390"/>
      <c r="FE56" s="390"/>
      <c r="FF56" s="390"/>
      <c r="FG56" s="390"/>
      <c r="FH56" s="390"/>
      <c r="FI56" s="390"/>
      <c r="FJ56" s="390"/>
      <c r="FK56" s="390"/>
      <c r="FL56" s="390"/>
      <c r="FM56" s="390"/>
      <c r="FN56" s="390"/>
      <c r="FO56" s="390"/>
      <c r="FP56" s="390"/>
      <c r="FQ56" s="390"/>
      <c r="FR56" s="390"/>
      <c r="FS56" s="390"/>
      <c r="FT56" s="390"/>
      <c r="FU56" s="390"/>
      <c r="FV56" s="390"/>
      <c r="FW56" s="390"/>
      <c r="FX56" s="390"/>
      <c r="FY56" s="390"/>
      <c r="FZ56" s="390"/>
      <c r="GA56" s="390"/>
      <c r="GB56" s="390"/>
      <c r="GC56" s="390"/>
      <c r="GD56" s="390"/>
      <c r="GE56" s="390"/>
      <c r="GF56" s="390"/>
      <c r="GG56" s="390"/>
      <c r="GH56" s="390"/>
      <c r="GI56" s="390"/>
      <c r="GJ56" s="390"/>
      <c r="GK56" s="390"/>
      <c r="GL56" s="390"/>
      <c r="GM56" s="390"/>
      <c r="GN56" s="390"/>
      <c r="GO56" s="390"/>
      <c r="GP56" s="390"/>
      <c r="GQ56" s="390"/>
      <c r="GR56" s="390"/>
      <c r="GS56" s="390"/>
      <c r="GT56" s="390"/>
      <c r="GU56" s="390"/>
      <c r="GV56" s="390"/>
      <c r="GW56" s="390"/>
      <c r="GX56" s="390"/>
      <c r="GY56" s="390"/>
      <c r="GZ56" s="390"/>
      <c r="HA56" s="390"/>
      <c r="HB56" s="390"/>
      <c r="HC56" s="390"/>
      <c r="HD56" s="390"/>
      <c r="HE56" s="390"/>
      <c r="HF56" s="390"/>
      <c r="HG56" s="390"/>
      <c r="HH56" s="390"/>
      <c r="HI56" s="390"/>
      <c r="HJ56" s="390"/>
      <c r="HK56" s="390"/>
      <c r="HL56" s="390"/>
      <c r="HM56" s="390"/>
      <c r="HN56" s="390"/>
      <c r="HO56" s="390"/>
      <c r="HP56" s="390"/>
      <c r="HQ56" s="390"/>
      <c r="HR56" s="390"/>
      <c r="HS56" s="390"/>
      <c r="HT56" s="390"/>
      <c r="HU56" s="390"/>
      <c r="HV56" s="390"/>
      <c r="HW56" s="390"/>
      <c r="HX56" s="390"/>
      <c r="HY56" s="390"/>
      <c r="HZ56" s="390"/>
      <c r="IA56" s="390"/>
      <c r="IB56" s="390"/>
      <c r="IC56" s="390"/>
      <c r="ID56" s="390"/>
      <c r="IE56" s="390"/>
      <c r="IF56" s="390"/>
      <c r="IG56" s="390"/>
      <c r="IH56" s="390"/>
      <c r="II56" s="390"/>
      <c r="IJ56" s="390"/>
      <c r="IK56" s="390"/>
      <c r="IL56" s="390"/>
      <c r="IM56" s="390"/>
      <c r="IN56" s="390"/>
      <c r="IO56" s="390"/>
      <c r="IP56" s="390"/>
      <c r="IQ56" s="390"/>
      <c r="IR56" s="390"/>
      <c r="IS56" s="390"/>
      <c r="IT56" s="390"/>
      <c r="IU56" s="390"/>
      <c r="IV56" s="390"/>
      <c r="IW56" s="390"/>
      <c r="IX56" s="390"/>
      <c r="IY56" s="390"/>
      <c r="IZ56" s="390"/>
      <c r="JA56" s="390"/>
      <c r="JB56" s="390"/>
      <c r="JC56" s="390"/>
      <c r="JD56" s="390"/>
      <c r="JE56" s="390"/>
      <c r="JF56" s="390"/>
      <c r="JG56" s="390"/>
      <c r="JH56" s="390"/>
      <c r="JI56" s="390"/>
      <c r="JJ56" s="390"/>
      <c r="JK56" s="390"/>
      <c r="JL56" s="390"/>
      <c r="JM56" s="390"/>
      <c r="JN56" s="390"/>
      <c r="JO56" s="390"/>
      <c r="JP56" s="390"/>
      <c r="JQ56" s="390"/>
      <c r="JR56" s="390"/>
      <c r="JS56" s="390"/>
      <c r="JT56" s="390"/>
      <c r="JU56" s="390"/>
      <c r="JV56" s="390"/>
      <c r="JW56" s="390"/>
      <c r="JX56" s="390"/>
      <c r="JY56" s="390"/>
      <c r="JZ56" s="390"/>
      <c r="KA56" s="390"/>
      <c r="KB56" s="390"/>
      <c r="KC56" s="390"/>
      <c r="KD56" s="390"/>
      <c r="KE56" s="390"/>
      <c r="KF56" s="390"/>
      <c r="KG56" s="390"/>
      <c r="KH56" s="390"/>
      <c r="KI56" s="390"/>
      <c r="KJ56" s="390"/>
      <c r="KK56" s="390"/>
      <c r="KL56" s="390"/>
      <c r="KM56" s="390"/>
      <c r="KN56" s="390"/>
      <c r="KO56" s="390"/>
      <c r="KP56" s="390"/>
      <c r="KQ56" s="390"/>
      <c r="KR56" s="390"/>
      <c r="KS56" s="390"/>
      <c r="KT56" s="390"/>
      <c r="KU56" s="390"/>
      <c r="KV56" s="390"/>
      <c r="KW56" s="390"/>
      <c r="KX56" s="390"/>
      <c r="KY56" s="390"/>
      <c r="KZ56" s="390"/>
      <c r="LA56" s="390"/>
      <c r="LB56" s="390"/>
      <c r="LC56" s="390"/>
      <c r="LD56" s="390"/>
      <c r="LE56" s="390"/>
      <c r="LF56" s="390"/>
      <c r="LG56" s="390"/>
      <c r="LH56" s="390"/>
      <c r="LI56" s="390"/>
      <c r="LJ56" s="390"/>
      <c r="LK56" s="390"/>
      <c r="LL56" s="390"/>
      <c r="LM56" s="390"/>
      <c r="LN56" s="390"/>
      <c r="LO56" s="390"/>
      <c r="LP56" s="390"/>
      <c r="LQ56" s="390"/>
      <c r="LR56" s="390"/>
      <c r="LS56" s="390"/>
      <c r="LT56" s="390"/>
      <c r="LU56" s="390"/>
      <c r="LV56" s="390"/>
      <c r="LW56" s="390"/>
      <c r="LX56" s="390"/>
      <c r="LY56" s="390"/>
      <c r="LZ56" s="390"/>
      <c r="MA56" s="390"/>
      <c r="MB56" s="390"/>
      <c r="MC56" s="390"/>
      <c r="MD56" s="390"/>
      <c r="ME56" s="390"/>
      <c r="MF56" s="390"/>
      <c r="MG56" s="390"/>
      <c r="MH56" s="390"/>
      <c r="MI56" s="390"/>
      <c r="MJ56" s="390"/>
      <c r="MK56" s="390"/>
      <c r="ML56" s="390"/>
      <c r="MM56" s="390"/>
      <c r="MN56" s="390"/>
      <c r="MO56" s="390"/>
      <c r="MP56" s="390"/>
      <c r="MQ56" s="390"/>
      <c r="MR56" s="390"/>
      <c r="MS56" s="390"/>
      <c r="MT56" s="390"/>
      <c r="MU56" s="390"/>
      <c r="MV56" s="390"/>
      <c r="MW56" s="390"/>
      <c r="MX56" s="390"/>
      <c r="MY56" s="390"/>
      <c r="MZ56" s="390"/>
      <c r="NA56" s="390"/>
      <c r="NB56" s="390"/>
      <c r="NC56" s="390"/>
      <c r="ND56" s="390"/>
      <c r="NE56" s="390"/>
      <c r="NF56" s="390"/>
      <c r="NG56" s="390"/>
      <c r="NH56" s="390"/>
      <c r="NI56" s="390"/>
      <c r="NJ56" s="390"/>
      <c r="NK56" s="390"/>
      <c r="NL56" s="390"/>
      <c r="NM56" s="390"/>
      <c r="NN56" s="390"/>
      <c r="NO56" s="390"/>
      <c r="NP56" s="390"/>
      <c r="NQ56" s="390"/>
      <c r="NR56" s="390"/>
      <c r="NS56" s="390"/>
      <c r="NT56" s="390"/>
      <c r="NU56" s="390"/>
      <c r="NV56" s="390"/>
      <c r="NW56" s="390"/>
      <c r="NX56" s="390"/>
      <c r="NY56" s="390"/>
      <c r="NZ56" s="390"/>
      <c r="OA56" s="390"/>
      <c r="OB56" s="390"/>
      <c r="OC56" s="390"/>
      <c r="OD56" s="390"/>
      <c r="OE56" s="390"/>
      <c r="OF56" s="390"/>
      <c r="OG56" s="390"/>
      <c r="OH56" s="390"/>
      <c r="OI56" s="390"/>
      <c r="OJ56" s="390"/>
      <c r="OK56" s="390"/>
      <c r="OL56" s="390"/>
      <c r="OM56" s="390"/>
      <c r="ON56" s="390"/>
      <c r="OO56" s="390"/>
      <c r="OP56" s="390"/>
      <c r="OQ56" s="390"/>
      <c r="OR56" s="390"/>
      <c r="OS56" s="390"/>
      <c r="OT56" s="390"/>
      <c r="OU56" s="390"/>
      <c r="OV56" s="390"/>
      <c r="OW56" s="390"/>
      <c r="OX56" s="390"/>
      <c r="OY56" s="390"/>
      <c r="OZ56" s="390"/>
      <c r="PA56" s="390"/>
      <c r="PB56" s="390"/>
      <c r="PC56" s="390"/>
      <c r="PD56" s="390"/>
      <c r="PE56" s="390"/>
      <c r="PF56" s="390"/>
      <c r="PG56" s="390"/>
      <c r="PH56" s="390"/>
      <c r="PI56" s="390"/>
      <c r="PJ56" s="390"/>
      <c r="PK56" s="390"/>
      <c r="PL56" s="390"/>
      <c r="PM56" s="390"/>
      <c r="PN56" s="390"/>
      <c r="PO56" s="390"/>
      <c r="PP56" s="390"/>
      <c r="PQ56" s="390"/>
      <c r="PR56" s="390"/>
      <c r="PS56" s="390"/>
      <c r="PT56" s="390"/>
      <c r="PU56" s="390"/>
      <c r="PV56" s="390"/>
      <c r="PW56" s="390"/>
      <c r="PX56" s="390"/>
      <c r="PY56" s="390"/>
      <c r="PZ56" s="390"/>
      <c r="QA56" s="390"/>
      <c r="QB56" s="390"/>
      <c r="QC56" s="390"/>
      <c r="QD56" s="390"/>
      <c r="QE56" s="390"/>
      <c r="QF56" s="390"/>
      <c r="QG56" s="390"/>
      <c r="QH56" s="390"/>
      <c r="QI56" s="390"/>
      <c r="QJ56" s="390"/>
      <c r="QK56" s="390"/>
      <c r="QL56" s="390"/>
      <c r="QM56" s="390"/>
      <c r="QN56" s="390"/>
      <c r="QO56" s="390"/>
      <c r="QP56" s="390"/>
      <c r="QQ56" s="390"/>
      <c r="QR56" s="390"/>
      <c r="QS56" s="390"/>
      <c r="QT56" s="390"/>
      <c r="QU56" s="390"/>
      <c r="QV56" s="390"/>
      <c r="QW56" s="390"/>
      <c r="QX56" s="390"/>
      <c r="QY56" s="390"/>
      <c r="QZ56" s="390"/>
      <c r="RA56" s="390"/>
      <c r="RB56" s="390"/>
      <c r="RC56" s="390"/>
      <c r="RD56" s="390"/>
      <c r="RE56" s="390"/>
      <c r="RF56" s="390"/>
      <c r="RG56" s="390"/>
      <c r="RH56" s="390"/>
      <c r="RI56" s="390"/>
      <c r="RJ56" s="390"/>
      <c r="RK56" s="390"/>
      <c r="RL56" s="390"/>
      <c r="RM56" s="390"/>
      <c r="RN56" s="390"/>
      <c r="RO56" s="390"/>
      <c r="RP56" s="390"/>
      <c r="RQ56" s="390"/>
      <c r="RR56" s="390"/>
      <c r="RS56" s="390"/>
      <c r="RT56" s="390"/>
      <c r="RU56" s="390"/>
      <c r="RV56" s="390"/>
      <c r="RW56" s="390"/>
      <c r="RX56" s="390"/>
      <c r="RY56" s="390"/>
      <c r="RZ56" s="390"/>
      <c r="SA56" s="390"/>
      <c r="SB56" s="390"/>
      <c r="SC56" s="390"/>
      <c r="SD56" s="390"/>
      <c r="SE56" s="390"/>
      <c r="SF56" s="390"/>
      <c r="SG56" s="390"/>
      <c r="SH56" s="390"/>
      <c r="SI56" s="390"/>
      <c r="SJ56" s="390"/>
      <c r="SK56" s="390"/>
      <c r="SL56" s="390"/>
      <c r="SM56" s="390"/>
      <c r="SN56" s="390"/>
      <c r="SO56" s="390"/>
      <c r="SP56" s="390"/>
      <c r="SQ56" s="390"/>
      <c r="SR56" s="390"/>
      <c r="SS56" s="390"/>
      <c r="ST56" s="390"/>
      <c r="SU56" s="390"/>
      <c r="SV56" s="390"/>
      <c r="SW56" s="390"/>
      <c r="SX56" s="390"/>
      <c r="SY56" s="390"/>
      <c r="SZ56" s="390"/>
      <c r="TA56" s="390"/>
      <c r="TB56" s="390"/>
      <c r="TC56" s="390"/>
      <c r="TD56" s="390"/>
      <c r="TE56" s="390"/>
      <c r="TF56" s="390"/>
      <c r="TG56" s="390"/>
      <c r="TH56" s="390"/>
      <c r="TI56" s="390"/>
      <c r="TJ56" s="390"/>
      <c r="TK56" s="390"/>
      <c r="TL56" s="390"/>
      <c r="TM56" s="390"/>
      <c r="TN56" s="390"/>
      <c r="TO56" s="390"/>
      <c r="TP56" s="390"/>
      <c r="TQ56" s="390"/>
      <c r="TR56" s="390"/>
      <c r="TS56" s="390"/>
      <c r="TT56" s="390"/>
      <c r="TU56" s="390"/>
      <c r="TV56" s="390"/>
      <c r="TW56" s="390"/>
      <c r="TX56" s="390"/>
      <c r="TY56" s="390"/>
      <c r="TZ56" s="390"/>
      <c r="UA56" s="390"/>
      <c r="UB56" s="390"/>
      <c r="UC56" s="390"/>
      <c r="UD56" s="390"/>
      <c r="UE56" s="390"/>
      <c r="UF56" s="390"/>
      <c r="UG56" s="390"/>
      <c r="UH56" s="390"/>
      <c r="UI56" s="390"/>
      <c r="UJ56" s="390"/>
      <c r="UK56" s="390"/>
      <c r="UL56" s="390"/>
      <c r="UM56" s="390"/>
      <c r="UN56" s="390"/>
      <c r="UO56" s="390"/>
      <c r="UP56" s="390"/>
      <c r="UQ56" s="390"/>
      <c r="UR56" s="390"/>
      <c r="US56" s="390"/>
      <c r="UT56" s="390"/>
      <c r="UU56" s="390"/>
      <c r="UV56" s="390"/>
      <c r="UW56" s="390"/>
      <c r="UX56" s="390"/>
      <c r="UY56" s="390"/>
      <c r="UZ56" s="390"/>
      <c r="VA56" s="390"/>
      <c r="VB56" s="390"/>
      <c r="VC56" s="390"/>
      <c r="VD56" s="390"/>
      <c r="VE56" s="390"/>
      <c r="VF56" s="390"/>
      <c r="VG56" s="390"/>
      <c r="VH56" s="390"/>
      <c r="VI56" s="390"/>
      <c r="VJ56" s="390"/>
      <c r="VK56" s="390"/>
      <c r="VL56" s="390"/>
      <c r="VM56" s="390"/>
      <c r="VN56" s="390"/>
      <c r="VO56" s="390"/>
      <c r="VP56" s="390"/>
      <c r="VQ56" s="390"/>
      <c r="VR56" s="390"/>
      <c r="VS56" s="390"/>
      <c r="VT56" s="390"/>
      <c r="VU56" s="390"/>
      <c r="VV56" s="390"/>
      <c r="VW56" s="390"/>
      <c r="VX56" s="390"/>
      <c r="VY56" s="390"/>
      <c r="VZ56" s="390"/>
      <c r="WA56" s="390"/>
      <c r="WB56" s="390"/>
      <c r="WC56" s="390"/>
      <c r="WD56" s="390"/>
      <c r="WE56" s="390"/>
      <c r="WF56" s="390"/>
      <c r="WG56" s="390"/>
      <c r="WH56" s="390"/>
      <c r="WI56" s="390"/>
      <c r="WJ56" s="390"/>
      <c r="WK56" s="390"/>
      <c r="WL56" s="390"/>
      <c r="WM56" s="390"/>
      <c r="WN56" s="390"/>
      <c r="WO56" s="390"/>
      <c r="WP56" s="390"/>
      <c r="WQ56" s="390"/>
      <c r="WR56" s="390"/>
      <c r="WS56" s="390"/>
      <c r="WT56" s="390"/>
      <c r="WU56" s="390"/>
      <c r="WV56" s="390"/>
      <c r="WW56" s="390"/>
      <c r="WX56" s="390"/>
      <c r="WY56" s="390"/>
      <c r="WZ56" s="390"/>
      <c r="XA56" s="390"/>
      <c r="XB56" s="390"/>
      <c r="XC56" s="390"/>
      <c r="XD56" s="390"/>
      <c r="XE56" s="390"/>
      <c r="XF56" s="390"/>
      <c r="XG56" s="389"/>
    </row>
    <row r="57" spans="1:631" s="400" customFormat="1">
      <c r="A57" s="389"/>
      <c r="B57" s="526"/>
      <c r="C57" s="513" t="s">
        <v>265</v>
      </c>
      <c r="D57" s="513">
        <v>30</v>
      </c>
      <c r="E57" s="329">
        <f t="shared" si="17"/>
        <v>0</v>
      </c>
      <c r="F57" s="509" t="s">
        <v>29</v>
      </c>
      <c r="G57" s="640">
        <v>0</v>
      </c>
      <c r="H57" s="510">
        <v>11.94</v>
      </c>
      <c r="I57" s="578">
        <v>6</v>
      </c>
      <c r="J57" s="578">
        <v>32.520000000000003</v>
      </c>
      <c r="K57" s="393">
        <f t="shared" si="5"/>
        <v>26.520000000000003</v>
      </c>
      <c r="L57" s="394">
        <f t="shared" si="1"/>
        <v>0</v>
      </c>
      <c r="M57" s="853">
        <v>0</v>
      </c>
      <c r="N57" s="393">
        <v>0</v>
      </c>
      <c r="O57" s="395">
        <f t="shared" si="6"/>
        <v>0</v>
      </c>
      <c r="P57" s="395">
        <f t="shared" si="2"/>
        <v>0</v>
      </c>
      <c r="Q57" s="395">
        <f t="shared" si="7"/>
        <v>0</v>
      </c>
      <c r="R57" s="395"/>
      <c r="S57" s="396">
        <f t="shared" si="8"/>
        <v>0</v>
      </c>
      <c r="T57" s="395">
        <f t="shared" si="9"/>
        <v>0</v>
      </c>
      <c r="U57" s="827">
        <v>0</v>
      </c>
      <c r="V57" s="396">
        <f t="shared" si="10"/>
        <v>0</v>
      </c>
      <c r="W57" s="395">
        <f t="shared" si="11"/>
        <v>0</v>
      </c>
      <c r="X57" s="395">
        <f t="shared" si="12"/>
        <v>0</v>
      </c>
      <c r="Y57" s="397">
        <f t="shared" si="18"/>
        <v>0</v>
      </c>
      <c r="Z57" s="396">
        <f t="shared" si="4"/>
        <v>0</v>
      </c>
      <c r="AA57" s="398" t="str">
        <f t="shared" si="15"/>
        <v/>
      </c>
      <c r="AB57" s="399" t="str">
        <f t="shared" si="16"/>
        <v/>
      </c>
      <c r="AC57" s="398" t="s">
        <v>480</v>
      </c>
      <c r="AD57" s="398" t="s">
        <v>480</v>
      </c>
      <c r="AE57" s="390"/>
      <c r="AF57" s="390"/>
      <c r="AG57" s="390"/>
      <c r="AH57" s="390"/>
      <c r="AI57" s="390"/>
      <c r="AJ57" s="390"/>
      <c r="AK57" s="390"/>
      <c r="AL57" s="390"/>
      <c r="AM57" s="390"/>
      <c r="AN57" s="390"/>
      <c r="AO57" s="390"/>
      <c r="AP57" s="390"/>
      <c r="AQ57" s="390"/>
      <c r="AR57" s="390"/>
      <c r="AS57" s="390"/>
      <c r="AT57" s="390"/>
      <c r="AU57" s="390"/>
      <c r="AV57" s="390"/>
      <c r="AW57" s="390"/>
      <c r="AX57" s="390"/>
      <c r="AY57" s="390"/>
      <c r="AZ57" s="390"/>
      <c r="BA57" s="390"/>
      <c r="BB57" s="390"/>
      <c r="BC57" s="390"/>
      <c r="BD57" s="390"/>
      <c r="BE57" s="390"/>
      <c r="BF57" s="390"/>
      <c r="BG57" s="390"/>
      <c r="BH57" s="390"/>
      <c r="BI57" s="390"/>
      <c r="BJ57" s="390"/>
      <c r="BK57" s="390"/>
      <c r="BL57" s="390"/>
      <c r="BM57" s="390"/>
      <c r="BN57" s="390"/>
      <c r="BO57" s="390"/>
      <c r="BP57" s="390"/>
      <c r="BQ57" s="390"/>
      <c r="BR57" s="390"/>
      <c r="BS57" s="390"/>
      <c r="BT57" s="390"/>
      <c r="BU57" s="390"/>
      <c r="BV57" s="390"/>
      <c r="BW57" s="390"/>
      <c r="BX57" s="390"/>
      <c r="BY57" s="390"/>
      <c r="BZ57" s="390"/>
      <c r="CA57" s="390"/>
      <c r="CB57" s="390"/>
      <c r="CC57" s="390"/>
      <c r="CD57" s="390"/>
      <c r="CE57" s="390"/>
      <c r="CF57" s="390"/>
      <c r="CG57" s="390"/>
      <c r="CH57" s="390"/>
      <c r="CI57" s="390"/>
      <c r="CJ57" s="390"/>
      <c r="CK57" s="390"/>
      <c r="CL57" s="390"/>
      <c r="CM57" s="390"/>
      <c r="CN57" s="390"/>
      <c r="CO57" s="390"/>
      <c r="CP57" s="390"/>
      <c r="CQ57" s="390"/>
      <c r="CR57" s="390"/>
      <c r="CS57" s="390"/>
      <c r="CT57" s="390"/>
      <c r="CU57" s="390"/>
      <c r="CV57" s="390"/>
      <c r="CW57" s="390"/>
      <c r="CX57" s="390"/>
      <c r="CY57" s="390"/>
      <c r="CZ57" s="390"/>
      <c r="DA57" s="390"/>
      <c r="DB57" s="390"/>
      <c r="DC57" s="390"/>
      <c r="DD57" s="390"/>
      <c r="DE57" s="390"/>
      <c r="DF57" s="390"/>
      <c r="DG57" s="390"/>
      <c r="DH57" s="390"/>
      <c r="DI57" s="390"/>
      <c r="DJ57" s="390"/>
      <c r="DK57" s="390"/>
      <c r="DL57" s="390"/>
      <c r="DM57" s="390"/>
      <c r="DN57" s="390"/>
      <c r="DO57" s="390"/>
      <c r="DP57" s="390"/>
      <c r="DQ57" s="390"/>
      <c r="DR57" s="390"/>
      <c r="DS57" s="390"/>
      <c r="DT57" s="390"/>
      <c r="DU57" s="390"/>
      <c r="DV57" s="390"/>
      <c r="DW57" s="390"/>
      <c r="DX57" s="390"/>
      <c r="DY57" s="390"/>
      <c r="DZ57" s="390"/>
      <c r="EA57" s="390"/>
      <c r="EB57" s="390"/>
      <c r="EC57" s="390"/>
      <c r="ED57" s="390"/>
      <c r="EE57" s="390"/>
      <c r="EF57" s="390"/>
      <c r="EG57" s="390"/>
      <c r="EH57" s="390"/>
      <c r="EI57" s="390"/>
      <c r="EJ57" s="390"/>
      <c r="EK57" s="390"/>
      <c r="EL57" s="390"/>
      <c r="EM57" s="390"/>
      <c r="EN57" s="390"/>
      <c r="EO57" s="390"/>
      <c r="EP57" s="390"/>
      <c r="EQ57" s="390"/>
      <c r="ER57" s="390"/>
      <c r="ES57" s="390"/>
      <c r="ET57" s="390"/>
      <c r="EU57" s="390"/>
      <c r="EV57" s="390"/>
      <c r="EW57" s="390"/>
      <c r="EX57" s="390"/>
      <c r="EY57" s="390"/>
      <c r="EZ57" s="390"/>
      <c r="FA57" s="390"/>
      <c r="FB57" s="390"/>
      <c r="FC57" s="390"/>
      <c r="FD57" s="390"/>
      <c r="FE57" s="390"/>
      <c r="FF57" s="390"/>
      <c r="FG57" s="390"/>
      <c r="FH57" s="390"/>
      <c r="FI57" s="390"/>
      <c r="FJ57" s="390"/>
      <c r="FK57" s="390"/>
      <c r="FL57" s="390"/>
      <c r="FM57" s="390"/>
      <c r="FN57" s="390"/>
      <c r="FO57" s="390"/>
      <c r="FP57" s="390"/>
      <c r="FQ57" s="390"/>
      <c r="FR57" s="390"/>
      <c r="FS57" s="390"/>
      <c r="FT57" s="390"/>
      <c r="FU57" s="390"/>
      <c r="FV57" s="390"/>
      <c r="FW57" s="390"/>
      <c r="FX57" s="390"/>
      <c r="FY57" s="390"/>
      <c r="FZ57" s="390"/>
      <c r="GA57" s="390"/>
      <c r="GB57" s="390"/>
      <c r="GC57" s="390"/>
      <c r="GD57" s="390"/>
      <c r="GE57" s="390"/>
      <c r="GF57" s="390"/>
      <c r="GG57" s="390"/>
      <c r="GH57" s="390"/>
      <c r="GI57" s="390"/>
      <c r="GJ57" s="390"/>
      <c r="GK57" s="390"/>
      <c r="GL57" s="390"/>
      <c r="GM57" s="390"/>
      <c r="GN57" s="390"/>
      <c r="GO57" s="390"/>
      <c r="GP57" s="390"/>
      <c r="GQ57" s="390"/>
      <c r="GR57" s="390"/>
      <c r="GS57" s="390"/>
      <c r="GT57" s="390"/>
      <c r="GU57" s="390"/>
      <c r="GV57" s="390"/>
      <c r="GW57" s="390"/>
      <c r="GX57" s="390"/>
      <c r="GY57" s="390"/>
      <c r="GZ57" s="390"/>
      <c r="HA57" s="390"/>
      <c r="HB57" s="390"/>
      <c r="HC57" s="390"/>
      <c r="HD57" s="390"/>
      <c r="HE57" s="390"/>
      <c r="HF57" s="390"/>
      <c r="HG57" s="390"/>
      <c r="HH57" s="390"/>
      <c r="HI57" s="390"/>
      <c r="HJ57" s="390"/>
      <c r="HK57" s="390"/>
      <c r="HL57" s="390"/>
      <c r="HM57" s="390"/>
      <c r="HN57" s="390"/>
      <c r="HO57" s="390"/>
      <c r="HP57" s="390"/>
      <c r="HQ57" s="390"/>
      <c r="HR57" s="390"/>
      <c r="HS57" s="390"/>
      <c r="HT57" s="390"/>
      <c r="HU57" s="390"/>
      <c r="HV57" s="390"/>
      <c r="HW57" s="390"/>
      <c r="HX57" s="390"/>
      <c r="HY57" s="390"/>
      <c r="HZ57" s="390"/>
      <c r="IA57" s="390"/>
      <c r="IB57" s="390"/>
      <c r="IC57" s="390"/>
      <c r="ID57" s="390"/>
      <c r="IE57" s="390"/>
      <c r="IF57" s="390"/>
      <c r="IG57" s="390"/>
      <c r="IH57" s="390"/>
      <c r="II57" s="390"/>
      <c r="IJ57" s="390"/>
      <c r="IK57" s="390"/>
      <c r="IL57" s="390"/>
      <c r="IM57" s="390"/>
      <c r="IN57" s="390"/>
      <c r="IO57" s="390"/>
      <c r="IP57" s="390"/>
      <c r="IQ57" s="390"/>
      <c r="IR57" s="390"/>
      <c r="IS57" s="390"/>
      <c r="IT57" s="390"/>
      <c r="IU57" s="390"/>
      <c r="IV57" s="390"/>
      <c r="IW57" s="390"/>
      <c r="IX57" s="390"/>
      <c r="IY57" s="390"/>
      <c r="IZ57" s="390"/>
      <c r="JA57" s="390"/>
      <c r="JB57" s="390"/>
      <c r="JC57" s="390"/>
      <c r="JD57" s="390"/>
      <c r="JE57" s="390"/>
      <c r="JF57" s="390"/>
      <c r="JG57" s="390"/>
      <c r="JH57" s="390"/>
      <c r="JI57" s="390"/>
      <c r="JJ57" s="390"/>
      <c r="JK57" s="390"/>
      <c r="JL57" s="390"/>
      <c r="JM57" s="390"/>
      <c r="JN57" s="390"/>
      <c r="JO57" s="390"/>
      <c r="JP57" s="390"/>
      <c r="JQ57" s="390"/>
      <c r="JR57" s="390"/>
      <c r="JS57" s="390"/>
      <c r="JT57" s="390"/>
      <c r="JU57" s="390"/>
      <c r="JV57" s="390"/>
      <c r="JW57" s="390"/>
      <c r="JX57" s="390"/>
      <c r="JY57" s="390"/>
      <c r="JZ57" s="390"/>
      <c r="KA57" s="390"/>
      <c r="KB57" s="390"/>
      <c r="KC57" s="390"/>
      <c r="KD57" s="390"/>
      <c r="KE57" s="390"/>
      <c r="KF57" s="390"/>
      <c r="KG57" s="390"/>
      <c r="KH57" s="390"/>
      <c r="KI57" s="390"/>
      <c r="KJ57" s="390"/>
      <c r="KK57" s="390"/>
      <c r="KL57" s="390"/>
      <c r="KM57" s="390"/>
      <c r="KN57" s="390"/>
      <c r="KO57" s="390"/>
      <c r="KP57" s="390"/>
      <c r="KQ57" s="390"/>
      <c r="KR57" s="390"/>
      <c r="KS57" s="390"/>
      <c r="KT57" s="390"/>
      <c r="KU57" s="390"/>
      <c r="KV57" s="390"/>
      <c r="KW57" s="390"/>
      <c r="KX57" s="390"/>
      <c r="KY57" s="390"/>
      <c r="KZ57" s="390"/>
      <c r="LA57" s="390"/>
      <c r="LB57" s="390"/>
      <c r="LC57" s="390"/>
      <c r="LD57" s="390"/>
      <c r="LE57" s="390"/>
      <c r="LF57" s="390"/>
      <c r="LG57" s="390"/>
      <c r="LH57" s="390"/>
      <c r="LI57" s="390"/>
      <c r="LJ57" s="390"/>
      <c r="LK57" s="390"/>
      <c r="LL57" s="390"/>
      <c r="LM57" s="390"/>
      <c r="LN57" s="390"/>
      <c r="LO57" s="390"/>
      <c r="LP57" s="390"/>
      <c r="LQ57" s="390"/>
      <c r="LR57" s="390"/>
      <c r="LS57" s="390"/>
      <c r="LT57" s="390"/>
      <c r="LU57" s="390"/>
      <c r="LV57" s="390"/>
      <c r="LW57" s="390"/>
      <c r="LX57" s="390"/>
      <c r="LY57" s="390"/>
      <c r="LZ57" s="390"/>
      <c r="MA57" s="390"/>
      <c r="MB57" s="390"/>
      <c r="MC57" s="390"/>
      <c r="MD57" s="390"/>
      <c r="ME57" s="390"/>
      <c r="MF57" s="390"/>
      <c r="MG57" s="390"/>
      <c r="MH57" s="390"/>
      <c r="MI57" s="390"/>
      <c r="MJ57" s="390"/>
      <c r="MK57" s="390"/>
      <c r="ML57" s="390"/>
      <c r="MM57" s="390"/>
      <c r="MN57" s="390"/>
      <c r="MO57" s="390"/>
      <c r="MP57" s="390"/>
      <c r="MQ57" s="390"/>
      <c r="MR57" s="390"/>
      <c r="MS57" s="390"/>
      <c r="MT57" s="390"/>
      <c r="MU57" s="390"/>
      <c r="MV57" s="390"/>
      <c r="MW57" s="390"/>
      <c r="MX57" s="390"/>
      <c r="MY57" s="390"/>
      <c r="MZ57" s="390"/>
      <c r="NA57" s="390"/>
      <c r="NB57" s="390"/>
      <c r="NC57" s="390"/>
      <c r="ND57" s="390"/>
      <c r="NE57" s="390"/>
      <c r="NF57" s="390"/>
      <c r="NG57" s="390"/>
      <c r="NH57" s="390"/>
      <c r="NI57" s="390"/>
      <c r="NJ57" s="390"/>
      <c r="NK57" s="390"/>
      <c r="NL57" s="390"/>
      <c r="NM57" s="390"/>
      <c r="NN57" s="390"/>
      <c r="NO57" s="390"/>
      <c r="NP57" s="390"/>
      <c r="NQ57" s="390"/>
      <c r="NR57" s="390"/>
      <c r="NS57" s="390"/>
      <c r="NT57" s="390"/>
      <c r="NU57" s="390"/>
      <c r="NV57" s="390"/>
      <c r="NW57" s="390"/>
      <c r="NX57" s="390"/>
      <c r="NY57" s="390"/>
      <c r="NZ57" s="390"/>
      <c r="OA57" s="390"/>
      <c r="OB57" s="390"/>
      <c r="OC57" s="390"/>
      <c r="OD57" s="390"/>
      <c r="OE57" s="390"/>
      <c r="OF57" s="390"/>
      <c r="OG57" s="390"/>
      <c r="OH57" s="390"/>
      <c r="OI57" s="390"/>
      <c r="OJ57" s="390"/>
      <c r="OK57" s="390"/>
      <c r="OL57" s="390"/>
      <c r="OM57" s="390"/>
      <c r="ON57" s="390"/>
      <c r="OO57" s="390"/>
      <c r="OP57" s="390"/>
      <c r="OQ57" s="390"/>
      <c r="OR57" s="390"/>
      <c r="OS57" s="390"/>
      <c r="OT57" s="390"/>
      <c r="OU57" s="390"/>
      <c r="OV57" s="390"/>
      <c r="OW57" s="390"/>
      <c r="OX57" s="390"/>
      <c r="OY57" s="390"/>
      <c r="OZ57" s="390"/>
      <c r="PA57" s="390"/>
      <c r="PB57" s="390"/>
      <c r="PC57" s="390"/>
      <c r="PD57" s="390"/>
      <c r="PE57" s="390"/>
      <c r="PF57" s="390"/>
      <c r="PG57" s="390"/>
      <c r="PH57" s="390"/>
      <c r="PI57" s="390"/>
      <c r="PJ57" s="390"/>
      <c r="PK57" s="390"/>
      <c r="PL57" s="390"/>
      <c r="PM57" s="390"/>
      <c r="PN57" s="390"/>
      <c r="PO57" s="390"/>
      <c r="PP57" s="390"/>
      <c r="PQ57" s="390"/>
      <c r="PR57" s="390"/>
      <c r="PS57" s="390"/>
      <c r="PT57" s="390"/>
      <c r="PU57" s="390"/>
      <c r="PV57" s="390"/>
      <c r="PW57" s="390"/>
      <c r="PX57" s="390"/>
      <c r="PY57" s="390"/>
      <c r="PZ57" s="390"/>
      <c r="QA57" s="390"/>
      <c r="QB57" s="390"/>
      <c r="QC57" s="390"/>
      <c r="QD57" s="390"/>
      <c r="QE57" s="390"/>
      <c r="QF57" s="390"/>
      <c r="QG57" s="390"/>
      <c r="QH57" s="390"/>
      <c r="QI57" s="390"/>
      <c r="QJ57" s="390"/>
      <c r="QK57" s="390"/>
      <c r="QL57" s="390"/>
      <c r="QM57" s="390"/>
      <c r="QN57" s="390"/>
      <c r="QO57" s="390"/>
      <c r="QP57" s="390"/>
      <c r="QQ57" s="390"/>
      <c r="QR57" s="390"/>
      <c r="QS57" s="390"/>
      <c r="QT57" s="390"/>
      <c r="QU57" s="390"/>
      <c r="QV57" s="390"/>
      <c r="QW57" s="390"/>
      <c r="QX57" s="390"/>
      <c r="QY57" s="390"/>
      <c r="QZ57" s="390"/>
      <c r="RA57" s="390"/>
      <c r="RB57" s="390"/>
      <c r="RC57" s="390"/>
      <c r="RD57" s="390"/>
      <c r="RE57" s="390"/>
      <c r="RF57" s="390"/>
      <c r="RG57" s="390"/>
      <c r="RH57" s="390"/>
      <c r="RI57" s="390"/>
      <c r="RJ57" s="390"/>
      <c r="RK57" s="390"/>
      <c r="RL57" s="390"/>
      <c r="RM57" s="390"/>
      <c r="RN57" s="390"/>
      <c r="RO57" s="390"/>
      <c r="RP57" s="390"/>
      <c r="RQ57" s="390"/>
      <c r="RR57" s="390"/>
      <c r="RS57" s="390"/>
      <c r="RT57" s="390"/>
      <c r="RU57" s="390"/>
      <c r="RV57" s="390"/>
      <c r="RW57" s="390"/>
      <c r="RX57" s="390"/>
      <c r="RY57" s="390"/>
      <c r="RZ57" s="390"/>
      <c r="SA57" s="390"/>
      <c r="SB57" s="390"/>
      <c r="SC57" s="390"/>
      <c r="SD57" s="390"/>
      <c r="SE57" s="390"/>
      <c r="SF57" s="390"/>
      <c r="SG57" s="390"/>
      <c r="SH57" s="390"/>
      <c r="SI57" s="390"/>
      <c r="SJ57" s="390"/>
      <c r="SK57" s="390"/>
      <c r="SL57" s="390"/>
      <c r="SM57" s="390"/>
      <c r="SN57" s="390"/>
      <c r="SO57" s="390"/>
      <c r="SP57" s="390"/>
      <c r="SQ57" s="390"/>
      <c r="SR57" s="390"/>
      <c r="SS57" s="390"/>
      <c r="ST57" s="390"/>
      <c r="SU57" s="390"/>
      <c r="SV57" s="390"/>
      <c r="SW57" s="390"/>
      <c r="SX57" s="390"/>
      <c r="SY57" s="390"/>
      <c r="SZ57" s="390"/>
      <c r="TA57" s="390"/>
      <c r="TB57" s="390"/>
      <c r="TC57" s="390"/>
      <c r="TD57" s="390"/>
      <c r="TE57" s="390"/>
      <c r="TF57" s="390"/>
      <c r="TG57" s="390"/>
      <c r="TH57" s="390"/>
      <c r="TI57" s="390"/>
      <c r="TJ57" s="390"/>
      <c r="TK57" s="390"/>
      <c r="TL57" s="390"/>
      <c r="TM57" s="390"/>
      <c r="TN57" s="390"/>
      <c r="TO57" s="390"/>
      <c r="TP57" s="390"/>
      <c r="TQ57" s="390"/>
      <c r="TR57" s="390"/>
      <c r="TS57" s="390"/>
      <c r="TT57" s="390"/>
      <c r="TU57" s="390"/>
      <c r="TV57" s="390"/>
      <c r="TW57" s="390"/>
      <c r="TX57" s="390"/>
      <c r="TY57" s="390"/>
      <c r="TZ57" s="390"/>
      <c r="UA57" s="390"/>
      <c r="UB57" s="390"/>
      <c r="UC57" s="390"/>
      <c r="UD57" s="390"/>
      <c r="UE57" s="390"/>
      <c r="UF57" s="390"/>
      <c r="UG57" s="390"/>
      <c r="UH57" s="390"/>
      <c r="UI57" s="390"/>
      <c r="UJ57" s="390"/>
      <c r="UK57" s="390"/>
      <c r="UL57" s="390"/>
      <c r="UM57" s="390"/>
      <c r="UN57" s="390"/>
      <c r="UO57" s="390"/>
      <c r="UP57" s="390"/>
      <c r="UQ57" s="390"/>
      <c r="UR57" s="390"/>
      <c r="US57" s="390"/>
      <c r="UT57" s="390"/>
      <c r="UU57" s="390"/>
      <c r="UV57" s="390"/>
      <c r="UW57" s="390"/>
      <c r="UX57" s="390"/>
      <c r="UY57" s="390"/>
      <c r="UZ57" s="390"/>
      <c r="VA57" s="390"/>
      <c r="VB57" s="390"/>
      <c r="VC57" s="390"/>
      <c r="VD57" s="390"/>
      <c r="VE57" s="390"/>
      <c r="VF57" s="390"/>
      <c r="VG57" s="390"/>
      <c r="VH57" s="390"/>
      <c r="VI57" s="390"/>
      <c r="VJ57" s="390"/>
      <c r="VK57" s="390"/>
      <c r="VL57" s="390"/>
      <c r="VM57" s="390"/>
      <c r="VN57" s="390"/>
      <c r="VO57" s="390"/>
      <c r="VP57" s="390"/>
      <c r="VQ57" s="390"/>
      <c r="VR57" s="390"/>
      <c r="VS57" s="390"/>
      <c r="VT57" s="390"/>
      <c r="VU57" s="390"/>
      <c r="VV57" s="390"/>
      <c r="VW57" s="390"/>
      <c r="VX57" s="390"/>
      <c r="VY57" s="390"/>
      <c r="VZ57" s="390"/>
      <c r="WA57" s="390"/>
      <c r="WB57" s="390"/>
      <c r="WC57" s="390"/>
      <c r="WD57" s="390"/>
      <c r="WE57" s="390"/>
      <c r="WF57" s="390"/>
      <c r="WG57" s="390"/>
      <c r="WH57" s="390"/>
      <c r="WI57" s="390"/>
      <c r="WJ57" s="390"/>
      <c r="WK57" s="390"/>
      <c r="WL57" s="390"/>
      <c r="WM57" s="390"/>
      <c r="WN57" s="390"/>
      <c r="WO57" s="390"/>
      <c r="WP57" s="390"/>
      <c r="WQ57" s="390"/>
      <c r="WR57" s="390"/>
      <c r="WS57" s="390"/>
      <c r="WT57" s="390"/>
      <c r="WU57" s="390"/>
      <c r="WV57" s="390"/>
      <c r="WW57" s="390"/>
      <c r="WX57" s="390"/>
      <c r="WY57" s="390"/>
      <c r="WZ57" s="390"/>
      <c r="XA57" s="390"/>
      <c r="XB57" s="390"/>
      <c r="XC57" s="390"/>
      <c r="XD57" s="390"/>
      <c r="XE57" s="390"/>
      <c r="XF57" s="390"/>
      <c r="XG57" s="389"/>
    </row>
    <row r="58" spans="1:631" s="400" customFormat="1">
      <c r="A58" s="389"/>
      <c r="B58" s="526"/>
      <c r="C58" s="513" t="s">
        <v>266</v>
      </c>
      <c r="D58" s="513">
        <v>25</v>
      </c>
      <c r="E58" s="329">
        <f t="shared" si="17"/>
        <v>8.8443222756868396E-3</v>
      </c>
      <c r="F58" s="509" t="s">
        <v>0</v>
      </c>
      <c r="G58" s="640">
        <v>92</v>
      </c>
      <c r="H58" s="510">
        <v>12.26</v>
      </c>
      <c r="I58" s="578">
        <v>10</v>
      </c>
      <c r="J58" s="578">
        <v>32.520000000000003</v>
      </c>
      <c r="K58" s="393">
        <f t="shared" si="5"/>
        <v>22.520000000000003</v>
      </c>
      <c r="L58" s="394">
        <f t="shared" si="1"/>
        <v>1127.92</v>
      </c>
      <c r="M58" s="853">
        <v>118.26404692798559</v>
      </c>
      <c r="N58" s="393">
        <v>184.00000000000003</v>
      </c>
      <c r="O58" s="395">
        <f t="shared" si="6"/>
        <v>1104</v>
      </c>
      <c r="P58" s="395">
        <f t="shared" si="2"/>
        <v>2071.84</v>
      </c>
      <c r="Q58" s="395">
        <f t="shared" si="7"/>
        <v>2991.84</v>
      </c>
      <c r="R58" s="395"/>
      <c r="S58" s="396">
        <f t="shared" si="8"/>
        <v>1222.2640469279856</v>
      </c>
      <c r="T58" s="395">
        <f t="shared" si="9"/>
        <v>3110.1040469279856</v>
      </c>
      <c r="U58" s="827">
        <v>0</v>
      </c>
      <c r="V58" s="396">
        <f t="shared" si="10"/>
        <v>1133.8256465009142</v>
      </c>
      <c r="W58" s="395">
        <f t="shared" si="11"/>
        <v>2885.0686891725281</v>
      </c>
      <c r="X58" s="395">
        <f t="shared" si="12"/>
        <v>0</v>
      </c>
      <c r="Y58" s="397">
        <f t="shared" si="18"/>
        <v>1.9836782179541714</v>
      </c>
      <c r="Z58" s="396">
        <f t="shared" si="4"/>
        <v>2237.4303355948691</v>
      </c>
      <c r="AA58" s="398">
        <f t="shared" si="15"/>
        <v>1.9733460276716936</v>
      </c>
      <c r="AB58" s="399">
        <f t="shared" si="16"/>
        <v>0.8530727113676625</v>
      </c>
      <c r="AC58" s="398">
        <v>1.8265285452053828</v>
      </c>
      <c r="AD58" s="398">
        <v>0.71076383569936219</v>
      </c>
      <c r="AE58" s="390"/>
      <c r="AF58" s="390"/>
      <c r="AG58" s="390"/>
      <c r="AH58" s="390"/>
      <c r="AI58" s="390"/>
      <c r="AJ58" s="390"/>
      <c r="AK58" s="390"/>
      <c r="AL58" s="390"/>
      <c r="AM58" s="390"/>
      <c r="AN58" s="390"/>
      <c r="AO58" s="390"/>
      <c r="AP58" s="390"/>
      <c r="AQ58" s="390"/>
      <c r="AR58" s="390"/>
      <c r="AS58" s="390"/>
      <c r="AT58" s="390"/>
      <c r="AU58" s="390"/>
      <c r="AV58" s="390"/>
      <c r="AW58" s="390"/>
      <c r="AX58" s="390"/>
      <c r="AY58" s="390"/>
      <c r="AZ58" s="390"/>
      <c r="BA58" s="390"/>
      <c r="BB58" s="390"/>
      <c r="BC58" s="390"/>
      <c r="BD58" s="390"/>
      <c r="BE58" s="390"/>
      <c r="BF58" s="390"/>
      <c r="BG58" s="390"/>
      <c r="BH58" s="390"/>
      <c r="BI58" s="390"/>
      <c r="BJ58" s="390"/>
      <c r="BK58" s="390"/>
      <c r="BL58" s="390"/>
      <c r="BM58" s="390"/>
      <c r="BN58" s="390"/>
      <c r="BO58" s="390"/>
      <c r="BP58" s="390"/>
      <c r="BQ58" s="390"/>
      <c r="BR58" s="390"/>
      <c r="BS58" s="390"/>
      <c r="BT58" s="390"/>
      <c r="BU58" s="390"/>
      <c r="BV58" s="390"/>
      <c r="BW58" s="390"/>
      <c r="BX58" s="390"/>
      <c r="BY58" s="390"/>
      <c r="BZ58" s="390"/>
      <c r="CA58" s="390"/>
      <c r="CB58" s="390"/>
      <c r="CC58" s="390"/>
      <c r="CD58" s="390"/>
      <c r="CE58" s="390"/>
      <c r="CF58" s="390"/>
      <c r="CG58" s="390"/>
      <c r="CH58" s="390"/>
      <c r="CI58" s="390"/>
      <c r="CJ58" s="390"/>
      <c r="CK58" s="390"/>
      <c r="CL58" s="390"/>
      <c r="CM58" s="390"/>
      <c r="CN58" s="390"/>
      <c r="CO58" s="390"/>
      <c r="CP58" s="390"/>
      <c r="CQ58" s="390"/>
      <c r="CR58" s="390"/>
      <c r="CS58" s="390"/>
      <c r="CT58" s="390"/>
      <c r="CU58" s="390"/>
      <c r="CV58" s="390"/>
      <c r="CW58" s="390"/>
      <c r="CX58" s="390"/>
      <c r="CY58" s="390"/>
      <c r="CZ58" s="390"/>
      <c r="DA58" s="390"/>
      <c r="DB58" s="390"/>
      <c r="DC58" s="390"/>
      <c r="DD58" s="390"/>
      <c r="DE58" s="390"/>
      <c r="DF58" s="390"/>
      <c r="DG58" s="390"/>
      <c r="DH58" s="390"/>
      <c r="DI58" s="390"/>
      <c r="DJ58" s="390"/>
      <c r="DK58" s="390"/>
      <c r="DL58" s="390"/>
      <c r="DM58" s="390"/>
      <c r="DN58" s="390"/>
      <c r="DO58" s="390"/>
      <c r="DP58" s="390"/>
      <c r="DQ58" s="390"/>
      <c r="DR58" s="390"/>
      <c r="DS58" s="390"/>
      <c r="DT58" s="390"/>
      <c r="DU58" s="390"/>
      <c r="DV58" s="390"/>
      <c r="DW58" s="390"/>
      <c r="DX58" s="390"/>
      <c r="DY58" s="390"/>
      <c r="DZ58" s="390"/>
      <c r="EA58" s="390"/>
      <c r="EB58" s="390"/>
      <c r="EC58" s="390"/>
      <c r="ED58" s="390"/>
      <c r="EE58" s="390"/>
      <c r="EF58" s="390"/>
      <c r="EG58" s="390"/>
      <c r="EH58" s="390"/>
      <c r="EI58" s="390"/>
      <c r="EJ58" s="390"/>
      <c r="EK58" s="390"/>
      <c r="EL58" s="390"/>
      <c r="EM58" s="390"/>
      <c r="EN58" s="390"/>
      <c r="EO58" s="390"/>
      <c r="EP58" s="390"/>
      <c r="EQ58" s="390"/>
      <c r="ER58" s="390"/>
      <c r="ES58" s="390"/>
      <c r="ET58" s="390"/>
      <c r="EU58" s="390"/>
      <c r="EV58" s="390"/>
      <c r="EW58" s="390"/>
      <c r="EX58" s="390"/>
      <c r="EY58" s="390"/>
      <c r="EZ58" s="390"/>
      <c r="FA58" s="390"/>
      <c r="FB58" s="390"/>
      <c r="FC58" s="390"/>
      <c r="FD58" s="390"/>
      <c r="FE58" s="390"/>
      <c r="FF58" s="390"/>
      <c r="FG58" s="390"/>
      <c r="FH58" s="390"/>
      <c r="FI58" s="390"/>
      <c r="FJ58" s="390"/>
      <c r="FK58" s="390"/>
      <c r="FL58" s="390"/>
      <c r="FM58" s="390"/>
      <c r="FN58" s="390"/>
      <c r="FO58" s="390"/>
      <c r="FP58" s="390"/>
      <c r="FQ58" s="390"/>
      <c r="FR58" s="390"/>
      <c r="FS58" s="390"/>
      <c r="FT58" s="390"/>
      <c r="FU58" s="390"/>
      <c r="FV58" s="390"/>
      <c r="FW58" s="390"/>
      <c r="FX58" s="390"/>
      <c r="FY58" s="390"/>
      <c r="FZ58" s="390"/>
      <c r="GA58" s="390"/>
      <c r="GB58" s="390"/>
      <c r="GC58" s="390"/>
      <c r="GD58" s="390"/>
      <c r="GE58" s="390"/>
      <c r="GF58" s="390"/>
      <c r="GG58" s="390"/>
      <c r="GH58" s="390"/>
      <c r="GI58" s="390"/>
      <c r="GJ58" s="390"/>
      <c r="GK58" s="390"/>
      <c r="GL58" s="390"/>
      <c r="GM58" s="390"/>
      <c r="GN58" s="390"/>
      <c r="GO58" s="390"/>
      <c r="GP58" s="390"/>
      <c r="GQ58" s="390"/>
      <c r="GR58" s="390"/>
      <c r="GS58" s="390"/>
      <c r="GT58" s="390"/>
      <c r="GU58" s="390"/>
      <c r="GV58" s="390"/>
      <c r="GW58" s="390"/>
      <c r="GX58" s="390"/>
      <c r="GY58" s="390"/>
      <c r="GZ58" s="390"/>
      <c r="HA58" s="390"/>
      <c r="HB58" s="390"/>
      <c r="HC58" s="390"/>
      <c r="HD58" s="390"/>
      <c r="HE58" s="390"/>
      <c r="HF58" s="390"/>
      <c r="HG58" s="390"/>
      <c r="HH58" s="390"/>
      <c r="HI58" s="390"/>
      <c r="HJ58" s="390"/>
      <c r="HK58" s="390"/>
      <c r="HL58" s="390"/>
      <c r="HM58" s="390"/>
      <c r="HN58" s="390"/>
      <c r="HO58" s="390"/>
      <c r="HP58" s="390"/>
      <c r="HQ58" s="390"/>
      <c r="HR58" s="390"/>
      <c r="HS58" s="390"/>
      <c r="HT58" s="390"/>
      <c r="HU58" s="390"/>
      <c r="HV58" s="390"/>
      <c r="HW58" s="390"/>
      <c r="HX58" s="390"/>
      <c r="HY58" s="390"/>
      <c r="HZ58" s="390"/>
      <c r="IA58" s="390"/>
      <c r="IB58" s="390"/>
      <c r="IC58" s="390"/>
      <c r="ID58" s="390"/>
      <c r="IE58" s="390"/>
      <c r="IF58" s="390"/>
      <c r="IG58" s="390"/>
      <c r="IH58" s="390"/>
      <c r="II58" s="390"/>
      <c r="IJ58" s="390"/>
      <c r="IK58" s="390"/>
      <c r="IL58" s="390"/>
      <c r="IM58" s="390"/>
      <c r="IN58" s="390"/>
      <c r="IO58" s="390"/>
      <c r="IP58" s="390"/>
      <c r="IQ58" s="390"/>
      <c r="IR58" s="390"/>
      <c r="IS58" s="390"/>
      <c r="IT58" s="390"/>
      <c r="IU58" s="390"/>
      <c r="IV58" s="390"/>
      <c r="IW58" s="390"/>
      <c r="IX58" s="390"/>
      <c r="IY58" s="390"/>
      <c r="IZ58" s="390"/>
      <c r="JA58" s="390"/>
      <c r="JB58" s="390"/>
      <c r="JC58" s="390"/>
      <c r="JD58" s="390"/>
      <c r="JE58" s="390"/>
      <c r="JF58" s="390"/>
      <c r="JG58" s="390"/>
      <c r="JH58" s="390"/>
      <c r="JI58" s="390"/>
      <c r="JJ58" s="390"/>
      <c r="JK58" s="390"/>
      <c r="JL58" s="390"/>
      <c r="JM58" s="390"/>
      <c r="JN58" s="390"/>
      <c r="JO58" s="390"/>
      <c r="JP58" s="390"/>
      <c r="JQ58" s="390"/>
      <c r="JR58" s="390"/>
      <c r="JS58" s="390"/>
      <c r="JT58" s="390"/>
      <c r="JU58" s="390"/>
      <c r="JV58" s="390"/>
      <c r="JW58" s="390"/>
      <c r="JX58" s="390"/>
      <c r="JY58" s="390"/>
      <c r="JZ58" s="390"/>
      <c r="KA58" s="390"/>
      <c r="KB58" s="390"/>
      <c r="KC58" s="390"/>
      <c r="KD58" s="390"/>
      <c r="KE58" s="390"/>
      <c r="KF58" s="390"/>
      <c r="KG58" s="390"/>
      <c r="KH58" s="390"/>
      <c r="KI58" s="390"/>
      <c r="KJ58" s="390"/>
      <c r="KK58" s="390"/>
      <c r="KL58" s="390"/>
      <c r="KM58" s="390"/>
      <c r="KN58" s="390"/>
      <c r="KO58" s="390"/>
      <c r="KP58" s="390"/>
      <c r="KQ58" s="390"/>
      <c r="KR58" s="390"/>
      <c r="KS58" s="390"/>
      <c r="KT58" s="390"/>
      <c r="KU58" s="390"/>
      <c r="KV58" s="390"/>
      <c r="KW58" s="390"/>
      <c r="KX58" s="390"/>
      <c r="KY58" s="390"/>
      <c r="KZ58" s="390"/>
      <c r="LA58" s="390"/>
      <c r="LB58" s="390"/>
      <c r="LC58" s="390"/>
      <c r="LD58" s="390"/>
      <c r="LE58" s="390"/>
      <c r="LF58" s="390"/>
      <c r="LG58" s="390"/>
      <c r="LH58" s="390"/>
      <c r="LI58" s="390"/>
      <c r="LJ58" s="390"/>
      <c r="LK58" s="390"/>
      <c r="LL58" s="390"/>
      <c r="LM58" s="390"/>
      <c r="LN58" s="390"/>
      <c r="LO58" s="390"/>
      <c r="LP58" s="390"/>
      <c r="LQ58" s="390"/>
      <c r="LR58" s="390"/>
      <c r="LS58" s="390"/>
      <c r="LT58" s="390"/>
      <c r="LU58" s="390"/>
      <c r="LV58" s="390"/>
      <c r="LW58" s="390"/>
      <c r="LX58" s="390"/>
      <c r="LY58" s="390"/>
      <c r="LZ58" s="390"/>
      <c r="MA58" s="390"/>
      <c r="MB58" s="390"/>
      <c r="MC58" s="390"/>
      <c r="MD58" s="390"/>
      <c r="ME58" s="390"/>
      <c r="MF58" s="390"/>
      <c r="MG58" s="390"/>
      <c r="MH58" s="390"/>
      <c r="MI58" s="390"/>
      <c r="MJ58" s="390"/>
      <c r="MK58" s="390"/>
      <c r="ML58" s="390"/>
      <c r="MM58" s="390"/>
      <c r="MN58" s="390"/>
      <c r="MO58" s="390"/>
      <c r="MP58" s="390"/>
      <c r="MQ58" s="390"/>
      <c r="MR58" s="390"/>
      <c r="MS58" s="390"/>
      <c r="MT58" s="390"/>
      <c r="MU58" s="390"/>
      <c r="MV58" s="390"/>
      <c r="MW58" s="390"/>
      <c r="MX58" s="390"/>
      <c r="MY58" s="390"/>
      <c r="MZ58" s="390"/>
      <c r="NA58" s="390"/>
      <c r="NB58" s="390"/>
      <c r="NC58" s="390"/>
      <c r="ND58" s="390"/>
      <c r="NE58" s="390"/>
      <c r="NF58" s="390"/>
      <c r="NG58" s="390"/>
      <c r="NH58" s="390"/>
      <c r="NI58" s="390"/>
      <c r="NJ58" s="390"/>
      <c r="NK58" s="390"/>
      <c r="NL58" s="390"/>
      <c r="NM58" s="390"/>
      <c r="NN58" s="390"/>
      <c r="NO58" s="390"/>
      <c r="NP58" s="390"/>
      <c r="NQ58" s="390"/>
      <c r="NR58" s="390"/>
      <c r="NS58" s="390"/>
      <c r="NT58" s="390"/>
      <c r="NU58" s="390"/>
      <c r="NV58" s="390"/>
      <c r="NW58" s="390"/>
      <c r="NX58" s="390"/>
      <c r="NY58" s="390"/>
      <c r="NZ58" s="390"/>
      <c r="OA58" s="390"/>
      <c r="OB58" s="390"/>
      <c r="OC58" s="390"/>
      <c r="OD58" s="390"/>
      <c r="OE58" s="390"/>
      <c r="OF58" s="390"/>
      <c r="OG58" s="390"/>
      <c r="OH58" s="390"/>
      <c r="OI58" s="390"/>
      <c r="OJ58" s="390"/>
      <c r="OK58" s="390"/>
      <c r="OL58" s="390"/>
      <c r="OM58" s="390"/>
      <c r="ON58" s="390"/>
      <c r="OO58" s="390"/>
      <c r="OP58" s="390"/>
      <c r="OQ58" s="390"/>
      <c r="OR58" s="390"/>
      <c r="OS58" s="390"/>
      <c r="OT58" s="390"/>
      <c r="OU58" s="390"/>
      <c r="OV58" s="390"/>
      <c r="OW58" s="390"/>
      <c r="OX58" s="390"/>
      <c r="OY58" s="390"/>
      <c r="OZ58" s="390"/>
      <c r="PA58" s="390"/>
      <c r="PB58" s="390"/>
      <c r="PC58" s="390"/>
      <c r="PD58" s="390"/>
      <c r="PE58" s="390"/>
      <c r="PF58" s="390"/>
      <c r="PG58" s="390"/>
      <c r="PH58" s="390"/>
      <c r="PI58" s="390"/>
      <c r="PJ58" s="390"/>
      <c r="PK58" s="390"/>
      <c r="PL58" s="390"/>
      <c r="PM58" s="390"/>
      <c r="PN58" s="390"/>
      <c r="PO58" s="390"/>
      <c r="PP58" s="390"/>
      <c r="PQ58" s="390"/>
      <c r="PR58" s="390"/>
      <c r="PS58" s="390"/>
      <c r="PT58" s="390"/>
      <c r="PU58" s="390"/>
      <c r="PV58" s="390"/>
      <c r="PW58" s="390"/>
      <c r="PX58" s="390"/>
      <c r="PY58" s="390"/>
      <c r="PZ58" s="390"/>
      <c r="QA58" s="390"/>
      <c r="QB58" s="390"/>
      <c r="QC58" s="390"/>
      <c r="QD58" s="390"/>
      <c r="QE58" s="390"/>
      <c r="QF58" s="390"/>
      <c r="QG58" s="390"/>
      <c r="QH58" s="390"/>
      <c r="QI58" s="390"/>
      <c r="QJ58" s="390"/>
      <c r="QK58" s="390"/>
      <c r="QL58" s="390"/>
      <c r="QM58" s="390"/>
      <c r="QN58" s="390"/>
      <c r="QO58" s="390"/>
      <c r="QP58" s="390"/>
      <c r="QQ58" s="390"/>
      <c r="QR58" s="390"/>
      <c r="QS58" s="390"/>
      <c r="QT58" s="390"/>
      <c r="QU58" s="390"/>
      <c r="QV58" s="390"/>
      <c r="QW58" s="390"/>
      <c r="QX58" s="390"/>
      <c r="QY58" s="390"/>
      <c r="QZ58" s="390"/>
      <c r="RA58" s="390"/>
      <c r="RB58" s="390"/>
      <c r="RC58" s="390"/>
      <c r="RD58" s="390"/>
      <c r="RE58" s="390"/>
      <c r="RF58" s="390"/>
      <c r="RG58" s="390"/>
      <c r="RH58" s="390"/>
      <c r="RI58" s="390"/>
      <c r="RJ58" s="390"/>
      <c r="RK58" s="390"/>
      <c r="RL58" s="390"/>
      <c r="RM58" s="390"/>
      <c r="RN58" s="390"/>
      <c r="RO58" s="390"/>
      <c r="RP58" s="390"/>
      <c r="RQ58" s="390"/>
      <c r="RR58" s="390"/>
      <c r="RS58" s="390"/>
      <c r="RT58" s="390"/>
      <c r="RU58" s="390"/>
      <c r="RV58" s="390"/>
      <c r="RW58" s="390"/>
      <c r="RX58" s="390"/>
      <c r="RY58" s="390"/>
      <c r="RZ58" s="390"/>
      <c r="SA58" s="390"/>
      <c r="SB58" s="390"/>
      <c r="SC58" s="390"/>
      <c r="SD58" s="390"/>
      <c r="SE58" s="390"/>
      <c r="SF58" s="390"/>
      <c r="SG58" s="390"/>
      <c r="SH58" s="390"/>
      <c r="SI58" s="390"/>
      <c r="SJ58" s="390"/>
      <c r="SK58" s="390"/>
      <c r="SL58" s="390"/>
      <c r="SM58" s="390"/>
      <c r="SN58" s="390"/>
      <c r="SO58" s="390"/>
      <c r="SP58" s="390"/>
      <c r="SQ58" s="390"/>
      <c r="SR58" s="390"/>
      <c r="SS58" s="390"/>
      <c r="ST58" s="390"/>
      <c r="SU58" s="390"/>
      <c r="SV58" s="390"/>
      <c r="SW58" s="390"/>
      <c r="SX58" s="390"/>
      <c r="SY58" s="390"/>
      <c r="SZ58" s="390"/>
      <c r="TA58" s="390"/>
      <c r="TB58" s="390"/>
      <c r="TC58" s="390"/>
      <c r="TD58" s="390"/>
      <c r="TE58" s="390"/>
      <c r="TF58" s="390"/>
      <c r="TG58" s="390"/>
      <c r="TH58" s="390"/>
      <c r="TI58" s="390"/>
      <c r="TJ58" s="390"/>
      <c r="TK58" s="390"/>
      <c r="TL58" s="390"/>
      <c r="TM58" s="390"/>
      <c r="TN58" s="390"/>
      <c r="TO58" s="390"/>
      <c r="TP58" s="390"/>
      <c r="TQ58" s="390"/>
      <c r="TR58" s="390"/>
      <c r="TS58" s="390"/>
      <c r="TT58" s="390"/>
      <c r="TU58" s="390"/>
      <c r="TV58" s="390"/>
      <c r="TW58" s="390"/>
      <c r="TX58" s="390"/>
      <c r="TY58" s="390"/>
      <c r="TZ58" s="390"/>
      <c r="UA58" s="390"/>
      <c r="UB58" s="390"/>
      <c r="UC58" s="390"/>
      <c r="UD58" s="390"/>
      <c r="UE58" s="390"/>
      <c r="UF58" s="390"/>
      <c r="UG58" s="390"/>
      <c r="UH58" s="390"/>
      <c r="UI58" s="390"/>
      <c r="UJ58" s="390"/>
      <c r="UK58" s="390"/>
      <c r="UL58" s="390"/>
      <c r="UM58" s="390"/>
      <c r="UN58" s="390"/>
      <c r="UO58" s="390"/>
      <c r="UP58" s="390"/>
      <c r="UQ58" s="390"/>
      <c r="UR58" s="390"/>
      <c r="US58" s="390"/>
      <c r="UT58" s="390"/>
      <c r="UU58" s="390"/>
      <c r="UV58" s="390"/>
      <c r="UW58" s="390"/>
      <c r="UX58" s="390"/>
      <c r="UY58" s="390"/>
      <c r="UZ58" s="390"/>
      <c r="VA58" s="390"/>
      <c r="VB58" s="390"/>
      <c r="VC58" s="390"/>
      <c r="VD58" s="390"/>
      <c r="VE58" s="390"/>
      <c r="VF58" s="390"/>
      <c r="VG58" s="390"/>
      <c r="VH58" s="390"/>
      <c r="VI58" s="390"/>
      <c r="VJ58" s="390"/>
      <c r="VK58" s="390"/>
      <c r="VL58" s="390"/>
      <c r="VM58" s="390"/>
      <c r="VN58" s="390"/>
      <c r="VO58" s="390"/>
      <c r="VP58" s="390"/>
      <c r="VQ58" s="390"/>
      <c r="VR58" s="390"/>
      <c r="VS58" s="390"/>
      <c r="VT58" s="390"/>
      <c r="VU58" s="390"/>
      <c r="VV58" s="390"/>
      <c r="VW58" s="390"/>
      <c r="VX58" s="390"/>
      <c r="VY58" s="390"/>
      <c r="VZ58" s="390"/>
      <c r="WA58" s="390"/>
      <c r="WB58" s="390"/>
      <c r="WC58" s="390"/>
      <c r="WD58" s="390"/>
      <c r="WE58" s="390"/>
      <c r="WF58" s="390"/>
      <c r="WG58" s="390"/>
      <c r="WH58" s="390"/>
      <c r="WI58" s="390"/>
      <c r="WJ58" s="390"/>
      <c r="WK58" s="390"/>
      <c r="WL58" s="390"/>
      <c r="WM58" s="390"/>
      <c r="WN58" s="390"/>
      <c r="WO58" s="390"/>
      <c r="WP58" s="390"/>
      <c r="WQ58" s="390"/>
      <c r="WR58" s="390"/>
      <c r="WS58" s="390"/>
      <c r="WT58" s="390"/>
      <c r="WU58" s="390"/>
      <c r="WV58" s="390"/>
      <c r="WW58" s="390"/>
      <c r="WX58" s="390"/>
      <c r="WY58" s="390"/>
      <c r="WZ58" s="390"/>
      <c r="XA58" s="390"/>
      <c r="XB58" s="390"/>
      <c r="XC58" s="390"/>
      <c r="XD58" s="390"/>
      <c r="XE58" s="390"/>
      <c r="XF58" s="390"/>
      <c r="XG58" s="389"/>
    </row>
    <row r="59" spans="1:631" s="400" customFormat="1">
      <c r="A59" s="389"/>
      <c r="B59" s="526"/>
      <c r="C59" s="513" t="s">
        <v>267</v>
      </c>
      <c r="D59" s="513">
        <v>30</v>
      </c>
      <c r="E59" s="329">
        <f t="shared" si="17"/>
        <v>0</v>
      </c>
      <c r="F59" s="509" t="s">
        <v>0</v>
      </c>
      <c r="G59" s="640">
        <v>0</v>
      </c>
      <c r="H59" s="511">
        <v>5.28</v>
      </c>
      <c r="I59" s="578">
        <v>10</v>
      </c>
      <c r="J59" s="578">
        <v>32.520000000000003</v>
      </c>
      <c r="K59" s="393">
        <f t="shared" si="5"/>
        <v>22.520000000000003</v>
      </c>
      <c r="L59" s="394">
        <f t="shared" si="1"/>
        <v>0</v>
      </c>
      <c r="M59" s="853">
        <v>0</v>
      </c>
      <c r="N59" s="393">
        <v>0</v>
      </c>
      <c r="O59" s="395">
        <f t="shared" si="6"/>
        <v>0</v>
      </c>
      <c r="P59" s="395">
        <f t="shared" si="2"/>
        <v>0</v>
      </c>
      <c r="Q59" s="395">
        <f t="shared" si="7"/>
        <v>0</v>
      </c>
      <c r="R59" s="395"/>
      <c r="S59" s="396">
        <f t="shared" si="8"/>
        <v>0</v>
      </c>
      <c r="T59" s="395">
        <f t="shared" si="9"/>
        <v>0</v>
      </c>
      <c r="U59" s="831">
        <v>7.4736022866343274E-2</v>
      </c>
      <c r="V59" s="396">
        <f t="shared" si="10"/>
        <v>0</v>
      </c>
      <c r="W59" s="395">
        <f t="shared" si="11"/>
        <v>0</v>
      </c>
      <c r="X59" s="395">
        <f t="shared" si="12"/>
        <v>0</v>
      </c>
      <c r="Y59" s="397">
        <f t="shared" si="18"/>
        <v>0</v>
      </c>
      <c r="Z59" s="396">
        <f t="shared" si="4"/>
        <v>0</v>
      </c>
      <c r="AA59" s="398" t="str">
        <f t="shared" si="15"/>
        <v/>
      </c>
      <c r="AB59" s="399" t="str">
        <f t="shared" si="16"/>
        <v/>
      </c>
      <c r="AC59" s="398" t="s">
        <v>480</v>
      </c>
      <c r="AD59" s="398" t="s">
        <v>480</v>
      </c>
      <c r="AE59" s="390"/>
      <c r="AF59" s="390"/>
      <c r="AG59" s="390"/>
      <c r="AH59" s="390"/>
      <c r="AI59" s="390"/>
      <c r="AJ59" s="390"/>
      <c r="AK59" s="390"/>
      <c r="AL59" s="390"/>
      <c r="AM59" s="390"/>
      <c r="AN59" s="390"/>
      <c r="AO59" s="390"/>
      <c r="AP59" s="390"/>
      <c r="AQ59" s="390"/>
      <c r="AR59" s="390"/>
      <c r="AS59" s="390"/>
      <c r="AT59" s="390"/>
      <c r="AU59" s="390"/>
      <c r="AV59" s="390"/>
      <c r="AW59" s="390"/>
      <c r="AX59" s="390"/>
      <c r="AY59" s="390"/>
      <c r="AZ59" s="390"/>
      <c r="BA59" s="390"/>
      <c r="BB59" s="390"/>
      <c r="BC59" s="390"/>
      <c r="BD59" s="390"/>
      <c r="BE59" s="390"/>
      <c r="BF59" s="390"/>
      <c r="BG59" s="390"/>
      <c r="BH59" s="390"/>
      <c r="BI59" s="390"/>
      <c r="BJ59" s="390"/>
      <c r="BK59" s="390"/>
      <c r="BL59" s="390"/>
      <c r="BM59" s="390"/>
      <c r="BN59" s="390"/>
      <c r="BO59" s="390"/>
      <c r="BP59" s="390"/>
      <c r="BQ59" s="390"/>
      <c r="BR59" s="390"/>
      <c r="BS59" s="390"/>
      <c r="BT59" s="390"/>
      <c r="BU59" s="390"/>
      <c r="BV59" s="390"/>
      <c r="BW59" s="390"/>
      <c r="BX59" s="390"/>
      <c r="BY59" s="390"/>
      <c r="BZ59" s="390"/>
      <c r="CA59" s="390"/>
      <c r="CB59" s="390"/>
      <c r="CC59" s="390"/>
      <c r="CD59" s="390"/>
      <c r="CE59" s="390"/>
      <c r="CF59" s="390"/>
      <c r="CG59" s="390"/>
      <c r="CH59" s="390"/>
      <c r="CI59" s="390"/>
      <c r="CJ59" s="390"/>
      <c r="CK59" s="390"/>
      <c r="CL59" s="390"/>
      <c r="CM59" s="390"/>
      <c r="CN59" s="390"/>
      <c r="CO59" s="390"/>
      <c r="CP59" s="390"/>
      <c r="CQ59" s="390"/>
      <c r="CR59" s="390"/>
      <c r="CS59" s="390"/>
      <c r="CT59" s="390"/>
      <c r="CU59" s="390"/>
      <c r="CV59" s="390"/>
      <c r="CW59" s="390"/>
      <c r="CX59" s="390"/>
      <c r="CY59" s="390"/>
      <c r="CZ59" s="390"/>
      <c r="DA59" s="390"/>
      <c r="DB59" s="390"/>
      <c r="DC59" s="390"/>
      <c r="DD59" s="390"/>
      <c r="DE59" s="390"/>
      <c r="DF59" s="390"/>
      <c r="DG59" s="390"/>
      <c r="DH59" s="390"/>
      <c r="DI59" s="390"/>
      <c r="DJ59" s="390"/>
      <c r="DK59" s="390"/>
      <c r="DL59" s="390"/>
      <c r="DM59" s="390"/>
      <c r="DN59" s="390"/>
      <c r="DO59" s="390"/>
      <c r="DP59" s="390"/>
      <c r="DQ59" s="390"/>
      <c r="DR59" s="390"/>
      <c r="DS59" s="390"/>
      <c r="DT59" s="390"/>
      <c r="DU59" s="390"/>
      <c r="DV59" s="390"/>
      <c r="DW59" s="390"/>
      <c r="DX59" s="390"/>
      <c r="DY59" s="390"/>
      <c r="DZ59" s="390"/>
      <c r="EA59" s="390"/>
      <c r="EB59" s="390"/>
      <c r="EC59" s="390"/>
      <c r="ED59" s="390"/>
      <c r="EE59" s="390"/>
      <c r="EF59" s="390"/>
      <c r="EG59" s="390"/>
      <c r="EH59" s="390"/>
      <c r="EI59" s="390"/>
      <c r="EJ59" s="390"/>
      <c r="EK59" s="390"/>
      <c r="EL59" s="390"/>
      <c r="EM59" s="390"/>
      <c r="EN59" s="390"/>
      <c r="EO59" s="390"/>
      <c r="EP59" s="390"/>
      <c r="EQ59" s="390"/>
      <c r="ER59" s="390"/>
      <c r="ES59" s="390"/>
      <c r="ET59" s="390"/>
      <c r="EU59" s="390"/>
      <c r="EV59" s="390"/>
      <c r="EW59" s="390"/>
      <c r="EX59" s="390"/>
      <c r="EY59" s="390"/>
      <c r="EZ59" s="390"/>
      <c r="FA59" s="390"/>
      <c r="FB59" s="390"/>
      <c r="FC59" s="390"/>
      <c r="FD59" s="390"/>
      <c r="FE59" s="390"/>
      <c r="FF59" s="390"/>
      <c r="FG59" s="390"/>
      <c r="FH59" s="390"/>
      <c r="FI59" s="390"/>
      <c r="FJ59" s="390"/>
      <c r="FK59" s="390"/>
      <c r="FL59" s="390"/>
      <c r="FM59" s="390"/>
      <c r="FN59" s="390"/>
      <c r="FO59" s="390"/>
      <c r="FP59" s="390"/>
      <c r="FQ59" s="390"/>
      <c r="FR59" s="390"/>
      <c r="FS59" s="390"/>
      <c r="FT59" s="390"/>
      <c r="FU59" s="390"/>
      <c r="FV59" s="390"/>
      <c r="FW59" s="390"/>
      <c r="FX59" s="390"/>
      <c r="FY59" s="390"/>
      <c r="FZ59" s="390"/>
      <c r="GA59" s="390"/>
      <c r="GB59" s="390"/>
      <c r="GC59" s="390"/>
      <c r="GD59" s="390"/>
      <c r="GE59" s="390"/>
      <c r="GF59" s="390"/>
      <c r="GG59" s="390"/>
      <c r="GH59" s="390"/>
      <c r="GI59" s="390"/>
      <c r="GJ59" s="390"/>
      <c r="GK59" s="390"/>
      <c r="GL59" s="390"/>
      <c r="GM59" s="390"/>
      <c r="GN59" s="390"/>
      <c r="GO59" s="390"/>
      <c r="GP59" s="390"/>
      <c r="GQ59" s="390"/>
      <c r="GR59" s="390"/>
      <c r="GS59" s="390"/>
      <c r="GT59" s="390"/>
      <c r="GU59" s="390"/>
      <c r="GV59" s="390"/>
      <c r="GW59" s="390"/>
      <c r="GX59" s="390"/>
      <c r="GY59" s="390"/>
      <c r="GZ59" s="390"/>
      <c r="HA59" s="390"/>
      <c r="HB59" s="390"/>
      <c r="HC59" s="390"/>
      <c r="HD59" s="390"/>
      <c r="HE59" s="390"/>
      <c r="HF59" s="390"/>
      <c r="HG59" s="390"/>
      <c r="HH59" s="390"/>
      <c r="HI59" s="390"/>
      <c r="HJ59" s="390"/>
      <c r="HK59" s="390"/>
      <c r="HL59" s="390"/>
      <c r="HM59" s="390"/>
      <c r="HN59" s="390"/>
      <c r="HO59" s="390"/>
      <c r="HP59" s="390"/>
      <c r="HQ59" s="390"/>
      <c r="HR59" s="390"/>
      <c r="HS59" s="390"/>
      <c r="HT59" s="390"/>
      <c r="HU59" s="390"/>
      <c r="HV59" s="390"/>
      <c r="HW59" s="390"/>
      <c r="HX59" s="390"/>
      <c r="HY59" s="390"/>
      <c r="HZ59" s="390"/>
      <c r="IA59" s="390"/>
      <c r="IB59" s="390"/>
      <c r="IC59" s="390"/>
      <c r="ID59" s="390"/>
      <c r="IE59" s="390"/>
      <c r="IF59" s="390"/>
      <c r="IG59" s="390"/>
      <c r="IH59" s="390"/>
      <c r="II59" s="390"/>
      <c r="IJ59" s="390"/>
      <c r="IK59" s="390"/>
      <c r="IL59" s="390"/>
      <c r="IM59" s="390"/>
      <c r="IN59" s="390"/>
      <c r="IO59" s="390"/>
      <c r="IP59" s="390"/>
      <c r="IQ59" s="390"/>
      <c r="IR59" s="390"/>
      <c r="IS59" s="390"/>
      <c r="IT59" s="390"/>
      <c r="IU59" s="390"/>
      <c r="IV59" s="390"/>
      <c r="IW59" s="390"/>
      <c r="IX59" s="390"/>
      <c r="IY59" s="390"/>
      <c r="IZ59" s="390"/>
      <c r="JA59" s="390"/>
      <c r="JB59" s="390"/>
      <c r="JC59" s="390"/>
      <c r="JD59" s="390"/>
      <c r="JE59" s="390"/>
      <c r="JF59" s="390"/>
      <c r="JG59" s="390"/>
      <c r="JH59" s="390"/>
      <c r="JI59" s="390"/>
      <c r="JJ59" s="390"/>
      <c r="JK59" s="390"/>
      <c r="JL59" s="390"/>
      <c r="JM59" s="390"/>
      <c r="JN59" s="390"/>
      <c r="JO59" s="390"/>
      <c r="JP59" s="390"/>
      <c r="JQ59" s="390"/>
      <c r="JR59" s="390"/>
      <c r="JS59" s="390"/>
      <c r="JT59" s="390"/>
      <c r="JU59" s="390"/>
      <c r="JV59" s="390"/>
      <c r="JW59" s="390"/>
      <c r="JX59" s="390"/>
      <c r="JY59" s="390"/>
      <c r="JZ59" s="390"/>
      <c r="KA59" s="390"/>
      <c r="KB59" s="390"/>
      <c r="KC59" s="390"/>
      <c r="KD59" s="390"/>
      <c r="KE59" s="390"/>
      <c r="KF59" s="390"/>
      <c r="KG59" s="390"/>
      <c r="KH59" s="390"/>
      <c r="KI59" s="390"/>
      <c r="KJ59" s="390"/>
      <c r="KK59" s="390"/>
      <c r="KL59" s="390"/>
      <c r="KM59" s="390"/>
      <c r="KN59" s="390"/>
      <c r="KO59" s="390"/>
      <c r="KP59" s="390"/>
      <c r="KQ59" s="390"/>
      <c r="KR59" s="390"/>
      <c r="KS59" s="390"/>
      <c r="KT59" s="390"/>
      <c r="KU59" s="390"/>
      <c r="KV59" s="390"/>
      <c r="KW59" s="390"/>
      <c r="KX59" s="390"/>
      <c r="KY59" s="390"/>
      <c r="KZ59" s="390"/>
      <c r="LA59" s="390"/>
      <c r="LB59" s="390"/>
      <c r="LC59" s="390"/>
      <c r="LD59" s="390"/>
      <c r="LE59" s="390"/>
      <c r="LF59" s="390"/>
      <c r="LG59" s="390"/>
      <c r="LH59" s="390"/>
      <c r="LI59" s="390"/>
      <c r="LJ59" s="390"/>
      <c r="LK59" s="390"/>
      <c r="LL59" s="390"/>
      <c r="LM59" s="390"/>
      <c r="LN59" s="390"/>
      <c r="LO59" s="390"/>
      <c r="LP59" s="390"/>
      <c r="LQ59" s="390"/>
      <c r="LR59" s="390"/>
      <c r="LS59" s="390"/>
      <c r="LT59" s="390"/>
      <c r="LU59" s="390"/>
      <c r="LV59" s="390"/>
      <c r="LW59" s="390"/>
      <c r="LX59" s="390"/>
      <c r="LY59" s="390"/>
      <c r="LZ59" s="390"/>
      <c r="MA59" s="390"/>
      <c r="MB59" s="390"/>
      <c r="MC59" s="390"/>
      <c r="MD59" s="390"/>
      <c r="ME59" s="390"/>
      <c r="MF59" s="390"/>
      <c r="MG59" s="390"/>
      <c r="MH59" s="390"/>
      <c r="MI59" s="390"/>
      <c r="MJ59" s="390"/>
      <c r="MK59" s="390"/>
      <c r="ML59" s="390"/>
      <c r="MM59" s="390"/>
      <c r="MN59" s="390"/>
      <c r="MO59" s="390"/>
      <c r="MP59" s="390"/>
      <c r="MQ59" s="390"/>
      <c r="MR59" s="390"/>
      <c r="MS59" s="390"/>
      <c r="MT59" s="390"/>
      <c r="MU59" s="390"/>
      <c r="MV59" s="390"/>
      <c r="MW59" s="390"/>
      <c r="MX59" s="390"/>
      <c r="MY59" s="390"/>
      <c r="MZ59" s="390"/>
      <c r="NA59" s="390"/>
      <c r="NB59" s="390"/>
      <c r="NC59" s="390"/>
      <c r="ND59" s="390"/>
      <c r="NE59" s="390"/>
      <c r="NF59" s="390"/>
      <c r="NG59" s="390"/>
      <c r="NH59" s="390"/>
      <c r="NI59" s="390"/>
      <c r="NJ59" s="390"/>
      <c r="NK59" s="390"/>
      <c r="NL59" s="390"/>
      <c r="NM59" s="390"/>
      <c r="NN59" s="390"/>
      <c r="NO59" s="390"/>
      <c r="NP59" s="390"/>
      <c r="NQ59" s="390"/>
      <c r="NR59" s="390"/>
      <c r="NS59" s="390"/>
      <c r="NT59" s="390"/>
      <c r="NU59" s="390"/>
      <c r="NV59" s="390"/>
      <c r="NW59" s="390"/>
      <c r="NX59" s="390"/>
      <c r="NY59" s="390"/>
      <c r="NZ59" s="390"/>
      <c r="OA59" s="390"/>
      <c r="OB59" s="390"/>
      <c r="OC59" s="390"/>
      <c r="OD59" s="390"/>
      <c r="OE59" s="390"/>
      <c r="OF59" s="390"/>
      <c r="OG59" s="390"/>
      <c r="OH59" s="390"/>
      <c r="OI59" s="390"/>
      <c r="OJ59" s="390"/>
      <c r="OK59" s="390"/>
      <c r="OL59" s="390"/>
      <c r="OM59" s="390"/>
      <c r="ON59" s="390"/>
      <c r="OO59" s="390"/>
      <c r="OP59" s="390"/>
      <c r="OQ59" s="390"/>
      <c r="OR59" s="390"/>
      <c r="OS59" s="390"/>
      <c r="OT59" s="390"/>
      <c r="OU59" s="390"/>
      <c r="OV59" s="390"/>
      <c r="OW59" s="390"/>
      <c r="OX59" s="390"/>
      <c r="OY59" s="390"/>
      <c r="OZ59" s="390"/>
      <c r="PA59" s="390"/>
      <c r="PB59" s="390"/>
      <c r="PC59" s="390"/>
      <c r="PD59" s="390"/>
      <c r="PE59" s="390"/>
      <c r="PF59" s="390"/>
      <c r="PG59" s="390"/>
      <c r="PH59" s="390"/>
      <c r="PI59" s="390"/>
      <c r="PJ59" s="390"/>
      <c r="PK59" s="390"/>
      <c r="PL59" s="390"/>
      <c r="PM59" s="390"/>
      <c r="PN59" s="390"/>
      <c r="PO59" s="390"/>
      <c r="PP59" s="390"/>
      <c r="PQ59" s="390"/>
      <c r="PR59" s="390"/>
      <c r="PS59" s="390"/>
      <c r="PT59" s="390"/>
      <c r="PU59" s="390"/>
      <c r="PV59" s="390"/>
      <c r="PW59" s="390"/>
      <c r="PX59" s="390"/>
      <c r="PY59" s="390"/>
      <c r="PZ59" s="390"/>
      <c r="QA59" s="390"/>
      <c r="QB59" s="390"/>
      <c r="QC59" s="390"/>
      <c r="QD59" s="390"/>
      <c r="QE59" s="390"/>
      <c r="QF59" s="390"/>
      <c r="QG59" s="390"/>
      <c r="QH59" s="390"/>
      <c r="QI59" s="390"/>
      <c r="QJ59" s="390"/>
      <c r="QK59" s="390"/>
      <c r="QL59" s="390"/>
      <c r="QM59" s="390"/>
      <c r="QN59" s="390"/>
      <c r="QO59" s="390"/>
      <c r="QP59" s="390"/>
      <c r="QQ59" s="390"/>
      <c r="QR59" s="390"/>
      <c r="QS59" s="390"/>
      <c r="QT59" s="390"/>
      <c r="QU59" s="390"/>
      <c r="QV59" s="390"/>
      <c r="QW59" s="390"/>
      <c r="QX59" s="390"/>
      <c r="QY59" s="390"/>
      <c r="QZ59" s="390"/>
      <c r="RA59" s="390"/>
      <c r="RB59" s="390"/>
      <c r="RC59" s="390"/>
      <c r="RD59" s="390"/>
      <c r="RE59" s="390"/>
      <c r="RF59" s="390"/>
      <c r="RG59" s="390"/>
      <c r="RH59" s="390"/>
      <c r="RI59" s="390"/>
      <c r="RJ59" s="390"/>
      <c r="RK59" s="390"/>
      <c r="RL59" s="390"/>
      <c r="RM59" s="390"/>
      <c r="RN59" s="390"/>
      <c r="RO59" s="390"/>
      <c r="RP59" s="390"/>
      <c r="RQ59" s="390"/>
      <c r="RR59" s="390"/>
      <c r="RS59" s="390"/>
      <c r="RT59" s="390"/>
      <c r="RU59" s="390"/>
      <c r="RV59" s="390"/>
      <c r="RW59" s="390"/>
      <c r="RX59" s="390"/>
      <c r="RY59" s="390"/>
      <c r="RZ59" s="390"/>
      <c r="SA59" s="390"/>
      <c r="SB59" s="390"/>
      <c r="SC59" s="390"/>
      <c r="SD59" s="390"/>
      <c r="SE59" s="390"/>
      <c r="SF59" s="390"/>
      <c r="SG59" s="390"/>
      <c r="SH59" s="390"/>
      <c r="SI59" s="390"/>
      <c r="SJ59" s="390"/>
      <c r="SK59" s="390"/>
      <c r="SL59" s="390"/>
      <c r="SM59" s="390"/>
      <c r="SN59" s="390"/>
      <c r="SO59" s="390"/>
      <c r="SP59" s="390"/>
      <c r="SQ59" s="390"/>
      <c r="SR59" s="390"/>
      <c r="SS59" s="390"/>
      <c r="ST59" s="390"/>
      <c r="SU59" s="390"/>
      <c r="SV59" s="390"/>
      <c r="SW59" s="390"/>
      <c r="SX59" s="390"/>
      <c r="SY59" s="390"/>
      <c r="SZ59" s="390"/>
      <c r="TA59" s="390"/>
      <c r="TB59" s="390"/>
      <c r="TC59" s="390"/>
      <c r="TD59" s="390"/>
      <c r="TE59" s="390"/>
      <c r="TF59" s="390"/>
      <c r="TG59" s="390"/>
      <c r="TH59" s="390"/>
      <c r="TI59" s="390"/>
      <c r="TJ59" s="390"/>
      <c r="TK59" s="390"/>
      <c r="TL59" s="390"/>
      <c r="TM59" s="390"/>
      <c r="TN59" s="390"/>
      <c r="TO59" s="390"/>
      <c r="TP59" s="390"/>
      <c r="TQ59" s="390"/>
      <c r="TR59" s="390"/>
      <c r="TS59" s="390"/>
      <c r="TT59" s="390"/>
      <c r="TU59" s="390"/>
      <c r="TV59" s="390"/>
      <c r="TW59" s="390"/>
      <c r="TX59" s="390"/>
      <c r="TY59" s="390"/>
      <c r="TZ59" s="390"/>
      <c r="UA59" s="390"/>
      <c r="UB59" s="390"/>
      <c r="UC59" s="390"/>
      <c r="UD59" s="390"/>
      <c r="UE59" s="390"/>
      <c r="UF59" s="390"/>
      <c r="UG59" s="390"/>
      <c r="UH59" s="390"/>
      <c r="UI59" s="390"/>
      <c r="UJ59" s="390"/>
      <c r="UK59" s="390"/>
      <c r="UL59" s="390"/>
      <c r="UM59" s="390"/>
      <c r="UN59" s="390"/>
      <c r="UO59" s="390"/>
      <c r="UP59" s="390"/>
      <c r="UQ59" s="390"/>
      <c r="UR59" s="390"/>
      <c r="US59" s="390"/>
      <c r="UT59" s="390"/>
      <c r="UU59" s="390"/>
      <c r="UV59" s="390"/>
      <c r="UW59" s="390"/>
      <c r="UX59" s="390"/>
      <c r="UY59" s="390"/>
      <c r="UZ59" s="390"/>
      <c r="VA59" s="390"/>
      <c r="VB59" s="390"/>
      <c r="VC59" s="390"/>
      <c r="VD59" s="390"/>
      <c r="VE59" s="390"/>
      <c r="VF59" s="390"/>
      <c r="VG59" s="390"/>
      <c r="VH59" s="390"/>
      <c r="VI59" s="390"/>
      <c r="VJ59" s="390"/>
      <c r="VK59" s="390"/>
      <c r="VL59" s="390"/>
      <c r="VM59" s="390"/>
      <c r="VN59" s="390"/>
      <c r="VO59" s="390"/>
      <c r="VP59" s="390"/>
      <c r="VQ59" s="390"/>
      <c r="VR59" s="390"/>
      <c r="VS59" s="390"/>
      <c r="VT59" s="390"/>
      <c r="VU59" s="390"/>
      <c r="VV59" s="390"/>
      <c r="VW59" s="390"/>
      <c r="VX59" s="390"/>
      <c r="VY59" s="390"/>
      <c r="VZ59" s="390"/>
      <c r="WA59" s="390"/>
      <c r="WB59" s="390"/>
      <c r="WC59" s="390"/>
      <c r="WD59" s="390"/>
      <c r="WE59" s="390"/>
      <c r="WF59" s="390"/>
      <c r="WG59" s="390"/>
      <c r="WH59" s="390"/>
      <c r="WI59" s="390"/>
      <c r="WJ59" s="390"/>
      <c r="WK59" s="390"/>
      <c r="WL59" s="390"/>
      <c r="WM59" s="390"/>
      <c r="WN59" s="390"/>
      <c r="WO59" s="390"/>
      <c r="WP59" s="390"/>
      <c r="WQ59" s="390"/>
      <c r="WR59" s="390"/>
      <c r="WS59" s="390"/>
      <c r="WT59" s="390"/>
      <c r="WU59" s="390"/>
      <c r="WV59" s="390"/>
      <c r="WW59" s="390"/>
      <c r="WX59" s="390"/>
      <c r="WY59" s="390"/>
      <c r="WZ59" s="390"/>
      <c r="XA59" s="390"/>
      <c r="XB59" s="390"/>
      <c r="XC59" s="390"/>
      <c r="XD59" s="390"/>
      <c r="XE59" s="390"/>
      <c r="XF59" s="390"/>
      <c r="XG59" s="389"/>
    </row>
    <row r="60" spans="1:631" s="400" customFormat="1">
      <c r="A60" s="389"/>
      <c r="B60" s="526"/>
      <c r="C60" s="513" t="s">
        <v>268</v>
      </c>
      <c r="D60" s="513">
        <v>30</v>
      </c>
      <c r="E60" s="329">
        <f t="shared" si="17"/>
        <v>0</v>
      </c>
      <c r="F60" s="509" t="s">
        <v>29</v>
      </c>
      <c r="G60" s="640">
        <v>0</v>
      </c>
      <c r="H60" s="510">
        <v>21.65</v>
      </c>
      <c r="I60" s="578">
        <v>16.2</v>
      </c>
      <c r="J60" s="578">
        <v>32.520000000000003</v>
      </c>
      <c r="K60" s="393">
        <f t="shared" si="5"/>
        <v>16.320000000000004</v>
      </c>
      <c r="L60" s="394">
        <f t="shared" si="1"/>
        <v>0</v>
      </c>
      <c r="M60" s="853">
        <v>0</v>
      </c>
      <c r="N60" s="393">
        <v>0</v>
      </c>
      <c r="O60" s="395">
        <f t="shared" si="6"/>
        <v>0</v>
      </c>
      <c r="P60" s="395">
        <f t="shared" si="2"/>
        <v>0</v>
      </c>
      <c r="Q60" s="395">
        <f t="shared" si="7"/>
        <v>0</v>
      </c>
      <c r="R60" s="395"/>
      <c r="S60" s="396">
        <f t="shared" si="8"/>
        <v>0</v>
      </c>
      <c r="T60" s="395">
        <f t="shared" si="9"/>
        <v>0</v>
      </c>
      <c r="U60" s="827">
        <v>0</v>
      </c>
      <c r="V60" s="396">
        <f t="shared" si="10"/>
        <v>0</v>
      </c>
      <c r="W60" s="395">
        <f t="shared" si="11"/>
        <v>0</v>
      </c>
      <c r="X60" s="395">
        <f t="shared" si="12"/>
        <v>0</v>
      </c>
      <c r="Y60" s="397">
        <f t="shared" si="18"/>
        <v>0</v>
      </c>
      <c r="Z60" s="396">
        <f t="shared" si="4"/>
        <v>0</v>
      </c>
      <c r="AA60" s="398" t="str">
        <f t="shared" si="15"/>
        <v/>
      </c>
      <c r="AB60" s="399" t="str">
        <f t="shared" si="16"/>
        <v/>
      </c>
      <c r="AC60" s="398" t="s">
        <v>480</v>
      </c>
      <c r="AD60" s="398" t="s">
        <v>480</v>
      </c>
      <c r="AE60" s="390"/>
      <c r="AF60" s="390"/>
      <c r="AG60" s="390"/>
      <c r="AH60" s="390"/>
      <c r="AI60" s="390"/>
      <c r="AJ60" s="390"/>
      <c r="AK60" s="390"/>
      <c r="AL60" s="390"/>
      <c r="AM60" s="390"/>
      <c r="AN60" s="390"/>
      <c r="AO60" s="390"/>
      <c r="AP60" s="390"/>
      <c r="AQ60" s="390"/>
      <c r="AR60" s="390"/>
      <c r="AS60" s="390"/>
      <c r="AT60" s="390"/>
      <c r="AU60" s="390"/>
      <c r="AV60" s="390"/>
      <c r="AW60" s="390"/>
      <c r="AX60" s="390"/>
      <c r="AY60" s="390"/>
      <c r="AZ60" s="390"/>
      <c r="BA60" s="390"/>
      <c r="BB60" s="390"/>
      <c r="BC60" s="390"/>
      <c r="BD60" s="390"/>
      <c r="BE60" s="390"/>
      <c r="BF60" s="390"/>
      <c r="BG60" s="390"/>
      <c r="BH60" s="390"/>
      <c r="BI60" s="390"/>
      <c r="BJ60" s="390"/>
      <c r="BK60" s="390"/>
      <c r="BL60" s="390"/>
      <c r="BM60" s="390"/>
      <c r="BN60" s="390"/>
      <c r="BO60" s="390"/>
      <c r="BP60" s="390"/>
      <c r="BQ60" s="390"/>
      <c r="BR60" s="390"/>
      <c r="BS60" s="390"/>
      <c r="BT60" s="390"/>
      <c r="BU60" s="390"/>
      <c r="BV60" s="390"/>
      <c r="BW60" s="390"/>
      <c r="BX60" s="390"/>
      <c r="BY60" s="390"/>
      <c r="BZ60" s="390"/>
      <c r="CA60" s="390"/>
      <c r="CB60" s="390"/>
      <c r="CC60" s="390"/>
      <c r="CD60" s="390"/>
      <c r="CE60" s="390"/>
      <c r="CF60" s="390"/>
      <c r="CG60" s="390"/>
      <c r="CH60" s="390"/>
      <c r="CI60" s="390"/>
      <c r="CJ60" s="390"/>
      <c r="CK60" s="390"/>
      <c r="CL60" s="390"/>
      <c r="CM60" s="390"/>
      <c r="CN60" s="390"/>
      <c r="CO60" s="390"/>
      <c r="CP60" s="390"/>
      <c r="CQ60" s="390"/>
      <c r="CR60" s="390"/>
      <c r="CS60" s="390"/>
      <c r="CT60" s="390"/>
      <c r="CU60" s="390"/>
      <c r="CV60" s="390"/>
      <c r="CW60" s="390"/>
      <c r="CX60" s="390"/>
      <c r="CY60" s="390"/>
      <c r="CZ60" s="390"/>
      <c r="DA60" s="390"/>
      <c r="DB60" s="390"/>
      <c r="DC60" s="390"/>
      <c r="DD60" s="390"/>
      <c r="DE60" s="390"/>
      <c r="DF60" s="390"/>
      <c r="DG60" s="390"/>
      <c r="DH60" s="390"/>
      <c r="DI60" s="390"/>
      <c r="DJ60" s="390"/>
      <c r="DK60" s="390"/>
      <c r="DL60" s="390"/>
      <c r="DM60" s="390"/>
      <c r="DN60" s="390"/>
      <c r="DO60" s="390"/>
      <c r="DP60" s="390"/>
      <c r="DQ60" s="390"/>
      <c r="DR60" s="390"/>
      <c r="DS60" s="390"/>
      <c r="DT60" s="390"/>
      <c r="DU60" s="390"/>
      <c r="DV60" s="390"/>
      <c r="DW60" s="390"/>
      <c r="DX60" s="390"/>
      <c r="DY60" s="390"/>
      <c r="DZ60" s="390"/>
      <c r="EA60" s="390"/>
      <c r="EB60" s="390"/>
      <c r="EC60" s="390"/>
      <c r="ED60" s="390"/>
      <c r="EE60" s="390"/>
      <c r="EF60" s="390"/>
      <c r="EG60" s="390"/>
      <c r="EH60" s="390"/>
      <c r="EI60" s="390"/>
      <c r="EJ60" s="390"/>
      <c r="EK60" s="390"/>
      <c r="EL60" s="390"/>
      <c r="EM60" s="390"/>
      <c r="EN60" s="390"/>
      <c r="EO60" s="390"/>
      <c r="EP60" s="390"/>
      <c r="EQ60" s="390"/>
      <c r="ER60" s="390"/>
      <c r="ES60" s="390"/>
      <c r="ET60" s="390"/>
      <c r="EU60" s="390"/>
      <c r="EV60" s="390"/>
      <c r="EW60" s="390"/>
      <c r="EX60" s="390"/>
      <c r="EY60" s="390"/>
      <c r="EZ60" s="390"/>
      <c r="FA60" s="390"/>
      <c r="FB60" s="390"/>
      <c r="FC60" s="390"/>
      <c r="FD60" s="390"/>
      <c r="FE60" s="390"/>
      <c r="FF60" s="390"/>
      <c r="FG60" s="390"/>
      <c r="FH60" s="390"/>
      <c r="FI60" s="390"/>
      <c r="FJ60" s="390"/>
      <c r="FK60" s="390"/>
      <c r="FL60" s="390"/>
      <c r="FM60" s="390"/>
      <c r="FN60" s="390"/>
      <c r="FO60" s="390"/>
      <c r="FP60" s="390"/>
      <c r="FQ60" s="390"/>
      <c r="FR60" s="390"/>
      <c r="FS60" s="390"/>
      <c r="FT60" s="390"/>
      <c r="FU60" s="390"/>
      <c r="FV60" s="390"/>
      <c r="FW60" s="390"/>
      <c r="FX60" s="390"/>
      <c r="FY60" s="390"/>
      <c r="FZ60" s="390"/>
      <c r="GA60" s="390"/>
      <c r="GB60" s="390"/>
      <c r="GC60" s="390"/>
      <c r="GD60" s="390"/>
      <c r="GE60" s="390"/>
      <c r="GF60" s="390"/>
      <c r="GG60" s="390"/>
      <c r="GH60" s="390"/>
      <c r="GI60" s="390"/>
      <c r="GJ60" s="390"/>
      <c r="GK60" s="390"/>
      <c r="GL60" s="390"/>
      <c r="GM60" s="390"/>
      <c r="GN60" s="390"/>
      <c r="GO60" s="390"/>
      <c r="GP60" s="390"/>
      <c r="GQ60" s="390"/>
      <c r="GR60" s="390"/>
      <c r="GS60" s="390"/>
      <c r="GT60" s="390"/>
      <c r="GU60" s="390"/>
      <c r="GV60" s="390"/>
      <c r="GW60" s="390"/>
      <c r="GX60" s="390"/>
      <c r="GY60" s="390"/>
      <c r="GZ60" s="390"/>
      <c r="HA60" s="390"/>
      <c r="HB60" s="390"/>
      <c r="HC60" s="390"/>
      <c r="HD60" s="390"/>
      <c r="HE60" s="390"/>
      <c r="HF60" s="390"/>
      <c r="HG60" s="390"/>
      <c r="HH60" s="390"/>
      <c r="HI60" s="390"/>
      <c r="HJ60" s="390"/>
      <c r="HK60" s="390"/>
      <c r="HL60" s="390"/>
      <c r="HM60" s="390"/>
      <c r="HN60" s="390"/>
      <c r="HO60" s="390"/>
      <c r="HP60" s="390"/>
      <c r="HQ60" s="390"/>
      <c r="HR60" s="390"/>
      <c r="HS60" s="390"/>
      <c r="HT60" s="390"/>
      <c r="HU60" s="390"/>
      <c r="HV60" s="390"/>
      <c r="HW60" s="390"/>
      <c r="HX60" s="390"/>
      <c r="HY60" s="390"/>
      <c r="HZ60" s="390"/>
      <c r="IA60" s="390"/>
      <c r="IB60" s="390"/>
      <c r="IC60" s="390"/>
      <c r="ID60" s="390"/>
      <c r="IE60" s="390"/>
      <c r="IF60" s="390"/>
      <c r="IG60" s="390"/>
      <c r="IH60" s="390"/>
      <c r="II60" s="390"/>
      <c r="IJ60" s="390"/>
      <c r="IK60" s="390"/>
      <c r="IL60" s="390"/>
      <c r="IM60" s="390"/>
      <c r="IN60" s="390"/>
      <c r="IO60" s="390"/>
      <c r="IP60" s="390"/>
      <c r="IQ60" s="390"/>
      <c r="IR60" s="390"/>
      <c r="IS60" s="390"/>
      <c r="IT60" s="390"/>
      <c r="IU60" s="390"/>
      <c r="IV60" s="390"/>
      <c r="IW60" s="390"/>
      <c r="IX60" s="390"/>
      <c r="IY60" s="390"/>
      <c r="IZ60" s="390"/>
      <c r="JA60" s="390"/>
      <c r="JB60" s="390"/>
      <c r="JC60" s="390"/>
      <c r="JD60" s="390"/>
      <c r="JE60" s="390"/>
      <c r="JF60" s="390"/>
      <c r="JG60" s="390"/>
      <c r="JH60" s="390"/>
      <c r="JI60" s="390"/>
      <c r="JJ60" s="390"/>
      <c r="JK60" s="390"/>
      <c r="JL60" s="390"/>
      <c r="JM60" s="390"/>
      <c r="JN60" s="390"/>
      <c r="JO60" s="390"/>
      <c r="JP60" s="390"/>
      <c r="JQ60" s="390"/>
      <c r="JR60" s="390"/>
      <c r="JS60" s="390"/>
      <c r="JT60" s="390"/>
      <c r="JU60" s="390"/>
      <c r="JV60" s="390"/>
      <c r="JW60" s="390"/>
      <c r="JX60" s="390"/>
      <c r="JY60" s="390"/>
      <c r="JZ60" s="390"/>
      <c r="KA60" s="390"/>
      <c r="KB60" s="390"/>
      <c r="KC60" s="390"/>
      <c r="KD60" s="390"/>
      <c r="KE60" s="390"/>
      <c r="KF60" s="390"/>
      <c r="KG60" s="390"/>
      <c r="KH60" s="390"/>
      <c r="KI60" s="390"/>
      <c r="KJ60" s="390"/>
      <c r="KK60" s="390"/>
      <c r="KL60" s="390"/>
      <c r="KM60" s="390"/>
      <c r="KN60" s="390"/>
      <c r="KO60" s="390"/>
      <c r="KP60" s="390"/>
      <c r="KQ60" s="390"/>
      <c r="KR60" s="390"/>
      <c r="KS60" s="390"/>
      <c r="KT60" s="390"/>
      <c r="KU60" s="390"/>
      <c r="KV60" s="390"/>
      <c r="KW60" s="390"/>
      <c r="KX60" s="390"/>
      <c r="KY60" s="390"/>
      <c r="KZ60" s="390"/>
      <c r="LA60" s="390"/>
      <c r="LB60" s="390"/>
      <c r="LC60" s="390"/>
      <c r="LD60" s="390"/>
      <c r="LE60" s="390"/>
      <c r="LF60" s="390"/>
      <c r="LG60" s="390"/>
      <c r="LH60" s="390"/>
      <c r="LI60" s="390"/>
      <c r="LJ60" s="390"/>
      <c r="LK60" s="390"/>
      <c r="LL60" s="390"/>
      <c r="LM60" s="390"/>
      <c r="LN60" s="390"/>
      <c r="LO60" s="390"/>
      <c r="LP60" s="390"/>
      <c r="LQ60" s="390"/>
      <c r="LR60" s="390"/>
      <c r="LS60" s="390"/>
      <c r="LT60" s="390"/>
      <c r="LU60" s="390"/>
      <c r="LV60" s="390"/>
      <c r="LW60" s="390"/>
      <c r="LX60" s="390"/>
      <c r="LY60" s="390"/>
      <c r="LZ60" s="390"/>
      <c r="MA60" s="390"/>
      <c r="MB60" s="390"/>
      <c r="MC60" s="390"/>
      <c r="MD60" s="390"/>
      <c r="ME60" s="390"/>
      <c r="MF60" s="390"/>
      <c r="MG60" s="390"/>
      <c r="MH60" s="390"/>
      <c r="MI60" s="390"/>
      <c r="MJ60" s="390"/>
      <c r="MK60" s="390"/>
      <c r="ML60" s="390"/>
      <c r="MM60" s="390"/>
      <c r="MN60" s="390"/>
      <c r="MO60" s="390"/>
      <c r="MP60" s="390"/>
      <c r="MQ60" s="390"/>
      <c r="MR60" s="390"/>
      <c r="MS60" s="390"/>
      <c r="MT60" s="390"/>
      <c r="MU60" s="390"/>
      <c r="MV60" s="390"/>
      <c r="MW60" s="390"/>
      <c r="MX60" s="390"/>
      <c r="MY60" s="390"/>
      <c r="MZ60" s="390"/>
      <c r="NA60" s="390"/>
      <c r="NB60" s="390"/>
      <c r="NC60" s="390"/>
      <c r="ND60" s="390"/>
      <c r="NE60" s="390"/>
      <c r="NF60" s="390"/>
      <c r="NG60" s="390"/>
      <c r="NH60" s="390"/>
      <c r="NI60" s="390"/>
      <c r="NJ60" s="390"/>
      <c r="NK60" s="390"/>
      <c r="NL60" s="390"/>
      <c r="NM60" s="390"/>
      <c r="NN60" s="390"/>
      <c r="NO60" s="390"/>
      <c r="NP60" s="390"/>
      <c r="NQ60" s="390"/>
      <c r="NR60" s="390"/>
      <c r="NS60" s="390"/>
      <c r="NT60" s="390"/>
      <c r="NU60" s="390"/>
      <c r="NV60" s="390"/>
      <c r="NW60" s="390"/>
      <c r="NX60" s="390"/>
      <c r="NY60" s="390"/>
      <c r="NZ60" s="390"/>
      <c r="OA60" s="390"/>
      <c r="OB60" s="390"/>
      <c r="OC60" s="390"/>
      <c r="OD60" s="390"/>
      <c r="OE60" s="390"/>
      <c r="OF60" s="390"/>
      <c r="OG60" s="390"/>
      <c r="OH60" s="390"/>
      <c r="OI60" s="390"/>
      <c r="OJ60" s="390"/>
      <c r="OK60" s="390"/>
      <c r="OL60" s="390"/>
      <c r="OM60" s="390"/>
      <c r="ON60" s="390"/>
      <c r="OO60" s="390"/>
      <c r="OP60" s="390"/>
      <c r="OQ60" s="390"/>
      <c r="OR60" s="390"/>
      <c r="OS60" s="390"/>
      <c r="OT60" s="390"/>
      <c r="OU60" s="390"/>
      <c r="OV60" s="390"/>
      <c r="OW60" s="390"/>
      <c r="OX60" s="390"/>
      <c r="OY60" s="390"/>
      <c r="OZ60" s="390"/>
      <c r="PA60" s="390"/>
      <c r="PB60" s="390"/>
      <c r="PC60" s="390"/>
      <c r="PD60" s="390"/>
      <c r="PE60" s="390"/>
      <c r="PF60" s="390"/>
      <c r="PG60" s="390"/>
      <c r="PH60" s="390"/>
      <c r="PI60" s="390"/>
      <c r="PJ60" s="390"/>
      <c r="PK60" s="390"/>
      <c r="PL60" s="390"/>
      <c r="PM60" s="390"/>
      <c r="PN60" s="390"/>
      <c r="PO60" s="390"/>
      <c r="PP60" s="390"/>
      <c r="PQ60" s="390"/>
      <c r="PR60" s="390"/>
      <c r="PS60" s="390"/>
      <c r="PT60" s="390"/>
      <c r="PU60" s="390"/>
      <c r="PV60" s="390"/>
      <c r="PW60" s="390"/>
      <c r="PX60" s="390"/>
      <c r="PY60" s="390"/>
      <c r="PZ60" s="390"/>
      <c r="QA60" s="390"/>
      <c r="QB60" s="390"/>
      <c r="QC60" s="390"/>
      <c r="QD60" s="390"/>
      <c r="QE60" s="390"/>
      <c r="QF60" s="390"/>
      <c r="QG60" s="390"/>
      <c r="QH60" s="390"/>
      <c r="QI60" s="390"/>
      <c r="QJ60" s="390"/>
      <c r="QK60" s="390"/>
      <c r="QL60" s="390"/>
      <c r="QM60" s="390"/>
      <c r="QN60" s="390"/>
      <c r="QO60" s="390"/>
      <c r="QP60" s="390"/>
      <c r="QQ60" s="390"/>
      <c r="QR60" s="390"/>
      <c r="QS60" s="390"/>
      <c r="QT60" s="390"/>
      <c r="QU60" s="390"/>
      <c r="QV60" s="390"/>
      <c r="QW60" s="390"/>
      <c r="QX60" s="390"/>
      <c r="QY60" s="390"/>
      <c r="QZ60" s="390"/>
      <c r="RA60" s="390"/>
      <c r="RB60" s="390"/>
      <c r="RC60" s="390"/>
      <c r="RD60" s="390"/>
      <c r="RE60" s="390"/>
      <c r="RF60" s="390"/>
      <c r="RG60" s="390"/>
      <c r="RH60" s="390"/>
      <c r="RI60" s="390"/>
      <c r="RJ60" s="390"/>
      <c r="RK60" s="390"/>
      <c r="RL60" s="390"/>
      <c r="RM60" s="390"/>
      <c r="RN60" s="390"/>
      <c r="RO60" s="390"/>
      <c r="RP60" s="390"/>
      <c r="RQ60" s="390"/>
      <c r="RR60" s="390"/>
      <c r="RS60" s="390"/>
      <c r="RT60" s="390"/>
      <c r="RU60" s="390"/>
      <c r="RV60" s="390"/>
      <c r="RW60" s="390"/>
      <c r="RX60" s="390"/>
      <c r="RY60" s="390"/>
      <c r="RZ60" s="390"/>
      <c r="SA60" s="390"/>
      <c r="SB60" s="390"/>
      <c r="SC60" s="390"/>
      <c r="SD60" s="390"/>
      <c r="SE60" s="390"/>
      <c r="SF60" s="390"/>
      <c r="SG60" s="390"/>
      <c r="SH60" s="390"/>
      <c r="SI60" s="390"/>
      <c r="SJ60" s="390"/>
      <c r="SK60" s="390"/>
      <c r="SL60" s="390"/>
      <c r="SM60" s="390"/>
      <c r="SN60" s="390"/>
      <c r="SO60" s="390"/>
      <c r="SP60" s="390"/>
      <c r="SQ60" s="390"/>
      <c r="SR60" s="390"/>
      <c r="SS60" s="390"/>
      <c r="ST60" s="390"/>
      <c r="SU60" s="390"/>
      <c r="SV60" s="390"/>
      <c r="SW60" s="390"/>
      <c r="SX60" s="390"/>
      <c r="SY60" s="390"/>
      <c r="SZ60" s="390"/>
      <c r="TA60" s="390"/>
      <c r="TB60" s="390"/>
      <c r="TC60" s="390"/>
      <c r="TD60" s="390"/>
      <c r="TE60" s="390"/>
      <c r="TF60" s="390"/>
      <c r="TG60" s="390"/>
      <c r="TH60" s="390"/>
      <c r="TI60" s="390"/>
      <c r="TJ60" s="390"/>
      <c r="TK60" s="390"/>
      <c r="TL60" s="390"/>
      <c r="TM60" s="390"/>
      <c r="TN60" s="390"/>
      <c r="TO60" s="390"/>
      <c r="TP60" s="390"/>
      <c r="TQ60" s="390"/>
      <c r="TR60" s="390"/>
      <c r="TS60" s="390"/>
      <c r="TT60" s="390"/>
      <c r="TU60" s="390"/>
      <c r="TV60" s="390"/>
      <c r="TW60" s="390"/>
      <c r="TX60" s="390"/>
      <c r="TY60" s="390"/>
      <c r="TZ60" s="390"/>
      <c r="UA60" s="390"/>
      <c r="UB60" s="390"/>
      <c r="UC60" s="390"/>
      <c r="UD60" s="390"/>
      <c r="UE60" s="390"/>
      <c r="UF60" s="390"/>
      <c r="UG60" s="390"/>
      <c r="UH60" s="390"/>
      <c r="UI60" s="390"/>
      <c r="UJ60" s="390"/>
      <c r="UK60" s="390"/>
      <c r="UL60" s="390"/>
      <c r="UM60" s="390"/>
      <c r="UN60" s="390"/>
      <c r="UO60" s="390"/>
      <c r="UP60" s="390"/>
      <c r="UQ60" s="390"/>
      <c r="UR60" s="390"/>
      <c r="US60" s="390"/>
      <c r="UT60" s="390"/>
      <c r="UU60" s="390"/>
      <c r="UV60" s="390"/>
      <c r="UW60" s="390"/>
      <c r="UX60" s="390"/>
      <c r="UY60" s="390"/>
      <c r="UZ60" s="390"/>
      <c r="VA60" s="390"/>
      <c r="VB60" s="390"/>
      <c r="VC60" s="390"/>
      <c r="VD60" s="390"/>
      <c r="VE60" s="390"/>
      <c r="VF60" s="390"/>
      <c r="VG60" s="390"/>
      <c r="VH60" s="390"/>
      <c r="VI60" s="390"/>
      <c r="VJ60" s="390"/>
      <c r="VK60" s="390"/>
      <c r="VL60" s="390"/>
      <c r="VM60" s="390"/>
      <c r="VN60" s="390"/>
      <c r="VO60" s="390"/>
      <c r="VP60" s="390"/>
      <c r="VQ60" s="390"/>
      <c r="VR60" s="390"/>
      <c r="VS60" s="390"/>
      <c r="VT60" s="390"/>
      <c r="VU60" s="390"/>
      <c r="VV60" s="390"/>
      <c r="VW60" s="390"/>
      <c r="VX60" s="390"/>
      <c r="VY60" s="390"/>
      <c r="VZ60" s="390"/>
      <c r="WA60" s="390"/>
      <c r="WB60" s="390"/>
      <c r="WC60" s="390"/>
      <c r="WD60" s="390"/>
      <c r="WE60" s="390"/>
      <c r="WF60" s="390"/>
      <c r="WG60" s="390"/>
      <c r="WH60" s="390"/>
      <c r="WI60" s="390"/>
      <c r="WJ60" s="390"/>
      <c r="WK60" s="390"/>
      <c r="WL60" s="390"/>
      <c r="WM60" s="390"/>
      <c r="WN60" s="390"/>
      <c r="WO60" s="390"/>
      <c r="WP60" s="390"/>
      <c r="WQ60" s="390"/>
      <c r="WR60" s="390"/>
      <c r="WS60" s="390"/>
      <c r="WT60" s="390"/>
      <c r="WU60" s="390"/>
      <c r="WV60" s="390"/>
      <c r="WW60" s="390"/>
      <c r="WX60" s="390"/>
      <c r="WY60" s="390"/>
      <c r="WZ60" s="390"/>
      <c r="XA60" s="390"/>
      <c r="XB60" s="390"/>
      <c r="XC60" s="390"/>
      <c r="XD60" s="390"/>
      <c r="XE60" s="390"/>
      <c r="XF60" s="390"/>
      <c r="XG60" s="389"/>
    </row>
    <row r="61" spans="1:631" s="400" customFormat="1">
      <c r="A61" s="389"/>
      <c r="B61" s="526"/>
      <c r="C61" s="513" t="s">
        <v>269</v>
      </c>
      <c r="D61" s="513">
        <v>25</v>
      </c>
      <c r="E61" s="329">
        <f t="shared" si="17"/>
        <v>0.31537577304075176</v>
      </c>
      <c r="F61" s="509" t="s">
        <v>0</v>
      </c>
      <c r="G61" s="640">
        <v>2000</v>
      </c>
      <c r="H61" s="510">
        <v>20.11</v>
      </c>
      <c r="I61" s="578">
        <v>12</v>
      </c>
      <c r="J61" s="578">
        <v>32.520000000000003</v>
      </c>
      <c r="K61" s="393">
        <f t="shared" si="5"/>
        <v>20.520000000000003</v>
      </c>
      <c r="L61" s="394">
        <f t="shared" si="1"/>
        <v>40220</v>
      </c>
      <c r="M61" s="853">
        <v>3085.1490502952756</v>
      </c>
      <c r="N61" s="393">
        <v>4800</v>
      </c>
      <c r="O61" s="395">
        <f t="shared" si="6"/>
        <v>28800</v>
      </c>
      <c r="P61" s="395">
        <f t="shared" si="2"/>
        <v>41040.000000000007</v>
      </c>
      <c r="Q61" s="395">
        <f t="shared" si="7"/>
        <v>65040.000000000007</v>
      </c>
      <c r="R61" s="395"/>
      <c r="S61" s="396">
        <f t="shared" si="8"/>
        <v>31885.149050295277</v>
      </c>
      <c r="T61" s="395">
        <f t="shared" si="9"/>
        <v>68125.14905029528</v>
      </c>
      <c r="U61" s="827">
        <v>0</v>
      </c>
      <c r="V61" s="396">
        <f t="shared" si="10"/>
        <v>29578.060343502111</v>
      </c>
      <c r="W61" s="395">
        <f t="shared" si="11"/>
        <v>63195.871104170015</v>
      </c>
      <c r="X61" s="395">
        <f t="shared" si="12"/>
        <v>0</v>
      </c>
      <c r="Y61" s="397">
        <f t="shared" si="18"/>
        <v>1.9836782179541714</v>
      </c>
      <c r="Z61" s="396">
        <f t="shared" si="4"/>
        <v>79783.537926116769</v>
      </c>
      <c r="AA61" s="398">
        <f t="shared" si="15"/>
        <v>2.6973891120498745</v>
      </c>
      <c r="AB61" s="399">
        <f t="shared" si="16"/>
        <v>1.38872825368709</v>
      </c>
      <c r="AC61" s="398">
        <v>2.4967026267047476</v>
      </c>
      <c r="AD61" s="398">
        <v>1.1504921346758354</v>
      </c>
      <c r="AE61" s="390"/>
      <c r="AF61" s="390"/>
      <c r="AG61" s="390"/>
      <c r="AH61" s="390"/>
      <c r="AI61" s="390"/>
      <c r="AJ61" s="390"/>
      <c r="AK61" s="390"/>
      <c r="AL61" s="390"/>
      <c r="AM61" s="390"/>
      <c r="AN61" s="390"/>
      <c r="AO61" s="390"/>
      <c r="AP61" s="390"/>
      <c r="AQ61" s="390"/>
      <c r="AR61" s="390"/>
      <c r="AS61" s="390"/>
      <c r="AT61" s="390"/>
      <c r="AU61" s="390"/>
      <c r="AV61" s="390"/>
      <c r="AW61" s="390"/>
      <c r="AX61" s="390"/>
      <c r="AY61" s="390"/>
      <c r="AZ61" s="390"/>
      <c r="BA61" s="390"/>
      <c r="BB61" s="390"/>
      <c r="BC61" s="390"/>
      <c r="BD61" s="390"/>
      <c r="BE61" s="390"/>
      <c r="BF61" s="390"/>
      <c r="BG61" s="390"/>
      <c r="BH61" s="390"/>
      <c r="BI61" s="390"/>
      <c r="BJ61" s="390"/>
      <c r="BK61" s="390"/>
      <c r="BL61" s="390"/>
      <c r="BM61" s="390"/>
      <c r="BN61" s="390"/>
      <c r="BO61" s="390"/>
      <c r="BP61" s="390"/>
      <c r="BQ61" s="390"/>
      <c r="BR61" s="390"/>
      <c r="BS61" s="390"/>
      <c r="BT61" s="390"/>
      <c r="BU61" s="390"/>
      <c r="BV61" s="390"/>
      <c r="BW61" s="390"/>
      <c r="BX61" s="390"/>
      <c r="BY61" s="390"/>
      <c r="BZ61" s="390"/>
      <c r="CA61" s="390"/>
      <c r="CB61" s="390"/>
      <c r="CC61" s="390"/>
      <c r="CD61" s="390"/>
      <c r="CE61" s="390"/>
      <c r="CF61" s="390"/>
      <c r="CG61" s="390"/>
      <c r="CH61" s="390"/>
      <c r="CI61" s="390"/>
      <c r="CJ61" s="390"/>
      <c r="CK61" s="390"/>
      <c r="CL61" s="390"/>
      <c r="CM61" s="390"/>
      <c r="CN61" s="390"/>
      <c r="CO61" s="390"/>
      <c r="CP61" s="390"/>
      <c r="CQ61" s="390"/>
      <c r="CR61" s="390"/>
      <c r="CS61" s="390"/>
      <c r="CT61" s="390"/>
      <c r="CU61" s="390"/>
      <c r="CV61" s="390"/>
      <c r="CW61" s="390"/>
      <c r="CX61" s="390"/>
      <c r="CY61" s="390"/>
      <c r="CZ61" s="390"/>
      <c r="DA61" s="390"/>
      <c r="DB61" s="390"/>
      <c r="DC61" s="390"/>
      <c r="DD61" s="390"/>
      <c r="DE61" s="390"/>
      <c r="DF61" s="390"/>
      <c r="DG61" s="390"/>
      <c r="DH61" s="390"/>
      <c r="DI61" s="390"/>
      <c r="DJ61" s="390"/>
      <c r="DK61" s="390"/>
      <c r="DL61" s="390"/>
      <c r="DM61" s="390"/>
      <c r="DN61" s="390"/>
      <c r="DO61" s="390"/>
      <c r="DP61" s="390"/>
      <c r="DQ61" s="390"/>
      <c r="DR61" s="390"/>
      <c r="DS61" s="390"/>
      <c r="DT61" s="390"/>
      <c r="DU61" s="390"/>
      <c r="DV61" s="390"/>
      <c r="DW61" s="390"/>
      <c r="DX61" s="390"/>
      <c r="DY61" s="390"/>
      <c r="DZ61" s="390"/>
      <c r="EA61" s="390"/>
      <c r="EB61" s="390"/>
      <c r="EC61" s="390"/>
      <c r="ED61" s="390"/>
      <c r="EE61" s="390"/>
      <c r="EF61" s="390"/>
      <c r="EG61" s="390"/>
      <c r="EH61" s="390"/>
      <c r="EI61" s="390"/>
      <c r="EJ61" s="390"/>
      <c r="EK61" s="390"/>
      <c r="EL61" s="390"/>
      <c r="EM61" s="390"/>
      <c r="EN61" s="390"/>
      <c r="EO61" s="390"/>
      <c r="EP61" s="390"/>
      <c r="EQ61" s="390"/>
      <c r="ER61" s="390"/>
      <c r="ES61" s="390"/>
      <c r="ET61" s="390"/>
      <c r="EU61" s="390"/>
      <c r="EV61" s="390"/>
      <c r="EW61" s="390"/>
      <c r="EX61" s="390"/>
      <c r="EY61" s="390"/>
      <c r="EZ61" s="390"/>
      <c r="FA61" s="390"/>
      <c r="FB61" s="390"/>
      <c r="FC61" s="390"/>
      <c r="FD61" s="390"/>
      <c r="FE61" s="390"/>
      <c r="FF61" s="390"/>
      <c r="FG61" s="390"/>
      <c r="FH61" s="390"/>
      <c r="FI61" s="390"/>
      <c r="FJ61" s="390"/>
      <c r="FK61" s="390"/>
      <c r="FL61" s="390"/>
      <c r="FM61" s="390"/>
      <c r="FN61" s="390"/>
      <c r="FO61" s="390"/>
      <c r="FP61" s="390"/>
      <c r="FQ61" s="390"/>
      <c r="FR61" s="390"/>
      <c r="FS61" s="390"/>
      <c r="FT61" s="390"/>
      <c r="FU61" s="390"/>
      <c r="FV61" s="390"/>
      <c r="FW61" s="390"/>
      <c r="FX61" s="390"/>
      <c r="FY61" s="390"/>
      <c r="FZ61" s="390"/>
      <c r="GA61" s="390"/>
      <c r="GB61" s="390"/>
      <c r="GC61" s="390"/>
      <c r="GD61" s="390"/>
      <c r="GE61" s="390"/>
      <c r="GF61" s="390"/>
      <c r="GG61" s="390"/>
      <c r="GH61" s="390"/>
      <c r="GI61" s="390"/>
      <c r="GJ61" s="390"/>
      <c r="GK61" s="390"/>
      <c r="GL61" s="390"/>
      <c r="GM61" s="390"/>
      <c r="GN61" s="390"/>
      <c r="GO61" s="390"/>
      <c r="GP61" s="390"/>
      <c r="GQ61" s="390"/>
      <c r="GR61" s="390"/>
      <c r="GS61" s="390"/>
      <c r="GT61" s="390"/>
      <c r="GU61" s="390"/>
      <c r="GV61" s="390"/>
      <c r="GW61" s="390"/>
      <c r="GX61" s="390"/>
      <c r="GY61" s="390"/>
      <c r="GZ61" s="390"/>
      <c r="HA61" s="390"/>
      <c r="HB61" s="390"/>
      <c r="HC61" s="390"/>
      <c r="HD61" s="390"/>
      <c r="HE61" s="390"/>
      <c r="HF61" s="390"/>
      <c r="HG61" s="390"/>
      <c r="HH61" s="390"/>
      <c r="HI61" s="390"/>
      <c r="HJ61" s="390"/>
      <c r="HK61" s="390"/>
      <c r="HL61" s="390"/>
      <c r="HM61" s="390"/>
      <c r="HN61" s="390"/>
      <c r="HO61" s="390"/>
      <c r="HP61" s="390"/>
      <c r="HQ61" s="390"/>
      <c r="HR61" s="390"/>
      <c r="HS61" s="390"/>
      <c r="HT61" s="390"/>
      <c r="HU61" s="390"/>
      <c r="HV61" s="390"/>
      <c r="HW61" s="390"/>
      <c r="HX61" s="390"/>
      <c r="HY61" s="390"/>
      <c r="HZ61" s="390"/>
      <c r="IA61" s="390"/>
      <c r="IB61" s="390"/>
      <c r="IC61" s="390"/>
      <c r="ID61" s="390"/>
      <c r="IE61" s="390"/>
      <c r="IF61" s="390"/>
      <c r="IG61" s="390"/>
      <c r="IH61" s="390"/>
      <c r="II61" s="390"/>
      <c r="IJ61" s="390"/>
      <c r="IK61" s="390"/>
      <c r="IL61" s="390"/>
      <c r="IM61" s="390"/>
      <c r="IN61" s="390"/>
      <c r="IO61" s="390"/>
      <c r="IP61" s="390"/>
      <c r="IQ61" s="390"/>
      <c r="IR61" s="390"/>
      <c r="IS61" s="390"/>
      <c r="IT61" s="390"/>
      <c r="IU61" s="390"/>
      <c r="IV61" s="390"/>
      <c r="IW61" s="390"/>
      <c r="IX61" s="390"/>
      <c r="IY61" s="390"/>
      <c r="IZ61" s="390"/>
      <c r="JA61" s="390"/>
      <c r="JB61" s="390"/>
      <c r="JC61" s="390"/>
      <c r="JD61" s="390"/>
      <c r="JE61" s="390"/>
      <c r="JF61" s="390"/>
      <c r="JG61" s="390"/>
      <c r="JH61" s="390"/>
      <c r="JI61" s="390"/>
      <c r="JJ61" s="390"/>
      <c r="JK61" s="390"/>
      <c r="JL61" s="390"/>
      <c r="JM61" s="390"/>
      <c r="JN61" s="390"/>
      <c r="JO61" s="390"/>
      <c r="JP61" s="390"/>
      <c r="JQ61" s="390"/>
      <c r="JR61" s="390"/>
      <c r="JS61" s="390"/>
      <c r="JT61" s="390"/>
      <c r="JU61" s="390"/>
      <c r="JV61" s="390"/>
      <c r="JW61" s="390"/>
      <c r="JX61" s="390"/>
      <c r="JY61" s="390"/>
      <c r="JZ61" s="390"/>
      <c r="KA61" s="390"/>
      <c r="KB61" s="390"/>
      <c r="KC61" s="390"/>
      <c r="KD61" s="390"/>
      <c r="KE61" s="390"/>
      <c r="KF61" s="390"/>
      <c r="KG61" s="390"/>
      <c r="KH61" s="390"/>
      <c r="KI61" s="390"/>
      <c r="KJ61" s="390"/>
      <c r="KK61" s="390"/>
      <c r="KL61" s="390"/>
      <c r="KM61" s="390"/>
      <c r="KN61" s="390"/>
      <c r="KO61" s="390"/>
      <c r="KP61" s="390"/>
      <c r="KQ61" s="390"/>
      <c r="KR61" s="390"/>
      <c r="KS61" s="390"/>
      <c r="KT61" s="390"/>
      <c r="KU61" s="390"/>
      <c r="KV61" s="390"/>
      <c r="KW61" s="390"/>
      <c r="KX61" s="390"/>
      <c r="KY61" s="390"/>
      <c r="KZ61" s="390"/>
      <c r="LA61" s="390"/>
      <c r="LB61" s="390"/>
      <c r="LC61" s="390"/>
      <c r="LD61" s="390"/>
      <c r="LE61" s="390"/>
      <c r="LF61" s="390"/>
      <c r="LG61" s="390"/>
      <c r="LH61" s="390"/>
      <c r="LI61" s="390"/>
      <c r="LJ61" s="390"/>
      <c r="LK61" s="390"/>
      <c r="LL61" s="390"/>
      <c r="LM61" s="390"/>
      <c r="LN61" s="390"/>
      <c r="LO61" s="390"/>
      <c r="LP61" s="390"/>
      <c r="LQ61" s="390"/>
      <c r="LR61" s="390"/>
      <c r="LS61" s="390"/>
      <c r="LT61" s="390"/>
      <c r="LU61" s="390"/>
      <c r="LV61" s="390"/>
      <c r="LW61" s="390"/>
      <c r="LX61" s="390"/>
      <c r="LY61" s="390"/>
      <c r="LZ61" s="390"/>
      <c r="MA61" s="390"/>
      <c r="MB61" s="390"/>
      <c r="MC61" s="390"/>
      <c r="MD61" s="390"/>
      <c r="ME61" s="390"/>
      <c r="MF61" s="390"/>
      <c r="MG61" s="390"/>
      <c r="MH61" s="390"/>
      <c r="MI61" s="390"/>
      <c r="MJ61" s="390"/>
      <c r="MK61" s="390"/>
      <c r="ML61" s="390"/>
      <c r="MM61" s="390"/>
      <c r="MN61" s="390"/>
      <c r="MO61" s="390"/>
      <c r="MP61" s="390"/>
      <c r="MQ61" s="390"/>
      <c r="MR61" s="390"/>
      <c r="MS61" s="390"/>
      <c r="MT61" s="390"/>
      <c r="MU61" s="390"/>
      <c r="MV61" s="390"/>
      <c r="MW61" s="390"/>
      <c r="MX61" s="390"/>
      <c r="MY61" s="390"/>
      <c r="MZ61" s="390"/>
      <c r="NA61" s="390"/>
      <c r="NB61" s="390"/>
      <c r="NC61" s="390"/>
      <c r="ND61" s="390"/>
      <c r="NE61" s="390"/>
      <c r="NF61" s="390"/>
      <c r="NG61" s="390"/>
      <c r="NH61" s="390"/>
      <c r="NI61" s="390"/>
      <c r="NJ61" s="390"/>
      <c r="NK61" s="390"/>
      <c r="NL61" s="390"/>
      <c r="NM61" s="390"/>
      <c r="NN61" s="390"/>
      <c r="NO61" s="390"/>
      <c r="NP61" s="390"/>
      <c r="NQ61" s="390"/>
      <c r="NR61" s="390"/>
      <c r="NS61" s="390"/>
      <c r="NT61" s="390"/>
      <c r="NU61" s="390"/>
      <c r="NV61" s="390"/>
      <c r="NW61" s="390"/>
      <c r="NX61" s="390"/>
      <c r="NY61" s="390"/>
      <c r="NZ61" s="390"/>
      <c r="OA61" s="390"/>
      <c r="OB61" s="390"/>
      <c r="OC61" s="390"/>
      <c r="OD61" s="390"/>
      <c r="OE61" s="390"/>
      <c r="OF61" s="390"/>
      <c r="OG61" s="390"/>
      <c r="OH61" s="390"/>
      <c r="OI61" s="390"/>
      <c r="OJ61" s="390"/>
      <c r="OK61" s="390"/>
      <c r="OL61" s="390"/>
      <c r="OM61" s="390"/>
      <c r="ON61" s="390"/>
      <c r="OO61" s="390"/>
      <c r="OP61" s="390"/>
      <c r="OQ61" s="390"/>
      <c r="OR61" s="390"/>
      <c r="OS61" s="390"/>
      <c r="OT61" s="390"/>
      <c r="OU61" s="390"/>
      <c r="OV61" s="390"/>
      <c r="OW61" s="390"/>
      <c r="OX61" s="390"/>
      <c r="OY61" s="390"/>
      <c r="OZ61" s="390"/>
      <c r="PA61" s="390"/>
      <c r="PB61" s="390"/>
      <c r="PC61" s="390"/>
      <c r="PD61" s="390"/>
      <c r="PE61" s="390"/>
      <c r="PF61" s="390"/>
      <c r="PG61" s="390"/>
      <c r="PH61" s="390"/>
      <c r="PI61" s="390"/>
      <c r="PJ61" s="390"/>
      <c r="PK61" s="390"/>
      <c r="PL61" s="390"/>
      <c r="PM61" s="390"/>
      <c r="PN61" s="390"/>
      <c r="PO61" s="390"/>
      <c r="PP61" s="390"/>
      <c r="PQ61" s="390"/>
      <c r="PR61" s="390"/>
      <c r="PS61" s="390"/>
      <c r="PT61" s="390"/>
      <c r="PU61" s="390"/>
      <c r="PV61" s="390"/>
      <c r="PW61" s="390"/>
      <c r="PX61" s="390"/>
      <c r="PY61" s="390"/>
      <c r="PZ61" s="390"/>
      <c r="QA61" s="390"/>
      <c r="QB61" s="390"/>
      <c r="QC61" s="390"/>
      <c r="QD61" s="390"/>
      <c r="QE61" s="390"/>
      <c r="QF61" s="390"/>
      <c r="QG61" s="390"/>
      <c r="QH61" s="390"/>
      <c r="QI61" s="390"/>
      <c r="QJ61" s="390"/>
      <c r="QK61" s="390"/>
      <c r="QL61" s="390"/>
      <c r="QM61" s="390"/>
      <c r="QN61" s="390"/>
      <c r="QO61" s="390"/>
      <c r="QP61" s="390"/>
      <c r="QQ61" s="390"/>
      <c r="QR61" s="390"/>
      <c r="QS61" s="390"/>
      <c r="QT61" s="390"/>
      <c r="QU61" s="390"/>
      <c r="QV61" s="390"/>
      <c r="QW61" s="390"/>
      <c r="QX61" s="390"/>
      <c r="QY61" s="390"/>
      <c r="QZ61" s="390"/>
      <c r="RA61" s="390"/>
      <c r="RB61" s="390"/>
      <c r="RC61" s="390"/>
      <c r="RD61" s="390"/>
      <c r="RE61" s="390"/>
      <c r="RF61" s="390"/>
      <c r="RG61" s="390"/>
      <c r="RH61" s="390"/>
      <c r="RI61" s="390"/>
      <c r="RJ61" s="390"/>
      <c r="RK61" s="390"/>
      <c r="RL61" s="390"/>
      <c r="RM61" s="390"/>
      <c r="RN61" s="390"/>
      <c r="RO61" s="390"/>
      <c r="RP61" s="390"/>
      <c r="RQ61" s="390"/>
      <c r="RR61" s="390"/>
      <c r="RS61" s="390"/>
      <c r="RT61" s="390"/>
      <c r="RU61" s="390"/>
      <c r="RV61" s="390"/>
      <c r="RW61" s="390"/>
      <c r="RX61" s="390"/>
      <c r="RY61" s="390"/>
      <c r="RZ61" s="390"/>
      <c r="SA61" s="390"/>
      <c r="SB61" s="390"/>
      <c r="SC61" s="390"/>
      <c r="SD61" s="390"/>
      <c r="SE61" s="390"/>
      <c r="SF61" s="390"/>
      <c r="SG61" s="390"/>
      <c r="SH61" s="390"/>
      <c r="SI61" s="390"/>
      <c r="SJ61" s="390"/>
      <c r="SK61" s="390"/>
      <c r="SL61" s="390"/>
      <c r="SM61" s="390"/>
      <c r="SN61" s="390"/>
      <c r="SO61" s="390"/>
      <c r="SP61" s="390"/>
      <c r="SQ61" s="390"/>
      <c r="SR61" s="390"/>
      <c r="SS61" s="390"/>
      <c r="ST61" s="390"/>
      <c r="SU61" s="390"/>
      <c r="SV61" s="390"/>
      <c r="SW61" s="390"/>
      <c r="SX61" s="390"/>
      <c r="SY61" s="390"/>
      <c r="SZ61" s="390"/>
      <c r="TA61" s="390"/>
      <c r="TB61" s="390"/>
      <c r="TC61" s="390"/>
      <c r="TD61" s="390"/>
      <c r="TE61" s="390"/>
      <c r="TF61" s="390"/>
      <c r="TG61" s="390"/>
      <c r="TH61" s="390"/>
      <c r="TI61" s="390"/>
      <c r="TJ61" s="390"/>
      <c r="TK61" s="390"/>
      <c r="TL61" s="390"/>
      <c r="TM61" s="390"/>
      <c r="TN61" s="390"/>
      <c r="TO61" s="390"/>
      <c r="TP61" s="390"/>
      <c r="TQ61" s="390"/>
      <c r="TR61" s="390"/>
      <c r="TS61" s="390"/>
      <c r="TT61" s="390"/>
      <c r="TU61" s="390"/>
      <c r="TV61" s="390"/>
      <c r="TW61" s="390"/>
      <c r="TX61" s="390"/>
      <c r="TY61" s="390"/>
      <c r="TZ61" s="390"/>
      <c r="UA61" s="390"/>
      <c r="UB61" s="390"/>
      <c r="UC61" s="390"/>
      <c r="UD61" s="390"/>
      <c r="UE61" s="390"/>
      <c r="UF61" s="390"/>
      <c r="UG61" s="390"/>
      <c r="UH61" s="390"/>
      <c r="UI61" s="390"/>
      <c r="UJ61" s="390"/>
      <c r="UK61" s="390"/>
      <c r="UL61" s="390"/>
      <c r="UM61" s="390"/>
      <c r="UN61" s="390"/>
      <c r="UO61" s="390"/>
      <c r="UP61" s="390"/>
      <c r="UQ61" s="390"/>
      <c r="UR61" s="390"/>
      <c r="US61" s="390"/>
      <c r="UT61" s="390"/>
      <c r="UU61" s="390"/>
      <c r="UV61" s="390"/>
      <c r="UW61" s="390"/>
      <c r="UX61" s="390"/>
      <c r="UY61" s="390"/>
      <c r="UZ61" s="390"/>
      <c r="VA61" s="390"/>
      <c r="VB61" s="390"/>
      <c r="VC61" s="390"/>
      <c r="VD61" s="390"/>
      <c r="VE61" s="390"/>
      <c r="VF61" s="390"/>
      <c r="VG61" s="390"/>
      <c r="VH61" s="390"/>
      <c r="VI61" s="390"/>
      <c r="VJ61" s="390"/>
      <c r="VK61" s="390"/>
      <c r="VL61" s="390"/>
      <c r="VM61" s="390"/>
      <c r="VN61" s="390"/>
      <c r="VO61" s="390"/>
      <c r="VP61" s="390"/>
      <c r="VQ61" s="390"/>
      <c r="VR61" s="390"/>
      <c r="VS61" s="390"/>
      <c r="VT61" s="390"/>
      <c r="VU61" s="390"/>
      <c r="VV61" s="390"/>
      <c r="VW61" s="390"/>
      <c r="VX61" s="390"/>
      <c r="VY61" s="390"/>
      <c r="VZ61" s="390"/>
      <c r="WA61" s="390"/>
      <c r="WB61" s="390"/>
      <c r="WC61" s="390"/>
      <c r="WD61" s="390"/>
      <c r="WE61" s="390"/>
      <c r="WF61" s="390"/>
      <c r="WG61" s="390"/>
      <c r="WH61" s="390"/>
      <c r="WI61" s="390"/>
      <c r="WJ61" s="390"/>
      <c r="WK61" s="390"/>
      <c r="WL61" s="390"/>
      <c r="WM61" s="390"/>
      <c r="WN61" s="390"/>
      <c r="WO61" s="390"/>
      <c r="WP61" s="390"/>
      <c r="WQ61" s="390"/>
      <c r="WR61" s="390"/>
      <c r="WS61" s="390"/>
      <c r="WT61" s="390"/>
      <c r="WU61" s="390"/>
      <c r="WV61" s="390"/>
      <c r="WW61" s="390"/>
      <c r="WX61" s="390"/>
      <c r="WY61" s="390"/>
      <c r="WZ61" s="390"/>
      <c r="XA61" s="390"/>
      <c r="XB61" s="390"/>
      <c r="XC61" s="390"/>
      <c r="XD61" s="390"/>
      <c r="XE61" s="390"/>
      <c r="XF61" s="390"/>
      <c r="XG61" s="389"/>
    </row>
    <row r="62" spans="1:631" s="400" customFormat="1">
      <c r="A62" s="389"/>
      <c r="B62" s="526"/>
      <c r="C62" s="513" t="s">
        <v>270</v>
      </c>
      <c r="D62" s="513">
        <v>30</v>
      </c>
      <c r="E62" s="329">
        <f t="shared" si="17"/>
        <v>8.645844116382824E-2</v>
      </c>
      <c r="F62" s="509" t="s">
        <v>0</v>
      </c>
      <c r="G62" s="640">
        <v>806</v>
      </c>
      <c r="H62" s="511">
        <v>11.4</v>
      </c>
      <c r="I62" s="578">
        <v>13</v>
      </c>
      <c r="J62" s="578">
        <v>32.520000000000003</v>
      </c>
      <c r="K62" s="393">
        <f t="shared" si="5"/>
        <v>19.520000000000003</v>
      </c>
      <c r="L62" s="394">
        <f t="shared" si="1"/>
        <v>9188.4</v>
      </c>
      <c r="M62" s="853">
        <v>1346.9246562080793</v>
      </c>
      <c r="N62" s="393">
        <v>2095.6000000000004</v>
      </c>
      <c r="O62" s="395">
        <f t="shared" si="6"/>
        <v>12573.6</v>
      </c>
      <c r="P62" s="395">
        <f t="shared" si="2"/>
        <v>15733.120000000003</v>
      </c>
      <c r="Q62" s="395">
        <f t="shared" si="7"/>
        <v>26211.120000000003</v>
      </c>
      <c r="R62" s="395"/>
      <c r="S62" s="396">
        <f t="shared" si="8"/>
        <v>13920.524656208079</v>
      </c>
      <c r="T62" s="395">
        <f t="shared" si="9"/>
        <v>27558.044656208083</v>
      </c>
      <c r="U62" s="831">
        <v>0.16630451850935446</v>
      </c>
      <c r="V62" s="396">
        <f t="shared" si="10"/>
        <v>12913.288178300629</v>
      </c>
      <c r="W62" s="395">
        <f t="shared" si="11"/>
        <v>25564.048846204158</v>
      </c>
      <c r="X62" s="395">
        <f t="shared" si="12"/>
        <v>1537.9366054969403</v>
      </c>
      <c r="Y62" s="397">
        <f t="shared" si="18"/>
        <v>2.20675238842336</v>
      </c>
      <c r="Z62" s="396">
        <f t="shared" si="4"/>
        <v>20276.523645789199</v>
      </c>
      <c r="AA62" s="398">
        <f t="shared" si="15"/>
        <v>1.570206082743641</v>
      </c>
      <c r="AB62" s="399">
        <f t="shared" si="16"/>
        <v>0.93264227272063049</v>
      </c>
      <c r="AC62" s="398">
        <v>1.4445714202119082</v>
      </c>
      <c r="AD62" s="398">
        <v>0.78617481052297944</v>
      </c>
      <c r="AE62" s="390"/>
      <c r="AF62" s="390"/>
      <c r="AG62" s="390"/>
      <c r="AH62" s="390"/>
      <c r="AI62" s="390"/>
      <c r="AJ62" s="390"/>
      <c r="AK62" s="390"/>
      <c r="AL62" s="390"/>
      <c r="AM62" s="390"/>
      <c r="AN62" s="390"/>
      <c r="AO62" s="390"/>
      <c r="AP62" s="390"/>
      <c r="AQ62" s="390"/>
      <c r="AR62" s="390"/>
      <c r="AS62" s="390"/>
      <c r="AT62" s="390"/>
      <c r="AU62" s="390"/>
      <c r="AV62" s="390"/>
      <c r="AW62" s="390"/>
      <c r="AX62" s="390"/>
      <c r="AY62" s="390"/>
      <c r="AZ62" s="390"/>
      <c r="BA62" s="390"/>
      <c r="BB62" s="390"/>
      <c r="BC62" s="390"/>
      <c r="BD62" s="390"/>
      <c r="BE62" s="390"/>
      <c r="BF62" s="390"/>
      <c r="BG62" s="390"/>
      <c r="BH62" s="390"/>
      <c r="BI62" s="390"/>
      <c r="BJ62" s="390"/>
      <c r="BK62" s="390"/>
      <c r="BL62" s="390"/>
      <c r="BM62" s="390"/>
      <c r="BN62" s="390"/>
      <c r="BO62" s="390"/>
      <c r="BP62" s="390"/>
      <c r="BQ62" s="390"/>
      <c r="BR62" s="390"/>
      <c r="BS62" s="390"/>
      <c r="BT62" s="390"/>
      <c r="BU62" s="390"/>
      <c r="BV62" s="390"/>
      <c r="BW62" s="390"/>
      <c r="BX62" s="390"/>
      <c r="BY62" s="390"/>
      <c r="BZ62" s="390"/>
      <c r="CA62" s="390"/>
      <c r="CB62" s="390"/>
      <c r="CC62" s="390"/>
      <c r="CD62" s="390"/>
      <c r="CE62" s="390"/>
      <c r="CF62" s="390"/>
      <c r="CG62" s="390"/>
      <c r="CH62" s="390"/>
      <c r="CI62" s="390"/>
      <c r="CJ62" s="390"/>
      <c r="CK62" s="390"/>
      <c r="CL62" s="390"/>
      <c r="CM62" s="390"/>
      <c r="CN62" s="390"/>
      <c r="CO62" s="390"/>
      <c r="CP62" s="390"/>
      <c r="CQ62" s="390"/>
      <c r="CR62" s="390"/>
      <c r="CS62" s="390"/>
      <c r="CT62" s="390"/>
      <c r="CU62" s="390"/>
      <c r="CV62" s="390"/>
      <c r="CW62" s="390"/>
      <c r="CX62" s="390"/>
      <c r="CY62" s="390"/>
      <c r="CZ62" s="390"/>
      <c r="DA62" s="390"/>
      <c r="DB62" s="390"/>
      <c r="DC62" s="390"/>
      <c r="DD62" s="390"/>
      <c r="DE62" s="390"/>
      <c r="DF62" s="390"/>
      <c r="DG62" s="390"/>
      <c r="DH62" s="390"/>
      <c r="DI62" s="390"/>
      <c r="DJ62" s="390"/>
      <c r="DK62" s="390"/>
      <c r="DL62" s="390"/>
      <c r="DM62" s="390"/>
      <c r="DN62" s="390"/>
      <c r="DO62" s="390"/>
      <c r="DP62" s="390"/>
      <c r="DQ62" s="390"/>
      <c r="DR62" s="390"/>
      <c r="DS62" s="390"/>
      <c r="DT62" s="390"/>
      <c r="DU62" s="390"/>
      <c r="DV62" s="390"/>
      <c r="DW62" s="390"/>
      <c r="DX62" s="390"/>
      <c r="DY62" s="390"/>
      <c r="DZ62" s="390"/>
      <c r="EA62" s="390"/>
      <c r="EB62" s="390"/>
      <c r="EC62" s="390"/>
      <c r="ED62" s="390"/>
      <c r="EE62" s="390"/>
      <c r="EF62" s="390"/>
      <c r="EG62" s="390"/>
      <c r="EH62" s="390"/>
      <c r="EI62" s="390"/>
      <c r="EJ62" s="390"/>
      <c r="EK62" s="390"/>
      <c r="EL62" s="390"/>
      <c r="EM62" s="390"/>
      <c r="EN62" s="390"/>
      <c r="EO62" s="390"/>
      <c r="EP62" s="390"/>
      <c r="EQ62" s="390"/>
      <c r="ER62" s="390"/>
      <c r="ES62" s="390"/>
      <c r="ET62" s="390"/>
      <c r="EU62" s="390"/>
      <c r="EV62" s="390"/>
      <c r="EW62" s="390"/>
      <c r="EX62" s="390"/>
      <c r="EY62" s="390"/>
      <c r="EZ62" s="390"/>
      <c r="FA62" s="390"/>
      <c r="FB62" s="390"/>
      <c r="FC62" s="390"/>
      <c r="FD62" s="390"/>
      <c r="FE62" s="390"/>
      <c r="FF62" s="390"/>
      <c r="FG62" s="390"/>
      <c r="FH62" s="390"/>
      <c r="FI62" s="390"/>
      <c r="FJ62" s="390"/>
      <c r="FK62" s="390"/>
      <c r="FL62" s="390"/>
      <c r="FM62" s="390"/>
      <c r="FN62" s="390"/>
      <c r="FO62" s="390"/>
      <c r="FP62" s="390"/>
      <c r="FQ62" s="390"/>
      <c r="FR62" s="390"/>
      <c r="FS62" s="390"/>
      <c r="FT62" s="390"/>
      <c r="FU62" s="390"/>
      <c r="FV62" s="390"/>
      <c r="FW62" s="390"/>
      <c r="FX62" s="390"/>
      <c r="FY62" s="390"/>
      <c r="FZ62" s="390"/>
      <c r="GA62" s="390"/>
      <c r="GB62" s="390"/>
      <c r="GC62" s="390"/>
      <c r="GD62" s="390"/>
      <c r="GE62" s="390"/>
      <c r="GF62" s="390"/>
      <c r="GG62" s="390"/>
      <c r="GH62" s="390"/>
      <c r="GI62" s="390"/>
      <c r="GJ62" s="390"/>
      <c r="GK62" s="390"/>
      <c r="GL62" s="390"/>
      <c r="GM62" s="390"/>
      <c r="GN62" s="390"/>
      <c r="GO62" s="390"/>
      <c r="GP62" s="390"/>
      <c r="GQ62" s="390"/>
      <c r="GR62" s="390"/>
      <c r="GS62" s="390"/>
      <c r="GT62" s="390"/>
      <c r="GU62" s="390"/>
      <c r="GV62" s="390"/>
      <c r="GW62" s="390"/>
      <c r="GX62" s="390"/>
      <c r="GY62" s="390"/>
      <c r="GZ62" s="390"/>
      <c r="HA62" s="390"/>
      <c r="HB62" s="390"/>
      <c r="HC62" s="390"/>
      <c r="HD62" s="390"/>
      <c r="HE62" s="390"/>
      <c r="HF62" s="390"/>
      <c r="HG62" s="390"/>
      <c r="HH62" s="390"/>
      <c r="HI62" s="390"/>
      <c r="HJ62" s="390"/>
      <c r="HK62" s="390"/>
      <c r="HL62" s="390"/>
      <c r="HM62" s="390"/>
      <c r="HN62" s="390"/>
      <c r="HO62" s="390"/>
      <c r="HP62" s="390"/>
      <c r="HQ62" s="390"/>
      <c r="HR62" s="390"/>
      <c r="HS62" s="390"/>
      <c r="HT62" s="390"/>
      <c r="HU62" s="390"/>
      <c r="HV62" s="390"/>
      <c r="HW62" s="390"/>
      <c r="HX62" s="390"/>
      <c r="HY62" s="390"/>
      <c r="HZ62" s="390"/>
      <c r="IA62" s="390"/>
      <c r="IB62" s="390"/>
      <c r="IC62" s="390"/>
      <c r="ID62" s="390"/>
      <c r="IE62" s="390"/>
      <c r="IF62" s="390"/>
      <c r="IG62" s="390"/>
      <c r="IH62" s="390"/>
      <c r="II62" s="390"/>
      <c r="IJ62" s="390"/>
      <c r="IK62" s="390"/>
      <c r="IL62" s="390"/>
      <c r="IM62" s="390"/>
      <c r="IN62" s="390"/>
      <c r="IO62" s="390"/>
      <c r="IP62" s="390"/>
      <c r="IQ62" s="390"/>
      <c r="IR62" s="390"/>
      <c r="IS62" s="390"/>
      <c r="IT62" s="390"/>
      <c r="IU62" s="390"/>
      <c r="IV62" s="390"/>
      <c r="IW62" s="390"/>
      <c r="IX62" s="390"/>
      <c r="IY62" s="390"/>
      <c r="IZ62" s="390"/>
      <c r="JA62" s="390"/>
      <c r="JB62" s="390"/>
      <c r="JC62" s="390"/>
      <c r="JD62" s="390"/>
      <c r="JE62" s="390"/>
      <c r="JF62" s="390"/>
      <c r="JG62" s="390"/>
      <c r="JH62" s="390"/>
      <c r="JI62" s="390"/>
      <c r="JJ62" s="390"/>
      <c r="JK62" s="390"/>
      <c r="JL62" s="390"/>
      <c r="JM62" s="390"/>
      <c r="JN62" s="390"/>
      <c r="JO62" s="390"/>
      <c r="JP62" s="390"/>
      <c r="JQ62" s="390"/>
      <c r="JR62" s="390"/>
      <c r="JS62" s="390"/>
      <c r="JT62" s="390"/>
      <c r="JU62" s="390"/>
      <c r="JV62" s="390"/>
      <c r="JW62" s="390"/>
      <c r="JX62" s="390"/>
      <c r="JY62" s="390"/>
      <c r="JZ62" s="390"/>
      <c r="KA62" s="390"/>
      <c r="KB62" s="390"/>
      <c r="KC62" s="390"/>
      <c r="KD62" s="390"/>
      <c r="KE62" s="390"/>
      <c r="KF62" s="390"/>
      <c r="KG62" s="390"/>
      <c r="KH62" s="390"/>
      <c r="KI62" s="390"/>
      <c r="KJ62" s="390"/>
      <c r="KK62" s="390"/>
      <c r="KL62" s="390"/>
      <c r="KM62" s="390"/>
      <c r="KN62" s="390"/>
      <c r="KO62" s="390"/>
      <c r="KP62" s="390"/>
      <c r="KQ62" s="390"/>
      <c r="KR62" s="390"/>
      <c r="KS62" s="390"/>
      <c r="KT62" s="390"/>
      <c r="KU62" s="390"/>
      <c r="KV62" s="390"/>
      <c r="KW62" s="390"/>
      <c r="KX62" s="390"/>
      <c r="KY62" s="390"/>
      <c r="KZ62" s="390"/>
      <c r="LA62" s="390"/>
      <c r="LB62" s="390"/>
      <c r="LC62" s="390"/>
      <c r="LD62" s="390"/>
      <c r="LE62" s="390"/>
      <c r="LF62" s="390"/>
      <c r="LG62" s="390"/>
      <c r="LH62" s="390"/>
      <c r="LI62" s="390"/>
      <c r="LJ62" s="390"/>
      <c r="LK62" s="390"/>
      <c r="LL62" s="390"/>
      <c r="LM62" s="390"/>
      <c r="LN62" s="390"/>
      <c r="LO62" s="390"/>
      <c r="LP62" s="390"/>
      <c r="LQ62" s="390"/>
      <c r="LR62" s="390"/>
      <c r="LS62" s="390"/>
      <c r="LT62" s="390"/>
      <c r="LU62" s="390"/>
      <c r="LV62" s="390"/>
      <c r="LW62" s="390"/>
      <c r="LX62" s="390"/>
      <c r="LY62" s="390"/>
      <c r="LZ62" s="390"/>
      <c r="MA62" s="390"/>
      <c r="MB62" s="390"/>
      <c r="MC62" s="390"/>
      <c r="MD62" s="390"/>
      <c r="ME62" s="390"/>
      <c r="MF62" s="390"/>
      <c r="MG62" s="390"/>
      <c r="MH62" s="390"/>
      <c r="MI62" s="390"/>
      <c r="MJ62" s="390"/>
      <c r="MK62" s="390"/>
      <c r="ML62" s="390"/>
      <c r="MM62" s="390"/>
      <c r="MN62" s="390"/>
      <c r="MO62" s="390"/>
      <c r="MP62" s="390"/>
      <c r="MQ62" s="390"/>
      <c r="MR62" s="390"/>
      <c r="MS62" s="390"/>
      <c r="MT62" s="390"/>
      <c r="MU62" s="390"/>
      <c r="MV62" s="390"/>
      <c r="MW62" s="390"/>
      <c r="MX62" s="390"/>
      <c r="MY62" s="390"/>
      <c r="MZ62" s="390"/>
      <c r="NA62" s="390"/>
      <c r="NB62" s="390"/>
      <c r="NC62" s="390"/>
      <c r="ND62" s="390"/>
      <c r="NE62" s="390"/>
      <c r="NF62" s="390"/>
      <c r="NG62" s="390"/>
      <c r="NH62" s="390"/>
      <c r="NI62" s="390"/>
      <c r="NJ62" s="390"/>
      <c r="NK62" s="390"/>
      <c r="NL62" s="390"/>
      <c r="NM62" s="390"/>
      <c r="NN62" s="390"/>
      <c r="NO62" s="390"/>
      <c r="NP62" s="390"/>
      <c r="NQ62" s="390"/>
      <c r="NR62" s="390"/>
      <c r="NS62" s="390"/>
      <c r="NT62" s="390"/>
      <c r="NU62" s="390"/>
      <c r="NV62" s="390"/>
      <c r="NW62" s="390"/>
      <c r="NX62" s="390"/>
      <c r="NY62" s="390"/>
      <c r="NZ62" s="390"/>
      <c r="OA62" s="390"/>
      <c r="OB62" s="390"/>
      <c r="OC62" s="390"/>
      <c r="OD62" s="390"/>
      <c r="OE62" s="390"/>
      <c r="OF62" s="390"/>
      <c r="OG62" s="390"/>
      <c r="OH62" s="390"/>
      <c r="OI62" s="390"/>
      <c r="OJ62" s="390"/>
      <c r="OK62" s="390"/>
      <c r="OL62" s="390"/>
      <c r="OM62" s="390"/>
      <c r="ON62" s="390"/>
      <c r="OO62" s="390"/>
      <c r="OP62" s="390"/>
      <c r="OQ62" s="390"/>
      <c r="OR62" s="390"/>
      <c r="OS62" s="390"/>
      <c r="OT62" s="390"/>
      <c r="OU62" s="390"/>
      <c r="OV62" s="390"/>
      <c r="OW62" s="390"/>
      <c r="OX62" s="390"/>
      <c r="OY62" s="390"/>
      <c r="OZ62" s="390"/>
      <c r="PA62" s="390"/>
      <c r="PB62" s="390"/>
      <c r="PC62" s="390"/>
      <c r="PD62" s="390"/>
      <c r="PE62" s="390"/>
      <c r="PF62" s="390"/>
      <c r="PG62" s="390"/>
      <c r="PH62" s="390"/>
      <c r="PI62" s="390"/>
      <c r="PJ62" s="390"/>
      <c r="PK62" s="390"/>
      <c r="PL62" s="390"/>
      <c r="PM62" s="390"/>
      <c r="PN62" s="390"/>
      <c r="PO62" s="390"/>
      <c r="PP62" s="390"/>
      <c r="PQ62" s="390"/>
      <c r="PR62" s="390"/>
      <c r="PS62" s="390"/>
      <c r="PT62" s="390"/>
      <c r="PU62" s="390"/>
      <c r="PV62" s="390"/>
      <c r="PW62" s="390"/>
      <c r="PX62" s="390"/>
      <c r="PY62" s="390"/>
      <c r="PZ62" s="390"/>
      <c r="QA62" s="390"/>
      <c r="QB62" s="390"/>
      <c r="QC62" s="390"/>
      <c r="QD62" s="390"/>
      <c r="QE62" s="390"/>
      <c r="QF62" s="390"/>
      <c r="QG62" s="390"/>
      <c r="QH62" s="390"/>
      <c r="QI62" s="390"/>
      <c r="QJ62" s="390"/>
      <c r="QK62" s="390"/>
      <c r="QL62" s="390"/>
      <c r="QM62" s="390"/>
      <c r="QN62" s="390"/>
      <c r="QO62" s="390"/>
      <c r="QP62" s="390"/>
      <c r="QQ62" s="390"/>
      <c r="QR62" s="390"/>
      <c r="QS62" s="390"/>
      <c r="QT62" s="390"/>
      <c r="QU62" s="390"/>
      <c r="QV62" s="390"/>
      <c r="QW62" s="390"/>
      <c r="QX62" s="390"/>
      <c r="QY62" s="390"/>
      <c r="QZ62" s="390"/>
      <c r="RA62" s="390"/>
      <c r="RB62" s="390"/>
      <c r="RC62" s="390"/>
      <c r="RD62" s="390"/>
      <c r="RE62" s="390"/>
      <c r="RF62" s="390"/>
      <c r="RG62" s="390"/>
      <c r="RH62" s="390"/>
      <c r="RI62" s="390"/>
      <c r="RJ62" s="390"/>
      <c r="RK62" s="390"/>
      <c r="RL62" s="390"/>
      <c r="RM62" s="390"/>
      <c r="RN62" s="390"/>
      <c r="RO62" s="390"/>
      <c r="RP62" s="390"/>
      <c r="RQ62" s="390"/>
      <c r="RR62" s="390"/>
      <c r="RS62" s="390"/>
      <c r="RT62" s="390"/>
      <c r="RU62" s="390"/>
      <c r="RV62" s="390"/>
      <c r="RW62" s="390"/>
      <c r="RX62" s="390"/>
      <c r="RY62" s="390"/>
      <c r="RZ62" s="390"/>
      <c r="SA62" s="390"/>
      <c r="SB62" s="390"/>
      <c r="SC62" s="390"/>
      <c r="SD62" s="390"/>
      <c r="SE62" s="390"/>
      <c r="SF62" s="390"/>
      <c r="SG62" s="390"/>
      <c r="SH62" s="390"/>
      <c r="SI62" s="390"/>
      <c r="SJ62" s="390"/>
      <c r="SK62" s="390"/>
      <c r="SL62" s="390"/>
      <c r="SM62" s="390"/>
      <c r="SN62" s="390"/>
      <c r="SO62" s="390"/>
      <c r="SP62" s="390"/>
      <c r="SQ62" s="390"/>
      <c r="SR62" s="390"/>
      <c r="SS62" s="390"/>
      <c r="ST62" s="390"/>
      <c r="SU62" s="390"/>
      <c r="SV62" s="390"/>
      <c r="SW62" s="390"/>
      <c r="SX62" s="390"/>
      <c r="SY62" s="390"/>
      <c r="SZ62" s="390"/>
      <c r="TA62" s="390"/>
      <c r="TB62" s="390"/>
      <c r="TC62" s="390"/>
      <c r="TD62" s="390"/>
      <c r="TE62" s="390"/>
      <c r="TF62" s="390"/>
      <c r="TG62" s="390"/>
      <c r="TH62" s="390"/>
      <c r="TI62" s="390"/>
      <c r="TJ62" s="390"/>
      <c r="TK62" s="390"/>
      <c r="TL62" s="390"/>
      <c r="TM62" s="390"/>
      <c r="TN62" s="390"/>
      <c r="TO62" s="390"/>
      <c r="TP62" s="390"/>
      <c r="TQ62" s="390"/>
      <c r="TR62" s="390"/>
      <c r="TS62" s="390"/>
      <c r="TT62" s="390"/>
      <c r="TU62" s="390"/>
      <c r="TV62" s="390"/>
      <c r="TW62" s="390"/>
      <c r="TX62" s="390"/>
      <c r="TY62" s="390"/>
      <c r="TZ62" s="390"/>
      <c r="UA62" s="390"/>
      <c r="UB62" s="390"/>
      <c r="UC62" s="390"/>
      <c r="UD62" s="390"/>
      <c r="UE62" s="390"/>
      <c r="UF62" s="390"/>
      <c r="UG62" s="390"/>
      <c r="UH62" s="390"/>
      <c r="UI62" s="390"/>
      <c r="UJ62" s="390"/>
      <c r="UK62" s="390"/>
      <c r="UL62" s="390"/>
      <c r="UM62" s="390"/>
      <c r="UN62" s="390"/>
      <c r="UO62" s="390"/>
      <c r="UP62" s="390"/>
      <c r="UQ62" s="390"/>
      <c r="UR62" s="390"/>
      <c r="US62" s="390"/>
      <c r="UT62" s="390"/>
      <c r="UU62" s="390"/>
      <c r="UV62" s="390"/>
      <c r="UW62" s="390"/>
      <c r="UX62" s="390"/>
      <c r="UY62" s="390"/>
      <c r="UZ62" s="390"/>
      <c r="VA62" s="390"/>
      <c r="VB62" s="390"/>
      <c r="VC62" s="390"/>
      <c r="VD62" s="390"/>
      <c r="VE62" s="390"/>
      <c r="VF62" s="390"/>
      <c r="VG62" s="390"/>
      <c r="VH62" s="390"/>
      <c r="VI62" s="390"/>
      <c r="VJ62" s="390"/>
      <c r="VK62" s="390"/>
      <c r="VL62" s="390"/>
      <c r="VM62" s="390"/>
      <c r="VN62" s="390"/>
      <c r="VO62" s="390"/>
      <c r="VP62" s="390"/>
      <c r="VQ62" s="390"/>
      <c r="VR62" s="390"/>
      <c r="VS62" s="390"/>
      <c r="VT62" s="390"/>
      <c r="VU62" s="390"/>
      <c r="VV62" s="390"/>
      <c r="VW62" s="390"/>
      <c r="VX62" s="390"/>
      <c r="VY62" s="390"/>
      <c r="VZ62" s="390"/>
      <c r="WA62" s="390"/>
      <c r="WB62" s="390"/>
      <c r="WC62" s="390"/>
      <c r="WD62" s="390"/>
      <c r="WE62" s="390"/>
      <c r="WF62" s="390"/>
      <c r="WG62" s="390"/>
      <c r="WH62" s="390"/>
      <c r="WI62" s="390"/>
      <c r="WJ62" s="390"/>
      <c r="WK62" s="390"/>
      <c r="WL62" s="390"/>
      <c r="WM62" s="390"/>
      <c r="WN62" s="390"/>
      <c r="WO62" s="390"/>
      <c r="WP62" s="390"/>
      <c r="WQ62" s="390"/>
      <c r="WR62" s="390"/>
      <c r="WS62" s="390"/>
      <c r="WT62" s="390"/>
      <c r="WU62" s="390"/>
      <c r="WV62" s="390"/>
      <c r="WW62" s="390"/>
      <c r="WX62" s="390"/>
      <c r="WY62" s="390"/>
      <c r="WZ62" s="390"/>
      <c r="XA62" s="390"/>
      <c r="XB62" s="390"/>
      <c r="XC62" s="390"/>
      <c r="XD62" s="390"/>
      <c r="XE62" s="390"/>
      <c r="XF62" s="390"/>
      <c r="XG62" s="389"/>
    </row>
    <row r="63" spans="1:631" s="400" customFormat="1">
      <c r="A63" s="389"/>
      <c r="B63" s="526"/>
      <c r="C63" s="513" t="s">
        <v>271</v>
      </c>
      <c r="D63" s="513">
        <v>30</v>
      </c>
      <c r="E63" s="329">
        <f t="shared" si="17"/>
        <v>0</v>
      </c>
      <c r="F63" s="509" t="s">
        <v>29</v>
      </c>
      <c r="G63" s="640">
        <v>0</v>
      </c>
      <c r="H63" s="511">
        <v>12.43</v>
      </c>
      <c r="I63" s="578">
        <v>18</v>
      </c>
      <c r="J63" s="578">
        <v>35</v>
      </c>
      <c r="K63" s="393">
        <f t="shared" si="5"/>
        <v>17</v>
      </c>
      <c r="L63" s="394">
        <f t="shared" si="1"/>
        <v>0</v>
      </c>
      <c r="M63" s="853">
        <v>0</v>
      </c>
      <c r="N63" s="393">
        <v>0</v>
      </c>
      <c r="O63" s="395">
        <f t="shared" si="6"/>
        <v>0</v>
      </c>
      <c r="P63" s="395">
        <f t="shared" si="2"/>
        <v>0</v>
      </c>
      <c r="Q63" s="395">
        <f t="shared" si="7"/>
        <v>0</v>
      </c>
      <c r="R63" s="395"/>
      <c r="S63" s="396">
        <f t="shared" si="8"/>
        <v>0</v>
      </c>
      <c r="T63" s="395">
        <f t="shared" si="9"/>
        <v>0</v>
      </c>
      <c r="U63" s="831">
        <v>0.18144845922080971</v>
      </c>
      <c r="V63" s="396">
        <f t="shared" si="10"/>
        <v>0</v>
      </c>
      <c r="W63" s="395">
        <f t="shared" si="11"/>
        <v>0</v>
      </c>
      <c r="X63" s="395">
        <f t="shared" si="12"/>
        <v>0</v>
      </c>
      <c r="Y63" s="397">
        <f t="shared" si="18"/>
        <v>0</v>
      </c>
      <c r="Z63" s="396">
        <f t="shared" si="4"/>
        <v>0</v>
      </c>
      <c r="AA63" s="398" t="str">
        <f t="shared" si="15"/>
        <v/>
      </c>
      <c r="AB63" s="399" t="str">
        <f t="shared" si="16"/>
        <v/>
      </c>
      <c r="AC63" s="398" t="s">
        <v>480</v>
      </c>
      <c r="AD63" s="398" t="s">
        <v>480</v>
      </c>
      <c r="AE63" s="390"/>
      <c r="AF63" s="390"/>
      <c r="AG63" s="390"/>
      <c r="AH63" s="390"/>
      <c r="AI63" s="390"/>
      <c r="AJ63" s="390"/>
      <c r="AK63" s="390"/>
      <c r="AL63" s="390"/>
      <c r="AM63" s="390"/>
      <c r="AN63" s="390"/>
      <c r="AO63" s="390"/>
      <c r="AP63" s="390"/>
      <c r="AQ63" s="390"/>
      <c r="AR63" s="390"/>
      <c r="AS63" s="390"/>
      <c r="AT63" s="390"/>
      <c r="AU63" s="390"/>
      <c r="AV63" s="390"/>
      <c r="AW63" s="390"/>
      <c r="AX63" s="390"/>
      <c r="AY63" s="390"/>
      <c r="AZ63" s="390"/>
      <c r="BA63" s="390"/>
      <c r="BB63" s="390"/>
      <c r="BC63" s="390"/>
      <c r="BD63" s="390"/>
      <c r="BE63" s="390"/>
      <c r="BF63" s="390"/>
      <c r="BG63" s="390"/>
      <c r="BH63" s="390"/>
      <c r="BI63" s="390"/>
      <c r="BJ63" s="390"/>
      <c r="BK63" s="390"/>
      <c r="BL63" s="390"/>
      <c r="BM63" s="390"/>
      <c r="BN63" s="390"/>
      <c r="BO63" s="390"/>
      <c r="BP63" s="390"/>
      <c r="BQ63" s="390"/>
      <c r="BR63" s="390"/>
      <c r="BS63" s="390"/>
      <c r="BT63" s="390"/>
      <c r="BU63" s="390"/>
      <c r="BV63" s="390"/>
      <c r="BW63" s="390"/>
      <c r="BX63" s="390"/>
      <c r="BY63" s="390"/>
      <c r="BZ63" s="390"/>
      <c r="CA63" s="390"/>
      <c r="CB63" s="390"/>
      <c r="CC63" s="390"/>
      <c r="CD63" s="390"/>
      <c r="CE63" s="390"/>
      <c r="CF63" s="390"/>
      <c r="CG63" s="390"/>
      <c r="CH63" s="390"/>
      <c r="CI63" s="390"/>
      <c r="CJ63" s="390"/>
      <c r="CK63" s="390"/>
      <c r="CL63" s="390"/>
      <c r="CM63" s="390"/>
      <c r="CN63" s="390"/>
      <c r="CO63" s="390"/>
      <c r="CP63" s="390"/>
      <c r="CQ63" s="390"/>
      <c r="CR63" s="390"/>
      <c r="CS63" s="390"/>
      <c r="CT63" s="390"/>
      <c r="CU63" s="390"/>
      <c r="CV63" s="390"/>
      <c r="CW63" s="390"/>
      <c r="CX63" s="390"/>
      <c r="CY63" s="390"/>
      <c r="CZ63" s="390"/>
      <c r="DA63" s="390"/>
      <c r="DB63" s="390"/>
      <c r="DC63" s="390"/>
      <c r="DD63" s="390"/>
      <c r="DE63" s="390"/>
      <c r="DF63" s="390"/>
      <c r="DG63" s="390"/>
      <c r="DH63" s="390"/>
      <c r="DI63" s="390"/>
      <c r="DJ63" s="390"/>
      <c r="DK63" s="390"/>
      <c r="DL63" s="390"/>
      <c r="DM63" s="390"/>
      <c r="DN63" s="390"/>
      <c r="DO63" s="390"/>
      <c r="DP63" s="390"/>
      <c r="DQ63" s="390"/>
      <c r="DR63" s="390"/>
      <c r="DS63" s="390"/>
      <c r="DT63" s="390"/>
      <c r="DU63" s="390"/>
      <c r="DV63" s="390"/>
      <c r="DW63" s="390"/>
      <c r="DX63" s="390"/>
      <c r="DY63" s="390"/>
      <c r="DZ63" s="390"/>
      <c r="EA63" s="390"/>
      <c r="EB63" s="390"/>
      <c r="EC63" s="390"/>
      <c r="ED63" s="390"/>
      <c r="EE63" s="390"/>
      <c r="EF63" s="390"/>
      <c r="EG63" s="390"/>
      <c r="EH63" s="390"/>
      <c r="EI63" s="390"/>
      <c r="EJ63" s="390"/>
      <c r="EK63" s="390"/>
      <c r="EL63" s="390"/>
      <c r="EM63" s="390"/>
      <c r="EN63" s="390"/>
      <c r="EO63" s="390"/>
      <c r="EP63" s="390"/>
      <c r="EQ63" s="390"/>
      <c r="ER63" s="390"/>
      <c r="ES63" s="390"/>
      <c r="ET63" s="390"/>
      <c r="EU63" s="390"/>
      <c r="EV63" s="390"/>
      <c r="EW63" s="390"/>
      <c r="EX63" s="390"/>
      <c r="EY63" s="390"/>
      <c r="EZ63" s="390"/>
      <c r="FA63" s="390"/>
      <c r="FB63" s="390"/>
      <c r="FC63" s="390"/>
      <c r="FD63" s="390"/>
      <c r="FE63" s="390"/>
      <c r="FF63" s="390"/>
      <c r="FG63" s="390"/>
      <c r="FH63" s="390"/>
      <c r="FI63" s="390"/>
      <c r="FJ63" s="390"/>
      <c r="FK63" s="390"/>
      <c r="FL63" s="390"/>
      <c r="FM63" s="390"/>
      <c r="FN63" s="390"/>
      <c r="FO63" s="390"/>
      <c r="FP63" s="390"/>
      <c r="FQ63" s="390"/>
      <c r="FR63" s="390"/>
      <c r="FS63" s="390"/>
      <c r="FT63" s="390"/>
      <c r="FU63" s="390"/>
      <c r="FV63" s="390"/>
      <c r="FW63" s="390"/>
      <c r="FX63" s="390"/>
      <c r="FY63" s="390"/>
      <c r="FZ63" s="390"/>
      <c r="GA63" s="390"/>
      <c r="GB63" s="390"/>
      <c r="GC63" s="390"/>
      <c r="GD63" s="390"/>
      <c r="GE63" s="390"/>
      <c r="GF63" s="390"/>
      <c r="GG63" s="390"/>
      <c r="GH63" s="390"/>
      <c r="GI63" s="390"/>
      <c r="GJ63" s="390"/>
      <c r="GK63" s="390"/>
      <c r="GL63" s="390"/>
      <c r="GM63" s="390"/>
      <c r="GN63" s="390"/>
      <c r="GO63" s="390"/>
      <c r="GP63" s="390"/>
      <c r="GQ63" s="390"/>
      <c r="GR63" s="390"/>
      <c r="GS63" s="390"/>
      <c r="GT63" s="390"/>
      <c r="GU63" s="390"/>
      <c r="GV63" s="390"/>
      <c r="GW63" s="390"/>
      <c r="GX63" s="390"/>
      <c r="GY63" s="390"/>
      <c r="GZ63" s="390"/>
      <c r="HA63" s="390"/>
      <c r="HB63" s="390"/>
      <c r="HC63" s="390"/>
      <c r="HD63" s="390"/>
      <c r="HE63" s="390"/>
      <c r="HF63" s="390"/>
      <c r="HG63" s="390"/>
      <c r="HH63" s="390"/>
      <c r="HI63" s="390"/>
      <c r="HJ63" s="390"/>
      <c r="HK63" s="390"/>
      <c r="HL63" s="390"/>
      <c r="HM63" s="390"/>
      <c r="HN63" s="390"/>
      <c r="HO63" s="390"/>
      <c r="HP63" s="390"/>
      <c r="HQ63" s="390"/>
      <c r="HR63" s="390"/>
      <c r="HS63" s="390"/>
      <c r="HT63" s="390"/>
      <c r="HU63" s="390"/>
      <c r="HV63" s="390"/>
      <c r="HW63" s="390"/>
      <c r="HX63" s="390"/>
      <c r="HY63" s="390"/>
      <c r="HZ63" s="390"/>
      <c r="IA63" s="390"/>
      <c r="IB63" s="390"/>
      <c r="IC63" s="390"/>
      <c r="ID63" s="390"/>
      <c r="IE63" s="390"/>
      <c r="IF63" s="390"/>
      <c r="IG63" s="390"/>
      <c r="IH63" s="390"/>
      <c r="II63" s="390"/>
      <c r="IJ63" s="390"/>
      <c r="IK63" s="390"/>
      <c r="IL63" s="390"/>
      <c r="IM63" s="390"/>
      <c r="IN63" s="390"/>
      <c r="IO63" s="390"/>
      <c r="IP63" s="390"/>
      <c r="IQ63" s="390"/>
      <c r="IR63" s="390"/>
      <c r="IS63" s="390"/>
      <c r="IT63" s="390"/>
      <c r="IU63" s="390"/>
      <c r="IV63" s="390"/>
      <c r="IW63" s="390"/>
      <c r="IX63" s="390"/>
      <c r="IY63" s="390"/>
      <c r="IZ63" s="390"/>
      <c r="JA63" s="390"/>
      <c r="JB63" s="390"/>
      <c r="JC63" s="390"/>
      <c r="JD63" s="390"/>
      <c r="JE63" s="390"/>
      <c r="JF63" s="390"/>
      <c r="JG63" s="390"/>
      <c r="JH63" s="390"/>
      <c r="JI63" s="390"/>
      <c r="JJ63" s="390"/>
      <c r="JK63" s="390"/>
      <c r="JL63" s="390"/>
      <c r="JM63" s="390"/>
      <c r="JN63" s="390"/>
      <c r="JO63" s="390"/>
      <c r="JP63" s="390"/>
      <c r="JQ63" s="390"/>
      <c r="JR63" s="390"/>
      <c r="JS63" s="390"/>
      <c r="JT63" s="390"/>
      <c r="JU63" s="390"/>
      <c r="JV63" s="390"/>
      <c r="JW63" s="390"/>
      <c r="JX63" s="390"/>
      <c r="JY63" s="390"/>
      <c r="JZ63" s="390"/>
      <c r="KA63" s="390"/>
      <c r="KB63" s="390"/>
      <c r="KC63" s="390"/>
      <c r="KD63" s="390"/>
      <c r="KE63" s="390"/>
      <c r="KF63" s="390"/>
      <c r="KG63" s="390"/>
      <c r="KH63" s="390"/>
      <c r="KI63" s="390"/>
      <c r="KJ63" s="390"/>
      <c r="KK63" s="390"/>
      <c r="KL63" s="390"/>
      <c r="KM63" s="390"/>
      <c r="KN63" s="390"/>
      <c r="KO63" s="390"/>
      <c r="KP63" s="390"/>
      <c r="KQ63" s="390"/>
      <c r="KR63" s="390"/>
      <c r="KS63" s="390"/>
      <c r="KT63" s="390"/>
      <c r="KU63" s="390"/>
      <c r="KV63" s="390"/>
      <c r="KW63" s="390"/>
      <c r="KX63" s="390"/>
      <c r="KY63" s="390"/>
      <c r="KZ63" s="390"/>
      <c r="LA63" s="390"/>
      <c r="LB63" s="390"/>
      <c r="LC63" s="390"/>
      <c r="LD63" s="390"/>
      <c r="LE63" s="390"/>
      <c r="LF63" s="390"/>
      <c r="LG63" s="390"/>
      <c r="LH63" s="390"/>
      <c r="LI63" s="390"/>
      <c r="LJ63" s="390"/>
      <c r="LK63" s="390"/>
      <c r="LL63" s="390"/>
      <c r="LM63" s="390"/>
      <c r="LN63" s="390"/>
      <c r="LO63" s="390"/>
      <c r="LP63" s="390"/>
      <c r="LQ63" s="390"/>
      <c r="LR63" s="390"/>
      <c r="LS63" s="390"/>
      <c r="LT63" s="390"/>
      <c r="LU63" s="390"/>
      <c r="LV63" s="390"/>
      <c r="LW63" s="390"/>
      <c r="LX63" s="390"/>
      <c r="LY63" s="390"/>
      <c r="LZ63" s="390"/>
      <c r="MA63" s="390"/>
      <c r="MB63" s="390"/>
      <c r="MC63" s="390"/>
      <c r="MD63" s="390"/>
      <c r="ME63" s="390"/>
      <c r="MF63" s="390"/>
      <c r="MG63" s="390"/>
      <c r="MH63" s="390"/>
      <c r="MI63" s="390"/>
      <c r="MJ63" s="390"/>
      <c r="MK63" s="390"/>
      <c r="ML63" s="390"/>
      <c r="MM63" s="390"/>
      <c r="MN63" s="390"/>
      <c r="MO63" s="390"/>
      <c r="MP63" s="390"/>
      <c r="MQ63" s="390"/>
      <c r="MR63" s="390"/>
      <c r="MS63" s="390"/>
      <c r="MT63" s="390"/>
      <c r="MU63" s="390"/>
      <c r="MV63" s="390"/>
      <c r="MW63" s="390"/>
      <c r="MX63" s="390"/>
      <c r="MY63" s="390"/>
      <c r="MZ63" s="390"/>
      <c r="NA63" s="390"/>
      <c r="NB63" s="390"/>
      <c r="NC63" s="390"/>
      <c r="ND63" s="390"/>
      <c r="NE63" s="390"/>
      <c r="NF63" s="390"/>
      <c r="NG63" s="390"/>
      <c r="NH63" s="390"/>
      <c r="NI63" s="390"/>
      <c r="NJ63" s="390"/>
      <c r="NK63" s="390"/>
      <c r="NL63" s="390"/>
      <c r="NM63" s="390"/>
      <c r="NN63" s="390"/>
      <c r="NO63" s="390"/>
      <c r="NP63" s="390"/>
      <c r="NQ63" s="390"/>
      <c r="NR63" s="390"/>
      <c r="NS63" s="390"/>
      <c r="NT63" s="390"/>
      <c r="NU63" s="390"/>
      <c r="NV63" s="390"/>
      <c r="NW63" s="390"/>
      <c r="NX63" s="390"/>
      <c r="NY63" s="390"/>
      <c r="NZ63" s="390"/>
      <c r="OA63" s="390"/>
      <c r="OB63" s="390"/>
      <c r="OC63" s="390"/>
      <c r="OD63" s="390"/>
      <c r="OE63" s="390"/>
      <c r="OF63" s="390"/>
      <c r="OG63" s="390"/>
      <c r="OH63" s="390"/>
      <c r="OI63" s="390"/>
      <c r="OJ63" s="390"/>
      <c r="OK63" s="390"/>
      <c r="OL63" s="390"/>
      <c r="OM63" s="390"/>
      <c r="ON63" s="390"/>
      <c r="OO63" s="390"/>
      <c r="OP63" s="390"/>
      <c r="OQ63" s="390"/>
      <c r="OR63" s="390"/>
      <c r="OS63" s="390"/>
      <c r="OT63" s="390"/>
      <c r="OU63" s="390"/>
      <c r="OV63" s="390"/>
      <c r="OW63" s="390"/>
      <c r="OX63" s="390"/>
      <c r="OY63" s="390"/>
      <c r="OZ63" s="390"/>
      <c r="PA63" s="390"/>
      <c r="PB63" s="390"/>
      <c r="PC63" s="390"/>
      <c r="PD63" s="390"/>
      <c r="PE63" s="390"/>
      <c r="PF63" s="390"/>
      <c r="PG63" s="390"/>
      <c r="PH63" s="390"/>
      <c r="PI63" s="390"/>
      <c r="PJ63" s="390"/>
      <c r="PK63" s="390"/>
      <c r="PL63" s="390"/>
      <c r="PM63" s="390"/>
      <c r="PN63" s="390"/>
      <c r="PO63" s="390"/>
      <c r="PP63" s="390"/>
      <c r="PQ63" s="390"/>
      <c r="PR63" s="390"/>
      <c r="PS63" s="390"/>
      <c r="PT63" s="390"/>
      <c r="PU63" s="390"/>
      <c r="PV63" s="390"/>
      <c r="PW63" s="390"/>
      <c r="PX63" s="390"/>
      <c r="PY63" s="390"/>
      <c r="PZ63" s="390"/>
      <c r="QA63" s="390"/>
      <c r="QB63" s="390"/>
      <c r="QC63" s="390"/>
      <c r="QD63" s="390"/>
      <c r="QE63" s="390"/>
      <c r="QF63" s="390"/>
      <c r="QG63" s="390"/>
      <c r="QH63" s="390"/>
      <c r="QI63" s="390"/>
      <c r="QJ63" s="390"/>
      <c r="QK63" s="390"/>
      <c r="QL63" s="390"/>
      <c r="QM63" s="390"/>
      <c r="QN63" s="390"/>
      <c r="QO63" s="390"/>
      <c r="QP63" s="390"/>
      <c r="QQ63" s="390"/>
      <c r="QR63" s="390"/>
      <c r="QS63" s="390"/>
      <c r="QT63" s="390"/>
      <c r="QU63" s="390"/>
      <c r="QV63" s="390"/>
      <c r="QW63" s="390"/>
      <c r="QX63" s="390"/>
      <c r="QY63" s="390"/>
      <c r="QZ63" s="390"/>
      <c r="RA63" s="390"/>
      <c r="RB63" s="390"/>
      <c r="RC63" s="390"/>
      <c r="RD63" s="390"/>
      <c r="RE63" s="390"/>
      <c r="RF63" s="390"/>
      <c r="RG63" s="390"/>
      <c r="RH63" s="390"/>
      <c r="RI63" s="390"/>
      <c r="RJ63" s="390"/>
      <c r="RK63" s="390"/>
      <c r="RL63" s="390"/>
      <c r="RM63" s="390"/>
      <c r="RN63" s="390"/>
      <c r="RO63" s="390"/>
      <c r="RP63" s="390"/>
      <c r="RQ63" s="390"/>
      <c r="RR63" s="390"/>
      <c r="RS63" s="390"/>
      <c r="RT63" s="390"/>
      <c r="RU63" s="390"/>
      <c r="RV63" s="390"/>
      <c r="RW63" s="390"/>
      <c r="RX63" s="390"/>
      <c r="RY63" s="390"/>
      <c r="RZ63" s="390"/>
      <c r="SA63" s="390"/>
      <c r="SB63" s="390"/>
      <c r="SC63" s="390"/>
      <c r="SD63" s="390"/>
      <c r="SE63" s="390"/>
      <c r="SF63" s="390"/>
      <c r="SG63" s="390"/>
      <c r="SH63" s="390"/>
      <c r="SI63" s="390"/>
      <c r="SJ63" s="390"/>
      <c r="SK63" s="390"/>
      <c r="SL63" s="390"/>
      <c r="SM63" s="390"/>
      <c r="SN63" s="390"/>
      <c r="SO63" s="390"/>
      <c r="SP63" s="390"/>
      <c r="SQ63" s="390"/>
      <c r="SR63" s="390"/>
      <c r="SS63" s="390"/>
      <c r="ST63" s="390"/>
      <c r="SU63" s="390"/>
      <c r="SV63" s="390"/>
      <c r="SW63" s="390"/>
      <c r="SX63" s="390"/>
      <c r="SY63" s="390"/>
      <c r="SZ63" s="390"/>
      <c r="TA63" s="390"/>
      <c r="TB63" s="390"/>
      <c r="TC63" s="390"/>
      <c r="TD63" s="390"/>
      <c r="TE63" s="390"/>
      <c r="TF63" s="390"/>
      <c r="TG63" s="390"/>
      <c r="TH63" s="390"/>
      <c r="TI63" s="390"/>
      <c r="TJ63" s="390"/>
      <c r="TK63" s="390"/>
      <c r="TL63" s="390"/>
      <c r="TM63" s="390"/>
      <c r="TN63" s="390"/>
      <c r="TO63" s="390"/>
      <c r="TP63" s="390"/>
      <c r="TQ63" s="390"/>
      <c r="TR63" s="390"/>
      <c r="TS63" s="390"/>
      <c r="TT63" s="390"/>
      <c r="TU63" s="390"/>
      <c r="TV63" s="390"/>
      <c r="TW63" s="390"/>
      <c r="TX63" s="390"/>
      <c r="TY63" s="390"/>
      <c r="TZ63" s="390"/>
      <c r="UA63" s="390"/>
      <c r="UB63" s="390"/>
      <c r="UC63" s="390"/>
      <c r="UD63" s="390"/>
      <c r="UE63" s="390"/>
      <c r="UF63" s="390"/>
      <c r="UG63" s="390"/>
      <c r="UH63" s="390"/>
      <c r="UI63" s="390"/>
      <c r="UJ63" s="390"/>
      <c r="UK63" s="390"/>
      <c r="UL63" s="390"/>
      <c r="UM63" s="390"/>
      <c r="UN63" s="390"/>
      <c r="UO63" s="390"/>
      <c r="UP63" s="390"/>
      <c r="UQ63" s="390"/>
      <c r="UR63" s="390"/>
      <c r="US63" s="390"/>
      <c r="UT63" s="390"/>
      <c r="UU63" s="390"/>
      <c r="UV63" s="390"/>
      <c r="UW63" s="390"/>
      <c r="UX63" s="390"/>
      <c r="UY63" s="390"/>
      <c r="UZ63" s="390"/>
      <c r="VA63" s="390"/>
      <c r="VB63" s="390"/>
      <c r="VC63" s="390"/>
      <c r="VD63" s="390"/>
      <c r="VE63" s="390"/>
      <c r="VF63" s="390"/>
      <c r="VG63" s="390"/>
      <c r="VH63" s="390"/>
      <c r="VI63" s="390"/>
      <c r="VJ63" s="390"/>
      <c r="VK63" s="390"/>
      <c r="VL63" s="390"/>
      <c r="VM63" s="390"/>
      <c r="VN63" s="390"/>
      <c r="VO63" s="390"/>
      <c r="VP63" s="390"/>
      <c r="VQ63" s="390"/>
      <c r="VR63" s="390"/>
      <c r="VS63" s="390"/>
      <c r="VT63" s="390"/>
      <c r="VU63" s="390"/>
      <c r="VV63" s="390"/>
      <c r="VW63" s="390"/>
      <c r="VX63" s="390"/>
      <c r="VY63" s="390"/>
      <c r="VZ63" s="390"/>
      <c r="WA63" s="390"/>
      <c r="WB63" s="390"/>
      <c r="WC63" s="390"/>
      <c r="WD63" s="390"/>
      <c r="WE63" s="390"/>
      <c r="WF63" s="390"/>
      <c r="WG63" s="390"/>
      <c r="WH63" s="390"/>
      <c r="WI63" s="390"/>
      <c r="WJ63" s="390"/>
      <c r="WK63" s="390"/>
      <c r="WL63" s="390"/>
      <c r="WM63" s="390"/>
      <c r="WN63" s="390"/>
      <c r="WO63" s="390"/>
      <c r="WP63" s="390"/>
      <c r="WQ63" s="390"/>
      <c r="WR63" s="390"/>
      <c r="WS63" s="390"/>
      <c r="WT63" s="390"/>
      <c r="WU63" s="390"/>
      <c r="WV63" s="390"/>
      <c r="WW63" s="390"/>
      <c r="WX63" s="390"/>
      <c r="WY63" s="390"/>
      <c r="WZ63" s="390"/>
      <c r="XA63" s="390"/>
      <c r="XB63" s="390"/>
      <c r="XC63" s="390"/>
      <c r="XD63" s="390"/>
      <c r="XE63" s="390"/>
      <c r="XF63" s="390"/>
      <c r="XG63" s="389"/>
    </row>
    <row r="64" spans="1:631" s="400" customFormat="1">
      <c r="A64" s="389"/>
      <c r="B64" s="526"/>
      <c r="C64" s="513" t="s">
        <v>272</v>
      </c>
      <c r="D64" s="513">
        <v>30</v>
      </c>
      <c r="E64" s="329">
        <f t="shared" si="17"/>
        <v>0</v>
      </c>
      <c r="F64" s="509" t="s">
        <v>0</v>
      </c>
      <c r="G64" s="640">
        <v>0</v>
      </c>
      <c r="H64" s="510">
        <v>20.13</v>
      </c>
      <c r="I64" s="578">
        <v>18</v>
      </c>
      <c r="J64" s="578">
        <v>35</v>
      </c>
      <c r="K64" s="393">
        <f t="shared" si="5"/>
        <v>17</v>
      </c>
      <c r="L64" s="394">
        <f t="shared" si="1"/>
        <v>0</v>
      </c>
      <c r="M64" s="853">
        <v>0</v>
      </c>
      <c r="N64" s="393">
        <v>0</v>
      </c>
      <c r="O64" s="395">
        <f t="shared" si="6"/>
        <v>0</v>
      </c>
      <c r="P64" s="395">
        <f t="shared" si="2"/>
        <v>0</v>
      </c>
      <c r="Q64" s="395">
        <f t="shared" si="7"/>
        <v>0</v>
      </c>
      <c r="R64" s="395"/>
      <c r="S64" s="396">
        <f t="shared" si="8"/>
        <v>0</v>
      </c>
      <c r="T64" s="395">
        <f t="shared" si="9"/>
        <v>0</v>
      </c>
      <c r="U64" s="827">
        <v>0</v>
      </c>
      <c r="V64" s="396">
        <f t="shared" si="10"/>
        <v>0</v>
      </c>
      <c r="W64" s="395">
        <f t="shared" si="11"/>
        <v>0</v>
      </c>
      <c r="X64" s="395">
        <f t="shared" si="12"/>
        <v>0</v>
      </c>
      <c r="Y64" s="397">
        <f t="shared" si="18"/>
        <v>0</v>
      </c>
      <c r="Z64" s="396">
        <f t="shared" si="4"/>
        <v>0</v>
      </c>
      <c r="AA64" s="398" t="str">
        <f t="shared" si="15"/>
        <v/>
      </c>
      <c r="AB64" s="399" t="str">
        <f t="shared" si="16"/>
        <v/>
      </c>
      <c r="AC64" s="398" t="s">
        <v>480</v>
      </c>
      <c r="AD64" s="398" t="s">
        <v>480</v>
      </c>
      <c r="AE64" s="390"/>
      <c r="AF64" s="390"/>
      <c r="AG64" s="390"/>
      <c r="AH64" s="390"/>
      <c r="AI64" s="390"/>
      <c r="AJ64" s="390"/>
      <c r="AK64" s="390"/>
      <c r="AL64" s="390"/>
      <c r="AM64" s="390"/>
      <c r="AN64" s="390"/>
      <c r="AO64" s="390"/>
      <c r="AP64" s="390"/>
      <c r="AQ64" s="390"/>
      <c r="AR64" s="390"/>
      <c r="AS64" s="390"/>
      <c r="AT64" s="390"/>
      <c r="AU64" s="390"/>
      <c r="AV64" s="390"/>
      <c r="AW64" s="390"/>
      <c r="AX64" s="390"/>
      <c r="AY64" s="390"/>
      <c r="AZ64" s="390"/>
      <c r="BA64" s="390"/>
      <c r="BB64" s="390"/>
      <c r="BC64" s="390"/>
      <c r="BD64" s="390"/>
      <c r="BE64" s="390"/>
      <c r="BF64" s="390"/>
      <c r="BG64" s="390"/>
      <c r="BH64" s="390"/>
      <c r="BI64" s="390"/>
      <c r="BJ64" s="390"/>
      <c r="BK64" s="390"/>
      <c r="BL64" s="390"/>
      <c r="BM64" s="390"/>
      <c r="BN64" s="390"/>
      <c r="BO64" s="390"/>
      <c r="BP64" s="390"/>
      <c r="BQ64" s="390"/>
      <c r="BR64" s="390"/>
      <c r="BS64" s="390"/>
      <c r="BT64" s="390"/>
      <c r="BU64" s="390"/>
      <c r="BV64" s="390"/>
      <c r="BW64" s="390"/>
      <c r="BX64" s="390"/>
      <c r="BY64" s="390"/>
      <c r="BZ64" s="390"/>
      <c r="CA64" s="390"/>
      <c r="CB64" s="390"/>
      <c r="CC64" s="390"/>
      <c r="CD64" s="390"/>
      <c r="CE64" s="390"/>
      <c r="CF64" s="390"/>
      <c r="CG64" s="390"/>
      <c r="CH64" s="390"/>
      <c r="CI64" s="390"/>
      <c r="CJ64" s="390"/>
      <c r="CK64" s="390"/>
      <c r="CL64" s="390"/>
      <c r="CM64" s="390"/>
      <c r="CN64" s="390"/>
      <c r="CO64" s="390"/>
      <c r="CP64" s="390"/>
      <c r="CQ64" s="390"/>
      <c r="CR64" s="390"/>
      <c r="CS64" s="390"/>
      <c r="CT64" s="390"/>
      <c r="CU64" s="390"/>
      <c r="CV64" s="390"/>
      <c r="CW64" s="390"/>
      <c r="CX64" s="390"/>
      <c r="CY64" s="390"/>
      <c r="CZ64" s="390"/>
      <c r="DA64" s="390"/>
      <c r="DB64" s="390"/>
      <c r="DC64" s="390"/>
      <c r="DD64" s="390"/>
      <c r="DE64" s="390"/>
      <c r="DF64" s="390"/>
      <c r="DG64" s="390"/>
      <c r="DH64" s="390"/>
      <c r="DI64" s="390"/>
      <c r="DJ64" s="390"/>
      <c r="DK64" s="390"/>
      <c r="DL64" s="390"/>
      <c r="DM64" s="390"/>
      <c r="DN64" s="390"/>
      <c r="DO64" s="390"/>
      <c r="DP64" s="390"/>
      <c r="DQ64" s="390"/>
      <c r="DR64" s="390"/>
      <c r="DS64" s="390"/>
      <c r="DT64" s="390"/>
      <c r="DU64" s="390"/>
      <c r="DV64" s="390"/>
      <c r="DW64" s="390"/>
      <c r="DX64" s="390"/>
      <c r="DY64" s="390"/>
      <c r="DZ64" s="390"/>
      <c r="EA64" s="390"/>
      <c r="EB64" s="390"/>
      <c r="EC64" s="390"/>
      <c r="ED64" s="390"/>
      <c r="EE64" s="390"/>
      <c r="EF64" s="390"/>
      <c r="EG64" s="390"/>
      <c r="EH64" s="390"/>
      <c r="EI64" s="390"/>
      <c r="EJ64" s="390"/>
      <c r="EK64" s="390"/>
      <c r="EL64" s="390"/>
      <c r="EM64" s="390"/>
      <c r="EN64" s="390"/>
      <c r="EO64" s="390"/>
      <c r="EP64" s="390"/>
      <c r="EQ64" s="390"/>
      <c r="ER64" s="390"/>
      <c r="ES64" s="390"/>
      <c r="ET64" s="390"/>
      <c r="EU64" s="390"/>
      <c r="EV64" s="390"/>
      <c r="EW64" s="390"/>
      <c r="EX64" s="390"/>
      <c r="EY64" s="390"/>
      <c r="EZ64" s="390"/>
      <c r="FA64" s="390"/>
      <c r="FB64" s="390"/>
      <c r="FC64" s="390"/>
      <c r="FD64" s="390"/>
      <c r="FE64" s="390"/>
      <c r="FF64" s="390"/>
      <c r="FG64" s="390"/>
      <c r="FH64" s="390"/>
      <c r="FI64" s="390"/>
      <c r="FJ64" s="390"/>
      <c r="FK64" s="390"/>
      <c r="FL64" s="390"/>
      <c r="FM64" s="390"/>
      <c r="FN64" s="390"/>
      <c r="FO64" s="390"/>
      <c r="FP64" s="390"/>
      <c r="FQ64" s="390"/>
      <c r="FR64" s="390"/>
      <c r="FS64" s="390"/>
      <c r="FT64" s="390"/>
      <c r="FU64" s="390"/>
      <c r="FV64" s="390"/>
      <c r="FW64" s="390"/>
      <c r="FX64" s="390"/>
      <c r="FY64" s="390"/>
      <c r="FZ64" s="390"/>
      <c r="GA64" s="390"/>
      <c r="GB64" s="390"/>
      <c r="GC64" s="390"/>
      <c r="GD64" s="390"/>
      <c r="GE64" s="390"/>
      <c r="GF64" s="390"/>
      <c r="GG64" s="390"/>
      <c r="GH64" s="390"/>
      <c r="GI64" s="390"/>
      <c r="GJ64" s="390"/>
      <c r="GK64" s="390"/>
      <c r="GL64" s="390"/>
      <c r="GM64" s="390"/>
      <c r="GN64" s="390"/>
      <c r="GO64" s="390"/>
      <c r="GP64" s="390"/>
      <c r="GQ64" s="390"/>
      <c r="GR64" s="390"/>
      <c r="GS64" s="390"/>
      <c r="GT64" s="390"/>
      <c r="GU64" s="390"/>
      <c r="GV64" s="390"/>
      <c r="GW64" s="390"/>
      <c r="GX64" s="390"/>
      <c r="GY64" s="390"/>
      <c r="GZ64" s="390"/>
      <c r="HA64" s="390"/>
      <c r="HB64" s="390"/>
      <c r="HC64" s="390"/>
      <c r="HD64" s="390"/>
      <c r="HE64" s="390"/>
      <c r="HF64" s="390"/>
      <c r="HG64" s="390"/>
      <c r="HH64" s="390"/>
      <c r="HI64" s="390"/>
      <c r="HJ64" s="390"/>
      <c r="HK64" s="390"/>
      <c r="HL64" s="390"/>
      <c r="HM64" s="390"/>
      <c r="HN64" s="390"/>
      <c r="HO64" s="390"/>
      <c r="HP64" s="390"/>
      <c r="HQ64" s="390"/>
      <c r="HR64" s="390"/>
      <c r="HS64" s="390"/>
      <c r="HT64" s="390"/>
      <c r="HU64" s="390"/>
      <c r="HV64" s="390"/>
      <c r="HW64" s="390"/>
      <c r="HX64" s="390"/>
      <c r="HY64" s="390"/>
      <c r="HZ64" s="390"/>
      <c r="IA64" s="390"/>
      <c r="IB64" s="390"/>
      <c r="IC64" s="390"/>
      <c r="ID64" s="390"/>
      <c r="IE64" s="390"/>
      <c r="IF64" s="390"/>
      <c r="IG64" s="390"/>
      <c r="IH64" s="390"/>
      <c r="II64" s="390"/>
      <c r="IJ64" s="390"/>
      <c r="IK64" s="390"/>
      <c r="IL64" s="390"/>
      <c r="IM64" s="390"/>
      <c r="IN64" s="390"/>
      <c r="IO64" s="390"/>
      <c r="IP64" s="390"/>
      <c r="IQ64" s="390"/>
      <c r="IR64" s="390"/>
      <c r="IS64" s="390"/>
      <c r="IT64" s="390"/>
      <c r="IU64" s="390"/>
      <c r="IV64" s="390"/>
      <c r="IW64" s="390"/>
      <c r="IX64" s="390"/>
      <c r="IY64" s="390"/>
      <c r="IZ64" s="390"/>
      <c r="JA64" s="390"/>
      <c r="JB64" s="390"/>
      <c r="JC64" s="390"/>
      <c r="JD64" s="390"/>
      <c r="JE64" s="390"/>
      <c r="JF64" s="390"/>
      <c r="JG64" s="390"/>
      <c r="JH64" s="390"/>
      <c r="JI64" s="390"/>
      <c r="JJ64" s="390"/>
      <c r="JK64" s="390"/>
      <c r="JL64" s="390"/>
      <c r="JM64" s="390"/>
      <c r="JN64" s="390"/>
      <c r="JO64" s="390"/>
      <c r="JP64" s="390"/>
      <c r="JQ64" s="390"/>
      <c r="JR64" s="390"/>
      <c r="JS64" s="390"/>
      <c r="JT64" s="390"/>
      <c r="JU64" s="390"/>
      <c r="JV64" s="390"/>
      <c r="JW64" s="390"/>
      <c r="JX64" s="390"/>
      <c r="JY64" s="390"/>
      <c r="JZ64" s="390"/>
      <c r="KA64" s="390"/>
      <c r="KB64" s="390"/>
      <c r="KC64" s="390"/>
      <c r="KD64" s="390"/>
      <c r="KE64" s="390"/>
      <c r="KF64" s="390"/>
      <c r="KG64" s="390"/>
      <c r="KH64" s="390"/>
      <c r="KI64" s="390"/>
      <c r="KJ64" s="390"/>
      <c r="KK64" s="390"/>
      <c r="KL64" s="390"/>
      <c r="KM64" s="390"/>
      <c r="KN64" s="390"/>
      <c r="KO64" s="390"/>
      <c r="KP64" s="390"/>
      <c r="KQ64" s="390"/>
      <c r="KR64" s="390"/>
      <c r="KS64" s="390"/>
      <c r="KT64" s="390"/>
      <c r="KU64" s="390"/>
      <c r="KV64" s="390"/>
      <c r="KW64" s="390"/>
      <c r="KX64" s="390"/>
      <c r="KY64" s="390"/>
      <c r="KZ64" s="390"/>
      <c r="LA64" s="390"/>
      <c r="LB64" s="390"/>
      <c r="LC64" s="390"/>
      <c r="LD64" s="390"/>
      <c r="LE64" s="390"/>
      <c r="LF64" s="390"/>
      <c r="LG64" s="390"/>
      <c r="LH64" s="390"/>
      <c r="LI64" s="390"/>
      <c r="LJ64" s="390"/>
      <c r="LK64" s="390"/>
      <c r="LL64" s="390"/>
      <c r="LM64" s="390"/>
      <c r="LN64" s="390"/>
      <c r="LO64" s="390"/>
      <c r="LP64" s="390"/>
      <c r="LQ64" s="390"/>
      <c r="LR64" s="390"/>
      <c r="LS64" s="390"/>
      <c r="LT64" s="390"/>
      <c r="LU64" s="390"/>
      <c r="LV64" s="390"/>
      <c r="LW64" s="390"/>
      <c r="LX64" s="390"/>
      <c r="LY64" s="390"/>
      <c r="LZ64" s="390"/>
      <c r="MA64" s="390"/>
      <c r="MB64" s="390"/>
      <c r="MC64" s="390"/>
      <c r="MD64" s="390"/>
      <c r="ME64" s="390"/>
      <c r="MF64" s="390"/>
      <c r="MG64" s="390"/>
      <c r="MH64" s="390"/>
      <c r="MI64" s="390"/>
      <c r="MJ64" s="390"/>
      <c r="MK64" s="390"/>
      <c r="ML64" s="390"/>
      <c r="MM64" s="390"/>
      <c r="MN64" s="390"/>
      <c r="MO64" s="390"/>
      <c r="MP64" s="390"/>
      <c r="MQ64" s="390"/>
      <c r="MR64" s="390"/>
      <c r="MS64" s="390"/>
      <c r="MT64" s="390"/>
      <c r="MU64" s="390"/>
      <c r="MV64" s="390"/>
      <c r="MW64" s="390"/>
      <c r="MX64" s="390"/>
      <c r="MY64" s="390"/>
      <c r="MZ64" s="390"/>
      <c r="NA64" s="390"/>
      <c r="NB64" s="390"/>
      <c r="NC64" s="390"/>
      <c r="ND64" s="390"/>
      <c r="NE64" s="390"/>
      <c r="NF64" s="390"/>
      <c r="NG64" s="390"/>
      <c r="NH64" s="390"/>
      <c r="NI64" s="390"/>
      <c r="NJ64" s="390"/>
      <c r="NK64" s="390"/>
      <c r="NL64" s="390"/>
      <c r="NM64" s="390"/>
      <c r="NN64" s="390"/>
      <c r="NO64" s="390"/>
      <c r="NP64" s="390"/>
      <c r="NQ64" s="390"/>
      <c r="NR64" s="390"/>
      <c r="NS64" s="390"/>
      <c r="NT64" s="390"/>
      <c r="NU64" s="390"/>
      <c r="NV64" s="390"/>
      <c r="NW64" s="390"/>
      <c r="NX64" s="390"/>
      <c r="NY64" s="390"/>
      <c r="NZ64" s="390"/>
      <c r="OA64" s="390"/>
      <c r="OB64" s="390"/>
      <c r="OC64" s="390"/>
      <c r="OD64" s="390"/>
      <c r="OE64" s="390"/>
      <c r="OF64" s="390"/>
      <c r="OG64" s="390"/>
      <c r="OH64" s="390"/>
      <c r="OI64" s="390"/>
      <c r="OJ64" s="390"/>
      <c r="OK64" s="390"/>
      <c r="OL64" s="390"/>
      <c r="OM64" s="390"/>
      <c r="ON64" s="390"/>
      <c r="OO64" s="390"/>
      <c r="OP64" s="390"/>
      <c r="OQ64" s="390"/>
      <c r="OR64" s="390"/>
      <c r="OS64" s="390"/>
      <c r="OT64" s="390"/>
      <c r="OU64" s="390"/>
      <c r="OV64" s="390"/>
      <c r="OW64" s="390"/>
      <c r="OX64" s="390"/>
      <c r="OY64" s="390"/>
      <c r="OZ64" s="390"/>
      <c r="PA64" s="390"/>
      <c r="PB64" s="390"/>
      <c r="PC64" s="390"/>
      <c r="PD64" s="390"/>
      <c r="PE64" s="390"/>
      <c r="PF64" s="390"/>
      <c r="PG64" s="390"/>
      <c r="PH64" s="390"/>
      <c r="PI64" s="390"/>
      <c r="PJ64" s="390"/>
      <c r="PK64" s="390"/>
      <c r="PL64" s="390"/>
      <c r="PM64" s="390"/>
      <c r="PN64" s="390"/>
      <c r="PO64" s="390"/>
      <c r="PP64" s="390"/>
      <c r="PQ64" s="390"/>
      <c r="PR64" s="390"/>
      <c r="PS64" s="390"/>
      <c r="PT64" s="390"/>
      <c r="PU64" s="390"/>
      <c r="PV64" s="390"/>
      <c r="PW64" s="390"/>
      <c r="PX64" s="390"/>
      <c r="PY64" s="390"/>
      <c r="PZ64" s="390"/>
      <c r="QA64" s="390"/>
      <c r="QB64" s="390"/>
      <c r="QC64" s="390"/>
      <c r="QD64" s="390"/>
      <c r="QE64" s="390"/>
      <c r="QF64" s="390"/>
      <c r="QG64" s="390"/>
      <c r="QH64" s="390"/>
      <c r="QI64" s="390"/>
      <c r="QJ64" s="390"/>
      <c r="QK64" s="390"/>
      <c r="QL64" s="390"/>
      <c r="QM64" s="390"/>
      <c r="QN64" s="390"/>
      <c r="QO64" s="390"/>
      <c r="QP64" s="390"/>
      <c r="QQ64" s="390"/>
      <c r="QR64" s="390"/>
      <c r="QS64" s="390"/>
      <c r="QT64" s="390"/>
      <c r="QU64" s="390"/>
      <c r="QV64" s="390"/>
      <c r="QW64" s="390"/>
      <c r="QX64" s="390"/>
      <c r="QY64" s="390"/>
      <c r="QZ64" s="390"/>
      <c r="RA64" s="390"/>
      <c r="RB64" s="390"/>
      <c r="RC64" s="390"/>
      <c r="RD64" s="390"/>
      <c r="RE64" s="390"/>
      <c r="RF64" s="390"/>
      <c r="RG64" s="390"/>
      <c r="RH64" s="390"/>
      <c r="RI64" s="390"/>
      <c r="RJ64" s="390"/>
      <c r="RK64" s="390"/>
      <c r="RL64" s="390"/>
      <c r="RM64" s="390"/>
      <c r="RN64" s="390"/>
      <c r="RO64" s="390"/>
      <c r="RP64" s="390"/>
      <c r="RQ64" s="390"/>
      <c r="RR64" s="390"/>
      <c r="RS64" s="390"/>
      <c r="RT64" s="390"/>
      <c r="RU64" s="390"/>
      <c r="RV64" s="390"/>
      <c r="RW64" s="390"/>
      <c r="RX64" s="390"/>
      <c r="RY64" s="390"/>
      <c r="RZ64" s="390"/>
      <c r="SA64" s="390"/>
      <c r="SB64" s="390"/>
      <c r="SC64" s="390"/>
      <c r="SD64" s="390"/>
      <c r="SE64" s="390"/>
      <c r="SF64" s="390"/>
      <c r="SG64" s="390"/>
      <c r="SH64" s="390"/>
      <c r="SI64" s="390"/>
      <c r="SJ64" s="390"/>
      <c r="SK64" s="390"/>
      <c r="SL64" s="390"/>
      <c r="SM64" s="390"/>
      <c r="SN64" s="390"/>
      <c r="SO64" s="390"/>
      <c r="SP64" s="390"/>
      <c r="SQ64" s="390"/>
      <c r="SR64" s="390"/>
      <c r="SS64" s="390"/>
      <c r="ST64" s="390"/>
      <c r="SU64" s="390"/>
      <c r="SV64" s="390"/>
      <c r="SW64" s="390"/>
      <c r="SX64" s="390"/>
      <c r="SY64" s="390"/>
      <c r="SZ64" s="390"/>
      <c r="TA64" s="390"/>
      <c r="TB64" s="390"/>
      <c r="TC64" s="390"/>
      <c r="TD64" s="390"/>
      <c r="TE64" s="390"/>
      <c r="TF64" s="390"/>
      <c r="TG64" s="390"/>
      <c r="TH64" s="390"/>
      <c r="TI64" s="390"/>
      <c r="TJ64" s="390"/>
      <c r="TK64" s="390"/>
      <c r="TL64" s="390"/>
      <c r="TM64" s="390"/>
      <c r="TN64" s="390"/>
      <c r="TO64" s="390"/>
      <c r="TP64" s="390"/>
      <c r="TQ64" s="390"/>
      <c r="TR64" s="390"/>
      <c r="TS64" s="390"/>
      <c r="TT64" s="390"/>
      <c r="TU64" s="390"/>
      <c r="TV64" s="390"/>
      <c r="TW64" s="390"/>
      <c r="TX64" s="390"/>
      <c r="TY64" s="390"/>
      <c r="TZ64" s="390"/>
      <c r="UA64" s="390"/>
      <c r="UB64" s="390"/>
      <c r="UC64" s="390"/>
      <c r="UD64" s="390"/>
      <c r="UE64" s="390"/>
      <c r="UF64" s="390"/>
      <c r="UG64" s="390"/>
      <c r="UH64" s="390"/>
      <c r="UI64" s="390"/>
      <c r="UJ64" s="390"/>
      <c r="UK64" s="390"/>
      <c r="UL64" s="390"/>
      <c r="UM64" s="390"/>
      <c r="UN64" s="390"/>
      <c r="UO64" s="390"/>
      <c r="UP64" s="390"/>
      <c r="UQ64" s="390"/>
      <c r="UR64" s="390"/>
      <c r="US64" s="390"/>
      <c r="UT64" s="390"/>
      <c r="UU64" s="390"/>
      <c r="UV64" s="390"/>
      <c r="UW64" s="390"/>
      <c r="UX64" s="390"/>
      <c r="UY64" s="390"/>
      <c r="UZ64" s="390"/>
      <c r="VA64" s="390"/>
      <c r="VB64" s="390"/>
      <c r="VC64" s="390"/>
      <c r="VD64" s="390"/>
      <c r="VE64" s="390"/>
      <c r="VF64" s="390"/>
      <c r="VG64" s="390"/>
      <c r="VH64" s="390"/>
      <c r="VI64" s="390"/>
      <c r="VJ64" s="390"/>
      <c r="VK64" s="390"/>
      <c r="VL64" s="390"/>
      <c r="VM64" s="390"/>
      <c r="VN64" s="390"/>
      <c r="VO64" s="390"/>
      <c r="VP64" s="390"/>
      <c r="VQ64" s="390"/>
      <c r="VR64" s="390"/>
      <c r="VS64" s="390"/>
      <c r="VT64" s="390"/>
      <c r="VU64" s="390"/>
      <c r="VV64" s="390"/>
      <c r="VW64" s="390"/>
      <c r="VX64" s="390"/>
      <c r="VY64" s="390"/>
      <c r="VZ64" s="390"/>
      <c r="WA64" s="390"/>
      <c r="WB64" s="390"/>
      <c r="WC64" s="390"/>
      <c r="WD64" s="390"/>
      <c r="WE64" s="390"/>
      <c r="WF64" s="390"/>
      <c r="WG64" s="390"/>
      <c r="WH64" s="390"/>
      <c r="WI64" s="390"/>
      <c r="WJ64" s="390"/>
      <c r="WK64" s="390"/>
      <c r="WL64" s="390"/>
      <c r="WM64" s="390"/>
      <c r="WN64" s="390"/>
      <c r="WO64" s="390"/>
      <c r="WP64" s="390"/>
      <c r="WQ64" s="390"/>
      <c r="WR64" s="390"/>
      <c r="WS64" s="390"/>
      <c r="WT64" s="390"/>
      <c r="WU64" s="390"/>
      <c r="WV64" s="390"/>
      <c r="WW64" s="390"/>
      <c r="WX64" s="390"/>
      <c r="WY64" s="390"/>
      <c r="WZ64" s="390"/>
      <c r="XA64" s="390"/>
      <c r="XB64" s="390"/>
      <c r="XC64" s="390"/>
      <c r="XD64" s="390"/>
      <c r="XE64" s="390"/>
      <c r="XF64" s="390"/>
      <c r="XG64" s="389"/>
    </row>
    <row r="65" spans="1:631" s="400" customFormat="1">
      <c r="A65" s="389"/>
      <c r="B65" s="526"/>
      <c r="C65" s="513" t="s">
        <v>256</v>
      </c>
      <c r="D65" s="513">
        <v>15</v>
      </c>
      <c r="E65" s="329">
        <f t="shared" si="17"/>
        <v>3.274513247683191E-3</v>
      </c>
      <c r="F65" s="509" t="s">
        <v>0</v>
      </c>
      <c r="G65" s="640">
        <v>2</v>
      </c>
      <c r="H65" s="510">
        <v>348</v>
      </c>
      <c r="I65" s="578">
        <v>202.5</v>
      </c>
      <c r="J65" s="578">
        <v>202.5</v>
      </c>
      <c r="K65" s="393">
        <f t="shared" si="5"/>
        <v>0</v>
      </c>
      <c r="L65" s="394">
        <f t="shared" si="1"/>
        <v>696</v>
      </c>
      <c r="M65" s="853">
        <v>52.061890223732782</v>
      </c>
      <c r="N65" s="393">
        <v>81</v>
      </c>
      <c r="O65" s="395">
        <f t="shared" si="6"/>
        <v>486</v>
      </c>
      <c r="P65" s="395">
        <f t="shared" si="2"/>
        <v>0</v>
      </c>
      <c r="Q65" s="395">
        <f t="shared" si="7"/>
        <v>405</v>
      </c>
      <c r="R65" s="395"/>
      <c r="S65" s="396">
        <f t="shared" si="8"/>
        <v>538.0618902237328</v>
      </c>
      <c r="T65" s="395">
        <f t="shared" si="9"/>
        <v>457.0618902237328</v>
      </c>
      <c r="U65" s="827">
        <v>0</v>
      </c>
      <c r="V65" s="396">
        <f t="shared" si="10"/>
        <v>499.12976829659812</v>
      </c>
      <c r="W65" s="395">
        <f t="shared" si="11"/>
        <v>423.99062172888011</v>
      </c>
      <c r="X65" s="395">
        <f t="shared" si="12"/>
        <v>0</v>
      </c>
      <c r="Y65" s="397">
        <f t="shared" si="18"/>
        <v>1.4658868593426839</v>
      </c>
      <c r="Z65" s="396">
        <f t="shared" si="4"/>
        <v>1020.257254102508</v>
      </c>
      <c r="AA65" s="398">
        <f t="shared" si="15"/>
        <v>2.0440721409672364</v>
      </c>
      <c r="AB65" s="399">
        <f t="shared" si="16"/>
        <v>2.6469523663907837</v>
      </c>
      <c r="AC65" s="398">
        <v>1.9147589915759371</v>
      </c>
      <c r="AD65" s="398">
        <v>2.1062348907335311</v>
      </c>
      <c r="AE65" s="390"/>
      <c r="AF65" s="390"/>
      <c r="AG65" s="390"/>
      <c r="AH65" s="390"/>
      <c r="AI65" s="390"/>
      <c r="AJ65" s="390"/>
      <c r="AK65" s="390"/>
      <c r="AL65" s="390"/>
      <c r="AM65" s="390"/>
      <c r="AN65" s="390"/>
      <c r="AO65" s="390"/>
      <c r="AP65" s="390"/>
      <c r="AQ65" s="390"/>
      <c r="AR65" s="390"/>
      <c r="AS65" s="390"/>
      <c r="AT65" s="390"/>
      <c r="AU65" s="390"/>
      <c r="AV65" s="390"/>
      <c r="AW65" s="390"/>
      <c r="AX65" s="390"/>
      <c r="AY65" s="390"/>
      <c r="AZ65" s="390"/>
      <c r="BA65" s="390"/>
      <c r="BB65" s="390"/>
      <c r="BC65" s="390"/>
      <c r="BD65" s="390"/>
      <c r="BE65" s="390"/>
      <c r="BF65" s="390"/>
      <c r="BG65" s="390"/>
      <c r="BH65" s="390"/>
      <c r="BI65" s="390"/>
      <c r="BJ65" s="390"/>
      <c r="BK65" s="390"/>
      <c r="BL65" s="390"/>
      <c r="BM65" s="390"/>
      <c r="BN65" s="390"/>
      <c r="BO65" s="390"/>
      <c r="BP65" s="390"/>
      <c r="BQ65" s="390"/>
      <c r="BR65" s="390"/>
      <c r="BS65" s="390"/>
      <c r="BT65" s="390"/>
      <c r="BU65" s="390"/>
      <c r="BV65" s="390"/>
      <c r="BW65" s="390"/>
      <c r="BX65" s="390"/>
      <c r="BY65" s="390"/>
      <c r="BZ65" s="390"/>
      <c r="CA65" s="390"/>
      <c r="CB65" s="390"/>
      <c r="CC65" s="390"/>
      <c r="CD65" s="390"/>
      <c r="CE65" s="390"/>
      <c r="CF65" s="390"/>
      <c r="CG65" s="390"/>
      <c r="CH65" s="390"/>
      <c r="CI65" s="390"/>
      <c r="CJ65" s="390"/>
      <c r="CK65" s="390"/>
      <c r="CL65" s="390"/>
      <c r="CM65" s="390"/>
      <c r="CN65" s="390"/>
      <c r="CO65" s="390"/>
      <c r="CP65" s="390"/>
      <c r="CQ65" s="390"/>
      <c r="CR65" s="390"/>
      <c r="CS65" s="390"/>
      <c r="CT65" s="390"/>
      <c r="CU65" s="390"/>
      <c r="CV65" s="390"/>
      <c r="CW65" s="390"/>
      <c r="CX65" s="390"/>
      <c r="CY65" s="390"/>
      <c r="CZ65" s="390"/>
      <c r="DA65" s="390"/>
      <c r="DB65" s="390"/>
      <c r="DC65" s="390"/>
      <c r="DD65" s="390"/>
      <c r="DE65" s="390"/>
      <c r="DF65" s="390"/>
      <c r="DG65" s="390"/>
      <c r="DH65" s="390"/>
      <c r="DI65" s="390"/>
      <c r="DJ65" s="390"/>
      <c r="DK65" s="390"/>
      <c r="DL65" s="390"/>
      <c r="DM65" s="390"/>
      <c r="DN65" s="390"/>
      <c r="DO65" s="390"/>
      <c r="DP65" s="390"/>
      <c r="DQ65" s="390"/>
      <c r="DR65" s="390"/>
      <c r="DS65" s="390"/>
      <c r="DT65" s="390"/>
      <c r="DU65" s="390"/>
      <c r="DV65" s="390"/>
      <c r="DW65" s="390"/>
      <c r="DX65" s="390"/>
      <c r="DY65" s="390"/>
      <c r="DZ65" s="390"/>
      <c r="EA65" s="390"/>
      <c r="EB65" s="390"/>
      <c r="EC65" s="390"/>
      <c r="ED65" s="390"/>
      <c r="EE65" s="390"/>
      <c r="EF65" s="390"/>
      <c r="EG65" s="390"/>
      <c r="EH65" s="390"/>
      <c r="EI65" s="390"/>
      <c r="EJ65" s="390"/>
      <c r="EK65" s="390"/>
      <c r="EL65" s="390"/>
      <c r="EM65" s="390"/>
      <c r="EN65" s="390"/>
      <c r="EO65" s="390"/>
      <c r="EP65" s="390"/>
      <c r="EQ65" s="390"/>
      <c r="ER65" s="390"/>
      <c r="ES65" s="390"/>
      <c r="ET65" s="390"/>
      <c r="EU65" s="390"/>
      <c r="EV65" s="390"/>
      <c r="EW65" s="390"/>
      <c r="EX65" s="390"/>
      <c r="EY65" s="390"/>
      <c r="EZ65" s="390"/>
      <c r="FA65" s="390"/>
      <c r="FB65" s="390"/>
      <c r="FC65" s="390"/>
      <c r="FD65" s="390"/>
      <c r="FE65" s="390"/>
      <c r="FF65" s="390"/>
      <c r="FG65" s="390"/>
      <c r="FH65" s="390"/>
      <c r="FI65" s="390"/>
      <c r="FJ65" s="390"/>
      <c r="FK65" s="390"/>
      <c r="FL65" s="390"/>
      <c r="FM65" s="390"/>
      <c r="FN65" s="390"/>
      <c r="FO65" s="390"/>
      <c r="FP65" s="390"/>
      <c r="FQ65" s="390"/>
      <c r="FR65" s="390"/>
      <c r="FS65" s="390"/>
      <c r="FT65" s="390"/>
      <c r="FU65" s="390"/>
      <c r="FV65" s="390"/>
      <c r="FW65" s="390"/>
      <c r="FX65" s="390"/>
      <c r="FY65" s="390"/>
      <c r="FZ65" s="390"/>
      <c r="GA65" s="390"/>
      <c r="GB65" s="390"/>
      <c r="GC65" s="390"/>
      <c r="GD65" s="390"/>
      <c r="GE65" s="390"/>
      <c r="GF65" s="390"/>
      <c r="GG65" s="390"/>
      <c r="GH65" s="390"/>
      <c r="GI65" s="390"/>
      <c r="GJ65" s="390"/>
      <c r="GK65" s="390"/>
      <c r="GL65" s="390"/>
      <c r="GM65" s="390"/>
      <c r="GN65" s="390"/>
      <c r="GO65" s="390"/>
      <c r="GP65" s="390"/>
      <c r="GQ65" s="390"/>
      <c r="GR65" s="390"/>
      <c r="GS65" s="390"/>
      <c r="GT65" s="390"/>
      <c r="GU65" s="390"/>
      <c r="GV65" s="390"/>
      <c r="GW65" s="390"/>
      <c r="GX65" s="390"/>
      <c r="GY65" s="390"/>
      <c r="GZ65" s="390"/>
      <c r="HA65" s="390"/>
      <c r="HB65" s="390"/>
      <c r="HC65" s="390"/>
      <c r="HD65" s="390"/>
      <c r="HE65" s="390"/>
      <c r="HF65" s="390"/>
      <c r="HG65" s="390"/>
      <c r="HH65" s="390"/>
      <c r="HI65" s="390"/>
      <c r="HJ65" s="390"/>
      <c r="HK65" s="390"/>
      <c r="HL65" s="390"/>
      <c r="HM65" s="390"/>
      <c r="HN65" s="390"/>
      <c r="HO65" s="390"/>
      <c r="HP65" s="390"/>
      <c r="HQ65" s="390"/>
      <c r="HR65" s="390"/>
      <c r="HS65" s="390"/>
      <c r="HT65" s="390"/>
      <c r="HU65" s="390"/>
      <c r="HV65" s="390"/>
      <c r="HW65" s="390"/>
      <c r="HX65" s="390"/>
      <c r="HY65" s="390"/>
      <c r="HZ65" s="390"/>
      <c r="IA65" s="390"/>
      <c r="IB65" s="390"/>
      <c r="IC65" s="390"/>
      <c r="ID65" s="390"/>
      <c r="IE65" s="390"/>
      <c r="IF65" s="390"/>
      <c r="IG65" s="390"/>
      <c r="IH65" s="390"/>
      <c r="II65" s="390"/>
      <c r="IJ65" s="390"/>
      <c r="IK65" s="390"/>
      <c r="IL65" s="390"/>
      <c r="IM65" s="390"/>
      <c r="IN65" s="390"/>
      <c r="IO65" s="390"/>
      <c r="IP65" s="390"/>
      <c r="IQ65" s="390"/>
      <c r="IR65" s="390"/>
      <c r="IS65" s="390"/>
      <c r="IT65" s="390"/>
      <c r="IU65" s="390"/>
      <c r="IV65" s="390"/>
      <c r="IW65" s="390"/>
      <c r="IX65" s="390"/>
      <c r="IY65" s="390"/>
      <c r="IZ65" s="390"/>
      <c r="JA65" s="390"/>
      <c r="JB65" s="390"/>
      <c r="JC65" s="390"/>
      <c r="JD65" s="390"/>
      <c r="JE65" s="390"/>
      <c r="JF65" s="390"/>
      <c r="JG65" s="390"/>
      <c r="JH65" s="390"/>
      <c r="JI65" s="390"/>
      <c r="JJ65" s="390"/>
      <c r="JK65" s="390"/>
      <c r="JL65" s="390"/>
      <c r="JM65" s="390"/>
      <c r="JN65" s="390"/>
      <c r="JO65" s="390"/>
      <c r="JP65" s="390"/>
      <c r="JQ65" s="390"/>
      <c r="JR65" s="390"/>
      <c r="JS65" s="390"/>
      <c r="JT65" s="390"/>
      <c r="JU65" s="390"/>
      <c r="JV65" s="390"/>
      <c r="JW65" s="390"/>
      <c r="JX65" s="390"/>
      <c r="JY65" s="390"/>
      <c r="JZ65" s="390"/>
      <c r="KA65" s="390"/>
      <c r="KB65" s="390"/>
      <c r="KC65" s="390"/>
      <c r="KD65" s="390"/>
      <c r="KE65" s="390"/>
      <c r="KF65" s="390"/>
      <c r="KG65" s="390"/>
      <c r="KH65" s="390"/>
      <c r="KI65" s="390"/>
      <c r="KJ65" s="390"/>
      <c r="KK65" s="390"/>
      <c r="KL65" s="390"/>
      <c r="KM65" s="390"/>
      <c r="KN65" s="390"/>
      <c r="KO65" s="390"/>
      <c r="KP65" s="390"/>
      <c r="KQ65" s="390"/>
      <c r="KR65" s="390"/>
      <c r="KS65" s="390"/>
      <c r="KT65" s="390"/>
      <c r="KU65" s="390"/>
      <c r="KV65" s="390"/>
      <c r="KW65" s="390"/>
      <c r="KX65" s="390"/>
      <c r="KY65" s="390"/>
      <c r="KZ65" s="390"/>
      <c r="LA65" s="390"/>
      <c r="LB65" s="390"/>
      <c r="LC65" s="390"/>
      <c r="LD65" s="390"/>
      <c r="LE65" s="390"/>
      <c r="LF65" s="390"/>
      <c r="LG65" s="390"/>
      <c r="LH65" s="390"/>
      <c r="LI65" s="390"/>
      <c r="LJ65" s="390"/>
      <c r="LK65" s="390"/>
      <c r="LL65" s="390"/>
      <c r="LM65" s="390"/>
      <c r="LN65" s="390"/>
      <c r="LO65" s="390"/>
      <c r="LP65" s="390"/>
      <c r="LQ65" s="390"/>
      <c r="LR65" s="390"/>
      <c r="LS65" s="390"/>
      <c r="LT65" s="390"/>
      <c r="LU65" s="390"/>
      <c r="LV65" s="390"/>
      <c r="LW65" s="390"/>
      <c r="LX65" s="390"/>
      <c r="LY65" s="390"/>
      <c r="LZ65" s="390"/>
      <c r="MA65" s="390"/>
      <c r="MB65" s="390"/>
      <c r="MC65" s="390"/>
      <c r="MD65" s="390"/>
      <c r="ME65" s="390"/>
      <c r="MF65" s="390"/>
      <c r="MG65" s="390"/>
      <c r="MH65" s="390"/>
      <c r="MI65" s="390"/>
      <c r="MJ65" s="390"/>
      <c r="MK65" s="390"/>
      <c r="ML65" s="390"/>
      <c r="MM65" s="390"/>
      <c r="MN65" s="390"/>
      <c r="MO65" s="390"/>
      <c r="MP65" s="390"/>
      <c r="MQ65" s="390"/>
      <c r="MR65" s="390"/>
      <c r="MS65" s="390"/>
      <c r="MT65" s="390"/>
      <c r="MU65" s="390"/>
      <c r="MV65" s="390"/>
      <c r="MW65" s="390"/>
      <c r="MX65" s="390"/>
      <c r="MY65" s="390"/>
      <c r="MZ65" s="390"/>
      <c r="NA65" s="390"/>
      <c r="NB65" s="390"/>
      <c r="NC65" s="390"/>
      <c r="ND65" s="390"/>
      <c r="NE65" s="390"/>
      <c r="NF65" s="390"/>
      <c r="NG65" s="390"/>
      <c r="NH65" s="390"/>
      <c r="NI65" s="390"/>
      <c r="NJ65" s="390"/>
      <c r="NK65" s="390"/>
      <c r="NL65" s="390"/>
      <c r="NM65" s="390"/>
      <c r="NN65" s="390"/>
      <c r="NO65" s="390"/>
      <c r="NP65" s="390"/>
      <c r="NQ65" s="390"/>
      <c r="NR65" s="390"/>
      <c r="NS65" s="390"/>
      <c r="NT65" s="390"/>
      <c r="NU65" s="390"/>
      <c r="NV65" s="390"/>
      <c r="NW65" s="390"/>
      <c r="NX65" s="390"/>
      <c r="NY65" s="390"/>
      <c r="NZ65" s="390"/>
      <c r="OA65" s="390"/>
      <c r="OB65" s="390"/>
      <c r="OC65" s="390"/>
      <c r="OD65" s="390"/>
      <c r="OE65" s="390"/>
      <c r="OF65" s="390"/>
      <c r="OG65" s="390"/>
      <c r="OH65" s="390"/>
      <c r="OI65" s="390"/>
      <c r="OJ65" s="390"/>
      <c r="OK65" s="390"/>
      <c r="OL65" s="390"/>
      <c r="OM65" s="390"/>
      <c r="ON65" s="390"/>
      <c r="OO65" s="390"/>
      <c r="OP65" s="390"/>
      <c r="OQ65" s="390"/>
      <c r="OR65" s="390"/>
      <c r="OS65" s="390"/>
      <c r="OT65" s="390"/>
      <c r="OU65" s="390"/>
      <c r="OV65" s="390"/>
      <c r="OW65" s="390"/>
      <c r="OX65" s="390"/>
      <c r="OY65" s="390"/>
      <c r="OZ65" s="390"/>
      <c r="PA65" s="390"/>
      <c r="PB65" s="390"/>
      <c r="PC65" s="390"/>
      <c r="PD65" s="390"/>
      <c r="PE65" s="390"/>
      <c r="PF65" s="390"/>
      <c r="PG65" s="390"/>
      <c r="PH65" s="390"/>
      <c r="PI65" s="390"/>
      <c r="PJ65" s="390"/>
      <c r="PK65" s="390"/>
      <c r="PL65" s="390"/>
      <c r="PM65" s="390"/>
      <c r="PN65" s="390"/>
      <c r="PO65" s="390"/>
      <c r="PP65" s="390"/>
      <c r="PQ65" s="390"/>
      <c r="PR65" s="390"/>
      <c r="PS65" s="390"/>
      <c r="PT65" s="390"/>
      <c r="PU65" s="390"/>
      <c r="PV65" s="390"/>
      <c r="PW65" s="390"/>
      <c r="PX65" s="390"/>
      <c r="PY65" s="390"/>
      <c r="PZ65" s="390"/>
      <c r="QA65" s="390"/>
      <c r="QB65" s="390"/>
      <c r="QC65" s="390"/>
      <c r="QD65" s="390"/>
      <c r="QE65" s="390"/>
      <c r="QF65" s="390"/>
      <c r="QG65" s="390"/>
      <c r="QH65" s="390"/>
      <c r="QI65" s="390"/>
      <c r="QJ65" s="390"/>
      <c r="QK65" s="390"/>
      <c r="QL65" s="390"/>
      <c r="QM65" s="390"/>
      <c r="QN65" s="390"/>
      <c r="QO65" s="390"/>
      <c r="QP65" s="390"/>
      <c r="QQ65" s="390"/>
      <c r="QR65" s="390"/>
      <c r="QS65" s="390"/>
      <c r="QT65" s="390"/>
      <c r="QU65" s="390"/>
      <c r="QV65" s="390"/>
      <c r="QW65" s="390"/>
      <c r="QX65" s="390"/>
      <c r="QY65" s="390"/>
      <c r="QZ65" s="390"/>
      <c r="RA65" s="390"/>
      <c r="RB65" s="390"/>
      <c r="RC65" s="390"/>
      <c r="RD65" s="390"/>
      <c r="RE65" s="390"/>
      <c r="RF65" s="390"/>
      <c r="RG65" s="390"/>
      <c r="RH65" s="390"/>
      <c r="RI65" s="390"/>
      <c r="RJ65" s="390"/>
      <c r="RK65" s="390"/>
      <c r="RL65" s="390"/>
      <c r="RM65" s="390"/>
      <c r="RN65" s="390"/>
      <c r="RO65" s="390"/>
      <c r="RP65" s="390"/>
      <c r="RQ65" s="390"/>
      <c r="RR65" s="390"/>
      <c r="RS65" s="390"/>
      <c r="RT65" s="390"/>
      <c r="RU65" s="390"/>
      <c r="RV65" s="390"/>
      <c r="RW65" s="390"/>
      <c r="RX65" s="390"/>
      <c r="RY65" s="390"/>
      <c r="RZ65" s="390"/>
      <c r="SA65" s="390"/>
      <c r="SB65" s="390"/>
      <c r="SC65" s="390"/>
      <c r="SD65" s="390"/>
      <c r="SE65" s="390"/>
      <c r="SF65" s="390"/>
      <c r="SG65" s="390"/>
      <c r="SH65" s="390"/>
      <c r="SI65" s="390"/>
      <c r="SJ65" s="390"/>
      <c r="SK65" s="390"/>
      <c r="SL65" s="390"/>
      <c r="SM65" s="390"/>
      <c r="SN65" s="390"/>
      <c r="SO65" s="390"/>
      <c r="SP65" s="390"/>
      <c r="SQ65" s="390"/>
      <c r="SR65" s="390"/>
      <c r="SS65" s="390"/>
      <c r="ST65" s="390"/>
      <c r="SU65" s="390"/>
      <c r="SV65" s="390"/>
      <c r="SW65" s="390"/>
      <c r="SX65" s="390"/>
      <c r="SY65" s="390"/>
      <c r="SZ65" s="390"/>
      <c r="TA65" s="390"/>
      <c r="TB65" s="390"/>
      <c r="TC65" s="390"/>
      <c r="TD65" s="390"/>
      <c r="TE65" s="390"/>
      <c r="TF65" s="390"/>
      <c r="TG65" s="390"/>
      <c r="TH65" s="390"/>
      <c r="TI65" s="390"/>
      <c r="TJ65" s="390"/>
      <c r="TK65" s="390"/>
      <c r="TL65" s="390"/>
      <c r="TM65" s="390"/>
      <c r="TN65" s="390"/>
      <c r="TO65" s="390"/>
      <c r="TP65" s="390"/>
      <c r="TQ65" s="390"/>
      <c r="TR65" s="390"/>
      <c r="TS65" s="390"/>
      <c r="TT65" s="390"/>
      <c r="TU65" s="390"/>
      <c r="TV65" s="390"/>
      <c r="TW65" s="390"/>
      <c r="TX65" s="390"/>
      <c r="TY65" s="390"/>
      <c r="TZ65" s="390"/>
      <c r="UA65" s="390"/>
      <c r="UB65" s="390"/>
      <c r="UC65" s="390"/>
      <c r="UD65" s="390"/>
      <c r="UE65" s="390"/>
      <c r="UF65" s="390"/>
      <c r="UG65" s="390"/>
      <c r="UH65" s="390"/>
      <c r="UI65" s="390"/>
      <c r="UJ65" s="390"/>
      <c r="UK65" s="390"/>
      <c r="UL65" s="390"/>
      <c r="UM65" s="390"/>
      <c r="UN65" s="390"/>
      <c r="UO65" s="390"/>
      <c r="UP65" s="390"/>
      <c r="UQ65" s="390"/>
      <c r="UR65" s="390"/>
      <c r="US65" s="390"/>
      <c r="UT65" s="390"/>
      <c r="UU65" s="390"/>
      <c r="UV65" s="390"/>
      <c r="UW65" s="390"/>
      <c r="UX65" s="390"/>
      <c r="UY65" s="390"/>
      <c r="UZ65" s="390"/>
      <c r="VA65" s="390"/>
      <c r="VB65" s="390"/>
      <c r="VC65" s="390"/>
      <c r="VD65" s="390"/>
      <c r="VE65" s="390"/>
      <c r="VF65" s="390"/>
      <c r="VG65" s="390"/>
      <c r="VH65" s="390"/>
      <c r="VI65" s="390"/>
      <c r="VJ65" s="390"/>
      <c r="VK65" s="390"/>
      <c r="VL65" s="390"/>
      <c r="VM65" s="390"/>
      <c r="VN65" s="390"/>
      <c r="VO65" s="390"/>
      <c r="VP65" s="390"/>
      <c r="VQ65" s="390"/>
      <c r="VR65" s="390"/>
      <c r="VS65" s="390"/>
      <c r="VT65" s="390"/>
      <c r="VU65" s="390"/>
      <c r="VV65" s="390"/>
      <c r="VW65" s="390"/>
      <c r="VX65" s="390"/>
      <c r="VY65" s="390"/>
      <c r="VZ65" s="390"/>
      <c r="WA65" s="390"/>
      <c r="WB65" s="390"/>
      <c r="WC65" s="390"/>
      <c r="WD65" s="390"/>
      <c r="WE65" s="390"/>
      <c r="WF65" s="390"/>
      <c r="WG65" s="390"/>
      <c r="WH65" s="390"/>
      <c r="WI65" s="390"/>
      <c r="WJ65" s="390"/>
      <c r="WK65" s="390"/>
      <c r="WL65" s="390"/>
      <c r="WM65" s="390"/>
      <c r="WN65" s="390"/>
      <c r="WO65" s="390"/>
      <c r="WP65" s="390"/>
      <c r="WQ65" s="390"/>
      <c r="WR65" s="390"/>
      <c r="WS65" s="390"/>
      <c r="WT65" s="390"/>
      <c r="WU65" s="390"/>
      <c r="WV65" s="390"/>
      <c r="WW65" s="390"/>
      <c r="WX65" s="390"/>
      <c r="WY65" s="390"/>
      <c r="WZ65" s="390"/>
      <c r="XA65" s="390"/>
      <c r="XB65" s="390"/>
      <c r="XC65" s="390"/>
      <c r="XD65" s="390"/>
      <c r="XE65" s="390"/>
      <c r="XF65" s="390"/>
      <c r="XG65" s="389"/>
    </row>
    <row r="66" spans="1:631" s="400" customFormat="1">
      <c r="A66" s="389"/>
      <c r="B66" s="526"/>
      <c r="C66" s="513" t="s">
        <v>483</v>
      </c>
      <c r="D66" s="513">
        <v>15</v>
      </c>
      <c r="E66" s="329">
        <f t="shared" si="17"/>
        <v>0</v>
      </c>
      <c r="F66" s="509" t="s">
        <v>401</v>
      </c>
      <c r="G66" s="640">
        <v>0</v>
      </c>
      <c r="H66" s="510">
        <v>54135</v>
      </c>
      <c r="I66" s="578">
        <v>8000</v>
      </c>
      <c r="J66" s="578">
        <v>16055</v>
      </c>
      <c r="K66" s="393">
        <f t="shared" si="5"/>
        <v>8055</v>
      </c>
      <c r="L66" s="394">
        <f t="shared" si="1"/>
        <v>0</v>
      </c>
      <c r="M66" s="853">
        <v>0</v>
      </c>
      <c r="N66" s="393">
        <v>0</v>
      </c>
      <c r="O66" s="395">
        <f t="shared" si="6"/>
        <v>0</v>
      </c>
      <c r="P66" s="395">
        <f t="shared" si="2"/>
        <v>0</v>
      </c>
      <c r="Q66" s="395">
        <f t="shared" si="7"/>
        <v>0</v>
      </c>
      <c r="R66" s="395"/>
      <c r="S66" s="396">
        <f t="shared" si="8"/>
        <v>0</v>
      </c>
      <c r="T66" s="395">
        <f t="shared" si="9"/>
        <v>0</v>
      </c>
      <c r="U66" s="827">
        <v>0</v>
      </c>
      <c r="V66" s="396">
        <f t="shared" si="10"/>
        <v>0</v>
      </c>
      <c r="W66" s="395">
        <f t="shared" si="11"/>
        <v>0</v>
      </c>
      <c r="X66" s="395">
        <f t="shared" si="12"/>
        <v>0</v>
      </c>
      <c r="Y66" s="397">
        <f t="shared" si="18"/>
        <v>0</v>
      </c>
      <c r="Z66" s="396">
        <f t="shared" si="4"/>
        <v>0</v>
      </c>
      <c r="AA66" s="398" t="str">
        <f t="shared" si="15"/>
        <v/>
      </c>
      <c r="AB66" s="399" t="str">
        <f t="shared" si="16"/>
        <v/>
      </c>
      <c r="AC66" s="398" t="s">
        <v>480</v>
      </c>
      <c r="AD66" s="398" t="s">
        <v>480</v>
      </c>
      <c r="AE66" s="390"/>
      <c r="AF66" s="390"/>
      <c r="AG66" s="390"/>
      <c r="AH66" s="390"/>
      <c r="AI66" s="390"/>
      <c r="AJ66" s="390"/>
      <c r="AK66" s="390"/>
      <c r="AL66" s="390"/>
      <c r="AM66" s="390"/>
      <c r="AN66" s="390"/>
      <c r="AO66" s="390"/>
      <c r="AP66" s="390"/>
      <c r="AQ66" s="390"/>
      <c r="AR66" s="390"/>
      <c r="AS66" s="390"/>
      <c r="AT66" s="390"/>
      <c r="AU66" s="390"/>
      <c r="AV66" s="390"/>
      <c r="AW66" s="390"/>
      <c r="AX66" s="390"/>
      <c r="AY66" s="390"/>
      <c r="AZ66" s="390"/>
      <c r="BA66" s="390"/>
      <c r="BB66" s="390"/>
      <c r="BC66" s="390"/>
      <c r="BD66" s="390"/>
      <c r="BE66" s="390"/>
      <c r="BF66" s="390"/>
      <c r="BG66" s="390"/>
      <c r="BH66" s="390"/>
      <c r="BI66" s="390"/>
      <c r="BJ66" s="390"/>
      <c r="BK66" s="390"/>
      <c r="BL66" s="390"/>
      <c r="BM66" s="390"/>
      <c r="BN66" s="390"/>
      <c r="BO66" s="390"/>
      <c r="BP66" s="390"/>
      <c r="BQ66" s="390"/>
      <c r="BR66" s="390"/>
      <c r="BS66" s="390"/>
      <c r="BT66" s="390"/>
      <c r="BU66" s="390"/>
      <c r="BV66" s="390"/>
      <c r="BW66" s="390"/>
      <c r="BX66" s="390"/>
      <c r="BY66" s="390"/>
      <c r="BZ66" s="390"/>
      <c r="CA66" s="390"/>
      <c r="CB66" s="390"/>
      <c r="CC66" s="390"/>
      <c r="CD66" s="390"/>
      <c r="CE66" s="390"/>
      <c r="CF66" s="390"/>
      <c r="CG66" s="390"/>
      <c r="CH66" s="390"/>
      <c r="CI66" s="390"/>
      <c r="CJ66" s="390"/>
      <c r="CK66" s="390"/>
      <c r="CL66" s="390"/>
      <c r="CM66" s="390"/>
      <c r="CN66" s="390"/>
      <c r="CO66" s="390"/>
      <c r="CP66" s="390"/>
      <c r="CQ66" s="390"/>
      <c r="CR66" s="390"/>
      <c r="CS66" s="390"/>
      <c r="CT66" s="390"/>
      <c r="CU66" s="390"/>
      <c r="CV66" s="390"/>
      <c r="CW66" s="390"/>
      <c r="CX66" s="390"/>
      <c r="CY66" s="390"/>
      <c r="CZ66" s="390"/>
      <c r="DA66" s="390"/>
      <c r="DB66" s="390"/>
      <c r="DC66" s="390"/>
      <c r="DD66" s="390"/>
      <c r="DE66" s="390"/>
      <c r="DF66" s="390"/>
      <c r="DG66" s="390"/>
      <c r="DH66" s="390"/>
      <c r="DI66" s="390"/>
      <c r="DJ66" s="390"/>
      <c r="DK66" s="390"/>
      <c r="DL66" s="390"/>
      <c r="DM66" s="390"/>
      <c r="DN66" s="390"/>
      <c r="DO66" s="390"/>
      <c r="DP66" s="390"/>
      <c r="DQ66" s="390"/>
      <c r="DR66" s="390"/>
      <c r="DS66" s="390"/>
      <c r="DT66" s="390"/>
      <c r="DU66" s="390"/>
      <c r="DV66" s="390"/>
      <c r="DW66" s="390"/>
      <c r="DX66" s="390"/>
      <c r="DY66" s="390"/>
      <c r="DZ66" s="390"/>
      <c r="EA66" s="390"/>
      <c r="EB66" s="390"/>
      <c r="EC66" s="390"/>
      <c r="ED66" s="390"/>
      <c r="EE66" s="390"/>
      <c r="EF66" s="390"/>
      <c r="EG66" s="390"/>
      <c r="EH66" s="390"/>
      <c r="EI66" s="390"/>
      <c r="EJ66" s="390"/>
      <c r="EK66" s="390"/>
      <c r="EL66" s="390"/>
      <c r="EM66" s="390"/>
      <c r="EN66" s="390"/>
      <c r="EO66" s="390"/>
      <c r="EP66" s="390"/>
      <c r="EQ66" s="390"/>
      <c r="ER66" s="390"/>
      <c r="ES66" s="390"/>
      <c r="ET66" s="390"/>
      <c r="EU66" s="390"/>
      <c r="EV66" s="390"/>
      <c r="EW66" s="390"/>
      <c r="EX66" s="390"/>
      <c r="EY66" s="390"/>
      <c r="EZ66" s="390"/>
      <c r="FA66" s="390"/>
      <c r="FB66" s="390"/>
      <c r="FC66" s="390"/>
      <c r="FD66" s="390"/>
      <c r="FE66" s="390"/>
      <c r="FF66" s="390"/>
      <c r="FG66" s="390"/>
      <c r="FH66" s="390"/>
      <c r="FI66" s="390"/>
      <c r="FJ66" s="390"/>
      <c r="FK66" s="390"/>
      <c r="FL66" s="390"/>
      <c r="FM66" s="390"/>
      <c r="FN66" s="390"/>
      <c r="FO66" s="390"/>
      <c r="FP66" s="390"/>
      <c r="FQ66" s="390"/>
      <c r="FR66" s="390"/>
      <c r="FS66" s="390"/>
      <c r="FT66" s="390"/>
      <c r="FU66" s="390"/>
      <c r="FV66" s="390"/>
      <c r="FW66" s="390"/>
      <c r="FX66" s="390"/>
      <c r="FY66" s="390"/>
      <c r="FZ66" s="390"/>
      <c r="GA66" s="390"/>
      <c r="GB66" s="390"/>
      <c r="GC66" s="390"/>
      <c r="GD66" s="390"/>
      <c r="GE66" s="390"/>
      <c r="GF66" s="390"/>
      <c r="GG66" s="390"/>
      <c r="GH66" s="390"/>
      <c r="GI66" s="390"/>
      <c r="GJ66" s="390"/>
      <c r="GK66" s="390"/>
      <c r="GL66" s="390"/>
      <c r="GM66" s="390"/>
      <c r="GN66" s="390"/>
      <c r="GO66" s="390"/>
      <c r="GP66" s="390"/>
      <c r="GQ66" s="390"/>
      <c r="GR66" s="390"/>
      <c r="GS66" s="390"/>
      <c r="GT66" s="390"/>
      <c r="GU66" s="390"/>
      <c r="GV66" s="390"/>
      <c r="GW66" s="390"/>
      <c r="GX66" s="390"/>
      <c r="GY66" s="390"/>
      <c r="GZ66" s="390"/>
      <c r="HA66" s="390"/>
      <c r="HB66" s="390"/>
      <c r="HC66" s="390"/>
      <c r="HD66" s="390"/>
      <c r="HE66" s="390"/>
      <c r="HF66" s="390"/>
      <c r="HG66" s="390"/>
      <c r="HH66" s="390"/>
      <c r="HI66" s="390"/>
      <c r="HJ66" s="390"/>
      <c r="HK66" s="390"/>
      <c r="HL66" s="390"/>
      <c r="HM66" s="390"/>
      <c r="HN66" s="390"/>
      <c r="HO66" s="390"/>
      <c r="HP66" s="390"/>
      <c r="HQ66" s="390"/>
      <c r="HR66" s="390"/>
      <c r="HS66" s="390"/>
      <c r="HT66" s="390"/>
      <c r="HU66" s="390"/>
      <c r="HV66" s="390"/>
      <c r="HW66" s="390"/>
      <c r="HX66" s="390"/>
      <c r="HY66" s="390"/>
      <c r="HZ66" s="390"/>
      <c r="IA66" s="390"/>
      <c r="IB66" s="390"/>
      <c r="IC66" s="390"/>
      <c r="ID66" s="390"/>
      <c r="IE66" s="390"/>
      <c r="IF66" s="390"/>
      <c r="IG66" s="390"/>
      <c r="IH66" s="390"/>
      <c r="II66" s="390"/>
      <c r="IJ66" s="390"/>
      <c r="IK66" s="390"/>
      <c r="IL66" s="390"/>
      <c r="IM66" s="390"/>
      <c r="IN66" s="390"/>
      <c r="IO66" s="390"/>
      <c r="IP66" s="390"/>
      <c r="IQ66" s="390"/>
      <c r="IR66" s="390"/>
      <c r="IS66" s="390"/>
      <c r="IT66" s="390"/>
      <c r="IU66" s="390"/>
      <c r="IV66" s="390"/>
      <c r="IW66" s="390"/>
      <c r="IX66" s="390"/>
      <c r="IY66" s="390"/>
      <c r="IZ66" s="390"/>
      <c r="JA66" s="390"/>
      <c r="JB66" s="390"/>
      <c r="JC66" s="390"/>
      <c r="JD66" s="390"/>
      <c r="JE66" s="390"/>
      <c r="JF66" s="390"/>
      <c r="JG66" s="390"/>
      <c r="JH66" s="390"/>
      <c r="JI66" s="390"/>
      <c r="JJ66" s="390"/>
      <c r="JK66" s="390"/>
      <c r="JL66" s="390"/>
      <c r="JM66" s="390"/>
      <c r="JN66" s="390"/>
      <c r="JO66" s="390"/>
      <c r="JP66" s="390"/>
      <c r="JQ66" s="390"/>
      <c r="JR66" s="390"/>
      <c r="JS66" s="390"/>
      <c r="JT66" s="390"/>
      <c r="JU66" s="390"/>
      <c r="JV66" s="390"/>
      <c r="JW66" s="390"/>
      <c r="JX66" s="390"/>
      <c r="JY66" s="390"/>
      <c r="JZ66" s="390"/>
      <c r="KA66" s="390"/>
      <c r="KB66" s="390"/>
      <c r="KC66" s="390"/>
      <c r="KD66" s="390"/>
      <c r="KE66" s="390"/>
      <c r="KF66" s="390"/>
      <c r="KG66" s="390"/>
      <c r="KH66" s="390"/>
      <c r="KI66" s="390"/>
      <c r="KJ66" s="390"/>
      <c r="KK66" s="390"/>
      <c r="KL66" s="390"/>
      <c r="KM66" s="390"/>
      <c r="KN66" s="390"/>
      <c r="KO66" s="390"/>
      <c r="KP66" s="390"/>
      <c r="KQ66" s="390"/>
      <c r="KR66" s="390"/>
      <c r="KS66" s="390"/>
      <c r="KT66" s="390"/>
      <c r="KU66" s="390"/>
      <c r="KV66" s="390"/>
      <c r="KW66" s="390"/>
      <c r="KX66" s="390"/>
      <c r="KY66" s="390"/>
      <c r="KZ66" s="390"/>
      <c r="LA66" s="390"/>
      <c r="LB66" s="390"/>
      <c r="LC66" s="390"/>
      <c r="LD66" s="390"/>
      <c r="LE66" s="390"/>
      <c r="LF66" s="390"/>
      <c r="LG66" s="390"/>
      <c r="LH66" s="390"/>
      <c r="LI66" s="390"/>
      <c r="LJ66" s="390"/>
      <c r="LK66" s="390"/>
      <c r="LL66" s="390"/>
      <c r="LM66" s="390"/>
      <c r="LN66" s="390"/>
      <c r="LO66" s="390"/>
      <c r="LP66" s="390"/>
      <c r="LQ66" s="390"/>
      <c r="LR66" s="390"/>
      <c r="LS66" s="390"/>
      <c r="LT66" s="390"/>
      <c r="LU66" s="390"/>
      <c r="LV66" s="390"/>
      <c r="LW66" s="390"/>
      <c r="LX66" s="390"/>
      <c r="LY66" s="390"/>
      <c r="LZ66" s="390"/>
      <c r="MA66" s="390"/>
      <c r="MB66" s="390"/>
      <c r="MC66" s="390"/>
      <c r="MD66" s="390"/>
      <c r="ME66" s="390"/>
      <c r="MF66" s="390"/>
      <c r="MG66" s="390"/>
      <c r="MH66" s="390"/>
      <c r="MI66" s="390"/>
      <c r="MJ66" s="390"/>
      <c r="MK66" s="390"/>
      <c r="ML66" s="390"/>
      <c r="MM66" s="390"/>
      <c r="MN66" s="390"/>
      <c r="MO66" s="390"/>
      <c r="MP66" s="390"/>
      <c r="MQ66" s="390"/>
      <c r="MR66" s="390"/>
      <c r="MS66" s="390"/>
      <c r="MT66" s="390"/>
      <c r="MU66" s="390"/>
      <c r="MV66" s="390"/>
      <c r="MW66" s="390"/>
      <c r="MX66" s="390"/>
      <c r="MY66" s="390"/>
      <c r="MZ66" s="390"/>
      <c r="NA66" s="390"/>
      <c r="NB66" s="390"/>
      <c r="NC66" s="390"/>
      <c r="ND66" s="390"/>
      <c r="NE66" s="390"/>
      <c r="NF66" s="390"/>
      <c r="NG66" s="390"/>
      <c r="NH66" s="390"/>
      <c r="NI66" s="390"/>
      <c r="NJ66" s="390"/>
      <c r="NK66" s="390"/>
      <c r="NL66" s="390"/>
      <c r="NM66" s="390"/>
      <c r="NN66" s="390"/>
      <c r="NO66" s="390"/>
      <c r="NP66" s="390"/>
      <c r="NQ66" s="390"/>
      <c r="NR66" s="390"/>
      <c r="NS66" s="390"/>
      <c r="NT66" s="390"/>
      <c r="NU66" s="390"/>
      <c r="NV66" s="390"/>
      <c r="NW66" s="390"/>
      <c r="NX66" s="390"/>
      <c r="NY66" s="390"/>
      <c r="NZ66" s="390"/>
      <c r="OA66" s="390"/>
      <c r="OB66" s="390"/>
      <c r="OC66" s="390"/>
      <c r="OD66" s="390"/>
      <c r="OE66" s="390"/>
      <c r="OF66" s="390"/>
      <c r="OG66" s="390"/>
      <c r="OH66" s="390"/>
      <c r="OI66" s="390"/>
      <c r="OJ66" s="390"/>
      <c r="OK66" s="390"/>
      <c r="OL66" s="390"/>
      <c r="OM66" s="390"/>
      <c r="ON66" s="390"/>
      <c r="OO66" s="390"/>
      <c r="OP66" s="390"/>
      <c r="OQ66" s="390"/>
      <c r="OR66" s="390"/>
      <c r="OS66" s="390"/>
      <c r="OT66" s="390"/>
      <c r="OU66" s="390"/>
      <c r="OV66" s="390"/>
      <c r="OW66" s="390"/>
      <c r="OX66" s="390"/>
      <c r="OY66" s="390"/>
      <c r="OZ66" s="390"/>
      <c r="PA66" s="390"/>
      <c r="PB66" s="390"/>
      <c r="PC66" s="390"/>
      <c r="PD66" s="390"/>
      <c r="PE66" s="390"/>
      <c r="PF66" s="390"/>
      <c r="PG66" s="390"/>
      <c r="PH66" s="390"/>
      <c r="PI66" s="390"/>
      <c r="PJ66" s="390"/>
      <c r="PK66" s="390"/>
      <c r="PL66" s="390"/>
      <c r="PM66" s="390"/>
      <c r="PN66" s="390"/>
      <c r="PO66" s="390"/>
      <c r="PP66" s="390"/>
      <c r="PQ66" s="390"/>
      <c r="PR66" s="390"/>
      <c r="PS66" s="390"/>
      <c r="PT66" s="390"/>
      <c r="PU66" s="390"/>
      <c r="PV66" s="390"/>
      <c r="PW66" s="390"/>
      <c r="PX66" s="390"/>
      <c r="PY66" s="390"/>
      <c r="PZ66" s="390"/>
      <c r="QA66" s="390"/>
      <c r="QB66" s="390"/>
      <c r="QC66" s="390"/>
      <c r="QD66" s="390"/>
      <c r="QE66" s="390"/>
      <c r="QF66" s="390"/>
      <c r="QG66" s="390"/>
      <c r="QH66" s="390"/>
      <c r="QI66" s="390"/>
      <c r="QJ66" s="390"/>
      <c r="QK66" s="390"/>
      <c r="QL66" s="390"/>
      <c r="QM66" s="390"/>
      <c r="QN66" s="390"/>
      <c r="QO66" s="390"/>
      <c r="QP66" s="390"/>
      <c r="QQ66" s="390"/>
      <c r="QR66" s="390"/>
      <c r="QS66" s="390"/>
      <c r="QT66" s="390"/>
      <c r="QU66" s="390"/>
      <c r="QV66" s="390"/>
      <c r="QW66" s="390"/>
      <c r="QX66" s="390"/>
      <c r="QY66" s="390"/>
      <c r="QZ66" s="390"/>
      <c r="RA66" s="390"/>
      <c r="RB66" s="390"/>
      <c r="RC66" s="390"/>
      <c r="RD66" s="390"/>
      <c r="RE66" s="390"/>
      <c r="RF66" s="390"/>
      <c r="RG66" s="390"/>
      <c r="RH66" s="390"/>
      <c r="RI66" s="390"/>
      <c r="RJ66" s="390"/>
      <c r="RK66" s="390"/>
      <c r="RL66" s="390"/>
      <c r="RM66" s="390"/>
      <c r="RN66" s="390"/>
      <c r="RO66" s="390"/>
      <c r="RP66" s="390"/>
      <c r="RQ66" s="390"/>
      <c r="RR66" s="390"/>
      <c r="RS66" s="390"/>
      <c r="RT66" s="390"/>
      <c r="RU66" s="390"/>
      <c r="RV66" s="390"/>
      <c r="RW66" s="390"/>
      <c r="RX66" s="390"/>
      <c r="RY66" s="390"/>
      <c r="RZ66" s="390"/>
      <c r="SA66" s="390"/>
      <c r="SB66" s="390"/>
      <c r="SC66" s="390"/>
      <c r="SD66" s="390"/>
      <c r="SE66" s="390"/>
      <c r="SF66" s="390"/>
      <c r="SG66" s="390"/>
      <c r="SH66" s="390"/>
      <c r="SI66" s="390"/>
      <c r="SJ66" s="390"/>
      <c r="SK66" s="390"/>
      <c r="SL66" s="390"/>
      <c r="SM66" s="390"/>
      <c r="SN66" s="390"/>
      <c r="SO66" s="390"/>
      <c r="SP66" s="390"/>
      <c r="SQ66" s="390"/>
      <c r="SR66" s="390"/>
      <c r="SS66" s="390"/>
      <c r="ST66" s="390"/>
      <c r="SU66" s="390"/>
      <c r="SV66" s="390"/>
      <c r="SW66" s="390"/>
      <c r="SX66" s="390"/>
      <c r="SY66" s="390"/>
      <c r="SZ66" s="390"/>
      <c r="TA66" s="390"/>
      <c r="TB66" s="390"/>
      <c r="TC66" s="390"/>
      <c r="TD66" s="390"/>
      <c r="TE66" s="390"/>
      <c r="TF66" s="390"/>
      <c r="TG66" s="390"/>
      <c r="TH66" s="390"/>
      <c r="TI66" s="390"/>
      <c r="TJ66" s="390"/>
      <c r="TK66" s="390"/>
      <c r="TL66" s="390"/>
      <c r="TM66" s="390"/>
      <c r="TN66" s="390"/>
      <c r="TO66" s="390"/>
      <c r="TP66" s="390"/>
      <c r="TQ66" s="390"/>
      <c r="TR66" s="390"/>
      <c r="TS66" s="390"/>
      <c r="TT66" s="390"/>
      <c r="TU66" s="390"/>
      <c r="TV66" s="390"/>
      <c r="TW66" s="390"/>
      <c r="TX66" s="390"/>
      <c r="TY66" s="390"/>
      <c r="TZ66" s="390"/>
      <c r="UA66" s="390"/>
      <c r="UB66" s="390"/>
      <c r="UC66" s="390"/>
      <c r="UD66" s="390"/>
      <c r="UE66" s="390"/>
      <c r="UF66" s="390"/>
      <c r="UG66" s="390"/>
      <c r="UH66" s="390"/>
      <c r="UI66" s="390"/>
      <c r="UJ66" s="390"/>
      <c r="UK66" s="390"/>
      <c r="UL66" s="390"/>
      <c r="UM66" s="390"/>
      <c r="UN66" s="390"/>
      <c r="UO66" s="390"/>
      <c r="UP66" s="390"/>
      <c r="UQ66" s="390"/>
      <c r="UR66" s="390"/>
      <c r="US66" s="390"/>
      <c r="UT66" s="390"/>
      <c r="UU66" s="390"/>
      <c r="UV66" s="390"/>
      <c r="UW66" s="390"/>
      <c r="UX66" s="390"/>
      <c r="UY66" s="390"/>
      <c r="UZ66" s="390"/>
      <c r="VA66" s="390"/>
      <c r="VB66" s="390"/>
      <c r="VC66" s="390"/>
      <c r="VD66" s="390"/>
      <c r="VE66" s="390"/>
      <c r="VF66" s="390"/>
      <c r="VG66" s="390"/>
      <c r="VH66" s="390"/>
      <c r="VI66" s="390"/>
      <c r="VJ66" s="390"/>
      <c r="VK66" s="390"/>
      <c r="VL66" s="390"/>
      <c r="VM66" s="390"/>
      <c r="VN66" s="390"/>
      <c r="VO66" s="390"/>
      <c r="VP66" s="390"/>
      <c r="VQ66" s="390"/>
      <c r="VR66" s="390"/>
      <c r="VS66" s="390"/>
      <c r="VT66" s="390"/>
      <c r="VU66" s="390"/>
      <c r="VV66" s="390"/>
      <c r="VW66" s="390"/>
      <c r="VX66" s="390"/>
      <c r="VY66" s="390"/>
      <c r="VZ66" s="390"/>
      <c r="WA66" s="390"/>
      <c r="WB66" s="390"/>
      <c r="WC66" s="390"/>
      <c r="WD66" s="390"/>
      <c r="WE66" s="390"/>
      <c r="WF66" s="390"/>
      <c r="WG66" s="390"/>
      <c r="WH66" s="390"/>
      <c r="WI66" s="390"/>
      <c r="WJ66" s="390"/>
      <c r="WK66" s="390"/>
      <c r="WL66" s="390"/>
      <c r="WM66" s="390"/>
      <c r="WN66" s="390"/>
      <c r="WO66" s="390"/>
      <c r="WP66" s="390"/>
      <c r="WQ66" s="390"/>
      <c r="WR66" s="390"/>
      <c r="WS66" s="390"/>
      <c r="WT66" s="390"/>
      <c r="WU66" s="390"/>
      <c r="WV66" s="390"/>
      <c r="WW66" s="390"/>
      <c r="WX66" s="390"/>
      <c r="WY66" s="390"/>
      <c r="WZ66" s="390"/>
      <c r="XA66" s="390"/>
      <c r="XB66" s="390"/>
      <c r="XC66" s="390"/>
      <c r="XD66" s="390"/>
      <c r="XE66" s="390"/>
      <c r="XF66" s="390"/>
      <c r="XG66" s="389"/>
    </row>
    <row r="67" spans="1:631" s="400" customFormat="1">
      <c r="A67" s="389"/>
      <c r="B67" s="526"/>
      <c r="C67" s="829" t="s">
        <v>484</v>
      </c>
      <c r="D67" s="513">
        <v>20</v>
      </c>
      <c r="E67" s="329">
        <f t="shared" si="17"/>
        <v>0.86794172866924035</v>
      </c>
      <c r="F67" s="509" t="s">
        <v>29</v>
      </c>
      <c r="G67" s="640">
        <v>0.6</v>
      </c>
      <c r="H67" s="511">
        <v>230602</v>
      </c>
      <c r="I67" s="578">
        <v>287464.75</v>
      </c>
      <c r="J67" s="578">
        <v>287464.75</v>
      </c>
      <c r="K67" s="393">
        <f t="shared" si="5"/>
        <v>0</v>
      </c>
      <c r="L67" s="394">
        <f t="shared" si="1"/>
        <v>138361.19999999998</v>
      </c>
      <c r="M67" s="853">
        <v>22171.790011396723</v>
      </c>
      <c r="N67" s="393">
        <v>34495.769999999997</v>
      </c>
      <c r="O67" s="395">
        <f t="shared" si="6"/>
        <v>206974.62</v>
      </c>
      <c r="P67" s="395">
        <f t="shared" si="2"/>
        <v>0</v>
      </c>
      <c r="Q67" s="395">
        <f t="shared" si="7"/>
        <v>172478.85</v>
      </c>
      <c r="R67" s="395"/>
      <c r="S67" s="396">
        <f t="shared" si="8"/>
        <v>229146.41001139671</v>
      </c>
      <c r="T67" s="395">
        <f t="shared" si="9"/>
        <v>194650.64001139672</v>
      </c>
      <c r="U67" s="827">
        <v>0</v>
      </c>
      <c r="V67" s="396">
        <f t="shared" si="10"/>
        <v>212566.2430532437</v>
      </c>
      <c r="W67" s="395">
        <f t="shared" si="11"/>
        <v>180566.4564113142</v>
      </c>
      <c r="X67" s="395">
        <f t="shared" si="12"/>
        <v>0</v>
      </c>
      <c r="Y67" s="397">
        <f t="shared" si="18"/>
        <v>1.5181967076804443</v>
      </c>
      <c r="Z67" s="396">
        <f t="shared" si="4"/>
        <v>210059.51831071547</v>
      </c>
      <c r="AA67" s="398">
        <f t="shared" si="15"/>
        <v>0.98820732442497772</v>
      </c>
      <c r="AB67" s="399">
        <f t="shared" si="16"/>
        <v>1.279669960490561</v>
      </c>
      <c r="AC67" s="398">
        <v>0.91545524987218707</v>
      </c>
      <c r="AD67" s="398">
        <v>1.0070007748594059</v>
      </c>
      <c r="AE67" s="390"/>
      <c r="AF67" s="390"/>
      <c r="AG67" s="390"/>
      <c r="AH67" s="390"/>
      <c r="AI67" s="390"/>
      <c r="AJ67" s="390"/>
      <c r="AK67" s="390"/>
      <c r="AL67" s="390"/>
      <c r="AM67" s="390"/>
      <c r="AN67" s="390"/>
      <c r="AO67" s="390"/>
      <c r="AP67" s="390"/>
      <c r="AQ67" s="390"/>
      <c r="AR67" s="390"/>
      <c r="AS67" s="390"/>
      <c r="AT67" s="390"/>
      <c r="AU67" s="390"/>
      <c r="AV67" s="390"/>
      <c r="AW67" s="390"/>
      <c r="AX67" s="390"/>
      <c r="AY67" s="390"/>
      <c r="AZ67" s="390"/>
      <c r="BA67" s="390"/>
      <c r="BB67" s="390"/>
      <c r="BC67" s="390"/>
      <c r="BD67" s="390"/>
      <c r="BE67" s="390"/>
      <c r="BF67" s="390"/>
      <c r="BG67" s="390"/>
      <c r="BH67" s="390"/>
      <c r="BI67" s="390"/>
      <c r="BJ67" s="390"/>
      <c r="BK67" s="390"/>
      <c r="BL67" s="390"/>
      <c r="BM67" s="390"/>
      <c r="BN67" s="390"/>
      <c r="BO67" s="390"/>
      <c r="BP67" s="390"/>
      <c r="BQ67" s="390"/>
      <c r="BR67" s="390"/>
      <c r="BS67" s="390"/>
      <c r="BT67" s="390"/>
      <c r="BU67" s="390"/>
      <c r="BV67" s="390"/>
      <c r="BW67" s="390"/>
      <c r="BX67" s="390"/>
      <c r="BY67" s="390"/>
      <c r="BZ67" s="390"/>
      <c r="CA67" s="390"/>
      <c r="CB67" s="390"/>
      <c r="CC67" s="390"/>
      <c r="CD67" s="390"/>
      <c r="CE67" s="390"/>
      <c r="CF67" s="390"/>
      <c r="CG67" s="390"/>
      <c r="CH67" s="390"/>
      <c r="CI67" s="390"/>
      <c r="CJ67" s="390"/>
      <c r="CK67" s="390"/>
      <c r="CL67" s="390"/>
      <c r="CM67" s="390"/>
      <c r="CN67" s="390"/>
      <c r="CO67" s="390"/>
      <c r="CP67" s="390"/>
      <c r="CQ67" s="390"/>
      <c r="CR67" s="390"/>
      <c r="CS67" s="390"/>
      <c r="CT67" s="390"/>
      <c r="CU67" s="390"/>
      <c r="CV67" s="390"/>
      <c r="CW67" s="390"/>
      <c r="CX67" s="390"/>
      <c r="CY67" s="390"/>
      <c r="CZ67" s="390"/>
      <c r="DA67" s="390"/>
      <c r="DB67" s="390"/>
      <c r="DC67" s="390"/>
      <c r="DD67" s="390"/>
      <c r="DE67" s="390"/>
      <c r="DF67" s="390"/>
      <c r="DG67" s="390"/>
      <c r="DH67" s="390"/>
      <c r="DI67" s="390"/>
      <c r="DJ67" s="390"/>
      <c r="DK67" s="390"/>
      <c r="DL67" s="390"/>
      <c r="DM67" s="390"/>
      <c r="DN67" s="390"/>
      <c r="DO67" s="390"/>
      <c r="DP67" s="390"/>
      <c r="DQ67" s="390"/>
      <c r="DR67" s="390"/>
      <c r="DS67" s="390"/>
      <c r="DT67" s="390"/>
      <c r="DU67" s="390"/>
      <c r="DV67" s="390"/>
      <c r="DW67" s="390"/>
      <c r="DX67" s="390"/>
      <c r="DY67" s="390"/>
      <c r="DZ67" s="390"/>
      <c r="EA67" s="390"/>
      <c r="EB67" s="390"/>
      <c r="EC67" s="390"/>
      <c r="ED67" s="390"/>
      <c r="EE67" s="390"/>
      <c r="EF67" s="390"/>
      <c r="EG67" s="390"/>
      <c r="EH67" s="390"/>
      <c r="EI67" s="390"/>
      <c r="EJ67" s="390"/>
      <c r="EK67" s="390"/>
      <c r="EL67" s="390"/>
      <c r="EM67" s="390"/>
      <c r="EN67" s="390"/>
      <c r="EO67" s="390"/>
      <c r="EP67" s="390"/>
      <c r="EQ67" s="390"/>
      <c r="ER67" s="390"/>
      <c r="ES67" s="390"/>
      <c r="ET67" s="390"/>
      <c r="EU67" s="390"/>
      <c r="EV67" s="390"/>
      <c r="EW67" s="390"/>
      <c r="EX67" s="390"/>
      <c r="EY67" s="390"/>
      <c r="EZ67" s="390"/>
      <c r="FA67" s="390"/>
      <c r="FB67" s="390"/>
      <c r="FC67" s="390"/>
      <c r="FD67" s="390"/>
      <c r="FE67" s="390"/>
      <c r="FF67" s="390"/>
      <c r="FG67" s="390"/>
      <c r="FH67" s="390"/>
      <c r="FI67" s="390"/>
      <c r="FJ67" s="390"/>
      <c r="FK67" s="390"/>
      <c r="FL67" s="390"/>
      <c r="FM67" s="390"/>
      <c r="FN67" s="390"/>
      <c r="FO67" s="390"/>
      <c r="FP67" s="390"/>
      <c r="FQ67" s="390"/>
      <c r="FR67" s="390"/>
      <c r="FS67" s="390"/>
      <c r="FT67" s="390"/>
      <c r="FU67" s="390"/>
      <c r="FV67" s="390"/>
      <c r="FW67" s="390"/>
      <c r="FX67" s="390"/>
      <c r="FY67" s="390"/>
      <c r="FZ67" s="390"/>
      <c r="GA67" s="390"/>
      <c r="GB67" s="390"/>
      <c r="GC67" s="390"/>
      <c r="GD67" s="390"/>
      <c r="GE67" s="390"/>
      <c r="GF67" s="390"/>
      <c r="GG67" s="390"/>
      <c r="GH67" s="390"/>
      <c r="GI67" s="390"/>
      <c r="GJ67" s="390"/>
      <c r="GK67" s="390"/>
      <c r="GL67" s="390"/>
      <c r="GM67" s="390"/>
      <c r="GN67" s="390"/>
      <c r="GO67" s="390"/>
      <c r="GP67" s="390"/>
      <c r="GQ67" s="390"/>
      <c r="GR67" s="390"/>
      <c r="GS67" s="390"/>
      <c r="GT67" s="390"/>
      <c r="GU67" s="390"/>
      <c r="GV67" s="390"/>
      <c r="GW67" s="390"/>
      <c r="GX67" s="390"/>
      <c r="GY67" s="390"/>
      <c r="GZ67" s="390"/>
      <c r="HA67" s="390"/>
      <c r="HB67" s="390"/>
      <c r="HC67" s="390"/>
      <c r="HD67" s="390"/>
      <c r="HE67" s="390"/>
      <c r="HF67" s="390"/>
      <c r="HG67" s="390"/>
      <c r="HH67" s="390"/>
      <c r="HI67" s="390"/>
      <c r="HJ67" s="390"/>
      <c r="HK67" s="390"/>
      <c r="HL67" s="390"/>
      <c r="HM67" s="390"/>
      <c r="HN67" s="390"/>
      <c r="HO67" s="390"/>
      <c r="HP67" s="390"/>
      <c r="HQ67" s="390"/>
      <c r="HR67" s="390"/>
      <c r="HS67" s="390"/>
      <c r="HT67" s="390"/>
      <c r="HU67" s="390"/>
      <c r="HV67" s="390"/>
      <c r="HW67" s="390"/>
      <c r="HX67" s="390"/>
      <c r="HY67" s="390"/>
      <c r="HZ67" s="390"/>
      <c r="IA67" s="390"/>
      <c r="IB67" s="390"/>
      <c r="IC67" s="390"/>
      <c r="ID67" s="390"/>
      <c r="IE67" s="390"/>
      <c r="IF67" s="390"/>
      <c r="IG67" s="390"/>
      <c r="IH67" s="390"/>
      <c r="II67" s="390"/>
      <c r="IJ67" s="390"/>
      <c r="IK67" s="390"/>
      <c r="IL67" s="390"/>
      <c r="IM67" s="390"/>
      <c r="IN67" s="390"/>
      <c r="IO67" s="390"/>
      <c r="IP67" s="390"/>
      <c r="IQ67" s="390"/>
      <c r="IR67" s="390"/>
      <c r="IS67" s="390"/>
      <c r="IT67" s="390"/>
      <c r="IU67" s="390"/>
      <c r="IV67" s="390"/>
      <c r="IW67" s="390"/>
      <c r="IX67" s="390"/>
      <c r="IY67" s="390"/>
      <c r="IZ67" s="390"/>
      <c r="JA67" s="390"/>
      <c r="JB67" s="390"/>
      <c r="JC67" s="390"/>
      <c r="JD67" s="390"/>
      <c r="JE67" s="390"/>
      <c r="JF67" s="390"/>
      <c r="JG67" s="390"/>
      <c r="JH67" s="390"/>
      <c r="JI67" s="390"/>
      <c r="JJ67" s="390"/>
      <c r="JK67" s="390"/>
      <c r="JL67" s="390"/>
      <c r="JM67" s="390"/>
      <c r="JN67" s="390"/>
      <c r="JO67" s="390"/>
      <c r="JP67" s="390"/>
      <c r="JQ67" s="390"/>
      <c r="JR67" s="390"/>
      <c r="JS67" s="390"/>
      <c r="JT67" s="390"/>
      <c r="JU67" s="390"/>
      <c r="JV67" s="390"/>
      <c r="JW67" s="390"/>
      <c r="JX67" s="390"/>
      <c r="JY67" s="390"/>
      <c r="JZ67" s="390"/>
      <c r="KA67" s="390"/>
      <c r="KB67" s="390"/>
      <c r="KC67" s="390"/>
      <c r="KD67" s="390"/>
      <c r="KE67" s="390"/>
      <c r="KF67" s="390"/>
      <c r="KG67" s="390"/>
      <c r="KH67" s="390"/>
      <c r="KI67" s="390"/>
      <c r="KJ67" s="390"/>
      <c r="KK67" s="390"/>
      <c r="KL67" s="390"/>
      <c r="KM67" s="390"/>
      <c r="KN67" s="390"/>
      <c r="KO67" s="390"/>
      <c r="KP67" s="390"/>
      <c r="KQ67" s="390"/>
      <c r="KR67" s="390"/>
      <c r="KS67" s="390"/>
      <c r="KT67" s="390"/>
      <c r="KU67" s="390"/>
      <c r="KV67" s="390"/>
      <c r="KW67" s="390"/>
      <c r="KX67" s="390"/>
      <c r="KY67" s="390"/>
      <c r="KZ67" s="390"/>
      <c r="LA67" s="390"/>
      <c r="LB67" s="390"/>
      <c r="LC67" s="390"/>
      <c r="LD67" s="390"/>
      <c r="LE67" s="390"/>
      <c r="LF67" s="390"/>
      <c r="LG67" s="390"/>
      <c r="LH67" s="390"/>
      <c r="LI67" s="390"/>
      <c r="LJ67" s="390"/>
      <c r="LK67" s="390"/>
      <c r="LL67" s="390"/>
      <c r="LM67" s="390"/>
      <c r="LN67" s="390"/>
      <c r="LO67" s="390"/>
      <c r="LP67" s="390"/>
      <c r="LQ67" s="390"/>
      <c r="LR67" s="390"/>
      <c r="LS67" s="390"/>
      <c r="LT67" s="390"/>
      <c r="LU67" s="390"/>
      <c r="LV67" s="390"/>
      <c r="LW67" s="390"/>
      <c r="LX67" s="390"/>
      <c r="LY67" s="390"/>
      <c r="LZ67" s="390"/>
      <c r="MA67" s="390"/>
      <c r="MB67" s="390"/>
      <c r="MC67" s="390"/>
      <c r="MD67" s="390"/>
      <c r="ME67" s="390"/>
      <c r="MF67" s="390"/>
      <c r="MG67" s="390"/>
      <c r="MH67" s="390"/>
      <c r="MI67" s="390"/>
      <c r="MJ67" s="390"/>
      <c r="MK67" s="390"/>
      <c r="ML67" s="390"/>
      <c r="MM67" s="390"/>
      <c r="MN67" s="390"/>
      <c r="MO67" s="390"/>
      <c r="MP67" s="390"/>
      <c r="MQ67" s="390"/>
      <c r="MR67" s="390"/>
      <c r="MS67" s="390"/>
      <c r="MT67" s="390"/>
      <c r="MU67" s="390"/>
      <c r="MV67" s="390"/>
      <c r="MW67" s="390"/>
      <c r="MX67" s="390"/>
      <c r="MY67" s="390"/>
      <c r="MZ67" s="390"/>
      <c r="NA67" s="390"/>
      <c r="NB67" s="390"/>
      <c r="NC67" s="390"/>
      <c r="ND67" s="390"/>
      <c r="NE67" s="390"/>
      <c r="NF67" s="390"/>
      <c r="NG67" s="390"/>
      <c r="NH67" s="390"/>
      <c r="NI67" s="390"/>
      <c r="NJ67" s="390"/>
      <c r="NK67" s="390"/>
      <c r="NL67" s="390"/>
      <c r="NM67" s="390"/>
      <c r="NN67" s="390"/>
      <c r="NO67" s="390"/>
      <c r="NP67" s="390"/>
      <c r="NQ67" s="390"/>
      <c r="NR67" s="390"/>
      <c r="NS67" s="390"/>
      <c r="NT67" s="390"/>
      <c r="NU67" s="390"/>
      <c r="NV67" s="390"/>
      <c r="NW67" s="390"/>
      <c r="NX67" s="390"/>
      <c r="NY67" s="390"/>
      <c r="NZ67" s="390"/>
      <c r="OA67" s="390"/>
      <c r="OB67" s="390"/>
      <c r="OC67" s="390"/>
      <c r="OD67" s="390"/>
      <c r="OE67" s="390"/>
      <c r="OF67" s="390"/>
      <c r="OG67" s="390"/>
      <c r="OH67" s="390"/>
      <c r="OI67" s="390"/>
      <c r="OJ67" s="390"/>
      <c r="OK67" s="390"/>
      <c r="OL67" s="390"/>
      <c r="OM67" s="390"/>
      <c r="ON67" s="390"/>
      <c r="OO67" s="390"/>
      <c r="OP67" s="390"/>
      <c r="OQ67" s="390"/>
      <c r="OR67" s="390"/>
      <c r="OS67" s="390"/>
      <c r="OT67" s="390"/>
      <c r="OU67" s="390"/>
      <c r="OV67" s="390"/>
      <c r="OW67" s="390"/>
      <c r="OX67" s="390"/>
      <c r="OY67" s="390"/>
      <c r="OZ67" s="390"/>
      <c r="PA67" s="390"/>
      <c r="PB67" s="390"/>
      <c r="PC67" s="390"/>
      <c r="PD67" s="390"/>
      <c r="PE67" s="390"/>
      <c r="PF67" s="390"/>
      <c r="PG67" s="390"/>
      <c r="PH67" s="390"/>
      <c r="PI67" s="390"/>
      <c r="PJ67" s="390"/>
      <c r="PK67" s="390"/>
      <c r="PL67" s="390"/>
      <c r="PM67" s="390"/>
      <c r="PN67" s="390"/>
      <c r="PO67" s="390"/>
      <c r="PP67" s="390"/>
      <c r="PQ67" s="390"/>
      <c r="PR67" s="390"/>
      <c r="PS67" s="390"/>
      <c r="PT67" s="390"/>
      <c r="PU67" s="390"/>
      <c r="PV67" s="390"/>
      <c r="PW67" s="390"/>
      <c r="PX67" s="390"/>
      <c r="PY67" s="390"/>
      <c r="PZ67" s="390"/>
      <c r="QA67" s="390"/>
      <c r="QB67" s="390"/>
      <c r="QC67" s="390"/>
      <c r="QD67" s="390"/>
      <c r="QE67" s="390"/>
      <c r="QF67" s="390"/>
      <c r="QG67" s="390"/>
      <c r="QH67" s="390"/>
      <c r="QI67" s="390"/>
      <c r="QJ67" s="390"/>
      <c r="QK67" s="390"/>
      <c r="QL67" s="390"/>
      <c r="QM67" s="390"/>
      <c r="QN67" s="390"/>
      <c r="QO67" s="390"/>
      <c r="QP67" s="390"/>
      <c r="QQ67" s="390"/>
      <c r="QR67" s="390"/>
      <c r="QS67" s="390"/>
      <c r="QT67" s="390"/>
      <c r="QU67" s="390"/>
      <c r="QV67" s="390"/>
      <c r="QW67" s="390"/>
      <c r="QX67" s="390"/>
      <c r="QY67" s="390"/>
      <c r="QZ67" s="390"/>
      <c r="RA67" s="390"/>
      <c r="RB67" s="390"/>
      <c r="RC67" s="390"/>
      <c r="RD67" s="390"/>
      <c r="RE67" s="390"/>
      <c r="RF67" s="390"/>
      <c r="RG67" s="390"/>
      <c r="RH67" s="390"/>
      <c r="RI67" s="390"/>
      <c r="RJ67" s="390"/>
      <c r="RK67" s="390"/>
      <c r="RL67" s="390"/>
      <c r="RM67" s="390"/>
      <c r="RN67" s="390"/>
      <c r="RO67" s="390"/>
      <c r="RP67" s="390"/>
      <c r="RQ67" s="390"/>
      <c r="RR67" s="390"/>
      <c r="RS67" s="390"/>
      <c r="RT67" s="390"/>
      <c r="RU67" s="390"/>
      <c r="RV67" s="390"/>
      <c r="RW67" s="390"/>
      <c r="RX67" s="390"/>
      <c r="RY67" s="390"/>
      <c r="RZ67" s="390"/>
      <c r="SA67" s="390"/>
      <c r="SB67" s="390"/>
      <c r="SC67" s="390"/>
      <c r="SD67" s="390"/>
      <c r="SE67" s="390"/>
      <c r="SF67" s="390"/>
      <c r="SG67" s="390"/>
      <c r="SH67" s="390"/>
      <c r="SI67" s="390"/>
      <c r="SJ67" s="390"/>
      <c r="SK67" s="390"/>
      <c r="SL67" s="390"/>
      <c r="SM67" s="390"/>
      <c r="SN67" s="390"/>
      <c r="SO67" s="390"/>
      <c r="SP67" s="390"/>
      <c r="SQ67" s="390"/>
      <c r="SR67" s="390"/>
      <c r="SS67" s="390"/>
      <c r="ST67" s="390"/>
      <c r="SU67" s="390"/>
      <c r="SV67" s="390"/>
      <c r="SW67" s="390"/>
      <c r="SX67" s="390"/>
      <c r="SY67" s="390"/>
      <c r="SZ67" s="390"/>
      <c r="TA67" s="390"/>
      <c r="TB67" s="390"/>
      <c r="TC67" s="390"/>
      <c r="TD67" s="390"/>
      <c r="TE67" s="390"/>
      <c r="TF67" s="390"/>
      <c r="TG67" s="390"/>
      <c r="TH67" s="390"/>
      <c r="TI67" s="390"/>
      <c r="TJ67" s="390"/>
      <c r="TK67" s="390"/>
      <c r="TL67" s="390"/>
      <c r="TM67" s="390"/>
      <c r="TN67" s="390"/>
      <c r="TO67" s="390"/>
      <c r="TP67" s="390"/>
      <c r="TQ67" s="390"/>
      <c r="TR67" s="390"/>
      <c r="TS67" s="390"/>
      <c r="TT67" s="390"/>
      <c r="TU67" s="390"/>
      <c r="TV67" s="390"/>
      <c r="TW67" s="390"/>
      <c r="TX67" s="390"/>
      <c r="TY67" s="390"/>
      <c r="TZ67" s="390"/>
      <c r="UA67" s="390"/>
      <c r="UB67" s="390"/>
      <c r="UC67" s="390"/>
      <c r="UD67" s="390"/>
      <c r="UE67" s="390"/>
      <c r="UF67" s="390"/>
      <c r="UG67" s="390"/>
      <c r="UH67" s="390"/>
      <c r="UI67" s="390"/>
      <c r="UJ67" s="390"/>
      <c r="UK67" s="390"/>
      <c r="UL67" s="390"/>
      <c r="UM67" s="390"/>
      <c r="UN67" s="390"/>
      <c r="UO67" s="390"/>
      <c r="UP67" s="390"/>
      <c r="UQ67" s="390"/>
      <c r="UR67" s="390"/>
      <c r="US67" s="390"/>
      <c r="UT67" s="390"/>
      <c r="UU67" s="390"/>
      <c r="UV67" s="390"/>
      <c r="UW67" s="390"/>
      <c r="UX67" s="390"/>
      <c r="UY67" s="390"/>
      <c r="UZ67" s="390"/>
      <c r="VA67" s="390"/>
      <c r="VB67" s="390"/>
      <c r="VC67" s="390"/>
      <c r="VD67" s="390"/>
      <c r="VE67" s="390"/>
      <c r="VF67" s="390"/>
      <c r="VG67" s="390"/>
      <c r="VH67" s="390"/>
      <c r="VI67" s="390"/>
      <c r="VJ67" s="390"/>
      <c r="VK67" s="390"/>
      <c r="VL67" s="390"/>
      <c r="VM67" s="390"/>
      <c r="VN67" s="390"/>
      <c r="VO67" s="390"/>
      <c r="VP67" s="390"/>
      <c r="VQ67" s="390"/>
      <c r="VR67" s="390"/>
      <c r="VS67" s="390"/>
      <c r="VT67" s="390"/>
      <c r="VU67" s="390"/>
      <c r="VV67" s="390"/>
      <c r="VW67" s="390"/>
      <c r="VX67" s="390"/>
      <c r="VY67" s="390"/>
      <c r="VZ67" s="390"/>
      <c r="WA67" s="390"/>
      <c r="WB67" s="390"/>
      <c r="WC67" s="390"/>
      <c r="WD67" s="390"/>
      <c r="WE67" s="390"/>
      <c r="WF67" s="390"/>
      <c r="WG67" s="390"/>
      <c r="WH67" s="390"/>
      <c r="WI67" s="390"/>
      <c r="WJ67" s="390"/>
      <c r="WK67" s="390"/>
      <c r="WL67" s="390"/>
      <c r="WM67" s="390"/>
      <c r="WN67" s="390"/>
      <c r="WO67" s="390"/>
      <c r="WP67" s="390"/>
      <c r="WQ67" s="390"/>
      <c r="WR67" s="390"/>
      <c r="WS67" s="390"/>
      <c r="WT67" s="390"/>
      <c r="WU67" s="390"/>
      <c r="WV67" s="390"/>
      <c r="WW67" s="390"/>
      <c r="WX67" s="390"/>
      <c r="WY67" s="390"/>
      <c r="WZ67" s="390"/>
      <c r="XA67" s="390"/>
      <c r="XB67" s="390"/>
      <c r="XC67" s="390"/>
      <c r="XD67" s="390"/>
      <c r="XE67" s="390"/>
      <c r="XF67" s="390"/>
      <c r="XG67" s="389"/>
    </row>
    <row r="68" spans="1:631" s="400" customFormat="1">
      <c r="A68" s="389"/>
      <c r="B68" s="526"/>
      <c r="C68" s="829" t="s">
        <v>485</v>
      </c>
      <c r="D68" s="513">
        <v>15</v>
      </c>
      <c r="E68" s="329">
        <f t="shared" si="17"/>
        <v>1.3843898659059224</v>
      </c>
      <c r="F68" s="509" t="s">
        <v>29</v>
      </c>
      <c r="G68" s="640">
        <v>0.5</v>
      </c>
      <c r="H68" s="511">
        <v>588506</v>
      </c>
      <c r="I68" s="578">
        <v>728951.7</v>
      </c>
      <c r="J68" s="578">
        <v>728951.7</v>
      </c>
      <c r="K68" s="393">
        <f t="shared" si="5"/>
        <v>0</v>
      </c>
      <c r="L68" s="394">
        <f t="shared" si="1"/>
        <v>294253</v>
      </c>
      <c r="M68" s="853">
        <v>46852.596770127646</v>
      </c>
      <c r="N68" s="393">
        <v>72895.17</v>
      </c>
      <c r="O68" s="395">
        <f t="shared" si="6"/>
        <v>437371.01999999996</v>
      </c>
      <c r="P68" s="395">
        <f t="shared" si="2"/>
        <v>0</v>
      </c>
      <c r="Q68" s="395">
        <f t="shared" si="7"/>
        <v>364475.85</v>
      </c>
      <c r="R68" s="395"/>
      <c r="S68" s="396">
        <f t="shared" si="8"/>
        <v>484223.61677012761</v>
      </c>
      <c r="T68" s="395">
        <f t="shared" si="9"/>
        <v>411328.44677012763</v>
      </c>
      <c r="U68" s="827">
        <v>0</v>
      </c>
      <c r="V68" s="396">
        <f t="shared" si="10"/>
        <v>449187.02854371764</v>
      </c>
      <c r="W68" s="395">
        <f t="shared" si="11"/>
        <v>381566.27715225198</v>
      </c>
      <c r="X68" s="395">
        <f t="shared" si="12"/>
        <v>0</v>
      </c>
      <c r="Y68" s="397">
        <f t="shared" si="18"/>
        <v>1.2701435437722575</v>
      </c>
      <c r="Z68" s="396">
        <f t="shared" si="4"/>
        <v>373743.54818561807</v>
      </c>
      <c r="AA68" s="398">
        <f t="shared" si="15"/>
        <v>0.83204439228200699</v>
      </c>
      <c r="AB68" s="399">
        <f t="shared" si="16"/>
        <v>1.0774482118086559</v>
      </c>
      <c r="AC68" s="398">
        <v>0.77603185503054695</v>
      </c>
      <c r="AD68" s="398">
        <v>0.85363504053360162</v>
      </c>
      <c r="AE68" s="390"/>
      <c r="AF68" s="390"/>
      <c r="AG68" s="390"/>
      <c r="AH68" s="390"/>
      <c r="AI68" s="390"/>
      <c r="AJ68" s="390"/>
      <c r="AK68" s="390"/>
      <c r="AL68" s="390"/>
      <c r="AM68" s="390"/>
      <c r="AN68" s="390"/>
      <c r="AO68" s="390"/>
      <c r="AP68" s="390"/>
      <c r="AQ68" s="390"/>
      <c r="AR68" s="390"/>
      <c r="AS68" s="390"/>
      <c r="AT68" s="390"/>
      <c r="AU68" s="390"/>
      <c r="AV68" s="390"/>
      <c r="AW68" s="390"/>
      <c r="AX68" s="390"/>
      <c r="AY68" s="390"/>
      <c r="AZ68" s="390"/>
      <c r="BA68" s="390"/>
      <c r="BB68" s="390"/>
      <c r="BC68" s="390"/>
      <c r="BD68" s="390"/>
      <c r="BE68" s="390"/>
      <c r="BF68" s="390"/>
      <c r="BG68" s="390"/>
      <c r="BH68" s="390"/>
      <c r="BI68" s="390"/>
      <c r="BJ68" s="390"/>
      <c r="BK68" s="390"/>
      <c r="BL68" s="390"/>
      <c r="BM68" s="390"/>
      <c r="BN68" s="390"/>
      <c r="BO68" s="390"/>
      <c r="BP68" s="390"/>
      <c r="BQ68" s="390"/>
      <c r="BR68" s="390"/>
      <c r="BS68" s="390"/>
      <c r="BT68" s="390"/>
      <c r="BU68" s="390"/>
      <c r="BV68" s="390"/>
      <c r="BW68" s="390"/>
      <c r="BX68" s="390"/>
      <c r="BY68" s="390"/>
      <c r="BZ68" s="390"/>
      <c r="CA68" s="390"/>
      <c r="CB68" s="390"/>
      <c r="CC68" s="390"/>
      <c r="CD68" s="390"/>
      <c r="CE68" s="390"/>
      <c r="CF68" s="390"/>
      <c r="CG68" s="390"/>
      <c r="CH68" s="390"/>
      <c r="CI68" s="390"/>
      <c r="CJ68" s="390"/>
      <c r="CK68" s="390"/>
      <c r="CL68" s="390"/>
      <c r="CM68" s="390"/>
      <c r="CN68" s="390"/>
      <c r="CO68" s="390"/>
      <c r="CP68" s="390"/>
      <c r="CQ68" s="390"/>
      <c r="CR68" s="390"/>
      <c r="CS68" s="390"/>
      <c r="CT68" s="390"/>
      <c r="CU68" s="390"/>
      <c r="CV68" s="390"/>
      <c r="CW68" s="390"/>
      <c r="CX68" s="390"/>
      <c r="CY68" s="390"/>
      <c r="CZ68" s="390"/>
      <c r="DA68" s="390"/>
      <c r="DB68" s="390"/>
      <c r="DC68" s="390"/>
      <c r="DD68" s="390"/>
      <c r="DE68" s="390"/>
      <c r="DF68" s="390"/>
      <c r="DG68" s="390"/>
      <c r="DH68" s="390"/>
      <c r="DI68" s="390"/>
      <c r="DJ68" s="390"/>
      <c r="DK68" s="390"/>
      <c r="DL68" s="390"/>
      <c r="DM68" s="390"/>
      <c r="DN68" s="390"/>
      <c r="DO68" s="390"/>
      <c r="DP68" s="390"/>
      <c r="DQ68" s="390"/>
      <c r="DR68" s="390"/>
      <c r="DS68" s="390"/>
      <c r="DT68" s="390"/>
      <c r="DU68" s="390"/>
      <c r="DV68" s="390"/>
      <c r="DW68" s="390"/>
      <c r="DX68" s="390"/>
      <c r="DY68" s="390"/>
      <c r="DZ68" s="390"/>
      <c r="EA68" s="390"/>
      <c r="EB68" s="390"/>
      <c r="EC68" s="390"/>
      <c r="ED68" s="390"/>
      <c r="EE68" s="390"/>
      <c r="EF68" s="390"/>
      <c r="EG68" s="390"/>
      <c r="EH68" s="390"/>
      <c r="EI68" s="390"/>
      <c r="EJ68" s="390"/>
      <c r="EK68" s="390"/>
      <c r="EL68" s="390"/>
      <c r="EM68" s="390"/>
      <c r="EN68" s="390"/>
      <c r="EO68" s="390"/>
      <c r="EP68" s="390"/>
      <c r="EQ68" s="390"/>
      <c r="ER68" s="390"/>
      <c r="ES68" s="390"/>
      <c r="ET68" s="390"/>
      <c r="EU68" s="390"/>
      <c r="EV68" s="390"/>
      <c r="EW68" s="390"/>
      <c r="EX68" s="390"/>
      <c r="EY68" s="390"/>
      <c r="EZ68" s="390"/>
      <c r="FA68" s="390"/>
      <c r="FB68" s="390"/>
      <c r="FC68" s="390"/>
      <c r="FD68" s="390"/>
      <c r="FE68" s="390"/>
      <c r="FF68" s="390"/>
      <c r="FG68" s="390"/>
      <c r="FH68" s="390"/>
      <c r="FI68" s="390"/>
      <c r="FJ68" s="390"/>
      <c r="FK68" s="390"/>
      <c r="FL68" s="390"/>
      <c r="FM68" s="390"/>
      <c r="FN68" s="390"/>
      <c r="FO68" s="390"/>
      <c r="FP68" s="390"/>
      <c r="FQ68" s="390"/>
      <c r="FR68" s="390"/>
      <c r="FS68" s="390"/>
      <c r="FT68" s="390"/>
      <c r="FU68" s="390"/>
      <c r="FV68" s="390"/>
      <c r="FW68" s="390"/>
      <c r="FX68" s="390"/>
      <c r="FY68" s="390"/>
      <c r="FZ68" s="390"/>
      <c r="GA68" s="390"/>
      <c r="GB68" s="390"/>
      <c r="GC68" s="390"/>
      <c r="GD68" s="390"/>
      <c r="GE68" s="390"/>
      <c r="GF68" s="390"/>
      <c r="GG68" s="390"/>
      <c r="GH68" s="390"/>
      <c r="GI68" s="390"/>
      <c r="GJ68" s="390"/>
      <c r="GK68" s="390"/>
      <c r="GL68" s="390"/>
      <c r="GM68" s="390"/>
      <c r="GN68" s="390"/>
      <c r="GO68" s="390"/>
      <c r="GP68" s="390"/>
      <c r="GQ68" s="390"/>
      <c r="GR68" s="390"/>
      <c r="GS68" s="390"/>
      <c r="GT68" s="390"/>
      <c r="GU68" s="390"/>
      <c r="GV68" s="390"/>
      <c r="GW68" s="390"/>
      <c r="GX68" s="390"/>
      <c r="GY68" s="390"/>
      <c r="GZ68" s="390"/>
      <c r="HA68" s="390"/>
      <c r="HB68" s="390"/>
      <c r="HC68" s="390"/>
      <c r="HD68" s="390"/>
      <c r="HE68" s="390"/>
      <c r="HF68" s="390"/>
      <c r="HG68" s="390"/>
      <c r="HH68" s="390"/>
      <c r="HI68" s="390"/>
      <c r="HJ68" s="390"/>
      <c r="HK68" s="390"/>
      <c r="HL68" s="390"/>
      <c r="HM68" s="390"/>
      <c r="HN68" s="390"/>
      <c r="HO68" s="390"/>
      <c r="HP68" s="390"/>
      <c r="HQ68" s="390"/>
      <c r="HR68" s="390"/>
      <c r="HS68" s="390"/>
      <c r="HT68" s="390"/>
      <c r="HU68" s="390"/>
      <c r="HV68" s="390"/>
      <c r="HW68" s="390"/>
      <c r="HX68" s="390"/>
      <c r="HY68" s="390"/>
      <c r="HZ68" s="390"/>
      <c r="IA68" s="390"/>
      <c r="IB68" s="390"/>
      <c r="IC68" s="390"/>
      <c r="ID68" s="390"/>
      <c r="IE68" s="390"/>
      <c r="IF68" s="390"/>
      <c r="IG68" s="390"/>
      <c r="IH68" s="390"/>
      <c r="II68" s="390"/>
      <c r="IJ68" s="390"/>
      <c r="IK68" s="390"/>
      <c r="IL68" s="390"/>
      <c r="IM68" s="390"/>
      <c r="IN68" s="390"/>
      <c r="IO68" s="390"/>
      <c r="IP68" s="390"/>
      <c r="IQ68" s="390"/>
      <c r="IR68" s="390"/>
      <c r="IS68" s="390"/>
      <c r="IT68" s="390"/>
      <c r="IU68" s="390"/>
      <c r="IV68" s="390"/>
      <c r="IW68" s="390"/>
      <c r="IX68" s="390"/>
      <c r="IY68" s="390"/>
      <c r="IZ68" s="390"/>
      <c r="JA68" s="390"/>
      <c r="JB68" s="390"/>
      <c r="JC68" s="390"/>
      <c r="JD68" s="390"/>
      <c r="JE68" s="390"/>
      <c r="JF68" s="390"/>
      <c r="JG68" s="390"/>
      <c r="JH68" s="390"/>
      <c r="JI68" s="390"/>
      <c r="JJ68" s="390"/>
      <c r="JK68" s="390"/>
      <c r="JL68" s="390"/>
      <c r="JM68" s="390"/>
      <c r="JN68" s="390"/>
      <c r="JO68" s="390"/>
      <c r="JP68" s="390"/>
      <c r="JQ68" s="390"/>
      <c r="JR68" s="390"/>
      <c r="JS68" s="390"/>
      <c r="JT68" s="390"/>
      <c r="JU68" s="390"/>
      <c r="JV68" s="390"/>
      <c r="JW68" s="390"/>
      <c r="JX68" s="390"/>
      <c r="JY68" s="390"/>
      <c r="JZ68" s="390"/>
      <c r="KA68" s="390"/>
      <c r="KB68" s="390"/>
      <c r="KC68" s="390"/>
      <c r="KD68" s="390"/>
      <c r="KE68" s="390"/>
      <c r="KF68" s="390"/>
      <c r="KG68" s="390"/>
      <c r="KH68" s="390"/>
      <c r="KI68" s="390"/>
      <c r="KJ68" s="390"/>
      <c r="KK68" s="390"/>
      <c r="KL68" s="390"/>
      <c r="KM68" s="390"/>
      <c r="KN68" s="390"/>
      <c r="KO68" s="390"/>
      <c r="KP68" s="390"/>
      <c r="KQ68" s="390"/>
      <c r="KR68" s="390"/>
      <c r="KS68" s="390"/>
      <c r="KT68" s="390"/>
      <c r="KU68" s="390"/>
      <c r="KV68" s="390"/>
      <c r="KW68" s="390"/>
      <c r="KX68" s="390"/>
      <c r="KY68" s="390"/>
      <c r="KZ68" s="390"/>
      <c r="LA68" s="390"/>
      <c r="LB68" s="390"/>
      <c r="LC68" s="390"/>
      <c r="LD68" s="390"/>
      <c r="LE68" s="390"/>
      <c r="LF68" s="390"/>
      <c r="LG68" s="390"/>
      <c r="LH68" s="390"/>
      <c r="LI68" s="390"/>
      <c r="LJ68" s="390"/>
      <c r="LK68" s="390"/>
      <c r="LL68" s="390"/>
      <c r="LM68" s="390"/>
      <c r="LN68" s="390"/>
      <c r="LO68" s="390"/>
      <c r="LP68" s="390"/>
      <c r="LQ68" s="390"/>
      <c r="LR68" s="390"/>
      <c r="LS68" s="390"/>
      <c r="LT68" s="390"/>
      <c r="LU68" s="390"/>
      <c r="LV68" s="390"/>
      <c r="LW68" s="390"/>
      <c r="LX68" s="390"/>
      <c r="LY68" s="390"/>
      <c r="LZ68" s="390"/>
      <c r="MA68" s="390"/>
      <c r="MB68" s="390"/>
      <c r="MC68" s="390"/>
      <c r="MD68" s="390"/>
      <c r="ME68" s="390"/>
      <c r="MF68" s="390"/>
      <c r="MG68" s="390"/>
      <c r="MH68" s="390"/>
      <c r="MI68" s="390"/>
      <c r="MJ68" s="390"/>
      <c r="MK68" s="390"/>
      <c r="ML68" s="390"/>
      <c r="MM68" s="390"/>
      <c r="MN68" s="390"/>
      <c r="MO68" s="390"/>
      <c r="MP68" s="390"/>
      <c r="MQ68" s="390"/>
      <c r="MR68" s="390"/>
      <c r="MS68" s="390"/>
      <c r="MT68" s="390"/>
      <c r="MU68" s="390"/>
      <c r="MV68" s="390"/>
      <c r="MW68" s="390"/>
      <c r="MX68" s="390"/>
      <c r="MY68" s="390"/>
      <c r="MZ68" s="390"/>
      <c r="NA68" s="390"/>
      <c r="NB68" s="390"/>
      <c r="NC68" s="390"/>
      <c r="ND68" s="390"/>
      <c r="NE68" s="390"/>
      <c r="NF68" s="390"/>
      <c r="NG68" s="390"/>
      <c r="NH68" s="390"/>
      <c r="NI68" s="390"/>
      <c r="NJ68" s="390"/>
      <c r="NK68" s="390"/>
      <c r="NL68" s="390"/>
      <c r="NM68" s="390"/>
      <c r="NN68" s="390"/>
      <c r="NO68" s="390"/>
      <c r="NP68" s="390"/>
      <c r="NQ68" s="390"/>
      <c r="NR68" s="390"/>
      <c r="NS68" s="390"/>
      <c r="NT68" s="390"/>
      <c r="NU68" s="390"/>
      <c r="NV68" s="390"/>
      <c r="NW68" s="390"/>
      <c r="NX68" s="390"/>
      <c r="NY68" s="390"/>
      <c r="NZ68" s="390"/>
      <c r="OA68" s="390"/>
      <c r="OB68" s="390"/>
      <c r="OC68" s="390"/>
      <c r="OD68" s="390"/>
      <c r="OE68" s="390"/>
      <c r="OF68" s="390"/>
      <c r="OG68" s="390"/>
      <c r="OH68" s="390"/>
      <c r="OI68" s="390"/>
      <c r="OJ68" s="390"/>
      <c r="OK68" s="390"/>
      <c r="OL68" s="390"/>
      <c r="OM68" s="390"/>
      <c r="ON68" s="390"/>
      <c r="OO68" s="390"/>
      <c r="OP68" s="390"/>
      <c r="OQ68" s="390"/>
      <c r="OR68" s="390"/>
      <c r="OS68" s="390"/>
      <c r="OT68" s="390"/>
      <c r="OU68" s="390"/>
      <c r="OV68" s="390"/>
      <c r="OW68" s="390"/>
      <c r="OX68" s="390"/>
      <c r="OY68" s="390"/>
      <c r="OZ68" s="390"/>
      <c r="PA68" s="390"/>
      <c r="PB68" s="390"/>
      <c r="PC68" s="390"/>
      <c r="PD68" s="390"/>
      <c r="PE68" s="390"/>
      <c r="PF68" s="390"/>
      <c r="PG68" s="390"/>
      <c r="PH68" s="390"/>
      <c r="PI68" s="390"/>
      <c r="PJ68" s="390"/>
      <c r="PK68" s="390"/>
      <c r="PL68" s="390"/>
      <c r="PM68" s="390"/>
      <c r="PN68" s="390"/>
      <c r="PO68" s="390"/>
      <c r="PP68" s="390"/>
      <c r="PQ68" s="390"/>
      <c r="PR68" s="390"/>
      <c r="PS68" s="390"/>
      <c r="PT68" s="390"/>
      <c r="PU68" s="390"/>
      <c r="PV68" s="390"/>
      <c r="PW68" s="390"/>
      <c r="PX68" s="390"/>
      <c r="PY68" s="390"/>
      <c r="PZ68" s="390"/>
      <c r="QA68" s="390"/>
      <c r="QB68" s="390"/>
      <c r="QC68" s="390"/>
      <c r="QD68" s="390"/>
      <c r="QE68" s="390"/>
      <c r="QF68" s="390"/>
      <c r="QG68" s="390"/>
      <c r="QH68" s="390"/>
      <c r="QI68" s="390"/>
      <c r="QJ68" s="390"/>
      <c r="QK68" s="390"/>
      <c r="QL68" s="390"/>
      <c r="QM68" s="390"/>
      <c r="QN68" s="390"/>
      <c r="QO68" s="390"/>
      <c r="QP68" s="390"/>
      <c r="QQ68" s="390"/>
      <c r="QR68" s="390"/>
      <c r="QS68" s="390"/>
      <c r="QT68" s="390"/>
      <c r="QU68" s="390"/>
      <c r="QV68" s="390"/>
      <c r="QW68" s="390"/>
      <c r="QX68" s="390"/>
      <c r="QY68" s="390"/>
      <c r="QZ68" s="390"/>
      <c r="RA68" s="390"/>
      <c r="RB68" s="390"/>
      <c r="RC68" s="390"/>
      <c r="RD68" s="390"/>
      <c r="RE68" s="390"/>
      <c r="RF68" s="390"/>
      <c r="RG68" s="390"/>
      <c r="RH68" s="390"/>
      <c r="RI68" s="390"/>
      <c r="RJ68" s="390"/>
      <c r="RK68" s="390"/>
      <c r="RL68" s="390"/>
      <c r="RM68" s="390"/>
      <c r="RN68" s="390"/>
      <c r="RO68" s="390"/>
      <c r="RP68" s="390"/>
      <c r="RQ68" s="390"/>
      <c r="RR68" s="390"/>
      <c r="RS68" s="390"/>
      <c r="RT68" s="390"/>
      <c r="RU68" s="390"/>
      <c r="RV68" s="390"/>
      <c r="RW68" s="390"/>
      <c r="RX68" s="390"/>
      <c r="RY68" s="390"/>
      <c r="RZ68" s="390"/>
      <c r="SA68" s="390"/>
      <c r="SB68" s="390"/>
      <c r="SC68" s="390"/>
      <c r="SD68" s="390"/>
      <c r="SE68" s="390"/>
      <c r="SF68" s="390"/>
      <c r="SG68" s="390"/>
      <c r="SH68" s="390"/>
      <c r="SI68" s="390"/>
      <c r="SJ68" s="390"/>
      <c r="SK68" s="390"/>
      <c r="SL68" s="390"/>
      <c r="SM68" s="390"/>
      <c r="SN68" s="390"/>
      <c r="SO68" s="390"/>
      <c r="SP68" s="390"/>
      <c r="SQ68" s="390"/>
      <c r="SR68" s="390"/>
      <c r="SS68" s="390"/>
      <c r="ST68" s="390"/>
      <c r="SU68" s="390"/>
      <c r="SV68" s="390"/>
      <c r="SW68" s="390"/>
      <c r="SX68" s="390"/>
      <c r="SY68" s="390"/>
      <c r="SZ68" s="390"/>
      <c r="TA68" s="390"/>
      <c r="TB68" s="390"/>
      <c r="TC68" s="390"/>
      <c r="TD68" s="390"/>
      <c r="TE68" s="390"/>
      <c r="TF68" s="390"/>
      <c r="TG68" s="390"/>
      <c r="TH68" s="390"/>
      <c r="TI68" s="390"/>
      <c r="TJ68" s="390"/>
      <c r="TK68" s="390"/>
      <c r="TL68" s="390"/>
      <c r="TM68" s="390"/>
      <c r="TN68" s="390"/>
      <c r="TO68" s="390"/>
      <c r="TP68" s="390"/>
      <c r="TQ68" s="390"/>
      <c r="TR68" s="390"/>
      <c r="TS68" s="390"/>
      <c r="TT68" s="390"/>
      <c r="TU68" s="390"/>
      <c r="TV68" s="390"/>
      <c r="TW68" s="390"/>
      <c r="TX68" s="390"/>
      <c r="TY68" s="390"/>
      <c r="TZ68" s="390"/>
      <c r="UA68" s="390"/>
      <c r="UB68" s="390"/>
      <c r="UC68" s="390"/>
      <c r="UD68" s="390"/>
      <c r="UE68" s="390"/>
      <c r="UF68" s="390"/>
      <c r="UG68" s="390"/>
      <c r="UH68" s="390"/>
      <c r="UI68" s="390"/>
      <c r="UJ68" s="390"/>
      <c r="UK68" s="390"/>
      <c r="UL68" s="390"/>
      <c r="UM68" s="390"/>
      <c r="UN68" s="390"/>
      <c r="UO68" s="390"/>
      <c r="UP68" s="390"/>
      <c r="UQ68" s="390"/>
      <c r="UR68" s="390"/>
      <c r="US68" s="390"/>
      <c r="UT68" s="390"/>
      <c r="UU68" s="390"/>
      <c r="UV68" s="390"/>
      <c r="UW68" s="390"/>
      <c r="UX68" s="390"/>
      <c r="UY68" s="390"/>
      <c r="UZ68" s="390"/>
      <c r="VA68" s="390"/>
      <c r="VB68" s="390"/>
      <c r="VC68" s="390"/>
      <c r="VD68" s="390"/>
      <c r="VE68" s="390"/>
      <c r="VF68" s="390"/>
      <c r="VG68" s="390"/>
      <c r="VH68" s="390"/>
      <c r="VI68" s="390"/>
      <c r="VJ68" s="390"/>
      <c r="VK68" s="390"/>
      <c r="VL68" s="390"/>
      <c r="VM68" s="390"/>
      <c r="VN68" s="390"/>
      <c r="VO68" s="390"/>
      <c r="VP68" s="390"/>
      <c r="VQ68" s="390"/>
      <c r="VR68" s="390"/>
      <c r="VS68" s="390"/>
      <c r="VT68" s="390"/>
      <c r="VU68" s="390"/>
      <c r="VV68" s="390"/>
      <c r="VW68" s="390"/>
      <c r="VX68" s="390"/>
      <c r="VY68" s="390"/>
      <c r="VZ68" s="390"/>
      <c r="WA68" s="390"/>
      <c r="WB68" s="390"/>
      <c r="WC68" s="390"/>
      <c r="WD68" s="390"/>
      <c r="WE68" s="390"/>
      <c r="WF68" s="390"/>
      <c r="WG68" s="390"/>
      <c r="WH68" s="390"/>
      <c r="WI68" s="390"/>
      <c r="WJ68" s="390"/>
      <c r="WK68" s="390"/>
      <c r="WL68" s="390"/>
      <c r="WM68" s="390"/>
      <c r="WN68" s="390"/>
      <c r="WO68" s="390"/>
      <c r="WP68" s="390"/>
      <c r="WQ68" s="390"/>
      <c r="WR68" s="390"/>
      <c r="WS68" s="390"/>
      <c r="WT68" s="390"/>
      <c r="WU68" s="390"/>
      <c r="WV68" s="390"/>
      <c r="WW68" s="390"/>
      <c r="WX68" s="390"/>
      <c r="WY68" s="390"/>
      <c r="WZ68" s="390"/>
      <c r="XA68" s="390"/>
      <c r="XB68" s="390"/>
      <c r="XC68" s="390"/>
      <c r="XD68" s="390"/>
      <c r="XE68" s="390"/>
      <c r="XF68" s="390"/>
      <c r="XG68" s="389"/>
    </row>
    <row r="69" spans="1:631" s="400" customFormat="1">
      <c r="A69" s="389"/>
      <c r="B69" s="526"/>
      <c r="C69" s="829" t="s">
        <v>486</v>
      </c>
      <c r="D69" s="513">
        <v>15</v>
      </c>
      <c r="E69" s="329">
        <f t="shared" ref="E69:E100" si="19">(L69/$L$103)*D69</f>
        <v>0.31501805442399095</v>
      </c>
      <c r="F69" s="509" t="s">
        <v>402</v>
      </c>
      <c r="G69" s="640">
        <v>0.3</v>
      </c>
      <c r="H69" s="511">
        <v>223191</v>
      </c>
      <c r="I69" s="578">
        <v>66000</v>
      </c>
      <c r="J69" s="578">
        <v>66000</v>
      </c>
      <c r="K69" s="393">
        <f t="shared" si="5"/>
        <v>0</v>
      </c>
      <c r="L69" s="394">
        <f t="shared" ref="L69:L102" si="20">H69*G69</f>
        <v>66957.3</v>
      </c>
      <c r="M69" s="853">
        <v>2545.2479664936027</v>
      </c>
      <c r="N69" s="393">
        <v>3960</v>
      </c>
      <c r="O69" s="395">
        <f t="shared" si="6"/>
        <v>23760</v>
      </c>
      <c r="P69" s="395">
        <f t="shared" ref="P69:P102" si="21">K69*G69</f>
        <v>0</v>
      </c>
      <c r="Q69" s="395">
        <f t="shared" si="7"/>
        <v>19800</v>
      </c>
      <c r="R69" s="395"/>
      <c r="S69" s="396">
        <f t="shared" si="8"/>
        <v>26305.247966493604</v>
      </c>
      <c r="T69" s="395">
        <f t="shared" si="9"/>
        <v>22345.247966493604</v>
      </c>
      <c r="U69" s="827">
        <v>0</v>
      </c>
      <c r="V69" s="396">
        <f t="shared" si="10"/>
        <v>24401.899783389243</v>
      </c>
      <c r="W69" s="395">
        <f t="shared" si="11"/>
        <v>20728.430395634139</v>
      </c>
      <c r="X69" s="395">
        <f t="shared" si="12"/>
        <v>0</v>
      </c>
      <c r="Y69" s="397">
        <f t="shared" ref="Y69:Y102" si="22">IF(L69=0,0,(HLOOKUP(F69,ElecACWithoutCC,D69+1,FALSE)))</f>
        <v>0.8104091827765425</v>
      </c>
      <c r="Z69" s="396">
        <f t="shared" ref="Z69:Z102" si="23">Y69*L69</f>
        <v>54262.810773923789</v>
      </c>
      <c r="AA69" s="398">
        <f t="shared" si="15"/>
        <v>2.2237125492524701</v>
      </c>
      <c r="AB69" s="399">
        <f t="shared" si="16"/>
        <v>2.8795760562694608</v>
      </c>
      <c r="AC69" s="398">
        <v>2.0128470455641883</v>
      </c>
      <c r="AD69" s="398">
        <v>2.214131750120607</v>
      </c>
      <c r="AE69" s="390"/>
      <c r="AF69" s="390"/>
      <c r="AG69" s="390"/>
      <c r="AH69" s="390"/>
      <c r="AI69" s="390"/>
      <c r="AJ69" s="390"/>
      <c r="AK69" s="390"/>
      <c r="AL69" s="390"/>
      <c r="AM69" s="390"/>
      <c r="AN69" s="390"/>
      <c r="AO69" s="390"/>
      <c r="AP69" s="390"/>
      <c r="AQ69" s="390"/>
      <c r="AR69" s="390"/>
      <c r="AS69" s="390"/>
      <c r="AT69" s="390"/>
      <c r="AU69" s="390"/>
      <c r="AV69" s="390"/>
      <c r="AW69" s="390"/>
      <c r="AX69" s="390"/>
      <c r="AY69" s="390"/>
      <c r="AZ69" s="390"/>
      <c r="BA69" s="390"/>
      <c r="BB69" s="390"/>
      <c r="BC69" s="390"/>
      <c r="BD69" s="390"/>
      <c r="BE69" s="390"/>
      <c r="BF69" s="390"/>
      <c r="BG69" s="390"/>
      <c r="BH69" s="390"/>
      <c r="BI69" s="390"/>
      <c r="BJ69" s="390"/>
      <c r="BK69" s="390"/>
      <c r="BL69" s="390"/>
      <c r="BM69" s="390"/>
      <c r="BN69" s="390"/>
      <c r="BO69" s="390"/>
      <c r="BP69" s="390"/>
      <c r="BQ69" s="390"/>
      <c r="BR69" s="390"/>
      <c r="BS69" s="390"/>
      <c r="BT69" s="390"/>
      <c r="BU69" s="390"/>
      <c r="BV69" s="390"/>
      <c r="BW69" s="390"/>
      <c r="BX69" s="390"/>
      <c r="BY69" s="390"/>
      <c r="BZ69" s="390"/>
      <c r="CA69" s="390"/>
      <c r="CB69" s="390"/>
      <c r="CC69" s="390"/>
      <c r="CD69" s="390"/>
      <c r="CE69" s="390"/>
      <c r="CF69" s="390"/>
      <c r="CG69" s="390"/>
      <c r="CH69" s="390"/>
      <c r="CI69" s="390"/>
      <c r="CJ69" s="390"/>
      <c r="CK69" s="390"/>
      <c r="CL69" s="390"/>
      <c r="CM69" s="390"/>
      <c r="CN69" s="390"/>
      <c r="CO69" s="390"/>
      <c r="CP69" s="390"/>
      <c r="CQ69" s="390"/>
      <c r="CR69" s="390"/>
      <c r="CS69" s="390"/>
      <c r="CT69" s="390"/>
      <c r="CU69" s="390"/>
      <c r="CV69" s="390"/>
      <c r="CW69" s="390"/>
      <c r="CX69" s="390"/>
      <c r="CY69" s="390"/>
      <c r="CZ69" s="390"/>
      <c r="DA69" s="390"/>
      <c r="DB69" s="390"/>
      <c r="DC69" s="390"/>
      <c r="DD69" s="390"/>
      <c r="DE69" s="390"/>
      <c r="DF69" s="390"/>
      <c r="DG69" s="390"/>
      <c r="DH69" s="390"/>
      <c r="DI69" s="390"/>
      <c r="DJ69" s="390"/>
      <c r="DK69" s="390"/>
      <c r="DL69" s="390"/>
      <c r="DM69" s="390"/>
      <c r="DN69" s="390"/>
      <c r="DO69" s="390"/>
      <c r="DP69" s="390"/>
      <c r="DQ69" s="390"/>
      <c r="DR69" s="390"/>
      <c r="DS69" s="390"/>
      <c r="DT69" s="390"/>
      <c r="DU69" s="390"/>
      <c r="DV69" s="390"/>
      <c r="DW69" s="390"/>
      <c r="DX69" s="390"/>
      <c r="DY69" s="390"/>
      <c r="DZ69" s="390"/>
      <c r="EA69" s="390"/>
      <c r="EB69" s="390"/>
      <c r="EC69" s="390"/>
      <c r="ED69" s="390"/>
      <c r="EE69" s="390"/>
      <c r="EF69" s="390"/>
      <c r="EG69" s="390"/>
      <c r="EH69" s="390"/>
      <c r="EI69" s="390"/>
      <c r="EJ69" s="390"/>
      <c r="EK69" s="390"/>
      <c r="EL69" s="390"/>
      <c r="EM69" s="390"/>
      <c r="EN69" s="390"/>
      <c r="EO69" s="390"/>
      <c r="EP69" s="390"/>
      <c r="EQ69" s="390"/>
      <c r="ER69" s="390"/>
      <c r="ES69" s="390"/>
      <c r="ET69" s="390"/>
      <c r="EU69" s="390"/>
      <c r="EV69" s="390"/>
      <c r="EW69" s="390"/>
      <c r="EX69" s="390"/>
      <c r="EY69" s="390"/>
      <c r="EZ69" s="390"/>
      <c r="FA69" s="390"/>
      <c r="FB69" s="390"/>
      <c r="FC69" s="390"/>
      <c r="FD69" s="390"/>
      <c r="FE69" s="390"/>
      <c r="FF69" s="390"/>
      <c r="FG69" s="390"/>
      <c r="FH69" s="390"/>
      <c r="FI69" s="390"/>
      <c r="FJ69" s="390"/>
      <c r="FK69" s="390"/>
      <c r="FL69" s="390"/>
      <c r="FM69" s="390"/>
      <c r="FN69" s="390"/>
      <c r="FO69" s="390"/>
      <c r="FP69" s="390"/>
      <c r="FQ69" s="390"/>
      <c r="FR69" s="390"/>
      <c r="FS69" s="390"/>
      <c r="FT69" s="390"/>
      <c r="FU69" s="390"/>
      <c r="FV69" s="390"/>
      <c r="FW69" s="390"/>
      <c r="FX69" s="390"/>
      <c r="FY69" s="390"/>
      <c r="FZ69" s="390"/>
      <c r="GA69" s="390"/>
      <c r="GB69" s="390"/>
      <c r="GC69" s="390"/>
      <c r="GD69" s="390"/>
      <c r="GE69" s="390"/>
      <c r="GF69" s="390"/>
      <c r="GG69" s="390"/>
      <c r="GH69" s="390"/>
      <c r="GI69" s="390"/>
      <c r="GJ69" s="390"/>
      <c r="GK69" s="390"/>
      <c r="GL69" s="390"/>
      <c r="GM69" s="390"/>
      <c r="GN69" s="390"/>
      <c r="GO69" s="390"/>
      <c r="GP69" s="390"/>
      <c r="GQ69" s="390"/>
      <c r="GR69" s="390"/>
      <c r="GS69" s="390"/>
      <c r="GT69" s="390"/>
      <c r="GU69" s="390"/>
      <c r="GV69" s="390"/>
      <c r="GW69" s="390"/>
      <c r="GX69" s="390"/>
      <c r="GY69" s="390"/>
      <c r="GZ69" s="390"/>
      <c r="HA69" s="390"/>
      <c r="HB69" s="390"/>
      <c r="HC69" s="390"/>
      <c r="HD69" s="390"/>
      <c r="HE69" s="390"/>
      <c r="HF69" s="390"/>
      <c r="HG69" s="390"/>
      <c r="HH69" s="390"/>
      <c r="HI69" s="390"/>
      <c r="HJ69" s="390"/>
      <c r="HK69" s="390"/>
      <c r="HL69" s="390"/>
      <c r="HM69" s="390"/>
      <c r="HN69" s="390"/>
      <c r="HO69" s="390"/>
      <c r="HP69" s="390"/>
      <c r="HQ69" s="390"/>
      <c r="HR69" s="390"/>
      <c r="HS69" s="390"/>
      <c r="HT69" s="390"/>
      <c r="HU69" s="390"/>
      <c r="HV69" s="390"/>
      <c r="HW69" s="390"/>
      <c r="HX69" s="390"/>
      <c r="HY69" s="390"/>
      <c r="HZ69" s="390"/>
      <c r="IA69" s="390"/>
      <c r="IB69" s="390"/>
      <c r="IC69" s="390"/>
      <c r="ID69" s="390"/>
      <c r="IE69" s="390"/>
      <c r="IF69" s="390"/>
      <c r="IG69" s="390"/>
      <c r="IH69" s="390"/>
      <c r="II69" s="390"/>
      <c r="IJ69" s="390"/>
      <c r="IK69" s="390"/>
      <c r="IL69" s="390"/>
      <c r="IM69" s="390"/>
      <c r="IN69" s="390"/>
      <c r="IO69" s="390"/>
      <c r="IP69" s="390"/>
      <c r="IQ69" s="390"/>
      <c r="IR69" s="390"/>
      <c r="IS69" s="390"/>
      <c r="IT69" s="390"/>
      <c r="IU69" s="390"/>
      <c r="IV69" s="390"/>
      <c r="IW69" s="390"/>
      <c r="IX69" s="390"/>
      <c r="IY69" s="390"/>
      <c r="IZ69" s="390"/>
      <c r="JA69" s="390"/>
      <c r="JB69" s="390"/>
      <c r="JC69" s="390"/>
      <c r="JD69" s="390"/>
      <c r="JE69" s="390"/>
      <c r="JF69" s="390"/>
      <c r="JG69" s="390"/>
      <c r="JH69" s="390"/>
      <c r="JI69" s="390"/>
      <c r="JJ69" s="390"/>
      <c r="JK69" s="390"/>
      <c r="JL69" s="390"/>
      <c r="JM69" s="390"/>
      <c r="JN69" s="390"/>
      <c r="JO69" s="390"/>
      <c r="JP69" s="390"/>
      <c r="JQ69" s="390"/>
      <c r="JR69" s="390"/>
      <c r="JS69" s="390"/>
      <c r="JT69" s="390"/>
      <c r="JU69" s="390"/>
      <c r="JV69" s="390"/>
      <c r="JW69" s="390"/>
      <c r="JX69" s="390"/>
      <c r="JY69" s="390"/>
      <c r="JZ69" s="390"/>
      <c r="KA69" s="390"/>
      <c r="KB69" s="390"/>
      <c r="KC69" s="390"/>
      <c r="KD69" s="390"/>
      <c r="KE69" s="390"/>
      <c r="KF69" s="390"/>
      <c r="KG69" s="390"/>
      <c r="KH69" s="390"/>
      <c r="KI69" s="390"/>
      <c r="KJ69" s="390"/>
      <c r="KK69" s="390"/>
      <c r="KL69" s="390"/>
      <c r="KM69" s="390"/>
      <c r="KN69" s="390"/>
      <c r="KO69" s="390"/>
      <c r="KP69" s="390"/>
      <c r="KQ69" s="390"/>
      <c r="KR69" s="390"/>
      <c r="KS69" s="390"/>
      <c r="KT69" s="390"/>
      <c r="KU69" s="390"/>
      <c r="KV69" s="390"/>
      <c r="KW69" s="390"/>
      <c r="KX69" s="390"/>
      <c r="KY69" s="390"/>
      <c r="KZ69" s="390"/>
      <c r="LA69" s="390"/>
      <c r="LB69" s="390"/>
      <c r="LC69" s="390"/>
      <c r="LD69" s="390"/>
      <c r="LE69" s="390"/>
      <c r="LF69" s="390"/>
      <c r="LG69" s="390"/>
      <c r="LH69" s="390"/>
      <c r="LI69" s="390"/>
      <c r="LJ69" s="390"/>
      <c r="LK69" s="390"/>
      <c r="LL69" s="390"/>
      <c r="LM69" s="390"/>
      <c r="LN69" s="390"/>
      <c r="LO69" s="390"/>
      <c r="LP69" s="390"/>
      <c r="LQ69" s="390"/>
      <c r="LR69" s="390"/>
      <c r="LS69" s="390"/>
      <c r="LT69" s="390"/>
      <c r="LU69" s="390"/>
      <c r="LV69" s="390"/>
      <c r="LW69" s="390"/>
      <c r="LX69" s="390"/>
      <c r="LY69" s="390"/>
      <c r="LZ69" s="390"/>
      <c r="MA69" s="390"/>
      <c r="MB69" s="390"/>
      <c r="MC69" s="390"/>
      <c r="MD69" s="390"/>
      <c r="ME69" s="390"/>
      <c r="MF69" s="390"/>
      <c r="MG69" s="390"/>
      <c r="MH69" s="390"/>
      <c r="MI69" s="390"/>
      <c r="MJ69" s="390"/>
      <c r="MK69" s="390"/>
      <c r="ML69" s="390"/>
      <c r="MM69" s="390"/>
      <c r="MN69" s="390"/>
      <c r="MO69" s="390"/>
      <c r="MP69" s="390"/>
      <c r="MQ69" s="390"/>
      <c r="MR69" s="390"/>
      <c r="MS69" s="390"/>
      <c r="MT69" s="390"/>
      <c r="MU69" s="390"/>
      <c r="MV69" s="390"/>
      <c r="MW69" s="390"/>
      <c r="MX69" s="390"/>
      <c r="MY69" s="390"/>
      <c r="MZ69" s="390"/>
      <c r="NA69" s="390"/>
      <c r="NB69" s="390"/>
      <c r="NC69" s="390"/>
      <c r="ND69" s="390"/>
      <c r="NE69" s="390"/>
      <c r="NF69" s="390"/>
      <c r="NG69" s="390"/>
      <c r="NH69" s="390"/>
      <c r="NI69" s="390"/>
      <c r="NJ69" s="390"/>
      <c r="NK69" s="390"/>
      <c r="NL69" s="390"/>
      <c r="NM69" s="390"/>
      <c r="NN69" s="390"/>
      <c r="NO69" s="390"/>
      <c r="NP69" s="390"/>
      <c r="NQ69" s="390"/>
      <c r="NR69" s="390"/>
      <c r="NS69" s="390"/>
      <c r="NT69" s="390"/>
      <c r="NU69" s="390"/>
      <c r="NV69" s="390"/>
      <c r="NW69" s="390"/>
      <c r="NX69" s="390"/>
      <c r="NY69" s="390"/>
      <c r="NZ69" s="390"/>
      <c r="OA69" s="390"/>
      <c r="OB69" s="390"/>
      <c r="OC69" s="390"/>
      <c r="OD69" s="390"/>
      <c r="OE69" s="390"/>
      <c r="OF69" s="390"/>
      <c r="OG69" s="390"/>
      <c r="OH69" s="390"/>
      <c r="OI69" s="390"/>
      <c r="OJ69" s="390"/>
      <c r="OK69" s="390"/>
      <c r="OL69" s="390"/>
      <c r="OM69" s="390"/>
      <c r="ON69" s="390"/>
      <c r="OO69" s="390"/>
      <c r="OP69" s="390"/>
      <c r="OQ69" s="390"/>
      <c r="OR69" s="390"/>
      <c r="OS69" s="390"/>
      <c r="OT69" s="390"/>
      <c r="OU69" s="390"/>
      <c r="OV69" s="390"/>
      <c r="OW69" s="390"/>
      <c r="OX69" s="390"/>
      <c r="OY69" s="390"/>
      <c r="OZ69" s="390"/>
      <c r="PA69" s="390"/>
      <c r="PB69" s="390"/>
      <c r="PC69" s="390"/>
      <c r="PD69" s="390"/>
      <c r="PE69" s="390"/>
      <c r="PF69" s="390"/>
      <c r="PG69" s="390"/>
      <c r="PH69" s="390"/>
      <c r="PI69" s="390"/>
      <c r="PJ69" s="390"/>
      <c r="PK69" s="390"/>
      <c r="PL69" s="390"/>
      <c r="PM69" s="390"/>
      <c r="PN69" s="390"/>
      <c r="PO69" s="390"/>
      <c r="PP69" s="390"/>
      <c r="PQ69" s="390"/>
      <c r="PR69" s="390"/>
      <c r="PS69" s="390"/>
      <c r="PT69" s="390"/>
      <c r="PU69" s="390"/>
      <c r="PV69" s="390"/>
      <c r="PW69" s="390"/>
      <c r="PX69" s="390"/>
      <c r="PY69" s="390"/>
      <c r="PZ69" s="390"/>
      <c r="QA69" s="390"/>
      <c r="QB69" s="390"/>
      <c r="QC69" s="390"/>
      <c r="QD69" s="390"/>
      <c r="QE69" s="390"/>
      <c r="QF69" s="390"/>
      <c r="QG69" s="390"/>
      <c r="QH69" s="390"/>
      <c r="QI69" s="390"/>
      <c r="QJ69" s="390"/>
      <c r="QK69" s="390"/>
      <c r="QL69" s="390"/>
      <c r="QM69" s="390"/>
      <c r="QN69" s="390"/>
      <c r="QO69" s="390"/>
      <c r="QP69" s="390"/>
      <c r="QQ69" s="390"/>
      <c r="QR69" s="390"/>
      <c r="QS69" s="390"/>
      <c r="QT69" s="390"/>
      <c r="QU69" s="390"/>
      <c r="QV69" s="390"/>
      <c r="QW69" s="390"/>
      <c r="QX69" s="390"/>
      <c r="QY69" s="390"/>
      <c r="QZ69" s="390"/>
      <c r="RA69" s="390"/>
      <c r="RB69" s="390"/>
      <c r="RC69" s="390"/>
      <c r="RD69" s="390"/>
      <c r="RE69" s="390"/>
      <c r="RF69" s="390"/>
      <c r="RG69" s="390"/>
      <c r="RH69" s="390"/>
      <c r="RI69" s="390"/>
      <c r="RJ69" s="390"/>
      <c r="RK69" s="390"/>
      <c r="RL69" s="390"/>
      <c r="RM69" s="390"/>
      <c r="RN69" s="390"/>
      <c r="RO69" s="390"/>
      <c r="RP69" s="390"/>
      <c r="RQ69" s="390"/>
      <c r="RR69" s="390"/>
      <c r="RS69" s="390"/>
      <c r="RT69" s="390"/>
      <c r="RU69" s="390"/>
      <c r="RV69" s="390"/>
      <c r="RW69" s="390"/>
      <c r="RX69" s="390"/>
      <c r="RY69" s="390"/>
      <c r="RZ69" s="390"/>
      <c r="SA69" s="390"/>
      <c r="SB69" s="390"/>
      <c r="SC69" s="390"/>
      <c r="SD69" s="390"/>
      <c r="SE69" s="390"/>
      <c r="SF69" s="390"/>
      <c r="SG69" s="390"/>
      <c r="SH69" s="390"/>
      <c r="SI69" s="390"/>
      <c r="SJ69" s="390"/>
      <c r="SK69" s="390"/>
      <c r="SL69" s="390"/>
      <c r="SM69" s="390"/>
      <c r="SN69" s="390"/>
      <c r="SO69" s="390"/>
      <c r="SP69" s="390"/>
      <c r="SQ69" s="390"/>
      <c r="SR69" s="390"/>
      <c r="SS69" s="390"/>
      <c r="ST69" s="390"/>
      <c r="SU69" s="390"/>
      <c r="SV69" s="390"/>
      <c r="SW69" s="390"/>
      <c r="SX69" s="390"/>
      <c r="SY69" s="390"/>
      <c r="SZ69" s="390"/>
      <c r="TA69" s="390"/>
      <c r="TB69" s="390"/>
      <c r="TC69" s="390"/>
      <c r="TD69" s="390"/>
      <c r="TE69" s="390"/>
      <c r="TF69" s="390"/>
      <c r="TG69" s="390"/>
      <c r="TH69" s="390"/>
      <c r="TI69" s="390"/>
      <c r="TJ69" s="390"/>
      <c r="TK69" s="390"/>
      <c r="TL69" s="390"/>
      <c r="TM69" s="390"/>
      <c r="TN69" s="390"/>
      <c r="TO69" s="390"/>
      <c r="TP69" s="390"/>
      <c r="TQ69" s="390"/>
      <c r="TR69" s="390"/>
      <c r="TS69" s="390"/>
      <c r="TT69" s="390"/>
      <c r="TU69" s="390"/>
      <c r="TV69" s="390"/>
      <c r="TW69" s="390"/>
      <c r="TX69" s="390"/>
      <c r="TY69" s="390"/>
      <c r="TZ69" s="390"/>
      <c r="UA69" s="390"/>
      <c r="UB69" s="390"/>
      <c r="UC69" s="390"/>
      <c r="UD69" s="390"/>
      <c r="UE69" s="390"/>
      <c r="UF69" s="390"/>
      <c r="UG69" s="390"/>
      <c r="UH69" s="390"/>
      <c r="UI69" s="390"/>
      <c r="UJ69" s="390"/>
      <c r="UK69" s="390"/>
      <c r="UL69" s="390"/>
      <c r="UM69" s="390"/>
      <c r="UN69" s="390"/>
      <c r="UO69" s="390"/>
      <c r="UP69" s="390"/>
      <c r="UQ69" s="390"/>
      <c r="UR69" s="390"/>
      <c r="US69" s="390"/>
      <c r="UT69" s="390"/>
      <c r="UU69" s="390"/>
      <c r="UV69" s="390"/>
      <c r="UW69" s="390"/>
      <c r="UX69" s="390"/>
      <c r="UY69" s="390"/>
      <c r="UZ69" s="390"/>
      <c r="VA69" s="390"/>
      <c r="VB69" s="390"/>
      <c r="VC69" s="390"/>
      <c r="VD69" s="390"/>
      <c r="VE69" s="390"/>
      <c r="VF69" s="390"/>
      <c r="VG69" s="390"/>
      <c r="VH69" s="390"/>
      <c r="VI69" s="390"/>
      <c r="VJ69" s="390"/>
      <c r="VK69" s="390"/>
      <c r="VL69" s="390"/>
      <c r="VM69" s="390"/>
      <c r="VN69" s="390"/>
      <c r="VO69" s="390"/>
      <c r="VP69" s="390"/>
      <c r="VQ69" s="390"/>
      <c r="VR69" s="390"/>
      <c r="VS69" s="390"/>
      <c r="VT69" s="390"/>
      <c r="VU69" s="390"/>
      <c r="VV69" s="390"/>
      <c r="VW69" s="390"/>
      <c r="VX69" s="390"/>
      <c r="VY69" s="390"/>
      <c r="VZ69" s="390"/>
      <c r="WA69" s="390"/>
      <c r="WB69" s="390"/>
      <c r="WC69" s="390"/>
      <c r="WD69" s="390"/>
      <c r="WE69" s="390"/>
      <c r="WF69" s="390"/>
      <c r="WG69" s="390"/>
      <c r="WH69" s="390"/>
      <c r="WI69" s="390"/>
      <c r="WJ69" s="390"/>
      <c r="WK69" s="390"/>
      <c r="WL69" s="390"/>
      <c r="WM69" s="390"/>
      <c r="WN69" s="390"/>
      <c r="WO69" s="390"/>
      <c r="WP69" s="390"/>
      <c r="WQ69" s="390"/>
      <c r="WR69" s="390"/>
      <c r="WS69" s="390"/>
      <c r="WT69" s="390"/>
      <c r="WU69" s="390"/>
      <c r="WV69" s="390"/>
      <c r="WW69" s="390"/>
      <c r="WX69" s="390"/>
      <c r="WY69" s="390"/>
      <c r="WZ69" s="390"/>
      <c r="XA69" s="390"/>
      <c r="XB69" s="390"/>
      <c r="XC69" s="390"/>
      <c r="XD69" s="390"/>
      <c r="XE69" s="390"/>
      <c r="XF69" s="390"/>
      <c r="XG69" s="389"/>
    </row>
    <row r="70" spans="1:631" s="400" customFormat="1">
      <c r="A70" s="389"/>
      <c r="B70" s="526"/>
      <c r="C70" s="829" t="s">
        <v>487</v>
      </c>
      <c r="D70" s="513">
        <v>30</v>
      </c>
      <c r="E70" s="329">
        <f t="shared" si="19"/>
        <v>0.46329845884720344</v>
      </c>
      <c r="F70" s="509" t="s">
        <v>29</v>
      </c>
      <c r="G70" s="640">
        <v>0.3</v>
      </c>
      <c r="H70" s="511">
        <v>164124</v>
      </c>
      <c r="I70" s="578">
        <v>168059.41</v>
      </c>
      <c r="J70" s="578">
        <v>168059.41</v>
      </c>
      <c r="K70" s="393">
        <f t="shared" ref="K70:K102" si="24">J70-I70</f>
        <v>0</v>
      </c>
      <c r="L70" s="394">
        <f t="shared" si="20"/>
        <v>49237.2</v>
      </c>
      <c r="M70" s="853">
        <v>6481.1041144335559</v>
      </c>
      <c r="N70" s="393">
        <v>10083.5646</v>
      </c>
      <c r="O70" s="395">
        <f t="shared" ref="O70:O102" si="25">I70*G70+N70</f>
        <v>60501.387599999995</v>
      </c>
      <c r="P70" s="395">
        <f t="shared" si="21"/>
        <v>0</v>
      </c>
      <c r="Q70" s="395">
        <f t="shared" ref="Q70:Q102" si="26">J70*G70</f>
        <v>50417.822999999997</v>
      </c>
      <c r="R70" s="395"/>
      <c r="S70" s="396">
        <f t="shared" ref="S70:S102" si="27">M70+O70</f>
        <v>66982.491714433549</v>
      </c>
      <c r="T70" s="395">
        <f t="shared" ref="T70:T102" si="28">M70+Q70</f>
        <v>56898.927114433551</v>
      </c>
      <c r="U70" s="827">
        <v>0</v>
      </c>
      <c r="V70" s="396">
        <f t="shared" ref="V70:V102" si="29">S70/(1+ElecDiscountRate)^1</f>
        <v>62135.892128417014</v>
      </c>
      <c r="W70" s="395">
        <f t="shared" ref="W70:W102" si="30">T70/(1+ElecDiscountRate)^1</f>
        <v>52781.936098732418</v>
      </c>
      <c r="X70" s="395">
        <f t="shared" ref="X70:X102" si="31">-PV(ElecDiscountRate,D70,U70)*G70</f>
        <v>0</v>
      </c>
      <c r="Y70" s="397">
        <f t="shared" si="22"/>
        <v>1.8464316488235326</v>
      </c>
      <c r="Z70" s="396">
        <f t="shared" si="23"/>
        <v>90913.124379454035</v>
      </c>
      <c r="AA70" s="398">
        <f t="shared" si="15"/>
        <v>1.4631338066501525</v>
      </c>
      <c r="AB70" s="399">
        <f t="shared" si="16"/>
        <v>1.894671628383126</v>
      </c>
      <c r="AC70" s="398">
        <v>1.3430827885380523</v>
      </c>
      <c r="AD70" s="398">
        <v>1.4773910673918575</v>
      </c>
      <c r="AE70" s="390"/>
      <c r="AF70" s="390"/>
      <c r="AG70" s="390"/>
      <c r="AH70" s="390"/>
      <c r="AI70" s="390"/>
      <c r="AJ70" s="390"/>
      <c r="AK70" s="390"/>
      <c r="AL70" s="390"/>
      <c r="AM70" s="390"/>
      <c r="AN70" s="390"/>
      <c r="AO70" s="390"/>
      <c r="AP70" s="390"/>
      <c r="AQ70" s="390"/>
      <c r="AR70" s="390"/>
      <c r="AS70" s="390"/>
      <c r="AT70" s="390"/>
      <c r="AU70" s="390"/>
      <c r="AV70" s="390"/>
      <c r="AW70" s="390"/>
      <c r="AX70" s="390"/>
      <c r="AY70" s="390"/>
      <c r="AZ70" s="390"/>
      <c r="BA70" s="390"/>
      <c r="BB70" s="390"/>
      <c r="BC70" s="390"/>
      <c r="BD70" s="390"/>
      <c r="BE70" s="390"/>
      <c r="BF70" s="390"/>
      <c r="BG70" s="390"/>
      <c r="BH70" s="390"/>
      <c r="BI70" s="390"/>
      <c r="BJ70" s="390"/>
      <c r="BK70" s="390"/>
      <c r="BL70" s="390"/>
      <c r="BM70" s="390"/>
      <c r="BN70" s="390"/>
      <c r="BO70" s="390"/>
      <c r="BP70" s="390"/>
      <c r="BQ70" s="390"/>
      <c r="BR70" s="390"/>
      <c r="BS70" s="390"/>
      <c r="BT70" s="390"/>
      <c r="BU70" s="390"/>
      <c r="BV70" s="390"/>
      <c r="BW70" s="390"/>
      <c r="BX70" s="390"/>
      <c r="BY70" s="390"/>
      <c r="BZ70" s="390"/>
      <c r="CA70" s="390"/>
      <c r="CB70" s="390"/>
      <c r="CC70" s="390"/>
      <c r="CD70" s="390"/>
      <c r="CE70" s="390"/>
      <c r="CF70" s="390"/>
      <c r="CG70" s="390"/>
      <c r="CH70" s="390"/>
      <c r="CI70" s="390"/>
      <c r="CJ70" s="390"/>
      <c r="CK70" s="390"/>
      <c r="CL70" s="390"/>
      <c r="CM70" s="390"/>
      <c r="CN70" s="390"/>
      <c r="CO70" s="390"/>
      <c r="CP70" s="390"/>
      <c r="CQ70" s="390"/>
      <c r="CR70" s="390"/>
      <c r="CS70" s="390"/>
      <c r="CT70" s="390"/>
      <c r="CU70" s="390"/>
      <c r="CV70" s="390"/>
      <c r="CW70" s="390"/>
      <c r="CX70" s="390"/>
      <c r="CY70" s="390"/>
      <c r="CZ70" s="390"/>
      <c r="DA70" s="390"/>
      <c r="DB70" s="390"/>
      <c r="DC70" s="390"/>
      <c r="DD70" s="390"/>
      <c r="DE70" s="390"/>
      <c r="DF70" s="390"/>
      <c r="DG70" s="390"/>
      <c r="DH70" s="390"/>
      <c r="DI70" s="390"/>
      <c r="DJ70" s="390"/>
      <c r="DK70" s="390"/>
      <c r="DL70" s="390"/>
      <c r="DM70" s="390"/>
      <c r="DN70" s="390"/>
      <c r="DO70" s="390"/>
      <c r="DP70" s="390"/>
      <c r="DQ70" s="390"/>
      <c r="DR70" s="390"/>
      <c r="DS70" s="390"/>
      <c r="DT70" s="390"/>
      <c r="DU70" s="390"/>
      <c r="DV70" s="390"/>
      <c r="DW70" s="390"/>
      <c r="DX70" s="390"/>
      <c r="DY70" s="390"/>
      <c r="DZ70" s="390"/>
      <c r="EA70" s="390"/>
      <c r="EB70" s="390"/>
      <c r="EC70" s="390"/>
      <c r="ED70" s="390"/>
      <c r="EE70" s="390"/>
      <c r="EF70" s="390"/>
      <c r="EG70" s="390"/>
      <c r="EH70" s="390"/>
      <c r="EI70" s="390"/>
      <c r="EJ70" s="390"/>
      <c r="EK70" s="390"/>
      <c r="EL70" s="390"/>
      <c r="EM70" s="390"/>
      <c r="EN70" s="390"/>
      <c r="EO70" s="390"/>
      <c r="EP70" s="390"/>
      <c r="EQ70" s="390"/>
      <c r="ER70" s="390"/>
      <c r="ES70" s="390"/>
      <c r="ET70" s="390"/>
      <c r="EU70" s="390"/>
      <c r="EV70" s="390"/>
      <c r="EW70" s="390"/>
      <c r="EX70" s="390"/>
      <c r="EY70" s="390"/>
      <c r="EZ70" s="390"/>
      <c r="FA70" s="390"/>
      <c r="FB70" s="390"/>
      <c r="FC70" s="390"/>
      <c r="FD70" s="390"/>
      <c r="FE70" s="390"/>
      <c r="FF70" s="390"/>
      <c r="FG70" s="390"/>
      <c r="FH70" s="390"/>
      <c r="FI70" s="390"/>
      <c r="FJ70" s="390"/>
      <c r="FK70" s="390"/>
      <c r="FL70" s="390"/>
      <c r="FM70" s="390"/>
      <c r="FN70" s="390"/>
      <c r="FO70" s="390"/>
      <c r="FP70" s="390"/>
      <c r="FQ70" s="390"/>
      <c r="FR70" s="390"/>
      <c r="FS70" s="390"/>
      <c r="FT70" s="390"/>
      <c r="FU70" s="390"/>
      <c r="FV70" s="390"/>
      <c r="FW70" s="390"/>
      <c r="FX70" s="390"/>
      <c r="FY70" s="390"/>
      <c r="FZ70" s="390"/>
      <c r="GA70" s="390"/>
      <c r="GB70" s="390"/>
      <c r="GC70" s="390"/>
      <c r="GD70" s="390"/>
      <c r="GE70" s="390"/>
      <c r="GF70" s="390"/>
      <c r="GG70" s="390"/>
      <c r="GH70" s="390"/>
      <c r="GI70" s="390"/>
      <c r="GJ70" s="390"/>
      <c r="GK70" s="390"/>
      <c r="GL70" s="390"/>
      <c r="GM70" s="390"/>
      <c r="GN70" s="390"/>
      <c r="GO70" s="390"/>
      <c r="GP70" s="390"/>
      <c r="GQ70" s="390"/>
      <c r="GR70" s="390"/>
      <c r="GS70" s="390"/>
      <c r="GT70" s="390"/>
      <c r="GU70" s="390"/>
      <c r="GV70" s="390"/>
      <c r="GW70" s="390"/>
      <c r="GX70" s="390"/>
      <c r="GY70" s="390"/>
      <c r="GZ70" s="390"/>
      <c r="HA70" s="390"/>
      <c r="HB70" s="390"/>
      <c r="HC70" s="390"/>
      <c r="HD70" s="390"/>
      <c r="HE70" s="390"/>
      <c r="HF70" s="390"/>
      <c r="HG70" s="390"/>
      <c r="HH70" s="390"/>
      <c r="HI70" s="390"/>
      <c r="HJ70" s="390"/>
      <c r="HK70" s="390"/>
      <c r="HL70" s="390"/>
      <c r="HM70" s="390"/>
      <c r="HN70" s="390"/>
      <c r="HO70" s="390"/>
      <c r="HP70" s="390"/>
      <c r="HQ70" s="390"/>
      <c r="HR70" s="390"/>
      <c r="HS70" s="390"/>
      <c r="HT70" s="390"/>
      <c r="HU70" s="390"/>
      <c r="HV70" s="390"/>
      <c r="HW70" s="390"/>
      <c r="HX70" s="390"/>
      <c r="HY70" s="390"/>
      <c r="HZ70" s="390"/>
      <c r="IA70" s="390"/>
      <c r="IB70" s="390"/>
      <c r="IC70" s="390"/>
      <c r="ID70" s="390"/>
      <c r="IE70" s="390"/>
      <c r="IF70" s="390"/>
      <c r="IG70" s="390"/>
      <c r="IH70" s="390"/>
      <c r="II70" s="390"/>
      <c r="IJ70" s="390"/>
      <c r="IK70" s="390"/>
      <c r="IL70" s="390"/>
      <c r="IM70" s="390"/>
      <c r="IN70" s="390"/>
      <c r="IO70" s="390"/>
      <c r="IP70" s="390"/>
      <c r="IQ70" s="390"/>
      <c r="IR70" s="390"/>
      <c r="IS70" s="390"/>
      <c r="IT70" s="390"/>
      <c r="IU70" s="390"/>
      <c r="IV70" s="390"/>
      <c r="IW70" s="390"/>
      <c r="IX70" s="390"/>
      <c r="IY70" s="390"/>
      <c r="IZ70" s="390"/>
      <c r="JA70" s="390"/>
      <c r="JB70" s="390"/>
      <c r="JC70" s="390"/>
      <c r="JD70" s="390"/>
      <c r="JE70" s="390"/>
      <c r="JF70" s="390"/>
      <c r="JG70" s="390"/>
      <c r="JH70" s="390"/>
      <c r="JI70" s="390"/>
      <c r="JJ70" s="390"/>
      <c r="JK70" s="390"/>
      <c r="JL70" s="390"/>
      <c r="JM70" s="390"/>
      <c r="JN70" s="390"/>
      <c r="JO70" s="390"/>
      <c r="JP70" s="390"/>
      <c r="JQ70" s="390"/>
      <c r="JR70" s="390"/>
      <c r="JS70" s="390"/>
      <c r="JT70" s="390"/>
      <c r="JU70" s="390"/>
      <c r="JV70" s="390"/>
      <c r="JW70" s="390"/>
      <c r="JX70" s="390"/>
      <c r="JY70" s="390"/>
      <c r="JZ70" s="390"/>
      <c r="KA70" s="390"/>
      <c r="KB70" s="390"/>
      <c r="KC70" s="390"/>
      <c r="KD70" s="390"/>
      <c r="KE70" s="390"/>
      <c r="KF70" s="390"/>
      <c r="KG70" s="390"/>
      <c r="KH70" s="390"/>
      <c r="KI70" s="390"/>
      <c r="KJ70" s="390"/>
      <c r="KK70" s="390"/>
      <c r="KL70" s="390"/>
      <c r="KM70" s="390"/>
      <c r="KN70" s="390"/>
      <c r="KO70" s="390"/>
      <c r="KP70" s="390"/>
      <c r="KQ70" s="390"/>
      <c r="KR70" s="390"/>
      <c r="KS70" s="390"/>
      <c r="KT70" s="390"/>
      <c r="KU70" s="390"/>
      <c r="KV70" s="390"/>
      <c r="KW70" s="390"/>
      <c r="KX70" s="390"/>
      <c r="KY70" s="390"/>
      <c r="KZ70" s="390"/>
      <c r="LA70" s="390"/>
      <c r="LB70" s="390"/>
      <c r="LC70" s="390"/>
      <c r="LD70" s="390"/>
      <c r="LE70" s="390"/>
      <c r="LF70" s="390"/>
      <c r="LG70" s="390"/>
      <c r="LH70" s="390"/>
      <c r="LI70" s="390"/>
      <c r="LJ70" s="390"/>
      <c r="LK70" s="390"/>
      <c r="LL70" s="390"/>
      <c r="LM70" s="390"/>
      <c r="LN70" s="390"/>
      <c r="LO70" s="390"/>
      <c r="LP70" s="390"/>
      <c r="LQ70" s="390"/>
      <c r="LR70" s="390"/>
      <c r="LS70" s="390"/>
      <c r="LT70" s="390"/>
      <c r="LU70" s="390"/>
      <c r="LV70" s="390"/>
      <c r="LW70" s="390"/>
      <c r="LX70" s="390"/>
      <c r="LY70" s="390"/>
      <c r="LZ70" s="390"/>
      <c r="MA70" s="390"/>
      <c r="MB70" s="390"/>
      <c r="MC70" s="390"/>
      <c r="MD70" s="390"/>
      <c r="ME70" s="390"/>
      <c r="MF70" s="390"/>
      <c r="MG70" s="390"/>
      <c r="MH70" s="390"/>
      <c r="MI70" s="390"/>
      <c r="MJ70" s="390"/>
      <c r="MK70" s="390"/>
      <c r="ML70" s="390"/>
      <c r="MM70" s="390"/>
      <c r="MN70" s="390"/>
      <c r="MO70" s="390"/>
      <c r="MP70" s="390"/>
      <c r="MQ70" s="390"/>
      <c r="MR70" s="390"/>
      <c r="MS70" s="390"/>
      <c r="MT70" s="390"/>
      <c r="MU70" s="390"/>
      <c r="MV70" s="390"/>
      <c r="MW70" s="390"/>
      <c r="MX70" s="390"/>
      <c r="MY70" s="390"/>
      <c r="MZ70" s="390"/>
      <c r="NA70" s="390"/>
      <c r="NB70" s="390"/>
      <c r="NC70" s="390"/>
      <c r="ND70" s="390"/>
      <c r="NE70" s="390"/>
      <c r="NF70" s="390"/>
      <c r="NG70" s="390"/>
      <c r="NH70" s="390"/>
      <c r="NI70" s="390"/>
      <c r="NJ70" s="390"/>
      <c r="NK70" s="390"/>
      <c r="NL70" s="390"/>
      <c r="NM70" s="390"/>
      <c r="NN70" s="390"/>
      <c r="NO70" s="390"/>
      <c r="NP70" s="390"/>
      <c r="NQ70" s="390"/>
      <c r="NR70" s="390"/>
      <c r="NS70" s="390"/>
      <c r="NT70" s="390"/>
      <c r="NU70" s="390"/>
      <c r="NV70" s="390"/>
      <c r="NW70" s="390"/>
      <c r="NX70" s="390"/>
      <c r="NY70" s="390"/>
      <c r="NZ70" s="390"/>
      <c r="OA70" s="390"/>
      <c r="OB70" s="390"/>
      <c r="OC70" s="390"/>
      <c r="OD70" s="390"/>
      <c r="OE70" s="390"/>
      <c r="OF70" s="390"/>
      <c r="OG70" s="390"/>
      <c r="OH70" s="390"/>
      <c r="OI70" s="390"/>
      <c r="OJ70" s="390"/>
      <c r="OK70" s="390"/>
      <c r="OL70" s="390"/>
      <c r="OM70" s="390"/>
      <c r="ON70" s="390"/>
      <c r="OO70" s="390"/>
      <c r="OP70" s="390"/>
      <c r="OQ70" s="390"/>
      <c r="OR70" s="390"/>
      <c r="OS70" s="390"/>
      <c r="OT70" s="390"/>
      <c r="OU70" s="390"/>
      <c r="OV70" s="390"/>
      <c r="OW70" s="390"/>
      <c r="OX70" s="390"/>
      <c r="OY70" s="390"/>
      <c r="OZ70" s="390"/>
      <c r="PA70" s="390"/>
      <c r="PB70" s="390"/>
      <c r="PC70" s="390"/>
      <c r="PD70" s="390"/>
      <c r="PE70" s="390"/>
      <c r="PF70" s="390"/>
      <c r="PG70" s="390"/>
      <c r="PH70" s="390"/>
      <c r="PI70" s="390"/>
      <c r="PJ70" s="390"/>
      <c r="PK70" s="390"/>
      <c r="PL70" s="390"/>
      <c r="PM70" s="390"/>
      <c r="PN70" s="390"/>
      <c r="PO70" s="390"/>
      <c r="PP70" s="390"/>
      <c r="PQ70" s="390"/>
      <c r="PR70" s="390"/>
      <c r="PS70" s="390"/>
      <c r="PT70" s="390"/>
      <c r="PU70" s="390"/>
      <c r="PV70" s="390"/>
      <c r="PW70" s="390"/>
      <c r="PX70" s="390"/>
      <c r="PY70" s="390"/>
      <c r="PZ70" s="390"/>
      <c r="QA70" s="390"/>
      <c r="QB70" s="390"/>
      <c r="QC70" s="390"/>
      <c r="QD70" s="390"/>
      <c r="QE70" s="390"/>
      <c r="QF70" s="390"/>
      <c r="QG70" s="390"/>
      <c r="QH70" s="390"/>
      <c r="QI70" s="390"/>
      <c r="QJ70" s="390"/>
      <c r="QK70" s="390"/>
      <c r="QL70" s="390"/>
      <c r="QM70" s="390"/>
      <c r="QN70" s="390"/>
      <c r="QO70" s="390"/>
      <c r="QP70" s="390"/>
      <c r="QQ70" s="390"/>
      <c r="QR70" s="390"/>
      <c r="QS70" s="390"/>
      <c r="QT70" s="390"/>
      <c r="QU70" s="390"/>
      <c r="QV70" s="390"/>
      <c r="QW70" s="390"/>
      <c r="QX70" s="390"/>
      <c r="QY70" s="390"/>
      <c r="QZ70" s="390"/>
      <c r="RA70" s="390"/>
      <c r="RB70" s="390"/>
      <c r="RC70" s="390"/>
      <c r="RD70" s="390"/>
      <c r="RE70" s="390"/>
      <c r="RF70" s="390"/>
      <c r="RG70" s="390"/>
      <c r="RH70" s="390"/>
      <c r="RI70" s="390"/>
      <c r="RJ70" s="390"/>
      <c r="RK70" s="390"/>
      <c r="RL70" s="390"/>
      <c r="RM70" s="390"/>
      <c r="RN70" s="390"/>
      <c r="RO70" s="390"/>
      <c r="RP70" s="390"/>
      <c r="RQ70" s="390"/>
      <c r="RR70" s="390"/>
      <c r="RS70" s="390"/>
      <c r="RT70" s="390"/>
      <c r="RU70" s="390"/>
      <c r="RV70" s="390"/>
      <c r="RW70" s="390"/>
      <c r="RX70" s="390"/>
      <c r="RY70" s="390"/>
      <c r="RZ70" s="390"/>
      <c r="SA70" s="390"/>
      <c r="SB70" s="390"/>
      <c r="SC70" s="390"/>
      <c r="SD70" s="390"/>
      <c r="SE70" s="390"/>
      <c r="SF70" s="390"/>
      <c r="SG70" s="390"/>
      <c r="SH70" s="390"/>
      <c r="SI70" s="390"/>
      <c r="SJ70" s="390"/>
      <c r="SK70" s="390"/>
      <c r="SL70" s="390"/>
      <c r="SM70" s="390"/>
      <c r="SN70" s="390"/>
      <c r="SO70" s="390"/>
      <c r="SP70" s="390"/>
      <c r="SQ70" s="390"/>
      <c r="SR70" s="390"/>
      <c r="SS70" s="390"/>
      <c r="ST70" s="390"/>
      <c r="SU70" s="390"/>
      <c r="SV70" s="390"/>
      <c r="SW70" s="390"/>
      <c r="SX70" s="390"/>
      <c r="SY70" s="390"/>
      <c r="SZ70" s="390"/>
      <c r="TA70" s="390"/>
      <c r="TB70" s="390"/>
      <c r="TC70" s="390"/>
      <c r="TD70" s="390"/>
      <c r="TE70" s="390"/>
      <c r="TF70" s="390"/>
      <c r="TG70" s="390"/>
      <c r="TH70" s="390"/>
      <c r="TI70" s="390"/>
      <c r="TJ70" s="390"/>
      <c r="TK70" s="390"/>
      <c r="TL70" s="390"/>
      <c r="TM70" s="390"/>
      <c r="TN70" s="390"/>
      <c r="TO70" s="390"/>
      <c r="TP70" s="390"/>
      <c r="TQ70" s="390"/>
      <c r="TR70" s="390"/>
      <c r="TS70" s="390"/>
      <c r="TT70" s="390"/>
      <c r="TU70" s="390"/>
      <c r="TV70" s="390"/>
      <c r="TW70" s="390"/>
      <c r="TX70" s="390"/>
      <c r="TY70" s="390"/>
      <c r="TZ70" s="390"/>
      <c r="UA70" s="390"/>
      <c r="UB70" s="390"/>
      <c r="UC70" s="390"/>
      <c r="UD70" s="390"/>
      <c r="UE70" s="390"/>
      <c r="UF70" s="390"/>
      <c r="UG70" s="390"/>
      <c r="UH70" s="390"/>
      <c r="UI70" s="390"/>
      <c r="UJ70" s="390"/>
      <c r="UK70" s="390"/>
      <c r="UL70" s="390"/>
      <c r="UM70" s="390"/>
      <c r="UN70" s="390"/>
      <c r="UO70" s="390"/>
      <c r="UP70" s="390"/>
      <c r="UQ70" s="390"/>
      <c r="UR70" s="390"/>
      <c r="US70" s="390"/>
      <c r="UT70" s="390"/>
      <c r="UU70" s="390"/>
      <c r="UV70" s="390"/>
      <c r="UW70" s="390"/>
      <c r="UX70" s="390"/>
      <c r="UY70" s="390"/>
      <c r="UZ70" s="390"/>
      <c r="VA70" s="390"/>
      <c r="VB70" s="390"/>
      <c r="VC70" s="390"/>
      <c r="VD70" s="390"/>
      <c r="VE70" s="390"/>
      <c r="VF70" s="390"/>
      <c r="VG70" s="390"/>
      <c r="VH70" s="390"/>
      <c r="VI70" s="390"/>
      <c r="VJ70" s="390"/>
      <c r="VK70" s="390"/>
      <c r="VL70" s="390"/>
      <c r="VM70" s="390"/>
      <c r="VN70" s="390"/>
      <c r="VO70" s="390"/>
      <c r="VP70" s="390"/>
      <c r="VQ70" s="390"/>
      <c r="VR70" s="390"/>
      <c r="VS70" s="390"/>
      <c r="VT70" s="390"/>
      <c r="VU70" s="390"/>
      <c r="VV70" s="390"/>
      <c r="VW70" s="390"/>
      <c r="VX70" s="390"/>
      <c r="VY70" s="390"/>
      <c r="VZ70" s="390"/>
      <c r="WA70" s="390"/>
      <c r="WB70" s="390"/>
      <c r="WC70" s="390"/>
      <c r="WD70" s="390"/>
      <c r="WE70" s="390"/>
      <c r="WF70" s="390"/>
      <c r="WG70" s="390"/>
      <c r="WH70" s="390"/>
      <c r="WI70" s="390"/>
      <c r="WJ70" s="390"/>
      <c r="WK70" s="390"/>
      <c r="WL70" s="390"/>
      <c r="WM70" s="390"/>
      <c r="WN70" s="390"/>
      <c r="WO70" s="390"/>
      <c r="WP70" s="390"/>
      <c r="WQ70" s="390"/>
      <c r="WR70" s="390"/>
      <c r="WS70" s="390"/>
      <c r="WT70" s="390"/>
      <c r="WU70" s="390"/>
      <c r="WV70" s="390"/>
      <c r="WW70" s="390"/>
      <c r="WX70" s="390"/>
      <c r="WY70" s="390"/>
      <c r="WZ70" s="390"/>
      <c r="XA70" s="390"/>
      <c r="XB70" s="390"/>
      <c r="XC70" s="390"/>
      <c r="XD70" s="390"/>
      <c r="XE70" s="390"/>
      <c r="XF70" s="390"/>
      <c r="XG70" s="389"/>
    </row>
    <row r="71" spans="1:631" s="400" customFormat="1">
      <c r="A71" s="389"/>
      <c r="B71" s="526"/>
      <c r="C71" s="829" t="s">
        <v>488</v>
      </c>
      <c r="D71" s="513">
        <v>30</v>
      </c>
      <c r="E71" s="329">
        <f t="shared" si="19"/>
        <v>1.3766279521759976</v>
      </c>
      <c r="F71" s="509" t="s">
        <v>29</v>
      </c>
      <c r="G71" s="640">
        <v>0.6</v>
      </c>
      <c r="H71" s="511">
        <v>243836</v>
      </c>
      <c r="I71" s="578">
        <v>225868.07</v>
      </c>
      <c r="J71" s="578">
        <v>225868.07</v>
      </c>
      <c r="K71" s="393">
        <f t="shared" si="24"/>
        <v>0</v>
      </c>
      <c r="L71" s="394">
        <f t="shared" si="20"/>
        <v>146301.6</v>
      </c>
      <c r="M71" s="853">
        <v>17420.916541313174</v>
      </c>
      <c r="N71" s="393">
        <v>27104.168399999999</v>
      </c>
      <c r="O71" s="395">
        <f t="shared" si="25"/>
        <v>162625.0104</v>
      </c>
      <c r="P71" s="395">
        <f t="shared" si="21"/>
        <v>0</v>
      </c>
      <c r="Q71" s="395">
        <f t="shared" si="26"/>
        <v>135520.842</v>
      </c>
      <c r="R71" s="395"/>
      <c r="S71" s="396">
        <f t="shared" si="27"/>
        <v>180045.92694131317</v>
      </c>
      <c r="T71" s="395">
        <f t="shared" si="28"/>
        <v>152941.75854131317</v>
      </c>
      <c r="U71" s="827">
        <v>0</v>
      </c>
      <c r="V71" s="396">
        <f t="shared" si="29"/>
        <v>167018.48510325895</v>
      </c>
      <c r="W71" s="395">
        <f t="shared" si="30"/>
        <v>141875.47174518846</v>
      </c>
      <c r="X71" s="395">
        <f t="shared" si="31"/>
        <v>0</v>
      </c>
      <c r="Y71" s="397">
        <f t="shared" si="22"/>
        <v>1.8464316488235326</v>
      </c>
      <c r="Z71" s="396">
        <f t="shared" si="23"/>
        <v>270135.90451352095</v>
      </c>
      <c r="AA71" s="398">
        <f t="shared" si="15"/>
        <v>1.617401237632528</v>
      </c>
      <c r="AB71" s="399">
        <f t="shared" si="16"/>
        <v>2.0944388153193967</v>
      </c>
      <c r="AC71" s="398">
        <v>1.4846924830462946</v>
      </c>
      <c r="AD71" s="398">
        <v>1.6331617313509241</v>
      </c>
      <c r="AE71" s="390"/>
      <c r="AF71" s="390"/>
      <c r="AG71" s="390"/>
      <c r="AH71" s="390"/>
      <c r="AI71" s="390"/>
      <c r="AJ71" s="390"/>
      <c r="AK71" s="390"/>
      <c r="AL71" s="390"/>
      <c r="AM71" s="390"/>
      <c r="AN71" s="390"/>
      <c r="AO71" s="390"/>
      <c r="AP71" s="390"/>
      <c r="AQ71" s="390"/>
      <c r="AR71" s="390"/>
      <c r="AS71" s="390"/>
      <c r="AT71" s="390"/>
      <c r="AU71" s="390"/>
      <c r="AV71" s="390"/>
      <c r="AW71" s="390"/>
      <c r="AX71" s="390"/>
      <c r="AY71" s="390"/>
      <c r="AZ71" s="390"/>
      <c r="BA71" s="390"/>
      <c r="BB71" s="390"/>
      <c r="BC71" s="390"/>
      <c r="BD71" s="390"/>
      <c r="BE71" s="390"/>
      <c r="BF71" s="390"/>
      <c r="BG71" s="390"/>
      <c r="BH71" s="390"/>
      <c r="BI71" s="390"/>
      <c r="BJ71" s="390"/>
      <c r="BK71" s="390"/>
      <c r="BL71" s="390"/>
      <c r="BM71" s="390"/>
      <c r="BN71" s="390"/>
      <c r="BO71" s="390"/>
      <c r="BP71" s="390"/>
      <c r="BQ71" s="390"/>
      <c r="BR71" s="390"/>
      <c r="BS71" s="390"/>
      <c r="BT71" s="390"/>
      <c r="BU71" s="390"/>
      <c r="BV71" s="390"/>
      <c r="BW71" s="390"/>
      <c r="BX71" s="390"/>
      <c r="BY71" s="390"/>
      <c r="BZ71" s="390"/>
      <c r="CA71" s="390"/>
      <c r="CB71" s="390"/>
      <c r="CC71" s="390"/>
      <c r="CD71" s="390"/>
      <c r="CE71" s="390"/>
      <c r="CF71" s="390"/>
      <c r="CG71" s="390"/>
      <c r="CH71" s="390"/>
      <c r="CI71" s="390"/>
      <c r="CJ71" s="390"/>
      <c r="CK71" s="390"/>
      <c r="CL71" s="390"/>
      <c r="CM71" s="390"/>
      <c r="CN71" s="390"/>
      <c r="CO71" s="390"/>
      <c r="CP71" s="390"/>
      <c r="CQ71" s="390"/>
      <c r="CR71" s="390"/>
      <c r="CS71" s="390"/>
      <c r="CT71" s="390"/>
      <c r="CU71" s="390"/>
      <c r="CV71" s="390"/>
      <c r="CW71" s="390"/>
      <c r="CX71" s="390"/>
      <c r="CY71" s="390"/>
      <c r="CZ71" s="390"/>
      <c r="DA71" s="390"/>
      <c r="DB71" s="390"/>
      <c r="DC71" s="390"/>
      <c r="DD71" s="390"/>
      <c r="DE71" s="390"/>
      <c r="DF71" s="390"/>
      <c r="DG71" s="390"/>
      <c r="DH71" s="390"/>
      <c r="DI71" s="390"/>
      <c r="DJ71" s="390"/>
      <c r="DK71" s="390"/>
      <c r="DL71" s="390"/>
      <c r="DM71" s="390"/>
      <c r="DN71" s="390"/>
      <c r="DO71" s="390"/>
      <c r="DP71" s="390"/>
      <c r="DQ71" s="390"/>
      <c r="DR71" s="390"/>
      <c r="DS71" s="390"/>
      <c r="DT71" s="390"/>
      <c r="DU71" s="390"/>
      <c r="DV71" s="390"/>
      <c r="DW71" s="390"/>
      <c r="DX71" s="390"/>
      <c r="DY71" s="390"/>
      <c r="DZ71" s="390"/>
      <c r="EA71" s="390"/>
      <c r="EB71" s="390"/>
      <c r="EC71" s="390"/>
      <c r="ED71" s="390"/>
      <c r="EE71" s="390"/>
      <c r="EF71" s="390"/>
      <c r="EG71" s="390"/>
      <c r="EH71" s="390"/>
      <c r="EI71" s="390"/>
      <c r="EJ71" s="390"/>
      <c r="EK71" s="390"/>
      <c r="EL71" s="390"/>
      <c r="EM71" s="390"/>
      <c r="EN71" s="390"/>
      <c r="EO71" s="390"/>
      <c r="EP71" s="390"/>
      <c r="EQ71" s="390"/>
      <c r="ER71" s="390"/>
      <c r="ES71" s="390"/>
      <c r="ET71" s="390"/>
      <c r="EU71" s="390"/>
      <c r="EV71" s="390"/>
      <c r="EW71" s="390"/>
      <c r="EX71" s="390"/>
      <c r="EY71" s="390"/>
      <c r="EZ71" s="390"/>
      <c r="FA71" s="390"/>
      <c r="FB71" s="390"/>
      <c r="FC71" s="390"/>
      <c r="FD71" s="390"/>
      <c r="FE71" s="390"/>
      <c r="FF71" s="390"/>
      <c r="FG71" s="390"/>
      <c r="FH71" s="390"/>
      <c r="FI71" s="390"/>
      <c r="FJ71" s="390"/>
      <c r="FK71" s="390"/>
      <c r="FL71" s="390"/>
      <c r="FM71" s="390"/>
      <c r="FN71" s="390"/>
      <c r="FO71" s="390"/>
      <c r="FP71" s="390"/>
      <c r="FQ71" s="390"/>
      <c r="FR71" s="390"/>
      <c r="FS71" s="390"/>
      <c r="FT71" s="390"/>
      <c r="FU71" s="390"/>
      <c r="FV71" s="390"/>
      <c r="FW71" s="390"/>
      <c r="FX71" s="390"/>
      <c r="FY71" s="390"/>
      <c r="FZ71" s="390"/>
      <c r="GA71" s="390"/>
      <c r="GB71" s="390"/>
      <c r="GC71" s="390"/>
      <c r="GD71" s="390"/>
      <c r="GE71" s="390"/>
      <c r="GF71" s="390"/>
      <c r="GG71" s="390"/>
      <c r="GH71" s="390"/>
      <c r="GI71" s="390"/>
      <c r="GJ71" s="390"/>
      <c r="GK71" s="390"/>
      <c r="GL71" s="390"/>
      <c r="GM71" s="390"/>
      <c r="GN71" s="390"/>
      <c r="GO71" s="390"/>
      <c r="GP71" s="390"/>
      <c r="GQ71" s="390"/>
      <c r="GR71" s="390"/>
      <c r="GS71" s="390"/>
      <c r="GT71" s="390"/>
      <c r="GU71" s="390"/>
      <c r="GV71" s="390"/>
      <c r="GW71" s="390"/>
      <c r="GX71" s="390"/>
      <c r="GY71" s="390"/>
      <c r="GZ71" s="390"/>
      <c r="HA71" s="390"/>
      <c r="HB71" s="390"/>
      <c r="HC71" s="390"/>
      <c r="HD71" s="390"/>
      <c r="HE71" s="390"/>
      <c r="HF71" s="390"/>
      <c r="HG71" s="390"/>
      <c r="HH71" s="390"/>
      <c r="HI71" s="390"/>
      <c r="HJ71" s="390"/>
      <c r="HK71" s="390"/>
      <c r="HL71" s="390"/>
      <c r="HM71" s="390"/>
      <c r="HN71" s="390"/>
      <c r="HO71" s="390"/>
      <c r="HP71" s="390"/>
      <c r="HQ71" s="390"/>
      <c r="HR71" s="390"/>
      <c r="HS71" s="390"/>
      <c r="HT71" s="390"/>
      <c r="HU71" s="390"/>
      <c r="HV71" s="390"/>
      <c r="HW71" s="390"/>
      <c r="HX71" s="390"/>
      <c r="HY71" s="390"/>
      <c r="HZ71" s="390"/>
      <c r="IA71" s="390"/>
      <c r="IB71" s="390"/>
      <c r="IC71" s="390"/>
      <c r="ID71" s="390"/>
      <c r="IE71" s="390"/>
      <c r="IF71" s="390"/>
      <c r="IG71" s="390"/>
      <c r="IH71" s="390"/>
      <c r="II71" s="390"/>
      <c r="IJ71" s="390"/>
      <c r="IK71" s="390"/>
      <c r="IL71" s="390"/>
      <c r="IM71" s="390"/>
      <c r="IN71" s="390"/>
      <c r="IO71" s="390"/>
      <c r="IP71" s="390"/>
      <c r="IQ71" s="390"/>
      <c r="IR71" s="390"/>
      <c r="IS71" s="390"/>
      <c r="IT71" s="390"/>
      <c r="IU71" s="390"/>
      <c r="IV71" s="390"/>
      <c r="IW71" s="390"/>
      <c r="IX71" s="390"/>
      <c r="IY71" s="390"/>
      <c r="IZ71" s="390"/>
      <c r="JA71" s="390"/>
      <c r="JB71" s="390"/>
      <c r="JC71" s="390"/>
      <c r="JD71" s="390"/>
      <c r="JE71" s="390"/>
      <c r="JF71" s="390"/>
      <c r="JG71" s="390"/>
      <c r="JH71" s="390"/>
      <c r="JI71" s="390"/>
      <c r="JJ71" s="390"/>
      <c r="JK71" s="390"/>
      <c r="JL71" s="390"/>
      <c r="JM71" s="390"/>
      <c r="JN71" s="390"/>
      <c r="JO71" s="390"/>
      <c r="JP71" s="390"/>
      <c r="JQ71" s="390"/>
      <c r="JR71" s="390"/>
      <c r="JS71" s="390"/>
      <c r="JT71" s="390"/>
      <c r="JU71" s="390"/>
      <c r="JV71" s="390"/>
      <c r="JW71" s="390"/>
      <c r="JX71" s="390"/>
      <c r="JY71" s="390"/>
      <c r="JZ71" s="390"/>
      <c r="KA71" s="390"/>
      <c r="KB71" s="390"/>
      <c r="KC71" s="390"/>
      <c r="KD71" s="390"/>
      <c r="KE71" s="390"/>
      <c r="KF71" s="390"/>
      <c r="KG71" s="390"/>
      <c r="KH71" s="390"/>
      <c r="KI71" s="390"/>
      <c r="KJ71" s="390"/>
      <c r="KK71" s="390"/>
      <c r="KL71" s="390"/>
      <c r="KM71" s="390"/>
      <c r="KN71" s="390"/>
      <c r="KO71" s="390"/>
      <c r="KP71" s="390"/>
      <c r="KQ71" s="390"/>
      <c r="KR71" s="390"/>
      <c r="KS71" s="390"/>
      <c r="KT71" s="390"/>
      <c r="KU71" s="390"/>
      <c r="KV71" s="390"/>
      <c r="KW71" s="390"/>
      <c r="KX71" s="390"/>
      <c r="KY71" s="390"/>
      <c r="KZ71" s="390"/>
      <c r="LA71" s="390"/>
      <c r="LB71" s="390"/>
      <c r="LC71" s="390"/>
      <c r="LD71" s="390"/>
      <c r="LE71" s="390"/>
      <c r="LF71" s="390"/>
      <c r="LG71" s="390"/>
      <c r="LH71" s="390"/>
      <c r="LI71" s="390"/>
      <c r="LJ71" s="390"/>
      <c r="LK71" s="390"/>
      <c r="LL71" s="390"/>
      <c r="LM71" s="390"/>
      <c r="LN71" s="390"/>
      <c r="LO71" s="390"/>
      <c r="LP71" s="390"/>
      <c r="LQ71" s="390"/>
      <c r="LR71" s="390"/>
      <c r="LS71" s="390"/>
      <c r="LT71" s="390"/>
      <c r="LU71" s="390"/>
      <c r="LV71" s="390"/>
      <c r="LW71" s="390"/>
      <c r="LX71" s="390"/>
      <c r="LY71" s="390"/>
      <c r="LZ71" s="390"/>
      <c r="MA71" s="390"/>
      <c r="MB71" s="390"/>
      <c r="MC71" s="390"/>
      <c r="MD71" s="390"/>
      <c r="ME71" s="390"/>
      <c r="MF71" s="390"/>
      <c r="MG71" s="390"/>
      <c r="MH71" s="390"/>
      <c r="MI71" s="390"/>
      <c r="MJ71" s="390"/>
      <c r="MK71" s="390"/>
      <c r="ML71" s="390"/>
      <c r="MM71" s="390"/>
      <c r="MN71" s="390"/>
      <c r="MO71" s="390"/>
      <c r="MP71" s="390"/>
      <c r="MQ71" s="390"/>
      <c r="MR71" s="390"/>
      <c r="MS71" s="390"/>
      <c r="MT71" s="390"/>
      <c r="MU71" s="390"/>
      <c r="MV71" s="390"/>
      <c r="MW71" s="390"/>
      <c r="MX71" s="390"/>
      <c r="MY71" s="390"/>
      <c r="MZ71" s="390"/>
      <c r="NA71" s="390"/>
      <c r="NB71" s="390"/>
      <c r="NC71" s="390"/>
      <c r="ND71" s="390"/>
      <c r="NE71" s="390"/>
      <c r="NF71" s="390"/>
      <c r="NG71" s="390"/>
      <c r="NH71" s="390"/>
      <c r="NI71" s="390"/>
      <c r="NJ71" s="390"/>
      <c r="NK71" s="390"/>
      <c r="NL71" s="390"/>
      <c r="NM71" s="390"/>
      <c r="NN71" s="390"/>
      <c r="NO71" s="390"/>
      <c r="NP71" s="390"/>
      <c r="NQ71" s="390"/>
      <c r="NR71" s="390"/>
      <c r="NS71" s="390"/>
      <c r="NT71" s="390"/>
      <c r="NU71" s="390"/>
      <c r="NV71" s="390"/>
      <c r="NW71" s="390"/>
      <c r="NX71" s="390"/>
      <c r="NY71" s="390"/>
      <c r="NZ71" s="390"/>
      <c r="OA71" s="390"/>
      <c r="OB71" s="390"/>
      <c r="OC71" s="390"/>
      <c r="OD71" s="390"/>
      <c r="OE71" s="390"/>
      <c r="OF71" s="390"/>
      <c r="OG71" s="390"/>
      <c r="OH71" s="390"/>
      <c r="OI71" s="390"/>
      <c r="OJ71" s="390"/>
      <c r="OK71" s="390"/>
      <c r="OL71" s="390"/>
      <c r="OM71" s="390"/>
      <c r="ON71" s="390"/>
      <c r="OO71" s="390"/>
      <c r="OP71" s="390"/>
      <c r="OQ71" s="390"/>
      <c r="OR71" s="390"/>
      <c r="OS71" s="390"/>
      <c r="OT71" s="390"/>
      <c r="OU71" s="390"/>
      <c r="OV71" s="390"/>
      <c r="OW71" s="390"/>
      <c r="OX71" s="390"/>
      <c r="OY71" s="390"/>
      <c r="OZ71" s="390"/>
      <c r="PA71" s="390"/>
      <c r="PB71" s="390"/>
      <c r="PC71" s="390"/>
      <c r="PD71" s="390"/>
      <c r="PE71" s="390"/>
      <c r="PF71" s="390"/>
      <c r="PG71" s="390"/>
      <c r="PH71" s="390"/>
      <c r="PI71" s="390"/>
      <c r="PJ71" s="390"/>
      <c r="PK71" s="390"/>
      <c r="PL71" s="390"/>
      <c r="PM71" s="390"/>
      <c r="PN71" s="390"/>
      <c r="PO71" s="390"/>
      <c r="PP71" s="390"/>
      <c r="PQ71" s="390"/>
      <c r="PR71" s="390"/>
      <c r="PS71" s="390"/>
      <c r="PT71" s="390"/>
      <c r="PU71" s="390"/>
      <c r="PV71" s="390"/>
      <c r="PW71" s="390"/>
      <c r="PX71" s="390"/>
      <c r="PY71" s="390"/>
      <c r="PZ71" s="390"/>
      <c r="QA71" s="390"/>
      <c r="QB71" s="390"/>
      <c r="QC71" s="390"/>
      <c r="QD71" s="390"/>
      <c r="QE71" s="390"/>
      <c r="QF71" s="390"/>
      <c r="QG71" s="390"/>
      <c r="QH71" s="390"/>
      <c r="QI71" s="390"/>
      <c r="QJ71" s="390"/>
      <c r="QK71" s="390"/>
      <c r="QL71" s="390"/>
      <c r="QM71" s="390"/>
      <c r="QN71" s="390"/>
      <c r="QO71" s="390"/>
      <c r="QP71" s="390"/>
      <c r="QQ71" s="390"/>
      <c r="QR71" s="390"/>
      <c r="QS71" s="390"/>
      <c r="QT71" s="390"/>
      <c r="QU71" s="390"/>
      <c r="QV71" s="390"/>
      <c r="QW71" s="390"/>
      <c r="QX71" s="390"/>
      <c r="QY71" s="390"/>
      <c r="QZ71" s="390"/>
      <c r="RA71" s="390"/>
      <c r="RB71" s="390"/>
      <c r="RC71" s="390"/>
      <c r="RD71" s="390"/>
      <c r="RE71" s="390"/>
      <c r="RF71" s="390"/>
      <c r="RG71" s="390"/>
      <c r="RH71" s="390"/>
      <c r="RI71" s="390"/>
      <c r="RJ71" s="390"/>
      <c r="RK71" s="390"/>
      <c r="RL71" s="390"/>
      <c r="RM71" s="390"/>
      <c r="RN71" s="390"/>
      <c r="RO71" s="390"/>
      <c r="RP71" s="390"/>
      <c r="RQ71" s="390"/>
      <c r="RR71" s="390"/>
      <c r="RS71" s="390"/>
      <c r="RT71" s="390"/>
      <c r="RU71" s="390"/>
      <c r="RV71" s="390"/>
      <c r="RW71" s="390"/>
      <c r="RX71" s="390"/>
      <c r="RY71" s="390"/>
      <c r="RZ71" s="390"/>
      <c r="SA71" s="390"/>
      <c r="SB71" s="390"/>
      <c r="SC71" s="390"/>
      <c r="SD71" s="390"/>
      <c r="SE71" s="390"/>
      <c r="SF71" s="390"/>
      <c r="SG71" s="390"/>
      <c r="SH71" s="390"/>
      <c r="SI71" s="390"/>
      <c r="SJ71" s="390"/>
      <c r="SK71" s="390"/>
      <c r="SL71" s="390"/>
      <c r="SM71" s="390"/>
      <c r="SN71" s="390"/>
      <c r="SO71" s="390"/>
      <c r="SP71" s="390"/>
      <c r="SQ71" s="390"/>
      <c r="SR71" s="390"/>
      <c r="SS71" s="390"/>
      <c r="ST71" s="390"/>
      <c r="SU71" s="390"/>
      <c r="SV71" s="390"/>
      <c r="SW71" s="390"/>
      <c r="SX71" s="390"/>
      <c r="SY71" s="390"/>
      <c r="SZ71" s="390"/>
      <c r="TA71" s="390"/>
      <c r="TB71" s="390"/>
      <c r="TC71" s="390"/>
      <c r="TD71" s="390"/>
      <c r="TE71" s="390"/>
      <c r="TF71" s="390"/>
      <c r="TG71" s="390"/>
      <c r="TH71" s="390"/>
      <c r="TI71" s="390"/>
      <c r="TJ71" s="390"/>
      <c r="TK71" s="390"/>
      <c r="TL71" s="390"/>
      <c r="TM71" s="390"/>
      <c r="TN71" s="390"/>
      <c r="TO71" s="390"/>
      <c r="TP71" s="390"/>
      <c r="TQ71" s="390"/>
      <c r="TR71" s="390"/>
      <c r="TS71" s="390"/>
      <c r="TT71" s="390"/>
      <c r="TU71" s="390"/>
      <c r="TV71" s="390"/>
      <c r="TW71" s="390"/>
      <c r="TX71" s="390"/>
      <c r="TY71" s="390"/>
      <c r="TZ71" s="390"/>
      <c r="UA71" s="390"/>
      <c r="UB71" s="390"/>
      <c r="UC71" s="390"/>
      <c r="UD71" s="390"/>
      <c r="UE71" s="390"/>
      <c r="UF71" s="390"/>
      <c r="UG71" s="390"/>
      <c r="UH71" s="390"/>
      <c r="UI71" s="390"/>
      <c r="UJ71" s="390"/>
      <c r="UK71" s="390"/>
      <c r="UL71" s="390"/>
      <c r="UM71" s="390"/>
      <c r="UN71" s="390"/>
      <c r="UO71" s="390"/>
      <c r="UP71" s="390"/>
      <c r="UQ71" s="390"/>
      <c r="UR71" s="390"/>
      <c r="US71" s="390"/>
      <c r="UT71" s="390"/>
      <c r="UU71" s="390"/>
      <c r="UV71" s="390"/>
      <c r="UW71" s="390"/>
      <c r="UX71" s="390"/>
      <c r="UY71" s="390"/>
      <c r="UZ71" s="390"/>
      <c r="VA71" s="390"/>
      <c r="VB71" s="390"/>
      <c r="VC71" s="390"/>
      <c r="VD71" s="390"/>
      <c r="VE71" s="390"/>
      <c r="VF71" s="390"/>
      <c r="VG71" s="390"/>
      <c r="VH71" s="390"/>
      <c r="VI71" s="390"/>
      <c r="VJ71" s="390"/>
      <c r="VK71" s="390"/>
      <c r="VL71" s="390"/>
      <c r="VM71" s="390"/>
      <c r="VN71" s="390"/>
      <c r="VO71" s="390"/>
      <c r="VP71" s="390"/>
      <c r="VQ71" s="390"/>
      <c r="VR71" s="390"/>
      <c r="VS71" s="390"/>
      <c r="VT71" s="390"/>
      <c r="VU71" s="390"/>
      <c r="VV71" s="390"/>
      <c r="VW71" s="390"/>
      <c r="VX71" s="390"/>
      <c r="VY71" s="390"/>
      <c r="VZ71" s="390"/>
      <c r="WA71" s="390"/>
      <c r="WB71" s="390"/>
      <c r="WC71" s="390"/>
      <c r="WD71" s="390"/>
      <c r="WE71" s="390"/>
      <c r="WF71" s="390"/>
      <c r="WG71" s="390"/>
      <c r="WH71" s="390"/>
      <c r="WI71" s="390"/>
      <c r="WJ71" s="390"/>
      <c r="WK71" s="390"/>
      <c r="WL71" s="390"/>
      <c r="WM71" s="390"/>
      <c r="WN71" s="390"/>
      <c r="WO71" s="390"/>
      <c r="WP71" s="390"/>
      <c r="WQ71" s="390"/>
      <c r="WR71" s="390"/>
      <c r="WS71" s="390"/>
      <c r="WT71" s="390"/>
      <c r="WU71" s="390"/>
      <c r="WV71" s="390"/>
      <c r="WW71" s="390"/>
      <c r="WX71" s="390"/>
      <c r="WY71" s="390"/>
      <c r="WZ71" s="390"/>
      <c r="XA71" s="390"/>
      <c r="XB71" s="390"/>
      <c r="XC71" s="390"/>
      <c r="XD71" s="390"/>
      <c r="XE71" s="390"/>
      <c r="XF71" s="390"/>
      <c r="XG71" s="389"/>
    </row>
    <row r="72" spans="1:631" s="400" customFormat="1">
      <c r="A72" s="389"/>
      <c r="B72" s="526"/>
      <c r="C72" s="513" t="s">
        <v>489</v>
      </c>
      <c r="D72" s="513">
        <v>12</v>
      </c>
      <c r="E72" s="329">
        <f t="shared" si="19"/>
        <v>1.4279888806563248E-4</v>
      </c>
      <c r="F72" s="509" t="s">
        <v>477</v>
      </c>
      <c r="G72" s="640">
        <v>2</v>
      </c>
      <c r="H72" s="511">
        <v>18.97</v>
      </c>
      <c r="I72" s="578">
        <v>15</v>
      </c>
      <c r="J72" s="578">
        <v>15</v>
      </c>
      <c r="K72" s="393">
        <f t="shared" si="24"/>
        <v>0</v>
      </c>
      <c r="L72" s="394">
        <f t="shared" si="20"/>
        <v>37.94</v>
      </c>
      <c r="M72" s="853">
        <v>3.8564363128690951</v>
      </c>
      <c r="N72" s="393">
        <v>6</v>
      </c>
      <c r="O72" s="395">
        <f t="shared" si="25"/>
        <v>36</v>
      </c>
      <c r="P72" s="395">
        <f t="shared" si="21"/>
        <v>0</v>
      </c>
      <c r="Q72" s="395">
        <f t="shared" si="26"/>
        <v>30</v>
      </c>
      <c r="R72" s="395"/>
      <c r="S72" s="396">
        <f t="shared" si="27"/>
        <v>39.856436312869093</v>
      </c>
      <c r="T72" s="395">
        <f t="shared" si="28"/>
        <v>33.856436312869093</v>
      </c>
      <c r="U72" s="827">
        <v>0</v>
      </c>
      <c r="V72" s="396">
        <f t="shared" si="29"/>
        <v>36.972575429377635</v>
      </c>
      <c r="W72" s="395">
        <f t="shared" si="30"/>
        <v>31.406712720657783</v>
      </c>
      <c r="X72" s="395">
        <f t="shared" si="31"/>
        <v>0</v>
      </c>
      <c r="Y72" s="397">
        <f t="shared" si="22"/>
        <v>0.74468683813868786</v>
      </c>
      <c r="Z72" s="396">
        <f t="shared" si="23"/>
        <v>28.253418638981817</v>
      </c>
      <c r="AA72" s="398">
        <f t="shared" si="15"/>
        <v>0.76417231720710055</v>
      </c>
      <c r="AB72" s="399">
        <f t="shared" si="16"/>
        <v>0.98955789417712381</v>
      </c>
      <c r="AC72" s="398">
        <v>0.70085760702441557</v>
      </c>
      <c r="AD72" s="398">
        <v>0.77094336772685712</v>
      </c>
      <c r="AE72" s="390"/>
      <c r="AF72" s="390"/>
      <c r="AG72" s="390"/>
      <c r="AH72" s="390"/>
      <c r="AI72" s="390"/>
      <c r="AJ72" s="390"/>
      <c r="AK72" s="390"/>
      <c r="AL72" s="390"/>
      <c r="AM72" s="390"/>
      <c r="AN72" s="390"/>
      <c r="AO72" s="390"/>
      <c r="AP72" s="390"/>
      <c r="AQ72" s="390"/>
      <c r="AR72" s="390"/>
      <c r="AS72" s="390"/>
      <c r="AT72" s="390"/>
      <c r="AU72" s="390"/>
      <c r="AV72" s="390"/>
      <c r="AW72" s="390"/>
      <c r="AX72" s="390"/>
      <c r="AY72" s="390"/>
      <c r="AZ72" s="390"/>
      <c r="BA72" s="390"/>
      <c r="BB72" s="390"/>
      <c r="BC72" s="390"/>
      <c r="BD72" s="390"/>
      <c r="BE72" s="390"/>
      <c r="BF72" s="390"/>
      <c r="BG72" s="390"/>
      <c r="BH72" s="390"/>
      <c r="BI72" s="390"/>
      <c r="BJ72" s="390"/>
      <c r="BK72" s="390"/>
      <c r="BL72" s="390"/>
      <c r="BM72" s="390"/>
      <c r="BN72" s="390"/>
      <c r="BO72" s="390"/>
      <c r="BP72" s="390"/>
      <c r="BQ72" s="390"/>
      <c r="BR72" s="390"/>
      <c r="BS72" s="390"/>
      <c r="BT72" s="390"/>
      <c r="BU72" s="390"/>
      <c r="BV72" s="390"/>
      <c r="BW72" s="390"/>
      <c r="BX72" s="390"/>
      <c r="BY72" s="390"/>
      <c r="BZ72" s="390"/>
      <c r="CA72" s="390"/>
      <c r="CB72" s="390"/>
      <c r="CC72" s="390"/>
      <c r="CD72" s="390"/>
      <c r="CE72" s="390"/>
      <c r="CF72" s="390"/>
      <c r="CG72" s="390"/>
      <c r="CH72" s="390"/>
      <c r="CI72" s="390"/>
      <c r="CJ72" s="390"/>
      <c r="CK72" s="390"/>
      <c r="CL72" s="390"/>
      <c r="CM72" s="390"/>
      <c r="CN72" s="390"/>
      <c r="CO72" s="390"/>
      <c r="CP72" s="390"/>
      <c r="CQ72" s="390"/>
      <c r="CR72" s="390"/>
      <c r="CS72" s="390"/>
      <c r="CT72" s="390"/>
      <c r="CU72" s="390"/>
      <c r="CV72" s="390"/>
      <c r="CW72" s="390"/>
      <c r="CX72" s="390"/>
      <c r="CY72" s="390"/>
      <c r="CZ72" s="390"/>
      <c r="DA72" s="390"/>
      <c r="DB72" s="390"/>
      <c r="DC72" s="390"/>
      <c r="DD72" s="390"/>
      <c r="DE72" s="390"/>
      <c r="DF72" s="390"/>
      <c r="DG72" s="390"/>
      <c r="DH72" s="390"/>
      <c r="DI72" s="390"/>
      <c r="DJ72" s="390"/>
      <c r="DK72" s="390"/>
      <c r="DL72" s="390"/>
      <c r="DM72" s="390"/>
      <c r="DN72" s="390"/>
      <c r="DO72" s="390"/>
      <c r="DP72" s="390"/>
      <c r="DQ72" s="390"/>
      <c r="DR72" s="390"/>
      <c r="DS72" s="390"/>
      <c r="DT72" s="390"/>
      <c r="DU72" s="390"/>
      <c r="DV72" s="390"/>
      <c r="DW72" s="390"/>
      <c r="DX72" s="390"/>
      <c r="DY72" s="390"/>
      <c r="DZ72" s="390"/>
      <c r="EA72" s="390"/>
      <c r="EB72" s="390"/>
      <c r="EC72" s="390"/>
      <c r="ED72" s="390"/>
      <c r="EE72" s="390"/>
      <c r="EF72" s="390"/>
      <c r="EG72" s="390"/>
      <c r="EH72" s="390"/>
      <c r="EI72" s="390"/>
      <c r="EJ72" s="390"/>
      <c r="EK72" s="390"/>
      <c r="EL72" s="390"/>
      <c r="EM72" s="390"/>
      <c r="EN72" s="390"/>
      <c r="EO72" s="390"/>
      <c r="EP72" s="390"/>
      <c r="EQ72" s="390"/>
      <c r="ER72" s="390"/>
      <c r="ES72" s="390"/>
      <c r="ET72" s="390"/>
      <c r="EU72" s="390"/>
      <c r="EV72" s="390"/>
      <c r="EW72" s="390"/>
      <c r="EX72" s="390"/>
      <c r="EY72" s="390"/>
      <c r="EZ72" s="390"/>
      <c r="FA72" s="390"/>
      <c r="FB72" s="390"/>
      <c r="FC72" s="390"/>
      <c r="FD72" s="390"/>
      <c r="FE72" s="390"/>
      <c r="FF72" s="390"/>
      <c r="FG72" s="390"/>
      <c r="FH72" s="390"/>
      <c r="FI72" s="390"/>
      <c r="FJ72" s="390"/>
      <c r="FK72" s="390"/>
      <c r="FL72" s="390"/>
      <c r="FM72" s="390"/>
      <c r="FN72" s="390"/>
      <c r="FO72" s="390"/>
      <c r="FP72" s="390"/>
      <c r="FQ72" s="390"/>
      <c r="FR72" s="390"/>
      <c r="FS72" s="390"/>
      <c r="FT72" s="390"/>
      <c r="FU72" s="390"/>
      <c r="FV72" s="390"/>
      <c r="FW72" s="390"/>
      <c r="FX72" s="390"/>
      <c r="FY72" s="390"/>
      <c r="FZ72" s="390"/>
      <c r="GA72" s="390"/>
      <c r="GB72" s="390"/>
      <c r="GC72" s="390"/>
      <c r="GD72" s="390"/>
      <c r="GE72" s="390"/>
      <c r="GF72" s="390"/>
      <c r="GG72" s="390"/>
      <c r="GH72" s="390"/>
      <c r="GI72" s="390"/>
      <c r="GJ72" s="390"/>
      <c r="GK72" s="390"/>
      <c r="GL72" s="390"/>
      <c r="GM72" s="390"/>
      <c r="GN72" s="390"/>
      <c r="GO72" s="390"/>
      <c r="GP72" s="390"/>
      <c r="GQ72" s="390"/>
      <c r="GR72" s="390"/>
      <c r="GS72" s="390"/>
      <c r="GT72" s="390"/>
      <c r="GU72" s="390"/>
      <c r="GV72" s="390"/>
      <c r="GW72" s="390"/>
      <c r="GX72" s="390"/>
      <c r="GY72" s="390"/>
      <c r="GZ72" s="390"/>
      <c r="HA72" s="390"/>
      <c r="HB72" s="390"/>
      <c r="HC72" s="390"/>
      <c r="HD72" s="390"/>
      <c r="HE72" s="390"/>
      <c r="HF72" s="390"/>
      <c r="HG72" s="390"/>
      <c r="HH72" s="390"/>
      <c r="HI72" s="390"/>
      <c r="HJ72" s="390"/>
      <c r="HK72" s="390"/>
      <c r="HL72" s="390"/>
      <c r="HM72" s="390"/>
      <c r="HN72" s="390"/>
      <c r="HO72" s="390"/>
      <c r="HP72" s="390"/>
      <c r="HQ72" s="390"/>
      <c r="HR72" s="390"/>
      <c r="HS72" s="390"/>
      <c r="HT72" s="390"/>
      <c r="HU72" s="390"/>
      <c r="HV72" s="390"/>
      <c r="HW72" s="390"/>
      <c r="HX72" s="390"/>
      <c r="HY72" s="390"/>
      <c r="HZ72" s="390"/>
      <c r="IA72" s="390"/>
      <c r="IB72" s="390"/>
      <c r="IC72" s="390"/>
      <c r="ID72" s="390"/>
      <c r="IE72" s="390"/>
      <c r="IF72" s="390"/>
      <c r="IG72" s="390"/>
      <c r="IH72" s="390"/>
      <c r="II72" s="390"/>
      <c r="IJ72" s="390"/>
      <c r="IK72" s="390"/>
      <c r="IL72" s="390"/>
      <c r="IM72" s="390"/>
      <c r="IN72" s="390"/>
      <c r="IO72" s="390"/>
      <c r="IP72" s="390"/>
      <c r="IQ72" s="390"/>
      <c r="IR72" s="390"/>
      <c r="IS72" s="390"/>
      <c r="IT72" s="390"/>
      <c r="IU72" s="390"/>
      <c r="IV72" s="390"/>
      <c r="IW72" s="390"/>
      <c r="IX72" s="390"/>
      <c r="IY72" s="390"/>
      <c r="IZ72" s="390"/>
      <c r="JA72" s="390"/>
      <c r="JB72" s="390"/>
      <c r="JC72" s="390"/>
      <c r="JD72" s="390"/>
      <c r="JE72" s="390"/>
      <c r="JF72" s="390"/>
      <c r="JG72" s="390"/>
      <c r="JH72" s="390"/>
      <c r="JI72" s="390"/>
      <c r="JJ72" s="390"/>
      <c r="JK72" s="390"/>
      <c r="JL72" s="390"/>
      <c r="JM72" s="390"/>
      <c r="JN72" s="390"/>
      <c r="JO72" s="390"/>
      <c r="JP72" s="390"/>
      <c r="JQ72" s="390"/>
      <c r="JR72" s="390"/>
      <c r="JS72" s="390"/>
      <c r="JT72" s="390"/>
      <c r="JU72" s="390"/>
      <c r="JV72" s="390"/>
      <c r="JW72" s="390"/>
      <c r="JX72" s="390"/>
      <c r="JY72" s="390"/>
      <c r="JZ72" s="390"/>
      <c r="KA72" s="390"/>
      <c r="KB72" s="390"/>
      <c r="KC72" s="390"/>
      <c r="KD72" s="390"/>
      <c r="KE72" s="390"/>
      <c r="KF72" s="390"/>
      <c r="KG72" s="390"/>
      <c r="KH72" s="390"/>
      <c r="KI72" s="390"/>
      <c r="KJ72" s="390"/>
      <c r="KK72" s="390"/>
      <c r="KL72" s="390"/>
      <c r="KM72" s="390"/>
      <c r="KN72" s="390"/>
      <c r="KO72" s="390"/>
      <c r="KP72" s="390"/>
      <c r="KQ72" s="390"/>
      <c r="KR72" s="390"/>
      <c r="KS72" s="390"/>
      <c r="KT72" s="390"/>
      <c r="KU72" s="390"/>
      <c r="KV72" s="390"/>
      <c r="KW72" s="390"/>
      <c r="KX72" s="390"/>
      <c r="KY72" s="390"/>
      <c r="KZ72" s="390"/>
      <c r="LA72" s="390"/>
      <c r="LB72" s="390"/>
      <c r="LC72" s="390"/>
      <c r="LD72" s="390"/>
      <c r="LE72" s="390"/>
      <c r="LF72" s="390"/>
      <c r="LG72" s="390"/>
      <c r="LH72" s="390"/>
      <c r="LI72" s="390"/>
      <c r="LJ72" s="390"/>
      <c r="LK72" s="390"/>
      <c r="LL72" s="390"/>
      <c r="LM72" s="390"/>
      <c r="LN72" s="390"/>
      <c r="LO72" s="390"/>
      <c r="LP72" s="390"/>
      <c r="LQ72" s="390"/>
      <c r="LR72" s="390"/>
      <c r="LS72" s="390"/>
      <c r="LT72" s="390"/>
      <c r="LU72" s="390"/>
      <c r="LV72" s="390"/>
      <c r="LW72" s="390"/>
      <c r="LX72" s="390"/>
      <c r="LY72" s="390"/>
      <c r="LZ72" s="390"/>
      <c r="MA72" s="390"/>
      <c r="MB72" s="390"/>
      <c r="MC72" s="390"/>
      <c r="MD72" s="390"/>
      <c r="ME72" s="390"/>
      <c r="MF72" s="390"/>
      <c r="MG72" s="390"/>
      <c r="MH72" s="390"/>
      <c r="MI72" s="390"/>
      <c r="MJ72" s="390"/>
      <c r="MK72" s="390"/>
      <c r="ML72" s="390"/>
      <c r="MM72" s="390"/>
      <c r="MN72" s="390"/>
      <c r="MO72" s="390"/>
      <c r="MP72" s="390"/>
      <c r="MQ72" s="390"/>
      <c r="MR72" s="390"/>
      <c r="MS72" s="390"/>
      <c r="MT72" s="390"/>
      <c r="MU72" s="390"/>
      <c r="MV72" s="390"/>
      <c r="MW72" s="390"/>
      <c r="MX72" s="390"/>
      <c r="MY72" s="390"/>
      <c r="MZ72" s="390"/>
      <c r="NA72" s="390"/>
      <c r="NB72" s="390"/>
      <c r="NC72" s="390"/>
      <c r="ND72" s="390"/>
      <c r="NE72" s="390"/>
      <c r="NF72" s="390"/>
      <c r="NG72" s="390"/>
      <c r="NH72" s="390"/>
      <c r="NI72" s="390"/>
      <c r="NJ72" s="390"/>
      <c r="NK72" s="390"/>
      <c r="NL72" s="390"/>
      <c r="NM72" s="390"/>
      <c r="NN72" s="390"/>
      <c r="NO72" s="390"/>
      <c r="NP72" s="390"/>
      <c r="NQ72" s="390"/>
      <c r="NR72" s="390"/>
      <c r="NS72" s="390"/>
      <c r="NT72" s="390"/>
      <c r="NU72" s="390"/>
      <c r="NV72" s="390"/>
      <c r="NW72" s="390"/>
      <c r="NX72" s="390"/>
      <c r="NY72" s="390"/>
      <c r="NZ72" s="390"/>
      <c r="OA72" s="390"/>
      <c r="OB72" s="390"/>
      <c r="OC72" s="390"/>
      <c r="OD72" s="390"/>
      <c r="OE72" s="390"/>
      <c r="OF72" s="390"/>
      <c r="OG72" s="390"/>
      <c r="OH72" s="390"/>
      <c r="OI72" s="390"/>
      <c r="OJ72" s="390"/>
      <c r="OK72" s="390"/>
      <c r="OL72" s="390"/>
      <c r="OM72" s="390"/>
      <c r="ON72" s="390"/>
      <c r="OO72" s="390"/>
      <c r="OP72" s="390"/>
      <c r="OQ72" s="390"/>
      <c r="OR72" s="390"/>
      <c r="OS72" s="390"/>
      <c r="OT72" s="390"/>
      <c r="OU72" s="390"/>
      <c r="OV72" s="390"/>
      <c r="OW72" s="390"/>
      <c r="OX72" s="390"/>
      <c r="OY72" s="390"/>
      <c r="OZ72" s="390"/>
      <c r="PA72" s="390"/>
      <c r="PB72" s="390"/>
      <c r="PC72" s="390"/>
      <c r="PD72" s="390"/>
      <c r="PE72" s="390"/>
      <c r="PF72" s="390"/>
      <c r="PG72" s="390"/>
      <c r="PH72" s="390"/>
      <c r="PI72" s="390"/>
      <c r="PJ72" s="390"/>
      <c r="PK72" s="390"/>
      <c r="PL72" s="390"/>
      <c r="PM72" s="390"/>
      <c r="PN72" s="390"/>
      <c r="PO72" s="390"/>
      <c r="PP72" s="390"/>
      <c r="PQ72" s="390"/>
      <c r="PR72" s="390"/>
      <c r="PS72" s="390"/>
      <c r="PT72" s="390"/>
      <c r="PU72" s="390"/>
      <c r="PV72" s="390"/>
      <c r="PW72" s="390"/>
      <c r="PX72" s="390"/>
      <c r="PY72" s="390"/>
      <c r="PZ72" s="390"/>
      <c r="QA72" s="390"/>
      <c r="QB72" s="390"/>
      <c r="QC72" s="390"/>
      <c r="QD72" s="390"/>
      <c r="QE72" s="390"/>
      <c r="QF72" s="390"/>
      <c r="QG72" s="390"/>
      <c r="QH72" s="390"/>
      <c r="QI72" s="390"/>
      <c r="QJ72" s="390"/>
      <c r="QK72" s="390"/>
      <c r="QL72" s="390"/>
      <c r="QM72" s="390"/>
      <c r="QN72" s="390"/>
      <c r="QO72" s="390"/>
      <c r="QP72" s="390"/>
      <c r="QQ72" s="390"/>
      <c r="QR72" s="390"/>
      <c r="QS72" s="390"/>
      <c r="QT72" s="390"/>
      <c r="QU72" s="390"/>
      <c r="QV72" s="390"/>
      <c r="QW72" s="390"/>
      <c r="QX72" s="390"/>
      <c r="QY72" s="390"/>
      <c r="QZ72" s="390"/>
      <c r="RA72" s="390"/>
      <c r="RB72" s="390"/>
      <c r="RC72" s="390"/>
      <c r="RD72" s="390"/>
      <c r="RE72" s="390"/>
      <c r="RF72" s="390"/>
      <c r="RG72" s="390"/>
      <c r="RH72" s="390"/>
      <c r="RI72" s="390"/>
      <c r="RJ72" s="390"/>
      <c r="RK72" s="390"/>
      <c r="RL72" s="390"/>
      <c r="RM72" s="390"/>
      <c r="RN72" s="390"/>
      <c r="RO72" s="390"/>
      <c r="RP72" s="390"/>
      <c r="RQ72" s="390"/>
      <c r="RR72" s="390"/>
      <c r="RS72" s="390"/>
      <c r="RT72" s="390"/>
      <c r="RU72" s="390"/>
      <c r="RV72" s="390"/>
      <c r="RW72" s="390"/>
      <c r="RX72" s="390"/>
      <c r="RY72" s="390"/>
      <c r="RZ72" s="390"/>
      <c r="SA72" s="390"/>
      <c r="SB72" s="390"/>
      <c r="SC72" s="390"/>
      <c r="SD72" s="390"/>
      <c r="SE72" s="390"/>
      <c r="SF72" s="390"/>
      <c r="SG72" s="390"/>
      <c r="SH72" s="390"/>
      <c r="SI72" s="390"/>
      <c r="SJ72" s="390"/>
      <c r="SK72" s="390"/>
      <c r="SL72" s="390"/>
      <c r="SM72" s="390"/>
      <c r="SN72" s="390"/>
      <c r="SO72" s="390"/>
      <c r="SP72" s="390"/>
      <c r="SQ72" s="390"/>
      <c r="SR72" s="390"/>
      <c r="SS72" s="390"/>
      <c r="ST72" s="390"/>
      <c r="SU72" s="390"/>
      <c r="SV72" s="390"/>
      <c r="SW72" s="390"/>
      <c r="SX72" s="390"/>
      <c r="SY72" s="390"/>
      <c r="SZ72" s="390"/>
      <c r="TA72" s="390"/>
      <c r="TB72" s="390"/>
      <c r="TC72" s="390"/>
      <c r="TD72" s="390"/>
      <c r="TE72" s="390"/>
      <c r="TF72" s="390"/>
      <c r="TG72" s="390"/>
      <c r="TH72" s="390"/>
      <c r="TI72" s="390"/>
      <c r="TJ72" s="390"/>
      <c r="TK72" s="390"/>
      <c r="TL72" s="390"/>
      <c r="TM72" s="390"/>
      <c r="TN72" s="390"/>
      <c r="TO72" s="390"/>
      <c r="TP72" s="390"/>
      <c r="TQ72" s="390"/>
      <c r="TR72" s="390"/>
      <c r="TS72" s="390"/>
      <c r="TT72" s="390"/>
      <c r="TU72" s="390"/>
      <c r="TV72" s="390"/>
      <c r="TW72" s="390"/>
      <c r="TX72" s="390"/>
      <c r="TY72" s="390"/>
      <c r="TZ72" s="390"/>
      <c r="UA72" s="390"/>
      <c r="UB72" s="390"/>
      <c r="UC72" s="390"/>
      <c r="UD72" s="390"/>
      <c r="UE72" s="390"/>
      <c r="UF72" s="390"/>
      <c r="UG72" s="390"/>
      <c r="UH72" s="390"/>
      <c r="UI72" s="390"/>
      <c r="UJ72" s="390"/>
      <c r="UK72" s="390"/>
      <c r="UL72" s="390"/>
      <c r="UM72" s="390"/>
      <c r="UN72" s="390"/>
      <c r="UO72" s="390"/>
      <c r="UP72" s="390"/>
      <c r="UQ72" s="390"/>
      <c r="UR72" s="390"/>
      <c r="US72" s="390"/>
      <c r="UT72" s="390"/>
      <c r="UU72" s="390"/>
      <c r="UV72" s="390"/>
      <c r="UW72" s="390"/>
      <c r="UX72" s="390"/>
      <c r="UY72" s="390"/>
      <c r="UZ72" s="390"/>
      <c r="VA72" s="390"/>
      <c r="VB72" s="390"/>
      <c r="VC72" s="390"/>
      <c r="VD72" s="390"/>
      <c r="VE72" s="390"/>
      <c r="VF72" s="390"/>
      <c r="VG72" s="390"/>
      <c r="VH72" s="390"/>
      <c r="VI72" s="390"/>
      <c r="VJ72" s="390"/>
      <c r="VK72" s="390"/>
      <c r="VL72" s="390"/>
      <c r="VM72" s="390"/>
      <c r="VN72" s="390"/>
      <c r="VO72" s="390"/>
      <c r="VP72" s="390"/>
      <c r="VQ72" s="390"/>
      <c r="VR72" s="390"/>
      <c r="VS72" s="390"/>
      <c r="VT72" s="390"/>
      <c r="VU72" s="390"/>
      <c r="VV72" s="390"/>
      <c r="VW72" s="390"/>
      <c r="VX72" s="390"/>
      <c r="VY72" s="390"/>
      <c r="VZ72" s="390"/>
      <c r="WA72" s="390"/>
      <c r="WB72" s="390"/>
      <c r="WC72" s="390"/>
      <c r="WD72" s="390"/>
      <c r="WE72" s="390"/>
      <c r="WF72" s="390"/>
      <c r="WG72" s="390"/>
      <c r="WH72" s="390"/>
      <c r="WI72" s="390"/>
      <c r="WJ72" s="390"/>
      <c r="WK72" s="390"/>
      <c r="WL72" s="390"/>
      <c r="WM72" s="390"/>
      <c r="WN72" s="390"/>
      <c r="WO72" s="390"/>
      <c r="WP72" s="390"/>
      <c r="WQ72" s="390"/>
      <c r="WR72" s="390"/>
      <c r="WS72" s="390"/>
      <c r="WT72" s="390"/>
      <c r="WU72" s="390"/>
      <c r="WV72" s="390"/>
      <c r="WW72" s="390"/>
      <c r="WX72" s="390"/>
      <c r="WY72" s="390"/>
      <c r="WZ72" s="390"/>
      <c r="XA72" s="390"/>
      <c r="XB72" s="390"/>
      <c r="XC72" s="390"/>
      <c r="XD72" s="390"/>
      <c r="XE72" s="390"/>
      <c r="XF72" s="390"/>
      <c r="XG72" s="389"/>
    </row>
    <row r="73" spans="1:631" s="400" customFormat="1">
      <c r="A73" s="389"/>
      <c r="B73" s="526"/>
      <c r="C73" s="513" t="s">
        <v>490</v>
      </c>
      <c r="D73" s="513">
        <v>12</v>
      </c>
      <c r="E73" s="329">
        <f t="shared" si="19"/>
        <v>2.1069799035092528E-3</v>
      </c>
      <c r="F73" s="509" t="s">
        <v>477</v>
      </c>
      <c r="G73" s="640">
        <v>30</v>
      </c>
      <c r="H73" s="511">
        <v>18.66</v>
      </c>
      <c r="I73" s="578">
        <v>15</v>
      </c>
      <c r="J73" s="578">
        <v>15</v>
      </c>
      <c r="K73" s="393">
        <f t="shared" si="24"/>
        <v>0</v>
      </c>
      <c r="L73" s="394">
        <f t="shared" si="20"/>
        <v>559.79999999999995</v>
      </c>
      <c r="M73" s="853">
        <v>57.846544693036428</v>
      </c>
      <c r="N73" s="393">
        <v>90</v>
      </c>
      <c r="O73" s="395">
        <f t="shared" si="25"/>
        <v>540</v>
      </c>
      <c r="P73" s="395">
        <f t="shared" si="21"/>
        <v>0</v>
      </c>
      <c r="Q73" s="395">
        <f t="shared" si="26"/>
        <v>450</v>
      </c>
      <c r="R73" s="395"/>
      <c r="S73" s="396">
        <f t="shared" si="27"/>
        <v>597.84654469303644</v>
      </c>
      <c r="T73" s="395">
        <f t="shared" si="28"/>
        <v>507.84654469303644</v>
      </c>
      <c r="U73" s="827">
        <v>0</v>
      </c>
      <c r="V73" s="396">
        <f t="shared" si="29"/>
        <v>554.58863144066459</v>
      </c>
      <c r="W73" s="395">
        <f t="shared" si="30"/>
        <v>471.10069080986682</v>
      </c>
      <c r="X73" s="395">
        <f t="shared" si="31"/>
        <v>0</v>
      </c>
      <c r="Y73" s="397">
        <f t="shared" si="22"/>
        <v>0.74468683813868786</v>
      </c>
      <c r="Z73" s="396">
        <f t="shared" si="23"/>
        <v>416.87569199003741</v>
      </c>
      <c r="AA73" s="398">
        <f t="shared" si="15"/>
        <v>0.75168452499127536</v>
      </c>
      <c r="AB73" s="399">
        <f t="shared" si="16"/>
        <v>0.97338694282262128</v>
      </c>
      <c r="AC73" s="398">
        <v>0.68940447796919313</v>
      </c>
      <c r="AD73" s="398">
        <v>0.75834492576611245</v>
      </c>
      <c r="AE73" s="390"/>
      <c r="AF73" s="390"/>
      <c r="AG73" s="390"/>
      <c r="AH73" s="390"/>
      <c r="AI73" s="390"/>
      <c r="AJ73" s="390"/>
      <c r="AK73" s="390"/>
      <c r="AL73" s="390"/>
      <c r="AM73" s="390"/>
      <c r="AN73" s="390"/>
      <c r="AO73" s="390"/>
      <c r="AP73" s="390"/>
      <c r="AQ73" s="390"/>
      <c r="AR73" s="390"/>
      <c r="AS73" s="390"/>
      <c r="AT73" s="390"/>
      <c r="AU73" s="390"/>
      <c r="AV73" s="390"/>
      <c r="AW73" s="390"/>
      <c r="AX73" s="390"/>
      <c r="AY73" s="390"/>
      <c r="AZ73" s="390"/>
      <c r="BA73" s="390"/>
      <c r="BB73" s="390"/>
      <c r="BC73" s="390"/>
      <c r="BD73" s="390"/>
      <c r="BE73" s="390"/>
      <c r="BF73" s="390"/>
      <c r="BG73" s="390"/>
      <c r="BH73" s="390"/>
      <c r="BI73" s="390"/>
      <c r="BJ73" s="390"/>
      <c r="BK73" s="390"/>
      <c r="BL73" s="390"/>
      <c r="BM73" s="390"/>
      <c r="BN73" s="390"/>
      <c r="BO73" s="390"/>
      <c r="BP73" s="390"/>
      <c r="BQ73" s="390"/>
      <c r="BR73" s="390"/>
      <c r="BS73" s="390"/>
      <c r="BT73" s="390"/>
      <c r="BU73" s="390"/>
      <c r="BV73" s="390"/>
      <c r="BW73" s="390"/>
      <c r="BX73" s="390"/>
      <c r="BY73" s="390"/>
      <c r="BZ73" s="390"/>
      <c r="CA73" s="390"/>
      <c r="CB73" s="390"/>
      <c r="CC73" s="390"/>
      <c r="CD73" s="390"/>
      <c r="CE73" s="390"/>
      <c r="CF73" s="390"/>
      <c r="CG73" s="390"/>
      <c r="CH73" s="390"/>
      <c r="CI73" s="390"/>
      <c r="CJ73" s="390"/>
      <c r="CK73" s="390"/>
      <c r="CL73" s="390"/>
      <c r="CM73" s="390"/>
      <c r="CN73" s="390"/>
      <c r="CO73" s="390"/>
      <c r="CP73" s="390"/>
      <c r="CQ73" s="390"/>
      <c r="CR73" s="390"/>
      <c r="CS73" s="390"/>
      <c r="CT73" s="390"/>
      <c r="CU73" s="390"/>
      <c r="CV73" s="390"/>
      <c r="CW73" s="390"/>
      <c r="CX73" s="390"/>
      <c r="CY73" s="390"/>
      <c r="CZ73" s="390"/>
      <c r="DA73" s="390"/>
      <c r="DB73" s="390"/>
      <c r="DC73" s="390"/>
      <c r="DD73" s="390"/>
      <c r="DE73" s="390"/>
      <c r="DF73" s="390"/>
      <c r="DG73" s="390"/>
      <c r="DH73" s="390"/>
      <c r="DI73" s="390"/>
      <c r="DJ73" s="390"/>
      <c r="DK73" s="390"/>
      <c r="DL73" s="390"/>
      <c r="DM73" s="390"/>
      <c r="DN73" s="390"/>
      <c r="DO73" s="390"/>
      <c r="DP73" s="390"/>
      <c r="DQ73" s="390"/>
      <c r="DR73" s="390"/>
      <c r="DS73" s="390"/>
      <c r="DT73" s="390"/>
      <c r="DU73" s="390"/>
      <c r="DV73" s="390"/>
      <c r="DW73" s="390"/>
      <c r="DX73" s="390"/>
      <c r="DY73" s="390"/>
      <c r="DZ73" s="390"/>
      <c r="EA73" s="390"/>
      <c r="EB73" s="390"/>
      <c r="EC73" s="390"/>
      <c r="ED73" s="390"/>
      <c r="EE73" s="390"/>
      <c r="EF73" s="390"/>
      <c r="EG73" s="390"/>
      <c r="EH73" s="390"/>
      <c r="EI73" s="390"/>
      <c r="EJ73" s="390"/>
      <c r="EK73" s="390"/>
      <c r="EL73" s="390"/>
      <c r="EM73" s="390"/>
      <c r="EN73" s="390"/>
      <c r="EO73" s="390"/>
      <c r="EP73" s="390"/>
      <c r="EQ73" s="390"/>
      <c r="ER73" s="390"/>
      <c r="ES73" s="390"/>
      <c r="ET73" s="390"/>
      <c r="EU73" s="390"/>
      <c r="EV73" s="390"/>
      <c r="EW73" s="390"/>
      <c r="EX73" s="390"/>
      <c r="EY73" s="390"/>
      <c r="EZ73" s="390"/>
      <c r="FA73" s="390"/>
      <c r="FB73" s="390"/>
      <c r="FC73" s="390"/>
      <c r="FD73" s="390"/>
      <c r="FE73" s="390"/>
      <c r="FF73" s="390"/>
      <c r="FG73" s="390"/>
      <c r="FH73" s="390"/>
      <c r="FI73" s="390"/>
      <c r="FJ73" s="390"/>
      <c r="FK73" s="390"/>
      <c r="FL73" s="390"/>
      <c r="FM73" s="390"/>
      <c r="FN73" s="390"/>
      <c r="FO73" s="390"/>
      <c r="FP73" s="390"/>
      <c r="FQ73" s="390"/>
      <c r="FR73" s="390"/>
      <c r="FS73" s="390"/>
      <c r="FT73" s="390"/>
      <c r="FU73" s="390"/>
      <c r="FV73" s="390"/>
      <c r="FW73" s="390"/>
      <c r="FX73" s="390"/>
      <c r="FY73" s="390"/>
      <c r="FZ73" s="390"/>
      <c r="GA73" s="390"/>
      <c r="GB73" s="390"/>
      <c r="GC73" s="390"/>
      <c r="GD73" s="390"/>
      <c r="GE73" s="390"/>
      <c r="GF73" s="390"/>
      <c r="GG73" s="390"/>
      <c r="GH73" s="390"/>
      <c r="GI73" s="390"/>
      <c r="GJ73" s="390"/>
      <c r="GK73" s="390"/>
      <c r="GL73" s="390"/>
      <c r="GM73" s="390"/>
      <c r="GN73" s="390"/>
      <c r="GO73" s="390"/>
      <c r="GP73" s="390"/>
      <c r="GQ73" s="390"/>
      <c r="GR73" s="390"/>
      <c r="GS73" s="390"/>
      <c r="GT73" s="390"/>
      <c r="GU73" s="390"/>
      <c r="GV73" s="390"/>
      <c r="GW73" s="390"/>
      <c r="GX73" s="390"/>
      <c r="GY73" s="390"/>
      <c r="GZ73" s="390"/>
      <c r="HA73" s="390"/>
      <c r="HB73" s="390"/>
      <c r="HC73" s="390"/>
      <c r="HD73" s="390"/>
      <c r="HE73" s="390"/>
      <c r="HF73" s="390"/>
      <c r="HG73" s="390"/>
      <c r="HH73" s="390"/>
      <c r="HI73" s="390"/>
      <c r="HJ73" s="390"/>
      <c r="HK73" s="390"/>
      <c r="HL73" s="390"/>
      <c r="HM73" s="390"/>
      <c r="HN73" s="390"/>
      <c r="HO73" s="390"/>
      <c r="HP73" s="390"/>
      <c r="HQ73" s="390"/>
      <c r="HR73" s="390"/>
      <c r="HS73" s="390"/>
      <c r="HT73" s="390"/>
      <c r="HU73" s="390"/>
      <c r="HV73" s="390"/>
      <c r="HW73" s="390"/>
      <c r="HX73" s="390"/>
      <c r="HY73" s="390"/>
      <c r="HZ73" s="390"/>
      <c r="IA73" s="390"/>
      <c r="IB73" s="390"/>
      <c r="IC73" s="390"/>
      <c r="ID73" s="390"/>
      <c r="IE73" s="390"/>
      <c r="IF73" s="390"/>
      <c r="IG73" s="390"/>
      <c r="IH73" s="390"/>
      <c r="II73" s="390"/>
      <c r="IJ73" s="390"/>
      <c r="IK73" s="390"/>
      <c r="IL73" s="390"/>
      <c r="IM73" s="390"/>
      <c r="IN73" s="390"/>
      <c r="IO73" s="390"/>
      <c r="IP73" s="390"/>
      <c r="IQ73" s="390"/>
      <c r="IR73" s="390"/>
      <c r="IS73" s="390"/>
      <c r="IT73" s="390"/>
      <c r="IU73" s="390"/>
      <c r="IV73" s="390"/>
      <c r="IW73" s="390"/>
      <c r="IX73" s="390"/>
      <c r="IY73" s="390"/>
      <c r="IZ73" s="390"/>
      <c r="JA73" s="390"/>
      <c r="JB73" s="390"/>
      <c r="JC73" s="390"/>
      <c r="JD73" s="390"/>
      <c r="JE73" s="390"/>
      <c r="JF73" s="390"/>
      <c r="JG73" s="390"/>
      <c r="JH73" s="390"/>
      <c r="JI73" s="390"/>
      <c r="JJ73" s="390"/>
      <c r="JK73" s="390"/>
      <c r="JL73" s="390"/>
      <c r="JM73" s="390"/>
      <c r="JN73" s="390"/>
      <c r="JO73" s="390"/>
      <c r="JP73" s="390"/>
      <c r="JQ73" s="390"/>
      <c r="JR73" s="390"/>
      <c r="JS73" s="390"/>
      <c r="JT73" s="390"/>
      <c r="JU73" s="390"/>
      <c r="JV73" s="390"/>
      <c r="JW73" s="390"/>
      <c r="JX73" s="390"/>
      <c r="JY73" s="390"/>
      <c r="JZ73" s="390"/>
      <c r="KA73" s="390"/>
      <c r="KB73" s="390"/>
      <c r="KC73" s="390"/>
      <c r="KD73" s="390"/>
      <c r="KE73" s="390"/>
      <c r="KF73" s="390"/>
      <c r="KG73" s="390"/>
      <c r="KH73" s="390"/>
      <c r="KI73" s="390"/>
      <c r="KJ73" s="390"/>
      <c r="KK73" s="390"/>
      <c r="KL73" s="390"/>
      <c r="KM73" s="390"/>
      <c r="KN73" s="390"/>
      <c r="KO73" s="390"/>
      <c r="KP73" s="390"/>
      <c r="KQ73" s="390"/>
      <c r="KR73" s="390"/>
      <c r="KS73" s="390"/>
      <c r="KT73" s="390"/>
      <c r="KU73" s="390"/>
      <c r="KV73" s="390"/>
      <c r="KW73" s="390"/>
      <c r="KX73" s="390"/>
      <c r="KY73" s="390"/>
      <c r="KZ73" s="390"/>
      <c r="LA73" s="390"/>
      <c r="LB73" s="390"/>
      <c r="LC73" s="390"/>
      <c r="LD73" s="390"/>
      <c r="LE73" s="390"/>
      <c r="LF73" s="390"/>
      <c r="LG73" s="390"/>
      <c r="LH73" s="390"/>
      <c r="LI73" s="390"/>
      <c r="LJ73" s="390"/>
      <c r="LK73" s="390"/>
      <c r="LL73" s="390"/>
      <c r="LM73" s="390"/>
      <c r="LN73" s="390"/>
      <c r="LO73" s="390"/>
      <c r="LP73" s="390"/>
      <c r="LQ73" s="390"/>
      <c r="LR73" s="390"/>
      <c r="LS73" s="390"/>
      <c r="LT73" s="390"/>
      <c r="LU73" s="390"/>
      <c r="LV73" s="390"/>
      <c r="LW73" s="390"/>
      <c r="LX73" s="390"/>
      <c r="LY73" s="390"/>
      <c r="LZ73" s="390"/>
      <c r="MA73" s="390"/>
      <c r="MB73" s="390"/>
      <c r="MC73" s="390"/>
      <c r="MD73" s="390"/>
      <c r="ME73" s="390"/>
      <c r="MF73" s="390"/>
      <c r="MG73" s="390"/>
      <c r="MH73" s="390"/>
      <c r="MI73" s="390"/>
      <c r="MJ73" s="390"/>
      <c r="MK73" s="390"/>
      <c r="ML73" s="390"/>
      <c r="MM73" s="390"/>
      <c r="MN73" s="390"/>
      <c r="MO73" s="390"/>
      <c r="MP73" s="390"/>
      <c r="MQ73" s="390"/>
      <c r="MR73" s="390"/>
      <c r="MS73" s="390"/>
      <c r="MT73" s="390"/>
      <c r="MU73" s="390"/>
      <c r="MV73" s="390"/>
      <c r="MW73" s="390"/>
      <c r="MX73" s="390"/>
      <c r="MY73" s="390"/>
      <c r="MZ73" s="390"/>
      <c r="NA73" s="390"/>
      <c r="NB73" s="390"/>
      <c r="NC73" s="390"/>
      <c r="ND73" s="390"/>
      <c r="NE73" s="390"/>
      <c r="NF73" s="390"/>
      <c r="NG73" s="390"/>
      <c r="NH73" s="390"/>
      <c r="NI73" s="390"/>
      <c r="NJ73" s="390"/>
      <c r="NK73" s="390"/>
      <c r="NL73" s="390"/>
      <c r="NM73" s="390"/>
      <c r="NN73" s="390"/>
      <c r="NO73" s="390"/>
      <c r="NP73" s="390"/>
      <c r="NQ73" s="390"/>
      <c r="NR73" s="390"/>
      <c r="NS73" s="390"/>
      <c r="NT73" s="390"/>
      <c r="NU73" s="390"/>
      <c r="NV73" s="390"/>
      <c r="NW73" s="390"/>
      <c r="NX73" s="390"/>
      <c r="NY73" s="390"/>
      <c r="NZ73" s="390"/>
      <c r="OA73" s="390"/>
      <c r="OB73" s="390"/>
      <c r="OC73" s="390"/>
      <c r="OD73" s="390"/>
      <c r="OE73" s="390"/>
      <c r="OF73" s="390"/>
      <c r="OG73" s="390"/>
      <c r="OH73" s="390"/>
      <c r="OI73" s="390"/>
      <c r="OJ73" s="390"/>
      <c r="OK73" s="390"/>
      <c r="OL73" s="390"/>
      <c r="OM73" s="390"/>
      <c r="ON73" s="390"/>
      <c r="OO73" s="390"/>
      <c r="OP73" s="390"/>
      <c r="OQ73" s="390"/>
      <c r="OR73" s="390"/>
      <c r="OS73" s="390"/>
      <c r="OT73" s="390"/>
      <c r="OU73" s="390"/>
      <c r="OV73" s="390"/>
      <c r="OW73" s="390"/>
      <c r="OX73" s="390"/>
      <c r="OY73" s="390"/>
      <c r="OZ73" s="390"/>
      <c r="PA73" s="390"/>
      <c r="PB73" s="390"/>
      <c r="PC73" s="390"/>
      <c r="PD73" s="390"/>
      <c r="PE73" s="390"/>
      <c r="PF73" s="390"/>
      <c r="PG73" s="390"/>
      <c r="PH73" s="390"/>
      <c r="PI73" s="390"/>
      <c r="PJ73" s="390"/>
      <c r="PK73" s="390"/>
      <c r="PL73" s="390"/>
      <c r="PM73" s="390"/>
      <c r="PN73" s="390"/>
      <c r="PO73" s="390"/>
      <c r="PP73" s="390"/>
      <c r="PQ73" s="390"/>
      <c r="PR73" s="390"/>
      <c r="PS73" s="390"/>
      <c r="PT73" s="390"/>
      <c r="PU73" s="390"/>
      <c r="PV73" s="390"/>
      <c r="PW73" s="390"/>
      <c r="PX73" s="390"/>
      <c r="PY73" s="390"/>
      <c r="PZ73" s="390"/>
      <c r="QA73" s="390"/>
      <c r="QB73" s="390"/>
      <c r="QC73" s="390"/>
      <c r="QD73" s="390"/>
      <c r="QE73" s="390"/>
      <c r="QF73" s="390"/>
      <c r="QG73" s="390"/>
      <c r="QH73" s="390"/>
      <c r="QI73" s="390"/>
      <c r="QJ73" s="390"/>
      <c r="QK73" s="390"/>
      <c r="QL73" s="390"/>
      <c r="QM73" s="390"/>
      <c r="QN73" s="390"/>
      <c r="QO73" s="390"/>
      <c r="QP73" s="390"/>
      <c r="QQ73" s="390"/>
      <c r="QR73" s="390"/>
      <c r="QS73" s="390"/>
      <c r="QT73" s="390"/>
      <c r="QU73" s="390"/>
      <c r="QV73" s="390"/>
      <c r="QW73" s="390"/>
      <c r="QX73" s="390"/>
      <c r="QY73" s="390"/>
      <c r="QZ73" s="390"/>
      <c r="RA73" s="390"/>
      <c r="RB73" s="390"/>
      <c r="RC73" s="390"/>
      <c r="RD73" s="390"/>
      <c r="RE73" s="390"/>
      <c r="RF73" s="390"/>
      <c r="RG73" s="390"/>
      <c r="RH73" s="390"/>
      <c r="RI73" s="390"/>
      <c r="RJ73" s="390"/>
      <c r="RK73" s="390"/>
      <c r="RL73" s="390"/>
      <c r="RM73" s="390"/>
      <c r="RN73" s="390"/>
      <c r="RO73" s="390"/>
      <c r="RP73" s="390"/>
      <c r="RQ73" s="390"/>
      <c r="RR73" s="390"/>
      <c r="RS73" s="390"/>
      <c r="RT73" s="390"/>
      <c r="RU73" s="390"/>
      <c r="RV73" s="390"/>
      <c r="RW73" s="390"/>
      <c r="RX73" s="390"/>
      <c r="RY73" s="390"/>
      <c r="RZ73" s="390"/>
      <c r="SA73" s="390"/>
      <c r="SB73" s="390"/>
      <c r="SC73" s="390"/>
      <c r="SD73" s="390"/>
      <c r="SE73" s="390"/>
      <c r="SF73" s="390"/>
      <c r="SG73" s="390"/>
      <c r="SH73" s="390"/>
      <c r="SI73" s="390"/>
      <c r="SJ73" s="390"/>
      <c r="SK73" s="390"/>
      <c r="SL73" s="390"/>
      <c r="SM73" s="390"/>
      <c r="SN73" s="390"/>
      <c r="SO73" s="390"/>
      <c r="SP73" s="390"/>
      <c r="SQ73" s="390"/>
      <c r="SR73" s="390"/>
      <c r="SS73" s="390"/>
      <c r="ST73" s="390"/>
      <c r="SU73" s="390"/>
      <c r="SV73" s="390"/>
      <c r="SW73" s="390"/>
      <c r="SX73" s="390"/>
      <c r="SY73" s="390"/>
      <c r="SZ73" s="390"/>
      <c r="TA73" s="390"/>
      <c r="TB73" s="390"/>
      <c r="TC73" s="390"/>
      <c r="TD73" s="390"/>
      <c r="TE73" s="390"/>
      <c r="TF73" s="390"/>
      <c r="TG73" s="390"/>
      <c r="TH73" s="390"/>
      <c r="TI73" s="390"/>
      <c r="TJ73" s="390"/>
      <c r="TK73" s="390"/>
      <c r="TL73" s="390"/>
      <c r="TM73" s="390"/>
      <c r="TN73" s="390"/>
      <c r="TO73" s="390"/>
      <c r="TP73" s="390"/>
      <c r="TQ73" s="390"/>
      <c r="TR73" s="390"/>
      <c r="TS73" s="390"/>
      <c r="TT73" s="390"/>
      <c r="TU73" s="390"/>
      <c r="TV73" s="390"/>
      <c r="TW73" s="390"/>
      <c r="TX73" s="390"/>
      <c r="TY73" s="390"/>
      <c r="TZ73" s="390"/>
      <c r="UA73" s="390"/>
      <c r="UB73" s="390"/>
      <c r="UC73" s="390"/>
      <c r="UD73" s="390"/>
      <c r="UE73" s="390"/>
      <c r="UF73" s="390"/>
      <c r="UG73" s="390"/>
      <c r="UH73" s="390"/>
      <c r="UI73" s="390"/>
      <c r="UJ73" s="390"/>
      <c r="UK73" s="390"/>
      <c r="UL73" s="390"/>
      <c r="UM73" s="390"/>
      <c r="UN73" s="390"/>
      <c r="UO73" s="390"/>
      <c r="UP73" s="390"/>
      <c r="UQ73" s="390"/>
      <c r="UR73" s="390"/>
      <c r="US73" s="390"/>
      <c r="UT73" s="390"/>
      <c r="UU73" s="390"/>
      <c r="UV73" s="390"/>
      <c r="UW73" s="390"/>
      <c r="UX73" s="390"/>
      <c r="UY73" s="390"/>
      <c r="UZ73" s="390"/>
      <c r="VA73" s="390"/>
      <c r="VB73" s="390"/>
      <c r="VC73" s="390"/>
      <c r="VD73" s="390"/>
      <c r="VE73" s="390"/>
      <c r="VF73" s="390"/>
      <c r="VG73" s="390"/>
      <c r="VH73" s="390"/>
      <c r="VI73" s="390"/>
      <c r="VJ73" s="390"/>
      <c r="VK73" s="390"/>
      <c r="VL73" s="390"/>
      <c r="VM73" s="390"/>
      <c r="VN73" s="390"/>
      <c r="VO73" s="390"/>
      <c r="VP73" s="390"/>
      <c r="VQ73" s="390"/>
      <c r="VR73" s="390"/>
      <c r="VS73" s="390"/>
      <c r="VT73" s="390"/>
      <c r="VU73" s="390"/>
      <c r="VV73" s="390"/>
      <c r="VW73" s="390"/>
      <c r="VX73" s="390"/>
      <c r="VY73" s="390"/>
      <c r="VZ73" s="390"/>
      <c r="WA73" s="390"/>
      <c r="WB73" s="390"/>
      <c r="WC73" s="390"/>
      <c r="WD73" s="390"/>
      <c r="WE73" s="390"/>
      <c r="WF73" s="390"/>
      <c r="WG73" s="390"/>
      <c r="WH73" s="390"/>
      <c r="WI73" s="390"/>
      <c r="WJ73" s="390"/>
      <c r="WK73" s="390"/>
      <c r="WL73" s="390"/>
      <c r="WM73" s="390"/>
      <c r="WN73" s="390"/>
      <c r="WO73" s="390"/>
      <c r="WP73" s="390"/>
      <c r="WQ73" s="390"/>
      <c r="WR73" s="390"/>
      <c r="WS73" s="390"/>
      <c r="WT73" s="390"/>
      <c r="WU73" s="390"/>
      <c r="WV73" s="390"/>
      <c r="WW73" s="390"/>
      <c r="WX73" s="390"/>
      <c r="WY73" s="390"/>
      <c r="WZ73" s="390"/>
      <c r="XA73" s="390"/>
      <c r="XB73" s="390"/>
      <c r="XC73" s="390"/>
      <c r="XD73" s="390"/>
      <c r="XE73" s="390"/>
      <c r="XF73" s="390"/>
      <c r="XG73" s="389"/>
    </row>
    <row r="74" spans="1:631" s="400" customFormat="1">
      <c r="A74" s="389"/>
      <c r="B74" s="526"/>
      <c r="C74" s="513" t="s">
        <v>491</v>
      </c>
      <c r="D74" s="513">
        <v>12</v>
      </c>
      <c r="E74" s="329">
        <f t="shared" si="19"/>
        <v>2.3011924133718425E-3</v>
      </c>
      <c r="F74" s="509" t="s">
        <v>477</v>
      </c>
      <c r="G74" s="640">
        <v>30</v>
      </c>
      <c r="H74" s="511">
        <v>20.38</v>
      </c>
      <c r="I74" s="578">
        <v>15</v>
      </c>
      <c r="J74" s="578">
        <v>15</v>
      </c>
      <c r="K74" s="393">
        <f t="shared" si="24"/>
        <v>0</v>
      </c>
      <c r="L74" s="394">
        <f t="shared" si="20"/>
        <v>611.4</v>
      </c>
      <c r="M74" s="853">
        <v>57.846544693036428</v>
      </c>
      <c r="N74" s="393">
        <v>90</v>
      </c>
      <c r="O74" s="395">
        <f t="shared" si="25"/>
        <v>540</v>
      </c>
      <c r="P74" s="395">
        <f t="shared" si="21"/>
        <v>0</v>
      </c>
      <c r="Q74" s="395">
        <f t="shared" si="26"/>
        <v>450</v>
      </c>
      <c r="R74" s="395"/>
      <c r="S74" s="396">
        <f t="shared" si="27"/>
        <v>597.84654469303644</v>
      </c>
      <c r="T74" s="395">
        <f t="shared" si="28"/>
        <v>507.84654469303644</v>
      </c>
      <c r="U74" s="827">
        <v>0</v>
      </c>
      <c r="V74" s="396">
        <f t="shared" si="29"/>
        <v>554.58863144066459</v>
      </c>
      <c r="W74" s="395">
        <f t="shared" si="30"/>
        <v>471.10069080986682</v>
      </c>
      <c r="X74" s="395">
        <f t="shared" si="31"/>
        <v>0</v>
      </c>
      <c r="Y74" s="397">
        <f t="shared" si="22"/>
        <v>0.74468683813868786</v>
      </c>
      <c r="Z74" s="396">
        <f t="shared" si="23"/>
        <v>455.30153283799376</v>
      </c>
      <c r="AA74" s="398">
        <f t="shared" si="15"/>
        <v>0.8209716301887563</v>
      </c>
      <c r="AB74" s="399">
        <f t="shared" si="16"/>
        <v>1.063109640660505</v>
      </c>
      <c r="AC74" s="398">
        <v>0.75295087143687867</v>
      </c>
      <c r="AD74" s="398">
        <v>0.8282459585805666</v>
      </c>
      <c r="AE74" s="390"/>
      <c r="AF74" s="390"/>
      <c r="AG74" s="390"/>
      <c r="AH74" s="390"/>
      <c r="AI74" s="390"/>
      <c r="AJ74" s="390"/>
      <c r="AK74" s="390"/>
      <c r="AL74" s="390"/>
      <c r="AM74" s="390"/>
      <c r="AN74" s="390"/>
      <c r="AO74" s="390"/>
      <c r="AP74" s="390"/>
      <c r="AQ74" s="390"/>
      <c r="AR74" s="390"/>
      <c r="AS74" s="390"/>
      <c r="AT74" s="390"/>
      <c r="AU74" s="390"/>
      <c r="AV74" s="390"/>
      <c r="AW74" s="390"/>
      <c r="AX74" s="390"/>
      <c r="AY74" s="390"/>
      <c r="AZ74" s="390"/>
      <c r="BA74" s="390"/>
      <c r="BB74" s="390"/>
      <c r="BC74" s="390"/>
      <c r="BD74" s="390"/>
      <c r="BE74" s="390"/>
      <c r="BF74" s="390"/>
      <c r="BG74" s="390"/>
      <c r="BH74" s="390"/>
      <c r="BI74" s="390"/>
      <c r="BJ74" s="390"/>
      <c r="BK74" s="390"/>
      <c r="BL74" s="390"/>
      <c r="BM74" s="390"/>
      <c r="BN74" s="390"/>
      <c r="BO74" s="390"/>
      <c r="BP74" s="390"/>
      <c r="BQ74" s="390"/>
      <c r="BR74" s="390"/>
      <c r="BS74" s="390"/>
      <c r="BT74" s="390"/>
      <c r="BU74" s="390"/>
      <c r="BV74" s="390"/>
      <c r="BW74" s="390"/>
      <c r="BX74" s="390"/>
      <c r="BY74" s="390"/>
      <c r="BZ74" s="390"/>
      <c r="CA74" s="390"/>
      <c r="CB74" s="390"/>
      <c r="CC74" s="390"/>
      <c r="CD74" s="390"/>
      <c r="CE74" s="390"/>
      <c r="CF74" s="390"/>
      <c r="CG74" s="390"/>
      <c r="CH74" s="390"/>
      <c r="CI74" s="390"/>
      <c r="CJ74" s="390"/>
      <c r="CK74" s="390"/>
      <c r="CL74" s="390"/>
      <c r="CM74" s="390"/>
      <c r="CN74" s="390"/>
      <c r="CO74" s="390"/>
      <c r="CP74" s="390"/>
      <c r="CQ74" s="390"/>
      <c r="CR74" s="390"/>
      <c r="CS74" s="390"/>
      <c r="CT74" s="390"/>
      <c r="CU74" s="390"/>
      <c r="CV74" s="390"/>
      <c r="CW74" s="390"/>
      <c r="CX74" s="390"/>
      <c r="CY74" s="390"/>
      <c r="CZ74" s="390"/>
      <c r="DA74" s="390"/>
      <c r="DB74" s="390"/>
      <c r="DC74" s="390"/>
      <c r="DD74" s="390"/>
      <c r="DE74" s="390"/>
      <c r="DF74" s="390"/>
      <c r="DG74" s="390"/>
      <c r="DH74" s="390"/>
      <c r="DI74" s="390"/>
      <c r="DJ74" s="390"/>
      <c r="DK74" s="390"/>
      <c r="DL74" s="390"/>
      <c r="DM74" s="390"/>
      <c r="DN74" s="390"/>
      <c r="DO74" s="390"/>
      <c r="DP74" s="390"/>
      <c r="DQ74" s="390"/>
      <c r="DR74" s="390"/>
      <c r="DS74" s="390"/>
      <c r="DT74" s="390"/>
      <c r="DU74" s="390"/>
      <c r="DV74" s="390"/>
      <c r="DW74" s="390"/>
      <c r="DX74" s="390"/>
      <c r="DY74" s="390"/>
      <c r="DZ74" s="390"/>
      <c r="EA74" s="390"/>
      <c r="EB74" s="390"/>
      <c r="EC74" s="390"/>
      <c r="ED74" s="390"/>
      <c r="EE74" s="390"/>
      <c r="EF74" s="390"/>
      <c r="EG74" s="390"/>
      <c r="EH74" s="390"/>
      <c r="EI74" s="390"/>
      <c r="EJ74" s="390"/>
      <c r="EK74" s="390"/>
      <c r="EL74" s="390"/>
      <c r="EM74" s="390"/>
      <c r="EN74" s="390"/>
      <c r="EO74" s="390"/>
      <c r="EP74" s="390"/>
      <c r="EQ74" s="390"/>
      <c r="ER74" s="390"/>
      <c r="ES74" s="390"/>
      <c r="ET74" s="390"/>
      <c r="EU74" s="390"/>
      <c r="EV74" s="390"/>
      <c r="EW74" s="390"/>
      <c r="EX74" s="390"/>
      <c r="EY74" s="390"/>
      <c r="EZ74" s="390"/>
      <c r="FA74" s="390"/>
      <c r="FB74" s="390"/>
      <c r="FC74" s="390"/>
      <c r="FD74" s="390"/>
      <c r="FE74" s="390"/>
      <c r="FF74" s="390"/>
      <c r="FG74" s="390"/>
      <c r="FH74" s="390"/>
      <c r="FI74" s="390"/>
      <c r="FJ74" s="390"/>
      <c r="FK74" s="390"/>
      <c r="FL74" s="390"/>
      <c r="FM74" s="390"/>
      <c r="FN74" s="390"/>
      <c r="FO74" s="390"/>
      <c r="FP74" s="390"/>
      <c r="FQ74" s="390"/>
      <c r="FR74" s="390"/>
      <c r="FS74" s="390"/>
      <c r="FT74" s="390"/>
      <c r="FU74" s="390"/>
      <c r="FV74" s="390"/>
      <c r="FW74" s="390"/>
      <c r="FX74" s="390"/>
      <c r="FY74" s="390"/>
      <c r="FZ74" s="390"/>
      <c r="GA74" s="390"/>
      <c r="GB74" s="390"/>
      <c r="GC74" s="390"/>
      <c r="GD74" s="390"/>
      <c r="GE74" s="390"/>
      <c r="GF74" s="390"/>
      <c r="GG74" s="390"/>
      <c r="GH74" s="390"/>
      <c r="GI74" s="390"/>
      <c r="GJ74" s="390"/>
      <c r="GK74" s="390"/>
      <c r="GL74" s="390"/>
      <c r="GM74" s="390"/>
      <c r="GN74" s="390"/>
      <c r="GO74" s="390"/>
      <c r="GP74" s="390"/>
      <c r="GQ74" s="390"/>
      <c r="GR74" s="390"/>
      <c r="GS74" s="390"/>
      <c r="GT74" s="390"/>
      <c r="GU74" s="390"/>
      <c r="GV74" s="390"/>
      <c r="GW74" s="390"/>
      <c r="GX74" s="390"/>
      <c r="GY74" s="390"/>
      <c r="GZ74" s="390"/>
      <c r="HA74" s="390"/>
      <c r="HB74" s="390"/>
      <c r="HC74" s="390"/>
      <c r="HD74" s="390"/>
      <c r="HE74" s="390"/>
      <c r="HF74" s="390"/>
      <c r="HG74" s="390"/>
      <c r="HH74" s="390"/>
      <c r="HI74" s="390"/>
      <c r="HJ74" s="390"/>
      <c r="HK74" s="390"/>
      <c r="HL74" s="390"/>
      <c r="HM74" s="390"/>
      <c r="HN74" s="390"/>
      <c r="HO74" s="390"/>
      <c r="HP74" s="390"/>
      <c r="HQ74" s="390"/>
      <c r="HR74" s="390"/>
      <c r="HS74" s="390"/>
      <c r="HT74" s="390"/>
      <c r="HU74" s="390"/>
      <c r="HV74" s="390"/>
      <c r="HW74" s="390"/>
      <c r="HX74" s="390"/>
      <c r="HY74" s="390"/>
      <c r="HZ74" s="390"/>
      <c r="IA74" s="390"/>
      <c r="IB74" s="390"/>
      <c r="IC74" s="390"/>
      <c r="ID74" s="390"/>
      <c r="IE74" s="390"/>
      <c r="IF74" s="390"/>
      <c r="IG74" s="390"/>
      <c r="IH74" s="390"/>
      <c r="II74" s="390"/>
      <c r="IJ74" s="390"/>
      <c r="IK74" s="390"/>
      <c r="IL74" s="390"/>
      <c r="IM74" s="390"/>
      <c r="IN74" s="390"/>
      <c r="IO74" s="390"/>
      <c r="IP74" s="390"/>
      <c r="IQ74" s="390"/>
      <c r="IR74" s="390"/>
      <c r="IS74" s="390"/>
      <c r="IT74" s="390"/>
      <c r="IU74" s="390"/>
      <c r="IV74" s="390"/>
      <c r="IW74" s="390"/>
      <c r="IX74" s="390"/>
      <c r="IY74" s="390"/>
      <c r="IZ74" s="390"/>
      <c r="JA74" s="390"/>
      <c r="JB74" s="390"/>
      <c r="JC74" s="390"/>
      <c r="JD74" s="390"/>
      <c r="JE74" s="390"/>
      <c r="JF74" s="390"/>
      <c r="JG74" s="390"/>
      <c r="JH74" s="390"/>
      <c r="JI74" s="390"/>
      <c r="JJ74" s="390"/>
      <c r="JK74" s="390"/>
      <c r="JL74" s="390"/>
      <c r="JM74" s="390"/>
      <c r="JN74" s="390"/>
      <c r="JO74" s="390"/>
      <c r="JP74" s="390"/>
      <c r="JQ74" s="390"/>
      <c r="JR74" s="390"/>
      <c r="JS74" s="390"/>
      <c r="JT74" s="390"/>
      <c r="JU74" s="390"/>
      <c r="JV74" s="390"/>
      <c r="JW74" s="390"/>
      <c r="JX74" s="390"/>
      <c r="JY74" s="390"/>
      <c r="JZ74" s="390"/>
      <c r="KA74" s="390"/>
      <c r="KB74" s="390"/>
      <c r="KC74" s="390"/>
      <c r="KD74" s="390"/>
      <c r="KE74" s="390"/>
      <c r="KF74" s="390"/>
      <c r="KG74" s="390"/>
      <c r="KH74" s="390"/>
      <c r="KI74" s="390"/>
      <c r="KJ74" s="390"/>
      <c r="KK74" s="390"/>
      <c r="KL74" s="390"/>
      <c r="KM74" s="390"/>
      <c r="KN74" s="390"/>
      <c r="KO74" s="390"/>
      <c r="KP74" s="390"/>
      <c r="KQ74" s="390"/>
      <c r="KR74" s="390"/>
      <c r="KS74" s="390"/>
      <c r="KT74" s="390"/>
      <c r="KU74" s="390"/>
      <c r="KV74" s="390"/>
      <c r="KW74" s="390"/>
      <c r="KX74" s="390"/>
      <c r="KY74" s="390"/>
      <c r="KZ74" s="390"/>
      <c r="LA74" s="390"/>
      <c r="LB74" s="390"/>
      <c r="LC74" s="390"/>
      <c r="LD74" s="390"/>
      <c r="LE74" s="390"/>
      <c r="LF74" s="390"/>
      <c r="LG74" s="390"/>
      <c r="LH74" s="390"/>
      <c r="LI74" s="390"/>
      <c r="LJ74" s="390"/>
      <c r="LK74" s="390"/>
      <c r="LL74" s="390"/>
      <c r="LM74" s="390"/>
      <c r="LN74" s="390"/>
      <c r="LO74" s="390"/>
      <c r="LP74" s="390"/>
      <c r="LQ74" s="390"/>
      <c r="LR74" s="390"/>
      <c r="LS74" s="390"/>
      <c r="LT74" s="390"/>
      <c r="LU74" s="390"/>
      <c r="LV74" s="390"/>
      <c r="LW74" s="390"/>
      <c r="LX74" s="390"/>
      <c r="LY74" s="390"/>
      <c r="LZ74" s="390"/>
      <c r="MA74" s="390"/>
      <c r="MB74" s="390"/>
      <c r="MC74" s="390"/>
      <c r="MD74" s="390"/>
      <c r="ME74" s="390"/>
      <c r="MF74" s="390"/>
      <c r="MG74" s="390"/>
      <c r="MH74" s="390"/>
      <c r="MI74" s="390"/>
      <c r="MJ74" s="390"/>
      <c r="MK74" s="390"/>
      <c r="ML74" s="390"/>
      <c r="MM74" s="390"/>
      <c r="MN74" s="390"/>
      <c r="MO74" s="390"/>
      <c r="MP74" s="390"/>
      <c r="MQ74" s="390"/>
      <c r="MR74" s="390"/>
      <c r="MS74" s="390"/>
      <c r="MT74" s="390"/>
      <c r="MU74" s="390"/>
      <c r="MV74" s="390"/>
      <c r="MW74" s="390"/>
      <c r="MX74" s="390"/>
      <c r="MY74" s="390"/>
      <c r="MZ74" s="390"/>
      <c r="NA74" s="390"/>
      <c r="NB74" s="390"/>
      <c r="NC74" s="390"/>
      <c r="ND74" s="390"/>
      <c r="NE74" s="390"/>
      <c r="NF74" s="390"/>
      <c r="NG74" s="390"/>
      <c r="NH74" s="390"/>
      <c r="NI74" s="390"/>
      <c r="NJ74" s="390"/>
      <c r="NK74" s="390"/>
      <c r="NL74" s="390"/>
      <c r="NM74" s="390"/>
      <c r="NN74" s="390"/>
      <c r="NO74" s="390"/>
      <c r="NP74" s="390"/>
      <c r="NQ74" s="390"/>
      <c r="NR74" s="390"/>
      <c r="NS74" s="390"/>
      <c r="NT74" s="390"/>
      <c r="NU74" s="390"/>
      <c r="NV74" s="390"/>
      <c r="NW74" s="390"/>
      <c r="NX74" s="390"/>
      <c r="NY74" s="390"/>
      <c r="NZ74" s="390"/>
      <c r="OA74" s="390"/>
      <c r="OB74" s="390"/>
      <c r="OC74" s="390"/>
      <c r="OD74" s="390"/>
      <c r="OE74" s="390"/>
      <c r="OF74" s="390"/>
      <c r="OG74" s="390"/>
      <c r="OH74" s="390"/>
      <c r="OI74" s="390"/>
      <c r="OJ74" s="390"/>
      <c r="OK74" s="390"/>
      <c r="OL74" s="390"/>
      <c r="OM74" s="390"/>
      <c r="ON74" s="390"/>
      <c r="OO74" s="390"/>
      <c r="OP74" s="390"/>
      <c r="OQ74" s="390"/>
      <c r="OR74" s="390"/>
      <c r="OS74" s="390"/>
      <c r="OT74" s="390"/>
      <c r="OU74" s="390"/>
      <c r="OV74" s="390"/>
      <c r="OW74" s="390"/>
      <c r="OX74" s="390"/>
      <c r="OY74" s="390"/>
      <c r="OZ74" s="390"/>
      <c r="PA74" s="390"/>
      <c r="PB74" s="390"/>
      <c r="PC74" s="390"/>
      <c r="PD74" s="390"/>
      <c r="PE74" s="390"/>
      <c r="PF74" s="390"/>
      <c r="PG74" s="390"/>
      <c r="PH74" s="390"/>
      <c r="PI74" s="390"/>
      <c r="PJ74" s="390"/>
      <c r="PK74" s="390"/>
      <c r="PL74" s="390"/>
      <c r="PM74" s="390"/>
      <c r="PN74" s="390"/>
      <c r="PO74" s="390"/>
      <c r="PP74" s="390"/>
      <c r="PQ74" s="390"/>
      <c r="PR74" s="390"/>
      <c r="PS74" s="390"/>
      <c r="PT74" s="390"/>
      <c r="PU74" s="390"/>
      <c r="PV74" s="390"/>
      <c r="PW74" s="390"/>
      <c r="PX74" s="390"/>
      <c r="PY74" s="390"/>
      <c r="PZ74" s="390"/>
      <c r="QA74" s="390"/>
      <c r="QB74" s="390"/>
      <c r="QC74" s="390"/>
      <c r="QD74" s="390"/>
      <c r="QE74" s="390"/>
      <c r="QF74" s="390"/>
      <c r="QG74" s="390"/>
      <c r="QH74" s="390"/>
      <c r="QI74" s="390"/>
      <c r="QJ74" s="390"/>
      <c r="QK74" s="390"/>
      <c r="QL74" s="390"/>
      <c r="QM74" s="390"/>
      <c r="QN74" s="390"/>
      <c r="QO74" s="390"/>
      <c r="QP74" s="390"/>
      <c r="QQ74" s="390"/>
      <c r="QR74" s="390"/>
      <c r="QS74" s="390"/>
      <c r="QT74" s="390"/>
      <c r="QU74" s="390"/>
      <c r="QV74" s="390"/>
      <c r="QW74" s="390"/>
      <c r="QX74" s="390"/>
      <c r="QY74" s="390"/>
      <c r="QZ74" s="390"/>
      <c r="RA74" s="390"/>
      <c r="RB74" s="390"/>
      <c r="RC74" s="390"/>
      <c r="RD74" s="390"/>
      <c r="RE74" s="390"/>
      <c r="RF74" s="390"/>
      <c r="RG74" s="390"/>
      <c r="RH74" s="390"/>
      <c r="RI74" s="390"/>
      <c r="RJ74" s="390"/>
      <c r="RK74" s="390"/>
      <c r="RL74" s="390"/>
      <c r="RM74" s="390"/>
      <c r="RN74" s="390"/>
      <c r="RO74" s="390"/>
      <c r="RP74" s="390"/>
      <c r="RQ74" s="390"/>
      <c r="RR74" s="390"/>
      <c r="RS74" s="390"/>
      <c r="RT74" s="390"/>
      <c r="RU74" s="390"/>
      <c r="RV74" s="390"/>
      <c r="RW74" s="390"/>
      <c r="RX74" s="390"/>
      <c r="RY74" s="390"/>
      <c r="RZ74" s="390"/>
      <c r="SA74" s="390"/>
      <c r="SB74" s="390"/>
      <c r="SC74" s="390"/>
      <c r="SD74" s="390"/>
      <c r="SE74" s="390"/>
      <c r="SF74" s="390"/>
      <c r="SG74" s="390"/>
      <c r="SH74" s="390"/>
      <c r="SI74" s="390"/>
      <c r="SJ74" s="390"/>
      <c r="SK74" s="390"/>
      <c r="SL74" s="390"/>
      <c r="SM74" s="390"/>
      <c r="SN74" s="390"/>
      <c r="SO74" s="390"/>
      <c r="SP74" s="390"/>
      <c r="SQ74" s="390"/>
      <c r="SR74" s="390"/>
      <c r="SS74" s="390"/>
      <c r="ST74" s="390"/>
      <c r="SU74" s="390"/>
      <c r="SV74" s="390"/>
      <c r="SW74" s="390"/>
      <c r="SX74" s="390"/>
      <c r="SY74" s="390"/>
      <c r="SZ74" s="390"/>
      <c r="TA74" s="390"/>
      <c r="TB74" s="390"/>
      <c r="TC74" s="390"/>
      <c r="TD74" s="390"/>
      <c r="TE74" s="390"/>
      <c r="TF74" s="390"/>
      <c r="TG74" s="390"/>
      <c r="TH74" s="390"/>
      <c r="TI74" s="390"/>
      <c r="TJ74" s="390"/>
      <c r="TK74" s="390"/>
      <c r="TL74" s="390"/>
      <c r="TM74" s="390"/>
      <c r="TN74" s="390"/>
      <c r="TO74" s="390"/>
      <c r="TP74" s="390"/>
      <c r="TQ74" s="390"/>
      <c r="TR74" s="390"/>
      <c r="TS74" s="390"/>
      <c r="TT74" s="390"/>
      <c r="TU74" s="390"/>
      <c r="TV74" s="390"/>
      <c r="TW74" s="390"/>
      <c r="TX74" s="390"/>
      <c r="TY74" s="390"/>
      <c r="TZ74" s="390"/>
      <c r="UA74" s="390"/>
      <c r="UB74" s="390"/>
      <c r="UC74" s="390"/>
      <c r="UD74" s="390"/>
      <c r="UE74" s="390"/>
      <c r="UF74" s="390"/>
      <c r="UG74" s="390"/>
      <c r="UH74" s="390"/>
      <c r="UI74" s="390"/>
      <c r="UJ74" s="390"/>
      <c r="UK74" s="390"/>
      <c r="UL74" s="390"/>
      <c r="UM74" s="390"/>
      <c r="UN74" s="390"/>
      <c r="UO74" s="390"/>
      <c r="UP74" s="390"/>
      <c r="UQ74" s="390"/>
      <c r="UR74" s="390"/>
      <c r="US74" s="390"/>
      <c r="UT74" s="390"/>
      <c r="UU74" s="390"/>
      <c r="UV74" s="390"/>
      <c r="UW74" s="390"/>
      <c r="UX74" s="390"/>
      <c r="UY74" s="390"/>
      <c r="UZ74" s="390"/>
      <c r="VA74" s="390"/>
      <c r="VB74" s="390"/>
      <c r="VC74" s="390"/>
      <c r="VD74" s="390"/>
      <c r="VE74" s="390"/>
      <c r="VF74" s="390"/>
      <c r="VG74" s="390"/>
      <c r="VH74" s="390"/>
      <c r="VI74" s="390"/>
      <c r="VJ74" s="390"/>
      <c r="VK74" s="390"/>
      <c r="VL74" s="390"/>
      <c r="VM74" s="390"/>
      <c r="VN74" s="390"/>
      <c r="VO74" s="390"/>
      <c r="VP74" s="390"/>
      <c r="VQ74" s="390"/>
      <c r="VR74" s="390"/>
      <c r="VS74" s="390"/>
      <c r="VT74" s="390"/>
      <c r="VU74" s="390"/>
      <c r="VV74" s="390"/>
      <c r="VW74" s="390"/>
      <c r="VX74" s="390"/>
      <c r="VY74" s="390"/>
      <c r="VZ74" s="390"/>
      <c r="WA74" s="390"/>
      <c r="WB74" s="390"/>
      <c r="WC74" s="390"/>
      <c r="WD74" s="390"/>
      <c r="WE74" s="390"/>
      <c r="WF74" s="390"/>
      <c r="WG74" s="390"/>
      <c r="WH74" s="390"/>
      <c r="WI74" s="390"/>
      <c r="WJ74" s="390"/>
      <c r="WK74" s="390"/>
      <c r="WL74" s="390"/>
      <c r="WM74" s="390"/>
      <c r="WN74" s="390"/>
      <c r="WO74" s="390"/>
      <c r="WP74" s="390"/>
      <c r="WQ74" s="390"/>
      <c r="WR74" s="390"/>
      <c r="WS74" s="390"/>
      <c r="WT74" s="390"/>
      <c r="WU74" s="390"/>
      <c r="WV74" s="390"/>
      <c r="WW74" s="390"/>
      <c r="WX74" s="390"/>
      <c r="WY74" s="390"/>
      <c r="WZ74" s="390"/>
      <c r="XA74" s="390"/>
      <c r="XB74" s="390"/>
      <c r="XC74" s="390"/>
      <c r="XD74" s="390"/>
      <c r="XE74" s="390"/>
      <c r="XF74" s="390"/>
      <c r="XG74" s="389"/>
    </row>
    <row r="75" spans="1:631" s="400" customFormat="1">
      <c r="A75" s="389"/>
      <c r="B75" s="526"/>
      <c r="C75" s="513" t="s">
        <v>492</v>
      </c>
      <c r="D75" s="513">
        <v>12</v>
      </c>
      <c r="E75" s="329">
        <f t="shared" si="19"/>
        <v>1.0516080475892915E-3</v>
      </c>
      <c r="F75" s="509" t="s">
        <v>477</v>
      </c>
      <c r="G75" s="640">
        <v>10</v>
      </c>
      <c r="H75" s="511">
        <v>27.94</v>
      </c>
      <c r="I75" s="578">
        <v>15</v>
      </c>
      <c r="J75" s="578">
        <v>15</v>
      </c>
      <c r="K75" s="393">
        <f t="shared" si="24"/>
        <v>0</v>
      </c>
      <c r="L75" s="394">
        <f t="shared" si="20"/>
        <v>279.40000000000003</v>
      </c>
      <c r="M75" s="853">
        <v>19.282181564345475</v>
      </c>
      <c r="N75" s="393">
        <v>30</v>
      </c>
      <c r="O75" s="395">
        <f t="shared" si="25"/>
        <v>180</v>
      </c>
      <c r="P75" s="395">
        <f t="shared" si="21"/>
        <v>0</v>
      </c>
      <c r="Q75" s="395">
        <f t="shared" si="26"/>
        <v>150</v>
      </c>
      <c r="R75" s="395"/>
      <c r="S75" s="396">
        <f t="shared" si="27"/>
        <v>199.28218156434548</v>
      </c>
      <c r="T75" s="395">
        <f t="shared" si="28"/>
        <v>169.28218156434548</v>
      </c>
      <c r="U75" s="827">
        <v>0</v>
      </c>
      <c r="V75" s="396">
        <f t="shared" si="29"/>
        <v>184.8628771468882</v>
      </c>
      <c r="W75" s="395">
        <f t="shared" si="30"/>
        <v>157.03356360328894</v>
      </c>
      <c r="X75" s="395">
        <f t="shared" si="31"/>
        <v>0</v>
      </c>
      <c r="Y75" s="397">
        <f t="shared" si="22"/>
        <v>0.74468683813868786</v>
      </c>
      <c r="Z75" s="396">
        <f t="shared" si="23"/>
        <v>208.06550257594941</v>
      </c>
      <c r="AA75" s="398">
        <f t="shared" si="15"/>
        <v>1.1255126274521028</v>
      </c>
      <c r="AB75" s="399">
        <f t="shared" si="16"/>
        <v>1.4574721962735284</v>
      </c>
      <c r="AC75" s="398">
        <v>1.0322594380739152</v>
      </c>
      <c r="AD75" s="398">
        <v>1.1354853818813069</v>
      </c>
      <c r="AE75" s="390"/>
      <c r="AF75" s="390"/>
      <c r="AG75" s="390"/>
      <c r="AH75" s="390"/>
      <c r="AI75" s="390"/>
      <c r="AJ75" s="390"/>
      <c r="AK75" s="390"/>
      <c r="AL75" s="390"/>
      <c r="AM75" s="390"/>
      <c r="AN75" s="390"/>
      <c r="AO75" s="390"/>
      <c r="AP75" s="390"/>
      <c r="AQ75" s="390"/>
      <c r="AR75" s="390"/>
      <c r="AS75" s="390"/>
      <c r="AT75" s="390"/>
      <c r="AU75" s="390"/>
      <c r="AV75" s="390"/>
      <c r="AW75" s="390"/>
      <c r="AX75" s="390"/>
      <c r="AY75" s="390"/>
      <c r="AZ75" s="390"/>
      <c r="BA75" s="390"/>
      <c r="BB75" s="390"/>
      <c r="BC75" s="390"/>
      <c r="BD75" s="390"/>
      <c r="BE75" s="390"/>
      <c r="BF75" s="390"/>
      <c r="BG75" s="390"/>
      <c r="BH75" s="390"/>
      <c r="BI75" s="390"/>
      <c r="BJ75" s="390"/>
      <c r="BK75" s="390"/>
      <c r="BL75" s="390"/>
      <c r="BM75" s="390"/>
      <c r="BN75" s="390"/>
      <c r="BO75" s="390"/>
      <c r="BP75" s="390"/>
      <c r="BQ75" s="390"/>
      <c r="BR75" s="390"/>
      <c r="BS75" s="390"/>
      <c r="BT75" s="390"/>
      <c r="BU75" s="390"/>
      <c r="BV75" s="390"/>
      <c r="BW75" s="390"/>
      <c r="BX75" s="390"/>
      <c r="BY75" s="390"/>
      <c r="BZ75" s="390"/>
      <c r="CA75" s="390"/>
      <c r="CB75" s="390"/>
      <c r="CC75" s="390"/>
      <c r="CD75" s="390"/>
      <c r="CE75" s="390"/>
      <c r="CF75" s="390"/>
      <c r="CG75" s="390"/>
      <c r="CH75" s="390"/>
      <c r="CI75" s="390"/>
      <c r="CJ75" s="390"/>
      <c r="CK75" s="390"/>
      <c r="CL75" s="390"/>
      <c r="CM75" s="390"/>
      <c r="CN75" s="390"/>
      <c r="CO75" s="390"/>
      <c r="CP75" s="390"/>
      <c r="CQ75" s="390"/>
      <c r="CR75" s="390"/>
      <c r="CS75" s="390"/>
      <c r="CT75" s="390"/>
      <c r="CU75" s="390"/>
      <c r="CV75" s="390"/>
      <c r="CW75" s="390"/>
      <c r="CX75" s="390"/>
      <c r="CY75" s="390"/>
      <c r="CZ75" s="390"/>
      <c r="DA75" s="390"/>
      <c r="DB75" s="390"/>
      <c r="DC75" s="390"/>
      <c r="DD75" s="390"/>
      <c r="DE75" s="390"/>
      <c r="DF75" s="390"/>
      <c r="DG75" s="390"/>
      <c r="DH75" s="390"/>
      <c r="DI75" s="390"/>
      <c r="DJ75" s="390"/>
      <c r="DK75" s="390"/>
      <c r="DL75" s="390"/>
      <c r="DM75" s="390"/>
      <c r="DN75" s="390"/>
      <c r="DO75" s="390"/>
      <c r="DP75" s="390"/>
      <c r="DQ75" s="390"/>
      <c r="DR75" s="390"/>
      <c r="DS75" s="390"/>
      <c r="DT75" s="390"/>
      <c r="DU75" s="390"/>
      <c r="DV75" s="390"/>
      <c r="DW75" s="390"/>
      <c r="DX75" s="390"/>
      <c r="DY75" s="390"/>
      <c r="DZ75" s="390"/>
      <c r="EA75" s="390"/>
      <c r="EB75" s="390"/>
      <c r="EC75" s="390"/>
      <c r="ED75" s="390"/>
      <c r="EE75" s="390"/>
      <c r="EF75" s="390"/>
      <c r="EG75" s="390"/>
      <c r="EH75" s="390"/>
      <c r="EI75" s="390"/>
      <c r="EJ75" s="390"/>
      <c r="EK75" s="390"/>
      <c r="EL75" s="390"/>
      <c r="EM75" s="390"/>
      <c r="EN75" s="390"/>
      <c r="EO75" s="390"/>
      <c r="EP75" s="390"/>
      <c r="EQ75" s="390"/>
      <c r="ER75" s="390"/>
      <c r="ES75" s="390"/>
      <c r="ET75" s="390"/>
      <c r="EU75" s="390"/>
      <c r="EV75" s="390"/>
      <c r="EW75" s="390"/>
      <c r="EX75" s="390"/>
      <c r="EY75" s="390"/>
      <c r="EZ75" s="390"/>
      <c r="FA75" s="390"/>
      <c r="FB75" s="390"/>
      <c r="FC75" s="390"/>
      <c r="FD75" s="390"/>
      <c r="FE75" s="390"/>
      <c r="FF75" s="390"/>
      <c r="FG75" s="390"/>
      <c r="FH75" s="390"/>
      <c r="FI75" s="390"/>
      <c r="FJ75" s="390"/>
      <c r="FK75" s="390"/>
      <c r="FL75" s="390"/>
      <c r="FM75" s="390"/>
      <c r="FN75" s="390"/>
      <c r="FO75" s="390"/>
      <c r="FP75" s="390"/>
      <c r="FQ75" s="390"/>
      <c r="FR75" s="390"/>
      <c r="FS75" s="390"/>
      <c r="FT75" s="390"/>
      <c r="FU75" s="390"/>
      <c r="FV75" s="390"/>
      <c r="FW75" s="390"/>
      <c r="FX75" s="390"/>
      <c r="FY75" s="390"/>
      <c r="FZ75" s="390"/>
      <c r="GA75" s="390"/>
      <c r="GB75" s="390"/>
      <c r="GC75" s="390"/>
      <c r="GD75" s="390"/>
      <c r="GE75" s="390"/>
      <c r="GF75" s="390"/>
      <c r="GG75" s="390"/>
      <c r="GH75" s="390"/>
      <c r="GI75" s="390"/>
      <c r="GJ75" s="390"/>
      <c r="GK75" s="390"/>
      <c r="GL75" s="390"/>
      <c r="GM75" s="390"/>
      <c r="GN75" s="390"/>
      <c r="GO75" s="390"/>
      <c r="GP75" s="390"/>
      <c r="GQ75" s="390"/>
      <c r="GR75" s="390"/>
      <c r="GS75" s="390"/>
      <c r="GT75" s="390"/>
      <c r="GU75" s="390"/>
      <c r="GV75" s="390"/>
      <c r="GW75" s="390"/>
      <c r="GX75" s="390"/>
      <c r="GY75" s="390"/>
      <c r="GZ75" s="390"/>
      <c r="HA75" s="390"/>
      <c r="HB75" s="390"/>
      <c r="HC75" s="390"/>
      <c r="HD75" s="390"/>
      <c r="HE75" s="390"/>
      <c r="HF75" s="390"/>
      <c r="HG75" s="390"/>
      <c r="HH75" s="390"/>
      <c r="HI75" s="390"/>
      <c r="HJ75" s="390"/>
      <c r="HK75" s="390"/>
      <c r="HL75" s="390"/>
      <c r="HM75" s="390"/>
      <c r="HN75" s="390"/>
      <c r="HO75" s="390"/>
      <c r="HP75" s="390"/>
      <c r="HQ75" s="390"/>
      <c r="HR75" s="390"/>
      <c r="HS75" s="390"/>
      <c r="HT75" s="390"/>
      <c r="HU75" s="390"/>
      <c r="HV75" s="390"/>
      <c r="HW75" s="390"/>
      <c r="HX75" s="390"/>
      <c r="HY75" s="390"/>
      <c r="HZ75" s="390"/>
      <c r="IA75" s="390"/>
      <c r="IB75" s="390"/>
      <c r="IC75" s="390"/>
      <c r="ID75" s="390"/>
      <c r="IE75" s="390"/>
      <c r="IF75" s="390"/>
      <c r="IG75" s="390"/>
      <c r="IH75" s="390"/>
      <c r="II75" s="390"/>
      <c r="IJ75" s="390"/>
      <c r="IK75" s="390"/>
      <c r="IL75" s="390"/>
      <c r="IM75" s="390"/>
      <c r="IN75" s="390"/>
      <c r="IO75" s="390"/>
      <c r="IP75" s="390"/>
      <c r="IQ75" s="390"/>
      <c r="IR75" s="390"/>
      <c r="IS75" s="390"/>
      <c r="IT75" s="390"/>
      <c r="IU75" s="390"/>
      <c r="IV75" s="390"/>
      <c r="IW75" s="390"/>
      <c r="IX75" s="390"/>
      <c r="IY75" s="390"/>
      <c r="IZ75" s="390"/>
      <c r="JA75" s="390"/>
      <c r="JB75" s="390"/>
      <c r="JC75" s="390"/>
      <c r="JD75" s="390"/>
      <c r="JE75" s="390"/>
      <c r="JF75" s="390"/>
      <c r="JG75" s="390"/>
      <c r="JH75" s="390"/>
      <c r="JI75" s="390"/>
      <c r="JJ75" s="390"/>
      <c r="JK75" s="390"/>
      <c r="JL75" s="390"/>
      <c r="JM75" s="390"/>
      <c r="JN75" s="390"/>
      <c r="JO75" s="390"/>
      <c r="JP75" s="390"/>
      <c r="JQ75" s="390"/>
      <c r="JR75" s="390"/>
      <c r="JS75" s="390"/>
      <c r="JT75" s="390"/>
      <c r="JU75" s="390"/>
      <c r="JV75" s="390"/>
      <c r="JW75" s="390"/>
      <c r="JX75" s="390"/>
      <c r="JY75" s="390"/>
      <c r="JZ75" s="390"/>
      <c r="KA75" s="390"/>
      <c r="KB75" s="390"/>
      <c r="KC75" s="390"/>
      <c r="KD75" s="390"/>
      <c r="KE75" s="390"/>
      <c r="KF75" s="390"/>
      <c r="KG75" s="390"/>
      <c r="KH75" s="390"/>
      <c r="KI75" s="390"/>
      <c r="KJ75" s="390"/>
      <c r="KK75" s="390"/>
      <c r="KL75" s="390"/>
      <c r="KM75" s="390"/>
      <c r="KN75" s="390"/>
      <c r="KO75" s="390"/>
      <c r="KP75" s="390"/>
      <c r="KQ75" s="390"/>
      <c r="KR75" s="390"/>
      <c r="KS75" s="390"/>
      <c r="KT75" s="390"/>
      <c r="KU75" s="390"/>
      <c r="KV75" s="390"/>
      <c r="KW75" s="390"/>
      <c r="KX75" s="390"/>
      <c r="KY75" s="390"/>
      <c r="KZ75" s="390"/>
      <c r="LA75" s="390"/>
      <c r="LB75" s="390"/>
      <c r="LC75" s="390"/>
      <c r="LD75" s="390"/>
      <c r="LE75" s="390"/>
      <c r="LF75" s="390"/>
      <c r="LG75" s="390"/>
      <c r="LH75" s="390"/>
      <c r="LI75" s="390"/>
      <c r="LJ75" s="390"/>
      <c r="LK75" s="390"/>
      <c r="LL75" s="390"/>
      <c r="LM75" s="390"/>
      <c r="LN75" s="390"/>
      <c r="LO75" s="390"/>
      <c r="LP75" s="390"/>
      <c r="LQ75" s="390"/>
      <c r="LR75" s="390"/>
      <c r="LS75" s="390"/>
      <c r="LT75" s="390"/>
      <c r="LU75" s="390"/>
      <c r="LV75" s="390"/>
      <c r="LW75" s="390"/>
      <c r="LX75" s="390"/>
      <c r="LY75" s="390"/>
      <c r="LZ75" s="390"/>
      <c r="MA75" s="390"/>
      <c r="MB75" s="390"/>
      <c r="MC75" s="390"/>
      <c r="MD75" s="390"/>
      <c r="ME75" s="390"/>
      <c r="MF75" s="390"/>
      <c r="MG75" s="390"/>
      <c r="MH75" s="390"/>
      <c r="MI75" s="390"/>
      <c r="MJ75" s="390"/>
      <c r="MK75" s="390"/>
      <c r="ML75" s="390"/>
      <c r="MM75" s="390"/>
      <c r="MN75" s="390"/>
      <c r="MO75" s="390"/>
      <c r="MP75" s="390"/>
      <c r="MQ75" s="390"/>
      <c r="MR75" s="390"/>
      <c r="MS75" s="390"/>
      <c r="MT75" s="390"/>
      <c r="MU75" s="390"/>
      <c r="MV75" s="390"/>
      <c r="MW75" s="390"/>
      <c r="MX75" s="390"/>
      <c r="MY75" s="390"/>
      <c r="MZ75" s="390"/>
      <c r="NA75" s="390"/>
      <c r="NB75" s="390"/>
      <c r="NC75" s="390"/>
      <c r="ND75" s="390"/>
      <c r="NE75" s="390"/>
      <c r="NF75" s="390"/>
      <c r="NG75" s="390"/>
      <c r="NH75" s="390"/>
      <c r="NI75" s="390"/>
      <c r="NJ75" s="390"/>
      <c r="NK75" s="390"/>
      <c r="NL75" s="390"/>
      <c r="NM75" s="390"/>
      <c r="NN75" s="390"/>
      <c r="NO75" s="390"/>
      <c r="NP75" s="390"/>
      <c r="NQ75" s="390"/>
      <c r="NR75" s="390"/>
      <c r="NS75" s="390"/>
      <c r="NT75" s="390"/>
      <c r="NU75" s="390"/>
      <c r="NV75" s="390"/>
      <c r="NW75" s="390"/>
      <c r="NX75" s="390"/>
      <c r="NY75" s="390"/>
      <c r="NZ75" s="390"/>
      <c r="OA75" s="390"/>
      <c r="OB75" s="390"/>
      <c r="OC75" s="390"/>
      <c r="OD75" s="390"/>
      <c r="OE75" s="390"/>
      <c r="OF75" s="390"/>
      <c r="OG75" s="390"/>
      <c r="OH75" s="390"/>
      <c r="OI75" s="390"/>
      <c r="OJ75" s="390"/>
      <c r="OK75" s="390"/>
      <c r="OL75" s="390"/>
      <c r="OM75" s="390"/>
      <c r="ON75" s="390"/>
      <c r="OO75" s="390"/>
      <c r="OP75" s="390"/>
      <c r="OQ75" s="390"/>
      <c r="OR75" s="390"/>
      <c r="OS75" s="390"/>
      <c r="OT75" s="390"/>
      <c r="OU75" s="390"/>
      <c r="OV75" s="390"/>
      <c r="OW75" s="390"/>
      <c r="OX75" s="390"/>
      <c r="OY75" s="390"/>
      <c r="OZ75" s="390"/>
      <c r="PA75" s="390"/>
      <c r="PB75" s="390"/>
      <c r="PC75" s="390"/>
      <c r="PD75" s="390"/>
      <c r="PE75" s="390"/>
      <c r="PF75" s="390"/>
      <c r="PG75" s="390"/>
      <c r="PH75" s="390"/>
      <c r="PI75" s="390"/>
      <c r="PJ75" s="390"/>
      <c r="PK75" s="390"/>
      <c r="PL75" s="390"/>
      <c r="PM75" s="390"/>
      <c r="PN75" s="390"/>
      <c r="PO75" s="390"/>
      <c r="PP75" s="390"/>
      <c r="PQ75" s="390"/>
      <c r="PR75" s="390"/>
      <c r="PS75" s="390"/>
      <c r="PT75" s="390"/>
      <c r="PU75" s="390"/>
      <c r="PV75" s="390"/>
      <c r="PW75" s="390"/>
      <c r="PX75" s="390"/>
      <c r="PY75" s="390"/>
      <c r="PZ75" s="390"/>
      <c r="QA75" s="390"/>
      <c r="QB75" s="390"/>
      <c r="QC75" s="390"/>
      <c r="QD75" s="390"/>
      <c r="QE75" s="390"/>
      <c r="QF75" s="390"/>
      <c r="QG75" s="390"/>
      <c r="QH75" s="390"/>
      <c r="QI75" s="390"/>
      <c r="QJ75" s="390"/>
      <c r="QK75" s="390"/>
      <c r="QL75" s="390"/>
      <c r="QM75" s="390"/>
      <c r="QN75" s="390"/>
      <c r="QO75" s="390"/>
      <c r="QP75" s="390"/>
      <c r="QQ75" s="390"/>
      <c r="QR75" s="390"/>
      <c r="QS75" s="390"/>
      <c r="QT75" s="390"/>
      <c r="QU75" s="390"/>
      <c r="QV75" s="390"/>
      <c r="QW75" s="390"/>
      <c r="QX75" s="390"/>
      <c r="QY75" s="390"/>
      <c r="QZ75" s="390"/>
      <c r="RA75" s="390"/>
      <c r="RB75" s="390"/>
      <c r="RC75" s="390"/>
      <c r="RD75" s="390"/>
      <c r="RE75" s="390"/>
      <c r="RF75" s="390"/>
      <c r="RG75" s="390"/>
      <c r="RH75" s="390"/>
      <c r="RI75" s="390"/>
      <c r="RJ75" s="390"/>
      <c r="RK75" s="390"/>
      <c r="RL75" s="390"/>
      <c r="RM75" s="390"/>
      <c r="RN75" s="390"/>
      <c r="RO75" s="390"/>
      <c r="RP75" s="390"/>
      <c r="RQ75" s="390"/>
      <c r="RR75" s="390"/>
      <c r="RS75" s="390"/>
      <c r="RT75" s="390"/>
      <c r="RU75" s="390"/>
      <c r="RV75" s="390"/>
      <c r="RW75" s="390"/>
      <c r="RX75" s="390"/>
      <c r="RY75" s="390"/>
      <c r="RZ75" s="390"/>
      <c r="SA75" s="390"/>
      <c r="SB75" s="390"/>
      <c r="SC75" s="390"/>
      <c r="SD75" s="390"/>
      <c r="SE75" s="390"/>
      <c r="SF75" s="390"/>
      <c r="SG75" s="390"/>
      <c r="SH75" s="390"/>
      <c r="SI75" s="390"/>
      <c r="SJ75" s="390"/>
      <c r="SK75" s="390"/>
      <c r="SL75" s="390"/>
      <c r="SM75" s="390"/>
      <c r="SN75" s="390"/>
      <c r="SO75" s="390"/>
      <c r="SP75" s="390"/>
      <c r="SQ75" s="390"/>
      <c r="SR75" s="390"/>
      <c r="SS75" s="390"/>
      <c r="ST75" s="390"/>
      <c r="SU75" s="390"/>
      <c r="SV75" s="390"/>
      <c r="SW75" s="390"/>
      <c r="SX75" s="390"/>
      <c r="SY75" s="390"/>
      <c r="SZ75" s="390"/>
      <c r="TA75" s="390"/>
      <c r="TB75" s="390"/>
      <c r="TC75" s="390"/>
      <c r="TD75" s="390"/>
      <c r="TE75" s="390"/>
      <c r="TF75" s="390"/>
      <c r="TG75" s="390"/>
      <c r="TH75" s="390"/>
      <c r="TI75" s="390"/>
      <c r="TJ75" s="390"/>
      <c r="TK75" s="390"/>
      <c r="TL75" s="390"/>
      <c r="TM75" s="390"/>
      <c r="TN75" s="390"/>
      <c r="TO75" s="390"/>
      <c r="TP75" s="390"/>
      <c r="TQ75" s="390"/>
      <c r="TR75" s="390"/>
      <c r="TS75" s="390"/>
      <c r="TT75" s="390"/>
      <c r="TU75" s="390"/>
      <c r="TV75" s="390"/>
      <c r="TW75" s="390"/>
      <c r="TX75" s="390"/>
      <c r="TY75" s="390"/>
      <c r="TZ75" s="390"/>
      <c r="UA75" s="390"/>
      <c r="UB75" s="390"/>
      <c r="UC75" s="390"/>
      <c r="UD75" s="390"/>
      <c r="UE75" s="390"/>
      <c r="UF75" s="390"/>
      <c r="UG75" s="390"/>
      <c r="UH75" s="390"/>
      <c r="UI75" s="390"/>
      <c r="UJ75" s="390"/>
      <c r="UK75" s="390"/>
      <c r="UL75" s="390"/>
      <c r="UM75" s="390"/>
      <c r="UN75" s="390"/>
      <c r="UO75" s="390"/>
      <c r="UP75" s="390"/>
      <c r="UQ75" s="390"/>
      <c r="UR75" s="390"/>
      <c r="US75" s="390"/>
      <c r="UT75" s="390"/>
      <c r="UU75" s="390"/>
      <c r="UV75" s="390"/>
      <c r="UW75" s="390"/>
      <c r="UX75" s="390"/>
      <c r="UY75" s="390"/>
      <c r="UZ75" s="390"/>
      <c r="VA75" s="390"/>
      <c r="VB75" s="390"/>
      <c r="VC75" s="390"/>
      <c r="VD75" s="390"/>
      <c r="VE75" s="390"/>
      <c r="VF75" s="390"/>
      <c r="VG75" s="390"/>
      <c r="VH75" s="390"/>
      <c r="VI75" s="390"/>
      <c r="VJ75" s="390"/>
      <c r="VK75" s="390"/>
      <c r="VL75" s="390"/>
      <c r="VM75" s="390"/>
      <c r="VN75" s="390"/>
      <c r="VO75" s="390"/>
      <c r="VP75" s="390"/>
      <c r="VQ75" s="390"/>
      <c r="VR75" s="390"/>
      <c r="VS75" s="390"/>
      <c r="VT75" s="390"/>
      <c r="VU75" s="390"/>
      <c r="VV75" s="390"/>
      <c r="VW75" s="390"/>
      <c r="VX75" s="390"/>
      <c r="VY75" s="390"/>
      <c r="VZ75" s="390"/>
      <c r="WA75" s="390"/>
      <c r="WB75" s="390"/>
      <c r="WC75" s="390"/>
      <c r="WD75" s="390"/>
      <c r="WE75" s="390"/>
      <c r="WF75" s="390"/>
      <c r="WG75" s="390"/>
      <c r="WH75" s="390"/>
      <c r="WI75" s="390"/>
      <c r="WJ75" s="390"/>
      <c r="WK75" s="390"/>
      <c r="WL75" s="390"/>
      <c r="WM75" s="390"/>
      <c r="WN75" s="390"/>
      <c r="WO75" s="390"/>
      <c r="WP75" s="390"/>
      <c r="WQ75" s="390"/>
      <c r="WR75" s="390"/>
      <c r="WS75" s="390"/>
      <c r="WT75" s="390"/>
      <c r="WU75" s="390"/>
      <c r="WV75" s="390"/>
      <c r="WW75" s="390"/>
      <c r="WX75" s="390"/>
      <c r="WY75" s="390"/>
      <c r="WZ75" s="390"/>
      <c r="XA75" s="390"/>
      <c r="XB75" s="390"/>
      <c r="XC75" s="390"/>
      <c r="XD75" s="390"/>
      <c r="XE75" s="390"/>
      <c r="XF75" s="390"/>
      <c r="XG75" s="389"/>
    </row>
    <row r="76" spans="1:631" s="400" customFormat="1">
      <c r="A76" s="389"/>
      <c r="B76" s="526"/>
      <c r="C76" s="513" t="s">
        <v>493</v>
      </c>
      <c r="D76" s="513">
        <v>12</v>
      </c>
      <c r="E76" s="329">
        <f t="shared" si="19"/>
        <v>1.4385275439822017E-3</v>
      </c>
      <c r="F76" s="509" t="s">
        <v>477</v>
      </c>
      <c r="G76" s="640">
        <v>10</v>
      </c>
      <c r="H76" s="511">
        <v>38.22</v>
      </c>
      <c r="I76" s="578">
        <v>15</v>
      </c>
      <c r="J76" s="578">
        <v>15</v>
      </c>
      <c r="K76" s="393">
        <f t="shared" si="24"/>
        <v>0</v>
      </c>
      <c r="L76" s="394">
        <f t="shared" si="20"/>
        <v>382.2</v>
      </c>
      <c r="M76" s="853">
        <v>19.282181564345475</v>
      </c>
      <c r="N76" s="393">
        <v>30</v>
      </c>
      <c r="O76" s="395">
        <f t="shared" si="25"/>
        <v>180</v>
      </c>
      <c r="P76" s="395">
        <f t="shared" si="21"/>
        <v>0</v>
      </c>
      <c r="Q76" s="395">
        <f t="shared" si="26"/>
        <v>150</v>
      </c>
      <c r="R76" s="395"/>
      <c r="S76" s="396">
        <f t="shared" si="27"/>
        <v>199.28218156434548</v>
      </c>
      <c r="T76" s="395">
        <f t="shared" si="28"/>
        <v>169.28218156434548</v>
      </c>
      <c r="U76" s="827">
        <v>0</v>
      </c>
      <c r="V76" s="396">
        <f t="shared" si="29"/>
        <v>184.8628771468882</v>
      </c>
      <c r="W76" s="395">
        <f t="shared" si="30"/>
        <v>157.03356360328894</v>
      </c>
      <c r="X76" s="395">
        <f t="shared" si="31"/>
        <v>0</v>
      </c>
      <c r="Y76" s="397">
        <f t="shared" si="22"/>
        <v>0.74468683813868786</v>
      </c>
      <c r="Z76" s="396">
        <f t="shared" si="23"/>
        <v>284.61930953660647</v>
      </c>
      <c r="AA76" s="398">
        <f t="shared" si="15"/>
        <v>1.5396239306091395</v>
      </c>
      <c r="AB76" s="399">
        <f t="shared" si="16"/>
        <v>1.9937218089325071</v>
      </c>
      <c r="AC76" s="398">
        <v>1.4120599757761285</v>
      </c>
      <c r="AD76" s="398">
        <v>1.5532659733537415</v>
      </c>
      <c r="AE76" s="390"/>
      <c r="AF76" s="390"/>
      <c r="AG76" s="390"/>
      <c r="AH76" s="390"/>
      <c r="AI76" s="390"/>
      <c r="AJ76" s="390"/>
      <c r="AK76" s="390"/>
      <c r="AL76" s="390"/>
      <c r="AM76" s="390"/>
      <c r="AN76" s="390"/>
      <c r="AO76" s="390"/>
      <c r="AP76" s="390"/>
      <c r="AQ76" s="390"/>
      <c r="AR76" s="390"/>
      <c r="AS76" s="390"/>
      <c r="AT76" s="390"/>
      <c r="AU76" s="390"/>
      <c r="AV76" s="390"/>
      <c r="AW76" s="390"/>
      <c r="AX76" s="390"/>
      <c r="AY76" s="390"/>
      <c r="AZ76" s="390"/>
      <c r="BA76" s="390"/>
      <c r="BB76" s="390"/>
      <c r="BC76" s="390"/>
      <c r="BD76" s="390"/>
      <c r="BE76" s="390"/>
      <c r="BF76" s="390"/>
      <c r="BG76" s="390"/>
      <c r="BH76" s="390"/>
      <c r="BI76" s="390"/>
      <c r="BJ76" s="390"/>
      <c r="BK76" s="390"/>
      <c r="BL76" s="390"/>
      <c r="BM76" s="390"/>
      <c r="BN76" s="390"/>
      <c r="BO76" s="390"/>
      <c r="BP76" s="390"/>
      <c r="BQ76" s="390"/>
      <c r="BR76" s="390"/>
      <c r="BS76" s="390"/>
      <c r="BT76" s="390"/>
      <c r="BU76" s="390"/>
      <c r="BV76" s="390"/>
      <c r="BW76" s="390"/>
      <c r="BX76" s="390"/>
      <c r="BY76" s="390"/>
      <c r="BZ76" s="390"/>
      <c r="CA76" s="390"/>
      <c r="CB76" s="390"/>
      <c r="CC76" s="390"/>
      <c r="CD76" s="390"/>
      <c r="CE76" s="390"/>
      <c r="CF76" s="390"/>
      <c r="CG76" s="390"/>
      <c r="CH76" s="390"/>
      <c r="CI76" s="390"/>
      <c r="CJ76" s="390"/>
      <c r="CK76" s="390"/>
      <c r="CL76" s="390"/>
      <c r="CM76" s="390"/>
      <c r="CN76" s="390"/>
      <c r="CO76" s="390"/>
      <c r="CP76" s="390"/>
      <c r="CQ76" s="390"/>
      <c r="CR76" s="390"/>
      <c r="CS76" s="390"/>
      <c r="CT76" s="390"/>
      <c r="CU76" s="390"/>
      <c r="CV76" s="390"/>
      <c r="CW76" s="390"/>
      <c r="CX76" s="390"/>
      <c r="CY76" s="390"/>
      <c r="CZ76" s="390"/>
      <c r="DA76" s="390"/>
      <c r="DB76" s="390"/>
      <c r="DC76" s="390"/>
      <c r="DD76" s="390"/>
      <c r="DE76" s="390"/>
      <c r="DF76" s="390"/>
      <c r="DG76" s="390"/>
      <c r="DH76" s="390"/>
      <c r="DI76" s="390"/>
      <c r="DJ76" s="390"/>
      <c r="DK76" s="390"/>
      <c r="DL76" s="390"/>
      <c r="DM76" s="390"/>
      <c r="DN76" s="390"/>
      <c r="DO76" s="390"/>
      <c r="DP76" s="390"/>
      <c r="DQ76" s="390"/>
      <c r="DR76" s="390"/>
      <c r="DS76" s="390"/>
      <c r="DT76" s="390"/>
      <c r="DU76" s="390"/>
      <c r="DV76" s="390"/>
      <c r="DW76" s="390"/>
      <c r="DX76" s="390"/>
      <c r="DY76" s="390"/>
      <c r="DZ76" s="390"/>
      <c r="EA76" s="390"/>
      <c r="EB76" s="390"/>
      <c r="EC76" s="390"/>
      <c r="ED76" s="390"/>
      <c r="EE76" s="390"/>
      <c r="EF76" s="390"/>
      <c r="EG76" s="390"/>
      <c r="EH76" s="390"/>
      <c r="EI76" s="390"/>
      <c r="EJ76" s="390"/>
      <c r="EK76" s="390"/>
      <c r="EL76" s="390"/>
      <c r="EM76" s="390"/>
      <c r="EN76" s="390"/>
      <c r="EO76" s="390"/>
      <c r="EP76" s="390"/>
      <c r="EQ76" s="390"/>
      <c r="ER76" s="390"/>
      <c r="ES76" s="390"/>
      <c r="ET76" s="390"/>
      <c r="EU76" s="390"/>
      <c r="EV76" s="390"/>
      <c r="EW76" s="390"/>
      <c r="EX76" s="390"/>
      <c r="EY76" s="390"/>
      <c r="EZ76" s="390"/>
      <c r="FA76" s="390"/>
      <c r="FB76" s="390"/>
      <c r="FC76" s="390"/>
      <c r="FD76" s="390"/>
      <c r="FE76" s="390"/>
      <c r="FF76" s="390"/>
      <c r="FG76" s="390"/>
      <c r="FH76" s="390"/>
      <c r="FI76" s="390"/>
      <c r="FJ76" s="390"/>
      <c r="FK76" s="390"/>
      <c r="FL76" s="390"/>
      <c r="FM76" s="390"/>
      <c r="FN76" s="390"/>
      <c r="FO76" s="390"/>
      <c r="FP76" s="390"/>
      <c r="FQ76" s="390"/>
      <c r="FR76" s="390"/>
      <c r="FS76" s="390"/>
      <c r="FT76" s="390"/>
      <c r="FU76" s="390"/>
      <c r="FV76" s="390"/>
      <c r="FW76" s="390"/>
      <c r="FX76" s="390"/>
      <c r="FY76" s="390"/>
      <c r="FZ76" s="390"/>
      <c r="GA76" s="390"/>
      <c r="GB76" s="390"/>
      <c r="GC76" s="390"/>
      <c r="GD76" s="390"/>
      <c r="GE76" s="390"/>
      <c r="GF76" s="390"/>
      <c r="GG76" s="390"/>
      <c r="GH76" s="390"/>
      <c r="GI76" s="390"/>
      <c r="GJ76" s="390"/>
      <c r="GK76" s="390"/>
      <c r="GL76" s="390"/>
      <c r="GM76" s="390"/>
      <c r="GN76" s="390"/>
      <c r="GO76" s="390"/>
      <c r="GP76" s="390"/>
      <c r="GQ76" s="390"/>
      <c r="GR76" s="390"/>
      <c r="GS76" s="390"/>
      <c r="GT76" s="390"/>
      <c r="GU76" s="390"/>
      <c r="GV76" s="390"/>
      <c r="GW76" s="390"/>
      <c r="GX76" s="390"/>
      <c r="GY76" s="390"/>
      <c r="GZ76" s="390"/>
      <c r="HA76" s="390"/>
      <c r="HB76" s="390"/>
      <c r="HC76" s="390"/>
      <c r="HD76" s="390"/>
      <c r="HE76" s="390"/>
      <c r="HF76" s="390"/>
      <c r="HG76" s="390"/>
      <c r="HH76" s="390"/>
      <c r="HI76" s="390"/>
      <c r="HJ76" s="390"/>
      <c r="HK76" s="390"/>
      <c r="HL76" s="390"/>
      <c r="HM76" s="390"/>
      <c r="HN76" s="390"/>
      <c r="HO76" s="390"/>
      <c r="HP76" s="390"/>
      <c r="HQ76" s="390"/>
      <c r="HR76" s="390"/>
      <c r="HS76" s="390"/>
      <c r="HT76" s="390"/>
      <c r="HU76" s="390"/>
      <c r="HV76" s="390"/>
      <c r="HW76" s="390"/>
      <c r="HX76" s="390"/>
      <c r="HY76" s="390"/>
      <c r="HZ76" s="390"/>
      <c r="IA76" s="390"/>
      <c r="IB76" s="390"/>
      <c r="IC76" s="390"/>
      <c r="ID76" s="390"/>
      <c r="IE76" s="390"/>
      <c r="IF76" s="390"/>
      <c r="IG76" s="390"/>
      <c r="IH76" s="390"/>
      <c r="II76" s="390"/>
      <c r="IJ76" s="390"/>
      <c r="IK76" s="390"/>
      <c r="IL76" s="390"/>
      <c r="IM76" s="390"/>
      <c r="IN76" s="390"/>
      <c r="IO76" s="390"/>
      <c r="IP76" s="390"/>
      <c r="IQ76" s="390"/>
      <c r="IR76" s="390"/>
      <c r="IS76" s="390"/>
      <c r="IT76" s="390"/>
      <c r="IU76" s="390"/>
      <c r="IV76" s="390"/>
      <c r="IW76" s="390"/>
      <c r="IX76" s="390"/>
      <c r="IY76" s="390"/>
      <c r="IZ76" s="390"/>
      <c r="JA76" s="390"/>
      <c r="JB76" s="390"/>
      <c r="JC76" s="390"/>
      <c r="JD76" s="390"/>
      <c r="JE76" s="390"/>
      <c r="JF76" s="390"/>
      <c r="JG76" s="390"/>
      <c r="JH76" s="390"/>
      <c r="JI76" s="390"/>
      <c r="JJ76" s="390"/>
      <c r="JK76" s="390"/>
      <c r="JL76" s="390"/>
      <c r="JM76" s="390"/>
      <c r="JN76" s="390"/>
      <c r="JO76" s="390"/>
      <c r="JP76" s="390"/>
      <c r="JQ76" s="390"/>
      <c r="JR76" s="390"/>
      <c r="JS76" s="390"/>
      <c r="JT76" s="390"/>
      <c r="JU76" s="390"/>
      <c r="JV76" s="390"/>
      <c r="JW76" s="390"/>
      <c r="JX76" s="390"/>
      <c r="JY76" s="390"/>
      <c r="JZ76" s="390"/>
      <c r="KA76" s="390"/>
      <c r="KB76" s="390"/>
      <c r="KC76" s="390"/>
      <c r="KD76" s="390"/>
      <c r="KE76" s="390"/>
      <c r="KF76" s="390"/>
      <c r="KG76" s="390"/>
      <c r="KH76" s="390"/>
      <c r="KI76" s="390"/>
      <c r="KJ76" s="390"/>
      <c r="KK76" s="390"/>
      <c r="KL76" s="390"/>
      <c r="KM76" s="390"/>
      <c r="KN76" s="390"/>
      <c r="KO76" s="390"/>
      <c r="KP76" s="390"/>
      <c r="KQ76" s="390"/>
      <c r="KR76" s="390"/>
      <c r="KS76" s="390"/>
      <c r="KT76" s="390"/>
      <c r="KU76" s="390"/>
      <c r="KV76" s="390"/>
      <c r="KW76" s="390"/>
      <c r="KX76" s="390"/>
      <c r="KY76" s="390"/>
      <c r="KZ76" s="390"/>
      <c r="LA76" s="390"/>
      <c r="LB76" s="390"/>
      <c r="LC76" s="390"/>
      <c r="LD76" s="390"/>
      <c r="LE76" s="390"/>
      <c r="LF76" s="390"/>
      <c r="LG76" s="390"/>
      <c r="LH76" s="390"/>
      <c r="LI76" s="390"/>
      <c r="LJ76" s="390"/>
      <c r="LK76" s="390"/>
      <c r="LL76" s="390"/>
      <c r="LM76" s="390"/>
      <c r="LN76" s="390"/>
      <c r="LO76" s="390"/>
      <c r="LP76" s="390"/>
      <c r="LQ76" s="390"/>
      <c r="LR76" s="390"/>
      <c r="LS76" s="390"/>
      <c r="LT76" s="390"/>
      <c r="LU76" s="390"/>
      <c r="LV76" s="390"/>
      <c r="LW76" s="390"/>
      <c r="LX76" s="390"/>
      <c r="LY76" s="390"/>
      <c r="LZ76" s="390"/>
      <c r="MA76" s="390"/>
      <c r="MB76" s="390"/>
      <c r="MC76" s="390"/>
      <c r="MD76" s="390"/>
      <c r="ME76" s="390"/>
      <c r="MF76" s="390"/>
      <c r="MG76" s="390"/>
      <c r="MH76" s="390"/>
      <c r="MI76" s="390"/>
      <c r="MJ76" s="390"/>
      <c r="MK76" s="390"/>
      <c r="ML76" s="390"/>
      <c r="MM76" s="390"/>
      <c r="MN76" s="390"/>
      <c r="MO76" s="390"/>
      <c r="MP76" s="390"/>
      <c r="MQ76" s="390"/>
      <c r="MR76" s="390"/>
      <c r="MS76" s="390"/>
      <c r="MT76" s="390"/>
      <c r="MU76" s="390"/>
      <c r="MV76" s="390"/>
      <c r="MW76" s="390"/>
      <c r="MX76" s="390"/>
      <c r="MY76" s="390"/>
      <c r="MZ76" s="390"/>
      <c r="NA76" s="390"/>
      <c r="NB76" s="390"/>
      <c r="NC76" s="390"/>
      <c r="ND76" s="390"/>
      <c r="NE76" s="390"/>
      <c r="NF76" s="390"/>
      <c r="NG76" s="390"/>
      <c r="NH76" s="390"/>
      <c r="NI76" s="390"/>
      <c r="NJ76" s="390"/>
      <c r="NK76" s="390"/>
      <c r="NL76" s="390"/>
      <c r="NM76" s="390"/>
      <c r="NN76" s="390"/>
      <c r="NO76" s="390"/>
      <c r="NP76" s="390"/>
      <c r="NQ76" s="390"/>
      <c r="NR76" s="390"/>
      <c r="NS76" s="390"/>
      <c r="NT76" s="390"/>
      <c r="NU76" s="390"/>
      <c r="NV76" s="390"/>
      <c r="NW76" s="390"/>
      <c r="NX76" s="390"/>
      <c r="NY76" s="390"/>
      <c r="NZ76" s="390"/>
      <c r="OA76" s="390"/>
      <c r="OB76" s="390"/>
      <c r="OC76" s="390"/>
      <c r="OD76" s="390"/>
      <c r="OE76" s="390"/>
      <c r="OF76" s="390"/>
      <c r="OG76" s="390"/>
      <c r="OH76" s="390"/>
      <c r="OI76" s="390"/>
      <c r="OJ76" s="390"/>
      <c r="OK76" s="390"/>
      <c r="OL76" s="390"/>
      <c r="OM76" s="390"/>
      <c r="ON76" s="390"/>
      <c r="OO76" s="390"/>
      <c r="OP76" s="390"/>
      <c r="OQ76" s="390"/>
      <c r="OR76" s="390"/>
      <c r="OS76" s="390"/>
      <c r="OT76" s="390"/>
      <c r="OU76" s="390"/>
      <c r="OV76" s="390"/>
      <c r="OW76" s="390"/>
      <c r="OX76" s="390"/>
      <c r="OY76" s="390"/>
      <c r="OZ76" s="390"/>
      <c r="PA76" s="390"/>
      <c r="PB76" s="390"/>
      <c r="PC76" s="390"/>
      <c r="PD76" s="390"/>
      <c r="PE76" s="390"/>
      <c r="PF76" s="390"/>
      <c r="PG76" s="390"/>
      <c r="PH76" s="390"/>
      <c r="PI76" s="390"/>
      <c r="PJ76" s="390"/>
      <c r="PK76" s="390"/>
      <c r="PL76" s="390"/>
      <c r="PM76" s="390"/>
      <c r="PN76" s="390"/>
      <c r="PO76" s="390"/>
      <c r="PP76" s="390"/>
      <c r="PQ76" s="390"/>
      <c r="PR76" s="390"/>
      <c r="PS76" s="390"/>
      <c r="PT76" s="390"/>
      <c r="PU76" s="390"/>
      <c r="PV76" s="390"/>
      <c r="PW76" s="390"/>
      <c r="PX76" s="390"/>
      <c r="PY76" s="390"/>
      <c r="PZ76" s="390"/>
      <c r="QA76" s="390"/>
      <c r="QB76" s="390"/>
      <c r="QC76" s="390"/>
      <c r="QD76" s="390"/>
      <c r="QE76" s="390"/>
      <c r="QF76" s="390"/>
      <c r="QG76" s="390"/>
      <c r="QH76" s="390"/>
      <c r="QI76" s="390"/>
      <c r="QJ76" s="390"/>
      <c r="QK76" s="390"/>
      <c r="QL76" s="390"/>
      <c r="QM76" s="390"/>
      <c r="QN76" s="390"/>
      <c r="QO76" s="390"/>
      <c r="QP76" s="390"/>
      <c r="QQ76" s="390"/>
      <c r="QR76" s="390"/>
      <c r="QS76" s="390"/>
      <c r="QT76" s="390"/>
      <c r="QU76" s="390"/>
      <c r="QV76" s="390"/>
      <c r="QW76" s="390"/>
      <c r="QX76" s="390"/>
      <c r="QY76" s="390"/>
      <c r="QZ76" s="390"/>
      <c r="RA76" s="390"/>
      <c r="RB76" s="390"/>
      <c r="RC76" s="390"/>
      <c r="RD76" s="390"/>
      <c r="RE76" s="390"/>
      <c r="RF76" s="390"/>
      <c r="RG76" s="390"/>
      <c r="RH76" s="390"/>
      <c r="RI76" s="390"/>
      <c r="RJ76" s="390"/>
      <c r="RK76" s="390"/>
      <c r="RL76" s="390"/>
      <c r="RM76" s="390"/>
      <c r="RN76" s="390"/>
      <c r="RO76" s="390"/>
      <c r="RP76" s="390"/>
      <c r="RQ76" s="390"/>
      <c r="RR76" s="390"/>
      <c r="RS76" s="390"/>
      <c r="RT76" s="390"/>
      <c r="RU76" s="390"/>
      <c r="RV76" s="390"/>
      <c r="RW76" s="390"/>
      <c r="RX76" s="390"/>
      <c r="RY76" s="390"/>
      <c r="RZ76" s="390"/>
      <c r="SA76" s="390"/>
      <c r="SB76" s="390"/>
      <c r="SC76" s="390"/>
      <c r="SD76" s="390"/>
      <c r="SE76" s="390"/>
      <c r="SF76" s="390"/>
      <c r="SG76" s="390"/>
      <c r="SH76" s="390"/>
      <c r="SI76" s="390"/>
      <c r="SJ76" s="390"/>
      <c r="SK76" s="390"/>
      <c r="SL76" s="390"/>
      <c r="SM76" s="390"/>
      <c r="SN76" s="390"/>
      <c r="SO76" s="390"/>
      <c r="SP76" s="390"/>
      <c r="SQ76" s="390"/>
      <c r="SR76" s="390"/>
      <c r="SS76" s="390"/>
      <c r="ST76" s="390"/>
      <c r="SU76" s="390"/>
      <c r="SV76" s="390"/>
      <c r="SW76" s="390"/>
      <c r="SX76" s="390"/>
      <c r="SY76" s="390"/>
      <c r="SZ76" s="390"/>
      <c r="TA76" s="390"/>
      <c r="TB76" s="390"/>
      <c r="TC76" s="390"/>
      <c r="TD76" s="390"/>
      <c r="TE76" s="390"/>
      <c r="TF76" s="390"/>
      <c r="TG76" s="390"/>
      <c r="TH76" s="390"/>
      <c r="TI76" s="390"/>
      <c r="TJ76" s="390"/>
      <c r="TK76" s="390"/>
      <c r="TL76" s="390"/>
      <c r="TM76" s="390"/>
      <c r="TN76" s="390"/>
      <c r="TO76" s="390"/>
      <c r="TP76" s="390"/>
      <c r="TQ76" s="390"/>
      <c r="TR76" s="390"/>
      <c r="TS76" s="390"/>
      <c r="TT76" s="390"/>
      <c r="TU76" s="390"/>
      <c r="TV76" s="390"/>
      <c r="TW76" s="390"/>
      <c r="TX76" s="390"/>
      <c r="TY76" s="390"/>
      <c r="TZ76" s="390"/>
      <c r="UA76" s="390"/>
      <c r="UB76" s="390"/>
      <c r="UC76" s="390"/>
      <c r="UD76" s="390"/>
      <c r="UE76" s="390"/>
      <c r="UF76" s="390"/>
      <c r="UG76" s="390"/>
      <c r="UH76" s="390"/>
      <c r="UI76" s="390"/>
      <c r="UJ76" s="390"/>
      <c r="UK76" s="390"/>
      <c r="UL76" s="390"/>
      <c r="UM76" s="390"/>
      <c r="UN76" s="390"/>
      <c r="UO76" s="390"/>
      <c r="UP76" s="390"/>
      <c r="UQ76" s="390"/>
      <c r="UR76" s="390"/>
      <c r="US76" s="390"/>
      <c r="UT76" s="390"/>
      <c r="UU76" s="390"/>
      <c r="UV76" s="390"/>
      <c r="UW76" s="390"/>
      <c r="UX76" s="390"/>
      <c r="UY76" s="390"/>
      <c r="UZ76" s="390"/>
      <c r="VA76" s="390"/>
      <c r="VB76" s="390"/>
      <c r="VC76" s="390"/>
      <c r="VD76" s="390"/>
      <c r="VE76" s="390"/>
      <c r="VF76" s="390"/>
      <c r="VG76" s="390"/>
      <c r="VH76" s="390"/>
      <c r="VI76" s="390"/>
      <c r="VJ76" s="390"/>
      <c r="VK76" s="390"/>
      <c r="VL76" s="390"/>
      <c r="VM76" s="390"/>
      <c r="VN76" s="390"/>
      <c r="VO76" s="390"/>
      <c r="VP76" s="390"/>
      <c r="VQ76" s="390"/>
      <c r="VR76" s="390"/>
      <c r="VS76" s="390"/>
      <c r="VT76" s="390"/>
      <c r="VU76" s="390"/>
      <c r="VV76" s="390"/>
      <c r="VW76" s="390"/>
      <c r="VX76" s="390"/>
      <c r="VY76" s="390"/>
      <c r="VZ76" s="390"/>
      <c r="WA76" s="390"/>
      <c r="WB76" s="390"/>
      <c r="WC76" s="390"/>
      <c r="WD76" s="390"/>
      <c r="WE76" s="390"/>
      <c r="WF76" s="390"/>
      <c r="WG76" s="390"/>
      <c r="WH76" s="390"/>
      <c r="WI76" s="390"/>
      <c r="WJ76" s="390"/>
      <c r="WK76" s="390"/>
      <c r="WL76" s="390"/>
      <c r="WM76" s="390"/>
      <c r="WN76" s="390"/>
      <c r="WO76" s="390"/>
      <c r="WP76" s="390"/>
      <c r="WQ76" s="390"/>
      <c r="WR76" s="390"/>
      <c r="WS76" s="390"/>
      <c r="WT76" s="390"/>
      <c r="WU76" s="390"/>
      <c r="WV76" s="390"/>
      <c r="WW76" s="390"/>
      <c r="WX76" s="390"/>
      <c r="WY76" s="390"/>
      <c r="WZ76" s="390"/>
      <c r="XA76" s="390"/>
      <c r="XB76" s="390"/>
      <c r="XC76" s="390"/>
      <c r="XD76" s="390"/>
      <c r="XE76" s="390"/>
      <c r="XF76" s="390"/>
      <c r="XG76" s="389"/>
    </row>
    <row r="77" spans="1:631" s="400" customFormat="1">
      <c r="A77" s="389"/>
      <c r="B77" s="526"/>
      <c r="C77" s="513" t="s">
        <v>494</v>
      </c>
      <c r="D77" s="513">
        <v>12</v>
      </c>
      <c r="E77" s="329">
        <f t="shared" si="19"/>
        <v>8.3067249857894274E-4</v>
      </c>
      <c r="F77" s="509" t="s">
        <v>477</v>
      </c>
      <c r="G77" s="640">
        <v>10</v>
      </c>
      <c r="H77" s="511">
        <v>22.07</v>
      </c>
      <c r="I77" s="578">
        <v>15</v>
      </c>
      <c r="J77" s="578">
        <v>15</v>
      </c>
      <c r="K77" s="393">
        <f t="shared" si="24"/>
        <v>0</v>
      </c>
      <c r="L77" s="394">
        <f t="shared" si="20"/>
        <v>220.7</v>
      </c>
      <c r="M77" s="853">
        <v>19.282181564345475</v>
      </c>
      <c r="N77" s="393">
        <v>30</v>
      </c>
      <c r="O77" s="395">
        <f t="shared" si="25"/>
        <v>180</v>
      </c>
      <c r="P77" s="395">
        <f t="shared" si="21"/>
        <v>0</v>
      </c>
      <c r="Q77" s="395">
        <f t="shared" si="26"/>
        <v>150</v>
      </c>
      <c r="R77" s="395"/>
      <c r="S77" s="396">
        <f t="shared" si="27"/>
        <v>199.28218156434548</v>
      </c>
      <c r="T77" s="395">
        <f t="shared" si="28"/>
        <v>169.28218156434548</v>
      </c>
      <c r="U77" s="827">
        <v>0</v>
      </c>
      <c r="V77" s="396">
        <f t="shared" si="29"/>
        <v>184.8628771468882</v>
      </c>
      <c r="W77" s="395">
        <f t="shared" si="30"/>
        <v>157.03356360328894</v>
      </c>
      <c r="X77" s="395">
        <f t="shared" si="31"/>
        <v>0</v>
      </c>
      <c r="Y77" s="397">
        <f t="shared" si="22"/>
        <v>0.74468683813868786</v>
      </c>
      <c r="Z77" s="396">
        <f t="shared" si="23"/>
        <v>164.35238517720839</v>
      </c>
      <c r="AA77" s="398">
        <f t="shared" si="15"/>
        <v>0.88905023936535077</v>
      </c>
      <c r="AB77" s="399">
        <f t="shared" si="16"/>
        <v>1.1512674077221463</v>
      </c>
      <c r="AC77" s="398">
        <v>0.81538889757663946</v>
      </c>
      <c r="AD77" s="398">
        <v>0.89692778733430345</v>
      </c>
      <c r="AE77" s="390"/>
      <c r="AF77" s="390"/>
      <c r="AG77" s="390"/>
      <c r="AH77" s="390"/>
      <c r="AI77" s="390"/>
      <c r="AJ77" s="390"/>
      <c r="AK77" s="390"/>
      <c r="AL77" s="390"/>
      <c r="AM77" s="390"/>
      <c r="AN77" s="390"/>
      <c r="AO77" s="390"/>
      <c r="AP77" s="390"/>
      <c r="AQ77" s="390"/>
      <c r="AR77" s="390"/>
      <c r="AS77" s="390"/>
      <c r="AT77" s="390"/>
      <c r="AU77" s="390"/>
      <c r="AV77" s="390"/>
      <c r="AW77" s="390"/>
      <c r="AX77" s="390"/>
      <c r="AY77" s="390"/>
      <c r="AZ77" s="390"/>
      <c r="BA77" s="390"/>
      <c r="BB77" s="390"/>
      <c r="BC77" s="390"/>
      <c r="BD77" s="390"/>
      <c r="BE77" s="390"/>
      <c r="BF77" s="390"/>
      <c r="BG77" s="390"/>
      <c r="BH77" s="390"/>
      <c r="BI77" s="390"/>
      <c r="BJ77" s="390"/>
      <c r="BK77" s="390"/>
      <c r="BL77" s="390"/>
      <c r="BM77" s="390"/>
      <c r="BN77" s="390"/>
      <c r="BO77" s="390"/>
      <c r="BP77" s="390"/>
      <c r="BQ77" s="390"/>
      <c r="BR77" s="390"/>
      <c r="BS77" s="390"/>
      <c r="BT77" s="390"/>
      <c r="BU77" s="390"/>
      <c r="BV77" s="390"/>
      <c r="BW77" s="390"/>
      <c r="BX77" s="390"/>
      <c r="BY77" s="390"/>
      <c r="BZ77" s="390"/>
      <c r="CA77" s="390"/>
      <c r="CB77" s="390"/>
      <c r="CC77" s="390"/>
      <c r="CD77" s="390"/>
      <c r="CE77" s="390"/>
      <c r="CF77" s="390"/>
      <c r="CG77" s="390"/>
      <c r="CH77" s="390"/>
      <c r="CI77" s="390"/>
      <c r="CJ77" s="390"/>
      <c r="CK77" s="390"/>
      <c r="CL77" s="390"/>
      <c r="CM77" s="390"/>
      <c r="CN77" s="390"/>
      <c r="CO77" s="390"/>
      <c r="CP77" s="390"/>
      <c r="CQ77" s="390"/>
      <c r="CR77" s="390"/>
      <c r="CS77" s="390"/>
      <c r="CT77" s="390"/>
      <c r="CU77" s="390"/>
      <c r="CV77" s="390"/>
      <c r="CW77" s="390"/>
      <c r="CX77" s="390"/>
      <c r="CY77" s="390"/>
      <c r="CZ77" s="390"/>
      <c r="DA77" s="390"/>
      <c r="DB77" s="390"/>
      <c r="DC77" s="390"/>
      <c r="DD77" s="390"/>
      <c r="DE77" s="390"/>
      <c r="DF77" s="390"/>
      <c r="DG77" s="390"/>
      <c r="DH77" s="390"/>
      <c r="DI77" s="390"/>
      <c r="DJ77" s="390"/>
      <c r="DK77" s="390"/>
      <c r="DL77" s="390"/>
      <c r="DM77" s="390"/>
      <c r="DN77" s="390"/>
      <c r="DO77" s="390"/>
      <c r="DP77" s="390"/>
      <c r="DQ77" s="390"/>
      <c r="DR77" s="390"/>
      <c r="DS77" s="390"/>
      <c r="DT77" s="390"/>
      <c r="DU77" s="390"/>
      <c r="DV77" s="390"/>
      <c r="DW77" s="390"/>
      <c r="DX77" s="390"/>
      <c r="DY77" s="390"/>
      <c r="DZ77" s="390"/>
      <c r="EA77" s="390"/>
      <c r="EB77" s="390"/>
      <c r="EC77" s="390"/>
      <c r="ED77" s="390"/>
      <c r="EE77" s="390"/>
      <c r="EF77" s="390"/>
      <c r="EG77" s="390"/>
      <c r="EH77" s="390"/>
      <c r="EI77" s="390"/>
      <c r="EJ77" s="390"/>
      <c r="EK77" s="390"/>
      <c r="EL77" s="390"/>
      <c r="EM77" s="390"/>
      <c r="EN77" s="390"/>
      <c r="EO77" s="390"/>
      <c r="EP77" s="390"/>
      <c r="EQ77" s="390"/>
      <c r="ER77" s="390"/>
      <c r="ES77" s="390"/>
      <c r="ET77" s="390"/>
      <c r="EU77" s="390"/>
      <c r="EV77" s="390"/>
      <c r="EW77" s="390"/>
      <c r="EX77" s="390"/>
      <c r="EY77" s="390"/>
      <c r="EZ77" s="390"/>
      <c r="FA77" s="390"/>
      <c r="FB77" s="390"/>
      <c r="FC77" s="390"/>
      <c r="FD77" s="390"/>
      <c r="FE77" s="390"/>
      <c r="FF77" s="390"/>
      <c r="FG77" s="390"/>
      <c r="FH77" s="390"/>
      <c r="FI77" s="390"/>
      <c r="FJ77" s="390"/>
      <c r="FK77" s="390"/>
      <c r="FL77" s="390"/>
      <c r="FM77" s="390"/>
      <c r="FN77" s="390"/>
      <c r="FO77" s="390"/>
      <c r="FP77" s="390"/>
      <c r="FQ77" s="390"/>
      <c r="FR77" s="390"/>
      <c r="FS77" s="390"/>
      <c r="FT77" s="390"/>
      <c r="FU77" s="390"/>
      <c r="FV77" s="390"/>
      <c r="FW77" s="390"/>
      <c r="FX77" s="390"/>
      <c r="FY77" s="390"/>
      <c r="FZ77" s="390"/>
      <c r="GA77" s="390"/>
      <c r="GB77" s="390"/>
      <c r="GC77" s="390"/>
      <c r="GD77" s="390"/>
      <c r="GE77" s="390"/>
      <c r="GF77" s="390"/>
      <c r="GG77" s="390"/>
      <c r="GH77" s="390"/>
      <c r="GI77" s="390"/>
      <c r="GJ77" s="390"/>
      <c r="GK77" s="390"/>
      <c r="GL77" s="390"/>
      <c r="GM77" s="390"/>
      <c r="GN77" s="390"/>
      <c r="GO77" s="390"/>
      <c r="GP77" s="390"/>
      <c r="GQ77" s="390"/>
      <c r="GR77" s="390"/>
      <c r="GS77" s="390"/>
      <c r="GT77" s="390"/>
      <c r="GU77" s="390"/>
      <c r="GV77" s="390"/>
      <c r="GW77" s="390"/>
      <c r="GX77" s="390"/>
      <c r="GY77" s="390"/>
      <c r="GZ77" s="390"/>
      <c r="HA77" s="390"/>
      <c r="HB77" s="390"/>
      <c r="HC77" s="390"/>
      <c r="HD77" s="390"/>
      <c r="HE77" s="390"/>
      <c r="HF77" s="390"/>
      <c r="HG77" s="390"/>
      <c r="HH77" s="390"/>
      <c r="HI77" s="390"/>
      <c r="HJ77" s="390"/>
      <c r="HK77" s="390"/>
      <c r="HL77" s="390"/>
      <c r="HM77" s="390"/>
      <c r="HN77" s="390"/>
      <c r="HO77" s="390"/>
      <c r="HP77" s="390"/>
      <c r="HQ77" s="390"/>
      <c r="HR77" s="390"/>
      <c r="HS77" s="390"/>
      <c r="HT77" s="390"/>
      <c r="HU77" s="390"/>
      <c r="HV77" s="390"/>
      <c r="HW77" s="390"/>
      <c r="HX77" s="390"/>
      <c r="HY77" s="390"/>
      <c r="HZ77" s="390"/>
      <c r="IA77" s="390"/>
      <c r="IB77" s="390"/>
      <c r="IC77" s="390"/>
      <c r="ID77" s="390"/>
      <c r="IE77" s="390"/>
      <c r="IF77" s="390"/>
      <c r="IG77" s="390"/>
      <c r="IH77" s="390"/>
      <c r="II77" s="390"/>
      <c r="IJ77" s="390"/>
      <c r="IK77" s="390"/>
      <c r="IL77" s="390"/>
      <c r="IM77" s="390"/>
      <c r="IN77" s="390"/>
      <c r="IO77" s="390"/>
      <c r="IP77" s="390"/>
      <c r="IQ77" s="390"/>
      <c r="IR77" s="390"/>
      <c r="IS77" s="390"/>
      <c r="IT77" s="390"/>
      <c r="IU77" s="390"/>
      <c r="IV77" s="390"/>
      <c r="IW77" s="390"/>
      <c r="IX77" s="390"/>
      <c r="IY77" s="390"/>
      <c r="IZ77" s="390"/>
      <c r="JA77" s="390"/>
      <c r="JB77" s="390"/>
      <c r="JC77" s="390"/>
      <c r="JD77" s="390"/>
      <c r="JE77" s="390"/>
      <c r="JF77" s="390"/>
      <c r="JG77" s="390"/>
      <c r="JH77" s="390"/>
      <c r="JI77" s="390"/>
      <c r="JJ77" s="390"/>
      <c r="JK77" s="390"/>
      <c r="JL77" s="390"/>
      <c r="JM77" s="390"/>
      <c r="JN77" s="390"/>
      <c r="JO77" s="390"/>
      <c r="JP77" s="390"/>
      <c r="JQ77" s="390"/>
      <c r="JR77" s="390"/>
      <c r="JS77" s="390"/>
      <c r="JT77" s="390"/>
      <c r="JU77" s="390"/>
      <c r="JV77" s="390"/>
      <c r="JW77" s="390"/>
      <c r="JX77" s="390"/>
      <c r="JY77" s="390"/>
      <c r="JZ77" s="390"/>
      <c r="KA77" s="390"/>
      <c r="KB77" s="390"/>
      <c r="KC77" s="390"/>
      <c r="KD77" s="390"/>
      <c r="KE77" s="390"/>
      <c r="KF77" s="390"/>
      <c r="KG77" s="390"/>
      <c r="KH77" s="390"/>
      <c r="KI77" s="390"/>
      <c r="KJ77" s="390"/>
      <c r="KK77" s="390"/>
      <c r="KL77" s="390"/>
      <c r="KM77" s="390"/>
      <c r="KN77" s="390"/>
      <c r="KO77" s="390"/>
      <c r="KP77" s="390"/>
      <c r="KQ77" s="390"/>
      <c r="KR77" s="390"/>
      <c r="KS77" s="390"/>
      <c r="KT77" s="390"/>
      <c r="KU77" s="390"/>
      <c r="KV77" s="390"/>
      <c r="KW77" s="390"/>
      <c r="KX77" s="390"/>
      <c r="KY77" s="390"/>
      <c r="KZ77" s="390"/>
      <c r="LA77" s="390"/>
      <c r="LB77" s="390"/>
      <c r="LC77" s="390"/>
      <c r="LD77" s="390"/>
      <c r="LE77" s="390"/>
      <c r="LF77" s="390"/>
      <c r="LG77" s="390"/>
      <c r="LH77" s="390"/>
      <c r="LI77" s="390"/>
      <c r="LJ77" s="390"/>
      <c r="LK77" s="390"/>
      <c r="LL77" s="390"/>
      <c r="LM77" s="390"/>
      <c r="LN77" s="390"/>
      <c r="LO77" s="390"/>
      <c r="LP77" s="390"/>
      <c r="LQ77" s="390"/>
      <c r="LR77" s="390"/>
      <c r="LS77" s="390"/>
      <c r="LT77" s="390"/>
      <c r="LU77" s="390"/>
      <c r="LV77" s="390"/>
      <c r="LW77" s="390"/>
      <c r="LX77" s="390"/>
      <c r="LY77" s="390"/>
      <c r="LZ77" s="390"/>
      <c r="MA77" s="390"/>
      <c r="MB77" s="390"/>
      <c r="MC77" s="390"/>
      <c r="MD77" s="390"/>
      <c r="ME77" s="390"/>
      <c r="MF77" s="390"/>
      <c r="MG77" s="390"/>
      <c r="MH77" s="390"/>
      <c r="MI77" s="390"/>
      <c r="MJ77" s="390"/>
      <c r="MK77" s="390"/>
      <c r="ML77" s="390"/>
      <c r="MM77" s="390"/>
      <c r="MN77" s="390"/>
      <c r="MO77" s="390"/>
      <c r="MP77" s="390"/>
      <c r="MQ77" s="390"/>
      <c r="MR77" s="390"/>
      <c r="MS77" s="390"/>
      <c r="MT77" s="390"/>
      <c r="MU77" s="390"/>
      <c r="MV77" s="390"/>
      <c r="MW77" s="390"/>
      <c r="MX77" s="390"/>
      <c r="MY77" s="390"/>
      <c r="MZ77" s="390"/>
      <c r="NA77" s="390"/>
      <c r="NB77" s="390"/>
      <c r="NC77" s="390"/>
      <c r="ND77" s="390"/>
      <c r="NE77" s="390"/>
      <c r="NF77" s="390"/>
      <c r="NG77" s="390"/>
      <c r="NH77" s="390"/>
      <c r="NI77" s="390"/>
      <c r="NJ77" s="390"/>
      <c r="NK77" s="390"/>
      <c r="NL77" s="390"/>
      <c r="NM77" s="390"/>
      <c r="NN77" s="390"/>
      <c r="NO77" s="390"/>
      <c r="NP77" s="390"/>
      <c r="NQ77" s="390"/>
      <c r="NR77" s="390"/>
      <c r="NS77" s="390"/>
      <c r="NT77" s="390"/>
      <c r="NU77" s="390"/>
      <c r="NV77" s="390"/>
      <c r="NW77" s="390"/>
      <c r="NX77" s="390"/>
      <c r="NY77" s="390"/>
      <c r="NZ77" s="390"/>
      <c r="OA77" s="390"/>
      <c r="OB77" s="390"/>
      <c r="OC77" s="390"/>
      <c r="OD77" s="390"/>
      <c r="OE77" s="390"/>
      <c r="OF77" s="390"/>
      <c r="OG77" s="390"/>
      <c r="OH77" s="390"/>
      <c r="OI77" s="390"/>
      <c r="OJ77" s="390"/>
      <c r="OK77" s="390"/>
      <c r="OL77" s="390"/>
      <c r="OM77" s="390"/>
      <c r="ON77" s="390"/>
      <c r="OO77" s="390"/>
      <c r="OP77" s="390"/>
      <c r="OQ77" s="390"/>
      <c r="OR77" s="390"/>
      <c r="OS77" s="390"/>
      <c r="OT77" s="390"/>
      <c r="OU77" s="390"/>
      <c r="OV77" s="390"/>
      <c r="OW77" s="390"/>
      <c r="OX77" s="390"/>
      <c r="OY77" s="390"/>
      <c r="OZ77" s="390"/>
      <c r="PA77" s="390"/>
      <c r="PB77" s="390"/>
      <c r="PC77" s="390"/>
      <c r="PD77" s="390"/>
      <c r="PE77" s="390"/>
      <c r="PF77" s="390"/>
      <c r="PG77" s="390"/>
      <c r="PH77" s="390"/>
      <c r="PI77" s="390"/>
      <c r="PJ77" s="390"/>
      <c r="PK77" s="390"/>
      <c r="PL77" s="390"/>
      <c r="PM77" s="390"/>
      <c r="PN77" s="390"/>
      <c r="PO77" s="390"/>
      <c r="PP77" s="390"/>
      <c r="PQ77" s="390"/>
      <c r="PR77" s="390"/>
      <c r="PS77" s="390"/>
      <c r="PT77" s="390"/>
      <c r="PU77" s="390"/>
      <c r="PV77" s="390"/>
      <c r="PW77" s="390"/>
      <c r="PX77" s="390"/>
      <c r="PY77" s="390"/>
      <c r="PZ77" s="390"/>
      <c r="QA77" s="390"/>
      <c r="QB77" s="390"/>
      <c r="QC77" s="390"/>
      <c r="QD77" s="390"/>
      <c r="QE77" s="390"/>
      <c r="QF77" s="390"/>
      <c r="QG77" s="390"/>
      <c r="QH77" s="390"/>
      <c r="QI77" s="390"/>
      <c r="QJ77" s="390"/>
      <c r="QK77" s="390"/>
      <c r="QL77" s="390"/>
      <c r="QM77" s="390"/>
      <c r="QN77" s="390"/>
      <c r="QO77" s="390"/>
      <c r="QP77" s="390"/>
      <c r="QQ77" s="390"/>
      <c r="QR77" s="390"/>
      <c r="QS77" s="390"/>
      <c r="QT77" s="390"/>
      <c r="QU77" s="390"/>
      <c r="QV77" s="390"/>
      <c r="QW77" s="390"/>
      <c r="QX77" s="390"/>
      <c r="QY77" s="390"/>
      <c r="QZ77" s="390"/>
      <c r="RA77" s="390"/>
      <c r="RB77" s="390"/>
      <c r="RC77" s="390"/>
      <c r="RD77" s="390"/>
      <c r="RE77" s="390"/>
      <c r="RF77" s="390"/>
      <c r="RG77" s="390"/>
      <c r="RH77" s="390"/>
      <c r="RI77" s="390"/>
      <c r="RJ77" s="390"/>
      <c r="RK77" s="390"/>
      <c r="RL77" s="390"/>
      <c r="RM77" s="390"/>
      <c r="RN77" s="390"/>
      <c r="RO77" s="390"/>
      <c r="RP77" s="390"/>
      <c r="RQ77" s="390"/>
      <c r="RR77" s="390"/>
      <c r="RS77" s="390"/>
      <c r="RT77" s="390"/>
      <c r="RU77" s="390"/>
      <c r="RV77" s="390"/>
      <c r="RW77" s="390"/>
      <c r="RX77" s="390"/>
      <c r="RY77" s="390"/>
      <c r="RZ77" s="390"/>
      <c r="SA77" s="390"/>
      <c r="SB77" s="390"/>
      <c r="SC77" s="390"/>
      <c r="SD77" s="390"/>
      <c r="SE77" s="390"/>
      <c r="SF77" s="390"/>
      <c r="SG77" s="390"/>
      <c r="SH77" s="390"/>
      <c r="SI77" s="390"/>
      <c r="SJ77" s="390"/>
      <c r="SK77" s="390"/>
      <c r="SL77" s="390"/>
      <c r="SM77" s="390"/>
      <c r="SN77" s="390"/>
      <c r="SO77" s="390"/>
      <c r="SP77" s="390"/>
      <c r="SQ77" s="390"/>
      <c r="SR77" s="390"/>
      <c r="SS77" s="390"/>
      <c r="ST77" s="390"/>
      <c r="SU77" s="390"/>
      <c r="SV77" s="390"/>
      <c r="SW77" s="390"/>
      <c r="SX77" s="390"/>
      <c r="SY77" s="390"/>
      <c r="SZ77" s="390"/>
      <c r="TA77" s="390"/>
      <c r="TB77" s="390"/>
      <c r="TC77" s="390"/>
      <c r="TD77" s="390"/>
      <c r="TE77" s="390"/>
      <c r="TF77" s="390"/>
      <c r="TG77" s="390"/>
      <c r="TH77" s="390"/>
      <c r="TI77" s="390"/>
      <c r="TJ77" s="390"/>
      <c r="TK77" s="390"/>
      <c r="TL77" s="390"/>
      <c r="TM77" s="390"/>
      <c r="TN77" s="390"/>
      <c r="TO77" s="390"/>
      <c r="TP77" s="390"/>
      <c r="TQ77" s="390"/>
      <c r="TR77" s="390"/>
      <c r="TS77" s="390"/>
      <c r="TT77" s="390"/>
      <c r="TU77" s="390"/>
      <c r="TV77" s="390"/>
      <c r="TW77" s="390"/>
      <c r="TX77" s="390"/>
      <c r="TY77" s="390"/>
      <c r="TZ77" s="390"/>
      <c r="UA77" s="390"/>
      <c r="UB77" s="390"/>
      <c r="UC77" s="390"/>
      <c r="UD77" s="390"/>
      <c r="UE77" s="390"/>
      <c r="UF77" s="390"/>
      <c r="UG77" s="390"/>
      <c r="UH77" s="390"/>
      <c r="UI77" s="390"/>
      <c r="UJ77" s="390"/>
      <c r="UK77" s="390"/>
      <c r="UL77" s="390"/>
      <c r="UM77" s="390"/>
      <c r="UN77" s="390"/>
      <c r="UO77" s="390"/>
      <c r="UP77" s="390"/>
      <c r="UQ77" s="390"/>
      <c r="UR77" s="390"/>
      <c r="US77" s="390"/>
      <c r="UT77" s="390"/>
      <c r="UU77" s="390"/>
      <c r="UV77" s="390"/>
      <c r="UW77" s="390"/>
      <c r="UX77" s="390"/>
      <c r="UY77" s="390"/>
      <c r="UZ77" s="390"/>
      <c r="VA77" s="390"/>
      <c r="VB77" s="390"/>
      <c r="VC77" s="390"/>
      <c r="VD77" s="390"/>
      <c r="VE77" s="390"/>
      <c r="VF77" s="390"/>
      <c r="VG77" s="390"/>
      <c r="VH77" s="390"/>
      <c r="VI77" s="390"/>
      <c r="VJ77" s="390"/>
      <c r="VK77" s="390"/>
      <c r="VL77" s="390"/>
      <c r="VM77" s="390"/>
      <c r="VN77" s="390"/>
      <c r="VO77" s="390"/>
      <c r="VP77" s="390"/>
      <c r="VQ77" s="390"/>
      <c r="VR77" s="390"/>
      <c r="VS77" s="390"/>
      <c r="VT77" s="390"/>
      <c r="VU77" s="390"/>
      <c r="VV77" s="390"/>
      <c r="VW77" s="390"/>
      <c r="VX77" s="390"/>
      <c r="VY77" s="390"/>
      <c r="VZ77" s="390"/>
      <c r="WA77" s="390"/>
      <c r="WB77" s="390"/>
      <c r="WC77" s="390"/>
      <c r="WD77" s="390"/>
      <c r="WE77" s="390"/>
      <c r="WF77" s="390"/>
      <c r="WG77" s="390"/>
      <c r="WH77" s="390"/>
      <c r="WI77" s="390"/>
      <c r="WJ77" s="390"/>
      <c r="WK77" s="390"/>
      <c r="WL77" s="390"/>
      <c r="WM77" s="390"/>
      <c r="WN77" s="390"/>
      <c r="WO77" s="390"/>
      <c r="WP77" s="390"/>
      <c r="WQ77" s="390"/>
      <c r="WR77" s="390"/>
      <c r="WS77" s="390"/>
      <c r="WT77" s="390"/>
      <c r="WU77" s="390"/>
      <c r="WV77" s="390"/>
      <c r="WW77" s="390"/>
      <c r="WX77" s="390"/>
      <c r="WY77" s="390"/>
      <c r="WZ77" s="390"/>
      <c r="XA77" s="390"/>
      <c r="XB77" s="390"/>
      <c r="XC77" s="390"/>
      <c r="XD77" s="390"/>
      <c r="XE77" s="390"/>
      <c r="XF77" s="390"/>
      <c r="XG77" s="389"/>
    </row>
    <row r="78" spans="1:631" s="583" customFormat="1">
      <c r="A78" s="581"/>
      <c r="B78" s="526"/>
      <c r="C78" s="513" t="s">
        <v>495</v>
      </c>
      <c r="D78" s="513">
        <v>12</v>
      </c>
      <c r="E78" s="329">
        <f t="shared" si="19"/>
        <v>8.3669459190801535E-4</v>
      </c>
      <c r="F78" s="509" t="s">
        <v>477</v>
      </c>
      <c r="G78" s="640">
        <v>10</v>
      </c>
      <c r="H78" s="511">
        <v>22.23</v>
      </c>
      <c r="I78" s="578">
        <v>15</v>
      </c>
      <c r="J78" s="578">
        <v>15</v>
      </c>
      <c r="K78" s="393">
        <f t="shared" si="24"/>
        <v>0</v>
      </c>
      <c r="L78" s="394">
        <f t="shared" si="20"/>
        <v>222.3</v>
      </c>
      <c r="M78" s="853">
        <v>19.282181564345475</v>
      </c>
      <c r="N78" s="393">
        <v>30</v>
      </c>
      <c r="O78" s="395">
        <f t="shared" si="25"/>
        <v>180</v>
      </c>
      <c r="P78" s="395">
        <f t="shared" si="21"/>
        <v>0</v>
      </c>
      <c r="Q78" s="395">
        <f t="shared" si="26"/>
        <v>150</v>
      </c>
      <c r="R78" s="395"/>
      <c r="S78" s="396">
        <f t="shared" si="27"/>
        <v>199.28218156434548</v>
      </c>
      <c r="T78" s="395">
        <f t="shared" si="28"/>
        <v>169.28218156434548</v>
      </c>
      <c r="U78" s="827">
        <v>0</v>
      </c>
      <c r="V78" s="396">
        <f t="shared" si="29"/>
        <v>184.8628771468882</v>
      </c>
      <c r="W78" s="395">
        <f t="shared" si="30"/>
        <v>157.03356360328894</v>
      </c>
      <c r="X78" s="395">
        <f t="shared" si="31"/>
        <v>0</v>
      </c>
      <c r="Y78" s="397">
        <f t="shared" si="22"/>
        <v>0.74468683813868786</v>
      </c>
      <c r="Z78" s="396">
        <f t="shared" si="23"/>
        <v>165.54388411823032</v>
      </c>
      <c r="AA78" s="398">
        <f t="shared" si="15"/>
        <v>0.89549555147674453</v>
      </c>
      <c r="AB78" s="399">
        <f t="shared" si="16"/>
        <v>1.159613705195438</v>
      </c>
      <c r="AC78" s="398">
        <v>0.82130018999223819</v>
      </c>
      <c r="AD78" s="398">
        <v>0.90343020899146209</v>
      </c>
      <c r="AE78" s="390"/>
      <c r="AF78" s="390"/>
      <c r="AG78" s="390"/>
      <c r="AH78" s="390"/>
      <c r="AI78" s="390"/>
      <c r="AJ78" s="390"/>
      <c r="AK78" s="390"/>
      <c r="AL78" s="390"/>
      <c r="AM78" s="390"/>
      <c r="AN78" s="390"/>
      <c r="AO78" s="390"/>
      <c r="AP78" s="390"/>
      <c r="AQ78" s="390"/>
      <c r="AR78" s="390"/>
      <c r="AS78" s="390"/>
      <c r="AT78" s="390"/>
      <c r="AU78" s="390"/>
      <c r="AV78" s="390"/>
      <c r="AW78" s="390"/>
      <c r="AX78" s="390"/>
      <c r="AY78" s="390"/>
      <c r="AZ78" s="390"/>
      <c r="BA78" s="390"/>
      <c r="BB78" s="390"/>
      <c r="BC78" s="390"/>
      <c r="BD78" s="390"/>
      <c r="BE78" s="390"/>
      <c r="BF78" s="390"/>
      <c r="BG78" s="390"/>
      <c r="BH78" s="390"/>
      <c r="BI78" s="390"/>
      <c r="BJ78" s="390"/>
      <c r="BK78" s="390"/>
      <c r="BL78" s="390"/>
      <c r="BM78" s="390"/>
      <c r="BN78" s="390"/>
      <c r="BO78" s="390"/>
      <c r="BP78" s="390"/>
      <c r="BQ78" s="390"/>
      <c r="BR78" s="390"/>
      <c r="BS78" s="390"/>
      <c r="BT78" s="390"/>
      <c r="BU78" s="390"/>
      <c r="BV78" s="390"/>
      <c r="BW78" s="390"/>
      <c r="BX78" s="390"/>
      <c r="BY78" s="390"/>
      <c r="BZ78" s="390"/>
      <c r="CA78" s="390"/>
      <c r="CB78" s="390"/>
      <c r="CC78" s="390"/>
      <c r="CD78" s="390"/>
      <c r="CE78" s="390"/>
      <c r="CF78" s="390"/>
      <c r="CG78" s="390"/>
      <c r="CH78" s="390"/>
      <c r="CI78" s="390"/>
      <c r="CJ78" s="390"/>
      <c r="CK78" s="390"/>
      <c r="CL78" s="390"/>
      <c r="CM78" s="390"/>
      <c r="CN78" s="390"/>
      <c r="CO78" s="390"/>
      <c r="CP78" s="390"/>
      <c r="CQ78" s="390"/>
      <c r="CR78" s="390"/>
      <c r="CS78" s="390"/>
      <c r="CT78" s="390"/>
      <c r="CU78" s="390"/>
      <c r="CV78" s="390"/>
      <c r="CW78" s="390"/>
      <c r="CX78" s="390"/>
      <c r="CY78" s="390"/>
      <c r="CZ78" s="390"/>
      <c r="DA78" s="390"/>
      <c r="DB78" s="390"/>
      <c r="DC78" s="390"/>
      <c r="DD78" s="390"/>
      <c r="DE78" s="390"/>
      <c r="DF78" s="390"/>
      <c r="DG78" s="390"/>
      <c r="DH78" s="390"/>
      <c r="DI78" s="390"/>
      <c r="DJ78" s="390"/>
      <c r="DK78" s="390"/>
      <c r="DL78" s="390"/>
      <c r="DM78" s="390"/>
      <c r="DN78" s="390"/>
      <c r="DO78" s="390"/>
      <c r="DP78" s="390"/>
      <c r="DQ78" s="390"/>
      <c r="DR78" s="390"/>
      <c r="DS78" s="390"/>
      <c r="DT78" s="390"/>
      <c r="DU78" s="390"/>
      <c r="DV78" s="390"/>
      <c r="DW78" s="390"/>
      <c r="DX78" s="390"/>
      <c r="DY78" s="390"/>
      <c r="DZ78" s="390"/>
      <c r="EA78" s="390"/>
      <c r="EB78" s="390"/>
      <c r="EC78" s="390"/>
      <c r="ED78" s="390"/>
      <c r="EE78" s="390"/>
      <c r="EF78" s="390"/>
      <c r="EG78" s="390"/>
      <c r="EH78" s="390"/>
      <c r="EI78" s="390"/>
      <c r="EJ78" s="390"/>
      <c r="EK78" s="390"/>
      <c r="EL78" s="390"/>
      <c r="EM78" s="390"/>
      <c r="EN78" s="390"/>
      <c r="EO78" s="390"/>
      <c r="EP78" s="390"/>
      <c r="EQ78" s="390"/>
      <c r="ER78" s="390"/>
      <c r="ES78" s="390"/>
      <c r="ET78" s="390"/>
      <c r="EU78" s="390"/>
      <c r="EV78" s="390"/>
      <c r="EW78" s="390"/>
      <c r="EX78" s="390"/>
      <c r="EY78" s="390"/>
      <c r="EZ78" s="390"/>
      <c r="FA78" s="390"/>
      <c r="FB78" s="390"/>
      <c r="FC78" s="390"/>
      <c r="FD78" s="390"/>
      <c r="FE78" s="390"/>
      <c r="FF78" s="390"/>
      <c r="FG78" s="390"/>
      <c r="FH78" s="390"/>
      <c r="FI78" s="390"/>
      <c r="FJ78" s="390"/>
      <c r="FK78" s="390"/>
      <c r="FL78" s="390"/>
      <c r="FM78" s="390"/>
      <c r="FN78" s="390"/>
      <c r="FO78" s="390"/>
      <c r="FP78" s="390"/>
      <c r="FQ78" s="390"/>
      <c r="FR78" s="390"/>
      <c r="FS78" s="390"/>
      <c r="FT78" s="390"/>
      <c r="FU78" s="390"/>
      <c r="FV78" s="390"/>
      <c r="FW78" s="390"/>
      <c r="FX78" s="390"/>
      <c r="FY78" s="390"/>
      <c r="FZ78" s="390"/>
      <c r="GA78" s="390"/>
      <c r="GB78" s="390"/>
      <c r="GC78" s="390"/>
      <c r="GD78" s="390"/>
      <c r="GE78" s="390"/>
      <c r="GF78" s="390"/>
      <c r="GG78" s="390"/>
      <c r="GH78" s="390"/>
      <c r="GI78" s="390"/>
      <c r="GJ78" s="390"/>
      <c r="GK78" s="390"/>
      <c r="GL78" s="390"/>
      <c r="GM78" s="390"/>
      <c r="GN78" s="390"/>
      <c r="GO78" s="390"/>
      <c r="GP78" s="390"/>
      <c r="GQ78" s="390"/>
      <c r="GR78" s="390"/>
      <c r="GS78" s="390"/>
      <c r="GT78" s="390"/>
      <c r="GU78" s="390"/>
      <c r="GV78" s="390"/>
      <c r="GW78" s="390"/>
      <c r="GX78" s="390"/>
      <c r="GY78" s="390"/>
      <c r="GZ78" s="390"/>
      <c r="HA78" s="390"/>
      <c r="HB78" s="390"/>
      <c r="HC78" s="390"/>
      <c r="HD78" s="390"/>
      <c r="HE78" s="390"/>
      <c r="HF78" s="390"/>
      <c r="HG78" s="390"/>
      <c r="HH78" s="390"/>
      <c r="HI78" s="390"/>
      <c r="HJ78" s="390"/>
      <c r="HK78" s="390"/>
      <c r="HL78" s="390"/>
      <c r="HM78" s="390"/>
      <c r="HN78" s="390"/>
      <c r="HO78" s="390"/>
      <c r="HP78" s="390"/>
      <c r="HQ78" s="390"/>
      <c r="HR78" s="390"/>
      <c r="HS78" s="390"/>
      <c r="HT78" s="390"/>
      <c r="HU78" s="390"/>
      <c r="HV78" s="390"/>
      <c r="HW78" s="390"/>
      <c r="HX78" s="390"/>
      <c r="HY78" s="390"/>
      <c r="HZ78" s="390"/>
      <c r="IA78" s="390"/>
      <c r="IB78" s="390"/>
      <c r="IC78" s="390"/>
      <c r="ID78" s="390"/>
      <c r="IE78" s="390"/>
      <c r="IF78" s="390"/>
      <c r="IG78" s="390"/>
      <c r="IH78" s="390"/>
      <c r="II78" s="390"/>
      <c r="IJ78" s="390"/>
      <c r="IK78" s="390"/>
      <c r="IL78" s="390"/>
      <c r="IM78" s="390"/>
      <c r="IN78" s="390"/>
      <c r="IO78" s="390"/>
      <c r="IP78" s="390"/>
      <c r="IQ78" s="390"/>
      <c r="IR78" s="390"/>
      <c r="IS78" s="390"/>
      <c r="IT78" s="390"/>
      <c r="IU78" s="390"/>
      <c r="IV78" s="390"/>
      <c r="IW78" s="390"/>
      <c r="IX78" s="390"/>
      <c r="IY78" s="390"/>
      <c r="IZ78" s="390"/>
      <c r="JA78" s="390"/>
      <c r="JB78" s="390"/>
      <c r="JC78" s="390"/>
      <c r="JD78" s="390"/>
      <c r="JE78" s="390"/>
      <c r="JF78" s="390"/>
      <c r="JG78" s="390"/>
      <c r="JH78" s="390"/>
      <c r="JI78" s="390"/>
      <c r="JJ78" s="390"/>
      <c r="JK78" s="390"/>
      <c r="JL78" s="390"/>
      <c r="JM78" s="390"/>
      <c r="JN78" s="390"/>
      <c r="JO78" s="390"/>
      <c r="JP78" s="390"/>
      <c r="JQ78" s="390"/>
      <c r="JR78" s="390"/>
      <c r="JS78" s="390"/>
      <c r="JT78" s="390"/>
      <c r="JU78" s="390"/>
      <c r="JV78" s="390"/>
      <c r="JW78" s="390"/>
      <c r="JX78" s="390"/>
      <c r="JY78" s="390"/>
      <c r="JZ78" s="390"/>
      <c r="KA78" s="390"/>
      <c r="KB78" s="390"/>
      <c r="KC78" s="390"/>
      <c r="KD78" s="390"/>
      <c r="KE78" s="390"/>
      <c r="KF78" s="390"/>
      <c r="KG78" s="390"/>
      <c r="KH78" s="390"/>
      <c r="KI78" s="390"/>
      <c r="KJ78" s="390"/>
      <c r="KK78" s="390"/>
      <c r="KL78" s="390"/>
      <c r="KM78" s="390"/>
      <c r="KN78" s="390"/>
      <c r="KO78" s="390"/>
      <c r="KP78" s="390"/>
      <c r="KQ78" s="390"/>
      <c r="KR78" s="390"/>
      <c r="KS78" s="390"/>
      <c r="KT78" s="390"/>
      <c r="KU78" s="390"/>
      <c r="KV78" s="390"/>
      <c r="KW78" s="390"/>
      <c r="KX78" s="390"/>
      <c r="KY78" s="390"/>
      <c r="KZ78" s="390"/>
      <c r="LA78" s="390"/>
      <c r="LB78" s="390"/>
      <c r="LC78" s="390"/>
      <c r="LD78" s="390"/>
      <c r="LE78" s="390"/>
      <c r="LF78" s="390"/>
      <c r="LG78" s="390"/>
      <c r="LH78" s="390"/>
      <c r="LI78" s="390"/>
      <c r="LJ78" s="390"/>
      <c r="LK78" s="390"/>
      <c r="LL78" s="390"/>
      <c r="LM78" s="390"/>
      <c r="LN78" s="390"/>
      <c r="LO78" s="390"/>
      <c r="LP78" s="390"/>
      <c r="LQ78" s="390"/>
      <c r="LR78" s="390"/>
      <c r="LS78" s="390"/>
      <c r="LT78" s="390"/>
      <c r="LU78" s="390"/>
      <c r="LV78" s="390"/>
      <c r="LW78" s="390"/>
      <c r="LX78" s="390"/>
      <c r="LY78" s="390"/>
      <c r="LZ78" s="390"/>
      <c r="MA78" s="390"/>
      <c r="MB78" s="390"/>
      <c r="MC78" s="390"/>
      <c r="MD78" s="390"/>
      <c r="ME78" s="390"/>
      <c r="MF78" s="390"/>
      <c r="MG78" s="390"/>
      <c r="MH78" s="390"/>
      <c r="MI78" s="390"/>
      <c r="MJ78" s="390"/>
      <c r="MK78" s="390"/>
      <c r="ML78" s="390"/>
      <c r="MM78" s="390"/>
      <c r="MN78" s="390"/>
      <c r="MO78" s="390"/>
      <c r="MP78" s="390"/>
      <c r="MQ78" s="390"/>
      <c r="MR78" s="390"/>
      <c r="MS78" s="390"/>
      <c r="MT78" s="390"/>
      <c r="MU78" s="390"/>
      <c r="MV78" s="390"/>
      <c r="MW78" s="390"/>
      <c r="MX78" s="390"/>
      <c r="MY78" s="390"/>
      <c r="MZ78" s="390"/>
      <c r="NA78" s="390"/>
      <c r="NB78" s="390"/>
      <c r="NC78" s="390"/>
      <c r="ND78" s="390"/>
      <c r="NE78" s="390"/>
      <c r="NF78" s="390"/>
      <c r="NG78" s="390"/>
      <c r="NH78" s="390"/>
      <c r="NI78" s="390"/>
      <c r="NJ78" s="390"/>
      <c r="NK78" s="390"/>
      <c r="NL78" s="390"/>
      <c r="NM78" s="390"/>
      <c r="NN78" s="390"/>
      <c r="NO78" s="390"/>
      <c r="NP78" s="390"/>
      <c r="NQ78" s="390"/>
      <c r="NR78" s="390"/>
      <c r="NS78" s="390"/>
      <c r="NT78" s="390"/>
      <c r="NU78" s="390"/>
      <c r="NV78" s="390"/>
      <c r="NW78" s="390"/>
      <c r="NX78" s="390"/>
      <c r="NY78" s="390"/>
      <c r="NZ78" s="390"/>
      <c r="OA78" s="390"/>
      <c r="OB78" s="390"/>
      <c r="OC78" s="390"/>
      <c r="OD78" s="390"/>
      <c r="OE78" s="390"/>
      <c r="OF78" s="390"/>
      <c r="OG78" s="390"/>
      <c r="OH78" s="390"/>
      <c r="OI78" s="390"/>
      <c r="OJ78" s="390"/>
      <c r="OK78" s="390"/>
      <c r="OL78" s="390"/>
      <c r="OM78" s="390"/>
      <c r="ON78" s="390"/>
      <c r="OO78" s="390"/>
      <c r="OP78" s="390"/>
      <c r="OQ78" s="390"/>
      <c r="OR78" s="390"/>
      <c r="OS78" s="390"/>
      <c r="OT78" s="390"/>
      <c r="OU78" s="390"/>
      <c r="OV78" s="390"/>
      <c r="OW78" s="390"/>
      <c r="OX78" s="390"/>
      <c r="OY78" s="390"/>
      <c r="OZ78" s="390"/>
      <c r="PA78" s="390"/>
      <c r="PB78" s="390"/>
      <c r="PC78" s="390"/>
      <c r="PD78" s="390"/>
      <c r="PE78" s="390"/>
      <c r="PF78" s="390"/>
      <c r="PG78" s="390"/>
      <c r="PH78" s="390"/>
      <c r="PI78" s="390"/>
      <c r="PJ78" s="390"/>
      <c r="PK78" s="390"/>
      <c r="PL78" s="390"/>
      <c r="PM78" s="390"/>
      <c r="PN78" s="390"/>
      <c r="PO78" s="390"/>
      <c r="PP78" s="390"/>
      <c r="PQ78" s="390"/>
      <c r="PR78" s="390"/>
      <c r="PS78" s="390"/>
      <c r="PT78" s="390"/>
      <c r="PU78" s="390"/>
      <c r="PV78" s="390"/>
      <c r="PW78" s="390"/>
      <c r="PX78" s="390"/>
      <c r="PY78" s="390"/>
      <c r="PZ78" s="390"/>
      <c r="QA78" s="390"/>
      <c r="QB78" s="390"/>
      <c r="QC78" s="390"/>
      <c r="QD78" s="390"/>
      <c r="QE78" s="390"/>
      <c r="QF78" s="390"/>
      <c r="QG78" s="390"/>
      <c r="QH78" s="390"/>
      <c r="QI78" s="390"/>
      <c r="QJ78" s="390"/>
      <c r="QK78" s="390"/>
      <c r="QL78" s="390"/>
      <c r="QM78" s="390"/>
      <c r="QN78" s="390"/>
      <c r="QO78" s="390"/>
      <c r="QP78" s="390"/>
      <c r="QQ78" s="390"/>
      <c r="QR78" s="390"/>
      <c r="QS78" s="390"/>
      <c r="QT78" s="390"/>
      <c r="QU78" s="390"/>
      <c r="QV78" s="390"/>
      <c r="QW78" s="390"/>
      <c r="QX78" s="390"/>
      <c r="QY78" s="390"/>
      <c r="QZ78" s="390"/>
      <c r="RA78" s="390"/>
      <c r="RB78" s="390"/>
      <c r="RC78" s="390"/>
      <c r="RD78" s="390"/>
      <c r="RE78" s="390"/>
      <c r="RF78" s="390"/>
      <c r="RG78" s="390"/>
      <c r="RH78" s="390"/>
      <c r="RI78" s="390"/>
      <c r="RJ78" s="390"/>
      <c r="RK78" s="390"/>
      <c r="RL78" s="390"/>
      <c r="RM78" s="390"/>
      <c r="RN78" s="390"/>
      <c r="RO78" s="390"/>
      <c r="RP78" s="390"/>
      <c r="RQ78" s="390"/>
      <c r="RR78" s="390"/>
      <c r="RS78" s="390"/>
      <c r="RT78" s="390"/>
      <c r="RU78" s="390"/>
      <c r="RV78" s="390"/>
      <c r="RW78" s="390"/>
      <c r="RX78" s="390"/>
      <c r="RY78" s="390"/>
      <c r="RZ78" s="390"/>
      <c r="SA78" s="390"/>
      <c r="SB78" s="390"/>
      <c r="SC78" s="390"/>
      <c r="SD78" s="390"/>
      <c r="SE78" s="390"/>
      <c r="SF78" s="390"/>
      <c r="SG78" s="390"/>
      <c r="SH78" s="390"/>
      <c r="SI78" s="390"/>
      <c r="SJ78" s="390"/>
      <c r="SK78" s="390"/>
      <c r="SL78" s="390"/>
      <c r="SM78" s="390"/>
      <c r="SN78" s="390"/>
      <c r="SO78" s="390"/>
      <c r="SP78" s="390"/>
      <c r="SQ78" s="390"/>
      <c r="SR78" s="390"/>
      <c r="SS78" s="390"/>
      <c r="ST78" s="390"/>
      <c r="SU78" s="390"/>
      <c r="SV78" s="390"/>
      <c r="SW78" s="390"/>
      <c r="SX78" s="390"/>
      <c r="SY78" s="390"/>
      <c r="SZ78" s="390"/>
      <c r="TA78" s="390"/>
      <c r="TB78" s="390"/>
      <c r="TC78" s="390"/>
      <c r="TD78" s="390"/>
      <c r="TE78" s="390"/>
      <c r="TF78" s="390"/>
      <c r="TG78" s="390"/>
      <c r="TH78" s="390"/>
      <c r="TI78" s="390"/>
      <c r="TJ78" s="390"/>
      <c r="TK78" s="390"/>
      <c r="TL78" s="390"/>
      <c r="TM78" s="390"/>
      <c r="TN78" s="390"/>
      <c r="TO78" s="390"/>
      <c r="TP78" s="390"/>
      <c r="TQ78" s="390"/>
      <c r="TR78" s="390"/>
      <c r="TS78" s="390"/>
      <c r="TT78" s="390"/>
      <c r="TU78" s="390"/>
      <c r="TV78" s="390"/>
      <c r="TW78" s="390"/>
      <c r="TX78" s="390"/>
      <c r="TY78" s="390"/>
      <c r="TZ78" s="390"/>
      <c r="UA78" s="390"/>
      <c r="UB78" s="390"/>
      <c r="UC78" s="390"/>
      <c r="UD78" s="390"/>
      <c r="UE78" s="390"/>
      <c r="UF78" s="390"/>
      <c r="UG78" s="390"/>
      <c r="UH78" s="390"/>
      <c r="UI78" s="390"/>
      <c r="UJ78" s="390"/>
      <c r="UK78" s="390"/>
      <c r="UL78" s="390"/>
      <c r="UM78" s="390"/>
      <c r="UN78" s="390"/>
      <c r="UO78" s="390"/>
      <c r="UP78" s="390"/>
      <c r="UQ78" s="390"/>
      <c r="UR78" s="390"/>
      <c r="US78" s="390"/>
      <c r="UT78" s="390"/>
      <c r="UU78" s="390"/>
      <c r="UV78" s="390"/>
      <c r="UW78" s="390"/>
      <c r="UX78" s="390"/>
      <c r="UY78" s="390"/>
      <c r="UZ78" s="390"/>
      <c r="VA78" s="390"/>
      <c r="VB78" s="390"/>
      <c r="VC78" s="390"/>
      <c r="VD78" s="390"/>
      <c r="VE78" s="390"/>
      <c r="VF78" s="390"/>
      <c r="VG78" s="390"/>
      <c r="VH78" s="390"/>
      <c r="VI78" s="390"/>
      <c r="VJ78" s="390"/>
      <c r="VK78" s="390"/>
      <c r="VL78" s="390"/>
      <c r="VM78" s="390"/>
      <c r="VN78" s="390"/>
      <c r="VO78" s="390"/>
      <c r="VP78" s="390"/>
      <c r="VQ78" s="390"/>
      <c r="VR78" s="390"/>
      <c r="VS78" s="390"/>
      <c r="VT78" s="390"/>
      <c r="VU78" s="390"/>
      <c r="VV78" s="390"/>
      <c r="VW78" s="390"/>
      <c r="VX78" s="390"/>
      <c r="VY78" s="390"/>
      <c r="VZ78" s="390"/>
      <c r="WA78" s="390"/>
      <c r="WB78" s="390"/>
      <c r="WC78" s="390"/>
      <c r="WD78" s="390"/>
      <c r="WE78" s="390"/>
      <c r="WF78" s="390"/>
      <c r="WG78" s="390"/>
      <c r="WH78" s="390"/>
      <c r="WI78" s="390"/>
      <c r="WJ78" s="390"/>
      <c r="WK78" s="390"/>
      <c r="WL78" s="390"/>
      <c r="WM78" s="390"/>
      <c r="WN78" s="390"/>
      <c r="WO78" s="390"/>
      <c r="WP78" s="390"/>
      <c r="WQ78" s="390"/>
      <c r="WR78" s="390"/>
      <c r="WS78" s="390"/>
      <c r="WT78" s="390"/>
      <c r="WU78" s="390"/>
      <c r="WV78" s="390"/>
      <c r="WW78" s="390"/>
      <c r="WX78" s="390"/>
      <c r="WY78" s="390"/>
      <c r="WZ78" s="390"/>
      <c r="XA78" s="390"/>
      <c r="XB78" s="390"/>
      <c r="XC78" s="390"/>
      <c r="XD78" s="390"/>
      <c r="XE78" s="390"/>
      <c r="XF78" s="390"/>
      <c r="XG78" s="581"/>
    </row>
    <row r="79" spans="1:631" s="583" customFormat="1">
      <c r="A79" s="581"/>
      <c r="B79" s="526"/>
      <c r="C79" s="828" t="s">
        <v>496</v>
      </c>
      <c r="D79" s="824">
        <v>13</v>
      </c>
      <c r="E79" s="329">
        <f t="shared" si="19"/>
        <v>8.481114771777154E-3</v>
      </c>
      <c r="F79" s="825" t="s">
        <v>30</v>
      </c>
      <c r="G79" s="640">
        <v>2</v>
      </c>
      <c r="H79" s="830">
        <v>1040</v>
      </c>
      <c r="I79" s="827">
        <v>900</v>
      </c>
      <c r="J79" s="827">
        <v>900</v>
      </c>
      <c r="K79" s="393">
        <f t="shared" si="24"/>
        <v>0</v>
      </c>
      <c r="L79" s="394">
        <f t="shared" si="20"/>
        <v>2080</v>
      </c>
      <c r="M79" s="853">
        <v>231.38617877214571</v>
      </c>
      <c r="N79" s="393">
        <v>360</v>
      </c>
      <c r="O79" s="395">
        <f t="shared" si="25"/>
        <v>2160</v>
      </c>
      <c r="P79" s="395">
        <f t="shared" si="21"/>
        <v>0</v>
      </c>
      <c r="Q79" s="395">
        <f t="shared" si="26"/>
        <v>1800</v>
      </c>
      <c r="R79" s="395"/>
      <c r="S79" s="396">
        <f t="shared" si="27"/>
        <v>2391.3861787721457</v>
      </c>
      <c r="T79" s="395">
        <f t="shared" si="28"/>
        <v>2031.3861787721457</v>
      </c>
      <c r="U79" s="827">
        <v>0</v>
      </c>
      <c r="V79" s="396">
        <f t="shared" si="29"/>
        <v>2218.3545257626583</v>
      </c>
      <c r="W79" s="395">
        <f t="shared" si="30"/>
        <v>1884.4027632394673</v>
      </c>
      <c r="X79" s="395">
        <f t="shared" si="31"/>
        <v>0</v>
      </c>
      <c r="Y79" s="397">
        <f t="shared" si="22"/>
        <v>0.76169051717583502</v>
      </c>
      <c r="Z79" s="396">
        <f t="shared" si="23"/>
        <v>1584.3162757257369</v>
      </c>
      <c r="AA79" s="398">
        <f t="shared" si="15"/>
        <v>0.7141853375222148</v>
      </c>
      <c r="AB79" s="399">
        <f t="shared" si="16"/>
        <v>0.924827715865987</v>
      </c>
      <c r="AC79" s="398">
        <v>0.65399453615520831</v>
      </c>
      <c r="AD79" s="398">
        <v>0.71939398977072921</v>
      </c>
      <c r="AE79" s="390"/>
      <c r="AF79" s="390"/>
      <c r="AG79" s="390"/>
      <c r="AH79" s="390"/>
      <c r="AI79" s="390"/>
      <c r="AJ79" s="390"/>
      <c r="AK79" s="390"/>
      <c r="AL79" s="390"/>
      <c r="AM79" s="390"/>
      <c r="AN79" s="390"/>
      <c r="AO79" s="390"/>
      <c r="AP79" s="390"/>
      <c r="AQ79" s="390"/>
      <c r="AR79" s="390"/>
      <c r="AS79" s="390"/>
      <c r="AT79" s="390"/>
      <c r="AU79" s="390"/>
      <c r="AV79" s="390"/>
      <c r="AW79" s="390"/>
      <c r="AX79" s="390"/>
      <c r="AY79" s="390"/>
      <c r="AZ79" s="390"/>
      <c r="BA79" s="390"/>
      <c r="BB79" s="390"/>
      <c r="BC79" s="390"/>
      <c r="BD79" s="390"/>
      <c r="BE79" s="390"/>
      <c r="BF79" s="390"/>
      <c r="BG79" s="390"/>
      <c r="BH79" s="390"/>
      <c r="BI79" s="390"/>
      <c r="BJ79" s="390"/>
      <c r="BK79" s="390"/>
      <c r="BL79" s="390"/>
      <c r="BM79" s="390"/>
      <c r="BN79" s="390"/>
      <c r="BO79" s="390"/>
      <c r="BP79" s="390"/>
      <c r="BQ79" s="390"/>
      <c r="BR79" s="390"/>
      <c r="BS79" s="390"/>
      <c r="BT79" s="390"/>
      <c r="BU79" s="390"/>
      <c r="BV79" s="390"/>
      <c r="BW79" s="390"/>
      <c r="BX79" s="390"/>
      <c r="BY79" s="390"/>
      <c r="BZ79" s="390"/>
      <c r="CA79" s="390"/>
      <c r="CB79" s="390"/>
      <c r="CC79" s="390"/>
      <c r="CD79" s="390"/>
      <c r="CE79" s="390"/>
      <c r="CF79" s="390"/>
      <c r="CG79" s="390"/>
      <c r="CH79" s="390"/>
      <c r="CI79" s="390"/>
      <c r="CJ79" s="390"/>
      <c r="CK79" s="390"/>
      <c r="CL79" s="390"/>
      <c r="CM79" s="390"/>
      <c r="CN79" s="390"/>
      <c r="CO79" s="390"/>
      <c r="CP79" s="390"/>
      <c r="CQ79" s="390"/>
      <c r="CR79" s="390"/>
      <c r="CS79" s="390"/>
      <c r="CT79" s="390"/>
      <c r="CU79" s="390"/>
      <c r="CV79" s="390"/>
      <c r="CW79" s="390"/>
      <c r="CX79" s="390"/>
      <c r="CY79" s="390"/>
      <c r="CZ79" s="390"/>
      <c r="DA79" s="390"/>
      <c r="DB79" s="390"/>
      <c r="DC79" s="390"/>
      <c r="DD79" s="390"/>
      <c r="DE79" s="390"/>
      <c r="DF79" s="390"/>
      <c r="DG79" s="390"/>
      <c r="DH79" s="390"/>
      <c r="DI79" s="390"/>
      <c r="DJ79" s="390"/>
      <c r="DK79" s="390"/>
      <c r="DL79" s="390"/>
      <c r="DM79" s="390"/>
      <c r="DN79" s="390"/>
      <c r="DO79" s="390"/>
      <c r="DP79" s="390"/>
      <c r="DQ79" s="390"/>
      <c r="DR79" s="390"/>
      <c r="DS79" s="390"/>
      <c r="DT79" s="390"/>
      <c r="DU79" s="390"/>
      <c r="DV79" s="390"/>
      <c r="DW79" s="390"/>
      <c r="DX79" s="390"/>
      <c r="DY79" s="390"/>
      <c r="DZ79" s="390"/>
      <c r="EA79" s="390"/>
      <c r="EB79" s="390"/>
      <c r="EC79" s="390"/>
      <c r="ED79" s="390"/>
      <c r="EE79" s="390"/>
      <c r="EF79" s="390"/>
      <c r="EG79" s="390"/>
      <c r="EH79" s="390"/>
      <c r="EI79" s="390"/>
      <c r="EJ79" s="390"/>
      <c r="EK79" s="390"/>
      <c r="EL79" s="390"/>
      <c r="EM79" s="390"/>
      <c r="EN79" s="390"/>
      <c r="EO79" s="390"/>
      <c r="EP79" s="390"/>
      <c r="EQ79" s="390"/>
      <c r="ER79" s="390"/>
      <c r="ES79" s="390"/>
      <c r="ET79" s="390"/>
      <c r="EU79" s="390"/>
      <c r="EV79" s="390"/>
      <c r="EW79" s="390"/>
      <c r="EX79" s="390"/>
      <c r="EY79" s="390"/>
      <c r="EZ79" s="390"/>
      <c r="FA79" s="390"/>
      <c r="FB79" s="390"/>
      <c r="FC79" s="390"/>
      <c r="FD79" s="390"/>
      <c r="FE79" s="390"/>
      <c r="FF79" s="390"/>
      <c r="FG79" s="390"/>
      <c r="FH79" s="390"/>
      <c r="FI79" s="390"/>
      <c r="FJ79" s="390"/>
      <c r="FK79" s="390"/>
      <c r="FL79" s="390"/>
      <c r="FM79" s="390"/>
      <c r="FN79" s="390"/>
      <c r="FO79" s="390"/>
      <c r="FP79" s="390"/>
      <c r="FQ79" s="390"/>
      <c r="FR79" s="390"/>
      <c r="FS79" s="390"/>
      <c r="FT79" s="390"/>
      <c r="FU79" s="390"/>
      <c r="FV79" s="390"/>
      <c r="FW79" s="390"/>
      <c r="FX79" s="390"/>
      <c r="FY79" s="390"/>
      <c r="FZ79" s="390"/>
      <c r="GA79" s="390"/>
      <c r="GB79" s="390"/>
      <c r="GC79" s="390"/>
      <c r="GD79" s="390"/>
      <c r="GE79" s="390"/>
      <c r="GF79" s="390"/>
      <c r="GG79" s="390"/>
      <c r="GH79" s="390"/>
      <c r="GI79" s="390"/>
      <c r="GJ79" s="390"/>
      <c r="GK79" s="390"/>
      <c r="GL79" s="390"/>
      <c r="GM79" s="390"/>
      <c r="GN79" s="390"/>
      <c r="GO79" s="390"/>
      <c r="GP79" s="390"/>
      <c r="GQ79" s="390"/>
      <c r="GR79" s="390"/>
      <c r="GS79" s="390"/>
      <c r="GT79" s="390"/>
      <c r="GU79" s="390"/>
      <c r="GV79" s="390"/>
      <c r="GW79" s="390"/>
      <c r="GX79" s="390"/>
      <c r="GY79" s="390"/>
      <c r="GZ79" s="390"/>
      <c r="HA79" s="390"/>
      <c r="HB79" s="390"/>
      <c r="HC79" s="390"/>
      <c r="HD79" s="390"/>
      <c r="HE79" s="390"/>
      <c r="HF79" s="390"/>
      <c r="HG79" s="390"/>
      <c r="HH79" s="390"/>
      <c r="HI79" s="390"/>
      <c r="HJ79" s="390"/>
      <c r="HK79" s="390"/>
      <c r="HL79" s="390"/>
      <c r="HM79" s="390"/>
      <c r="HN79" s="390"/>
      <c r="HO79" s="390"/>
      <c r="HP79" s="390"/>
      <c r="HQ79" s="390"/>
      <c r="HR79" s="390"/>
      <c r="HS79" s="390"/>
      <c r="HT79" s="390"/>
      <c r="HU79" s="390"/>
      <c r="HV79" s="390"/>
      <c r="HW79" s="390"/>
      <c r="HX79" s="390"/>
      <c r="HY79" s="390"/>
      <c r="HZ79" s="390"/>
      <c r="IA79" s="390"/>
      <c r="IB79" s="390"/>
      <c r="IC79" s="390"/>
      <c r="ID79" s="390"/>
      <c r="IE79" s="390"/>
      <c r="IF79" s="390"/>
      <c r="IG79" s="390"/>
      <c r="IH79" s="390"/>
      <c r="II79" s="390"/>
      <c r="IJ79" s="390"/>
      <c r="IK79" s="390"/>
      <c r="IL79" s="390"/>
      <c r="IM79" s="390"/>
      <c r="IN79" s="390"/>
      <c r="IO79" s="390"/>
      <c r="IP79" s="390"/>
      <c r="IQ79" s="390"/>
      <c r="IR79" s="390"/>
      <c r="IS79" s="390"/>
      <c r="IT79" s="390"/>
      <c r="IU79" s="390"/>
      <c r="IV79" s="390"/>
      <c r="IW79" s="390"/>
      <c r="IX79" s="390"/>
      <c r="IY79" s="390"/>
      <c r="IZ79" s="390"/>
      <c r="JA79" s="390"/>
      <c r="JB79" s="390"/>
      <c r="JC79" s="390"/>
      <c r="JD79" s="390"/>
      <c r="JE79" s="390"/>
      <c r="JF79" s="390"/>
      <c r="JG79" s="390"/>
      <c r="JH79" s="390"/>
      <c r="JI79" s="390"/>
      <c r="JJ79" s="390"/>
      <c r="JK79" s="390"/>
      <c r="JL79" s="390"/>
      <c r="JM79" s="390"/>
      <c r="JN79" s="390"/>
      <c r="JO79" s="390"/>
      <c r="JP79" s="390"/>
      <c r="JQ79" s="390"/>
      <c r="JR79" s="390"/>
      <c r="JS79" s="390"/>
      <c r="JT79" s="390"/>
      <c r="JU79" s="390"/>
      <c r="JV79" s="390"/>
      <c r="JW79" s="390"/>
      <c r="JX79" s="390"/>
      <c r="JY79" s="390"/>
      <c r="JZ79" s="390"/>
      <c r="KA79" s="390"/>
      <c r="KB79" s="390"/>
      <c r="KC79" s="390"/>
      <c r="KD79" s="390"/>
      <c r="KE79" s="390"/>
      <c r="KF79" s="390"/>
      <c r="KG79" s="390"/>
      <c r="KH79" s="390"/>
      <c r="KI79" s="390"/>
      <c r="KJ79" s="390"/>
      <c r="KK79" s="390"/>
      <c r="KL79" s="390"/>
      <c r="KM79" s="390"/>
      <c r="KN79" s="390"/>
      <c r="KO79" s="390"/>
      <c r="KP79" s="390"/>
      <c r="KQ79" s="390"/>
      <c r="KR79" s="390"/>
      <c r="KS79" s="390"/>
      <c r="KT79" s="390"/>
      <c r="KU79" s="390"/>
      <c r="KV79" s="390"/>
      <c r="KW79" s="390"/>
      <c r="KX79" s="390"/>
      <c r="KY79" s="390"/>
      <c r="KZ79" s="390"/>
      <c r="LA79" s="390"/>
      <c r="LB79" s="390"/>
      <c r="LC79" s="390"/>
      <c r="LD79" s="390"/>
      <c r="LE79" s="390"/>
      <c r="LF79" s="390"/>
      <c r="LG79" s="390"/>
      <c r="LH79" s="390"/>
      <c r="LI79" s="390"/>
      <c r="LJ79" s="390"/>
      <c r="LK79" s="390"/>
      <c r="LL79" s="390"/>
      <c r="LM79" s="390"/>
      <c r="LN79" s="390"/>
      <c r="LO79" s="390"/>
      <c r="LP79" s="390"/>
      <c r="LQ79" s="390"/>
      <c r="LR79" s="390"/>
      <c r="LS79" s="390"/>
      <c r="LT79" s="390"/>
      <c r="LU79" s="390"/>
      <c r="LV79" s="390"/>
      <c r="LW79" s="390"/>
      <c r="LX79" s="390"/>
      <c r="LY79" s="390"/>
      <c r="LZ79" s="390"/>
      <c r="MA79" s="390"/>
      <c r="MB79" s="390"/>
      <c r="MC79" s="390"/>
      <c r="MD79" s="390"/>
      <c r="ME79" s="390"/>
      <c r="MF79" s="390"/>
      <c r="MG79" s="390"/>
      <c r="MH79" s="390"/>
      <c r="MI79" s="390"/>
      <c r="MJ79" s="390"/>
      <c r="MK79" s="390"/>
      <c r="ML79" s="390"/>
      <c r="MM79" s="390"/>
      <c r="MN79" s="390"/>
      <c r="MO79" s="390"/>
      <c r="MP79" s="390"/>
      <c r="MQ79" s="390"/>
      <c r="MR79" s="390"/>
      <c r="MS79" s="390"/>
      <c r="MT79" s="390"/>
      <c r="MU79" s="390"/>
      <c r="MV79" s="390"/>
      <c r="MW79" s="390"/>
      <c r="MX79" s="390"/>
      <c r="MY79" s="390"/>
      <c r="MZ79" s="390"/>
      <c r="NA79" s="390"/>
      <c r="NB79" s="390"/>
      <c r="NC79" s="390"/>
      <c r="ND79" s="390"/>
      <c r="NE79" s="390"/>
      <c r="NF79" s="390"/>
      <c r="NG79" s="390"/>
      <c r="NH79" s="390"/>
      <c r="NI79" s="390"/>
      <c r="NJ79" s="390"/>
      <c r="NK79" s="390"/>
      <c r="NL79" s="390"/>
      <c r="NM79" s="390"/>
      <c r="NN79" s="390"/>
      <c r="NO79" s="390"/>
      <c r="NP79" s="390"/>
      <c r="NQ79" s="390"/>
      <c r="NR79" s="390"/>
      <c r="NS79" s="390"/>
      <c r="NT79" s="390"/>
      <c r="NU79" s="390"/>
      <c r="NV79" s="390"/>
      <c r="NW79" s="390"/>
      <c r="NX79" s="390"/>
      <c r="NY79" s="390"/>
      <c r="NZ79" s="390"/>
      <c r="OA79" s="390"/>
      <c r="OB79" s="390"/>
      <c r="OC79" s="390"/>
      <c r="OD79" s="390"/>
      <c r="OE79" s="390"/>
      <c r="OF79" s="390"/>
      <c r="OG79" s="390"/>
      <c r="OH79" s="390"/>
      <c r="OI79" s="390"/>
      <c r="OJ79" s="390"/>
      <c r="OK79" s="390"/>
      <c r="OL79" s="390"/>
      <c r="OM79" s="390"/>
      <c r="ON79" s="390"/>
      <c r="OO79" s="390"/>
      <c r="OP79" s="390"/>
      <c r="OQ79" s="390"/>
      <c r="OR79" s="390"/>
      <c r="OS79" s="390"/>
      <c r="OT79" s="390"/>
      <c r="OU79" s="390"/>
      <c r="OV79" s="390"/>
      <c r="OW79" s="390"/>
      <c r="OX79" s="390"/>
      <c r="OY79" s="390"/>
      <c r="OZ79" s="390"/>
      <c r="PA79" s="390"/>
      <c r="PB79" s="390"/>
      <c r="PC79" s="390"/>
      <c r="PD79" s="390"/>
      <c r="PE79" s="390"/>
      <c r="PF79" s="390"/>
      <c r="PG79" s="390"/>
      <c r="PH79" s="390"/>
      <c r="PI79" s="390"/>
      <c r="PJ79" s="390"/>
      <c r="PK79" s="390"/>
      <c r="PL79" s="390"/>
      <c r="PM79" s="390"/>
      <c r="PN79" s="390"/>
      <c r="PO79" s="390"/>
      <c r="PP79" s="390"/>
      <c r="PQ79" s="390"/>
      <c r="PR79" s="390"/>
      <c r="PS79" s="390"/>
      <c r="PT79" s="390"/>
      <c r="PU79" s="390"/>
      <c r="PV79" s="390"/>
      <c r="PW79" s="390"/>
      <c r="PX79" s="390"/>
      <c r="PY79" s="390"/>
      <c r="PZ79" s="390"/>
      <c r="QA79" s="390"/>
      <c r="QB79" s="390"/>
      <c r="QC79" s="390"/>
      <c r="QD79" s="390"/>
      <c r="QE79" s="390"/>
      <c r="QF79" s="390"/>
      <c r="QG79" s="390"/>
      <c r="QH79" s="390"/>
      <c r="QI79" s="390"/>
      <c r="QJ79" s="390"/>
      <c r="QK79" s="390"/>
      <c r="QL79" s="390"/>
      <c r="QM79" s="390"/>
      <c r="QN79" s="390"/>
      <c r="QO79" s="390"/>
      <c r="QP79" s="390"/>
      <c r="QQ79" s="390"/>
      <c r="QR79" s="390"/>
      <c r="QS79" s="390"/>
      <c r="QT79" s="390"/>
      <c r="QU79" s="390"/>
      <c r="QV79" s="390"/>
      <c r="QW79" s="390"/>
      <c r="QX79" s="390"/>
      <c r="QY79" s="390"/>
      <c r="QZ79" s="390"/>
      <c r="RA79" s="390"/>
      <c r="RB79" s="390"/>
      <c r="RC79" s="390"/>
      <c r="RD79" s="390"/>
      <c r="RE79" s="390"/>
      <c r="RF79" s="390"/>
      <c r="RG79" s="390"/>
      <c r="RH79" s="390"/>
      <c r="RI79" s="390"/>
      <c r="RJ79" s="390"/>
      <c r="RK79" s="390"/>
      <c r="RL79" s="390"/>
      <c r="RM79" s="390"/>
      <c r="RN79" s="390"/>
      <c r="RO79" s="390"/>
      <c r="RP79" s="390"/>
      <c r="RQ79" s="390"/>
      <c r="RR79" s="390"/>
      <c r="RS79" s="390"/>
      <c r="RT79" s="390"/>
      <c r="RU79" s="390"/>
      <c r="RV79" s="390"/>
      <c r="RW79" s="390"/>
      <c r="RX79" s="390"/>
      <c r="RY79" s="390"/>
      <c r="RZ79" s="390"/>
      <c r="SA79" s="390"/>
      <c r="SB79" s="390"/>
      <c r="SC79" s="390"/>
      <c r="SD79" s="390"/>
      <c r="SE79" s="390"/>
      <c r="SF79" s="390"/>
      <c r="SG79" s="390"/>
      <c r="SH79" s="390"/>
      <c r="SI79" s="390"/>
      <c r="SJ79" s="390"/>
      <c r="SK79" s="390"/>
      <c r="SL79" s="390"/>
      <c r="SM79" s="390"/>
      <c r="SN79" s="390"/>
      <c r="SO79" s="390"/>
      <c r="SP79" s="390"/>
      <c r="SQ79" s="390"/>
      <c r="SR79" s="390"/>
      <c r="SS79" s="390"/>
      <c r="ST79" s="390"/>
      <c r="SU79" s="390"/>
      <c r="SV79" s="390"/>
      <c r="SW79" s="390"/>
      <c r="SX79" s="390"/>
      <c r="SY79" s="390"/>
      <c r="SZ79" s="390"/>
      <c r="TA79" s="390"/>
      <c r="TB79" s="390"/>
      <c r="TC79" s="390"/>
      <c r="TD79" s="390"/>
      <c r="TE79" s="390"/>
      <c r="TF79" s="390"/>
      <c r="TG79" s="390"/>
      <c r="TH79" s="390"/>
      <c r="TI79" s="390"/>
      <c r="TJ79" s="390"/>
      <c r="TK79" s="390"/>
      <c r="TL79" s="390"/>
      <c r="TM79" s="390"/>
      <c r="TN79" s="390"/>
      <c r="TO79" s="390"/>
      <c r="TP79" s="390"/>
      <c r="TQ79" s="390"/>
      <c r="TR79" s="390"/>
      <c r="TS79" s="390"/>
      <c r="TT79" s="390"/>
      <c r="TU79" s="390"/>
      <c r="TV79" s="390"/>
      <c r="TW79" s="390"/>
      <c r="TX79" s="390"/>
      <c r="TY79" s="390"/>
      <c r="TZ79" s="390"/>
      <c r="UA79" s="390"/>
      <c r="UB79" s="390"/>
      <c r="UC79" s="390"/>
      <c r="UD79" s="390"/>
      <c r="UE79" s="390"/>
      <c r="UF79" s="390"/>
      <c r="UG79" s="390"/>
      <c r="UH79" s="390"/>
      <c r="UI79" s="390"/>
      <c r="UJ79" s="390"/>
      <c r="UK79" s="390"/>
      <c r="UL79" s="390"/>
      <c r="UM79" s="390"/>
      <c r="UN79" s="390"/>
      <c r="UO79" s="390"/>
      <c r="UP79" s="390"/>
      <c r="UQ79" s="390"/>
      <c r="UR79" s="390"/>
      <c r="US79" s="390"/>
      <c r="UT79" s="390"/>
      <c r="UU79" s="390"/>
      <c r="UV79" s="390"/>
      <c r="UW79" s="390"/>
      <c r="UX79" s="390"/>
      <c r="UY79" s="390"/>
      <c r="UZ79" s="390"/>
      <c r="VA79" s="390"/>
      <c r="VB79" s="390"/>
      <c r="VC79" s="390"/>
      <c r="VD79" s="390"/>
      <c r="VE79" s="390"/>
      <c r="VF79" s="390"/>
      <c r="VG79" s="390"/>
      <c r="VH79" s="390"/>
      <c r="VI79" s="390"/>
      <c r="VJ79" s="390"/>
      <c r="VK79" s="390"/>
      <c r="VL79" s="390"/>
      <c r="VM79" s="390"/>
      <c r="VN79" s="390"/>
      <c r="VO79" s="390"/>
      <c r="VP79" s="390"/>
      <c r="VQ79" s="390"/>
      <c r="VR79" s="390"/>
      <c r="VS79" s="390"/>
      <c r="VT79" s="390"/>
      <c r="VU79" s="390"/>
      <c r="VV79" s="390"/>
      <c r="VW79" s="390"/>
      <c r="VX79" s="390"/>
      <c r="VY79" s="390"/>
      <c r="VZ79" s="390"/>
      <c r="WA79" s="390"/>
      <c r="WB79" s="390"/>
      <c r="WC79" s="390"/>
      <c r="WD79" s="390"/>
      <c r="WE79" s="390"/>
      <c r="WF79" s="390"/>
      <c r="WG79" s="390"/>
      <c r="WH79" s="390"/>
      <c r="WI79" s="390"/>
      <c r="WJ79" s="390"/>
      <c r="WK79" s="390"/>
      <c r="WL79" s="390"/>
      <c r="WM79" s="390"/>
      <c r="WN79" s="390"/>
      <c r="WO79" s="390"/>
      <c r="WP79" s="390"/>
      <c r="WQ79" s="390"/>
      <c r="WR79" s="390"/>
      <c r="WS79" s="390"/>
      <c r="WT79" s="390"/>
      <c r="WU79" s="390"/>
      <c r="WV79" s="390"/>
      <c r="WW79" s="390"/>
      <c r="WX79" s="390"/>
      <c r="WY79" s="390"/>
      <c r="WZ79" s="390"/>
      <c r="XA79" s="390"/>
      <c r="XB79" s="390"/>
      <c r="XC79" s="390"/>
      <c r="XD79" s="390"/>
      <c r="XE79" s="390"/>
      <c r="XF79" s="390"/>
      <c r="XG79" s="581"/>
    </row>
    <row r="80" spans="1:631" s="583" customFormat="1">
      <c r="A80" s="581"/>
      <c r="B80" s="526"/>
      <c r="C80" s="828" t="s">
        <v>497</v>
      </c>
      <c r="D80" s="824">
        <v>13</v>
      </c>
      <c r="E80" s="329">
        <f t="shared" si="19"/>
        <v>8.481114771777154E-3</v>
      </c>
      <c r="F80" s="825" t="s">
        <v>30</v>
      </c>
      <c r="G80" s="640">
        <v>2</v>
      </c>
      <c r="H80" s="830">
        <v>1040</v>
      </c>
      <c r="I80" s="827">
        <v>900</v>
      </c>
      <c r="J80" s="827">
        <v>900</v>
      </c>
      <c r="K80" s="393">
        <f t="shared" si="24"/>
        <v>0</v>
      </c>
      <c r="L80" s="394">
        <f t="shared" si="20"/>
        <v>2080</v>
      </c>
      <c r="M80" s="853">
        <v>231.38617877214571</v>
      </c>
      <c r="N80" s="393">
        <v>360</v>
      </c>
      <c r="O80" s="395">
        <f t="shared" si="25"/>
        <v>2160</v>
      </c>
      <c r="P80" s="395">
        <f t="shared" si="21"/>
        <v>0</v>
      </c>
      <c r="Q80" s="395">
        <f t="shared" si="26"/>
        <v>1800</v>
      </c>
      <c r="R80" s="395"/>
      <c r="S80" s="396">
        <f t="shared" si="27"/>
        <v>2391.3861787721457</v>
      </c>
      <c r="T80" s="395">
        <f t="shared" si="28"/>
        <v>2031.3861787721457</v>
      </c>
      <c r="U80" s="827">
        <v>0</v>
      </c>
      <c r="V80" s="396">
        <f t="shared" si="29"/>
        <v>2218.3545257626583</v>
      </c>
      <c r="W80" s="395">
        <f t="shared" si="30"/>
        <v>1884.4027632394673</v>
      </c>
      <c r="X80" s="395">
        <f t="shared" si="31"/>
        <v>0</v>
      </c>
      <c r="Y80" s="397">
        <f t="shared" si="22"/>
        <v>0.76169051717583502</v>
      </c>
      <c r="Z80" s="396">
        <f t="shared" si="23"/>
        <v>1584.3162757257369</v>
      </c>
      <c r="AA80" s="398">
        <f t="shared" si="15"/>
        <v>0.7141853375222148</v>
      </c>
      <c r="AB80" s="399">
        <f t="shared" si="16"/>
        <v>0.924827715865987</v>
      </c>
      <c r="AC80" s="398">
        <v>0.65399453615520831</v>
      </c>
      <c r="AD80" s="398">
        <v>0.71939398977072921</v>
      </c>
      <c r="AE80" s="390"/>
      <c r="AF80" s="390"/>
      <c r="AG80" s="390"/>
      <c r="AH80" s="390"/>
      <c r="AI80" s="390"/>
      <c r="AJ80" s="390"/>
      <c r="AK80" s="390"/>
      <c r="AL80" s="390"/>
      <c r="AM80" s="390"/>
      <c r="AN80" s="390"/>
      <c r="AO80" s="390"/>
      <c r="AP80" s="390"/>
      <c r="AQ80" s="390"/>
      <c r="AR80" s="390"/>
      <c r="AS80" s="390"/>
      <c r="AT80" s="390"/>
      <c r="AU80" s="390"/>
      <c r="AV80" s="390"/>
      <c r="AW80" s="390"/>
      <c r="AX80" s="390"/>
      <c r="AY80" s="390"/>
      <c r="AZ80" s="390"/>
      <c r="BA80" s="390"/>
      <c r="BB80" s="390"/>
      <c r="BC80" s="390"/>
      <c r="BD80" s="390"/>
      <c r="BE80" s="390"/>
      <c r="BF80" s="390"/>
      <c r="BG80" s="390"/>
      <c r="BH80" s="390"/>
      <c r="BI80" s="390"/>
      <c r="BJ80" s="390"/>
      <c r="BK80" s="390"/>
      <c r="BL80" s="390"/>
      <c r="BM80" s="390"/>
      <c r="BN80" s="390"/>
      <c r="BO80" s="390"/>
      <c r="BP80" s="390"/>
      <c r="BQ80" s="390"/>
      <c r="BR80" s="390"/>
      <c r="BS80" s="390"/>
      <c r="BT80" s="390"/>
      <c r="BU80" s="390"/>
      <c r="BV80" s="390"/>
      <c r="BW80" s="390"/>
      <c r="BX80" s="390"/>
      <c r="BY80" s="390"/>
      <c r="BZ80" s="390"/>
      <c r="CA80" s="390"/>
      <c r="CB80" s="390"/>
      <c r="CC80" s="390"/>
      <c r="CD80" s="390"/>
      <c r="CE80" s="390"/>
      <c r="CF80" s="390"/>
      <c r="CG80" s="390"/>
      <c r="CH80" s="390"/>
      <c r="CI80" s="390"/>
      <c r="CJ80" s="390"/>
      <c r="CK80" s="390"/>
      <c r="CL80" s="390"/>
      <c r="CM80" s="390"/>
      <c r="CN80" s="390"/>
      <c r="CO80" s="390"/>
      <c r="CP80" s="390"/>
      <c r="CQ80" s="390"/>
      <c r="CR80" s="390"/>
      <c r="CS80" s="390"/>
      <c r="CT80" s="390"/>
      <c r="CU80" s="390"/>
      <c r="CV80" s="390"/>
      <c r="CW80" s="390"/>
      <c r="CX80" s="390"/>
      <c r="CY80" s="390"/>
      <c r="CZ80" s="390"/>
      <c r="DA80" s="390"/>
      <c r="DB80" s="390"/>
      <c r="DC80" s="390"/>
      <c r="DD80" s="390"/>
      <c r="DE80" s="390"/>
      <c r="DF80" s="390"/>
      <c r="DG80" s="390"/>
      <c r="DH80" s="390"/>
      <c r="DI80" s="390"/>
      <c r="DJ80" s="390"/>
      <c r="DK80" s="390"/>
      <c r="DL80" s="390"/>
      <c r="DM80" s="390"/>
      <c r="DN80" s="390"/>
      <c r="DO80" s="390"/>
      <c r="DP80" s="390"/>
      <c r="DQ80" s="390"/>
      <c r="DR80" s="390"/>
      <c r="DS80" s="390"/>
      <c r="DT80" s="390"/>
      <c r="DU80" s="390"/>
      <c r="DV80" s="390"/>
      <c r="DW80" s="390"/>
      <c r="DX80" s="390"/>
      <c r="DY80" s="390"/>
      <c r="DZ80" s="390"/>
      <c r="EA80" s="390"/>
      <c r="EB80" s="390"/>
      <c r="EC80" s="390"/>
      <c r="ED80" s="390"/>
      <c r="EE80" s="390"/>
      <c r="EF80" s="390"/>
      <c r="EG80" s="390"/>
      <c r="EH80" s="390"/>
      <c r="EI80" s="390"/>
      <c r="EJ80" s="390"/>
      <c r="EK80" s="390"/>
      <c r="EL80" s="390"/>
      <c r="EM80" s="390"/>
      <c r="EN80" s="390"/>
      <c r="EO80" s="390"/>
      <c r="EP80" s="390"/>
      <c r="EQ80" s="390"/>
      <c r="ER80" s="390"/>
      <c r="ES80" s="390"/>
      <c r="ET80" s="390"/>
      <c r="EU80" s="390"/>
      <c r="EV80" s="390"/>
      <c r="EW80" s="390"/>
      <c r="EX80" s="390"/>
      <c r="EY80" s="390"/>
      <c r="EZ80" s="390"/>
      <c r="FA80" s="390"/>
      <c r="FB80" s="390"/>
      <c r="FC80" s="390"/>
      <c r="FD80" s="390"/>
      <c r="FE80" s="390"/>
      <c r="FF80" s="390"/>
      <c r="FG80" s="390"/>
      <c r="FH80" s="390"/>
      <c r="FI80" s="390"/>
      <c r="FJ80" s="390"/>
      <c r="FK80" s="390"/>
      <c r="FL80" s="390"/>
      <c r="FM80" s="390"/>
      <c r="FN80" s="390"/>
      <c r="FO80" s="390"/>
      <c r="FP80" s="390"/>
      <c r="FQ80" s="390"/>
      <c r="FR80" s="390"/>
      <c r="FS80" s="390"/>
      <c r="FT80" s="390"/>
      <c r="FU80" s="390"/>
      <c r="FV80" s="390"/>
      <c r="FW80" s="390"/>
      <c r="FX80" s="390"/>
      <c r="FY80" s="390"/>
      <c r="FZ80" s="390"/>
      <c r="GA80" s="390"/>
      <c r="GB80" s="390"/>
      <c r="GC80" s="390"/>
      <c r="GD80" s="390"/>
      <c r="GE80" s="390"/>
      <c r="GF80" s="390"/>
      <c r="GG80" s="390"/>
      <c r="GH80" s="390"/>
      <c r="GI80" s="390"/>
      <c r="GJ80" s="390"/>
      <c r="GK80" s="390"/>
      <c r="GL80" s="390"/>
      <c r="GM80" s="390"/>
      <c r="GN80" s="390"/>
      <c r="GO80" s="390"/>
      <c r="GP80" s="390"/>
      <c r="GQ80" s="390"/>
      <c r="GR80" s="390"/>
      <c r="GS80" s="390"/>
      <c r="GT80" s="390"/>
      <c r="GU80" s="390"/>
      <c r="GV80" s="390"/>
      <c r="GW80" s="390"/>
      <c r="GX80" s="390"/>
      <c r="GY80" s="390"/>
      <c r="GZ80" s="390"/>
      <c r="HA80" s="390"/>
      <c r="HB80" s="390"/>
      <c r="HC80" s="390"/>
      <c r="HD80" s="390"/>
      <c r="HE80" s="390"/>
      <c r="HF80" s="390"/>
      <c r="HG80" s="390"/>
      <c r="HH80" s="390"/>
      <c r="HI80" s="390"/>
      <c r="HJ80" s="390"/>
      <c r="HK80" s="390"/>
      <c r="HL80" s="390"/>
      <c r="HM80" s="390"/>
      <c r="HN80" s="390"/>
      <c r="HO80" s="390"/>
      <c r="HP80" s="390"/>
      <c r="HQ80" s="390"/>
      <c r="HR80" s="390"/>
      <c r="HS80" s="390"/>
      <c r="HT80" s="390"/>
      <c r="HU80" s="390"/>
      <c r="HV80" s="390"/>
      <c r="HW80" s="390"/>
      <c r="HX80" s="390"/>
      <c r="HY80" s="390"/>
      <c r="HZ80" s="390"/>
      <c r="IA80" s="390"/>
      <c r="IB80" s="390"/>
      <c r="IC80" s="390"/>
      <c r="ID80" s="390"/>
      <c r="IE80" s="390"/>
      <c r="IF80" s="390"/>
      <c r="IG80" s="390"/>
      <c r="IH80" s="390"/>
      <c r="II80" s="390"/>
      <c r="IJ80" s="390"/>
      <c r="IK80" s="390"/>
      <c r="IL80" s="390"/>
      <c r="IM80" s="390"/>
      <c r="IN80" s="390"/>
      <c r="IO80" s="390"/>
      <c r="IP80" s="390"/>
      <c r="IQ80" s="390"/>
      <c r="IR80" s="390"/>
      <c r="IS80" s="390"/>
      <c r="IT80" s="390"/>
      <c r="IU80" s="390"/>
      <c r="IV80" s="390"/>
      <c r="IW80" s="390"/>
      <c r="IX80" s="390"/>
      <c r="IY80" s="390"/>
      <c r="IZ80" s="390"/>
      <c r="JA80" s="390"/>
      <c r="JB80" s="390"/>
      <c r="JC80" s="390"/>
      <c r="JD80" s="390"/>
      <c r="JE80" s="390"/>
      <c r="JF80" s="390"/>
      <c r="JG80" s="390"/>
      <c r="JH80" s="390"/>
      <c r="JI80" s="390"/>
      <c r="JJ80" s="390"/>
      <c r="JK80" s="390"/>
      <c r="JL80" s="390"/>
      <c r="JM80" s="390"/>
      <c r="JN80" s="390"/>
      <c r="JO80" s="390"/>
      <c r="JP80" s="390"/>
      <c r="JQ80" s="390"/>
      <c r="JR80" s="390"/>
      <c r="JS80" s="390"/>
      <c r="JT80" s="390"/>
      <c r="JU80" s="390"/>
      <c r="JV80" s="390"/>
      <c r="JW80" s="390"/>
      <c r="JX80" s="390"/>
      <c r="JY80" s="390"/>
      <c r="JZ80" s="390"/>
      <c r="KA80" s="390"/>
      <c r="KB80" s="390"/>
      <c r="KC80" s="390"/>
      <c r="KD80" s="390"/>
      <c r="KE80" s="390"/>
      <c r="KF80" s="390"/>
      <c r="KG80" s="390"/>
      <c r="KH80" s="390"/>
      <c r="KI80" s="390"/>
      <c r="KJ80" s="390"/>
      <c r="KK80" s="390"/>
      <c r="KL80" s="390"/>
      <c r="KM80" s="390"/>
      <c r="KN80" s="390"/>
      <c r="KO80" s="390"/>
      <c r="KP80" s="390"/>
      <c r="KQ80" s="390"/>
      <c r="KR80" s="390"/>
      <c r="KS80" s="390"/>
      <c r="KT80" s="390"/>
      <c r="KU80" s="390"/>
      <c r="KV80" s="390"/>
      <c r="KW80" s="390"/>
      <c r="KX80" s="390"/>
      <c r="KY80" s="390"/>
      <c r="KZ80" s="390"/>
      <c r="LA80" s="390"/>
      <c r="LB80" s="390"/>
      <c r="LC80" s="390"/>
      <c r="LD80" s="390"/>
      <c r="LE80" s="390"/>
      <c r="LF80" s="390"/>
      <c r="LG80" s="390"/>
      <c r="LH80" s="390"/>
      <c r="LI80" s="390"/>
      <c r="LJ80" s="390"/>
      <c r="LK80" s="390"/>
      <c r="LL80" s="390"/>
      <c r="LM80" s="390"/>
      <c r="LN80" s="390"/>
      <c r="LO80" s="390"/>
      <c r="LP80" s="390"/>
      <c r="LQ80" s="390"/>
      <c r="LR80" s="390"/>
      <c r="LS80" s="390"/>
      <c r="LT80" s="390"/>
      <c r="LU80" s="390"/>
      <c r="LV80" s="390"/>
      <c r="LW80" s="390"/>
      <c r="LX80" s="390"/>
      <c r="LY80" s="390"/>
      <c r="LZ80" s="390"/>
      <c r="MA80" s="390"/>
      <c r="MB80" s="390"/>
      <c r="MC80" s="390"/>
      <c r="MD80" s="390"/>
      <c r="ME80" s="390"/>
      <c r="MF80" s="390"/>
      <c r="MG80" s="390"/>
      <c r="MH80" s="390"/>
      <c r="MI80" s="390"/>
      <c r="MJ80" s="390"/>
      <c r="MK80" s="390"/>
      <c r="ML80" s="390"/>
      <c r="MM80" s="390"/>
      <c r="MN80" s="390"/>
      <c r="MO80" s="390"/>
      <c r="MP80" s="390"/>
      <c r="MQ80" s="390"/>
      <c r="MR80" s="390"/>
      <c r="MS80" s="390"/>
      <c r="MT80" s="390"/>
      <c r="MU80" s="390"/>
      <c r="MV80" s="390"/>
      <c r="MW80" s="390"/>
      <c r="MX80" s="390"/>
      <c r="MY80" s="390"/>
      <c r="MZ80" s="390"/>
      <c r="NA80" s="390"/>
      <c r="NB80" s="390"/>
      <c r="NC80" s="390"/>
      <c r="ND80" s="390"/>
      <c r="NE80" s="390"/>
      <c r="NF80" s="390"/>
      <c r="NG80" s="390"/>
      <c r="NH80" s="390"/>
      <c r="NI80" s="390"/>
      <c r="NJ80" s="390"/>
      <c r="NK80" s="390"/>
      <c r="NL80" s="390"/>
      <c r="NM80" s="390"/>
      <c r="NN80" s="390"/>
      <c r="NO80" s="390"/>
      <c r="NP80" s="390"/>
      <c r="NQ80" s="390"/>
      <c r="NR80" s="390"/>
      <c r="NS80" s="390"/>
      <c r="NT80" s="390"/>
      <c r="NU80" s="390"/>
      <c r="NV80" s="390"/>
      <c r="NW80" s="390"/>
      <c r="NX80" s="390"/>
      <c r="NY80" s="390"/>
      <c r="NZ80" s="390"/>
      <c r="OA80" s="390"/>
      <c r="OB80" s="390"/>
      <c r="OC80" s="390"/>
      <c r="OD80" s="390"/>
      <c r="OE80" s="390"/>
      <c r="OF80" s="390"/>
      <c r="OG80" s="390"/>
      <c r="OH80" s="390"/>
      <c r="OI80" s="390"/>
      <c r="OJ80" s="390"/>
      <c r="OK80" s="390"/>
      <c r="OL80" s="390"/>
      <c r="OM80" s="390"/>
      <c r="ON80" s="390"/>
      <c r="OO80" s="390"/>
      <c r="OP80" s="390"/>
      <c r="OQ80" s="390"/>
      <c r="OR80" s="390"/>
      <c r="OS80" s="390"/>
      <c r="OT80" s="390"/>
      <c r="OU80" s="390"/>
      <c r="OV80" s="390"/>
      <c r="OW80" s="390"/>
      <c r="OX80" s="390"/>
      <c r="OY80" s="390"/>
      <c r="OZ80" s="390"/>
      <c r="PA80" s="390"/>
      <c r="PB80" s="390"/>
      <c r="PC80" s="390"/>
      <c r="PD80" s="390"/>
      <c r="PE80" s="390"/>
      <c r="PF80" s="390"/>
      <c r="PG80" s="390"/>
      <c r="PH80" s="390"/>
      <c r="PI80" s="390"/>
      <c r="PJ80" s="390"/>
      <c r="PK80" s="390"/>
      <c r="PL80" s="390"/>
      <c r="PM80" s="390"/>
      <c r="PN80" s="390"/>
      <c r="PO80" s="390"/>
      <c r="PP80" s="390"/>
      <c r="PQ80" s="390"/>
      <c r="PR80" s="390"/>
      <c r="PS80" s="390"/>
      <c r="PT80" s="390"/>
      <c r="PU80" s="390"/>
      <c r="PV80" s="390"/>
      <c r="PW80" s="390"/>
      <c r="PX80" s="390"/>
      <c r="PY80" s="390"/>
      <c r="PZ80" s="390"/>
      <c r="QA80" s="390"/>
      <c r="QB80" s="390"/>
      <c r="QC80" s="390"/>
      <c r="QD80" s="390"/>
      <c r="QE80" s="390"/>
      <c r="QF80" s="390"/>
      <c r="QG80" s="390"/>
      <c r="QH80" s="390"/>
      <c r="QI80" s="390"/>
      <c r="QJ80" s="390"/>
      <c r="QK80" s="390"/>
      <c r="QL80" s="390"/>
      <c r="QM80" s="390"/>
      <c r="QN80" s="390"/>
      <c r="QO80" s="390"/>
      <c r="QP80" s="390"/>
      <c r="QQ80" s="390"/>
      <c r="QR80" s="390"/>
      <c r="QS80" s="390"/>
      <c r="QT80" s="390"/>
      <c r="QU80" s="390"/>
      <c r="QV80" s="390"/>
      <c r="QW80" s="390"/>
      <c r="QX80" s="390"/>
      <c r="QY80" s="390"/>
      <c r="QZ80" s="390"/>
      <c r="RA80" s="390"/>
      <c r="RB80" s="390"/>
      <c r="RC80" s="390"/>
      <c r="RD80" s="390"/>
      <c r="RE80" s="390"/>
      <c r="RF80" s="390"/>
      <c r="RG80" s="390"/>
      <c r="RH80" s="390"/>
      <c r="RI80" s="390"/>
      <c r="RJ80" s="390"/>
      <c r="RK80" s="390"/>
      <c r="RL80" s="390"/>
      <c r="RM80" s="390"/>
      <c r="RN80" s="390"/>
      <c r="RO80" s="390"/>
      <c r="RP80" s="390"/>
      <c r="RQ80" s="390"/>
      <c r="RR80" s="390"/>
      <c r="RS80" s="390"/>
      <c r="RT80" s="390"/>
      <c r="RU80" s="390"/>
      <c r="RV80" s="390"/>
      <c r="RW80" s="390"/>
      <c r="RX80" s="390"/>
      <c r="RY80" s="390"/>
      <c r="RZ80" s="390"/>
      <c r="SA80" s="390"/>
      <c r="SB80" s="390"/>
      <c r="SC80" s="390"/>
      <c r="SD80" s="390"/>
      <c r="SE80" s="390"/>
      <c r="SF80" s="390"/>
      <c r="SG80" s="390"/>
      <c r="SH80" s="390"/>
      <c r="SI80" s="390"/>
      <c r="SJ80" s="390"/>
      <c r="SK80" s="390"/>
      <c r="SL80" s="390"/>
      <c r="SM80" s="390"/>
      <c r="SN80" s="390"/>
      <c r="SO80" s="390"/>
      <c r="SP80" s="390"/>
      <c r="SQ80" s="390"/>
      <c r="SR80" s="390"/>
      <c r="SS80" s="390"/>
      <c r="ST80" s="390"/>
      <c r="SU80" s="390"/>
      <c r="SV80" s="390"/>
      <c r="SW80" s="390"/>
      <c r="SX80" s="390"/>
      <c r="SY80" s="390"/>
      <c r="SZ80" s="390"/>
      <c r="TA80" s="390"/>
      <c r="TB80" s="390"/>
      <c r="TC80" s="390"/>
      <c r="TD80" s="390"/>
      <c r="TE80" s="390"/>
      <c r="TF80" s="390"/>
      <c r="TG80" s="390"/>
      <c r="TH80" s="390"/>
      <c r="TI80" s="390"/>
      <c r="TJ80" s="390"/>
      <c r="TK80" s="390"/>
      <c r="TL80" s="390"/>
      <c r="TM80" s="390"/>
      <c r="TN80" s="390"/>
      <c r="TO80" s="390"/>
      <c r="TP80" s="390"/>
      <c r="TQ80" s="390"/>
      <c r="TR80" s="390"/>
      <c r="TS80" s="390"/>
      <c r="TT80" s="390"/>
      <c r="TU80" s="390"/>
      <c r="TV80" s="390"/>
      <c r="TW80" s="390"/>
      <c r="TX80" s="390"/>
      <c r="TY80" s="390"/>
      <c r="TZ80" s="390"/>
      <c r="UA80" s="390"/>
      <c r="UB80" s="390"/>
      <c r="UC80" s="390"/>
      <c r="UD80" s="390"/>
      <c r="UE80" s="390"/>
      <c r="UF80" s="390"/>
      <c r="UG80" s="390"/>
      <c r="UH80" s="390"/>
      <c r="UI80" s="390"/>
      <c r="UJ80" s="390"/>
      <c r="UK80" s="390"/>
      <c r="UL80" s="390"/>
      <c r="UM80" s="390"/>
      <c r="UN80" s="390"/>
      <c r="UO80" s="390"/>
      <c r="UP80" s="390"/>
      <c r="UQ80" s="390"/>
      <c r="UR80" s="390"/>
      <c r="US80" s="390"/>
      <c r="UT80" s="390"/>
      <c r="UU80" s="390"/>
      <c r="UV80" s="390"/>
      <c r="UW80" s="390"/>
      <c r="UX80" s="390"/>
      <c r="UY80" s="390"/>
      <c r="UZ80" s="390"/>
      <c r="VA80" s="390"/>
      <c r="VB80" s="390"/>
      <c r="VC80" s="390"/>
      <c r="VD80" s="390"/>
      <c r="VE80" s="390"/>
      <c r="VF80" s="390"/>
      <c r="VG80" s="390"/>
      <c r="VH80" s="390"/>
      <c r="VI80" s="390"/>
      <c r="VJ80" s="390"/>
      <c r="VK80" s="390"/>
      <c r="VL80" s="390"/>
      <c r="VM80" s="390"/>
      <c r="VN80" s="390"/>
      <c r="VO80" s="390"/>
      <c r="VP80" s="390"/>
      <c r="VQ80" s="390"/>
      <c r="VR80" s="390"/>
      <c r="VS80" s="390"/>
      <c r="VT80" s="390"/>
      <c r="VU80" s="390"/>
      <c r="VV80" s="390"/>
      <c r="VW80" s="390"/>
      <c r="VX80" s="390"/>
      <c r="VY80" s="390"/>
      <c r="VZ80" s="390"/>
      <c r="WA80" s="390"/>
      <c r="WB80" s="390"/>
      <c r="WC80" s="390"/>
      <c r="WD80" s="390"/>
      <c r="WE80" s="390"/>
      <c r="WF80" s="390"/>
      <c r="WG80" s="390"/>
      <c r="WH80" s="390"/>
      <c r="WI80" s="390"/>
      <c r="WJ80" s="390"/>
      <c r="WK80" s="390"/>
      <c r="WL80" s="390"/>
      <c r="WM80" s="390"/>
      <c r="WN80" s="390"/>
      <c r="WO80" s="390"/>
      <c r="WP80" s="390"/>
      <c r="WQ80" s="390"/>
      <c r="WR80" s="390"/>
      <c r="WS80" s="390"/>
      <c r="WT80" s="390"/>
      <c r="WU80" s="390"/>
      <c r="WV80" s="390"/>
      <c r="WW80" s="390"/>
      <c r="WX80" s="390"/>
      <c r="WY80" s="390"/>
      <c r="WZ80" s="390"/>
      <c r="XA80" s="390"/>
      <c r="XB80" s="390"/>
      <c r="XC80" s="390"/>
      <c r="XD80" s="390"/>
      <c r="XE80" s="390"/>
      <c r="XF80" s="390"/>
      <c r="XG80" s="581"/>
    </row>
    <row r="81" spans="1:631" s="583" customFormat="1">
      <c r="A81" s="581"/>
      <c r="B81" s="526"/>
      <c r="C81" s="828" t="s">
        <v>498</v>
      </c>
      <c r="D81" s="824">
        <v>13</v>
      </c>
      <c r="E81" s="329">
        <f t="shared" si="19"/>
        <v>9.9571549387883693E-3</v>
      </c>
      <c r="F81" s="825" t="s">
        <v>30</v>
      </c>
      <c r="G81" s="640">
        <v>2</v>
      </c>
      <c r="H81" s="830">
        <v>1221</v>
      </c>
      <c r="I81" s="827">
        <v>1369</v>
      </c>
      <c r="J81" s="827">
        <v>1369</v>
      </c>
      <c r="K81" s="393">
        <f t="shared" si="24"/>
        <v>0</v>
      </c>
      <c r="L81" s="394">
        <f t="shared" si="20"/>
        <v>2442</v>
      </c>
      <c r="M81" s="853">
        <v>351.96408748785274</v>
      </c>
      <c r="N81" s="393">
        <v>547.6</v>
      </c>
      <c r="O81" s="395">
        <f t="shared" si="25"/>
        <v>3285.6</v>
      </c>
      <c r="P81" s="395">
        <f t="shared" si="21"/>
        <v>0</v>
      </c>
      <c r="Q81" s="395">
        <f t="shared" si="26"/>
        <v>2738</v>
      </c>
      <c r="R81" s="395"/>
      <c r="S81" s="396">
        <f t="shared" si="27"/>
        <v>3637.5640874878527</v>
      </c>
      <c r="T81" s="395">
        <f t="shared" si="28"/>
        <v>3089.9640874878528</v>
      </c>
      <c r="U81" s="827">
        <v>0</v>
      </c>
      <c r="V81" s="396">
        <f t="shared" si="29"/>
        <v>3374.3637175211989</v>
      </c>
      <c r="W81" s="395">
        <f t="shared" si="30"/>
        <v>2866.3859809720338</v>
      </c>
      <c r="X81" s="395">
        <f t="shared" si="31"/>
        <v>0</v>
      </c>
      <c r="Y81" s="397">
        <f t="shared" si="22"/>
        <v>0.76169051717583502</v>
      </c>
      <c r="Z81" s="396">
        <f t="shared" si="23"/>
        <v>1860.0482429433891</v>
      </c>
      <c r="AA81" s="398">
        <f t="shared" si="15"/>
        <v>0.55122932755742671</v>
      </c>
      <c r="AB81" s="399">
        <f t="shared" si="16"/>
        <v>0.71380933371153366</v>
      </c>
      <c r="AC81" s="398">
        <v>0.50477229011979441</v>
      </c>
      <c r="AD81" s="398">
        <v>0.55524951913177389</v>
      </c>
      <c r="AE81" s="390"/>
      <c r="AF81" s="390"/>
      <c r="AG81" s="390"/>
      <c r="AH81" s="390"/>
      <c r="AI81" s="390"/>
      <c r="AJ81" s="390"/>
      <c r="AK81" s="390"/>
      <c r="AL81" s="390"/>
      <c r="AM81" s="390"/>
      <c r="AN81" s="390"/>
      <c r="AO81" s="390"/>
      <c r="AP81" s="390"/>
      <c r="AQ81" s="390"/>
      <c r="AR81" s="390"/>
      <c r="AS81" s="390"/>
      <c r="AT81" s="390"/>
      <c r="AU81" s="390"/>
      <c r="AV81" s="390"/>
      <c r="AW81" s="390"/>
      <c r="AX81" s="390"/>
      <c r="AY81" s="390"/>
      <c r="AZ81" s="390"/>
      <c r="BA81" s="390"/>
      <c r="BB81" s="390"/>
      <c r="BC81" s="390"/>
      <c r="BD81" s="390"/>
      <c r="BE81" s="390"/>
      <c r="BF81" s="390"/>
      <c r="BG81" s="390"/>
      <c r="BH81" s="390"/>
      <c r="BI81" s="390"/>
      <c r="BJ81" s="390"/>
      <c r="BK81" s="390"/>
      <c r="BL81" s="390"/>
      <c r="BM81" s="390"/>
      <c r="BN81" s="390"/>
      <c r="BO81" s="390"/>
      <c r="BP81" s="390"/>
      <c r="BQ81" s="390"/>
      <c r="BR81" s="390"/>
      <c r="BS81" s="390"/>
      <c r="BT81" s="390"/>
      <c r="BU81" s="390"/>
      <c r="BV81" s="390"/>
      <c r="BW81" s="390"/>
      <c r="BX81" s="390"/>
      <c r="BY81" s="390"/>
      <c r="BZ81" s="390"/>
      <c r="CA81" s="390"/>
      <c r="CB81" s="390"/>
      <c r="CC81" s="390"/>
      <c r="CD81" s="390"/>
      <c r="CE81" s="390"/>
      <c r="CF81" s="390"/>
      <c r="CG81" s="390"/>
      <c r="CH81" s="390"/>
      <c r="CI81" s="390"/>
      <c r="CJ81" s="390"/>
      <c r="CK81" s="390"/>
      <c r="CL81" s="390"/>
      <c r="CM81" s="390"/>
      <c r="CN81" s="390"/>
      <c r="CO81" s="390"/>
      <c r="CP81" s="390"/>
      <c r="CQ81" s="390"/>
      <c r="CR81" s="390"/>
      <c r="CS81" s="390"/>
      <c r="CT81" s="390"/>
      <c r="CU81" s="390"/>
      <c r="CV81" s="390"/>
      <c r="CW81" s="390"/>
      <c r="CX81" s="390"/>
      <c r="CY81" s="390"/>
      <c r="CZ81" s="390"/>
      <c r="DA81" s="390"/>
      <c r="DB81" s="390"/>
      <c r="DC81" s="390"/>
      <c r="DD81" s="390"/>
      <c r="DE81" s="390"/>
      <c r="DF81" s="390"/>
      <c r="DG81" s="390"/>
      <c r="DH81" s="390"/>
      <c r="DI81" s="390"/>
      <c r="DJ81" s="390"/>
      <c r="DK81" s="390"/>
      <c r="DL81" s="390"/>
      <c r="DM81" s="390"/>
      <c r="DN81" s="390"/>
      <c r="DO81" s="390"/>
      <c r="DP81" s="390"/>
      <c r="DQ81" s="390"/>
      <c r="DR81" s="390"/>
      <c r="DS81" s="390"/>
      <c r="DT81" s="390"/>
      <c r="DU81" s="390"/>
      <c r="DV81" s="390"/>
      <c r="DW81" s="390"/>
      <c r="DX81" s="390"/>
      <c r="DY81" s="390"/>
      <c r="DZ81" s="390"/>
      <c r="EA81" s="390"/>
      <c r="EB81" s="390"/>
      <c r="EC81" s="390"/>
      <c r="ED81" s="390"/>
      <c r="EE81" s="390"/>
      <c r="EF81" s="390"/>
      <c r="EG81" s="390"/>
      <c r="EH81" s="390"/>
      <c r="EI81" s="390"/>
      <c r="EJ81" s="390"/>
      <c r="EK81" s="390"/>
      <c r="EL81" s="390"/>
      <c r="EM81" s="390"/>
      <c r="EN81" s="390"/>
      <c r="EO81" s="390"/>
      <c r="EP81" s="390"/>
      <c r="EQ81" s="390"/>
      <c r="ER81" s="390"/>
      <c r="ES81" s="390"/>
      <c r="ET81" s="390"/>
      <c r="EU81" s="390"/>
      <c r="EV81" s="390"/>
      <c r="EW81" s="390"/>
      <c r="EX81" s="390"/>
      <c r="EY81" s="390"/>
      <c r="EZ81" s="390"/>
      <c r="FA81" s="390"/>
      <c r="FB81" s="390"/>
      <c r="FC81" s="390"/>
      <c r="FD81" s="390"/>
      <c r="FE81" s="390"/>
      <c r="FF81" s="390"/>
      <c r="FG81" s="390"/>
      <c r="FH81" s="390"/>
      <c r="FI81" s="390"/>
      <c r="FJ81" s="390"/>
      <c r="FK81" s="390"/>
      <c r="FL81" s="390"/>
      <c r="FM81" s="390"/>
      <c r="FN81" s="390"/>
      <c r="FO81" s="390"/>
      <c r="FP81" s="390"/>
      <c r="FQ81" s="390"/>
      <c r="FR81" s="390"/>
      <c r="FS81" s="390"/>
      <c r="FT81" s="390"/>
      <c r="FU81" s="390"/>
      <c r="FV81" s="390"/>
      <c r="FW81" s="390"/>
      <c r="FX81" s="390"/>
      <c r="FY81" s="390"/>
      <c r="FZ81" s="390"/>
      <c r="GA81" s="390"/>
      <c r="GB81" s="390"/>
      <c r="GC81" s="390"/>
      <c r="GD81" s="390"/>
      <c r="GE81" s="390"/>
      <c r="GF81" s="390"/>
      <c r="GG81" s="390"/>
      <c r="GH81" s="390"/>
      <c r="GI81" s="390"/>
      <c r="GJ81" s="390"/>
      <c r="GK81" s="390"/>
      <c r="GL81" s="390"/>
      <c r="GM81" s="390"/>
      <c r="GN81" s="390"/>
      <c r="GO81" s="390"/>
      <c r="GP81" s="390"/>
      <c r="GQ81" s="390"/>
      <c r="GR81" s="390"/>
      <c r="GS81" s="390"/>
      <c r="GT81" s="390"/>
      <c r="GU81" s="390"/>
      <c r="GV81" s="390"/>
      <c r="GW81" s="390"/>
      <c r="GX81" s="390"/>
      <c r="GY81" s="390"/>
      <c r="GZ81" s="390"/>
      <c r="HA81" s="390"/>
      <c r="HB81" s="390"/>
      <c r="HC81" s="390"/>
      <c r="HD81" s="390"/>
      <c r="HE81" s="390"/>
      <c r="HF81" s="390"/>
      <c r="HG81" s="390"/>
      <c r="HH81" s="390"/>
      <c r="HI81" s="390"/>
      <c r="HJ81" s="390"/>
      <c r="HK81" s="390"/>
      <c r="HL81" s="390"/>
      <c r="HM81" s="390"/>
      <c r="HN81" s="390"/>
      <c r="HO81" s="390"/>
      <c r="HP81" s="390"/>
      <c r="HQ81" s="390"/>
      <c r="HR81" s="390"/>
      <c r="HS81" s="390"/>
      <c r="HT81" s="390"/>
      <c r="HU81" s="390"/>
      <c r="HV81" s="390"/>
      <c r="HW81" s="390"/>
      <c r="HX81" s="390"/>
      <c r="HY81" s="390"/>
      <c r="HZ81" s="390"/>
      <c r="IA81" s="390"/>
      <c r="IB81" s="390"/>
      <c r="IC81" s="390"/>
      <c r="ID81" s="390"/>
      <c r="IE81" s="390"/>
      <c r="IF81" s="390"/>
      <c r="IG81" s="390"/>
      <c r="IH81" s="390"/>
      <c r="II81" s="390"/>
      <c r="IJ81" s="390"/>
      <c r="IK81" s="390"/>
      <c r="IL81" s="390"/>
      <c r="IM81" s="390"/>
      <c r="IN81" s="390"/>
      <c r="IO81" s="390"/>
      <c r="IP81" s="390"/>
      <c r="IQ81" s="390"/>
      <c r="IR81" s="390"/>
      <c r="IS81" s="390"/>
      <c r="IT81" s="390"/>
      <c r="IU81" s="390"/>
      <c r="IV81" s="390"/>
      <c r="IW81" s="390"/>
      <c r="IX81" s="390"/>
      <c r="IY81" s="390"/>
      <c r="IZ81" s="390"/>
      <c r="JA81" s="390"/>
      <c r="JB81" s="390"/>
      <c r="JC81" s="390"/>
      <c r="JD81" s="390"/>
      <c r="JE81" s="390"/>
      <c r="JF81" s="390"/>
      <c r="JG81" s="390"/>
      <c r="JH81" s="390"/>
      <c r="JI81" s="390"/>
      <c r="JJ81" s="390"/>
      <c r="JK81" s="390"/>
      <c r="JL81" s="390"/>
      <c r="JM81" s="390"/>
      <c r="JN81" s="390"/>
      <c r="JO81" s="390"/>
      <c r="JP81" s="390"/>
      <c r="JQ81" s="390"/>
      <c r="JR81" s="390"/>
      <c r="JS81" s="390"/>
      <c r="JT81" s="390"/>
      <c r="JU81" s="390"/>
      <c r="JV81" s="390"/>
      <c r="JW81" s="390"/>
      <c r="JX81" s="390"/>
      <c r="JY81" s="390"/>
      <c r="JZ81" s="390"/>
      <c r="KA81" s="390"/>
      <c r="KB81" s="390"/>
      <c r="KC81" s="390"/>
      <c r="KD81" s="390"/>
      <c r="KE81" s="390"/>
      <c r="KF81" s="390"/>
      <c r="KG81" s="390"/>
      <c r="KH81" s="390"/>
      <c r="KI81" s="390"/>
      <c r="KJ81" s="390"/>
      <c r="KK81" s="390"/>
      <c r="KL81" s="390"/>
      <c r="KM81" s="390"/>
      <c r="KN81" s="390"/>
      <c r="KO81" s="390"/>
      <c r="KP81" s="390"/>
      <c r="KQ81" s="390"/>
      <c r="KR81" s="390"/>
      <c r="KS81" s="390"/>
      <c r="KT81" s="390"/>
      <c r="KU81" s="390"/>
      <c r="KV81" s="390"/>
      <c r="KW81" s="390"/>
      <c r="KX81" s="390"/>
      <c r="KY81" s="390"/>
      <c r="KZ81" s="390"/>
      <c r="LA81" s="390"/>
      <c r="LB81" s="390"/>
      <c r="LC81" s="390"/>
      <c r="LD81" s="390"/>
      <c r="LE81" s="390"/>
      <c r="LF81" s="390"/>
      <c r="LG81" s="390"/>
      <c r="LH81" s="390"/>
      <c r="LI81" s="390"/>
      <c r="LJ81" s="390"/>
      <c r="LK81" s="390"/>
      <c r="LL81" s="390"/>
      <c r="LM81" s="390"/>
      <c r="LN81" s="390"/>
      <c r="LO81" s="390"/>
      <c r="LP81" s="390"/>
      <c r="LQ81" s="390"/>
      <c r="LR81" s="390"/>
      <c r="LS81" s="390"/>
      <c r="LT81" s="390"/>
      <c r="LU81" s="390"/>
      <c r="LV81" s="390"/>
      <c r="LW81" s="390"/>
      <c r="LX81" s="390"/>
      <c r="LY81" s="390"/>
      <c r="LZ81" s="390"/>
      <c r="MA81" s="390"/>
      <c r="MB81" s="390"/>
      <c r="MC81" s="390"/>
      <c r="MD81" s="390"/>
      <c r="ME81" s="390"/>
      <c r="MF81" s="390"/>
      <c r="MG81" s="390"/>
      <c r="MH81" s="390"/>
      <c r="MI81" s="390"/>
      <c r="MJ81" s="390"/>
      <c r="MK81" s="390"/>
      <c r="ML81" s="390"/>
      <c r="MM81" s="390"/>
      <c r="MN81" s="390"/>
      <c r="MO81" s="390"/>
      <c r="MP81" s="390"/>
      <c r="MQ81" s="390"/>
      <c r="MR81" s="390"/>
      <c r="MS81" s="390"/>
      <c r="MT81" s="390"/>
      <c r="MU81" s="390"/>
      <c r="MV81" s="390"/>
      <c r="MW81" s="390"/>
      <c r="MX81" s="390"/>
      <c r="MY81" s="390"/>
      <c r="MZ81" s="390"/>
      <c r="NA81" s="390"/>
      <c r="NB81" s="390"/>
      <c r="NC81" s="390"/>
      <c r="ND81" s="390"/>
      <c r="NE81" s="390"/>
      <c r="NF81" s="390"/>
      <c r="NG81" s="390"/>
      <c r="NH81" s="390"/>
      <c r="NI81" s="390"/>
      <c r="NJ81" s="390"/>
      <c r="NK81" s="390"/>
      <c r="NL81" s="390"/>
      <c r="NM81" s="390"/>
      <c r="NN81" s="390"/>
      <c r="NO81" s="390"/>
      <c r="NP81" s="390"/>
      <c r="NQ81" s="390"/>
      <c r="NR81" s="390"/>
      <c r="NS81" s="390"/>
      <c r="NT81" s="390"/>
      <c r="NU81" s="390"/>
      <c r="NV81" s="390"/>
      <c r="NW81" s="390"/>
      <c r="NX81" s="390"/>
      <c r="NY81" s="390"/>
      <c r="NZ81" s="390"/>
      <c r="OA81" s="390"/>
      <c r="OB81" s="390"/>
      <c r="OC81" s="390"/>
      <c r="OD81" s="390"/>
      <c r="OE81" s="390"/>
      <c r="OF81" s="390"/>
      <c r="OG81" s="390"/>
      <c r="OH81" s="390"/>
      <c r="OI81" s="390"/>
      <c r="OJ81" s="390"/>
      <c r="OK81" s="390"/>
      <c r="OL81" s="390"/>
      <c r="OM81" s="390"/>
      <c r="ON81" s="390"/>
      <c r="OO81" s="390"/>
      <c r="OP81" s="390"/>
      <c r="OQ81" s="390"/>
      <c r="OR81" s="390"/>
      <c r="OS81" s="390"/>
      <c r="OT81" s="390"/>
      <c r="OU81" s="390"/>
      <c r="OV81" s="390"/>
      <c r="OW81" s="390"/>
      <c r="OX81" s="390"/>
      <c r="OY81" s="390"/>
      <c r="OZ81" s="390"/>
      <c r="PA81" s="390"/>
      <c r="PB81" s="390"/>
      <c r="PC81" s="390"/>
      <c r="PD81" s="390"/>
      <c r="PE81" s="390"/>
      <c r="PF81" s="390"/>
      <c r="PG81" s="390"/>
      <c r="PH81" s="390"/>
      <c r="PI81" s="390"/>
      <c r="PJ81" s="390"/>
      <c r="PK81" s="390"/>
      <c r="PL81" s="390"/>
      <c r="PM81" s="390"/>
      <c r="PN81" s="390"/>
      <c r="PO81" s="390"/>
      <c r="PP81" s="390"/>
      <c r="PQ81" s="390"/>
      <c r="PR81" s="390"/>
      <c r="PS81" s="390"/>
      <c r="PT81" s="390"/>
      <c r="PU81" s="390"/>
      <c r="PV81" s="390"/>
      <c r="PW81" s="390"/>
      <c r="PX81" s="390"/>
      <c r="PY81" s="390"/>
      <c r="PZ81" s="390"/>
      <c r="QA81" s="390"/>
      <c r="QB81" s="390"/>
      <c r="QC81" s="390"/>
      <c r="QD81" s="390"/>
      <c r="QE81" s="390"/>
      <c r="QF81" s="390"/>
      <c r="QG81" s="390"/>
      <c r="QH81" s="390"/>
      <c r="QI81" s="390"/>
      <c r="QJ81" s="390"/>
      <c r="QK81" s="390"/>
      <c r="QL81" s="390"/>
      <c r="QM81" s="390"/>
      <c r="QN81" s="390"/>
      <c r="QO81" s="390"/>
      <c r="QP81" s="390"/>
      <c r="QQ81" s="390"/>
      <c r="QR81" s="390"/>
      <c r="QS81" s="390"/>
      <c r="QT81" s="390"/>
      <c r="QU81" s="390"/>
      <c r="QV81" s="390"/>
      <c r="QW81" s="390"/>
      <c r="QX81" s="390"/>
      <c r="QY81" s="390"/>
      <c r="QZ81" s="390"/>
      <c r="RA81" s="390"/>
      <c r="RB81" s="390"/>
      <c r="RC81" s="390"/>
      <c r="RD81" s="390"/>
      <c r="RE81" s="390"/>
      <c r="RF81" s="390"/>
      <c r="RG81" s="390"/>
      <c r="RH81" s="390"/>
      <c r="RI81" s="390"/>
      <c r="RJ81" s="390"/>
      <c r="RK81" s="390"/>
      <c r="RL81" s="390"/>
      <c r="RM81" s="390"/>
      <c r="RN81" s="390"/>
      <c r="RO81" s="390"/>
      <c r="RP81" s="390"/>
      <c r="RQ81" s="390"/>
      <c r="RR81" s="390"/>
      <c r="RS81" s="390"/>
      <c r="RT81" s="390"/>
      <c r="RU81" s="390"/>
      <c r="RV81" s="390"/>
      <c r="RW81" s="390"/>
      <c r="RX81" s="390"/>
      <c r="RY81" s="390"/>
      <c r="RZ81" s="390"/>
      <c r="SA81" s="390"/>
      <c r="SB81" s="390"/>
      <c r="SC81" s="390"/>
      <c r="SD81" s="390"/>
      <c r="SE81" s="390"/>
      <c r="SF81" s="390"/>
      <c r="SG81" s="390"/>
      <c r="SH81" s="390"/>
      <c r="SI81" s="390"/>
      <c r="SJ81" s="390"/>
      <c r="SK81" s="390"/>
      <c r="SL81" s="390"/>
      <c r="SM81" s="390"/>
      <c r="SN81" s="390"/>
      <c r="SO81" s="390"/>
      <c r="SP81" s="390"/>
      <c r="SQ81" s="390"/>
      <c r="SR81" s="390"/>
      <c r="SS81" s="390"/>
      <c r="ST81" s="390"/>
      <c r="SU81" s="390"/>
      <c r="SV81" s="390"/>
      <c r="SW81" s="390"/>
      <c r="SX81" s="390"/>
      <c r="SY81" s="390"/>
      <c r="SZ81" s="390"/>
      <c r="TA81" s="390"/>
      <c r="TB81" s="390"/>
      <c r="TC81" s="390"/>
      <c r="TD81" s="390"/>
      <c r="TE81" s="390"/>
      <c r="TF81" s="390"/>
      <c r="TG81" s="390"/>
      <c r="TH81" s="390"/>
      <c r="TI81" s="390"/>
      <c r="TJ81" s="390"/>
      <c r="TK81" s="390"/>
      <c r="TL81" s="390"/>
      <c r="TM81" s="390"/>
      <c r="TN81" s="390"/>
      <c r="TO81" s="390"/>
      <c r="TP81" s="390"/>
      <c r="TQ81" s="390"/>
      <c r="TR81" s="390"/>
      <c r="TS81" s="390"/>
      <c r="TT81" s="390"/>
      <c r="TU81" s="390"/>
      <c r="TV81" s="390"/>
      <c r="TW81" s="390"/>
      <c r="TX81" s="390"/>
      <c r="TY81" s="390"/>
      <c r="TZ81" s="390"/>
      <c r="UA81" s="390"/>
      <c r="UB81" s="390"/>
      <c r="UC81" s="390"/>
      <c r="UD81" s="390"/>
      <c r="UE81" s="390"/>
      <c r="UF81" s="390"/>
      <c r="UG81" s="390"/>
      <c r="UH81" s="390"/>
      <c r="UI81" s="390"/>
      <c r="UJ81" s="390"/>
      <c r="UK81" s="390"/>
      <c r="UL81" s="390"/>
      <c r="UM81" s="390"/>
      <c r="UN81" s="390"/>
      <c r="UO81" s="390"/>
      <c r="UP81" s="390"/>
      <c r="UQ81" s="390"/>
      <c r="UR81" s="390"/>
      <c r="US81" s="390"/>
      <c r="UT81" s="390"/>
      <c r="UU81" s="390"/>
      <c r="UV81" s="390"/>
      <c r="UW81" s="390"/>
      <c r="UX81" s="390"/>
      <c r="UY81" s="390"/>
      <c r="UZ81" s="390"/>
      <c r="VA81" s="390"/>
      <c r="VB81" s="390"/>
      <c r="VC81" s="390"/>
      <c r="VD81" s="390"/>
      <c r="VE81" s="390"/>
      <c r="VF81" s="390"/>
      <c r="VG81" s="390"/>
      <c r="VH81" s="390"/>
      <c r="VI81" s="390"/>
      <c r="VJ81" s="390"/>
      <c r="VK81" s="390"/>
      <c r="VL81" s="390"/>
      <c r="VM81" s="390"/>
      <c r="VN81" s="390"/>
      <c r="VO81" s="390"/>
      <c r="VP81" s="390"/>
      <c r="VQ81" s="390"/>
      <c r="VR81" s="390"/>
      <c r="VS81" s="390"/>
      <c r="VT81" s="390"/>
      <c r="VU81" s="390"/>
      <c r="VV81" s="390"/>
      <c r="VW81" s="390"/>
      <c r="VX81" s="390"/>
      <c r="VY81" s="390"/>
      <c r="VZ81" s="390"/>
      <c r="WA81" s="390"/>
      <c r="WB81" s="390"/>
      <c r="WC81" s="390"/>
      <c r="WD81" s="390"/>
      <c r="WE81" s="390"/>
      <c r="WF81" s="390"/>
      <c r="WG81" s="390"/>
      <c r="WH81" s="390"/>
      <c r="WI81" s="390"/>
      <c r="WJ81" s="390"/>
      <c r="WK81" s="390"/>
      <c r="WL81" s="390"/>
      <c r="WM81" s="390"/>
      <c r="WN81" s="390"/>
      <c r="WO81" s="390"/>
      <c r="WP81" s="390"/>
      <c r="WQ81" s="390"/>
      <c r="WR81" s="390"/>
      <c r="WS81" s="390"/>
      <c r="WT81" s="390"/>
      <c r="WU81" s="390"/>
      <c r="WV81" s="390"/>
      <c r="WW81" s="390"/>
      <c r="WX81" s="390"/>
      <c r="WY81" s="390"/>
      <c r="WZ81" s="390"/>
      <c r="XA81" s="390"/>
      <c r="XB81" s="390"/>
      <c r="XC81" s="390"/>
      <c r="XD81" s="390"/>
      <c r="XE81" s="390"/>
      <c r="XF81" s="390"/>
      <c r="XG81" s="581"/>
    </row>
    <row r="82" spans="1:631" s="583" customFormat="1">
      <c r="A82" s="581"/>
      <c r="B82" s="526"/>
      <c r="C82" s="828" t="s">
        <v>499</v>
      </c>
      <c r="D82" s="824">
        <v>13</v>
      </c>
      <c r="E82" s="329">
        <f t="shared" si="19"/>
        <v>9.9571549387883693E-3</v>
      </c>
      <c r="F82" s="825" t="s">
        <v>30</v>
      </c>
      <c r="G82" s="640">
        <v>2</v>
      </c>
      <c r="H82" s="830">
        <v>1221</v>
      </c>
      <c r="I82" s="827">
        <v>1369</v>
      </c>
      <c r="J82" s="827">
        <v>1369</v>
      </c>
      <c r="K82" s="393">
        <f t="shared" si="24"/>
        <v>0</v>
      </c>
      <c r="L82" s="394">
        <f t="shared" si="20"/>
        <v>2442</v>
      </c>
      <c r="M82" s="853">
        <v>351.96408748785274</v>
      </c>
      <c r="N82" s="393">
        <v>547.6</v>
      </c>
      <c r="O82" s="395">
        <f t="shared" si="25"/>
        <v>3285.6</v>
      </c>
      <c r="P82" s="395">
        <f t="shared" si="21"/>
        <v>0</v>
      </c>
      <c r="Q82" s="395">
        <f t="shared" si="26"/>
        <v>2738</v>
      </c>
      <c r="R82" s="395"/>
      <c r="S82" s="396">
        <f t="shared" si="27"/>
        <v>3637.5640874878527</v>
      </c>
      <c r="T82" s="395">
        <f t="shared" si="28"/>
        <v>3089.9640874878528</v>
      </c>
      <c r="U82" s="827">
        <v>0</v>
      </c>
      <c r="V82" s="396">
        <f t="shared" si="29"/>
        <v>3374.3637175211989</v>
      </c>
      <c r="W82" s="395">
        <f t="shared" si="30"/>
        <v>2866.3859809720338</v>
      </c>
      <c r="X82" s="395">
        <f t="shared" si="31"/>
        <v>0</v>
      </c>
      <c r="Y82" s="397">
        <f t="shared" si="22"/>
        <v>0.76169051717583502</v>
      </c>
      <c r="Z82" s="396">
        <f t="shared" si="23"/>
        <v>1860.0482429433891</v>
      </c>
      <c r="AA82" s="398">
        <f t="shared" si="15"/>
        <v>0.55122932755742671</v>
      </c>
      <c r="AB82" s="399">
        <f t="shared" si="16"/>
        <v>0.71380933371153366</v>
      </c>
      <c r="AC82" s="398">
        <v>0.50477229011979441</v>
      </c>
      <c r="AD82" s="398">
        <v>0.55524951913177389</v>
      </c>
      <c r="AE82" s="390"/>
      <c r="AF82" s="390"/>
      <c r="AG82" s="390"/>
      <c r="AH82" s="390"/>
      <c r="AI82" s="390"/>
      <c r="AJ82" s="390"/>
      <c r="AK82" s="390"/>
      <c r="AL82" s="390"/>
      <c r="AM82" s="390"/>
      <c r="AN82" s="390"/>
      <c r="AO82" s="390"/>
      <c r="AP82" s="390"/>
      <c r="AQ82" s="390"/>
      <c r="AR82" s="390"/>
      <c r="AS82" s="390"/>
      <c r="AT82" s="390"/>
      <c r="AU82" s="390"/>
      <c r="AV82" s="390"/>
      <c r="AW82" s="390"/>
      <c r="AX82" s="390"/>
      <c r="AY82" s="390"/>
      <c r="AZ82" s="390"/>
      <c r="BA82" s="390"/>
      <c r="BB82" s="390"/>
      <c r="BC82" s="390"/>
      <c r="BD82" s="390"/>
      <c r="BE82" s="390"/>
      <c r="BF82" s="390"/>
      <c r="BG82" s="390"/>
      <c r="BH82" s="390"/>
      <c r="BI82" s="390"/>
      <c r="BJ82" s="390"/>
      <c r="BK82" s="390"/>
      <c r="BL82" s="390"/>
      <c r="BM82" s="390"/>
      <c r="BN82" s="390"/>
      <c r="BO82" s="390"/>
      <c r="BP82" s="390"/>
      <c r="BQ82" s="390"/>
      <c r="BR82" s="390"/>
      <c r="BS82" s="390"/>
      <c r="BT82" s="390"/>
      <c r="BU82" s="390"/>
      <c r="BV82" s="390"/>
      <c r="BW82" s="390"/>
      <c r="BX82" s="390"/>
      <c r="BY82" s="390"/>
      <c r="BZ82" s="390"/>
      <c r="CA82" s="390"/>
      <c r="CB82" s="390"/>
      <c r="CC82" s="390"/>
      <c r="CD82" s="390"/>
      <c r="CE82" s="390"/>
      <c r="CF82" s="390"/>
      <c r="CG82" s="390"/>
      <c r="CH82" s="390"/>
      <c r="CI82" s="390"/>
      <c r="CJ82" s="390"/>
      <c r="CK82" s="390"/>
      <c r="CL82" s="390"/>
      <c r="CM82" s="390"/>
      <c r="CN82" s="390"/>
      <c r="CO82" s="390"/>
      <c r="CP82" s="390"/>
      <c r="CQ82" s="390"/>
      <c r="CR82" s="390"/>
      <c r="CS82" s="390"/>
      <c r="CT82" s="390"/>
      <c r="CU82" s="390"/>
      <c r="CV82" s="390"/>
      <c r="CW82" s="390"/>
      <c r="CX82" s="390"/>
      <c r="CY82" s="390"/>
      <c r="CZ82" s="390"/>
      <c r="DA82" s="390"/>
      <c r="DB82" s="390"/>
      <c r="DC82" s="390"/>
      <c r="DD82" s="390"/>
      <c r="DE82" s="390"/>
      <c r="DF82" s="390"/>
      <c r="DG82" s="390"/>
      <c r="DH82" s="390"/>
      <c r="DI82" s="390"/>
      <c r="DJ82" s="390"/>
      <c r="DK82" s="390"/>
      <c r="DL82" s="390"/>
      <c r="DM82" s="390"/>
      <c r="DN82" s="390"/>
      <c r="DO82" s="390"/>
      <c r="DP82" s="390"/>
      <c r="DQ82" s="390"/>
      <c r="DR82" s="390"/>
      <c r="DS82" s="390"/>
      <c r="DT82" s="390"/>
      <c r="DU82" s="390"/>
      <c r="DV82" s="390"/>
      <c r="DW82" s="390"/>
      <c r="DX82" s="390"/>
      <c r="DY82" s="390"/>
      <c r="DZ82" s="390"/>
      <c r="EA82" s="390"/>
      <c r="EB82" s="390"/>
      <c r="EC82" s="390"/>
      <c r="ED82" s="390"/>
      <c r="EE82" s="390"/>
      <c r="EF82" s="390"/>
      <c r="EG82" s="390"/>
      <c r="EH82" s="390"/>
      <c r="EI82" s="390"/>
      <c r="EJ82" s="390"/>
      <c r="EK82" s="390"/>
      <c r="EL82" s="390"/>
      <c r="EM82" s="390"/>
      <c r="EN82" s="390"/>
      <c r="EO82" s="390"/>
      <c r="EP82" s="390"/>
      <c r="EQ82" s="390"/>
      <c r="ER82" s="390"/>
      <c r="ES82" s="390"/>
      <c r="ET82" s="390"/>
      <c r="EU82" s="390"/>
      <c r="EV82" s="390"/>
      <c r="EW82" s="390"/>
      <c r="EX82" s="390"/>
      <c r="EY82" s="390"/>
      <c r="EZ82" s="390"/>
      <c r="FA82" s="390"/>
      <c r="FB82" s="390"/>
      <c r="FC82" s="390"/>
      <c r="FD82" s="390"/>
      <c r="FE82" s="390"/>
      <c r="FF82" s="390"/>
      <c r="FG82" s="390"/>
      <c r="FH82" s="390"/>
      <c r="FI82" s="390"/>
      <c r="FJ82" s="390"/>
      <c r="FK82" s="390"/>
      <c r="FL82" s="390"/>
      <c r="FM82" s="390"/>
      <c r="FN82" s="390"/>
      <c r="FO82" s="390"/>
      <c r="FP82" s="390"/>
      <c r="FQ82" s="390"/>
      <c r="FR82" s="390"/>
      <c r="FS82" s="390"/>
      <c r="FT82" s="390"/>
      <c r="FU82" s="390"/>
      <c r="FV82" s="390"/>
      <c r="FW82" s="390"/>
      <c r="FX82" s="390"/>
      <c r="FY82" s="390"/>
      <c r="FZ82" s="390"/>
      <c r="GA82" s="390"/>
      <c r="GB82" s="390"/>
      <c r="GC82" s="390"/>
      <c r="GD82" s="390"/>
      <c r="GE82" s="390"/>
      <c r="GF82" s="390"/>
      <c r="GG82" s="390"/>
      <c r="GH82" s="390"/>
      <c r="GI82" s="390"/>
      <c r="GJ82" s="390"/>
      <c r="GK82" s="390"/>
      <c r="GL82" s="390"/>
      <c r="GM82" s="390"/>
      <c r="GN82" s="390"/>
      <c r="GO82" s="390"/>
      <c r="GP82" s="390"/>
      <c r="GQ82" s="390"/>
      <c r="GR82" s="390"/>
      <c r="GS82" s="390"/>
      <c r="GT82" s="390"/>
      <c r="GU82" s="390"/>
      <c r="GV82" s="390"/>
      <c r="GW82" s="390"/>
      <c r="GX82" s="390"/>
      <c r="GY82" s="390"/>
      <c r="GZ82" s="390"/>
      <c r="HA82" s="390"/>
      <c r="HB82" s="390"/>
      <c r="HC82" s="390"/>
      <c r="HD82" s="390"/>
      <c r="HE82" s="390"/>
      <c r="HF82" s="390"/>
      <c r="HG82" s="390"/>
      <c r="HH82" s="390"/>
      <c r="HI82" s="390"/>
      <c r="HJ82" s="390"/>
      <c r="HK82" s="390"/>
      <c r="HL82" s="390"/>
      <c r="HM82" s="390"/>
      <c r="HN82" s="390"/>
      <c r="HO82" s="390"/>
      <c r="HP82" s="390"/>
      <c r="HQ82" s="390"/>
      <c r="HR82" s="390"/>
      <c r="HS82" s="390"/>
      <c r="HT82" s="390"/>
      <c r="HU82" s="390"/>
      <c r="HV82" s="390"/>
      <c r="HW82" s="390"/>
      <c r="HX82" s="390"/>
      <c r="HY82" s="390"/>
      <c r="HZ82" s="390"/>
      <c r="IA82" s="390"/>
      <c r="IB82" s="390"/>
      <c r="IC82" s="390"/>
      <c r="ID82" s="390"/>
      <c r="IE82" s="390"/>
      <c r="IF82" s="390"/>
      <c r="IG82" s="390"/>
      <c r="IH82" s="390"/>
      <c r="II82" s="390"/>
      <c r="IJ82" s="390"/>
      <c r="IK82" s="390"/>
      <c r="IL82" s="390"/>
      <c r="IM82" s="390"/>
      <c r="IN82" s="390"/>
      <c r="IO82" s="390"/>
      <c r="IP82" s="390"/>
      <c r="IQ82" s="390"/>
      <c r="IR82" s="390"/>
      <c r="IS82" s="390"/>
      <c r="IT82" s="390"/>
      <c r="IU82" s="390"/>
      <c r="IV82" s="390"/>
      <c r="IW82" s="390"/>
      <c r="IX82" s="390"/>
      <c r="IY82" s="390"/>
      <c r="IZ82" s="390"/>
      <c r="JA82" s="390"/>
      <c r="JB82" s="390"/>
      <c r="JC82" s="390"/>
      <c r="JD82" s="390"/>
      <c r="JE82" s="390"/>
      <c r="JF82" s="390"/>
      <c r="JG82" s="390"/>
      <c r="JH82" s="390"/>
      <c r="JI82" s="390"/>
      <c r="JJ82" s="390"/>
      <c r="JK82" s="390"/>
      <c r="JL82" s="390"/>
      <c r="JM82" s="390"/>
      <c r="JN82" s="390"/>
      <c r="JO82" s="390"/>
      <c r="JP82" s="390"/>
      <c r="JQ82" s="390"/>
      <c r="JR82" s="390"/>
      <c r="JS82" s="390"/>
      <c r="JT82" s="390"/>
      <c r="JU82" s="390"/>
      <c r="JV82" s="390"/>
      <c r="JW82" s="390"/>
      <c r="JX82" s="390"/>
      <c r="JY82" s="390"/>
      <c r="JZ82" s="390"/>
      <c r="KA82" s="390"/>
      <c r="KB82" s="390"/>
      <c r="KC82" s="390"/>
      <c r="KD82" s="390"/>
      <c r="KE82" s="390"/>
      <c r="KF82" s="390"/>
      <c r="KG82" s="390"/>
      <c r="KH82" s="390"/>
      <c r="KI82" s="390"/>
      <c r="KJ82" s="390"/>
      <c r="KK82" s="390"/>
      <c r="KL82" s="390"/>
      <c r="KM82" s="390"/>
      <c r="KN82" s="390"/>
      <c r="KO82" s="390"/>
      <c r="KP82" s="390"/>
      <c r="KQ82" s="390"/>
      <c r="KR82" s="390"/>
      <c r="KS82" s="390"/>
      <c r="KT82" s="390"/>
      <c r="KU82" s="390"/>
      <c r="KV82" s="390"/>
      <c r="KW82" s="390"/>
      <c r="KX82" s="390"/>
      <c r="KY82" s="390"/>
      <c r="KZ82" s="390"/>
      <c r="LA82" s="390"/>
      <c r="LB82" s="390"/>
      <c r="LC82" s="390"/>
      <c r="LD82" s="390"/>
      <c r="LE82" s="390"/>
      <c r="LF82" s="390"/>
      <c r="LG82" s="390"/>
      <c r="LH82" s="390"/>
      <c r="LI82" s="390"/>
      <c r="LJ82" s="390"/>
      <c r="LK82" s="390"/>
      <c r="LL82" s="390"/>
      <c r="LM82" s="390"/>
      <c r="LN82" s="390"/>
      <c r="LO82" s="390"/>
      <c r="LP82" s="390"/>
      <c r="LQ82" s="390"/>
      <c r="LR82" s="390"/>
      <c r="LS82" s="390"/>
      <c r="LT82" s="390"/>
      <c r="LU82" s="390"/>
      <c r="LV82" s="390"/>
      <c r="LW82" s="390"/>
      <c r="LX82" s="390"/>
      <c r="LY82" s="390"/>
      <c r="LZ82" s="390"/>
      <c r="MA82" s="390"/>
      <c r="MB82" s="390"/>
      <c r="MC82" s="390"/>
      <c r="MD82" s="390"/>
      <c r="ME82" s="390"/>
      <c r="MF82" s="390"/>
      <c r="MG82" s="390"/>
      <c r="MH82" s="390"/>
      <c r="MI82" s="390"/>
      <c r="MJ82" s="390"/>
      <c r="MK82" s="390"/>
      <c r="ML82" s="390"/>
      <c r="MM82" s="390"/>
      <c r="MN82" s="390"/>
      <c r="MO82" s="390"/>
      <c r="MP82" s="390"/>
      <c r="MQ82" s="390"/>
      <c r="MR82" s="390"/>
      <c r="MS82" s="390"/>
      <c r="MT82" s="390"/>
      <c r="MU82" s="390"/>
      <c r="MV82" s="390"/>
      <c r="MW82" s="390"/>
      <c r="MX82" s="390"/>
      <c r="MY82" s="390"/>
      <c r="MZ82" s="390"/>
      <c r="NA82" s="390"/>
      <c r="NB82" s="390"/>
      <c r="NC82" s="390"/>
      <c r="ND82" s="390"/>
      <c r="NE82" s="390"/>
      <c r="NF82" s="390"/>
      <c r="NG82" s="390"/>
      <c r="NH82" s="390"/>
      <c r="NI82" s="390"/>
      <c r="NJ82" s="390"/>
      <c r="NK82" s="390"/>
      <c r="NL82" s="390"/>
      <c r="NM82" s="390"/>
      <c r="NN82" s="390"/>
      <c r="NO82" s="390"/>
      <c r="NP82" s="390"/>
      <c r="NQ82" s="390"/>
      <c r="NR82" s="390"/>
      <c r="NS82" s="390"/>
      <c r="NT82" s="390"/>
      <c r="NU82" s="390"/>
      <c r="NV82" s="390"/>
      <c r="NW82" s="390"/>
      <c r="NX82" s="390"/>
      <c r="NY82" s="390"/>
      <c r="NZ82" s="390"/>
      <c r="OA82" s="390"/>
      <c r="OB82" s="390"/>
      <c r="OC82" s="390"/>
      <c r="OD82" s="390"/>
      <c r="OE82" s="390"/>
      <c r="OF82" s="390"/>
      <c r="OG82" s="390"/>
      <c r="OH82" s="390"/>
      <c r="OI82" s="390"/>
      <c r="OJ82" s="390"/>
      <c r="OK82" s="390"/>
      <c r="OL82" s="390"/>
      <c r="OM82" s="390"/>
      <c r="ON82" s="390"/>
      <c r="OO82" s="390"/>
      <c r="OP82" s="390"/>
      <c r="OQ82" s="390"/>
      <c r="OR82" s="390"/>
      <c r="OS82" s="390"/>
      <c r="OT82" s="390"/>
      <c r="OU82" s="390"/>
      <c r="OV82" s="390"/>
      <c r="OW82" s="390"/>
      <c r="OX82" s="390"/>
      <c r="OY82" s="390"/>
      <c r="OZ82" s="390"/>
      <c r="PA82" s="390"/>
      <c r="PB82" s="390"/>
      <c r="PC82" s="390"/>
      <c r="PD82" s="390"/>
      <c r="PE82" s="390"/>
      <c r="PF82" s="390"/>
      <c r="PG82" s="390"/>
      <c r="PH82" s="390"/>
      <c r="PI82" s="390"/>
      <c r="PJ82" s="390"/>
      <c r="PK82" s="390"/>
      <c r="PL82" s="390"/>
      <c r="PM82" s="390"/>
      <c r="PN82" s="390"/>
      <c r="PO82" s="390"/>
      <c r="PP82" s="390"/>
      <c r="PQ82" s="390"/>
      <c r="PR82" s="390"/>
      <c r="PS82" s="390"/>
      <c r="PT82" s="390"/>
      <c r="PU82" s="390"/>
      <c r="PV82" s="390"/>
      <c r="PW82" s="390"/>
      <c r="PX82" s="390"/>
      <c r="PY82" s="390"/>
      <c r="PZ82" s="390"/>
      <c r="QA82" s="390"/>
      <c r="QB82" s="390"/>
      <c r="QC82" s="390"/>
      <c r="QD82" s="390"/>
      <c r="QE82" s="390"/>
      <c r="QF82" s="390"/>
      <c r="QG82" s="390"/>
      <c r="QH82" s="390"/>
      <c r="QI82" s="390"/>
      <c r="QJ82" s="390"/>
      <c r="QK82" s="390"/>
      <c r="QL82" s="390"/>
      <c r="QM82" s="390"/>
      <c r="QN82" s="390"/>
      <c r="QO82" s="390"/>
      <c r="QP82" s="390"/>
      <c r="QQ82" s="390"/>
      <c r="QR82" s="390"/>
      <c r="QS82" s="390"/>
      <c r="QT82" s="390"/>
      <c r="QU82" s="390"/>
      <c r="QV82" s="390"/>
      <c r="QW82" s="390"/>
      <c r="QX82" s="390"/>
      <c r="QY82" s="390"/>
      <c r="QZ82" s="390"/>
      <c r="RA82" s="390"/>
      <c r="RB82" s="390"/>
      <c r="RC82" s="390"/>
      <c r="RD82" s="390"/>
      <c r="RE82" s="390"/>
      <c r="RF82" s="390"/>
      <c r="RG82" s="390"/>
      <c r="RH82" s="390"/>
      <c r="RI82" s="390"/>
      <c r="RJ82" s="390"/>
      <c r="RK82" s="390"/>
      <c r="RL82" s="390"/>
      <c r="RM82" s="390"/>
      <c r="RN82" s="390"/>
      <c r="RO82" s="390"/>
      <c r="RP82" s="390"/>
      <c r="RQ82" s="390"/>
      <c r="RR82" s="390"/>
      <c r="RS82" s="390"/>
      <c r="RT82" s="390"/>
      <c r="RU82" s="390"/>
      <c r="RV82" s="390"/>
      <c r="RW82" s="390"/>
      <c r="RX82" s="390"/>
      <c r="RY82" s="390"/>
      <c r="RZ82" s="390"/>
      <c r="SA82" s="390"/>
      <c r="SB82" s="390"/>
      <c r="SC82" s="390"/>
      <c r="SD82" s="390"/>
      <c r="SE82" s="390"/>
      <c r="SF82" s="390"/>
      <c r="SG82" s="390"/>
      <c r="SH82" s="390"/>
      <c r="SI82" s="390"/>
      <c r="SJ82" s="390"/>
      <c r="SK82" s="390"/>
      <c r="SL82" s="390"/>
      <c r="SM82" s="390"/>
      <c r="SN82" s="390"/>
      <c r="SO82" s="390"/>
      <c r="SP82" s="390"/>
      <c r="SQ82" s="390"/>
      <c r="SR82" s="390"/>
      <c r="SS82" s="390"/>
      <c r="ST82" s="390"/>
      <c r="SU82" s="390"/>
      <c r="SV82" s="390"/>
      <c r="SW82" s="390"/>
      <c r="SX82" s="390"/>
      <c r="SY82" s="390"/>
      <c r="SZ82" s="390"/>
      <c r="TA82" s="390"/>
      <c r="TB82" s="390"/>
      <c r="TC82" s="390"/>
      <c r="TD82" s="390"/>
      <c r="TE82" s="390"/>
      <c r="TF82" s="390"/>
      <c r="TG82" s="390"/>
      <c r="TH82" s="390"/>
      <c r="TI82" s="390"/>
      <c r="TJ82" s="390"/>
      <c r="TK82" s="390"/>
      <c r="TL82" s="390"/>
      <c r="TM82" s="390"/>
      <c r="TN82" s="390"/>
      <c r="TO82" s="390"/>
      <c r="TP82" s="390"/>
      <c r="TQ82" s="390"/>
      <c r="TR82" s="390"/>
      <c r="TS82" s="390"/>
      <c r="TT82" s="390"/>
      <c r="TU82" s="390"/>
      <c r="TV82" s="390"/>
      <c r="TW82" s="390"/>
      <c r="TX82" s="390"/>
      <c r="TY82" s="390"/>
      <c r="TZ82" s="390"/>
      <c r="UA82" s="390"/>
      <c r="UB82" s="390"/>
      <c r="UC82" s="390"/>
      <c r="UD82" s="390"/>
      <c r="UE82" s="390"/>
      <c r="UF82" s="390"/>
      <c r="UG82" s="390"/>
      <c r="UH82" s="390"/>
      <c r="UI82" s="390"/>
      <c r="UJ82" s="390"/>
      <c r="UK82" s="390"/>
      <c r="UL82" s="390"/>
      <c r="UM82" s="390"/>
      <c r="UN82" s="390"/>
      <c r="UO82" s="390"/>
      <c r="UP82" s="390"/>
      <c r="UQ82" s="390"/>
      <c r="UR82" s="390"/>
      <c r="US82" s="390"/>
      <c r="UT82" s="390"/>
      <c r="UU82" s="390"/>
      <c r="UV82" s="390"/>
      <c r="UW82" s="390"/>
      <c r="UX82" s="390"/>
      <c r="UY82" s="390"/>
      <c r="UZ82" s="390"/>
      <c r="VA82" s="390"/>
      <c r="VB82" s="390"/>
      <c r="VC82" s="390"/>
      <c r="VD82" s="390"/>
      <c r="VE82" s="390"/>
      <c r="VF82" s="390"/>
      <c r="VG82" s="390"/>
      <c r="VH82" s="390"/>
      <c r="VI82" s="390"/>
      <c r="VJ82" s="390"/>
      <c r="VK82" s="390"/>
      <c r="VL82" s="390"/>
      <c r="VM82" s="390"/>
      <c r="VN82" s="390"/>
      <c r="VO82" s="390"/>
      <c r="VP82" s="390"/>
      <c r="VQ82" s="390"/>
      <c r="VR82" s="390"/>
      <c r="VS82" s="390"/>
      <c r="VT82" s="390"/>
      <c r="VU82" s="390"/>
      <c r="VV82" s="390"/>
      <c r="VW82" s="390"/>
      <c r="VX82" s="390"/>
      <c r="VY82" s="390"/>
      <c r="VZ82" s="390"/>
      <c r="WA82" s="390"/>
      <c r="WB82" s="390"/>
      <c r="WC82" s="390"/>
      <c r="WD82" s="390"/>
      <c r="WE82" s="390"/>
      <c r="WF82" s="390"/>
      <c r="WG82" s="390"/>
      <c r="WH82" s="390"/>
      <c r="WI82" s="390"/>
      <c r="WJ82" s="390"/>
      <c r="WK82" s="390"/>
      <c r="WL82" s="390"/>
      <c r="WM82" s="390"/>
      <c r="WN82" s="390"/>
      <c r="WO82" s="390"/>
      <c r="WP82" s="390"/>
      <c r="WQ82" s="390"/>
      <c r="WR82" s="390"/>
      <c r="WS82" s="390"/>
      <c r="WT82" s="390"/>
      <c r="WU82" s="390"/>
      <c r="WV82" s="390"/>
      <c r="WW82" s="390"/>
      <c r="WX82" s="390"/>
      <c r="WY82" s="390"/>
      <c r="WZ82" s="390"/>
      <c r="XA82" s="390"/>
      <c r="XB82" s="390"/>
      <c r="XC82" s="390"/>
      <c r="XD82" s="390"/>
      <c r="XE82" s="390"/>
      <c r="XF82" s="390"/>
      <c r="XG82" s="581"/>
    </row>
    <row r="83" spans="1:631" s="583" customFormat="1">
      <c r="A83" s="581"/>
      <c r="B83" s="526"/>
      <c r="C83" s="828" t="s">
        <v>500</v>
      </c>
      <c r="D83" s="824">
        <v>5</v>
      </c>
      <c r="E83" s="329">
        <f t="shared" si="19"/>
        <v>4.7047604133379183E-2</v>
      </c>
      <c r="F83" s="825" t="s">
        <v>476</v>
      </c>
      <c r="G83" s="640">
        <v>100</v>
      </c>
      <c r="H83" s="830">
        <v>300</v>
      </c>
      <c r="I83" s="827">
        <v>55</v>
      </c>
      <c r="J83" s="827">
        <v>55</v>
      </c>
      <c r="K83" s="393">
        <f t="shared" si="24"/>
        <v>0</v>
      </c>
      <c r="L83" s="394">
        <f t="shared" si="20"/>
        <v>30000</v>
      </c>
      <c r="M83" s="853">
        <v>707.01332402600076</v>
      </c>
      <c r="N83" s="393">
        <v>1100</v>
      </c>
      <c r="O83" s="395">
        <f t="shared" si="25"/>
        <v>6600</v>
      </c>
      <c r="P83" s="395">
        <f t="shared" si="21"/>
        <v>0</v>
      </c>
      <c r="Q83" s="395">
        <f t="shared" si="26"/>
        <v>5500</v>
      </c>
      <c r="R83" s="395"/>
      <c r="S83" s="396">
        <f t="shared" si="27"/>
        <v>7307.0133240260011</v>
      </c>
      <c r="T83" s="395">
        <f t="shared" si="28"/>
        <v>6207.0133240260011</v>
      </c>
      <c r="U83" s="827">
        <v>0</v>
      </c>
      <c r="V83" s="396">
        <f t="shared" si="29"/>
        <v>6778.3054953859</v>
      </c>
      <c r="W83" s="395">
        <f t="shared" si="30"/>
        <v>5757.897332120594</v>
      </c>
      <c r="X83" s="395">
        <f t="shared" si="31"/>
        <v>0</v>
      </c>
      <c r="Y83" s="397">
        <f t="shared" si="22"/>
        <v>0.35579363054348911</v>
      </c>
      <c r="Z83" s="396">
        <f t="shared" si="23"/>
        <v>10673.808916304673</v>
      </c>
      <c r="AA83" s="398">
        <f t="shared" si="15"/>
        <v>1.5747016601081942</v>
      </c>
      <c r="AB83" s="399">
        <f t="shared" si="16"/>
        <v>2.0391453912240811</v>
      </c>
      <c r="AC83" s="398">
        <v>1.4177228547782732</v>
      </c>
      <c r="AD83" s="398">
        <v>1.5594951402561006</v>
      </c>
      <c r="AE83" s="390"/>
      <c r="AF83" s="390"/>
      <c r="AG83" s="390"/>
      <c r="AH83" s="390"/>
      <c r="AI83" s="390"/>
      <c r="AJ83" s="390"/>
      <c r="AK83" s="390"/>
      <c r="AL83" s="390"/>
      <c r="AM83" s="390"/>
      <c r="AN83" s="390"/>
      <c r="AO83" s="390"/>
      <c r="AP83" s="390"/>
      <c r="AQ83" s="390"/>
      <c r="AR83" s="390"/>
      <c r="AS83" s="390"/>
      <c r="AT83" s="390"/>
      <c r="AU83" s="390"/>
      <c r="AV83" s="390"/>
      <c r="AW83" s="390"/>
      <c r="AX83" s="390"/>
      <c r="AY83" s="390"/>
      <c r="AZ83" s="390"/>
      <c r="BA83" s="390"/>
      <c r="BB83" s="390"/>
      <c r="BC83" s="390"/>
      <c r="BD83" s="390"/>
      <c r="BE83" s="390"/>
      <c r="BF83" s="390"/>
      <c r="BG83" s="390"/>
      <c r="BH83" s="390"/>
      <c r="BI83" s="390"/>
      <c r="BJ83" s="390"/>
      <c r="BK83" s="390"/>
      <c r="BL83" s="390"/>
      <c r="BM83" s="390"/>
      <c r="BN83" s="390"/>
      <c r="BO83" s="390"/>
      <c r="BP83" s="390"/>
      <c r="BQ83" s="390"/>
      <c r="BR83" s="390"/>
      <c r="BS83" s="390"/>
      <c r="BT83" s="390"/>
      <c r="BU83" s="390"/>
      <c r="BV83" s="390"/>
      <c r="BW83" s="390"/>
      <c r="BX83" s="390"/>
      <c r="BY83" s="390"/>
      <c r="BZ83" s="390"/>
      <c r="CA83" s="390"/>
      <c r="CB83" s="390"/>
      <c r="CC83" s="390"/>
      <c r="CD83" s="390"/>
      <c r="CE83" s="390"/>
      <c r="CF83" s="390"/>
      <c r="CG83" s="390"/>
      <c r="CH83" s="390"/>
      <c r="CI83" s="390"/>
      <c r="CJ83" s="390"/>
      <c r="CK83" s="390"/>
      <c r="CL83" s="390"/>
      <c r="CM83" s="390"/>
      <c r="CN83" s="390"/>
      <c r="CO83" s="390"/>
      <c r="CP83" s="390"/>
      <c r="CQ83" s="390"/>
      <c r="CR83" s="390"/>
      <c r="CS83" s="390"/>
      <c r="CT83" s="390"/>
      <c r="CU83" s="390"/>
      <c r="CV83" s="390"/>
      <c r="CW83" s="390"/>
      <c r="CX83" s="390"/>
      <c r="CY83" s="390"/>
      <c r="CZ83" s="390"/>
      <c r="DA83" s="390"/>
      <c r="DB83" s="390"/>
      <c r="DC83" s="390"/>
      <c r="DD83" s="390"/>
      <c r="DE83" s="390"/>
      <c r="DF83" s="390"/>
      <c r="DG83" s="390"/>
      <c r="DH83" s="390"/>
      <c r="DI83" s="390"/>
      <c r="DJ83" s="390"/>
      <c r="DK83" s="390"/>
      <c r="DL83" s="390"/>
      <c r="DM83" s="390"/>
      <c r="DN83" s="390"/>
      <c r="DO83" s="390"/>
      <c r="DP83" s="390"/>
      <c r="DQ83" s="390"/>
      <c r="DR83" s="390"/>
      <c r="DS83" s="390"/>
      <c r="DT83" s="390"/>
      <c r="DU83" s="390"/>
      <c r="DV83" s="390"/>
      <c r="DW83" s="390"/>
      <c r="DX83" s="390"/>
      <c r="DY83" s="390"/>
      <c r="DZ83" s="390"/>
      <c r="EA83" s="390"/>
      <c r="EB83" s="390"/>
      <c r="EC83" s="390"/>
      <c r="ED83" s="390"/>
      <c r="EE83" s="390"/>
      <c r="EF83" s="390"/>
      <c r="EG83" s="390"/>
      <c r="EH83" s="390"/>
      <c r="EI83" s="390"/>
      <c r="EJ83" s="390"/>
      <c r="EK83" s="390"/>
      <c r="EL83" s="390"/>
      <c r="EM83" s="390"/>
      <c r="EN83" s="390"/>
      <c r="EO83" s="390"/>
      <c r="EP83" s="390"/>
      <c r="EQ83" s="390"/>
      <c r="ER83" s="390"/>
      <c r="ES83" s="390"/>
      <c r="ET83" s="390"/>
      <c r="EU83" s="390"/>
      <c r="EV83" s="390"/>
      <c r="EW83" s="390"/>
      <c r="EX83" s="390"/>
      <c r="EY83" s="390"/>
      <c r="EZ83" s="390"/>
      <c r="FA83" s="390"/>
      <c r="FB83" s="390"/>
      <c r="FC83" s="390"/>
      <c r="FD83" s="390"/>
      <c r="FE83" s="390"/>
      <c r="FF83" s="390"/>
      <c r="FG83" s="390"/>
      <c r="FH83" s="390"/>
      <c r="FI83" s="390"/>
      <c r="FJ83" s="390"/>
      <c r="FK83" s="390"/>
      <c r="FL83" s="390"/>
      <c r="FM83" s="390"/>
      <c r="FN83" s="390"/>
      <c r="FO83" s="390"/>
      <c r="FP83" s="390"/>
      <c r="FQ83" s="390"/>
      <c r="FR83" s="390"/>
      <c r="FS83" s="390"/>
      <c r="FT83" s="390"/>
      <c r="FU83" s="390"/>
      <c r="FV83" s="390"/>
      <c r="FW83" s="390"/>
      <c r="FX83" s="390"/>
      <c r="FY83" s="390"/>
      <c r="FZ83" s="390"/>
      <c r="GA83" s="390"/>
      <c r="GB83" s="390"/>
      <c r="GC83" s="390"/>
      <c r="GD83" s="390"/>
      <c r="GE83" s="390"/>
      <c r="GF83" s="390"/>
      <c r="GG83" s="390"/>
      <c r="GH83" s="390"/>
      <c r="GI83" s="390"/>
      <c r="GJ83" s="390"/>
      <c r="GK83" s="390"/>
      <c r="GL83" s="390"/>
      <c r="GM83" s="390"/>
      <c r="GN83" s="390"/>
      <c r="GO83" s="390"/>
      <c r="GP83" s="390"/>
      <c r="GQ83" s="390"/>
      <c r="GR83" s="390"/>
      <c r="GS83" s="390"/>
      <c r="GT83" s="390"/>
      <c r="GU83" s="390"/>
      <c r="GV83" s="390"/>
      <c r="GW83" s="390"/>
      <c r="GX83" s="390"/>
      <c r="GY83" s="390"/>
      <c r="GZ83" s="390"/>
      <c r="HA83" s="390"/>
      <c r="HB83" s="390"/>
      <c r="HC83" s="390"/>
      <c r="HD83" s="390"/>
      <c r="HE83" s="390"/>
      <c r="HF83" s="390"/>
      <c r="HG83" s="390"/>
      <c r="HH83" s="390"/>
      <c r="HI83" s="390"/>
      <c r="HJ83" s="390"/>
      <c r="HK83" s="390"/>
      <c r="HL83" s="390"/>
      <c r="HM83" s="390"/>
      <c r="HN83" s="390"/>
      <c r="HO83" s="390"/>
      <c r="HP83" s="390"/>
      <c r="HQ83" s="390"/>
      <c r="HR83" s="390"/>
      <c r="HS83" s="390"/>
      <c r="HT83" s="390"/>
      <c r="HU83" s="390"/>
      <c r="HV83" s="390"/>
      <c r="HW83" s="390"/>
      <c r="HX83" s="390"/>
      <c r="HY83" s="390"/>
      <c r="HZ83" s="390"/>
      <c r="IA83" s="390"/>
      <c r="IB83" s="390"/>
      <c r="IC83" s="390"/>
      <c r="ID83" s="390"/>
      <c r="IE83" s="390"/>
      <c r="IF83" s="390"/>
      <c r="IG83" s="390"/>
      <c r="IH83" s="390"/>
      <c r="II83" s="390"/>
      <c r="IJ83" s="390"/>
      <c r="IK83" s="390"/>
      <c r="IL83" s="390"/>
      <c r="IM83" s="390"/>
      <c r="IN83" s="390"/>
      <c r="IO83" s="390"/>
      <c r="IP83" s="390"/>
      <c r="IQ83" s="390"/>
      <c r="IR83" s="390"/>
      <c r="IS83" s="390"/>
      <c r="IT83" s="390"/>
      <c r="IU83" s="390"/>
      <c r="IV83" s="390"/>
      <c r="IW83" s="390"/>
      <c r="IX83" s="390"/>
      <c r="IY83" s="390"/>
      <c r="IZ83" s="390"/>
      <c r="JA83" s="390"/>
      <c r="JB83" s="390"/>
      <c r="JC83" s="390"/>
      <c r="JD83" s="390"/>
      <c r="JE83" s="390"/>
      <c r="JF83" s="390"/>
      <c r="JG83" s="390"/>
      <c r="JH83" s="390"/>
      <c r="JI83" s="390"/>
      <c r="JJ83" s="390"/>
      <c r="JK83" s="390"/>
      <c r="JL83" s="390"/>
      <c r="JM83" s="390"/>
      <c r="JN83" s="390"/>
      <c r="JO83" s="390"/>
      <c r="JP83" s="390"/>
      <c r="JQ83" s="390"/>
      <c r="JR83" s="390"/>
      <c r="JS83" s="390"/>
      <c r="JT83" s="390"/>
      <c r="JU83" s="390"/>
      <c r="JV83" s="390"/>
      <c r="JW83" s="390"/>
      <c r="JX83" s="390"/>
      <c r="JY83" s="390"/>
      <c r="JZ83" s="390"/>
      <c r="KA83" s="390"/>
      <c r="KB83" s="390"/>
      <c r="KC83" s="390"/>
      <c r="KD83" s="390"/>
      <c r="KE83" s="390"/>
      <c r="KF83" s="390"/>
      <c r="KG83" s="390"/>
      <c r="KH83" s="390"/>
      <c r="KI83" s="390"/>
      <c r="KJ83" s="390"/>
      <c r="KK83" s="390"/>
      <c r="KL83" s="390"/>
      <c r="KM83" s="390"/>
      <c r="KN83" s="390"/>
      <c r="KO83" s="390"/>
      <c r="KP83" s="390"/>
      <c r="KQ83" s="390"/>
      <c r="KR83" s="390"/>
      <c r="KS83" s="390"/>
      <c r="KT83" s="390"/>
      <c r="KU83" s="390"/>
      <c r="KV83" s="390"/>
      <c r="KW83" s="390"/>
      <c r="KX83" s="390"/>
      <c r="KY83" s="390"/>
      <c r="KZ83" s="390"/>
      <c r="LA83" s="390"/>
      <c r="LB83" s="390"/>
      <c r="LC83" s="390"/>
      <c r="LD83" s="390"/>
      <c r="LE83" s="390"/>
      <c r="LF83" s="390"/>
      <c r="LG83" s="390"/>
      <c r="LH83" s="390"/>
      <c r="LI83" s="390"/>
      <c r="LJ83" s="390"/>
      <c r="LK83" s="390"/>
      <c r="LL83" s="390"/>
      <c r="LM83" s="390"/>
      <c r="LN83" s="390"/>
      <c r="LO83" s="390"/>
      <c r="LP83" s="390"/>
      <c r="LQ83" s="390"/>
      <c r="LR83" s="390"/>
      <c r="LS83" s="390"/>
      <c r="LT83" s="390"/>
      <c r="LU83" s="390"/>
      <c r="LV83" s="390"/>
      <c r="LW83" s="390"/>
      <c r="LX83" s="390"/>
      <c r="LY83" s="390"/>
      <c r="LZ83" s="390"/>
      <c r="MA83" s="390"/>
      <c r="MB83" s="390"/>
      <c r="MC83" s="390"/>
      <c r="MD83" s="390"/>
      <c r="ME83" s="390"/>
      <c r="MF83" s="390"/>
      <c r="MG83" s="390"/>
      <c r="MH83" s="390"/>
      <c r="MI83" s="390"/>
      <c r="MJ83" s="390"/>
      <c r="MK83" s="390"/>
      <c r="ML83" s="390"/>
      <c r="MM83" s="390"/>
      <c r="MN83" s="390"/>
      <c r="MO83" s="390"/>
      <c r="MP83" s="390"/>
      <c r="MQ83" s="390"/>
      <c r="MR83" s="390"/>
      <c r="MS83" s="390"/>
      <c r="MT83" s="390"/>
      <c r="MU83" s="390"/>
      <c r="MV83" s="390"/>
      <c r="MW83" s="390"/>
      <c r="MX83" s="390"/>
      <c r="MY83" s="390"/>
      <c r="MZ83" s="390"/>
      <c r="NA83" s="390"/>
      <c r="NB83" s="390"/>
      <c r="NC83" s="390"/>
      <c r="ND83" s="390"/>
      <c r="NE83" s="390"/>
      <c r="NF83" s="390"/>
      <c r="NG83" s="390"/>
      <c r="NH83" s="390"/>
      <c r="NI83" s="390"/>
      <c r="NJ83" s="390"/>
      <c r="NK83" s="390"/>
      <c r="NL83" s="390"/>
      <c r="NM83" s="390"/>
      <c r="NN83" s="390"/>
      <c r="NO83" s="390"/>
      <c r="NP83" s="390"/>
      <c r="NQ83" s="390"/>
      <c r="NR83" s="390"/>
      <c r="NS83" s="390"/>
      <c r="NT83" s="390"/>
      <c r="NU83" s="390"/>
      <c r="NV83" s="390"/>
      <c r="NW83" s="390"/>
      <c r="NX83" s="390"/>
      <c r="NY83" s="390"/>
      <c r="NZ83" s="390"/>
      <c r="OA83" s="390"/>
      <c r="OB83" s="390"/>
      <c r="OC83" s="390"/>
      <c r="OD83" s="390"/>
      <c r="OE83" s="390"/>
      <c r="OF83" s="390"/>
      <c r="OG83" s="390"/>
      <c r="OH83" s="390"/>
      <c r="OI83" s="390"/>
      <c r="OJ83" s="390"/>
      <c r="OK83" s="390"/>
      <c r="OL83" s="390"/>
      <c r="OM83" s="390"/>
      <c r="ON83" s="390"/>
      <c r="OO83" s="390"/>
      <c r="OP83" s="390"/>
      <c r="OQ83" s="390"/>
      <c r="OR83" s="390"/>
      <c r="OS83" s="390"/>
      <c r="OT83" s="390"/>
      <c r="OU83" s="390"/>
      <c r="OV83" s="390"/>
      <c r="OW83" s="390"/>
      <c r="OX83" s="390"/>
      <c r="OY83" s="390"/>
      <c r="OZ83" s="390"/>
      <c r="PA83" s="390"/>
      <c r="PB83" s="390"/>
      <c r="PC83" s="390"/>
      <c r="PD83" s="390"/>
      <c r="PE83" s="390"/>
      <c r="PF83" s="390"/>
      <c r="PG83" s="390"/>
      <c r="PH83" s="390"/>
      <c r="PI83" s="390"/>
      <c r="PJ83" s="390"/>
      <c r="PK83" s="390"/>
      <c r="PL83" s="390"/>
      <c r="PM83" s="390"/>
      <c r="PN83" s="390"/>
      <c r="PO83" s="390"/>
      <c r="PP83" s="390"/>
      <c r="PQ83" s="390"/>
      <c r="PR83" s="390"/>
      <c r="PS83" s="390"/>
      <c r="PT83" s="390"/>
      <c r="PU83" s="390"/>
      <c r="PV83" s="390"/>
      <c r="PW83" s="390"/>
      <c r="PX83" s="390"/>
      <c r="PY83" s="390"/>
      <c r="PZ83" s="390"/>
      <c r="QA83" s="390"/>
      <c r="QB83" s="390"/>
      <c r="QC83" s="390"/>
      <c r="QD83" s="390"/>
      <c r="QE83" s="390"/>
      <c r="QF83" s="390"/>
      <c r="QG83" s="390"/>
      <c r="QH83" s="390"/>
      <c r="QI83" s="390"/>
      <c r="QJ83" s="390"/>
      <c r="QK83" s="390"/>
      <c r="QL83" s="390"/>
      <c r="QM83" s="390"/>
      <c r="QN83" s="390"/>
      <c r="QO83" s="390"/>
      <c r="QP83" s="390"/>
      <c r="QQ83" s="390"/>
      <c r="QR83" s="390"/>
      <c r="QS83" s="390"/>
      <c r="QT83" s="390"/>
      <c r="QU83" s="390"/>
      <c r="QV83" s="390"/>
      <c r="QW83" s="390"/>
      <c r="QX83" s="390"/>
      <c r="QY83" s="390"/>
      <c r="QZ83" s="390"/>
      <c r="RA83" s="390"/>
      <c r="RB83" s="390"/>
      <c r="RC83" s="390"/>
      <c r="RD83" s="390"/>
      <c r="RE83" s="390"/>
      <c r="RF83" s="390"/>
      <c r="RG83" s="390"/>
      <c r="RH83" s="390"/>
      <c r="RI83" s="390"/>
      <c r="RJ83" s="390"/>
      <c r="RK83" s="390"/>
      <c r="RL83" s="390"/>
      <c r="RM83" s="390"/>
      <c r="RN83" s="390"/>
      <c r="RO83" s="390"/>
      <c r="RP83" s="390"/>
      <c r="RQ83" s="390"/>
      <c r="RR83" s="390"/>
      <c r="RS83" s="390"/>
      <c r="RT83" s="390"/>
      <c r="RU83" s="390"/>
      <c r="RV83" s="390"/>
      <c r="RW83" s="390"/>
      <c r="RX83" s="390"/>
      <c r="RY83" s="390"/>
      <c r="RZ83" s="390"/>
      <c r="SA83" s="390"/>
      <c r="SB83" s="390"/>
      <c r="SC83" s="390"/>
      <c r="SD83" s="390"/>
      <c r="SE83" s="390"/>
      <c r="SF83" s="390"/>
      <c r="SG83" s="390"/>
      <c r="SH83" s="390"/>
      <c r="SI83" s="390"/>
      <c r="SJ83" s="390"/>
      <c r="SK83" s="390"/>
      <c r="SL83" s="390"/>
      <c r="SM83" s="390"/>
      <c r="SN83" s="390"/>
      <c r="SO83" s="390"/>
      <c r="SP83" s="390"/>
      <c r="SQ83" s="390"/>
      <c r="SR83" s="390"/>
      <c r="SS83" s="390"/>
      <c r="ST83" s="390"/>
      <c r="SU83" s="390"/>
      <c r="SV83" s="390"/>
      <c r="SW83" s="390"/>
      <c r="SX83" s="390"/>
      <c r="SY83" s="390"/>
      <c r="SZ83" s="390"/>
      <c r="TA83" s="390"/>
      <c r="TB83" s="390"/>
      <c r="TC83" s="390"/>
      <c r="TD83" s="390"/>
      <c r="TE83" s="390"/>
      <c r="TF83" s="390"/>
      <c r="TG83" s="390"/>
      <c r="TH83" s="390"/>
      <c r="TI83" s="390"/>
      <c r="TJ83" s="390"/>
      <c r="TK83" s="390"/>
      <c r="TL83" s="390"/>
      <c r="TM83" s="390"/>
      <c r="TN83" s="390"/>
      <c r="TO83" s="390"/>
      <c r="TP83" s="390"/>
      <c r="TQ83" s="390"/>
      <c r="TR83" s="390"/>
      <c r="TS83" s="390"/>
      <c r="TT83" s="390"/>
      <c r="TU83" s="390"/>
      <c r="TV83" s="390"/>
      <c r="TW83" s="390"/>
      <c r="TX83" s="390"/>
      <c r="TY83" s="390"/>
      <c r="TZ83" s="390"/>
      <c r="UA83" s="390"/>
      <c r="UB83" s="390"/>
      <c r="UC83" s="390"/>
      <c r="UD83" s="390"/>
      <c r="UE83" s="390"/>
      <c r="UF83" s="390"/>
      <c r="UG83" s="390"/>
      <c r="UH83" s="390"/>
      <c r="UI83" s="390"/>
      <c r="UJ83" s="390"/>
      <c r="UK83" s="390"/>
      <c r="UL83" s="390"/>
      <c r="UM83" s="390"/>
      <c r="UN83" s="390"/>
      <c r="UO83" s="390"/>
      <c r="UP83" s="390"/>
      <c r="UQ83" s="390"/>
      <c r="UR83" s="390"/>
      <c r="US83" s="390"/>
      <c r="UT83" s="390"/>
      <c r="UU83" s="390"/>
      <c r="UV83" s="390"/>
      <c r="UW83" s="390"/>
      <c r="UX83" s="390"/>
      <c r="UY83" s="390"/>
      <c r="UZ83" s="390"/>
      <c r="VA83" s="390"/>
      <c r="VB83" s="390"/>
      <c r="VC83" s="390"/>
      <c r="VD83" s="390"/>
      <c r="VE83" s="390"/>
      <c r="VF83" s="390"/>
      <c r="VG83" s="390"/>
      <c r="VH83" s="390"/>
      <c r="VI83" s="390"/>
      <c r="VJ83" s="390"/>
      <c r="VK83" s="390"/>
      <c r="VL83" s="390"/>
      <c r="VM83" s="390"/>
      <c r="VN83" s="390"/>
      <c r="VO83" s="390"/>
      <c r="VP83" s="390"/>
      <c r="VQ83" s="390"/>
      <c r="VR83" s="390"/>
      <c r="VS83" s="390"/>
      <c r="VT83" s="390"/>
      <c r="VU83" s="390"/>
      <c r="VV83" s="390"/>
      <c r="VW83" s="390"/>
      <c r="VX83" s="390"/>
      <c r="VY83" s="390"/>
      <c r="VZ83" s="390"/>
      <c r="WA83" s="390"/>
      <c r="WB83" s="390"/>
      <c r="WC83" s="390"/>
      <c r="WD83" s="390"/>
      <c r="WE83" s="390"/>
      <c r="WF83" s="390"/>
      <c r="WG83" s="390"/>
      <c r="WH83" s="390"/>
      <c r="WI83" s="390"/>
      <c r="WJ83" s="390"/>
      <c r="WK83" s="390"/>
      <c r="WL83" s="390"/>
      <c r="WM83" s="390"/>
      <c r="WN83" s="390"/>
      <c r="WO83" s="390"/>
      <c r="WP83" s="390"/>
      <c r="WQ83" s="390"/>
      <c r="WR83" s="390"/>
      <c r="WS83" s="390"/>
      <c r="WT83" s="390"/>
      <c r="WU83" s="390"/>
      <c r="WV83" s="390"/>
      <c r="WW83" s="390"/>
      <c r="WX83" s="390"/>
      <c r="WY83" s="390"/>
      <c r="WZ83" s="390"/>
      <c r="XA83" s="390"/>
      <c r="XB83" s="390"/>
      <c r="XC83" s="390"/>
      <c r="XD83" s="390"/>
      <c r="XE83" s="390"/>
      <c r="XF83" s="390"/>
      <c r="XG83" s="581"/>
    </row>
    <row r="84" spans="1:631" s="583" customFormat="1">
      <c r="A84" s="581"/>
      <c r="B84" s="526"/>
      <c r="C84" s="828" t="s">
        <v>501</v>
      </c>
      <c r="D84" s="824">
        <v>5</v>
      </c>
      <c r="E84" s="329">
        <f t="shared" si="19"/>
        <v>0.14114281240013754</v>
      </c>
      <c r="F84" s="825" t="s">
        <v>476</v>
      </c>
      <c r="G84" s="640">
        <v>300</v>
      </c>
      <c r="H84" s="830">
        <v>300</v>
      </c>
      <c r="I84" s="827">
        <v>55</v>
      </c>
      <c r="J84" s="827">
        <v>55</v>
      </c>
      <c r="K84" s="393">
        <f t="shared" si="24"/>
        <v>0</v>
      </c>
      <c r="L84" s="394">
        <f t="shared" si="20"/>
        <v>90000</v>
      </c>
      <c r="M84" s="853">
        <v>2121.0399720780024</v>
      </c>
      <c r="N84" s="393">
        <v>3300</v>
      </c>
      <c r="O84" s="395">
        <f t="shared" si="25"/>
        <v>19800</v>
      </c>
      <c r="P84" s="395">
        <f t="shared" si="21"/>
        <v>0</v>
      </c>
      <c r="Q84" s="395">
        <f t="shared" si="26"/>
        <v>16500</v>
      </c>
      <c r="R84" s="395"/>
      <c r="S84" s="396">
        <f t="shared" si="27"/>
        <v>21921.039972078004</v>
      </c>
      <c r="T84" s="395">
        <f t="shared" si="28"/>
        <v>18621.039972078004</v>
      </c>
      <c r="U84" s="827">
        <v>0</v>
      </c>
      <c r="V84" s="396">
        <f t="shared" si="29"/>
        <v>20334.916486157701</v>
      </c>
      <c r="W84" s="395">
        <f t="shared" si="30"/>
        <v>17273.691996361784</v>
      </c>
      <c r="X84" s="395">
        <f t="shared" si="31"/>
        <v>0</v>
      </c>
      <c r="Y84" s="397">
        <f t="shared" si="22"/>
        <v>0.35579363054348911</v>
      </c>
      <c r="Z84" s="396">
        <f t="shared" si="23"/>
        <v>32021.426748914022</v>
      </c>
      <c r="AA84" s="398">
        <f t="shared" si="15"/>
        <v>1.5747016601081945</v>
      </c>
      <c r="AB84" s="399">
        <f t="shared" si="16"/>
        <v>2.0391453912240811</v>
      </c>
      <c r="AC84" s="398">
        <v>1.4177228547782732</v>
      </c>
      <c r="AD84" s="398">
        <v>1.5594951402561004</v>
      </c>
      <c r="AE84" s="390"/>
      <c r="AF84" s="390"/>
      <c r="AG84" s="390"/>
      <c r="AH84" s="390"/>
      <c r="AI84" s="390"/>
      <c r="AJ84" s="390"/>
      <c r="AK84" s="390"/>
      <c r="AL84" s="390"/>
      <c r="AM84" s="390"/>
      <c r="AN84" s="390"/>
      <c r="AO84" s="390"/>
      <c r="AP84" s="390"/>
      <c r="AQ84" s="390"/>
      <c r="AR84" s="390"/>
      <c r="AS84" s="390"/>
      <c r="AT84" s="390"/>
      <c r="AU84" s="390"/>
      <c r="AV84" s="390"/>
      <c r="AW84" s="390"/>
      <c r="AX84" s="390"/>
      <c r="AY84" s="390"/>
      <c r="AZ84" s="390"/>
      <c r="BA84" s="390"/>
      <c r="BB84" s="390"/>
      <c r="BC84" s="390"/>
      <c r="BD84" s="390"/>
      <c r="BE84" s="390"/>
      <c r="BF84" s="390"/>
      <c r="BG84" s="390"/>
      <c r="BH84" s="390"/>
      <c r="BI84" s="390"/>
      <c r="BJ84" s="390"/>
      <c r="BK84" s="390"/>
      <c r="BL84" s="390"/>
      <c r="BM84" s="390"/>
      <c r="BN84" s="390"/>
      <c r="BO84" s="390"/>
      <c r="BP84" s="390"/>
      <c r="BQ84" s="390"/>
      <c r="BR84" s="390"/>
      <c r="BS84" s="390"/>
      <c r="BT84" s="390"/>
      <c r="BU84" s="390"/>
      <c r="BV84" s="390"/>
      <c r="BW84" s="390"/>
      <c r="BX84" s="390"/>
      <c r="BY84" s="390"/>
      <c r="BZ84" s="390"/>
      <c r="CA84" s="390"/>
      <c r="CB84" s="390"/>
      <c r="CC84" s="390"/>
      <c r="CD84" s="390"/>
      <c r="CE84" s="390"/>
      <c r="CF84" s="390"/>
      <c r="CG84" s="390"/>
      <c r="CH84" s="390"/>
      <c r="CI84" s="390"/>
      <c r="CJ84" s="390"/>
      <c r="CK84" s="390"/>
      <c r="CL84" s="390"/>
      <c r="CM84" s="390"/>
      <c r="CN84" s="390"/>
      <c r="CO84" s="390"/>
      <c r="CP84" s="390"/>
      <c r="CQ84" s="390"/>
      <c r="CR84" s="390"/>
      <c r="CS84" s="390"/>
      <c r="CT84" s="390"/>
      <c r="CU84" s="390"/>
      <c r="CV84" s="390"/>
      <c r="CW84" s="390"/>
      <c r="CX84" s="390"/>
      <c r="CY84" s="390"/>
      <c r="CZ84" s="390"/>
      <c r="DA84" s="390"/>
      <c r="DB84" s="390"/>
      <c r="DC84" s="390"/>
      <c r="DD84" s="390"/>
      <c r="DE84" s="390"/>
      <c r="DF84" s="390"/>
      <c r="DG84" s="390"/>
      <c r="DH84" s="390"/>
      <c r="DI84" s="390"/>
      <c r="DJ84" s="390"/>
      <c r="DK84" s="390"/>
      <c r="DL84" s="390"/>
      <c r="DM84" s="390"/>
      <c r="DN84" s="390"/>
      <c r="DO84" s="390"/>
      <c r="DP84" s="390"/>
      <c r="DQ84" s="390"/>
      <c r="DR84" s="390"/>
      <c r="DS84" s="390"/>
      <c r="DT84" s="390"/>
      <c r="DU84" s="390"/>
      <c r="DV84" s="390"/>
      <c r="DW84" s="390"/>
      <c r="DX84" s="390"/>
      <c r="DY84" s="390"/>
      <c r="DZ84" s="390"/>
      <c r="EA84" s="390"/>
      <c r="EB84" s="390"/>
      <c r="EC84" s="390"/>
      <c r="ED84" s="390"/>
      <c r="EE84" s="390"/>
      <c r="EF84" s="390"/>
      <c r="EG84" s="390"/>
      <c r="EH84" s="390"/>
      <c r="EI84" s="390"/>
      <c r="EJ84" s="390"/>
      <c r="EK84" s="390"/>
      <c r="EL84" s="390"/>
      <c r="EM84" s="390"/>
      <c r="EN84" s="390"/>
      <c r="EO84" s="390"/>
      <c r="EP84" s="390"/>
      <c r="EQ84" s="390"/>
      <c r="ER84" s="390"/>
      <c r="ES84" s="390"/>
      <c r="ET84" s="390"/>
      <c r="EU84" s="390"/>
      <c r="EV84" s="390"/>
      <c r="EW84" s="390"/>
      <c r="EX84" s="390"/>
      <c r="EY84" s="390"/>
      <c r="EZ84" s="390"/>
      <c r="FA84" s="390"/>
      <c r="FB84" s="390"/>
      <c r="FC84" s="390"/>
      <c r="FD84" s="390"/>
      <c r="FE84" s="390"/>
      <c r="FF84" s="390"/>
      <c r="FG84" s="390"/>
      <c r="FH84" s="390"/>
      <c r="FI84" s="390"/>
      <c r="FJ84" s="390"/>
      <c r="FK84" s="390"/>
      <c r="FL84" s="390"/>
      <c r="FM84" s="390"/>
      <c r="FN84" s="390"/>
      <c r="FO84" s="390"/>
      <c r="FP84" s="390"/>
      <c r="FQ84" s="390"/>
      <c r="FR84" s="390"/>
      <c r="FS84" s="390"/>
      <c r="FT84" s="390"/>
      <c r="FU84" s="390"/>
      <c r="FV84" s="390"/>
      <c r="FW84" s="390"/>
      <c r="FX84" s="390"/>
      <c r="FY84" s="390"/>
      <c r="FZ84" s="390"/>
      <c r="GA84" s="390"/>
      <c r="GB84" s="390"/>
      <c r="GC84" s="390"/>
      <c r="GD84" s="390"/>
      <c r="GE84" s="390"/>
      <c r="GF84" s="390"/>
      <c r="GG84" s="390"/>
      <c r="GH84" s="390"/>
      <c r="GI84" s="390"/>
      <c r="GJ84" s="390"/>
      <c r="GK84" s="390"/>
      <c r="GL84" s="390"/>
      <c r="GM84" s="390"/>
      <c r="GN84" s="390"/>
      <c r="GO84" s="390"/>
      <c r="GP84" s="390"/>
      <c r="GQ84" s="390"/>
      <c r="GR84" s="390"/>
      <c r="GS84" s="390"/>
      <c r="GT84" s="390"/>
      <c r="GU84" s="390"/>
      <c r="GV84" s="390"/>
      <c r="GW84" s="390"/>
      <c r="GX84" s="390"/>
      <c r="GY84" s="390"/>
      <c r="GZ84" s="390"/>
      <c r="HA84" s="390"/>
      <c r="HB84" s="390"/>
      <c r="HC84" s="390"/>
      <c r="HD84" s="390"/>
      <c r="HE84" s="390"/>
      <c r="HF84" s="390"/>
      <c r="HG84" s="390"/>
      <c r="HH84" s="390"/>
      <c r="HI84" s="390"/>
      <c r="HJ84" s="390"/>
      <c r="HK84" s="390"/>
      <c r="HL84" s="390"/>
      <c r="HM84" s="390"/>
      <c r="HN84" s="390"/>
      <c r="HO84" s="390"/>
      <c r="HP84" s="390"/>
      <c r="HQ84" s="390"/>
      <c r="HR84" s="390"/>
      <c r="HS84" s="390"/>
      <c r="HT84" s="390"/>
      <c r="HU84" s="390"/>
      <c r="HV84" s="390"/>
      <c r="HW84" s="390"/>
      <c r="HX84" s="390"/>
      <c r="HY84" s="390"/>
      <c r="HZ84" s="390"/>
      <c r="IA84" s="390"/>
      <c r="IB84" s="390"/>
      <c r="IC84" s="390"/>
      <c r="ID84" s="390"/>
      <c r="IE84" s="390"/>
      <c r="IF84" s="390"/>
      <c r="IG84" s="390"/>
      <c r="IH84" s="390"/>
      <c r="II84" s="390"/>
      <c r="IJ84" s="390"/>
      <c r="IK84" s="390"/>
      <c r="IL84" s="390"/>
      <c r="IM84" s="390"/>
      <c r="IN84" s="390"/>
      <c r="IO84" s="390"/>
      <c r="IP84" s="390"/>
      <c r="IQ84" s="390"/>
      <c r="IR84" s="390"/>
      <c r="IS84" s="390"/>
      <c r="IT84" s="390"/>
      <c r="IU84" s="390"/>
      <c r="IV84" s="390"/>
      <c r="IW84" s="390"/>
      <c r="IX84" s="390"/>
      <c r="IY84" s="390"/>
      <c r="IZ84" s="390"/>
      <c r="JA84" s="390"/>
      <c r="JB84" s="390"/>
      <c r="JC84" s="390"/>
      <c r="JD84" s="390"/>
      <c r="JE84" s="390"/>
      <c r="JF84" s="390"/>
      <c r="JG84" s="390"/>
      <c r="JH84" s="390"/>
      <c r="JI84" s="390"/>
      <c r="JJ84" s="390"/>
      <c r="JK84" s="390"/>
      <c r="JL84" s="390"/>
      <c r="JM84" s="390"/>
      <c r="JN84" s="390"/>
      <c r="JO84" s="390"/>
      <c r="JP84" s="390"/>
      <c r="JQ84" s="390"/>
      <c r="JR84" s="390"/>
      <c r="JS84" s="390"/>
      <c r="JT84" s="390"/>
      <c r="JU84" s="390"/>
      <c r="JV84" s="390"/>
      <c r="JW84" s="390"/>
      <c r="JX84" s="390"/>
      <c r="JY84" s="390"/>
      <c r="JZ84" s="390"/>
      <c r="KA84" s="390"/>
      <c r="KB84" s="390"/>
      <c r="KC84" s="390"/>
      <c r="KD84" s="390"/>
      <c r="KE84" s="390"/>
      <c r="KF84" s="390"/>
      <c r="KG84" s="390"/>
      <c r="KH84" s="390"/>
      <c r="KI84" s="390"/>
      <c r="KJ84" s="390"/>
      <c r="KK84" s="390"/>
      <c r="KL84" s="390"/>
      <c r="KM84" s="390"/>
      <c r="KN84" s="390"/>
      <c r="KO84" s="390"/>
      <c r="KP84" s="390"/>
      <c r="KQ84" s="390"/>
      <c r="KR84" s="390"/>
      <c r="KS84" s="390"/>
      <c r="KT84" s="390"/>
      <c r="KU84" s="390"/>
      <c r="KV84" s="390"/>
      <c r="KW84" s="390"/>
      <c r="KX84" s="390"/>
      <c r="KY84" s="390"/>
      <c r="KZ84" s="390"/>
      <c r="LA84" s="390"/>
      <c r="LB84" s="390"/>
      <c r="LC84" s="390"/>
      <c r="LD84" s="390"/>
      <c r="LE84" s="390"/>
      <c r="LF84" s="390"/>
      <c r="LG84" s="390"/>
      <c r="LH84" s="390"/>
      <c r="LI84" s="390"/>
      <c r="LJ84" s="390"/>
      <c r="LK84" s="390"/>
      <c r="LL84" s="390"/>
      <c r="LM84" s="390"/>
      <c r="LN84" s="390"/>
      <c r="LO84" s="390"/>
      <c r="LP84" s="390"/>
      <c r="LQ84" s="390"/>
      <c r="LR84" s="390"/>
      <c r="LS84" s="390"/>
      <c r="LT84" s="390"/>
      <c r="LU84" s="390"/>
      <c r="LV84" s="390"/>
      <c r="LW84" s="390"/>
      <c r="LX84" s="390"/>
      <c r="LY84" s="390"/>
      <c r="LZ84" s="390"/>
      <c r="MA84" s="390"/>
      <c r="MB84" s="390"/>
      <c r="MC84" s="390"/>
      <c r="MD84" s="390"/>
      <c r="ME84" s="390"/>
      <c r="MF84" s="390"/>
      <c r="MG84" s="390"/>
      <c r="MH84" s="390"/>
      <c r="MI84" s="390"/>
      <c r="MJ84" s="390"/>
      <c r="MK84" s="390"/>
      <c r="ML84" s="390"/>
      <c r="MM84" s="390"/>
      <c r="MN84" s="390"/>
      <c r="MO84" s="390"/>
      <c r="MP84" s="390"/>
      <c r="MQ84" s="390"/>
      <c r="MR84" s="390"/>
      <c r="MS84" s="390"/>
      <c r="MT84" s="390"/>
      <c r="MU84" s="390"/>
      <c r="MV84" s="390"/>
      <c r="MW84" s="390"/>
      <c r="MX84" s="390"/>
      <c r="MY84" s="390"/>
      <c r="MZ84" s="390"/>
      <c r="NA84" s="390"/>
      <c r="NB84" s="390"/>
      <c r="NC84" s="390"/>
      <c r="ND84" s="390"/>
      <c r="NE84" s="390"/>
      <c r="NF84" s="390"/>
      <c r="NG84" s="390"/>
      <c r="NH84" s="390"/>
      <c r="NI84" s="390"/>
      <c r="NJ84" s="390"/>
      <c r="NK84" s="390"/>
      <c r="NL84" s="390"/>
      <c r="NM84" s="390"/>
      <c r="NN84" s="390"/>
      <c r="NO84" s="390"/>
      <c r="NP84" s="390"/>
      <c r="NQ84" s="390"/>
      <c r="NR84" s="390"/>
      <c r="NS84" s="390"/>
      <c r="NT84" s="390"/>
      <c r="NU84" s="390"/>
      <c r="NV84" s="390"/>
      <c r="NW84" s="390"/>
      <c r="NX84" s="390"/>
      <c r="NY84" s="390"/>
      <c r="NZ84" s="390"/>
      <c r="OA84" s="390"/>
      <c r="OB84" s="390"/>
      <c r="OC84" s="390"/>
      <c r="OD84" s="390"/>
      <c r="OE84" s="390"/>
      <c r="OF84" s="390"/>
      <c r="OG84" s="390"/>
      <c r="OH84" s="390"/>
      <c r="OI84" s="390"/>
      <c r="OJ84" s="390"/>
      <c r="OK84" s="390"/>
      <c r="OL84" s="390"/>
      <c r="OM84" s="390"/>
      <c r="ON84" s="390"/>
      <c r="OO84" s="390"/>
      <c r="OP84" s="390"/>
      <c r="OQ84" s="390"/>
      <c r="OR84" s="390"/>
      <c r="OS84" s="390"/>
      <c r="OT84" s="390"/>
      <c r="OU84" s="390"/>
      <c r="OV84" s="390"/>
      <c r="OW84" s="390"/>
      <c r="OX84" s="390"/>
      <c r="OY84" s="390"/>
      <c r="OZ84" s="390"/>
      <c r="PA84" s="390"/>
      <c r="PB84" s="390"/>
      <c r="PC84" s="390"/>
      <c r="PD84" s="390"/>
      <c r="PE84" s="390"/>
      <c r="PF84" s="390"/>
      <c r="PG84" s="390"/>
      <c r="PH84" s="390"/>
      <c r="PI84" s="390"/>
      <c r="PJ84" s="390"/>
      <c r="PK84" s="390"/>
      <c r="PL84" s="390"/>
      <c r="PM84" s="390"/>
      <c r="PN84" s="390"/>
      <c r="PO84" s="390"/>
      <c r="PP84" s="390"/>
      <c r="PQ84" s="390"/>
      <c r="PR84" s="390"/>
      <c r="PS84" s="390"/>
      <c r="PT84" s="390"/>
      <c r="PU84" s="390"/>
      <c r="PV84" s="390"/>
      <c r="PW84" s="390"/>
      <c r="PX84" s="390"/>
      <c r="PY84" s="390"/>
      <c r="PZ84" s="390"/>
      <c r="QA84" s="390"/>
      <c r="QB84" s="390"/>
      <c r="QC84" s="390"/>
      <c r="QD84" s="390"/>
      <c r="QE84" s="390"/>
      <c r="QF84" s="390"/>
      <c r="QG84" s="390"/>
      <c r="QH84" s="390"/>
      <c r="QI84" s="390"/>
      <c r="QJ84" s="390"/>
      <c r="QK84" s="390"/>
      <c r="QL84" s="390"/>
      <c r="QM84" s="390"/>
      <c r="QN84" s="390"/>
      <c r="QO84" s="390"/>
      <c r="QP84" s="390"/>
      <c r="QQ84" s="390"/>
      <c r="QR84" s="390"/>
      <c r="QS84" s="390"/>
      <c r="QT84" s="390"/>
      <c r="QU84" s="390"/>
      <c r="QV84" s="390"/>
      <c r="QW84" s="390"/>
      <c r="QX84" s="390"/>
      <c r="QY84" s="390"/>
      <c r="QZ84" s="390"/>
      <c r="RA84" s="390"/>
      <c r="RB84" s="390"/>
      <c r="RC84" s="390"/>
      <c r="RD84" s="390"/>
      <c r="RE84" s="390"/>
      <c r="RF84" s="390"/>
      <c r="RG84" s="390"/>
      <c r="RH84" s="390"/>
      <c r="RI84" s="390"/>
      <c r="RJ84" s="390"/>
      <c r="RK84" s="390"/>
      <c r="RL84" s="390"/>
      <c r="RM84" s="390"/>
      <c r="RN84" s="390"/>
      <c r="RO84" s="390"/>
      <c r="RP84" s="390"/>
      <c r="RQ84" s="390"/>
      <c r="RR84" s="390"/>
      <c r="RS84" s="390"/>
      <c r="RT84" s="390"/>
      <c r="RU84" s="390"/>
      <c r="RV84" s="390"/>
      <c r="RW84" s="390"/>
      <c r="RX84" s="390"/>
      <c r="RY84" s="390"/>
      <c r="RZ84" s="390"/>
      <c r="SA84" s="390"/>
      <c r="SB84" s="390"/>
      <c r="SC84" s="390"/>
      <c r="SD84" s="390"/>
      <c r="SE84" s="390"/>
      <c r="SF84" s="390"/>
      <c r="SG84" s="390"/>
      <c r="SH84" s="390"/>
      <c r="SI84" s="390"/>
      <c r="SJ84" s="390"/>
      <c r="SK84" s="390"/>
      <c r="SL84" s="390"/>
      <c r="SM84" s="390"/>
      <c r="SN84" s="390"/>
      <c r="SO84" s="390"/>
      <c r="SP84" s="390"/>
      <c r="SQ84" s="390"/>
      <c r="SR84" s="390"/>
      <c r="SS84" s="390"/>
      <c r="ST84" s="390"/>
      <c r="SU84" s="390"/>
      <c r="SV84" s="390"/>
      <c r="SW84" s="390"/>
      <c r="SX84" s="390"/>
      <c r="SY84" s="390"/>
      <c r="SZ84" s="390"/>
      <c r="TA84" s="390"/>
      <c r="TB84" s="390"/>
      <c r="TC84" s="390"/>
      <c r="TD84" s="390"/>
      <c r="TE84" s="390"/>
      <c r="TF84" s="390"/>
      <c r="TG84" s="390"/>
      <c r="TH84" s="390"/>
      <c r="TI84" s="390"/>
      <c r="TJ84" s="390"/>
      <c r="TK84" s="390"/>
      <c r="TL84" s="390"/>
      <c r="TM84" s="390"/>
      <c r="TN84" s="390"/>
      <c r="TO84" s="390"/>
      <c r="TP84" s="390"/>
      <c r="TQ84" s="390"/>
      <c r="TR84" s="390"/>
      <c r="TS84" s="390"/>
      <c r="TT84" s="390"/>
      <c r="TU84" s="390"/>
      <c r="TV84" s="390"/>
      <c r="TW84" s="390"/>
      <c r="TX84" s="390"/>
      <c r="TY84" s="390"/>
      <c r="TZ84" s="390"/>
      <c r="UA84" s="390"/>
      <c r="UB84" s="390"/>
      <c r="UC84" s="390"/>
      <c r="UD84" s="390"/>
      <c r="UE84" s="390"/>
      <c r="UF84" s="390"/>
      <c r="UG84" s="390"/>
      <c r="UH84" s="390"/>
      <c r="UI84" s="390"/>
      <c r="UJ84" s="390"/>
      <c r="UK84" s="390"/>
      <c r="UL84" s="390"/>
      <c r="UM84" s="390"/>
      <c r="UN84" s="390"/>
      <c r="UO84" s="390"/>
      <c r="UP84" s="390"/>
      <c r="UQ84" s="390"/>
      <c r="UR84" s="390"/>
      <c r="US84" s="390"/>
      <c r="UT84" s="390"/>
      <c r="UU84" s="390"/>
      <c r="UV84" s="390"/>
      <c r="UW84" s="390"/>
      <c r="UX84" s="390"/>
      <c r="UY84" s="390"/>
      <c r="UZ84" s="390"/>
      <c r="VA84" s="390"/>
      <c r="VB84" s="390"/>
      <c r="VC84" s="390"/>
      <c r="VD84" s="390"/>
      <c r="VE84" s="390"/>
      <c r="VF84" s="390"/>
      <c r="VG84" s="390"/>
      <c r="VH84" s="390"/>
      <c r="VI84" s="390"/>
      <c r="VJ84" s="390"/>
      <c r="VK84" s="390"/>
      <c r="VL84" s="390"/>
      <c r="VM84" s="390"/>
      <c r="VN84" s="390"/>
      <c r="VO84" s="390"/>
      <c r="VP84" s="390"/>
      <c r="VQ84" s="390"/>
      <c r="VR84" s="390"/>
      <c r="VS84" s="390"/>
      <c r="VT84" s="390"/>
      <c r="VU84" s="390"/>
      <c r="VV84" s="390"/>
      <c r="VW84" s="390"/>
      <c r="VX84" s="390"/>
      <c r="VY84" s="390"/>
      <c r="VZ84" s="390"/>
      <c r="WA84" s="390"/>
      <c r="WB84" s="390"/>
      <c r="WC84" s="390"/>
      <c r="WD84" s="390"/>
      <c r="WE84" s="390"/>
      <c r="WF84" s="390"/>
      <c r="WG84" s="390"/>
      <c r="WH84" s="390"/>
      <c r="WI84" s="390"/>
      <c r="WJ84" s="390"/>
      <c r="WK84" s="390"/>
      <c r="WL84" s="390"/>
      <c r="WM84" s="390"/>
      <c r="WN84" s="390"/>
      <c r="WO84" s="390"/>
      <c r="WP84" s="390"/>
      <c r="WQ84" s="390"/>
      <c r="WR84" s="390"/>
      <c r="WS84" s="390"/>
      <c r="WT84" s="390"/>
      <c r="WU84" s="390"/>
      <c r="WV84" s="390"/>
      <c r="WW84" s="390"/>
      <c r="WX84" s="390"/>
      <c r="WY84" s="390"/>
      <c r="WZ84" s="390"/>
      <c r="XA84" s="390"/>
      <c r="XB84" s="390"/>
      <c r="XC84" s="390"/>
      <c r="XD84" s="390"/>
      <c r="XE84" s="390"/>
      <c r="XF84" s="390"/>
      <c r="XG84" s="581"/>
    </row>
    <row r="85" spans="1:631" s="583" customFormat="1">
      <c r="A85" s="581"/>
      <c r="B85" s="526"/>
      <c r="C85" s="828" t="s">
        <v>502</v>
      </c>
      <c r="D85" s="824">
        <v>5</v>
      </c>
      <c r="E85" s="329">
        <f t="shared" si="19"/>
        <v>7.057140620006877E-2</v>
      </c>
      <c r="F85" s="825" t="s">
        <v>476</v>
      </c>
      <c r="G85" s="640">
        <v>150</v>
      </c>
      <c r="H85" s="830">
        <v>300</v>
      </c>
      <c r="I85" s="827">
        <v>55</v>
      </c>
      <c r="J85" s="827">
        <v>55</v>
      </c>
      <c r="K85" s="393">
        <f t="shared" si="24"/>
        <v>0</v>
      </c>
      <c r="L85" s="394">
        <f t="shared" si="20"/>
        <v>45000</v>
      </c>
      <c r="M85" s="853">
        <v>1060.5199860390012</v>
      </c>
      <c r="N85" s="393">
        <v>1650</v>
      </c>
      <c r="O85" s="395">
        <f t="shared" si="25"/>
        <v>9900</v>
      </c>
      <c r="P85" s="395">
        <f t="shared" si="21"/>
        <v>0</v>
      </c>
      <c r="Q85" s="395">
        <f t="shared" si="26"/>
        <v>8250</v>
      </c>
      <c r="R85" s="395"/>
      <c r="S85" s="396">
        <f t="shared" si="27"/>
        <v>10960.519986039002</v>
      </c>
      <c r="T85" s="395">
        <f t="shared" si="28"/>
        <v>9310.5199860390021</v>
      </c>
      <c r="U85" s="827">
        <v>0</v>
      </c>
      <c r="V85" s="396">
        <f t="shared" si="29"/>
        <v>10167.458243078851</v>
      </c>
      <c r="W85" s="395">
        <f t="shared" si="30"/>
        <v>8636.8459981808919</v>
      </c>
      <c r="X85" s="395">
        <f t="shared" si="31"/>
        <v>0</v>
      </c>
      <c r="Y85" s="397">
        <f t="shared" si="22"/>
        <v>0.35579363054348911</v>
      </c>
      <c r="Z85" s="396">
        <f t="shared" si="23"/>
        <v>16010.713374457011</v>
      </c>
      <c r="AA85" s="398">
        <f t="shared" si="15"/>
        <v>1.5747016601081945</v>
      </c>
      <c r="AB85" s="399">
        <f t="shared" si="16"/>
        <v>2.0391453912240811</v>
      </c>
      <c r="AC85" s="398">
        <v>1.4177228547782732</v>
      </c>
      <c r="AD85" s="398">
        <v>1.5594951402561004</v>
      </c>
      <c r="AE85" s="390"/>
      <c r="AF85" s="390"/>
      <c r="AG85" s="390"/>
      <c r="AH85" s="390"/>
      <c r="AI85" s="390"/>
      <c r="AJ85" s="390"/>
      <c r="AK85" s="390"/>
      <c r="AL85" s="390"/>
      <c r="AM85" s="390"/>
      <c r="AN85" s="390"/>
      <c r="AO85" s="390"/>
      <c r="AP85" s="390"/>
      <c r="AQ85" s="390"/>
      <c r="AR85" s="390"/>
      <c r="AS85" s="390"/>
      <c r="AT85" s="390"/>
      <c r="AU85" s="390"/>
      <c r="AV85" s="390"/>
      <c r="AW85" s="390"/>
      <c r="AX85" s="390"/>
      <c r="AY85" s="390"/>
      <c r="AZ85" s="390"/>
      <c r="BA85" s="390"/>
      <c r="BB85" s="390"/>
      <c r="BC85" s="390"/>
      <c r="BD85" s="390"/>
      <c r="BE85" s="390"/>
      <c r="BF85" s="390"/>
      <c r="BG85" s="390"/>
      <c r="BH85" s="390"/>
      <c r="BI85" s="390"/>
      <c r="BJ85" s="390"/>
      <c r="BK85" s="390"/>
      <c r="BL85" s="390"/>
      <c r="BM85" s="390"/>
      <c r="BN85" s="390"/>
      <c r="BO85" s="390"/>
      <c r="BP85" s="390"/>
      <c r="BQ85" s="390"/>
      <c r="BR85" s="390"/>
      <c r="BS85" s="390"/>
      <c r="BT85" s="390"/>
      <c r="BU85" s="390"/>
      <c r="BV85" s="390"/>
      <c r="BW85" s="390"/>
      <c r="BX85" s="390"/>
      <c r="BY85" s="390"/>
      <c r="BZ85" s="390"/>
      <c r="CA85" s="390"/>
      <c r="CB85" s="390"/>
      <c r="CC85" s="390"/>
      <c r="CD85" s="390"/>
      <c r="CE85" s="390"/>
      <c r="CF85" s="390"/>
      <c r="CG85" s="390"/>
      <c r="CH85" s="390"/>
      <c r="CI85" s="390"/>
      <c r="CJ85" s="390"/>
      <c r="CK85" s="390"/>
      <c r="CL85" s="390"/>
      <c r="CM85" s="390"/>
      <c r="CN85" s="390"/>
      <c r="CO85" s="390"/>
      <c r="CP85" s="390"/>
      <c r="CQ85" s="390"/>
      <c r="CR85" s="390"/>
      <c r="CS85" s="390"/>
      <c r="CT85" s="390"/>
      <c r="CU85" s="390"/>
      <c r="CV85" s="390"/>
      <c r="CW85" s="390"/>
      <c r="CX85" s="390"/>
      <c r="CY85" s="390"/>
      <c r="CZ85" s="390"/>
      <c r="DA85" s="390"/>
      <c r="DB85" s="390"/>
      <c r="DC85" s="390"/>
      <c r="DD85" s="390"/>
      <c r="DE85" s="390"/>
      <c r="DF85" s="390"/>
      <c r="DG85" s="390"/>
      <c r="DH85" s="390"/>
      <c r="DI85" s="390"/>
      <c r="DJ85" s="390"/>
      <c r="DK85" s="390"/>
      <c r="DL85" s="390"/>
      <c r="DM85" s="390"/>
      <c r="DN85" s="390"/>
      <c r="DO85" s="390"/>
      <c r="DP85" s="390"/>
      <c r="DQ85" s="390"/>
      <c r="DR85" s="390"/>
      <c r="DS85" s="390"/>
      <c r="DT85" s="390"/>
      <c r="DU85" s="390"/>
      <c r="DV85" s="390"/>
      <c r="DW85" s="390"/>
      <c r="DX85" s="390"/>
      <c r="DY85" s="390"/>
      <c r="DZ85" s="390"/>
      <c r="EA85" s="390"/>
      <c r="EB85" s="390"/>
      <c r="EC85" s="390"/>
      <c r="ED85" s="390"/>
      <c r="EE85" s="390"/>
      <c r="EF85" s="390"/>
      <c r="EG85" s="390"/>
      <c r="EH85" s="390"/>
      <c r="EI85" s="390"/>
      <c r="EJ85" s="390"/>
      <c r="EK85" s="390"/>
      <c r="EL85" s="390"/>
      <c r="EM85" s="390"/>
      <c r="EN85" s="390"/>
      <c r="EO85" s="390"/>
      <c r="EP85" s="390"/>
      <c r="EQ85" s="390"/>
      <c r="ER85" s="390"/>
      <c r="ES85" s="390"/>
      <c r="ET85" s="390"/>
      <c r="EU85" s="390"/>
      <c r="EV85" s="390"/>
      <c r="EW85" s="390"/>
      <c r="EX85" s="390"/>
      <c r="EY85" s="390"/>
      <c r="EZ85" s="390"/>
      <c r="FA85" s="390"/>
      <c r="FB85" s="390"/>
      <c r="FC85" s="390"/>
      <c r="FD85" s="390"/>
      <c r="FE85" s="390"/>
      <c r="FF85" s="390"/>
      <c r="FG85" s="390"/>
      <c r="FH85" s="390"/>
      <c r="FI85" s="390"/>
      <c r="FJ85" s="390"/>
      <c r="FK85" s="390"/>
      <c r="FL85" s="390"/>
      <c r="FM85" s="390"/>
      <c r="FN85" s="390"/>
      <c r="FO85" s="390"/>
      <c r="FP85" s="390"/>
      <c r="FQ85" s="390"/>
      <c r="FR85" s="390"/>
      <c r="FS85" s="390"/>
      <c r="FT85" s="390"/>
      <c r="FU85" s="390"/>
      <c r="FV85" s="390"/>
      <c r="FW85" s="390"/>
      <c r="FX85" s="390"/>
      <c r="FY85" s="390"/>
      <c r="FZ85" s="390"/>
      <c r="GA85" s="390"/>
      <c r="GB85" s="390"/>
      <c r="GC85" s="390"/>
      <c r="GD85" s="390"/>
      <c r="GE85" s="390"/>
      <c r="GF85" s="390"/>
      <c r="GG85" s="390"/>
      <c r="GH85" s="390"/>
      <c r="GI85" s="390"/>
      <c r="GJ85" s="390"/>
      <c r="GK85" s="390"/>
      <c r="GL85" s="390"/>
      <c r="GM85" s="390"/>
      <c r="GN85" s="390"/>
      <c r="GO85" s="390"/>
      <c r="GP85" s="390"/>
      <c r="GQ85" s="390"/>
      <c r="GR85" s="390"/>
      <c r="GS85" s="390"/>
      <c r="GT85" s="390"/>
      <c r="GU85" s="390"/>
      <c r="GV85" s="390"/>
      <c r="GW85" s="390"/>
      <c r="GX85" s="390"/>
      <c r="GY85" s="390"/>
      <c r="GZ85" s="390"/>
      <c r="HA85" s="390"/>
      <c r="HB85" s="390"/>
      <c r="HC85" s="390"/>
      <c r="HD85" s="390"/>
      <c r="HE85" s="390"/>
      <c r="HF85" s="390"/>
      <c r="HG85" s="390"/>
      <c r="HH85" s="390"/>
      <c r="HI85" s="390"/>
      <c r="HJ85" s="390"/>
      <c r="HK85" s="390"/>
      <c r="HL85" s="390"/>
      <c r="HM85" s="390"/>
      <c r="HN85" s="390"/>
      <c r="HO85" s="390"/>
      <c r="HP85" s="390"/>
      <c r="HQ85" s="390"/>
      <c r="HR85" s="390"/>
      <c r="HS85" s="390"/>
      <c r="HT85" s="390"/>
      <c r="HU85" s="390"/>
      <c r="HV85" s="390"/>
      <c r="HW85" s="390"/>
      <c r="HX85" s="390"/>
      <c r="HY85" s="390"/>
      <c r="HZ85" s="390"/>
      <c r="IA85" s="390"/>
      <c r="IB85" s="390"/>
      <c r="IC85" s="390"/>
      <c r="ID85" s="390"/>
      <c r="IE85" s="390"/>
      <c r="IF85" s="390"/>
      <c r="IG85" s="390"/>
      <c r="IH85" s="390"/>
      <c r="II85" s="390"/>
      <c r="IJ85" s="390"/>
      <c r="IK85" s="390"/>
      <c r="IL85" s="390"/>
      <c r="IM85" s="390"/>
      <c r="IN85" s="390"/>
      <c r="IO85" s="390"/>
      <c r="IP85" s="390"/>
      <c r="IQ85" s="390"/>
      <c r="IR85" s="390"/>
      <c r="IS85" s="390"/>
      <c r="IT85" s="390"/>
      <c r="IU85" s="390"/>
      <c r="IV85" s="390"/>
      <c r="IW85" s="390"/>
      <c r="IX85" s="390"/>
      <c r="IY85" s="390"/>
      <c r="IZ85" s="390"/>
      <c r="JA85" s="390"/>
      <c r="JB85" s="390"/>
      <c r="JC85" s="390"/>
      <c r="JD85" s="390"/>
      <c r="JE85" s="390"/>
      <c r="JF85" s="390"/>
      <c r="JG85" s="390"/>
      <c r="JH85" s="390"/>
      <c r="JI85" s="390"/>
      <c r="JJ85" s="390"/>
      <c r="JK85" s="390"/>
      <c r="JL85" s="390"/>
      <c r="JM85" s="390"/>
      <c r="JN85" s="390"/>
      <c r="JO85" s="390"/>
      <c r="JP85" s="390"/>
      <c r="JQ85" s="390"/>
      <c r="JR85" s="390"/>
      <c r="JS85" s="390"/>
      <c r="JT85" s="390"/>
      <c r="JU85" s="390"/>
      <c r="JV85" s="390"/>
      <c r="JW85" s="390"/>
      <c r="JX85" s="390"/>
      <c r="JY85" s="390"/>
      <c r="JZ85" s="390"/>
      <c r="KA85" s="390"/>
      <c r="KB85" s="390"/>
      <c r="KC85" s="390"/>
      <c r="KD85" s="390"/>
      <c r="KE85" s="390"/>
      <c r="KF85" s="390"/>
      <c r="KG85" s="390"/>
      <c r="KH85" s="390"/>
      <c r="KI85" s="390"/>
      <c r="KJ85" s="390"/>
      <c r="KK85" s="390"/>
      <c r="KL85" s="390"/>
      <c r="KM85" s="390"/>
      <c r="KN85" s="390"/>
      <c r="KO85" s="390"/>
      <c r="KP85" s="390"/>
      <c r="KQ85" s="390"/>
      <c r="KR85" s="390"/>
      <c r="KS85" s="390"/>
      <c r="KT85" s="390"/>
      <c r="KU85" s="390"/>
      <c r="KV85" s="390"/>
      <c r="KW85" s="390"/>
      <c r="KX85" s="390"/>
      <c r="KY85" s="390"/>
      <c r="KZ85" s="390"/>
      <c r="LA85" s="390"/>
      <c r="LB85" s="390"/>
      <c r="LC85" s="390"/>
      <c r="LD85" s="390"/>
      <c r="LE85" s="390"/>
      <c r="LF85" s="390"/>
      <c r="LG85" s="390"/>
      <c r="LH85" s="390"/>
      <c r="LI85" s="390"/>
      <c r="LJ85" s="390"/>
      <c r="LK85" s="390"/>
      <c r="LL85" s="390"/>
      <c r="LM85" s="390"/>
      <c r="LN85" s="390"/>
      <c r="LO85" s="390"/>
      <c r="LP85" s="390"/>
      <c r="LQ85" s="390"/>
      <c r="LR85" s="390"/>
      <c r="LS85" s="390"/>
      <c r="LT85" s="390"/>
      <c r="LU85" s="390"/>
      <c r="LV85" s="390"/>
      <c r="LW85" s="390"/>
      <c r="LX85" s="390"/>
      <c r="LY85" s="390"/>
      <c r="LZ85" s="390"/>
      <c r="MA85" s="390"/>
      <c r="MB85" s="390"/>
      <c r="MC85" s="390"/>
      <c r="MD85" s="390"/>
      <c r="ME85" s="390"/>
      <c r="MF85" s="390"/>
      <c r="MG85" s="390"/>
      <c r="MH85" s="390"/>
      <c r="MI85" s="390"/>
      <c r="MJ85" s="390"/>
      <c r="MK85" s="390"/>
      <c r="ML85" s="390"/>
      <c r="MM85" s="390"/>
      <c r="MN85" s="390"/>
      <c r="MO85" s="390"/>
      <c r="MP85" s="390"/>
      <c r="MQ85" s="390"/>
      <c r="MR85" s="390"/>
      <c r="MS85" s="390"/>
      <c r="MT85" s="390"/>
      <c r="MU85" s="390"/>
      <c r="MV85" s="390"/>
      <c r="MW85" s="390"/>
      <c r="MX85" s="390"/>
      <c r="MY85" s="390"/>
      <c r="MZ85" s="390"/>
      <c r="NA85" s="390"/>
      <c r="NB85" s="390"/>
      <c r="NC85" s="390"/>
      <c r="ND85" s="390"/>
      <c r="NE85" s="390"/>
      <c r="NF85" s="390"/>
      <c r="NG85" s="390"/>
      <c r="NH85" s="390"/>
      <c r="NI85" s="390"/>
      <c r="NJ85" s="390"/>
      <c r="NK85" s="390"/>
      <c r="NL85" s="390"/>
      <c r="NM85" s="390"/>
      <c r="NN85" s="390"/>
      <c r="NO85" s="390"/>
      <c r="NP85" s="390"/>
      <c r="NQ85" s="390"/>
      <c r="NR85" s="390"/>
      <c r="NS85" s="390"/>
      <c r="NT85" s="390"/>
      <c r="NU85" s="390"/>
      <c r="NV85" s="390"/>
      <c r="NW85" s="390"/>
      <c r="NX85" s="390"/>
      <c r="NY85" s="390"/>
      <c r="NZ85" s="390"/>
      <c r="OA85" s="390"/>
      <c r="OB85" s="390"/>
      <c r="OC85" s="390"/>
      <c r="OD85" s="390"/>
      <c r="OE85" s="390"/>
      <c r="OF85" s="390"/>
      <c r="OG85" s="390"/>
      <c r="OH85" s="390"/>
      <c r="OI85" s="390"/>
      <c r="OJ85" s="390"/>
      <c r="OK85" s="390"/>
      <c r="OL85" s="390"/>
      <c r="OM85" s="390"/>
      <c r="ON85" s="390"/>
      <c r="OO85" s="390"/>
      <c r="OP85" s="390"/>
      <c r="OQ85" s="390"/>
      <c r="OR85" s="390"/>
      <c r="OS85" s="390"/>
      <c r="OT85" s="390"/>
      <c r="OU85" s="390"/>
      <c r="OV85" s="390"/>
      <c r="OW85" s="390"/>
      <c r="OX85" s="390"/>
      <c r="OY85" s="390"/>
      <c r="OZ85" s="390"/>
      <c r="PA85" s="390"/>
      <c r="PB85" s="390"/>
      <c r="PC85" s="390"/>
      <c r="PD85" s="390"/>
      <c r="PE85" s="390"/>
      <c r="PF85" s="390"/>
      <c r="PG85" s="390"/>
      <c r="PH85" s="390"/>
      <c r="PI85" s="390"/>
      <c r="PJ85" s="390"/>
      <c r="PK85" s="390"/>
      <c r="PL85" s="390"/>
      <c r="PM85" s="390"/>
      <c r="PN85" s="390"/>
      <c r="PO85" s="390"/>
      <c r="PP85" s="390"/>
      <c r="PQ85" s="390"/>
      <c r="PR85" s="390"/>
      <c r="PS85" s="390"/>
      <c r="PT85" s="390"/>
      <c r="PU85" s="390"/>
      <c r="PV85" s="390"/>
      <c r="PW85" s="390"/>
      <c r="PX85" s="390"/>
      <c r="PY85" s="390"/>
      <c r="PZ85" s="390"/>
      <c r="QA85" s="390"/>
      <c r="QB85" s="390"/>
      <c r="QC85" s="390"/>
      <c r="QD85" s="390"/>
      <c r="QE85" s="390"/>
      <c r="QF85" s="390"/>
      <c r="QG85" s="390"/>
      <c r="QH85" s="390"/>
      <c r="QI85" s="390"/>
      <c r="QJ85" s="390"/>
      <c r="QK85" s="390"/>
      <c r="QL85" s="390"/>
      <c r="QM85" s="390"/>
      <c r="QN85" s="390"/>
      <c r="QO85" s="390"/>
      <c r="QP85" s="390"/>
      <c r="QQ85" s="390"/>
      <c r="QR85" s="390"/>
      <c r="QS85" s="390"/>
      <c r="QT85" s="390"/>
      <c r="QU85" s="390"/>
      <c r="QV85" s="390"/>
      <c r="QW85" s="390"/>
      <c r="QX85" s="390"/>
      <c r="QY85" s="390"/>
      <c r="QZ85" s="390"/>
      <c r="RA85" s="390"/>
      <c r="RB85" s="390"/>
      <c r="RC85" s="390"/>
      <c r="RD85" s="390"/>
      <c r="RE85" s="390"/>
      <c r="RF85" s="390"/>
      <c r="RG85" s="390"/>
      <c r="RH85" s="390"/>
      <c r="RI85" s="390"/>
      <c r="RJ85" s="390"/>
      <c r="RK85" s="390"/>
      <c r="RL85" s="390"/>
      <c r="RM85" s="390"/>
      <c r="RN85" s="390"/>
      <c r="RO85" s="390"/>
      <c r="RP85" s="390"/>
      <c r="RQ85" s="390"/>
      <c r="RR85" s="390"/>
      <c r="RS85" s="390"/>
      <c r="RT85" s="390"/>
      <c r="RU85" s="390"/>
      <c r="RV85" s="390"/>
      <c r="RW85" s="390"/>
      <c r="RX85" s="390"/>
      <c r="RY85" s="390"/>
      <c r="RZ85" s="390"/>
      <c r="SA85" s="390"/>
      <c r="SB85" s="390"/>
      <c r="SC85" s="390"/>
      <c r="SD85" s="390"/>
      <c r="SE85" s="390"/>
      <c r="SF85" s="390"/>
      <c r="SG85" s="390"/>
      <c r="SH85" s="390"/>
      <c r="SI85" s="390"/>
      <c r="SJ85" s="390"/>
      <c r="SK85" s="390"/>
      <c r="SL85" s="390"/>
      <c r="SM85" s="390"/>
      <c r="SN85" s="390"/>
      <c r="SO85" s="390"/>
      <c r="SP85" s="390"/>
      <c r="SQ85" s="390"/>
      <c r="SR85" s="390"/>
      <c r="SS85" s="390"/>
      <c r="ST85" s="390"/>
      <c r="SU85" s="390"/>
      <c r="SV85" s="390"/>
      <c r="SW85" s="390"/>
      <c r="SX85" s="390"/>
      <c r="SY85" s="390"/>
      <c r="SZ85" s="390"/>
      <c r="TA85" s="390"/>
      <c r="TB85" s="390"/>
      <c r="TC85" s="390"/>
      <c r="TD85" s="390"/>
      <c r="TE85" s="390"/>
      <c r="TF85" s="390"/>
      <c r="TG85" s="390"/>
      <c r="TH85" s="390"/>
      <c r="TI85" s="390"/>
      <c r="TJ85" s="390"/>
      <c r="TK85" s="390"/>
      <c r="TL85" s="390"/>
      <c r="TM85" s="390"/>
      <c r="TN85" s="390"/>
      <c r="TO85" s="390"/>
      <c r="TP85" s="390"/>
      <c r="TQ85" s="390"/>
      <c r="TR85" s="390"/>
      <c r="TS85" s="390"/>
      <c r="TT85" s="390"/>
      <c r="TU85" s="390"/>
      <c r="TV85" s="390"/>
      <c r="TW85" s="390"/>
      <c r="TX85" s="390"/>
      <c r="TY85" s="390"/>
      <c r="TZ85" s="390"/>
      <c r="UA85" s="390"/>
      <c r="UB85" s="390"/>
      <c r="UC85" s="390"/>
      <c r="UD85" s="390"/>
      <c r="UE85" s="390"/>
      <c r="UF85" s="390"/>
      <c r="UG85" s="390"/>
      <c r="UH85" s="390"/>
      <c r="UI85" s="390"/>
      <c r="UJ85" s="390"/>
      <c r="UK85" s="390"/>
      <c r="UL85" s="390"/>
      <c r="UM85" s="390"/>
      <c r="UN85" s="390"/>
      <c r="UO85" s="390"/>
      <c r="UP85" s="390"/>
      <c r="UQ85" s="390"/>
      <c r="UR85" s="390"/>
      <c r="US85" s="390"/>
      <c r="UT85" s="390"/>
      <c r="UU85" s="390"/>
      <c r="UV85" s="390"/>
      <c r="UW85" s="390"/>
      <c r="UX85" s="390"/>
      <c r="UY85" s="390"/>
      <c r="UZ85" s="390"/>
      <c r="VA85" s="390"/>
      <c r="VB85" s="390"/>
      <c r="VC85" s="390"/>
      <c r="VD85" s="390"/>
      <c r="VE85" s="390"/>
      <c r="VF85" s="390"/>
      <c r="VG85" s="390"/>
      <c r="VH85" s="390"/>
      <c r="VI85" s="390"/>
      <c r="VJ85" s="390"/>
      <c r="VK85" s="390"/>
      <c r="VL85" s="390"/>
      <c r="VM85" s="390"/>
      <c r="VN85" s="390"/>
      <c r="VO85" s="390"/>
      <c r="VP85" s="390"/>
      <c r="VQ85" s="390"/>
      <c r="VR85" s="390"/>
      <c r="VS85" s="390"/>
      <c r="VT85" s="390"/>
      <c r="VU85" s="390"/>
      <c r="VV85" s="390"/>
      <c r="VW85" s="390"/>
      <c r="VX85" s="390"/>
      <c r="VY85" s="390"/>
      <c r="VZ85" s="390"/>
      <c r="WA85" s="390"/>
      <c r="WB85" s="390"/>
      <c r="WC85" s="390"/>
      <c r="WD85" s="390"/>
      <c r="WE85" s="390"/>
      <c r="WF85" s="390"/>
      <c r="WG85" s="390"/>
      <c r="WH85" s="390"/>
      <c r="WI85" s="390"/>
      <c r="WJ85" s="390"/>
      <c r="WK85" s="390"/>
      <c r="WL85" s="390"/>
      <c r="WM85" s="390"/>
      <c r="WN85" s="390"/>
      <c r="WO85" s="390"/>
      <c r="WP85" s="390"/>
      <c r="WQ85" s="390"/>
      <c r="WR85" s="390"/>
      <c r="WS85" s="390"/>
      <c r="WT85" s="390"/>
      <c r="WU85" s="390"/>
      <c r="WV85" s="390"/>
      <c r="WW85" s="390"/>
      <c r="WX85" s="390"/>
      <c r="WY85" s="390"/>
      <c r="WZ85" s="390"/>
      <c r="XA85" s="390"/>
      <c r="XB85" s="390"/>
      <c r="XC85" s="390"/>
      <c r="XD85" s="390"/>
      <c r="XE85" s="390"/>
      <c r="XF85" s="390"/>
      <c r="XG85" s="581"/>
    </row>
    <row r="86" spans="1:631" s="583" customFormat="1">
      <c r="A86" s="581"/>
      <c r="B86" s="526"/>
      <c r="C86" s="828" t="s">
        <v>503</v>
      </c>
      <c r="D86" s="824">
        <v>12</v>
      </c>
      <c r="E86" s="329">
        <f t="shared" si="19"/>
        <v>2.5552494756920898E-3</v>
      </c>
      <c r="F86" s="825" t="s">
        <v>477</v>
      </c>
      <c r="G86" s="640">
        <v>30</v>
      </c>
      <c r="H86" s="830">
        <v>22.63</v>
      </c>
      <c r="I86" s="827">
        <v>15</v>
      </c>
      <c r="J86" s="827">
        <v>15</v>
      </c>
      <c r="K86" s="393">
        <f t="shared" si="24"/>
        <v>0</v>
      </c>
      <c r="L86" s="394">
        <f t="shared" si="20"/>
        <v>678.9</v>
      </c>
      <c r="M86" s="853">
        <v>57.846544693036428</v>
      </c>
      <c r="N86" s="393">
        <v>90</v>
      </c>
      <c r="O86" s="395">
        <f t="shared" si="25"/>
        <v>540</v>
      </c>
      <c r="P86" s="395">
        <f t="shared" si="21"/>
        <v>0</v>
      </c>
      <c r="Q86" s="395">
        <f t="shared" si="26"/>
        <v>450</v>
      </c>
      <c r="R86" s="395"/>
      <c r="S86" s="396">
        <f t="shared" si="27"/>
        <v>597.84654469303644</v>
      </c>
      <c r="T86" s="395">
        <f t="shared" si="28"/>
        <v>507.84654469303644</v>
      </c>
      <c r="U86" s="827">
        <v>0</v>
      </c>
      <c r="V86" s="396">
        <f t="shared" si="29"/>
        <v>554.58863144066459</v>
      </c>
      <c r="W86" s="395">
        <f t="shared" si="30"/>
        <v>471.10069080986682</v>
      </c>
      <c r="X86" s="395">
        <f t="shared" si="31"/>
        <v>0</v>
      </c>
      <c r="Y86" s="397">
        <f t="shared" si="22"/>
        <v>0.74468683813868786</v>
      </c>
      <c r="Z86" s="396">
        <f t="shared" si="23"/>
        <v>505.56789441235514</v>
      </c>
      <c r="AA86" s="398">
        <f t="shared" si="15"/>
        <v>0.91160883175522833</v>
      </c>
      <c r="AB86" s="399">
        <f t="shared" si="16"/>
        <v>1.1804794488786665</v>
      </c>
      <c r="AC86" s="398">
        <v>0.83607842103123486</v>
      </c>
      <c r="AD86" s="398">
        <v>0.91968626313435831</v>
      </c>
      <c r="AE86" s="390"/>
      <c r="AF86" s="390"/>
      <c r="AG86" s="390"/>
      <c r="AH86" s="390"/>
      <c r="AI86" s="390"/>
      <c r="AJ86" s="390"/>
      <c r="AK86" s="390"/>
      <c r="AL86" s="390"/>
      <c r="AM86" s="390"/>
      <c r="AN86" s="390"/>
      <c r="AO86" s="390"/>
      <c r="AP86" s="390"/>
      <c r="AQ86" s="390"/>
      <c r="AR86" s="390"/>
      <c r="AS86" s="390"/>
      <c r="AT86" s="390"/>
      <c r="AU86" s="390"/>
      <c r="AV86" s="390"/>
      <c r="AW86" s="390"/>
      <c r="AX86" s="390"/>
      <c r="AY86" s="390"/>
      <c r="AZ86" s="390"/>
      <c r="BA86" s="390"/>
      <c r="BB86" s="390"/>
      <c r="BC86" s="390"/>
      <c r="BD86" s="390"/>
      <c r="BE86" s="390"/>
      <c r="BF86" s="390"/>
      <c r="BG86" s="390"/>
      <c r="BH86" s="390"/>
      <c r="BI86" s="390"/>
      <c r="BJ86" s="390"/>
      <c r="BK86" s="390"/>
      <c r="BL86" s="390"/>
      <c r="BM86" s="390"/>
      <c r="BN86" s="390"/>
      <c r="BO86" s="390"/>
      <c r="BP86" s="390"/>
      <c r="BQ86" s="390"/>
      <c r="BR86" s="390"/>
      <c r="BS86" s="390"/>
      <c r="BT86" s="390"/>
      <c r="BU86" s="390"/>
      <c r="BV86" s="390"/>
      <c r="BW86" s="390"/>
      <c r="BX86" s="390"/>
      <c r="BY86" s="390"/>
      <c r="BZ86" s="390"/>
      <c r="CA86" s="390"/>
      <c r="CB86" s="390"/>
      <c r="CC86" s="390"/>
      <c r="CD86" s="390"/>
      <c r="CE86" s="390"/>
      <c r="CF86" s="390"/>
      <c r="CG86" s="390"/>
      <c r="CH86" s="390"/>
      <c r="CI86" s="390"/>
      <c r="CJ86" s="390"/>
      <c r="CK86" s="390"/>
      <c r="CL86" s="390"/>
      <c r="CM86" s="390"/>
      <c r="CN86" s="390"/>
      <c r="CO86" s="390"/>
      <c r="CP86" s="390"/>
      <c r="CQ86" s="390"/>
      <c r="CR86" s="390"/>
      <c r="CS86" s="390"/>
      <c r="CT86" s="390"/>
      <c r="CU86" s="390"/>
      <c r="CV86" s="390"/>
      <c r="CW86" s="390"/>
      <c r="CX86" s="390"/>
      <c r="CY86" s="390"/>
      <c r="CZ86" s="390"/>
      <c r="DA86" s="390"/>
      <c r="DB86" s="390"/>
      <c r="DC86" s="390"/>
      <c r="DD86" s="390"/>
      <c r="DE86" s="390"/>
      <c r="DF86" s="390"/>
      <c r="DG86" s="390"/>
      <c r="DH86" s="390"/>
      <c r="DI86" s="390"/>
      <c r="DJ86" s="390"/>
      <c r="DK86" s="390"/>
      <c r="DL86" s="390"/>
      <c r="DM86" s="390"/>
      <c r="DN86" s="390"/>
      <c r="DO86" s="390"/>
      <c r="DP86" s="390"/>
      <c r="DQ86" s="390"/>
      <c r="DR86" s="390"/>
      <c r="DS86" s="390"/>
      <c r="DT86" s="390"/>
      <c r="DU86" s="390"/>
      <c r="DV86" s="390"/>
      <c r="DW86" s="390"/>
      <c r="DX86" s="390"/>
      <c r="DY86" s="390"/>
      <c r="DZ86" s="390"/>
      <c r="EA86" s="390"/>
      <c r="EB86" s="390"/>
      <c r="EC86" s="390"/>
      <c r="ED86" s="390"/>
      <c r="EE86" s="390"/>
      <c r="EF86" s="390"/>
      <c r="EG86" s="390"/>
      <c r="EH86" s="390"/>
      <c r="EI86" s="390"/>
      <c r="EJ86" s="390"/>
      <c r="EK86" s="390"/>
      <c r="EL86" s="390"/>
      <c r="EM86" s="390"/>
      <c r="EN86" s="390"/>
      <c r="EO86" s="390"/>
      <c r="EP86" s="390"/>
      <c r="EQ86" s="390"/>
      <c r="ER86" s="390"/>
      <c r="ES86" s="390"/>
      <c r="ET86" s="390"/>
      <c r="EU86" s="390"/>
      <c r="EV86" s="390"/>
      <c r="EW86" s="390"/>
      <c r="EX86" s="390"/>
      <c r="EY86" s="390"/>
      <c r="EZ86" s="390"/>
      <c r="FA86" s="390"/>
      <c r="FB86" s="390"/>
      <c r="FC86" s="390"/>
      <c r="FD86" s="390"/>
      <c r="FE86" s="390"/>
      <c r="FF86" s="390"/>
      <c r="FG86" s="390"/>
      <c r="FH86" s="390"/>
      <c r="FI86" s="390"/>
      <c r="FJ86" s="390"/>
      <c r="FK86" s="390"/>
      <c r="FL86" s="390"/>
      <c r="FM86" s="390"/>
      <c r="FN86" s="390"/>
      <c r="FO86" s="390"/>
      <c r="FP86" s="390"/>
      <c r="FQ86" s="390"/>
      <c r="FR86" s="390"/>
      <c r="FS86" s="390"/>
      <c r="FT86" s="390"/>
      <c r="FU86" s="390"/>
      <c r="FV86" s="390"/>
      <c r="FW86" s="390"/>
      <c r="FX86" s="390"/>
      <c r="FY86" s="390"/>
      <c r="FZ86" s="390"/>
      <c r="GA86" s="390"/>
      <c r="GB86" s="390"/>
      <c r="GC86" s="390"/>
      <c r="GD86" s="390"/>
      <c r="GE86" s="390"/>
      <c r="GF86" s="390"/>
      <c r="GG86" s="390"/>
      <c r="GH86" s="390"/>
      <c r="GI86" s="390"/>
      <c r="GJ86" s="390"/>
      <c r="GK86" s="390"/>
      <c r="GL86" s="390"/>
      <c r="GM86" s="390"/>
      <c r="GN86" s="390"/>
      <c r="GO86" s="390"/>
      <c r="GP86" s="390"/>
      <c r="GQ86" s="390"/>
      <c r="GR86" s="390"/>
      <c r="GS86" s="390"/>
      <c r="GT86" s="390"/>
      <c r="GU86" s="390"/>
      <c r="GV86" s="390"/>
      <c r="GW86" s="390"/>
      <c r="GX86" s="390"/>
      <c r="GY86" s="390"/>
      <c r="GZ86" s="390"/>
      <c r="HA86" s="390"/>
      <c r="HB86" s="390"/>
      <c r="HC86" s="390"/>
      <c r="HD86" s="390"/>
      <c r="HE86" s="390"/>
      <c r="HF86" s="390"/>
      <c r="HG86" s="390"/>
      <c r="HH86" s="390"/>
      <c r="HI86" s="390"/>
      <c r="HJ86" s="390"/>
      <c r="HK86" s="390"/>
      <c r="HL86" s="390"/>
      <c r="HM86" s="390"/>
      <c r="HN86" s="390"/>
      <c r="HO86" s="390"/>
      <c r="HP86" s="390"/>
      <c r="HQ86" s="390"/>
      <c r="HR86" s="390"/>
      <c r="HS86" s="390"/>
      <c r="HT86" s="390"/>
      <c r="HU86" s="390"/>
      <c r="HV86" s="390"/>
      <c r="HW86" s="390"/>
      <c r="HX86" s="390"/>
      <c r="HY86" s="390"/>
      <c r="HZ86" s="390"/>
      <c r="IA86" s="390"/>
      <c r="IB86" s="390"/>
      <c r="IC86" s="390"/>
      <c r="ID86" s="390"/>
      <c r="IE86" s="390"/>
      <c r="IF86" s="390"/>
      <c r="IG86" s="390"/>
      <c r="IH86" s="390"/>
      <c r="II86" s="390"/>
      <c r="IJ86" s="390"/>
      <c r="IK86" s="390"/>
      <c r="IL86" s="390"/>
      <c r="IM86" s="390"/>
      <c r="IN86" s="390"/>
      <c r="IO86" s="390"/>
      <c r="IP86" s="390"/>
      <c r="IQ86" s="390"/>
      <c r="IR86" s="390"/>
      <c r="IS86" s="390"/>
      <c r="IT86" s="390"/>
      <c r="IU86" s="390"/>
      <c r="IV86" s="390"/>
      <c r="IW86" s="390"/>
      <c r="IX86" s="390"/>
      <c r="IY86" s="390"/>
      <c r="IZ86" s="390"/>
      <c r="JA86" s="390"/>
      <c r="JB86" s="390"/>
      <c r="JC86" s="390"/>
      <c r="JD86" s="390"/>
      <c r="JE86" s="390"/>
      <c r="JF86" s="390"/>
      <c r="JG86" s="390"/>
      <c r="JH86" s="390"/>
      <c r="JI86" s="390"/>
      <c r="JJ86" s="390"/>
      <c r="JK86" s="390"/>
      <c r="JL86" s="390"/>
      <c r="JM86" s="390"/>
      <c r="JN86" s="390"/>
      <c r="JO86" s="390"/>
      <c r="JP86" s="390"/>
      <c r="JQ86" s="390"/>
      <c r="JR86" s="390"/>
      <c r="JS86" s="390"/>
      <c r="JT86" s="390"/>
      <c r="JU86" s="390"/>
      <c r="JV86" s="390"/>
      <c r="JW86" s="390"/>
      <c r="JX86" s="390"/>
      <c r="JY86" s="390"/>
      <c r="JZ86" s="390"/>
      <c r="KA86" s="390"/>
      <c r="KB86" s="390"/>
      <c r="KC86" s="390"/>
      <c r="KD86" s="390"/>
      <c r="KE86" s="390"/>
      <c r="KF86" s="390"/>
      <c r="KG86" s="390"/>
      <c r="KH86" s="390"/>
      <c r="KI86" s="390"/>
      <c r="KJ86" s="390"/>
      <c r="KK86" s="390"/>
      <c r="KL86" s="390"/>
      <c r="KM86" s="390"/>
      <c r="KN86" s="390"/>
      <c r="KO86" s="390"/>
      <c r="KP86" s="390"/>
      <c r="KQ86" s="390"/>
      <c r="KR86" s="390"/>
      <c r="KS86" s="390"/>
      <c r="KT86" s="390"/>
      <c r="KU86" s="390"/>
      <c r="KV86" s="390"/>
      <c r="KW86" s="390"/>
      <c r="KX86" s="390"/>
      <c r="KY86" s="390"/>
      <c r="KZ86" s="390"/>
      <c r="LA86" s="390"/>
      <c r="LB86" s="390"/>
      <c r="LC86" s="390"/>
      <c r="LD86" s="390"/>
      <c r="LE86" s="390"/>
      <c r="LF86" s="390"/>
      <c r="LG86" s="390"/>
      <c r="LH86" s="390"/>
      <c r="LI86" s="390"/>
      <c r="LJ86" s="390"/>
      <c r="LK86" s="390"/>
      <c r="LL86" s="390"/>
      <c r="LM86" s="390"/>
      <c r="LN86" s="390"/>
      <c r="LO86" s="390"/>
      <c r="LP86" s="390"/>
      <c r="LQ86" s="390"/>
      <c r="LR86" s="390"/>
      <c r="LS86" s="390"/>
      <c r="LT86" s="390"/>
      <c r="LU86" s="390"/>
      <c r="LV86" s="390"/>
      <c r="LW86" s="390"/>
      <c r="LX86" s="390"/>
      <c r="LY86" s="390"/>
      <c r="LZ86" s="390"/>
      <c r="MA86" s="390"/>
      <c r="MB86" s="390"/>
      <c r="MC86" s="390"/>
      <c r="MD86" s="390"/>
      <c r="ME86" s="390"/>
      <c r="MF86" s="390"/>
      <c r="MG86" s="390"/>
      <c r="MH86" s="390"/>
      <c r="MI86" s="390"/>
      <c r="MJ86" s="390"/>
      <c r="MK86" s="390"/>
      <c r="ML86" s="390"/>
      <c r="MM86" s="390"/>
      <c r="MN86" s="390"/>
      <c r="MO86" s="390"/>
      <c r="MP86" s="390"/>
      <c r="MQ86" s="390"/>
      <c r="MR86" s="390"/>
      <c r="MS86" s="390"/>
      <c r="MT86" s="390"/>
      <c r="MU86" s="390"/>
      <c r="MV86" s="390"/>
      <c r="MW86" s="390"/>
      <c r="MX86" s="390"/>
      <c r="MY86" s="390"/>
      <c r="MZ86" s="390"/>
      <c r="NA86" s="390"/>
      <c r="NB86" s="390"/>
      <c r="NC86" s="390"/>
      <c r="ND86" s="390"/>
      <c r="NE86" s="390"/>
      <c r="NF86" s="390"/>
      <c r="NG86" s="390"/>
      <c r="NH86" s="390"/>
      <c r="NI86" s="390"/>
      <c r="NJ86" s="390"/>
      <c r="NK86" s="390"/>
      <c r="NL86" s="390"/>
      <c r="NM86" s="390"/>
      <c r="NN86" s="390"/>
      <c r="NO86" s="390"/>
      <c r="NP86" s="390"/>
      <c r="NQ86" s="390"/>
      <c r="NR86" s="390"/>
      <c r="NS86" s="390"/>
      <c r="NT86" s="390"/>
      <c r="NU86" s="390"/>
      <c r="NV86" s="390"/>
      <c r="NW86" s="390"/>
      <c r="NX86" s="390"/>
      <c r="NY86" s="390"/>
      <c r="NZ86" s="390"/>
      <c r="OA86" s="390"/>
      <c r="OB86" s="390"/>
      <c r="OC86" s="390"/>
      <c r="OD86" s="390"/>
      <c r="OE86" s="390"/>
      <c r="OF86" s="390"/>
      <c r="OG86" s="390"/>
      <c r="OH86" s="390"/>
      <c r="OI86" s="390"/>
      <c r="OJ86" s="390"/>
      <c r="OK86" s="390"/>
      <c r="OL86" s="390"/>
      <c r="OM86" s="390"/>
      <c r="ON86" s="390"/>
      <c r="OO86" s="390"/>
      <c r="OP86" s="390"/>
      <c r="OQ86" s="390"/>
      <c r="OR86" s="390"/>
      <c r="OS86" s="390"/>
      <c r="OT86" s="390"/>
      <c r="OU86" s="390"/>
      <c r="OV86" s="390"/>
      <c r="OW86" s="390"/>
      <c r="OX86" s="390"/>
      <c r="OY86" s="390"/>
      <c r="OZ86" s="390"/>
      <c r="PA86" s="390"/>
      <c r="PB86" s="390"/>
      <c r="PC86" s="390"/>
      <c r="PD86" s="390"/>
      <c r="PE86" s="390"/>
      <c r="PF86" s="390"/>
      <c r="PG86" s="390"/>
      <c r="PH86" s="390"/>
      <c r="PI86" s="390"/>
      <c r="PJ86" s="390"/>
      <c r="PK86" s="390"/>
      <c r="PL86" s="390"/>
      <c r="PM86" s="390"/>
      <c r="PN86" s="390"/>
      <c r="PO86" s="390"/>
      <c r="PP86" s="390"/>
      <c r="PQ86" s="390"/>
      <c r="PR86" s="390"/>
      <c r="PS86" s="390"/>
      <c r="PT86" s="390"/>
      <c r="PU86" s="390"/>
      <c r="PV86" s="390"/>
      <c r="PW86" s="390"/>
      <c r="PX86" s="390"/>
      <c r="PY86" s="390"/>
      <c r="PZ86" s="390"/>
      <c r="QA86" s="390"/>
      <c r="QB86" s="390"/>
      <c r="QC86" s="390"/>
      <c r="QD86" s="390"/>
      <c r="QE86" s="390"/>
      <c r="QF86" s="390"/>
      <c r="QG86" s="390"/>
      <c r="QH86" s="390"/>
      <c r="QI86" s="390"/>
      <c r="QJ86" s="390"/>
      <c r="QK86" s="390"/>
      <c r="QL86" s="390"/>
      <c r="QM86" s="390"/>
      <c r="QN86" s="390"/>
      <c r="QO86" s="390"/>
      <c r="QP86" s="390"/>
      <c r="QQ86" s="390"/>
      <c r="QR86" s="390"/>
      <c r="QS86" s="390"/>
      <c r="QT86" s="390"/>
      <c r="QU86" s="390"/>
      <c r="QV86" s="390"/>
      <c r="QW86" s="390"/>
      <c r="QX86" s="390"/>
      <c r="QY86" s="390"/>
      <c r="QZ86" s="390"/>
      <c r="RA86" s="390"/>
      <c r="RB86" s="390"/>
      <c r="RC86" s="390"/>
      <c r="RD86" s="390"/>
      <c r="RE86" s="390"/>
      <c r="RF86" s="390"/>
      <c r="RG86" s="390"/>
      <c r="RH86" s="390"/>
      <c r="RI86" s="390"/>
      <c r="RJ86" s="390"/>
      <c r="RK86" s="390"/>
      <c r="RL86" s="390"/>
      <c r="RM86" s="390"/>
      <c r="RN86" s="390"/>
      <c r="RO86" s="390"/>
      <c r="RP86" s="390"/>
      <c r="RQ86" s="390"/>
      <c r="RR86" s="390"/>
      <c r="RS86" s="390"/>
      <c r="RT86" s="390"/>
      <c r="RU86" s="390"/>
      <c r="RV86" s="390"/>
      <c r="RW86" s="390"/>
      <c r="RX86" s="390"/>
      <c r="RY86" s="390"/>
      <c r="RZ86" s="390"/>
      <c r="SA86" s="390"/>
      <c r="SB86" s="390"/>
      <c r="SC86" s="390"/>
      <c r="SD86" s="390"/>
      <c r="SE86" s="390"/>
      <c r="SF86" s="390"/>
      <c r="SG86" s="390"/>
      <c r="SH86" s="390"/>
      <c r="SI86" s="390"/>
      <c r="SJ86" s="390"/>
      <c r="SK86" s="390"/>
      <c r="SL86" s="390"/>
      <c r="SM86" s="390"/>
      <c r="SN86" s="390"/>
      <c r="SO86" s="390"/>
      <c r="SP86" s="390"/>
      <c r="SQ86" s="390"/>
      <c r="SR86" s="390"/>
      <c r="SS86" s="390"/>
      <c r="ST86" s="390"/>
      <c r="SU86" s="390"/>
      <c r="SV86" s="390"/>
      <c r="SW86" s="390"/>
      <c r="SX86" s="390"/>
      <c r="SY86" s="390"/>
      <c r="SZ86" s="390"/>
      <c r="TA86" s="390"/>
      <c r="TB86" s="390"/>
      <c r="TC86" s="390"/>
      <c r="TD86" s="390"/>
      <c r="TE86" s="390"/>
      <c r="TF86" s="390"/>
      <c r="TG86" s="390"/>
      <c r="TH86" s="390"/>
      <c r="TI86" s="390"/>
      <c r="TJ86" s="390"/>
      <c r="TK86" s="390"/>
      <c r="TL86" s="390"/>
      <c r="TM86" s="390"/>
      <c r="TN86" s="390"/>
      <c r="TO86" s="390"/>
      <c r="TP86" s="390"/>
      <c r="TQ86" s="390"/>
      <c r="TR86" s="390"/>
      <c r="TS86" s="390"/>
      <c r="TT86" s="390"/>
      <c r="TU86" s="390"/>
      <c r="TV86" s="390"/>
      <c r="TW86" s="390"/>
      <c r="TX86" s="390"/>
      <c r="TY86" s="390"/>
      <c r="TZ86" s="390"/>
      <c r="UA86" s="390"/>
      <c r="UB86" s="390"/>
      <c r="UC86" s="390"/>
      <c r="UD86" s="390"/>
      <c r="UE86" s="390"/>
      <c r="UF86" s="390"/>
      <c r="UG86" s="390"/>
      <c r="UH86" s="390"/>
      <c r="UI86" s="390"/>
      <c r="UJ86" s="390"/>
      <c r="UK86" s="390"/>
      <c r="UL86" s="390"/>
      <c r="UM86" s="390"/>
      <c r="UN86" s="390"/>
      <c r="UO86" s="390"/>
      <c r="UP86" s="390"/>
      <c r="UQ86" s="390"/>
      <c r="UR86" s="390"/>
      <c r="US86" s="390"/>
      <c r="UT86" s="390"/>
      <c r="UU86" s="390"/>
      <c r="UV86" s="390"/>
      <c r="UW86" s="390"/>
      <c r="UX86" s="390"/>
      <c r="UY86" s="390"/>
      <c r="UZ86" s="390"/>
      <c r="VA86" s="390"/>
      <c r="VB86" s="390"/>
      <c r="VC86" s="390"/>
      <c r="VD86" s="390"/>
      <c r="VE86" s="390"/>
      <c r="VF86" s="390"/>
      <c r="VG86" s="390"/>
      <c r="VH86" s="390"/>
      <c r="VI86" s="390"/>
      <c r="VJ86" s="390"/>
      <c r="VK86" s="390"/>
      <c r="VL86" s="390"/>
      <c r="VM86" s="390"/>
      <c r="VN86" s="390"/>
      <c r="VO86" s="390"/>
      <c r="VP86" s="390"/>
      <c r="VQ86" s="390"/>
      <c r="VR86" s="390"/>
      <c r="VS86" s="390"/>
      <c r="VT86" s="390"/>
      <c r="VU86" s="390"/>
      <c r="VV86" s="390"/>
      <c r="VW86" s="390"/>
      <c r="VX86" s="390"/>
      <c r="VY86" s="390"/>
      <c r="VZ86" s="390"/>
      <c r="WA86" s="390"/>
      <c r="WB86" s="390"/>
      <c r="WC86" s="390"/>
      <c r="WD86" s="390"/>
      <c r="WE86" s="390"/>
      <c r="WF86" s="390"/>
      <c r="WG86" s="390"/>
      <c r="WH86" s="390"/>
      <c r="WI86" s="390"/>
      <c r="WJ86" s="390"/>
      <c r="WK86" s="390"/>
      <c r="WL86" s="390"/>
      <c r="WM86" s="390"/>
      <c r="WN86" s="390"/>
      <c r="WO86" s="390"/>
      <c r="WP86" s="390"/>
      <c r="WQ86" s="390"/>
      <c r="WR86" s="390"/>
      <c r="WS86" s="390"/>
      <c r="WT86" s="390"/>
      <c r="WU86" s="390"/>
      <c r="WV86" s="390"/>
      <c r="WW86" s="390"/>
      <c r="WX86" s="390"/>
      <c r="WY86" s="390"/>
      <c r="WZ86" s="390"/>
      <c r="XA86" s="390"/>
      <c r="XB86" s="390"/>
      <c r="XC86" s="390"/>
      <c r="XD86" s="390"/>
      <c r="XE86" s="390"/>
      <c r="XF86" s="390"/>
      <c r="XG86" s="581"/>
    </row>
    <row r="87" spans="1:631" s="583" customFormat="1">
      <c r="A87" s="581"/>
      <c r="B87" s="526"/>
      <c r="C87" s="828" t="s">
        <v>504</v>
      </c>
      <c r="D87" s="824">
        <v>12</v>
      </c>
      <c r="E87" s="329">
        <f t="shared" si="19"/>
        <v>1.3474433823799797E-3</v>
      </c>
      <c r="F87" s="825" t="s">
        <v>477</v>
      </c>
      <c r="G87" s="640">
        <v>20</v>
      </c>
      <c r="H87" s="830">
        <v>17.899999999999999</v>
      </c>
      <c r="I87" s="827">
        <v>15</v>
      </c>
      <c r="J87" s="827">
        <v>15</v>
      </c>
      <c r="K87" s="393">
        <f t="shared" si="24"/>
        <v>0</v>
      </c>
      <c r="L87" s="394">
        <f t="shared" si="20"/>
        <v>358</v>
      </c>
      <c r="M87" s="853">
        <v>38.56436312869095</v>
      </c>
      <c r="N87" s="393">
        <v>60</v>
      </c>
      <c r="O87" s="395">
        <f t="shared" si="25"/>
        <v>360</v>
      </c>
      <c r="P87" s="395">
        <f t="shared" si="21"/>
        <v>0</v>
      </c>
      <c r="Q87" s="395">
        <f t="shared" si="26"/>
        <v>300</v>
      </c>
      <c r="R87" s="395"/>
      <c r="S87" s="396">
        <f t="shared" si="27"/>
        <v>398.56436312869096</v>
      </c>
      <c r="T87" s="395">
        <f t="shared" si="28"/>
        <v>338.56436312869096</v>
      </c>
      <c r="U87" s="827">
        <v>0</v>
      </c>
      <c r="V87" s="396">
        <f t="shared" si="29"/>
        <v>369.72575429377639</v>
      </c>
      <c r="W87" s="395">
        <f t="shared" si="30"/>
        <v>314.06712720657788</v>
      </c>
      <c r="X87" s="395">
        <f t="shared" si="31"/>
        <v>0</v>
      </c>
      <c r="Y87" s="397">
        <f t="shared" si="22"/>
        <v>0.74468683813868786</v>
      </c>
      <c r="Z87" s="396">
        <f t="shared" si="23"/>
        <v>266.59788805365025</v>
      </c>
      <c r="AA87" s="398">
        <f t="shared" si="15"/>
        <v>0.7210692924621559</v>
      </c>
      <c r="AB87" s="399">
        <f t="shared" si="16"/>
        <v>0.93374202982448673</v>
      </c>
      <c r="AC87" s="398">
        <v>0.66132583899509956</v>
      </c>
      <c r="AD87" s="398">
        <v>0.7274584228946096</v>
      </c>
      <c r="AE87" s="390"/>
      <c r="AF87" s="390"/>
      <c r="AG87" s="390"/>
      <c r="AH87" s="390"/>
      <c r="AI87" s="390"/>
      <c r="AJ87" s="390"/>
      <c r="AK87" s="390"/>
      <c r="AL87" s="390"/>
      <c r="AM87" s="390"/>
      <c r="AN87" s="390"/>
      <c r="AO87" s="390"/>
      <c r="AP87" s="390"/>
      <c r="AQ87" s="390"/>
      <c r="AR87" s="390"/>
      <c r="AS87" s="390"/>
      <c r="AT87" s="390"/>
      <c r="AU87" s="390"/>
      <c r="AV87" s="390"/>
      <c r="AW87" s="390"/>
      <c r="AX87" s="390"/>
      <c r="AY87" s="390"/>
      <c r="AZ87" s="390"/>
      <c r="BA87" s="390"/>
      <c r="BB87" s="390"/>
      <c r="BC87" s="390"/>
      <c r="BD87" s="390"/>
      <c r="BE87" s="390"/>
      <c r="BF87" s="390"/>
      <c r="BG87" s="390"/>
      <c r="BH87" s="390"/>
      <c r="BI87" s="390"/>
      <c r="BJ87" s="390"/>
      <c r="BK87" s="390"/>
      <c r="BL87" s="390"/>
      <c r="BM87" s="390"/>
      <c r="BN87" s="390"/>
      <c r="BO87" s="390"/>
      <c r="BP87" s="390"/>
      <c r="BQ87" s="390"/>
      <c r="BR87" s="390"/>
      <c r="BS87" s="390"/>
      <c r="BT87" s="390"/>
      <c r="BU87" s="390"/>
      <c r="BV87" s="390"/>
      <c r="BW87" s="390"/>
      <c r="BX87" s="390"/>
      <c r="BY87" s="390"/>
      <c r="BZ87" s="390"/>
      <c r="CA87" s="390"/>
      <c r="CB87" s="390"/>
      <c r="CC87" s="390"/>
      <c r="CD87" s="390"/>
      <c r="CE87" s="390"/>
      <c r="CF87" s="390"/>
      <c r="CG87" s="390"/>
      <c r="CH87" s="390"/>
      <c r="CI87" s="390"/>
      <c r="CJ87" s="390"/>
      <c r="CK87" s="390"/>
      <c r="CL87" s="390"/>
      <c r="CM87" s="390"/>
      <c r="CN87" s="390"/>
      <c r="CO87" s="390"/>
      <c r="CP87" s="390"/>
      <c r="CQ87" s="390"/>
      <c r="CR87" s="390"/>
      <c r="CS87" s="390"/>
      <c r="CT87" s="390"/>
      <c r="CU87" s="390"/>
      <c r="CV87" s="390"/>
      <c r="CW87" s="390"/>
      <c r="CX87" s="390"/>
      <c r="CY87" s="390"/>
      <c r="CZ87" s="390"/>
      <c r="DA87" s="390"/>
      <c r="DB87" s="390"/>
      <c r="DC87" s="390"/>
      <c r="DD87" s="390"/>
      <c r="DE87" s="390"/>
      <c r="DF87" s="390"/>
      <c r="DG87" s="390"/>
      <c r="DH87" s="390"/>
      <c r="DI87" s="390"/>
      <c r="DJ87" s="390"/>
      <c r="DK87" s="390"/>
      <c r="DL87" s="390"/>
      <c r="DM87" s="390"/>
      <c r="DN87" s="390"/>
      <c r="DO87" s="390"/>
      <c r="DP87" s="390"/>
      <c r="DQ87" s="390"/>
      <c r="DR87" s="390"/>
      <c r="DS87" s="390"/>
      <c r="DT87" s="390"/>
      <c r="DU87" s="390"/>
      <c r="DV87" s="390"/>
      <c r="DW87" s="390"/>
      <c r="DX87" s="390"/>
      <c r="DY87" s="390"/>
      <c r="DZ87" s="390"/>
      <c r="EA87" s="390"/>
      <c r="EB87" s="390"/>
      <c r="EC87" s="390"/>
      <c r="ED87" s="390"/>
      <c r="EE87" s="390"/>
      <c r="EF87" s="390"/>
      <c r="EG87" s="390"/>
      <c r="EH87" s="390"/>
      <c r="EI87" s="390"/>
      <c r="EJ87" s="390"/>
      <c r="EK87" s="390"/>
      <c r="EL87" s="390"/>
      <c r="EM87" s="390"/>
      <c r="EN87" s="390"/>
      <c r="EO87" s="390"/>
      <c r="EP87" s="390"/>
      <c r="EQ87" s="390"/>
      <c r="ER87" s="390"/>
      <c r="ES87" s="390"/>
      <c r="ET87" s="390"/>
      <c r="EU87" s="390"/>
      <c r="EV87" s="390"/>
      <c r="EW87" s="390"/>
      <c r="EX87" s="390"/>
      <c r="EY87" s="390"/>
      <c r="EZ87" s="390"/>
      <c r="FA87" s="390"/>
      <c r="FB87" s="390"/>
      <c r="FC87" s="390"/>
      <c r="FD87" s="390"/>
      <c r="FE87" s="390"/>
      <c r="FF87" s="390"/>
      <c r="FG87" s="390"/>
      <c r="FH87" s="390"/>
      <c r="FI87" s="390"/>
      <c r="FJ87" s="390"/>
      <c r="FK87" s="390"/>
      <c r="FL87" s="390"/>
      <c r="FM87" s="390"/>
      <c r="FN87" s="390"/>
      <c r="FO87" s="390"/>
      <c r="FP87" s="390"/>
      <c r="FQ87" s="390"/>
      <c r="FR87" s="390"/>
      <c r="FS87" s="390"/>
      <c r="FT87" s="390"/>
      <c r="FU87" s="390"/>
      <c r="FV87" s="390"/>
      <c r="FW87" s="390"/>
      <c r="FX87" s="390"/>
      <c r="FY87" s="390"/>
      <c r="FZ87" s="390"/>
      <c r="GA87" s="390"/>
      <c r="GB87" s="390"/>
      <c r="GC87" s="390"/>
      <c r="GD87" s="390"/>
      <c r="GE87" s="390"/>
      <c r="GF87" s="390"/>
      <c r="GG87" s="390"/>
      <c r="GH87" s="390"/>
      <c r="GI87" s="390"/>
      <c r="GJ87" s="390"/>
      <c r="GK87" s="390"/>
      <c r="GL87" s="390"/>
      <c r="GM87" s="390"/>
      <c r="GN87" s="390"/>
      <c r="GO87" s="390"/>
      <c r="GP87" s="390"/>
      <c r="GQ87" s="390"/>
      <c r="GR87" s="390"/>
      <c r="GS87" s="390"/>
      <c r="GT87" s="390"/>
      <c r="GU87" s="390"/>
      <c r="GV87" s="390"/>
      <c r="GW87" s="390"/>
      <c r="GX87" s="390"/>
      <c r="GY87" s="390"/>
      <c r="GZ87" s="390"/>
      <c r="HA87" s="390"/>
      <c r="HB87" s="390"/>
      <c r="HC87" s="390"/>
      <c r="HD87" s="390"/>
      <c r="HE87" s="390"/>
      <c r="HF87" s="390"/>
      <c r="HG87" s="390"/>
      <c r="HH87" s="390"/>
      <c r="HI87" s="390"/>
      <c r="HJ87" s="390"/>
      <c r="HK87" s="390"/>
      <c r="HL87" s="390"/>
      <c r="HM87" s="390"/>
      <c r="HN87" s="390"/>
      <c r="HO87" s="390"/>
      <c r="HP87" s="390"/>
      <c r="HQ87" s="390"/>
      <c r="HR87" s="390"/>
      <c r="HS87" s="390"/>
      <c r="HT87" s="390"/>
      <c r="HU87" s="390"/>
      <c r="HV87" s="390"/>
      <c r="HW87" s="390"/>
      <c r="HX87" s="390"/>
      <c r="HY87" s="390"/>
      <c r="HZ87" s="390"/>
      <c r="IA87" s="390"/>
      <c r="IB87" s="390"/>
      <c r="IC87" s="390"/>
      <c r="ID87" s="390"/>
      <c r="IE87" s="390"/>
      <c r="IF87" s="390"/>
      <c r="IG87" s="390"/>
      <c r="IH87" s="390"/>
      <c r="II87" s="390"/>
      <c r="IJ87" s="390"/>
      <c r="IK87" s="390"/>
      <c r="IL87" s="390"/>
      <c r="IM87" s="390"/>
      <c r="IN87" s="390"/>
      <c r="IO87" s="390"/>
      <c r="IP87" s="390"/>
      <c r="IQ87" s="390"/>
      <c r="IR87" s="390"/>
      <c r="IS87" s="390"/>
      <c r="IT87" s="390"/>
      <c r="IU87" s="390"/>
      <c r="IV87" s="390"/>
      <c r="IW87" s="390"/>
      <c r="IX87" s="390"/>
      <c r="IY87" s="390"/>
      <c r="IZ87" s="390"/>
      <c r="JA87" s="390"/>
      <c r="JB87" s="390"/>
      <c r="JC87" s="390"/>
      <c r="JD87" s="390"/>
      <c r="JE87" s="390"/>
      <c r="JF87" s="390"/>
      <c r="JG87" s="390"/>
      <c r="JH87" s="390"/>
      <c r="JI87" s="390"/>
      <c r="JJ87" s="390"/>
      <c r="JK87" s="390"/>
      <c r="JL87" s="390"/>
      <c r="JM87" s="390"/>
      <c r="JN87" s="390"/>
      <c r="JO87" s="390"/>
      <c r="JP87" s="390"/>
      <c r="JQ87" s="390"/>
      <c r="JR87" s="390"/>
      <c r="JS87" s="390"/>
      <c r="JT87" s="390"/>
      <c r="JU87" s="390"/>
      <c r="JV87" s="390"/>
      <c r="JW87" s="390"/>
      <c r="JX87" s="390"/>
      <c r="JY87" s="390"/>
      <c r="JZ87" s="390"/>
      <c r="KA87" s="390"/>
      <c r="KB87" s="390"/>
      <c r="KC87" s="390"/>
      <c r="KD87" s="390"/>
      <c r="KE87" s="390"/>
      <c r="KF87" s="390"/>
      <c r="KG87" s="390"/>
      <c r="KH87" s="390"/>
      <c r="KI87" s="390"/>
      <c r="KJ87" s="390"/>
      <c r="KK87" s="390"/>
      <c r="KL87" s="390"/>
      <c r="KM87" s="390"/>
      <c r="KN87" s="390"/>
      <c r="KO87" s="390"/>
      <c r="KP87" s="390"/>
      <c r="KQ87" s="390"/>
      <c r="KR87" s="390"/>
      <c r="KS87" s="390"/>
      <c r="KT87" s="390"/>
      <c r="KU87" s="390"/>
      <c r="KV87" s="390"/>
      <c r="KW87" s="390"/>
      <c r="KX87" s="390"/>
      <c r="KY87" s="390"/>
      <c r="KZ87" s="390"/>
      <c r="LA87" s="390"/>
      <c r="LB87" s="390"/>
      <c r="LC87" s="390"/>
      <c r="LD87" s="390"/>
      <c r="LE87" s="390"/>
      <c r="LF87" s="390"/>
      <c r="LG87" s="390"/>
      <c r="LH87" s="390"/>
      <c r="LI87" s="390"/>
      <c r="LJ87" s="390"/>
      <c r="LK87" s="390"/>
      <c r="LL87" s="390"/>
      <c r="LM87" s="390"/>
      <c r="LN87" s="390"/>
      <c r="LO87" s="390"/>
      <c r="LP87" s="390"/>
      <c r="LQ87" s="390"/>
      <c r="LR87" s="390"/>
      <c r="LS87" s="390"/>
      <c r="LT87" s="390"/>
      <c r="LU87" s="390"/>
      <c r="LV87" s="390"/>
      <c r="LW87" s="390"/>
      <c r="LX87" s="390"/>
      <c r="LY87" s="390"/>
      <c r="LZ87" s="390"/>
      <c r="MA87" s="390"/>
      <c r="MB87" s="390"/>
      <c r="MC87" s="390"/>
      <c r="MD87" s="390"/>
      <c r="ME87" s="390"/>
      <c r="MF87" s="390"/>
      <c r="MG87" s="390"/>
      <c r="MH87" s="390"/>
      <c r="MI87" s="390"/>
      <c r="MJ87" s="390"/>
      <c r="MK87" s="390"/>
      <c r="ML87" s="390"/>
      <c r="MM87" s="390"/>
      <c r="MN87" s="390"/>
      <c r="MO87" s="390"/>
      <c r="MP87" s="390"/>
      <c r="MQ87" s="390"/>
      <c r="MR87" s="390"/>
      <c r="MS87" s="390"/>
      <c r="MT87" s="390"/>
      <c r="MU87" s="390"/>
      <c r="MV87" s="390"/>
      <c r="MW87" s="390"/>
      <c r="MX87" s="390"/>
      <c r="MY87" s="390"/>
      <c r="MZ87" s="390"/>
      <c r="NA87" s="390"/>
      <c r="NB87" s="390"/>
      <c r="NC87" s="390"/>
      <c r="ND87" s="390"/>
      <c r="NE87" s="390"/>
      <c r="NF87" s="390"/>
      <c r="NG87" s="390"/>
      <c r="NH87" s="390"/>
      <c r="NI87" s="390"/>
      <c r="NJ87" s="390"/>
      <c r="NK87" s="390"/>
      <c r="NL87" s="390"/>
      <c r="NM87" s="390"/>
      <c r="NN87" s="390"/>
      <c r="NO87" s="390"/>
      <c r="NP87" s="390"/>
      <c r="NQ87" s="390"/>
      <c r="NR87" s="390"/>
      <c r="NS87" s="390"/>
      <c r="NT87" s="390"/>
      <c r="NU87" s="390"/>
      <c r="NV87" s="390"/>
      <c r="NW87" s="390"/>
      <c r="NX87" s="390"/>
      <c r="NY87" s="390"/>
      <c r="NZ87" s="390"/>
      <c r="OA87" s="390"/>
      <c r="OB87" s="390"/>
      <c r="OC87" s="390"/>
      <c r="OD87" s="390"/>
      <c r="OE87" s="390"/>
      <c r="OF87" s="390"/>
      <c r="OG87" s="390"/>
      <c r="OH87" s="390"/>
      <c r="OI87" s="390"/>
      <c r="OJ87" s="390"/>
      <c r="OK87" s="390"/>
      <c r="OL87" s="390"/>
      <c r="OM87" s="390"/>
      <c r="ON87" s="390"/>
      <c r="OO87" s="390"/>
      <c r="OP87" s="390"/>
      <c r="OQ87" s="390"/>
      <c r="OR87" s="390"/>
      <c r="OS87" s="390"/>
      <c r="OT87" s="390"/>
      <c r="OU87" s="390"/>
      <c r="OV87" s="390"/>
      <c r="OW87" s="390"/>
      <c r="OX87" s="390"/>
      <c r="OY87" s="390"/>
      <c r="OZ87" s="390"/>
      <c r="PA87" s="390"/>
      <c r="PB87" s="390"/>
      <c r="PC87" s="390"/>
      <c r="PD87" s="390"/>
      <c r="PE87" s="390"/>
      <c r="PF87" s="390"/>
      <c r="PG87" s="390"/>
      <c r="PH87" s="390"/>
      <c r="PI87" s="390"/>
      <c r="PJ87" s="390"/>
      <c r="PK87" s="390"/>
      <c r="PL87" s="390"/>
      <c r="PM87" s="390"/>
      <c r="PN87" s="390"/>
      <c r="PO87" s="390"/>
      <c r="PP87" s="390"/>
      <c r="PQ87" s="390"/>
      <c r="PR87" s="390"/>
      <c r="PS87" s="390"/>
      <c r="PT87" s="390"/>
      <c r="PU87" s="390"/>
      <c r="PV87" s="390"/>
      <c r="PW87" s="390"/>
      <c r="PX87" s="390"/>
      <c r="PY87" s="390"/>
      <c r="PZ87" s="390"/>
      <c r="QA87" s="390"/>
      <c r="QB87" s="390"/>
      <c r="QC87" s="390"/>
      <c r="QD87" s="390"/>
      <c r="QE87" s="390"/>
      <c r="QF87" s="390"/>
      <c r="QG87" s="390"/>
      <c r="QH87" s="390"/>
      <c r="QI87" s="390"/>
      <c r="QJ87" s="390"/>
      <c r="QK87" s="390"/>
      <c r="QL87" s="390"/>
      <c r="QM87" s="390"/>
      <c r="QN87" s="390"/>
      <c r="QO87" s="390"/>
      <c r="QP87" s="390"/>
      <c r="QQ87" s="390"/>
      <c r="QR87" s="390"/>
      <c r="QS87" s="390"/>
      <c r="QT87" s="390"/>
      <c r="QU87" s="390"/>
      <c r="QV87" s="390"/>
      <c r="QW87" s="390"/>
      <c r="QX87" s="390"/>
      <c r="QY87" s="390"/>
      <c r="QZ87" s="390"/>
      <c r="RA87" s="390"/>
      <c r="RB87" s="390"/>
      <c r="RC87" s="390"/>
      <c r="RD87" s="390"/>
      <c r="RE87" s="390"/>
      <c r="RF87" s="390"/>
      <c r="RG87" s="390"/>
      <c r="RH87" s="390"/>
      <c r="RI87" s="390"/>
      <c r="RJ87" s="390"/>
      <c r="RK87" s="390"/>
      <c r="RL87" s="390"/>
      <c r="RM87" s="390"/>
      <c r="RN87" s="390"/>
      <c r="RO87" s="390"/>
      <c r="RP87" s="390"/>
      <c r="RQ87" s="390"/>
      <c r="RR87" s="390"/>
      <c r="RS87" s="390"/>
      <c r="RT87" s="390"/>
      <c r="RU87" s="390"/>
      <c r="RV87" s="390"/>
      <c r="RW87" s="390"/>
      <c r="RX87" s="390"/>
      <c r="RY87" s="390"/>
      <c r="RZ87" s="390"/>
      <c r="SA87" s="390"/>
      <c r="SB87" s="390"/>
      <c r="SC87" s="390"/>
      <c r="SD87" s="390"/>
      <c r="SE87" s="390"/>
      <c r="SF87" s="390"/>
      <c r="SG87" s="390"/>
      <c r="SH87" s="390"/>
      <c r="SI87" s="390"/>
      <c r="SJ87" s="390"/>
      <c r="SK87" s="390"/>
      <c r="SL87" s="390"/>
      <c r="SM87" s="390"/>
      <c r="SN87" s="390"/>
      <c r="SO87" s="390"/>
      <c r="SP87" s="390"/>
      <c r="SQ87" s="390"/>
      <c r="SR87" s="390"/>
      <c r="SS87" s="390"/>
      <c r="ST87" s="390"/>
      <c r="SU87" s="390"/>
      <c r="SV87" s="390"/>
      <c r="SW87" s="390"/>
      <c r="SX87" s="390"/>
      <c r="SY87" s="390"/>
      <c r="SZ87" s="390"/>
      <c r="TA87" s="390"/>
      <c r="TB87" s="390"/>
      <c r="TC87" s="390"/>
      <c r="TD87" s="390"/>
      <c r="TE87" s="390"/>
      <c r="TF87" s="390"/>
      <c r="TG87" s="390"/>
      <c r="TH87" s="390"/>
      <c r="TI87" s="390"/>
      <c r="TJ87" s="390"/>
      <c r="TK87" s="390"/>
      <c r="TL87" s="390"/>
      <c r="TM87" s="390"/>
      <c r="TN87" s="390"/>
      <c r="TO87" s="390"/>
      <c r="TP87" s="390"/>
      <c r="TQ87" s="390"/>
      <c r="TR87" s="390"/>
      <c r="TS87" s="390"/>
      <c r="TT87" s="390"/>
      <c r="TU87" s="390"/>
      <c r="TV87" s="390"/>
      <c r="TW87" s="390"/>
      <c r="TX87" s="390"/>
      <c r="TY87" s="390"/>
      <c r="TZ87" s="390"/>
      <c r="UA87" s="390"/>
      <c r="UB87" s="390"/>
      <c r="UC87" s="390"/>
      <c r="UD87" s="390"/>
      <c r="UE87" s="390"/>
      <c r="UF87" s="390"/>
      <c r="UG87" s="390"/>
      <c r="UH87" s="390"/>
      <c r="UI87" s="390"/>
      <c r="UJ87" s="390"/>
      <c r="UK87" s="390"/>
      <c r="UL87" s="390"/>
      <c r="UM87" s="390"/>
      <c r="UN87" s="390"/>
      <c r="UO87" s="390"/>
      <c r="UP87" s="390"/>
      <c r="UQ87" s="390"/>
      <c r="UR87" s="390"/>
      <c r="US87" s="390"/>
      <c r="UT87" s="390"/>
      <c r="UU87" s="390"/>
      <c r="UV87" s="390"/>
      <c r="UW87" s="390"/>
      <c r="UX87" s="390"/>
      <c r="UY87" s="390"/>
      <c r="UZ87" s="390"/>
      <c r="VA87" s="390"/>
      <c r="VB87" s="390"/>
      <c r="VC87" s="390"/>
      <c r="VD87" s="390"/>
      <c r="VE87" s="390"/>
      <c r="VF87" s="390"/>
      <c r="VG87" s="390"/>
      <c r="VH87" s="390"/>
      <c r="VI87" s="390"/>
      <c r="VJ87" s="390"/>
      <c r="VK87" s="390"/>
      <c r="VL87" s="390"/>
      <c r="VM87" s="390"/>
      <c r="VN87" s="390"/>
      <c r="VO87" s="390"/>
      <c r="VP87" s="390"/>
      <c r="VQ87" s="390"/>
      <c r="VR87" s="390"/>
      <c r="VS87" s="390"/>
      <c r="VT87" s="390"/>
      <c r="VU87" s="390"/>
      <c r="VV87" s="390"/>
      <c r="VW87" s="390"/>
      <c r="VX87" s="390"/>
      <c r="VY87" s="390"/>
      <c r="VZ87" s="390"/>
      <c r="WA87" s="390"/>
      <c r="WB87" s="390"/>
      <c r="WC87" s="390"/>
      <c r="WD87" s="390"/>
      <c r="WE87" s="390"/>
      <c r="WF87" s="390"/>
      <c r="WG87" s="390"/>
      <c r="WH87" s="390"/>
      <c r="WI87" s="390"/>
      <c r="WJ87" s="390"/>
      <c r="WK87" s="390"/>
      <c r="WL87" s="390"/>
      <c r="WM87" s="390"/>
      <c r="WN87" s="390"/>
      <c r="WO87" s="390"/>
      <c r="WP87" s="390"/>
      <c r="WQ87" s="390"/>
      <c r="WR87" s="390"/>
      <c r="WS87" s="390"/>
      <c r="WT87" s="390"/>
      <c r="WU87" s="390"/>
      <c r="WV87" s="390"/>
      <c r="WW87" s="390"/>
      <c r="WX87" s="390"/>
      <c r="WY87" s="390"/>
      <c r="WZ87" s="390"/>
      <c r="XA87" s="390"/>
      <c r="XB87" s="390"/>
      <c r="XC87" s="390"/>
      <c r="XD87" s="390"/>
      <c r="XE87" s="390"/>
      <c r="XF87" s="390"/>
      <c r="XG87" s="581"/>
    </row>
    <row r="88" spans="1:631" s="583" customFormat="1">
      <c r="A88" s="581"/>
      <c r="B88" s="526"/>
      <c r="C88" s="828" t="s">
        <v>505</v>
      </c>
      <c r="D88" s="824">
        <v>12</v>
      </c>
      <c r="E88" s="329">
        <f t="shared" si="19"/>
        <v>1.4325054506531293E-3</v>
      </c>
      <c r="F88" s="825" t="s">
        <v>477</v>
      </c>
      <c r="G88" s="640">
        <v>20</v>
      </c>
      <c r="H88" s="830">
        <v>19.03</v>
      </c>
      <c r="I88" s="827">
        <v>15</v>
      </c>
      <c r="J88" s="827">
        <v>15</v>
      </c>
      <c r="K88" s="393">
        <f t="shared" si="24"/>
        <v>0</v>
      </c>
      <c r="L88" s="394">
        <f t="shared" si="20"/>
        <v>380.6</v>
      </c>
      <c r="M88" s="853">
        <v>38.56436312869095</v>
      </c>
      <c r="N88" s="393">
        <v>60</v>
      </c>
      <c r="O88" s="395">
        <f t="shared" si="25"/>
        <v>360</v>
      </c>
      <c r="P88" s="395">
        <f t="shared" si="21"/>
        <v>0</v>
      </c>
      <c r="Q88" s="395">
        <f t="shared" si="26"/>
        <v>300</v>
      </c>
      <c r="R88" s="395"/>
      <c r="S88" s="396">
        <f t="shared" si="27"/>
        <v>398.56436312869096</v>
      </c>
      <c r="T88" s="395">
        <f t="shared" si="28"/>
        <v>338.56436312869096</v>
      </c>
      <c r="U88" s="827">
        <v>0</v>
      </c>
      <c r="V88" s="396">
        <f t="shared" si="29"/>
        <v>369.72575429377639</v>
      </c>
      <c r="W88" s="395">
        <f t="shared" si="30"/>
        <v>314.06712720657788</v>
      </c>
      <c r="X88" s="395">
        <f t="shared" si="31"/>
        <v>0</v>
      </c>
      <c r="Y88" s="397">
        <f t="shared" si="22"/>
        <v>0.74468683813868786</v>
      </c>
      <c r="Z88" s="396">
        <f t="shared" si="23"/>
        <v>283.42781059558462</v>
      </c>
      <c r="AA88" s="398">
        <f t="shared" si="15"/>
        <v>0.76658930924887314</v>
      </c>
      <c r="AB88" s="399">
        <f t="shared" si="16"/>
        <v>0.99268775572960799</v>
      </c>
      <c r="AC88" s="398">
        <v>0.70307434168026517</v>
      </c>
      <c r="AD88" s="398">
        <v>0.7733817758482916</v>
      </c>
      <c r="AE88" s="390"/>
      <c r="AF88" s="390"/>
      <c r="AG88" s="390"/>
      <c r="AH88" s="390"/>
      <c r="AI88" s="390"/>
      <c r="AJ88" s="390"/>
      <c r="AK88" s="390"/>
      <c r="AL88" s="390"/>
      <c r="AM88" s="390"/>
      <c r="AN88" s="390"/>
      <c r="AO88" s="390"/>
      <c r="AP88" s="390"/>
      <c r="AQ88" s="390"/>
      <c r="AR88" s="390"/>
      <c r="AS88" s="390"/>
      <c r="AT88" s="390"/>
      <c r="AU88" s="390"/>
      <c r="AV88" s="390"/>
      <c r="AW88" s="390"/>
      <c r="AX88" s="390"/>
      <c r="AY88" s="390"/>
      <c r="AZ88" s="390"/>
      <c r="BA88" s="390"/>
      <c r="BB88" s="390"/>
      <c r="BC88" s="390"/>
      <c r="BD88" s="390"/>
      <c r="BE88" s="390"/>
      <c r="BF88" s="390"/>
      <c r="BG88" s="390"/>
      <c r="BH88" s="390"/>
      <c r="BI88" s="390"/>
      <c r="BJ88" s="390"/>
      <c r="BK88" s="390"/>
      <c r="BL88" s="390"/>
      <c r="BM88" s="390"/>
      <c r="BN88" s="390"/>
      <c r="BO88" s="390"/>
      <c r="BP88" s="390"/>
      <c r="BQ88" s="390"/>
      <c r="BR88" s="390"/>
      <c r="BS88" s="390"/>
      <c r="BT88" s="390"/>
      <c r="BU88" s="390"/>
      <c r="BV88" s="390"/>
      <c r="BW88" s="390"/>
      <c r="BX88" s="390"/>
      <c r="BY88" s="390"/>
      <c r="BZ88" s="390"/>
      <c r="CA88" s="390"/>
      <c r="CB88" s="390"/>
      <c r="CC88" s="390"/>
      <c r="CD88" s="390"/>
      <c r="CE88" s="390"/>
      <c r="CF88" s="390"/>
      <c r="CG88" s="390"/>
      <c r="CH88" s="390"/>
      <c r="CI88" s="390"/>
      <c r="CJ88" s="390"/>
      <c r="CK88" s="390"/>
      <c r="CL88" s="390"/>
      <c r="CM88" s="390"/>
      <c r="CN88" s="390"/>
      <c r="CO88" s="390"/>
      <c r="CP88" s="390"/>
      <c r="CQ88" s="390"/>
      <c r="CR88" s="390"/>
      <c r="CS88" s="390"/>
      <c r="CT88" s="390"/>
      <c r="CU88" s="390"/>
      <c r="CV88" s="390"/>
      <c r="CW88" s="390"/>
      <c r="CX88" s="390"/>
      <c r="CY88" s="390"/>
      <c r="CZ88" s="390"/>
      <c r="DA88" s="390"/>
      <c r="DB88" s="390"/>
      <c r="DC88" s="390"/>
      <c r="DD88" s="390"/>
      <c r="DE88" s="390"/>
      <c r="DF88" s="390"/>
      <c r="DG88" s="390"/>
      <c r="DH88" s="390"/>
      <c r="DI88" s="390"/>
      <c r="DJ88" s="390"/>
      <c r="DK88" s="390"/>
      <c r="DL88" s="390"/>
      <c r="DM88" s="390"/>
      <c r="DN88" s="390"/>
      <c r="DO88" s="390"/>
      <c r="DP88" s="390"/>
      <c r="DQ88" s="390"/>
      <c r="DR88" s="390"/>
      <c r="DS88" s="390"/>
      <c r="DT88" s="390"/>
      <c r="DU88" s="390"/>
      <c r="DV88" s="390"/>
      <c r="DW88" s="390"/>
      <c r="DX88" s="390"/>
      <c r="DY88" s="390"/>
      <c r="DZ88" s="390"/>
      <c r="EA88" s="390"/>
      <c r="EB88" s="390"/>
      <c r="EC88" s="390"/>
      <c r="ED88" s="390"/>
      <c r="EE88" s="390"/>
      <c r="EF88" s="390"/>
      <c r="EG88" s="390"/>
      <c r="EH88" s="390"/>
      <c r="EI88" s="390"/>
      <c r="EJ88" s="390"/>
      <c r="EK88" s="390"/>
      <c r="EL88" s="390"/>
      <c r="EM88" s="390"/>
      <c r="EN88" s="390"/>
      <c r="EO88" s="390"/>
      <c r="EP88" s="390"/>
      <c r="EQ88" s="390"/>
      <c r="ER88" s="390"/>
      <c r="ES88" s="390"/>
      <c r="ET88" s="390"/>
      <c r="EU88" s="390"/>
      <c r="EV88" s="390"/>
      <c r="EW88" s="390"/>
      <c r="EX88" s="390"/>
      <c r="EY88" s="390"/>
      <c r="EZ88" s="390"/>
      <c r="FA88" s="390"/>
      <c r="FB88" s="390"/>
      <c r="FC88" s="390"/>
      <c r="FD88" s="390"/>
      <c r="FE88" s="390"/>
      <c r="FF88" s="390"/>
      <c r="FG88" s="390"/>
      <c r="FH88" s="390"/>
      <c r="FI88" s="390"/>
      <c r="FJ88" s="390"/>
      <c r="FK88" s="390"/>
      <c r="FL88" s="390"/>
      <c r="FM88" s="390"/>
      <c r="FN88" s="390"/>
      <c r="FO88" s="390"/>
      <c r="FP88" s="390"/>
      <c r="FQ88" s="390"/>
      <c r="FR88" s="390"/>
      <c r="FS88" s="390"/>
      <c r="FT88" s="390"/>
      <c r="FU88" s="390"/>
      <c r="FV88" s="390"/>
      <c r="FW88" s="390"/>
      <c r="FX88" s="390"/>
      <c r="FY88" s="390"/>
      <c r="FZ88" s="390"/>
      <c r="GA88" s="390"/>
      <c r="GB88" s="390"/>
      <c r="GC88" s="390"/>
      <c r="GD88" s="390"/>
      <c r="GE88" s="390"/>
      <c r="GF88" s="390"/>
      <c r="GG88" s="390"/>
      <c r="GH88" s="390"/>
      <c r="GI88" s="390"/>
      <c r="GJ88" s="390"/>
      <c r="GK88" s="390"/>
      <c r="GL88" s="390"/>
      <c r="GM88" s="390"/>
      <c r="GN88" s="390"/>
      <c r="GO88" s="390"/>
      <c r="GP88" s="390"/>
      <c r="GQ88" s="390"/>
      <c r="GR88" s="390"/>
      <c r="GS88" s="390"/>
      <c r="GT88" s="390"/>
      <c r="GU88" s="390"/>
      <c r="GV88" s="390"/>
      <c r="GW88" s="390"/>
      <c r="GX88" s="390"/>
      <c r="GY88" s="390"/>
      <c r="GZ88" s="390"/>
      <c r="HA88" s="390"/>
      <c r="HB88" s="390"/>
      <c r="HC88" s="390"/>
      <c r="HD88" s="390"/>
      <c r="HE88" s="390"/>
      <c r="HF88" s="390"/>
      <c r="HG88" s="390"/>
      <c r="HH88" s="390"/>
      <c r="HI88" s="390"/>
      <c r="HJ88" s="390"/>
      <c r="HK88" s="390"/>
      <c r="HL88" s="390"/>
      <c r="HM88" s="390"/>
      <c r="HN88" s="390"/>
      <c r="HO88" s="390"/>
      <c r="HP88" s="390"/>
      <c r="HQ88" s="390"/>
      <c r="HR88" s="390"/>
      <c r="HS88" s="390"/>
      <c r="HT88" s="390"/>
      <c r="HU88" s="390"/>
      <c r="HV88" s="390"/>
      <c r="HW88" s="390"/>
      <c r="HX88" s="390"/>
      <c r="HY88" s="390"/>
      <c r="HZ88" s="390"/>
      <c r="IA88" s="390"/>
      <c r="IB88" s="390"/>
      <c r="IC88" s="390"/>
      <c r="ID88" s="390"/>
      <c r="IE88" s="390"/>
      <c r="IF88" s="390"/>
      <c r="IG88" s="390"/>
      <c r="IH88" s="390"/>
      <c r="II88" s="390"/>
      <c r="IJ88" s="390"/>
      <c r="IK88" s="390"/>
      <c r="IL88" s="390"/>
      <c r="IM88" s="390"/>
      <c r="IN88" s="390"/>
      <c r="IO88" s="390"/>
      <c r="IP88" s="390"/>
      <c r="IQ88" s="390"/>
      <c r="IR88" s="390"/>
      <c r="IS88" s="390"/>
      <c r="IT88" s="390"/>
      <c r="IU88" s="390"/>
      <c r="IV88" s="390"/>
      <c r="IW88" s="390"/>
      <c r="IX88" s="390"/>
      <c r="IY88" s="390"/>
      <c r="IZ88" s="390"/>
      <c r="JA88" s="390"/>
      <c r="JB88" s="390"/>
      <c r="JC88" s="390"/>
      <c r="JD88" s="390"/>
      <c r="JE88" s="390"/>
      <c r="JF88" s="390"/>
      <c r="JG88" s="390"/>
      <c r="JH88" s="390"/>
      <c r="JI88" s="390"/>
      <c r="JJ88" s="390"/>
      <c r="JK88" s="390"/>
      <c r="JL88" s="390"/>
      <c r="JM88" s="390"/>
      <c r="JN88" s="390"/>
      <c r="JO88" s="390"/>
      <c r="JP88" s="390"/>
      <c r="JQ88" s="390"/>
      <c r="JR88" s="390"/>
      <c r="JS88" s="390"/>
      <c r="JT88" s="390"/>
      <c r="JU88" s="390"/>
      <c r="JV88" s="390"/>
      <c r="JW88" s="390"/>
      <c r="JX88" s="390"/>
      <c r="JY88" s="390"/>
      <c r="JZ88" s="390"/>
      <c r="KA88" s="390"/>
      <c r="KB88" s="390"/>
      <c r="KC88" s="390"/>
      <c r="KD88" s="390"/>
      <c r="KE88" s="390"/>
      <c r="KF88" s="390"/>
      <c r="KG88" s="390"/>
      <c r="KH88" s="390"/>
      <c r="KI88" s="390"/>
      <c r="KJ88" s="390"/>
      <c r="KK88" s="390"/>
      <c r="KL88" s="390"/>
      <c r="KM88" s="390"/>
      <c r="KN88" s="390"/>
      <c r="KO88" s="390"/>
      <c r="KP88" s="390"/>
      <c r="KQ88" s="390"/>
      <c r="KR88" s="390"/>
      <c r="KS88" s="390"/>
      <c r="KT88" s="390"/>
      <c r="KU88" s="390"/>
      <c r="KV88" s="390"/>
      <c r="KW88" s="390"/>
      <c r="KX88" s="390"/>
      <c r="KY88" s="390"/>
      <c r="KZ88" s="390"/>
      <c r="LA88" s="390"/>
      <c r="LB88" s="390"/>
      <c r="LC88" s="390"/>
      <c r="LD88" s="390"/>
      <c r="LE88" s="390"/>
      <c r="LF88" s="390"/>
      <c r="LG88" s="390"/>
      <c r="LH88" s="390"/>
      <c r="LI88" s="390"/>
      <c r="LJ88" s="390"/>
      <c r="LK88" s="390"/>
      <c r="LL88" s="390"/>
      <c r="LM88" s="390"/>
      <c r="LN88" s="390"/>
      <c r="LO88" s="390"/>
      <c r="LP88" s="390"/>
      <c r="LQ88" s="390"/>
      <c r="LR88" s="390"/>
      <c r="LS88" s="390"/>
      <c r="LT88" s="390"/>
      <c r="LU88" s="390"/>
      <c r="LV88" s="390"/>
      <c r="LW88" s="390"/>
      <c r="LX88" s="390"/>
      <c r="LY88" s="390"/>
      <c r="LZ88" s="390"/>
      <c r="MA88" s="390"/>
      <c r="MB88" s="390"/>
      <c r="MC88" s="390"/>
      <c r="MD88" s="390"/>
      <c r="ME88" s="390"/>
      <c r="MF88" s="390"/>
      <c r="MG88" s="390"/>
      <c r="MH88" s="390"/>
      <c r="MI88" s="390"/>
      <c r="MJ88" s="390"/>
      <c r="MK88" s="390"/>
      <c r="ML88" s="390"/>
      <c r="MM88" s="390"/>
      <c r="MN88" s="390"/>
      <c r="MO88" s="390"/>
      <c r="MP88" s="390"/>
      <c r="MQ88" s="390"/>
      <c r="MR88" s="390"/>
      <c r="MS88" s="390"/>
      <c r="MT88" s="390"/>
      <c r="MU88" s="390"/>
      <c r="MV88" s="390"/>
      <c r="MW88" s="390"/>
      <c r="MX88" s="390"/>
      <c r="MY88" s="390"/>
      <c r="MZ88" s="390"/>
      <c r="NA88" s="390"/>
      <c r="NB88" s="390"/>
      <c r="NC88" s="390"/>
      <c r="ND88" s="390"/>
      <c r="NE88" s="390"/>
      <c r="NF88" s="390"/>
      <c r="NG88" s="390"/>
      <c r="NH88" s="390"/>
      <c r="NI88" s="390"/>
      <c r="NJ88" s="390"/>
      <c r="NK88" s="390"/>
      <c r="NL88" s="390"/>
      <c r="NM88" s="390"/>
      <c r="NN88" s="390"/>
      <c r="NO88" s="390"/>
      <c r="NP88" s="390"/>
      <c r="NQ88" s="390"/>
      <c r="NR88" s="390"/>
      <c r="NS88" s="390"/>
      <c r="NT88" s="390"/>
      <c r="NU88" s="390"/>
      <c r="NV88" s="390"/>
      <c r="NW88" s="390"/>
      <c r="NX88" s="390"/>
      <c r="NY88" s="390"/>
      <c r="NZ88" s="390"/>
      <c r="OA88" s="390"/>
      <c r="OB88" s="390"/>
      <c r="OC88" s="390"/>
      <c r="OD88" s="390"/>
      <c r="OE88" s="390"/>
      <c r="OF88" s="390"/>
      <c r="OG88" s="390"/>
      <c r="OH88" s="390"/>
      <c r="OI88" s="390"/>
      <c r="OJ88" s="390"/>
      <c r="OK88" s="390"/>
      <c r="OL88" s="390"/>
      <c r="OM88" s="390"/>
      <c r="ON88" s="390"/>
      <c r="OO88" s="390"/>
      <c r="OP88" s="390"/>
      <c r="OQ88" s="390"/>
      <c r="OR88" s="390"/>
      <c r="OS88" s="390"/>
      <c r="OT88" s="390"/>
      <c r="OU88" s="390"/>
      <c r="OV88" s="390"/>
      <c r="OW88" s="390"/>
      <c r="OX88" s="390"/>
      <c r="OY88" s="390"/>
      <c r="OZ88" s="390"/>
      <c r="PA88" s="390"/>
      <c r="PB88" s="390"/>
      <c r="PC88" s="390"/>
      <c r="PD88" s="390"/>
      <c r="PE88" s="390"/>
      <c r="PF88" s="390"/>
      <c r="PG88" s="390"/>
      <c r="PH88" s="390"/>
      <c r="PI88" s="390"/>
      <c r="PJ88" s="390"/>
      <c r="PK88" s="390"/>
      <c r="PL88" s="390"/>
      <c r="PM88" s="390"/>
      <c r="PN88" s="390"/>
      <c r="PO88" s="390"/>
      <c r="PP88" s="390"/>
      <c r="PQ88" s="390"/>
      <c r="PR88" s="390"/>
      <c r="PS88" s="390"/>
      <c r="PT88" s="390"/>
      <c r="PU88" s="390"/>
      <c r="PV88" s="390"/>
      <c r="PW88" s="390"/>
      <c r="PX88" s="390"/>
      <c r="PY88" s="390"/>
      <c r="PZ88" s="390"/>
      <c r="QA88" s="390"/>
      <c r="QB88" s="390"/>
      <c r="QC88" s="390"/>
      <c r="QD88" s="390"/>
      <c r="QE88" s="390"/>
      <c r="QF88" s="390"/>
      <c r="QG88" s="390"/>
      <c r="QH88" s="390"/>
      <c r="QI88" s="390"/>
      <c r="QJ88" s="390"/>
      <c r="QK88" s="390"/>
      <c r="QL88" s="390"/>
      <c r="QM88" s="390"/>
      <c r="QN88" s="390"/>
      <c r="QO88" s="390"/>
      <c r="QP88" s="390"/>
      <c r="QQ88" s="390"/>
      <c r="QR88" s="390"/>
      <c r="QS88" s="390"/>
      <c r="QT88" s="390"/>
      <c r="QU88" s="390"/>
      <c r="QV88" s="390"/>
      <c r="QW88" s="390"/>
      <c r="QX88" s="390"/>
      <c r="QY88" s="390"/>
      <c r="QZ88" s="390"/>
      <c r="RA88" s="390"/>
      <c r="RB88" s="390"/>
      <c r="RC88" s="390"/>
      <c r="RD88" s="390"/>
      <c r="RE88" s="390"/>
      <c r="RF88" s="390"/>
      <c r="RG88" s="390"/>
      <c r="RH88" s="390"/>
      <c r="RI88" s="390"/>
      <c r="RJ88" s="390"/>
      <c r="RK88" s="390"/>
      <c r="RL88" s="390"/>
      <c r="RM88" s="390"/>
      <c r="RN88" s="390"/>
      <c r="RO88" s="390"/>
      <c r="RP88" s="390"/>
      <c r="RQ88" s="390"/>
      <c r="RR88" s="390"/>
      <c r="RS88" s="390"/>
      <c r="RT88" s="390"/>
      <c r="RU88" s="390"/>
      <c r="RV88" s="390"/>
      <c r="RW88" s="390"/>
      <c r="RX88" s="390"/>
      <c r="RY88" s="390"/>
      <c r="RZ88" s="390"/>
      <c r="SA88" s="390"/>
      <c r="SB88" s="390"/>
      <c r="SC88" s="390"/>
      <c r="SD88" s="390"/>
      <c r="SE88" s="390"/>
      <c r="SF88" s="390"/>
      <c r="SG88" s="390"/>
      <c r="SH88" s="390"/>
      <c r="SI88" s="390"/>
      <c r="SJ88" s="390"/>
      <c r="SK88" s="390"/>
      <c r="SL88" s="390"/>
      <c r="SM88" s="390"/>
      <c r="SN88" s="390"/>
      <c r="SO88" s="390"/>
      <c r="SP88" s="390"/>
      <c r="SQ88" s="390"/>
      <c r="SR88" s="390"/>
      <c r="SS88" s="390"/>
      <c r="ST88" s="390"/>
      <c r="SU88" s="390"/>
      <c r="SV88" s="390"/>
      <c r="SW88" s="390"/>
      <c r="SX88" s="390"/>
      <c r="SY88" s="390"/>
      <c r="SZ88" s="390"/>
      <c r="TA88" s="390"/>
      <c r="TB88" s="390"/>
      <c r="TC88" s="390"/>
      <c r="TD88" s="390"/>
      <c r="TE88" s="390"/>
      <c r="TF88" s="390"/>
      <c r="TG88" s="390"/>
      <c r="TH88" s="390"/>
      <c r="TI88" s="390"/>
      <c r="TJ88" s="390"/>
      <c r="TK88" s="390"/>
      <c r="TL88" s="390"/>
      <c r="TM88" s="390"/>
      <c r="TN88" s="390"/>
      <c r="TO88" s="390"/>
      <c r="TP88" s="390"/>
      <c r="TQ88" s="390"/>
      <c r="TR88" s="390"/>
      <c r="TS88" s="390"/>
      <c r="TT88" s="390"/>
      <c r="TU88" s="390"/>
      <c r="TV88" s="390"/>
      <c r="TW88" s="390"/>
      <c r="TX88" s="390"/>
      <c r="TY88" s="390"/>
      <c r="TZ88" s="390"/>
      <c r="UA88" s="390"/>
      <c r="UB88" s="390"/>
      <c r="UC88" s="390"/>
      <c r="UD88" s="390"/>
      <c r="UE88" s="390"/>
      <c r="UF88" s="390"/>
      <c r="UG88" s="390"/>
      <c r="UH88" s="390"/>
      <c r="UI88" s="390"/>
      <c r="UJ88" s="390"/>
      <c r="UK88" s="390"/>
      <c r="UL88" s="390"/>
      <c r="UM88" s="390"/>
      <c r="UN88" s="390"/>
      <c r="UO88" s="390"/>
      <c r="UP88" s="390"/>
      <c r="UQ88" s="390"/>
      <c r="UR88" s="390"/>
      <c r="US88" s="390"/>
      <c r="UT88" s="390"/>
      <c r="UU88" s="390"/>
      <c r="UV88" s="390"/>
      <c r="UW88" s="390"/>
      <c r="UX88" s="390"/>
      <c r="UY88" s="390"/>
      <c r="UZ88" s="390"/>
      <c r="VA88" s="390"/>
      <c r="VB88" s="390"/>
      <c r="VC88" s="390"/>
      <c r="VD88" s="390"/>
      <c r="VE88" s="390"/>
      <c r="VF88" s="390"/>
      <c r="VG88" s="390"/>
      <c r="VH88" s="390"/>
      <c r="VI88" s="390"/>
      <c r="VJ88" s="390"/>
      <c r="VK88" s="390"/>
      <c r="VL88" s="390"/>
      <c r="VM88" s="390"/>
      <c r="VN88" s="390"/>
      <c r="VO88" s="390"/>
      <c r="VP88" s="390"/>
      <c r="VQ88" s="390"/>
      <c r="VR88" s="390"/>
      <c r="VS88" s="390"/>
      <c r="VT88" s="390"/>
      <c r="VU88" s="390"/>
      <c r="VV88" s="390"/>
      <c r="VW88" s="390"/>
      <c r="VX88" s="390"/>
      <c r="VY88" s="390"/>
      <c r="VZ88" s="390"/>
      <c r="WA88" s="390"/>
      <c r="WB88" s="390"/>
      <c r="WC88" s="390"/>
      <c r="WD88" s="390"/>
      <c r="WE88" s="390"/>
      <c r="WF88" s="390"/>
      <c r="WG88" s="390"/>
      <c r="WH88" s="390"/>
      <c r="WI88" s="390"/>
      <c r="WJ88" s="390"/>
      <c r="WK88" s="390"/>
      <c r="WL88" s="390"/>
      <c r="WM88" s="390"/>
      <c r="WN88" s="390"/>
      <c r="WO88" s="390"/>
      <c r="WP88" s="390"/>
      <c r="WQ88" s="390"/>
      <c r="WR88" s="390"/>
      <c r="WS88" s="390"/>
      <c r="WT88" s="390"/>
      <c r="WU88" s="390"/>
      <c r="WV88" s="390"/>
      <c r="WW88" s="390"/>
      <c r="WX88" s="390"/>
      <c r="WY88" s="390"/>
      <c r="WZ88" s="390"/>
      <c r="XA88" s="390"/>
      <c r="XB88" s="390"/>
      <c r="XC88" s="390"/>
      <c r="XD88" s="390"/>
      <c r="XE88" s="390"/>
      <c r="XF88" s="390"/>
      <c r="XG88" s="581"/>
    </row>
    <row r="89" spans="1:631" s="583" customFormat="1">
      <c r="A89" s="581"/>
      <c r="B89" s="526"/>
      <c r="C89" s="828" t="s">
        <v>506</v>
      </c>
      <c r="D89" s="824">
        <v>12</v>
      </c>
      <c r="E89" s="329">
        <f t="shared" si="19"/>
        <v>1.4814349589518435E-3</v>
      </c>
      <c r="F89" s="825" t="s">
        <v>477</v>
      </c>
      <c r="G89" s="640">
        <v>20</v>
      </c>
      <c r="H89" s="830">
        <v>19.68</v>
      </c>
      <c r="I89" s="827">
        <v>15</v>
      </c>
      <c r="J89" s="827">
        <v>15</v>
      </c>
      <c r="K89" s="393">
        <f t="shared" si="24"/>
        <v>0</v>
      </c>
      <c r="L89" s="394">
        <f t="shared" si="20"/>
        <v>393.6</v>
      </c>
      <c r="M89" s="853">
        <v>38.56436312869095</v>
      </c>
      <c r="N89" s="393">
        <v>60</v>
      </c>
      <c r="O89" s="395">
        <f t="shared" si="25"/>
        <v>360</v>
      </c>
      <c r="P89" s="395">
        <f t="shared" si="21"/>
        <v>0</v>
      </c>
      <c r="Q89" s="395">
        <f t="shared" si="26"/>
        <v>300</v>
      </c>
      <c r="R89" s="395"/>
      <c r="S89" s="396">
        <f t="shared" si="27"/>
        <v>398.56436312869096</v>
      </c>
      <c r="T89" s="395">
        <f t="shared" si="28"/>
        <v>338.56436312869096</v>
      </c>
      <c r="U89" s="827">
        <v>0</v>
      </c>
      <c r="V89" s="396">
        <f t="shared" si="29"/>
        <v>369.72575429377639</v>
      </c>
      <c r="W89" s="395">
        <f t="shared" si="30"/>
        <v>314.06712720657788</v>
      </c>
      <c r="X89" s="395">
        <f t="shared" si="31"/>
        <v>0</v>
      </c>
      <c r="Y89" s="397">
        <f t="shared" si="22"/>
        <v>0.74468683813868786</v>
      </c>
      <c r="Z89" s="396">
        <f t="shared" si="23"/>
        <v>293.10873949138755</v>
      </c>
      <c r="AA89" s="398">
        <f t="shared" si="15"/>
        <v>0.79277338970140943</v>
      </c>
      <c r="AB89" s="399">
        <f t="shared" si="16"/>
        <v>1.0265945892148547</v>
      </c>
      <c r="AC89" s="398">
        <v>0.72708896711863469</v>
      </c>
      <c r="AD89" s="398">
        <v>0.79979786383049811</v>
      </c>
      <c r="AE89" s="390"/>
      <c r="AF89" s="390"/>
      <c r="AG89" s="390"/>
      <c r="AH89" s="390"/>
      <c r="AI89" s="390"/>
      <c r="AJ89" s="390"/>
      <c r="AK89" s="390"/>
      <c r="AL89" s="390"/>
      <c r="AM89" s="390"/>
      <c r="AN89" s="390"/>
      <c r="AO89" s="390"/>
      <c r="AP89" s="390"/>
      <c r="AQ89" s="390"/>
      <c r="AR89" s="390"/>
      <c r="AS89" s="390"/>
      <c r="AT89" s="390"/>
      <c r="AU89" s="390"/>
      <c r="AV89" s="390"/>
      <c r="AW89" s="390"/>
      <c r="AX89" s="390"/>
      <c r="AY89" s="390"/>
      <c r="AZ89" s="390"/>
      <c r="BA89" s="390"/>
      <c r="BB89" s="390"/>
      <c r="BC89" s="390"/>
      <c r="BD89" s="390"/>
      <c r="BE89" s="390"/>
      <c r="BF89" s="390"/>
      <c r="BG89" s="390"/>
      <c r="BH89" s="390"/>
      <c r="BI89" s="390"/>
      <c r="BJ89" s="390"/>
      <c r="BK89" s="390"/>
      <c r="BL89" s="390"/>
      <c r="BM89" s="390"/>
      <c r="BN89" s="390"/>
      <c r="BO89" s="390"/>
      <c r="BP89" s="390"/>
      <c r="BQ89" s="390"/>
      <c r="BR89" s="390"/>
      <c r="BS89" s="390"/>
      <c r="BT89" s="390"/>
      <c r="BU89" s="390"/>
      <c r="BV89" s="390"/>
      <c r="BW89" s="390"/>
      <c r="BX89" s="390"/>
      <c r="BY89" s="390"/>
      <c r="BZ89" s="390"/>
      <c r="CA89" s="390"/>
      <c r="CB89" s="390"/>
      <c r="CC89" s="390"/>
      <c r="CD89" s="390"/>
      <c r="CE89" s="390"/>
      <c r="CF89" s="390"/>
      <c r="CG89" s="390"/>
      <c r="CH89" s="390"/>
      <c r="CI89" s="390"/>
      <c r="CJ89" s="390"/>
      <c r="CK89" s="390"/>
      <c r="CL89" s="390"/>
      <c r="CM89" s="390"/>
      <c r="CN89" s="390"/>
      <c r="CO89" s="390"/>
      <c r="CP89" s="390"/>
      <c r="CQ89" s="390"/>
      <c r="CR89" s="390"/>
      <c r="CS89" s="390"/>
      <c r="CT89" s="390"/>
      <c r="CU89" s="390"/>
      <c r="CV89" s="390"/>
      <c r="CW89" s="390"/>
      <c r="CX89" s="390"/>
      <c r="CY89" s="390"/>
      <c r="CZ89" s="390"/>
      <c r="DA89" s="390"/>
      <c r="DB89" s="390"/>
      <c r="DC89" s="390"/>
      <c r="DD89" s="390"/>
      <c r="DE89" s="390"/>
      <c r="DF89" s="390"/>
      <c r="DG89" s="390"/>
      <c r="DH89" s="390"/>
      <c r="DI89" s="390"/>
      <c r="DJ89" s="390"/>
      <c r="DK89" s="390"/>
      <c r="DL89" s="390"/>
      <c r="DM89" s="390"/>
      <c r="DN89" s="390"/>
      <c r="DO89" s="390"/>
      <c r="DP89" s="390"/>
      <c r="DQ89" s="390"/>
      <c r="DR89" s="390"/>
      <c r="DS89" s="390"/>
      <c r="DT89" s="390"/>
      <c r="DU89" s="390"/>
      <c r="DV89" s="390"/>
      <c r="DW89" s="390"/>
      <c r="DX89" s="390"/>
      <c r="DY89" s="390"/>
      <c r="DZ89" s="390"/>
      <c r="EA89" s="390"/>
      <c r="EB89" s="390"/>
      <c r="EC89" s="390"/>
      <c r="ED89" s="390"/>
      <c r="EE89" s="390"/>
      <c r="EF89" s="390"/>
      <c r="EG89" s="390"/>
      <c r="EH89" s="390"/>
      <c r="EI89" s="390"/>
      <c r="EJ89" s="390"/>
      <c r="EK89" s="390"/>
      <c r="EL89" s="390"/>
      <c r="EM89" s="390"/>
      <c r="EN89" s="390"/>
      <c r="EO89" s="390"/>
      <c r="EP89" s="390"/>
      <c r="EQ89" s="390"/>
      <c r="ER89" s="390"/>
      <c r="ES89" s="390"/>
      <c r="ET89" s="390"/>
      <c r="EU89" s="390"/>
      <c r="EV89" s="390"/>
      <c r="EW89" s="390"/>
      <c r="EX89" s="390"/>
      <c r="EY89" s="390"/>
      <c r="EZ89" s="390"/>
      <c r="FA89" s="390"/>
      <c r="FB89" s="390"/>
      <c r="FC89" s="390"/>
      <c r="FD89" s="390"/>
      <c r="FE89" s="390"/>
      <c r="FF89" s="390"/>
      <c r="FG89" s="390"/>
      <c r="FH89" s="390"/>
      <c r="FI89" s="390"/>
      <c r="FJ89" s="390"/>
      <c r="FK89" s="390"/>
      <c r="FL89" s="390"/>
      <c r="FM89" s="390"/>
      <c r="FN89" s="390"/>
      <c r="FO89" s="390"/>
      <c r="FP89" s="390"/>
      <c r="FQ89" s="390"/>
      <c r="FR89" s="390"/>
      <c r="FS89" s="390"/>
      <c r="FT89" s="390"/>
      <c r="FU89" s="390"/>
      <c r="FV89" s="390"/>
      <c r="FW89" s="390"/>
      <c r="FX89" s="390"/>
      <c r="FY89" s="390"/>
      <c r="FZ89" s="390"/>
      <c r="GA89" s="390"/>
      <c r="GB89" s="390"/>
      <c r="GC89" s="390"/>
      <c r="GD89" s="390"/>
      <c r="GE89" s="390"/>
      <c r="GF89" s="390"/>
      <c r="GG89" s="390"/>
      <c r="GH89" s="390"/>
      <c r="GI89" s="390"/>
      <c r="GJ89" s="390"/>
      <c r="GK89" s="390"/>
      <c r="GL89" s="390"/>
      <c r="GM89" s="390"/>
      <c r="GN89" s="390"/>
      <c r="GO89" s="390"/>
      <c r="GP89" s="390"/>
      <c r="GQ89" s="390"/>
      <c r="GR89" s="390"/>
      <c r="GS89" s="390"/>
      <c r="GT89" s="390"/>
      <c r="GU89" s="390"/>
      <c r="GV89" s="390"/>
      <c r="GW89" s="390"/>
      <c r="GX89" s="390"/>
      <c r="GY89" s="390"/>
      <c r="GZ89" s="390"/>
      <c r="HA89" s="390"/>
      <c r="HB89" s="390"/>
      <c r="HC89" s="390"/>
      <c r="HD89" s="390"/>
      <c r="HE89" s="390"/>
      <c r="HF89" s="390"/>
      <c r="HG89" s="390"/>
      <c r="HH89" s="390"/>
      <c r="HI89" s="390"/>
      <c r="HJ89" s="390"/>
      <c r="HK89" s="390"/>
      <c r="HL89" s="390"/>
      <c r="HM89" s="390"/>
      <c r="HN89" s="390"/>
      <c r="HO89" s="390"/>
      <c r="HP89" s="390"/>
      <c r="HQ89" s="390"/>
      <c r="HR89" s="390"/>
      <c r="HS89" s="390"/>
      <c r="HT89" s="390"/>
      <c r="HU89" s="390"/>
      <c r="HV89" s="390"/>
      <c r="HW89" s="390"/>
      <c r="HX89" s="390"/>
      <c r="HY89" s="390"/>
      <c r="HZ89" s="390"/>
      <c r="IA89" s="390"/>
      <c r="IB89" s="390"/>
      <c r="IC89" s="390"/>
      <c r="ID89" s="390"/>
      <c r="IE89" s="390"/>
      <c r="IF89" s="390"/>
      <c r="IG89" s="390"/>
      <c r="IH89" s="390"/>
      <c r="II89" s="390"/>
      <c r="IJ89" s="390"/>
      <c r="IK89" s="390"/>
      <c r="IL89" s="390"/>
      <c r="IM89" s="390"/>
      <c r="IN89" s="390"/>
      <c r="IO89" s="390"/>
      <c r="IP89" s="390"/>
      <c r="IQ89" s="390"/>
      <c r="IR89" s="390"/>
      <c r="IS89" s="390"/>
      <c r="IT89" s="390"/>
      <c r="IU89" s="390"/>
      <c r="IV89" s="390"/>
      <c r="IW89" s="390"/>
      <c r="IX89" s="390"/>
      <c r="IY89" s="390"/>
      <c r="IZ89" s="390"/>
      <c r="JA89" s="390"/>
      <c r="JB89" s="390"/>
      <c r="JC89" s="390"/>
      <c r="JD89" s="390"/>
      <c r="JE89" s="390"/>
      <c r="JF89" s="390"/>
      <c r="JG89" s="390"/>
      <c r="JH89" s="390"/>
      <c r="JI89" s="390"/>
      <c r="JJ89" s="390"/>
      <c r="JK89" s="390"/>
      <c r="JL89" s="390"/>
      <c r="JM89" s="390"/>
      <c r="JN89" s="390"/>
      <c r="JO89" s="390"/>
      <c r="JP89" s="390"/>
      <c r="JQ89" s="390"/>
      <c r="JR89" s="390"/>
      <c r="JS89" s="390"/>
      <c r="JT89" s="390"/>
      <c r="JU89" s="390"/>
      <c r="JV89" s="390"/>
      <c r="JW89" s="390"/>
      <c r="JX89" s="390"/>
      <c r="JY89" s="390"/>
      <c r="JZ89" s="390"/>
      <c r="KA89" s="390"/>
      <c r="KB89" s="390"/>
      <c r="KC89" s="390"/>
      <c r="KD89" s="390"/>
      <c r="KE89" s="390"/>
      <c r="KF89" s="390"/>
      <c r="KG89" s="390"/>
      <c r="KH89" s="390"/>
      <c r="KI89" s="390"/>
      <c r="KJ89" s="390"/>
      <c r="KK89" s="390"/>
      <c r="KL89" s="390"/>
      <c r="KM89" s="390"/>
      <c r="KN89" s="390"/>
      <c r="KO89" s="390"/>
      <c r="KP89" s="390"/>
      <c r="KQ89" s="390"/>
      <c r="KR89" s="390"/>
      <c r="KS89" s="390"/>
      <c r="KT89" s="390"/>
      <c r="KU89" s="390"/>
      <c r="KV89" s="390"/>
      <c r="KW89" s="390"/>
      <c r="KX89" s="390"/>
      <c r="KY89" s="390"/>
      <c r="KZ89" s="390"/>
      <c r="LA89" s="390"/>
      <c r="LB89" s="390"/>
      <c r="LC89" s="390"/>
      <c r="LD89" s="390"/>
      <c r="LE89" s="390"/>
      <c r="LF89" s="390"/>
      <c r="LG89" s="390"/>
      <c r="LH89" s="390"/>
      <c r="LI89" s="390"/>
      <c r="LJ89" s="390"/>
      <c r="LK89" s="390"/>
      <c r="LL89" s="390"/>
      <c r="LM89" s="390"/>
      <c r="LN89" s="390"/>
      <c r="LO89" s="390"/>
      <c r="LP89" s="390"/>
      <c r="LQ89" s="390"/>
      <c r="LR89" s="390"/>
      <c r="LS89" s="390"/>
      <c r="LT89" s="390"/>
      <c r="LU89" s="390"/>
      <c r="LV89" s="390"/>
      <c r="LW89" s="390"/>
      <c r="LX89" s="390"/>
      <c r="LY89" s="390"/>
      <c r="LZ89" s="390"/>
      <c r="MA89" s="390"/>
      <c r="MB89" s="390"/>
      <c r="MC89" s="390"/>
      <c r="MD89" s="390"/>
      <c r="ME89" s="390"/>
      <c r="MF89" s="390"/>
      <c r="MG89" s="390"/>
      <c r="MH89" s="390"/>
      <c r="MI89" s="390"/>
      <c r="MJ89" s="390"/>
      <c r="MK89" s="390"/>
      <c r="ML89" s="390"/>
      <c r="MM89" s="390"/>
      <c r="MN89" s="390"/>
      <c r="MO89" s="390"/>
      <c r="MP89" s="390"/>
      <c r="MQ89" s="390"/>
      <c r="MR89" s="390"/>
      <c r="MS89" s="390"/>
      <c r="MT89" s="390"/>
      <c r="MU89" s="390"/>
      <c r="MV89" s="390"/>
      <c r="MW89" s="390"/>
      <c r="MX89" s="390"/>
      <c r="MY89" s="390"/>
      <c r="MZ89" s="390"/>
      <c r="NA89" s="390"/>
      <c r="NB89" s="390"/>
      <c r="NC89" s="390"/>
      <c r="ND89" s="390"/>
      <c r="NE89" s="390"/>
      <c r="NF89" s="390"/>
      <c r="NG89" s="390"/>
      <c r="NH89" s="390"/>
      <c r="NI89" s="390"/>
      <c r="NJ89" s="390"/>
      <c r="NK89" s="390"/>
      <c r="NL89" s="390"/>
      <c r="NM89" s="390"/>
      <c r="NN89" s="390"/>
      <c r="NO89" s="390"/>
      <c r="NP89" s="390"/>
      <c r="NQ89" s="390"/>
      <c r="NR89" s="390"/>
      <c r="NS89" s="390"/>
      <c r="NT89" s="390"/>
      <c r="NU89" s="390"/>
      <c r="NV89" s="390"/>
      <c r="NW89" s="390"/>
      <c r="NX89" s="390"/>
      <c r="NY89" s="390"/>
      <c r="NZ89" s="390"/>
      <c r="OA89" s="390"/>
      <c r="OB89" s="390"/>
      <c r="OC89" s="390"/>
      <c r="OD89" s="390"/>
      <c r="OE89" s="390"/>
      <c r="OF89" s="390"/>
      <c r="OG89" s="390"/>
      <c r="OH89" s="390"/>
      <c r="OI89" s="390"/>
      <c r="OJ89" s="390"/>
      <c r="OK89" s="390"/>
      <c r="OL89" s="390"/>
      <c r="OM89" s="390"/>
      <c r="ON89" s="390"/>
      <c r="OO89" s="390"/>
      <c r="OP89" s="390"/>
      <c r="OQ89" s="390"/>
      <c r="OR89" s="390"/>
      <c r="OS89" s="390"/>
      <c r="OT89" s="390"/>
      <c r="OU89" s="390"/>
      <c r="OV89" s="390"/>
      <c r="OW89" s="390"/>
      <c r="OX89" s="390"/>
      <c r="OY89" s="390"/>
      <c r="OZ89" s="390"/>
      <c r="PA89" s="390"/>
      <c r="PB89" s="390"/>
      <c r="PC89" s="390"/>
      <c r="PD89" s="390"/>
      <c r="PE89" s="390"/>
      <c r="PF89" s="390"/>
      <c r="PG89" s="390"/>
      <c r="PH89" s="390"/>
      <c r="PI89" s="390"/>
      <c r="PJ89" s="390"/>
      <c r="PK89" s="390"/>
      <c r="PL89" s="390"/>
      <c r="PM89" s="390"/>
      <c r="PN89" s="390"/>
      <c r="PO89" s="390"/>
      <c r="PP89" s="390"/>
      <c r="PQ89" s="390"/>
      <c r="PR89" s="390"/>
      <c r="PS89" s="390"/>
      <c r="PT89" s="390"/>
      <c r="PU89" s="390"/>
      <c r="PV89" s="390"/>
      <c r="PW89" s="390"/>
      <c r="PX89" s="390"/>
      <c r="PY89" s="390"/>
      <c r="PZ89" s="390"/>
      <c r="QA89" s="390"/>
      <c r="QB89" s="390"/>
      <c r="QC89" s="390"/>
      <c r="QD89" s="390"/>
      <c r="QE89" s="390"/>
      <c r="QF89" s="390"/>
      <c r="QG89" s="390"/>
      <c r="QH89" s="390"/>
      <c r="QI89" s="390"/>
      <c r="QJ89" s="390"/>
      <c r="QK89" s="390"/>
      <c r="QL89" s="390"/>
      <c r="QM89" s="390"/>
      <c r="QN89" s="390"/>
      <c r="QO89" s="390"/>
      <c r="QP89" s="390"/>
      <c r="QQ89" s="390"/>
      <c r="QR89" s="390"/>
      <c r="QS89" s="390"/>
      <c r="QT89" s="390"/>
      <c r="QU89" s="390"/>
      <c r="QV89" s="390"/>
      <c r="QW89" s="390"/>
      <c r="QX89" s="390"/>
      <c r="QY89" s="390"/>
      <c r="QZ89" s="390"/>
      <c r="RA89" s="390"/>
      <c r="RB89" s="390"/>
      <c r="RC89" s="390"/>
      <c r="RD89" s="390"/>
      <c r="RE89" s="390"/>
      <c r="RF89" s="390"/>
      <c r="RG89" s="390"/>
      <c r="RH89" s="390"/>
      <c r="RI89" s="390"/>
      <c r="RJ89" s="390"/>
      <c r="RK89" s="390"/>
      <c r="RL89" s="390"/>
      <c r="RM89" s="390"/>
      <c r="RN89" s="390"/>
      <c r="RO89" s="390"/>
      <c r="RP89" s="390"/>
      <c r="RQ89" s="390"/>
      <c r="RR89" s="390"/>
      <c r="RS89" s="390"/>
      <c r="RT89" s="390"/>
      <c r="RU89" s="390"/>
      <c r="RV89" s="390"/>
      <c r="RW89" s="390"/>
      <c r="RX89" s="390"/>
      <c r="RY89" s="390"/>
      <c r="RZ89" s="390"/>
      <c r="SA89" s="390"/>
      <c r="SB89" s="390"/>
      <c r="SC89" s="390"/>
      <c r="SD89" s="390"/>
      <c r="SE89" s="390"/>
      <c r="SF89" s="390"/>
      <c r="SG89" s="390"/>
      <c r="SH89" s="390"/>
      <c r="SI89" s="390"/>
      <c r="SJ89" s="390"/>
      <c r="SK89" s="390"/>
      <c r="SL89" s="390"/>
      <c r="SM89" s="390"/>
      <c r="SN89" s="390"/>
      <c r="SO89" s="390"/>
      <c r="SP89" s="390"/>
      <c r="SQ89" s="390"/>
      <c r="SR89" s="390"/>
      <c r="SS89" s="390"/>
      <c r="ST89" s="390"/>
      <c r="SU89" s="390"/>
      <c r="SV89" s="390"/>
      <c r="SW89" s="390"/>
      <c r="SX89" s="390"/>
      <c r="SY89" s="390"/>
      <c r="SZ89" s="390"/>
      <c r="TA89" s="390"/>
      <c r="TB89" s="390"/>
      <c r="TC89" s="390"/>
      <c r="TD89" s="390"/>
      <c r="TE89" s="390"/>
      <c r="TF89" s="390"/>
      <c r="TG89" s="390"/>
      <c r="TH89" s="390"/>
      <c r="TI89" s="390"/>
      <c r="TJ89" s="390"/>
      <c r="TK89" s="390"/>
      <c r="TL89" s="390"/>
      <c r="TM89" s="390"/>
      <c r="TN89" s="390"/>
      <c r="TO89" s="390"/>
      <c r="TP89" s="390"/>
      <c r="TQ89" s="390"/>
      <c r="TR89" s="390"/>
      <c r="TS89" s="390"/>
      <c r="TT89" s="390"/>
      <c r="TU89" s="390"/>
      <c r="TV89" s="390"/>
      <c r="TW89" s="390"/>
      <c r="TX89" s="390"/>
      <c r="TY89" s="390"/>
      <c r="TZ89" s="390"/>
      <c r="UA89" s="390"/>
      <c r="UB89" s="390"/>
      <c r="UC89" s="390"/>
      <c r="UD89" s="390"/>
      <c r="UE89" s="390"/>
      <c r="UF89" s="390"/>
      <c r="UG89" s="390"/>
      <c r="UH89" s="390"/>
      <c r="UI89" s="390"/>
      <c r="UJ89" s="390"/>
      <c r="UK89" s="390"/>
      <c r="UL89" s="390"/>
      <c r="UM89" s="390"/>
      <c r="UN89" s="390"/>
      <c r="UO89" s="390"/>
      <c r="UP89" s="390"/>
      <c r="UQ89" s="390"/>
      <c r="UR89" s="390"/>
      <c r="US89" s="390"/>
      <c r="UT89" s="390"/>
      <c r="UU89" s="390"/>
      <c r="UV89" s="390"/>
      <c r="UW89" s="390"/>
      <c r="UX89" s="390"/>
      <c r="UY89" s="390"/>
      <c r="UZ89" s="390"/>
      <c r="VA89" s="390"/>
      <c r="VB89" s="390"/>
      <c r="VC89" s="390"/>
      <c r="VD89" s="390"/>
      <c r="VE89" s="390"/>
      <c r="VF89" s="390"/>
      <c r="VG89" s="390"/>
      <c r="VH89" s="390"/>
      <c r="VI89" s="390"/>
      <c r="VJ89" s="390"/>
      <c r="VK89" s="390"/>
      <c r="VL89" s="390"/>
      <c r="VM89" s="390"/>
      <c r="VN89" s="390"/>
      <c r="VO89" s="390"/>
      <c r="VP89" s="390"/>
      <c r="VQ89" s="390"/>
      <c r="VR89" s="390"/>
      <c r="VS89" s="390"/>
      <c r="VT89" s="390"/>
      <c r="VU89" s="390"/>
      <c r="VV89" s="390"/>
      <c r="VW89" s="390"/>
      <c r="VX89" s="390"/>
      <c r="VY89" s="390"/>
      <c r="VZ89" s="390"/>
      <c r="WA89" s="390"/>
      <c r="WB89" s="390"/>
      <c r="WC89" s="390"/>
      <c r="WD89" s="390"/>
      <c r="WE89" s="390"/>
      <c r="WF89" s="390"/>
      <c r="WG89" s="390"/>
      <c r="WH89" s="390"/>
      <c r="WI89" s="390"/>
      <c r="WJ89" s="390"/>
      <c r="WK89" s="390"/>
      <c r="WL89" s="390"/>
      <c r="WM89" s="390"/>
      <c r="WN89" s="390"/>
      <c r="WO89" s="390"/>
      <c r="WP89" s="390"/>
      <c r="WQ89" s="390"/>
      <c r="WR89" s="390"/>
      <c r="WS89" s="390"/>
      <c r="WT89" s="390"/>
      <c r="WU89" s="390"/>
      <c r="WV89" s="390"/>
      <c r="WW89" s="390"/>
      <c r="WX89" s="390"/>
      <c r="WY89" s="390"/>
      <c r="WZ89" s="390"/>
      <c r="XA89" s="390"/>
      <c r="XB89" s="390"/>
      <c r="XC89" s="390"/>
      <c r="XD89" s="390"/>
      <c r="XE89" s="390"/>
      <c r="XF89" s="390"/>
      <c r="XG89" s="581"/>
    </row>
    <row r="90" spans="1:631" s="583" customFormat="1">
      <c r="A90" s="581"/>
      <c r="B90" s="526"/>
      <c r="C90" s="828" t="s">
        <v>507</v>
      </c>
      <c r="D90" s="824">
        <v>12</v>
      </c>
      <c r="E90" s="329">
        <f t="shared" si="19"/>
        <v>2.5134712032216493E-3</v>
      </c>
      <c r="F90" s="825" t="s">
        <v>477</v>
      </c>
      <c r="G90" s="640">
        <v>20</v>
      </c>
      <c r="H90" s="830">
        <v>33.39</v>
      </c>
      <c r="I90" s="827">
        <v>15</v>
      </c>
      <c r="J90" s="827">
        <v>15</v>
      </c>
      <c r="K90" s="393">
        <f t="shared" si="24"/>
        <v>0</v>
      </c>
      <c r="L90" s="394">
        <f t="shared" si="20"/>
        <v>667.8</v>
      </c>
      <c r="M90" s="853">
        <v>38.56436312869095</v>
      </c>
      <c r="N90" s="393">
        <v>60</v>
      </c>
      <c r="O90" s="395">
        <f t="shared" si="25"/>
        <v>360</v>
      </c>
      <c r="P90" s="395">
        <f t="shared" si="21"/>
        <v>0</v>
      </c>
      <c r="Q90" s="395">
        <f t="shared" si="26"/>
        <v>300</v>
      </c>
      <c r="R90" s="395"/>
      <c r="S90" s="396">
        <f t="shared" si="27"/>
        <v>398.56436312869096</v>
      </c>
      <c r="T90" s="395">
        <f t="shared" si="28"/>
        <v>338.56436312869096</v>
      </c>
      <c r="U90" s="827">
        <v>0</v>
      </c>
      <c r="V90" s="396">
        <f t="shared" si="29"/>
        <v>369.72575429377639</v>
      </c>
      <c r="W90" s="395">
        <f t="shared" si="30"/>
        <v>314.06712720657788</v>
      </c>
      <c r="X90" s="395">
        <f t="shared" si="31"/>
        <v>0</v>
      </c>
      <c r="Y90" s="397">
        <f t="shared" si="22"/>
        <v>0.74468683813868786</v>
      </c>
      <c r="Z90" s="396">
        <f t="shared" si="23"/>
        <v>497.30187050901571</v>
      </c>
      <c r="AA90" s="398">
        <f t="shared" si="15"/>
        <v>1.3450560712464461</v>
      </c>
      <c r="AB90" s="399">
        <f t="shared" si="16"/>
        <v>1.7417679539575202</v>
      </c>
      <c r="AC90" s="398">
        <v>1.2336128359802443</v>
      </c>
      <c r="AD90" s="398">
        <v>1.3569741195782687</v>
      </c>
      <c r="AE90" s="390"/>
      <c r="AF90" s="390"/>
      <c r="AG90" s="390"/>
      <c r="AH90" s="390"/>
      <c r="AI90" s="390"/>
      <c r="AJ90" s="390"/>
      <c r="AK90" s="390"/>
      <c r="AL90" s="390"/>
      <c r="AM90" s="390"/>
      <c r="AN90" s="390"/>
      <c r="AO90" s="390"/>
      <c r="AP90" s="390"/>
      <c r="AQ90" s="390"/>
      <c r="AR90" s="390"/>
      <c r="AS90" s="390"/>
      <c r="AT90" s="390"/>
      <c r="AU90" s="390"/>
      <c r="AV90" s="390"/>
      <c r="AW90" s="390"/>
      <c r="AX90" s="390"/>
      <c r="AY90" s="390"/>
      <c r="AZ90" s="390"/>
      <c r="BA90" s="390"/>
      <c r="BB90" s="390"/>
      <c r="BC90" s="390"/>
      <c r="BD90" s="390"/>
      <c r="BE90" s="390"/>
      <c r="BF90" s="390"/>
      <c r="BG90" s="390"/>
      <c r="BH90" s="390"/>
      <c r="BI90" s="390"/>
      <c r="BJ90" s="390"/>
      <c r="BK90" s="390"/>
      <c r="BL90" s="390"/>
      <c r="BM90" s="390"/>
      <c r="BN90" s="390"/>
      <c r="BO90" s="390"/>
      <c r="BP90" s="390"/>
      <c r="BQ90" s="390"/>
      <c r="BR90" s="390"/>
      <c r="BS90" s="390"/>
      <c r="BT90" s="390"/>
      <c r="BU90" s="390"/>
      <c r="BV90" s="390"/>
      <c r="BW90" s="390"/>
      <c r="BX90" s="390"/>
      <c r="BY90" s="390"/>
      <c r="BZ90" s="390"/>
      <c r="CA90" s="390"/>
      <c r="CB90" s="390"/>
      <c r="CC90" s="390"/>
      <c r="CD90" s="390"/>
      <c r="CE90" s="390"/>
      <c r="CF90" s="390"/>
      <c r="CG90" s="390"/>
      <c r="CH90" s="390"/>
      <c r="CI90" s="390"/>
      <c r="CJ90" s="390"/>
      <c r="CK90" s="390"/>
      <c r="CL90" s="390"/>
      <c r="CM90" s="390"/>
      <c r="CN90" s="390"/>
      <c r="CO90" s="390"/>
      <c r="CP90" s="390"/>
      <c r="CQ90" s="390"/>
      <c r="CR90" s="390"/>
      <c r="CS90" s="390"/>
      <c r="CT90" s="390"/>
      <c r="CU90" s="390"/>
      <c r="CV90" s="390"/>
      <c r="CW90" s="390"/>
      <c r="CX90" s="390"/>
      <c r="CY90" s="390"/>
      <c r="CZ90" s="390"/>
      <c r="DA90" s="390"/>
      <c r="DB90" s="390"/>
      <c r="DC90" s="390"/>
      <c r="DD90" s="390"/>
      <c r="DE90" s="390"/>
      <c r="DF90" s="390"/>
      <c r="DG90" s="390"/>
      <c r="DH90" s="390"/>
      <c r="DI90" s="390"/>
      <c r="DJ90" s="390"/>
      <c r="DK90" s="390"/>
      <c r="DL90" s="390"/>
      <c r="DM90" s="390"/>
      <c r="DN90" s="390"/>
      <c r="DO90" s="390"/>
      <c r="DP90" s="390"/>
      <c r="DQ90" s="390"/>
      <c r="DR90" s="390"/>
      <c r="DS90" s="390"/>
      <c r="DT90" s="390"/>
      <c r="DU90" s="390"/>
      <c r="DV90" s="390"/>
      <c r="DW90" s="390"/>
      <c r="DX90" s="390"/>
      <c r="DY90" s="390"/>
      <c r="DZ90" s="390"/>
      <c r="EA90" s="390"/>
      <c r="EB90" s="390"/>
      <c r="EC90" s="390"/>
      <c r="ED90" s="390"/>
      <c r="EE90" s="390"/>
      <c r="EF90" s="390"/>
      <c r="EG90" s="390"/>
      <c r="EH90" s="390"/>
      <c r="EI90" s="390"/>
      <c r="EJ90" s="390"/>
      <c r="EK90" s="390"/>
      <c r="EL90" s="390"/>
      <c r="EM90" s="390"/>
      <c r="EN90" s="390"/>
      <c r="EO90" s="390"/>
      <c r="EP90" s="390"/>
      <c r="EQ90" s="390"/>
      <c r="ER90" s="390"/>
      <c r="ES90" s="390"/>
      <c r="ET90" s="390"/>
      <c r="EU90" s="390"/>
      <c r="EV90" s="390"/>
      <c r="EW90" s="390"/>
      <c r="EX90" s="390"/>
      <c r="EY90" s="390"/>
      <c r="EZ90" s="390"/>
      <c r="FA90" s="390"/>
      <c r="FB90" s="390"/>
      <c r="FC90" s="390"/>
      <c r="FD90" s="390"/>
      <c r="FE90" s="390"/>
      <c r="FF90" s="390"/>
      <c r="FG90" s="390"/>
      <c r="FH90" s="390"/>
      <c r="FI90" s="390"/>
      <c r="FJ90" s="390"/>
      <c r="FK90" s="390"/>
      <c r="FL90" s="390"/>
      <c r="FM90" s="390"/>
      <c r="FN90" s="390"/>
      <c r="FO90" s="390"/>
      <c r="FP90" s="390"/>
      <c r="FQ90" s="390"/>
      <c r="FR90" s="390"/>
      <c r="FS90" s="390"/>
      <c r="FT90" s="390"/>
      <c r="FU90" s="390"/>
      <c r="FV90" s="390"/>
      <c r="FW90" s="390"/>
      <c r="FX90" s="390"/>
      <c r="FY90" s="390"/>
      <c r="FZ90" s="390"/>
      <c r="GA90" s="390"/>
      <c r="GB90" s="390"/>
      <c r="GC90" s="390"/>
      <c r="GD90" s="390"/>
      <c r="GE90" s="390"/>
      <c r="GF90" s="390"/>
      <c r="GG90" s="390"/>
      <c r="GH90" s="390"/>
      <c r="GI90" s="390"/>
      <c r="GJ90" s="390"/>
      <c r="GK90" s="390"/>
      <c r="GL90" s="390"/>
      <c r="GM90" s="390"/>
      <c r="GN90" s="390"/>
      <c r="GO90" s="390"/>
      <c r="GP90" s="390"/>
      <c r="GQ90" s="390"/>
      <c r="GR90" s="390"/>
      <c r="GS90" s="390"/>
      <c r="GT90" s="390"/>
      <c r="GU90" s="390"/>
      <c r="GV90" s="390"/>
      <c r="GW90" s="390"/>
      <c r="GX90" s="390"/>
      <c r="GY90" s="390"/>
      <c r="GZ90" s="390"/>
      <c r="HA90" s="390"/>
      <c r="HB90" s="390"/>
      <c r="HC90" s="390"/>
      <c r="HD90" s="390"/>
      <c r="HE90" s="390"/>
      <c r="HF90" s="390"/>
      <c r="HG90" s="390"/>
      <c r="HH90" s="390"/>
      <c r="HI90" s="390"/>
      <c r="HJ90" s="390"/>
      <c r="HK90" s="390"/>
      <c r="HL90" s="390"/>
      <c r="HM90" s="390"/>
      <c r="HN90" s="390"/>
      <c r="HO90" s="390"/>
      <c r="HP90" s="390"/>
      <c r="HQ90" s="390"/>
      <c r="HR90" s="390"/>
      <c r="HS90" s="390"/>
      <c r="HT90" s="390"/>
      <c r="HU90" s="390"/>
      <c r="HV90" s="390"/>
      <c r="HW90" s="390"/>
      <c r="HX90" s="390"/>
      <c r="HY90" s="390"/>
      <c r="HZ90" s="390"/>
      <c r="IA90" s="390"/>
      <c r="IB90" s="390"/>
      <c r="IC90" s="390"/>
      <c r="ID90" s="390"/>
      <c r="IE90" s="390"/>
      <c r="IF90" s="390"/>
      <c r="IG90" s="390"/>
      <c r="IH90" s="390"/>
      <c r="II90" s="390"/>
      <c r="IJ90" s="390"/>
      <c r="IK90" s="390"/>
      <c r="IL90" s="390"/>
      <c r="IM90" s="390"/>
      <c r="IN90" s="390"/>
      <c r="IO90" s="390"/>
      <c r="IP90" s="390"/>
      <c r="IQ90" s="390"/>
      <c r="IR90" s="390"/>
      <c r="IS90" s="390"/>
      <c r="IT90" s="390"/>
      <c r="IU90" s="390"/>
      <c r="IV90" s="390"/>
      <c r="IW90" s="390"/>
      <c r="IX90" s="390"/>
      <c r="IY90" s="390"/>
      <c r="IZ90" s="390"/>
      <c r="JA90" s="390"/>
      <c r="JB90" s="390"/>
      <c r="JC90" s="390"/>
      <c r="JD90" s="390"/>
      <c r="JE90" s="390"/>
      <c r="JF90" s="390"/>
      <c r="JG90" s="390"/>
      <c r="JH90" s="390"/>
      <c r="JI90" s="390"/>
      <c r="JJ90" s="390"/>
      <c r="JK90" s="390"/>
      <c r="JL90" s="390"/>
      <c r="JM90" s="390"/>
      <c r="JN90" s="390"/>
      <c r="JO90" s="390"/>
      <c r="JP90" s="390"/>
      <c r="JQ90" s="390"/>
      <c r="JR90" s="390"/>
      <c r="JS90" s="390"/>
      <c r="JT90" s="390"/>
      <c r="JU90" s="390"/>
      <c r="JV90" s="390"/>
      <c r="JW90" s="390"/>
      <c r="JX90" s="390"/>
      <c r="JY90" s="390"/>
      <c r="JZ90" s="390"/>
      <c r="KA90" s="390"/>
      <c r="KB90" s="390"/>
      <c r="KC90" s="390"/>
      <c r="KD90" s="390"/>
      <c r="KE90" s="390"/>
      <c r="KF90" s="390"/>
      <c r="KG90" s="390"/>
      <c r="KH90" s="390"/>
      <c r="KI90" s="390"/>
      <c r="KJ90" s="390"/>
      <c r="KK90" s="390"/>
      <c r="KL90" s="390"/>
      <c r="KM90" s="390"/>
      <c r="KN90" s="390"/>
      <c r="KO90" s="390"/>
      <c r="KP90" s="390"/>
      <c r="KQ90" s="390"/>
      <c r="KR90" s="390"/>
      <c r="KS90" s="390"/>
      <c r="KT90" s="390"/>
      <c r="KU90" s="390"/>
      <c r="KV90" s="390"/>
      <c r="KW90" s="390"/>
      <c r="KX90" s="390"/>
      <c r="KY90" s="390"/>
      <c r="KZ90" s="390"/>
      <c r="LA90" s="390"/>
      <c r="LB90" s="390"/>
      <c r="LC90" s="390"/>
      <c r="LD90" s="390"/>
      <c r="LE90" s="390"/>
      <c r="LF90" s="390"/>
      <c r="LG90" s="390"/>
      <c r="LH90" s="390"/>
      <c r="LI90" s="390"/>
      <c r="LJ90" s="390"/>
      <c r="LK90" s="390"/>
      <c r="LL90" s="390"/>
      <c r="LM90" s="390"/>
      <c r="LN90" s="390"/>
      <c r="LO90" s="390"/>
      <c r="LP90" s="390"/>
      <c r="LQ90" s="390"/>
      <c r="LR90" s="390"/>
      <c r="LS90" s="390"/>
      <c r="LT90" s="390"/>
      <c r="LU90" s="390"/>
      <c r="LV90" s="390"/>
      <c r="LW90" s="390"/>
      <c r="LX90" s="390"/>
      <c r="LY90" s="390"/>
      <c r="LZ90" s="390"/>
      <c r="MA90" s="390"/>
      <c r="MB90" s="390"/>
      <c r="MC90" s="390"/>
      <c r="MD90" s="390"/>
      <c r="ME90" s="390"/>
      <c r="MF90" s="390"/>
      <c r="MG90" s="390"/>
      <c r="MH90" s="390"/>
      <c r="MI90" s="390"/>
      <c r="MJ90" s="390"/>
      <c r="MK90" s="390"/>
      <c r="ML90" s="390"/>
      <c r="MM90" s="390"/>
      <c r="MN90" s="390"/>
      <c r="MO90" s="390"/>
      <c r="MP90" s="390"/>
      <c r="MQ90" s="390"/>
      <c r="MR90" s="390"/>
      <c r="MS90" s="390"/>
      <c r="MT90" s="390"/>
      <c r="MU90" s="390"/>
      <c r="MV90" s="390"/>
      <c r="MW90" s="390"/>
      <c r="MX90" s="390"/>
      <c r="MY90" s="390"/>
      <c r="MZ90" s="390"/>
      <c r="NA90" s="390"/>
      <c r="NB90" s="390"/>
      <c r="NC90" s="390"/>
      <c r="ND90" s="390"/>
      <c r="NE90" s="390"/>
      <c r="NF90" s="390"/>
      <c r="NG90" s="390"/>
      <c r="NH90" s="390"/>
      <c r="NI90" s="390"/>
      <c r="NJ90" s="390"/>
      <c r="NK90" s="390"/>
      <c r="NL90" s="390"/>
      <c r="NM90" s="390"/>
      <c r="NN90" s="390"/>
      <c r="NO90" s="390"/>
      <c r="NP90" s="390"/>
      <c r="NQ90" s="390"/>
      <c r="NR90" s="390"/>
      <c r="NS90" s="390"/>
      <c r="NT90" s="390"/>
      <c r="NU90" s="390"/>
      <c r="NV90" s="390"/>
      <c r="NW90" s="390"/>
      <c r="NX90" s="390"/>
      <c r="NY90" s="390"/>
      <c r="NZ90" s="390"/>
      <c r="OA90" s="390"/>
      <c r="OB90" s="390"/>
      <c r="OC90" s="390"/>
      <c r="OD90" s="390"/>
      <c r="OE90" s="390"/>
      <c r="OF90" s="390"/>
      <c r="OG90" s="390"/>
      <c r="OH90" s="390"/>
      <c r="OI90" s="390"/>
      <c r="OJ90" s="390"/>
      <c r="OK90" s="390"/>
      <c r="OL90" s="390"/>
      <c r="OM90" s="390"/>
      <c r="ON90" s="390"/>
      <c r="OO90" s="390"/>
      <c r="OP90" s="390"/>
      <c r="OQ90" s="390"/>
      <c r="OR90" s="390"/>
      <c r="OS90" s="390"/>
      <c r="OT90" s="390"/>
      <c r="OU90" s="390"/>
      <c r="OV90" s="390"/>
      <c r="OW90" s="390"/>
      <c r="OX90" s="390"/>
      <c r="OY90" s="390"/>
      <c r="OZ90" s="390"/>
      <c r="PA90" s="390"/>
      <c r="PB90" s="390"/>
      <c r="PC90" s="390"/>
      <c r="PD90" s="390"/>
      <c r="PE90" s="390"/>
      <c r="PF90" s="390"/>
      <c r="PG90" s="390"/>
      <c r="PH90" s="390"/>
      <c r="PI90" s="390"/>
      <c r="PJ90" s="390"/>
      <c r="PK90" s="390"/>
      <c r="PL90" s="390"/>
      <c r="PM90" s="390"/>
      <c r="PN90" s="390"/>
      <c r="PO90" s="390"/>
      <c r="PP90" s="390"/>
      <c r="PQ90" s="390"/>
      <c r="PR90" s="390"/>
      <c r="PS90" s="390"/>
      <c r="PT90" s="390"/>
      <c r="PU90" s="390"/>
      <c r="PV90" s="390"/>
      <c r="PW90" s="390"/>
      <c r="PX90" s="390"/>
      <c r="PY90" s="390"/>
      <c r="PZ90" s="390"/>
      <c r="QA90" s="390"/>
      <c r="QB90" s="390"/>
      <c r="QC90" s="390"/>
      <c r="QD90" s="390"/>
      <c r="QE90" s="390"/>
      <c r="QF90" s="390"/>
      <c r="QG90" s="390"/>
      <c r="QH90" s="390"/>
      <c r="QI90" s="390"/>
      <c r="QJ90" s="390"/>
      <c r="QK90" s="390"/>
      <c r="QL90" s="390"/>
      <c r="QM90" s="390"/>
      <c r="QN90" s="390"/>
      <c r="QO90" s="390"/>
      <c r="QP90" s="390"/>
      <c r="QQ90" s="390"/>
      <c r="QR90" s="390"/>
      <c r="QS90" s="390"/>
      <c r="QT90" s="390"/>
      <c r="QU90" s="390"/>
      <c r="QV90" s="390"/>
      <c r="QW90" s="390"/>
      <c r="QX90" s="390"/>
      <c r="QY90" s="390"/>
      <c r="QZ90" s="390"/>
      <c r="RA90" s="390"/>
      <c r="RB90" s="390"/>
      <c r="RC90" s="390"/>
      <c r="RD90" s="390"/>
      <c r="RE90" s="390"/>
      <c r="RF90" s="390"/>
      <c r="RG90" s="390"/>
      <c r="RH90" s="390"/>
      <c r="RI90" s="390"/>
      <c r="RJ90" s="390"/>
      <c r="RK90" s="390"/>
      <c r="RL90" s="390"/>
      <c r="RM90" s="390"/>
      <c r="RN90" s="390"/>
      <c r="RO90" s="390"/>
      <c r="RP90" s="390"/>
      <c r="RQ90" s="390"/>
      <c r="RR90" s="390"/>
      <c r="RS90" s="390"/>
      <c r="RT90" s="390"/>
      <c r="RU90" s="390"/>
      <c r="RV90" s="390"/>
      <c r="RW90" s="390"/>
      <c r="RX90" s="390"/>
      <c r="RY90" s="390"/>
      <c r="RZ90" s="390"/>
      <c r="SA90" s="390"/>
      <c r="SB90" s="390"/>
      <c r="SC90" s="390"/>
      <c r="SD90" s="390"/>
      <c r="SE90" s="390"/>
      <c r="SF90" s="390"/>
      <c r="SG90" s="390"/>
      <c r="SH90" s="390"/>
      <c r="SI90" s="390"/>
      <c r="SJ90" s="390"/>
      <c r="SK90" s="390"/>
      <c r="SL90" s="390"/>
      <c r="SM90" s="390"/>
      <c r="SN90" s="390"/>
      <c r="SO90" s="390"/>
      <c r="SP90" s="390"/>
      <c r="SQ90" s="390"/>
      <c r="SR90" s="390"/>
      <c r="SS90" s="390"/>
      <c r="ST90" s="390"/>
      <c r="SU90" s="390"/>
      <c r="SV90" s="390"/>
      <c r="SW90" s="390"/>
      <c r="SX90" s="390"/>
      <c r="SY90" s="390"/>
      <c r="SZ90" s="390"/>
      <c r="TA90" s="390"/>
      <c r="TB90" s="390"/>
      <c r="TC90" s="390"/>
      <c r="TD90" s="390"/>
      <c r="TE90" s="390"/>
      <c r="TF90" s="390"/>
      <c r="TG90" s="390"/>
      <c r="TH90" s="390"/>
      <c r="TI90" s="390"/>
      <c r="TJ90" s="390"/>
      <c r="TK90" s="390"/>
      <c r="TL90" s="390"/>
      <c r="TM90" s="390"/>
      <c r="TN90" s="390"/>
      <c r="TO90" s="390"/>
      <c r="TP90" s="390"/>
      <c r="TQ90" s="390"/>
      <c r="TR90" s="390"/>
      <c r="TS90" s="390"/>
      <c r="TT90" s="390"/>
      <c r="TU90" s="390"/>
      <c r="TV90" s="390"/>
      <c r="TW90" s="390"/>
      <c r="TX90" s="390"/>
      <c r="TY90" s="390"/>
      <c r="TZ90" s="390"/>
      <c r="UA90" s="390"/>
      <c r="UB90" s="390"/>
      <c r="UC90" s="390"/>
      <c r="UD90" s="390"/>
      <c r="UE90" s="390"/>
      <c r="UF90" s="390"/>
      <c r="UG90" s="390"/>
      <c r="UH90" s="390"/>
      <c r="UI90" s="390"/>
      <c r="UJ90" s="390"/>
      <c r="UK90" s="390"/>
      <c r="UL90" s="390"/>
      <c r="UM90" s="390"/>
      <c r="UN90" s="390"/>
      <c r="UO90" s="390"/>
      <c r="UP90" s="390"/>
      <c r="UQ90" s="390"/>
      <c r="UR90" s="390"/>
      <c r="US90" s="390"/>
      <c r="UT90" s="390"/>
      <c r="UU90" s="390"/>
      <c r="UV90" s="390"/>
      <c r="UW90" s="390"/>
      <c r="UX90" s="390"/>
      <c r="UY90" s="390"/>
      <c r="UZ90" s="390"/>
      <c r="VA90" s="390"/>
      <c r="VB90" s="390"/>
      <c r="VC90" s="390"/>
      <c r="VD90" s="390"/>
      <c r="VE90" s="390"/>
      <c r="VF90" s="390"/>
      <c r="VG90" s="390"/>
      <c r="VH90" s="390"/>
      <c r="VI90" s="390"/>
      <c r="VJ90" s="390"/>
      <c r="VK90" s="390"/>
      <c r="VL90" s="390"/>
      <c r="VM90" s="390"/>
      <c r="VN90" s="390"/>
      <c r="VO90" s="390"/>
      <c r="VP90" s="390"/>
      <c r="VQ90" s="390"/>
      <c r="VR90" s="390"/>
      <c r="VS90" s="390"/>
      <c r="VT90" s="390"/>
      <c r="VU90" s="390"/>
      <c r="VV90" s="390"/>
      <c r="VW90" s="390"/>
      <c r="VX90" s="390"/>
      <c r="VY90" s="390"/>
      <c r="VZ90" s="390"/>
      <c r="WA90" s="390"/>
      <c r="WB90" s="390"/>
      <c r="WC90" s="390"/>
      <c r="WD90" s="390"/>
      <c r="WE90" s="390"/>
      <c r="WF90" s="390"/>
      <c r="WG90" s="390"/>
      <c r="WH90" s="390"/>
      <c r="WI90" s="390"/>
      <c r="WJ90" s="390"/>
      <c r="WK90" s="390"/>
      <c r="WL90" s="390"/>
      <c r="WM90" s="390"/>
      <c r="WN90" s="390"/>
      <c r="WO90" s="390"/>
      <c r="WP90" s="390"/>
      <c r="WQ90" s="390"/>
      <c r="WR90" s="390"/>
      <c r="WS90" s="390"/>
      <c r="WT90" s="390"/>
      <c r="WU90" s="390"/>
      <c r="WV90" s="390"/>
      <c r="WW90" s="390"/>
      <c r="WX90" s="390"/>
      <c r="WY90" s="390"/>
      <c r="WZ90" s="390"/>
      <c r="XA90" s="390"/>
      <c r="XB90" s="390"/>
      <c r="XC90" s="390"/>
      <c r="XD90" s="390"/>
      <c r="XE90" s="390"/>
      <c r="XF90" s="390"/>
      <c r="XG90" s="581"/>
    </row>
    <row r="91" spans="1:631" s="583" customFormat="1">
      <c r="A91" s="581"/>
      <c r="B91" s="526"/>
      <c r="C91" s="840"/>
      <c r="D91" s="824"/>
      <c r="E91" s="329">
        <f t="shared" si="19"/>
        <v>0</v>
      </c>
      <c r="F91" s="509"/>
      <c r="G91" s="668">
        <v>0</v>
      </c>
      <c r="H91" s="826">
        <v>0</v>
      </c>
      <c r="I91" s="827"/>
      <c r="J91" s="827">
        <v>0</v>
      </c>
      <c r="K91" s="393">
        <f t="shared" si="24"/>
        <v>0</v>
      </c>
      <c r="L91" s="394">
        <f t="shared" si="20"/>
        <v>0</v>
      </c>
      <c r="M91" s="853">
        <v>0</v>
      </c>
      <c r="N91" s="393">
        <v>0</v>
      </c>
      <c r="O91" s="395">
        <f t="shared" si="25"/>
        <v>0</v>
      </c>
      <c r="P91" s="395">
        <f t="shared" si="21"/>
        <v>0</v>
      </c>
      <c r="Q91" s="395">
        <f t="shared" si="26"/>
        <v>0</v>
      </c>
      <c r="R91" s="395"/>
      <c r="S91" s="396">
        <f t="shared" si="27"/>
        <v>0</v>
      </c>
      <c r="T91" s="395">
        <f t="shared" si="28"/>
        <v>0</v>
      </c>
      <c r="U91" s="827">
        <v>0</v>
      </c>
      <c r="V91" s="396">
        <f t="shared" si="29"/>
        <v>0</v>
      </c>
      <c r="W91" s="395">
        <f t="shared" si="30"/>
        <v>0</v>
      </c>
      <c r="X91" s="395">
        <f t="shared" si="31"/>
        <v>0</v>
      </c>
      <c r="Y91" s="397">
        <f t="shared" si="22"/>
        <v>0</v>
      </c>
      <c r="Z91" s="396">
        <f t="shared" si="23"/>
        <v>0</v>
      </c>
      <c r="AA91" s="398" t="str">
        <f t="shared" si="15"/>
        <v/>
      </c>
      <c r="AB91" s="399" t="str">
        <f t="shared" si="16"/>
        <v/>
      </c>
      <c r="AC91" s="398" t="s">
        <v>274</v>
      </c>
      <c r="AD91" s="398" t="s">
        <v>274</v>
      </c>
      <c r="AE91" s="390"/>
      <c r="AF91" s="390"/>
      <c r="AG91" s="390"/>
      <c r="AH91" s="390"/>
      <c r="AI91" s="390"/>
      <c r="AJ91" s="390"/>
      <c r="AK91" s="390"/>
      <c r="AL91" s="390"/>
      <c r="AM91" s="390"/>
      <c r="AN91" s="390"/>
      <c r="AO91" s="390"/>
      <c r="AP91" s="390"/>
      <c r="AQ91" s="390"/>
      <c r="AR91" s="390"/>
      <c r="AS91" s="390"/>
      <c r="AT91" s="390"/>
      <c r="AU91" s="390"/>
      <c r="AV91" s="390"/>
      <c r="AW91" s="390"/>
      <c r="AX91" s="390"/>
      <c r="AY91" s="390"/>
      <c r="AZ91" s="390"/>
      <c r="BA91" s="390"/>
      <c r="BB91" s="390"/>
      <c r="BC91" s="390"/>
      <c r="BD91" s="390"/>
      <c r="BE91" s="390"/>
      <c r="BF91" s="390"/>
      <c r="BG91" s="390"/>
      <c r="BH91" s="390"/>
      <c r="BI91" s="390"/>
      <c r="BJ91" s="390"/>
      <c r="BK91" s="390"/>
      <c r="BL91" s="390"/>
      <c r="BM91" s="390"/>
      <c r="BN91" s="390"/>
      <c r="BO91" s="390"/>
      <c r="BP91" s="390"/>
      <c r="BQ91" s="390"/>
      <c r="BR91" s="390"/>
      <c r="BS91" s="390"/>
      <c r="BT91" s="390"/>
      <c r="BU91" s="390"/>
      <c r="BV91" s="390"/>
      <c r="BW91" s="390"/>
      <c r="BX91" s="390"/>
      <c r="BY91" s="390"/>
      <c r="BZ91" s="390"/>
      <c r="CA91" s="390"/>
      <c r="CB91" s="390"/>
      <c r="CC91" s="390"/>
      <c r="CD91" s="390"/>
      <c r="CE91" s="390"/>
      <c r="CF91" s="390"/>
      <c r="CG91" s="390"/>
      <c r="CH91" s="390"/>
      <c r="CI91" s="390"/>
      <c r="CJ91" s="390"/>
      <c r="CK91" s="390"/>
      <c r="CL91" s="390"/>
      <c r="CM91" s="390"/>
      <c r="CN91" s="390"/>
      <c r="CO91" s="390"/>
      <c r="CP91" s="390"/>
      <c r="CQ91" s="390"/>
      <c r="CR91" s="390"/>
      <c r="CS91" s="390"/>
      <c r="CT91" s="390"/>
      <c r="CU91" s="390"/>
      <c r="CV91" s="390"/>
      <c r="CW91" s="390"/>
      <c r="CX91" s="390"/>
      <c r="CY91" s="390"/>
      <c r="CZ91" s="390"/>
      <c r="DA91" s="390"/>
      <c r="DB91" s="390"/>
      <c r="DC91" s="390"/>
      <c r="DD91" s="390"/>
      <c r="DE91" s="390"/>
      <c r="DF91" s="390"/>
      <c r="DG91" s="390"/>
      <c r="DH91" s="390"/>
      <c r="DI91" s="390"/>
      <c r="DJ91" s="390"/>
      <c r="DK91" s="390"/>
      <c r="DL91" s="390"/>
      <c r="DM91" s="390"/>
      <c r="DN91" s="390"/>
      <c r="DO91" s="390"/>
      <c r="DP91" s="390"/>
      <c r="DQ91" s="390"/>
      <c r="DR91" s="390"/>
      <c r="DS91" s="390"/>
      <c r="DT91" s="390"/>
      <c r="DU91" s="390"/>
      <c r="DV91" s="390"/>
      <c r="DW91" s="390"/>
      <c r="DX91" s="390"/>
      <c r="DY91" s="390"/>
      <c r="DZ91" s="390"/>
      <c r="EA91" s="390"/>
      <c r="EB91" s="390"/>
      <c r="EC91" s="390"/>
      <c r="ED91" s="390"/>
      <c r="EE91" s="390"/>
      <c r="EF91" s="390"/>
      <c r="EG91" s="390"/>
      <c r="EH91" s="390"/>
      <c r="EI91" s="390"/>
      <c r="EJ91" s="390"/>
      <c r="EK91" s="390"/>
      <c r="EL91" s="390"/>
      <c r="EM91" s="390"/>
      <c r="EN91" s="390"/>
      <c r="EO91" s="390"/>
      <c r="EP91" s="390"/>
      <c r="EQ91" s="390"/>
      <c r="ER91" s="390"/>
      <c r="ES91" s="390"/>
      <c r="ET91" s="390"/>
      <c r="EU91" s="390"/>
      <c r="EV91" s="390"/>
      <c r="EW91" s="390"/>
      <c r="EX91" s="390"/>
      <c r="EY91" s="390"/>
      <c r="EZ91" s="390"/>
      <c r="FA91" s="390"/>
      <c r="FB91" s="390"/>
      <c r="FC91" s="390"/>
      <c r="FD91" s="390"/>
      <c r="FE91" s="390"/>
      <c r="FF91" s="390"/>
      <c r="FG91" s="390"/>
      <c r="FH91" s="390"/>
      <c r="FI91" s="390"/>
      <c r="FJ91" s="390"/>
      <c r="FK91" s="390"/>
      <c r="FL91" s="390"/>
      <c r="FM91" s="390"/>
      <c r="FN91" s="390"/>
      <c r="FO91" s="390"/>
      <c r="FP91" s="390"/>
      <c r="FQ91" s="390"/>
      <c r="FR91" s="390"/>
      <c r="FS91" s="390"/>
      <c r="FT91" s="390"/>
      <c r="FU91" s="390"/>
      <c r="FV91" s="390"/>
      <c r="FW91" s="390"/>
      <c r="FX91" s="390"/>
      <c r="FY91" s="390"/>
      <c r="FZ91" s="390"/>
      <c r="GA91" s="390"/>
      <c r="GB91" s="390"/>
      <c r="GC91" s="390"/>
      <c r="GD91" s="390"/>
      <c r="GE91" s="390"/>
      <c r="GF91" s="390"/>
      <c r="GG91" s="390"/>
      <c r="GH91" s="390"/>
      <c r="GI91" s="390"/>
      <c r="GJ91" s="390"/>
      <c r="GK91" s="390"/>
      <c r="GL91" s="390"/>
      <c r="GM91" s="390"/>
      <c r="GN91" s="390"/>
      <c r="GO91" s="390"/>
      <c r="GP91" s="390"/>
      <c r="GQ91" s="390"/>
      <c r="GR91" s="390"/>
      <c r="GS91" s="390"/>
      <c r="GT91" s="390"/>
      <c r="GU91" s="390"/>
      <c r="GV91" s="390"/>
      <c r="GW91" s="390"/>
      <c r="GX91" s="390"/>
      <c r="GY91" s="390"/>
      <c r="GZ91" s="390"/>
      <c r="HA91" s="390"/>
      <c r="HB91" s="390"/>
      <c r="HC91" s="390"/>
      <c r="HD91" s="390"/>
      <c r="HE91" s="390"/>
      <c r="HF91" s="390"/>
      <c r="HG91" s="390"/>
      <c r="HH91" s="390"/>
      <c r="HI91" s="390"/>
      <c r="HJ91" s="390"/>
      <c r="HK91" s="390"/>
      <c r="HL91" s="390"/>
      <c r="HM91" s="390"/>
      <c r="HN91" s="390"/>
      <c r="HO91" s="390"/>
      <c r="HP91" s="390"/>
      <c r="HQ91" s="390"/>
      <c r="HR91" s="390"/>
      <c r="HS91" s="390"/>
      <c r="HT91" s="390"/>
      <c r="HU91" s="390"/>
      <c r="HV91" s="390"/>
      <c r="HW91" s="390"/>
      <c r="HX91" s="390"/>
      <c r="HY91" s="390"/>
      <c r="HZ91" s="390"/>
      <c r="IA91" s="390"/>
      <c r="IB91" s="390"/>
      <c r="IC91" s="390"/>
      <c r="ID91" s="390"/>
      <c r="IE91" s="390"/>
      <c r="IF91" s="390"/>
      <c r="IG91" s="390"/>
      <c r="IH91" s="390"/>
      <c r="II91" s="390"/>
      <c r="IJ91" s="390"/>
      <c r="IK91" s="390"/>
      <c r="IL91" s="390"/>
      <c r="IM91" s="390"/>
      <c r="IN91" s="390"/>
      <c r="IO91" s="390"/>
      <c r="IP91" s="390"/>
      <c r="IQ91" s="390"/>
      <c r="IR91" s="390"/>
      <c r="IS91" s="390"/>
      <c r="IT91" s="390"/>
      <c r="IU91" s="390"/>
      <c r="IV91" s="390"/>
      <c r="IW91" s="390"/>
      <c r="IX91" s="390"/>
      <c r="IY91" s="390"/>
      <c r="IZ91" s="390"/>
      <c r="JA91" s="390"/>
      <c r="JB91" s="390"/>
      <c r="JC91" s="390"/>
      <c r="JD91" s="390"/>
      <c r="JE91" s="390"/>
      <c r="JF91" s="390"/>
      <c r="JG91" s="390"/>
      <c r="JH91" s="390"/>
      <c r="JI91" s="390"/>
      <c r="JJ91" s="390"/>
      <c r="JK91" s="390"/>
      <c r="JL91" s="390"/>
      <c r="JM91" s="390"/>
      <c r="JN91" s="390"/>
      <c r="JO91" s="390"/>
      <c r="JP91" s="390"/>
      <c r="JQ91" s="390"/>
      <c r="JR91" s="390"/>
      <c r="JS91" s="390"/>
      <c r="JT91" s="390"/>
      <c r="JU91" s="390"/>
      <c r="JV91" s="390"/>
      <c r="JW91" s="390"/>
      <c r="JX91" s="390"/>
      <c r="JY91" s="390"/>
      <c r="JZ91" s="390"/>
      <c r="KA91" s="390"/>
      <c r="KB91" s="390"/>
      <c r="KC91" s="390"/>
      <c r="KD91" s="390"/>
      <c r="KE91" s="390"/>
      <c r="KF91" s="390"/>
      <c r="KG91" s="390"/>
      <c r="KH91" s="390"/>
      <c r="KI91" s="390"/>
      <c r="KJ91" s="390"/>
      <c r="KK91" s="390"/>
      <c r="KL91" s="390"/>
      <c r="KM91" s="390"/>
      <c r="KN91" s="390"/>
      <c r="KO91" s="390"/>
      <c r="KP91" s="390"/>
      <c r="KQ91" s="390"/>
      <c r="KR91" s="390"/>
      <c r="KS91" s="390"/>
      <c r="KT91" s="390"/>
      <c r="KU91" s="390"/>
      <c r="KV91" s="390"/>
      <c r="KW91" s="390"/>
      <c r="KX91" s="390"/>
      <c r="KY91" s="390"/>
      <c r="KZ91" s="390"/>
      <c r="LA91" s="390"/>
      <c r="LB91" s="390"/>
      <c r="LC91" s="390"/>
      <c r="LD91" s="390"/>
      <c r="LE91" s="390"/>
      <c r="LF91" s="390"/>
      <c r="LG91" s="390"/>
      <c r="LH91" s="390"/>
      <c r="LI91" s="390"/>
      <c r="LJ91" s="390"/>
      <c r="LK91" s="390"/>
      <c r="LL91" s="390"/>
      <c r="LM91" s="390"/>
      <c r="LN91" s="390"/>
      <c r="LO91" s="390"/>
      <c r="LP91" s="390"/>
      <c r="LQ91" s="390"/>
      <c r="LR91" s="390"/>
      <c r="LS91" s="390"/>
      <c r="LT91" s="390"/>
      <c r="LU91" s="390"/>
      <c r="LV91" s="390"/>
      <c r="LW91" s="390"/>
      <c r="LX91" s="390"/>
      <c r="LY91" s="390"/>
      <c r="LZ91" s="390"/>
      <c r="MA91" s="390"/>
      <c r="MB91" s="390"/>
      <c r="MC91" s="390"/>
      <c r="MD91" s="390"/>
      <c r="ME91" s="390"/>
      <c r="MF91" s="390"/>
      <c r="MG91" s="390"/>
      <c r="MH91" s="390"/>
      <c r="MI91" s="390"/>
      <c r="MJ91" s="390"/>
      <c r="MK91" s="390"/>
      <c r="ML91" s="390"/>
      <c r="MM91" s="390"/>
      <c r="MN91" s="390"/>
      <c r="MO91" s="390"/>
      <c r="MP91" s="390"/>
      <c r="MQ91" s="390"/>
      <c r="MR91" s="390"/>
      <c r="MS91" s="390"/>
      <c r="MT91" s="390"/>
      <c r="MU91" s="390"/>
      <c r="MV91" s="390"/>
      <c r="MW91" s="390"/>
      <c r="MX91" s="390"/>
      <c r="MY91" s="390"/>
      <c r="MZ91" s="390"/>
      <c r="NA91" s="390"/>
      <c r="NB91" s="390"/>
      <c r="NC91" s="390"/>
      <c r="ND91" s="390"/>
      <c r="NE91" s="390"/>
      <c r="NF91" s="390"/>
      <c r="NG91" s="390"/>
      <c r="NH91" s="390"/>
      <c r="NI91" s="390"/>
      <c r="NJ91" s="390"/>
      <c r="NK91" s="390"/>
      <c r="NL91" s="390"/>
      <c r="NM91" s="390"/>
      <c r="NN91" s="390"/>
      <c r="NO91" s="390"/>
      <c r="NP91" s="390"/>
      <c r="NQ91" s="390"/>
      <c r="NR91" s="390"/>
      <c r="NS91" s="390"/>
      <c r="NT91" s="390"/>
      <c r="NU91" s="390"/>
      <c r="NV91" s="390"/>
      <c r="NW91" s="390"/>
      <c r="NX91" s="390"/>
      <c r="NY91" s="390"/>
      <c r="NZ91" s="390"/>
      <c r="OA91" s="390"/>
      <c r="OB91" s="390"/>
      <c r="OC91" s="390"/>
      <c r="OD91" s="390"/>
      <c r="OE91" s="390"/>
      <c r="OF91" s="390"/>
      <c r="OG91" s="390"/>
      <c r="OH91" s="390"/>
      <c r="OI91" s="390"/>
      <c r="OJ91" s="390"/>
      <c r="OK91" s="390"/>
      <c r="OL91" s="390"/>
      <c r="OM91" s="390"/>
      <c r="ON91" s="390"/>
      <c r="OO91" s="390"/>
      <c r="OP91" s="390"/>
      <c r="OQ91" s="390"/>
      <c r="OR91" s="390"/>
      <c r="OS91" s="390"/>
      <c r="OT91" s="390"/>
      <c r="OU91" s="390"/>
      <c r="OV91" s="390"/>
      <c r="OW91" s="390"/>
      <c r="OX91" s="390"/>
      <c r="OY91" s="390"/>
      <c r="OZ91" s="390"/>
      <c r="PA91" s="390"/>
      <c r="PB91" s="390"/>
      <c r="PC91" s="390"/>
      <c r="PD91" s="390"/>
      <c r="PE91" s="390"/>
      <c r="PF91" s="390"/>
      <c r="PG91" s="390"/>
      <c r="PH91" s="390"/>
      <c r="PI91" s="390"/>
      <c r="PJ91" s="390"/>
      <c r="PK91" s="390"/>
      <c r="PL91" s="390"/>
      <c r="PM91" s="390"/>
      <c r="PN91" s="390"/>
      <c r="PO91" s="390"/>
      <c r="PP91" s="390"/>
      <c r="PQ91" s="390"/>
      <c r="PR91" s="390"/>
      <c r="PS91" s="390"/>
      <c r="PT91" s="390"/>
      <c r="PU91" s="390"/>
      <c r="PV91" s="390"/>
      <c r="PW91" s="390"/>
      <c r="PX91" s="390"/>
      <c r="PY91" s="390"/>
      <c r="PZ91" s="390"/>
      <c r="QA91" s="390"/>
      <c r="QB91" s="390"/>
      <c r="QC91" s="390"/>
      <c r="QD91" s="390"/>
      <c r="QE91" s="390"/>
      <c r="QF91" s="390"/>
      <c r="QG91" s="390"/>
      <c r="QH91" s="390"/>
      <c r="QI91" s="390"/>
      <c r="QJ91" s="390"/>
      <c r="QK91" s="390"/>
      <c r="QL91" s="390"/>
      <c r="QM91" s="390"/>
      <c r="QN91" s="390"/>
      <c r="QO91" s="390"/>
      <c r="QP91" s="390"/>
      <c r="QQ91" s="390"/>
      <c r="QR91" s="390"/>
      <c r="QS91" s="390"/>
      <c r="QT91" s="390"/>
      <c r="QU91" s="390"/>
      <c r="QV91" s="390"/>
      <c r="QW91" s="390"/>
      <c r="QX91" s="390"/>
      <c r="QY91" s="390"/>
      <c r="QZ91" s="390"/>
      <c r="RA91" s="390"/>
      <c r="RB91" s="390"/>
      <c r="RC91" s="390"/>
      <c r="RD91" s="390"/>
      <c r="RE91" s="390"/>
      <c r="RF91" s="390"/>
      <c r="RG91" s="390"/>
      <c r="RH91" s="390"/>
      <c r="RI91" s="390"/>
      <c r="RJ91" s="390"/>
      <c r="RK91" s="390"/>
      <c r="RL91" s="390"/>
      <c r="RM91" s="390"/>
      <c r="RN91" s="390"/>
      <c r="RO91" s="390"/>
      <c r="RP91" s="390"/>
      <c r="RQ91" s="390"/>
      <c r="RR91" s="390"/>
      <c r="RS91" s="390"/>
      <c r="RT91" s="390"/>
      <c r="RU91" s="390"/>
      <c r="RV91" s="390"/>
      <c r="RW91" s="390"/>
      <c r="RX91" s="390"/>
      <c r="RY91" s="390"/>
      <c r="RZ91" s="390"/>
      <c r="SA91" s="390"/>
      <c r="SB91" s="390"/>
      <c r="SC91" s="390"/>
      <c r="SD91" s="390"/>
      <c r="SE91" s="390"/>
      <c r="SF91" s="390"/>
      <c r="SG91" s="390"/>
      <c r="SH91" s="390"/>
      <c r="SI91" s="390"/>
      <c r="SJ91" s="390"/>
      <c r="SK91" s="390"/>
      <c r="SL91" s="390"/>
      <c r="SM91" s="390"/>
      <c r="SN91" s="390"/>
      <c r="SO91" s="390"/>
      <c r="SP91" s="390"/>
      <c r="SQ91" s="390"/>
      <c r="SR91" s="390"/>
      <c r="SS91" s="390"/>
      <c r="ST91" s="390"/>
      <c r="SU91" s="390"/>
      <c r="SV91" s="390"/>
      <c r="SW91" s="390"/>
      <c r="SX91" s="390"/>
      <c r="SY91" s="390"/>
      <c r="SZ91" s="390"/>
      <c r="TA91" s="390"/>
      <c r="TB91" s="390"/>
      <c r="TC91" s="390"/>
      <c r="TD91" s="390"/>
      <c r="TE91" s="390"/>
      <c r="TF91" s="390"/>
      <c r="TG91" s="390"/>
      <c r="TH91" s="390"/>
      <c r="TI91" s="390"/>
      <c r="TJ91" s="390"/>
      <c r="TK91" s="390"/>
      <c r="TL91" s="390"/>
      <c r="TM91" s="390"/>
      <c r="TN91" s="390"/>
      <c r="TO91" s="390"/>
      <c r="TP91" s="390"/>
      <c r="TQ91" s="390"/>
      <c r="TR91" s="390"/>
      <c r="TS91" s="390"/>
      <c r="TT91" s="390"/>
      <c r="TU91" s="390"/>
      <c r="TV91" s="390"/>
      <c r="TW91" s="390"/>
      <c r="TX91" s="390"/>
      <c r="TY91" s="390"/>
      <c r="TZ91" s="390"/>
      <c r="UA91" s="390"/>
      <c r="UB91" s="390"/>
      <c r="UC91" s="390"/>
      <c r="UD91" s="390"/>
      <c r="UE91" s="390"/>
      <c r="UF91" s="390"/>
      <c r="UG91" s="390"/>
      <c r="UH91" s="390"/>
      <c r="UI91" s="390"/>
      <c r="UJ91" s="390"/>
      <c r="UK91" s="390"/>
      <c r="UL91" s="390"/>
      <c r="UM91" s="390"/>
      <c r="UN91" s="390"/>
      <c r="UO91" s="390"/>
      <c r="UP91" s="390"/>
      <c r="UQ91" s="390"/>
      <c r="UR91" s="390"/>
      <c r="US91" s="390"/>
      <c r="UT91" s="390"/>
      <c r="UU91" s="390"/>
      <c r="UV91" s="390"/>
      <c r="UW91" s="390"/>
      <c r="UX91" s="390"/>
      <c r="UY91" s="390"/>
      <c r="UZ91" s="390"/>
      <c r="VA91" s="390"/>
      <c r="VB91" s="390"/>
      <c r="VC91" s="390"/>
      <c r="VD91" s="390"/>
      <c r="VE91" s="390"/>
      <c r="VF91" s="390"/>
      <c r="VG91" s="390"/>
      <c r="VH91" s="390"/>
      <c r="VI91" s="390"/>
      <c r="VJ91" s="390"/>
      <c r="VK91" s="390"/>
      <c r="VL91" s="390"/>
      <c r="VM91" s="390"/>
      <c r="VN91" s="390"/>
      <c r="VO91" s="390"/>
      <c r="VP91" s="390"/>
      <c r="VQ91" s="390"/>
      <c r="VR91" s="390"/>
      <c r="VS91" s="390"/>
      <c r="VT91" s="390"/>
      <c r="VU91" s="390"/>
      <c r="VV91" s="390"/>
      <c r="VW91" s="390"/>
      <c r="VX91" s="390"/>
      <c r="VY91" s="390"/>
      <c r="VZ91" s="390"/>
      <c r="WA91" s="390"/>
      <c r="WB91" s="390"/>
      <c r="WC91" s="390"/>
      <c r="WD91" s="390"/>
      <c r="WE91" s="390"/>
      <c r="WF91" s="390"/>
      <c r="WG91" s="390"/>
      <c r="WH91" s="390"/>
      <c r="WI91" s="390"/>
      <c r="WJ91" s="390"/>
      <c r="WK91" s="390"/>
      <c r="WL91" s="390"/>
      <c r="WM91" s="390"/>
      <c r="WN91" s="390"/>
      <c r="WO91" s="390"/>
      <c r="WP91" s="390"/>
      <c r="WQ91" s="390"/>
      <c r="WR91" s="390"/>
      <c r="WS91" s="390"/>
      <c r="WT91" s="390"/>
      <c r="WU91" s="390"/>
      <c r="WV91" s="390"/>
      <c r="WW91" s="390"/>
      <c r="WX91" s="390"/>
      <c r="WY91" s="390"/>
      <c r="WZ91" s="390"/>
      <c r="XA91" s="390"/>
      <c r="XB91" s="390"/>
      <c r="XC91" s="390"/>
      <c r="XD91" s="390"/>
      <c r="XE91" s="390"/>
      <c r="XF91" s="390"/>
      <c r="XG91" s="581"/>
    </row>
    <row r="92" spans="1:631" s="583" customFormat="1">
      <c r="A92" s="581"/>
      <c r="B92" s="526"/>
      <c r="C92" s="828" t="s">
        <v>508</v>
      </c>
      <c r="D92" s="824">
        <v>10</v>
      </c>
      <c r="E92" s="329">
        <f t="shared" si="19"/>
        <v>1.7280584998190168E-2</v>
      </c>
      <c r="F92" s="825" t="s">
        <v>30</v>
      </c>
      <c r="G92" s="668">
        <v>150</v>
      </c>
      <c r="H92" s="830">
        <v>36.729999999999997</v>
      </c>
      <c r="I92" s="827">
        <v>2.1</v>
      </c>
      <c r="J92" s="827">
        <v>2.1</v>
      </c>
      <c r="K92" s="393">
        <f t="shared" si="24"/>
        <v>0</v>
      </c>
      <c r="L92" s="394">
        <f t="shared" si="20"/>
        <v>5509.4999999999991</v>
      </c>
      <c r="M92" s="853">
        <v>40.492581285125496</v>
      </c>
      <c r="N92" s="393">
        <v>63</v>
      </c>
      <c r="O92" s="395">
        <f t="shared" si="25"/>
        <v>378</v>
      </c>
      <c r="P92" s="395">
        <f t="shared" si="21"/>
        <v>0</v>
      </c>
      <c r="Q92" s="395">
        <f t="shared" si="26"/>
        <v>315</v>
      </c>
      <c r="R92" s="395"/>
      <c r="S92" s="396">
        <f t="shared" si="27"/>
        <v>418.49258128512548</v>
      </c>
      <c r="T92" s="395">
        <f t="shared" si="28"/>
        <v>355.49258128512548</v>
      </c>
      <c r="U92" s="831">
        <v>3.97</v>
      </c>
      <c r="V92" s="396">
        <f t="shared" si="29"/>
        <v>388.21204200846518</v>
      </c>
      <c r="W92" s="395">
        <f t="shared" si="30"/>
        <v>329.77048356690676</v>
      </c>
      <c r="X92" s="395">
        <f t="shared" si="31"/>
        <v>4032.152171910484</v>
      </c>
      <c r="Y92" s="397">
        <f t="shared" si="22"/>
        <v>0.61843976948412094</v>
      </c>
      <c r="Z92" s="396">
        <f t="shared" si="23"/>
        <v>3407.2939099727637</v>
      </c>
      <c r="AA92" s="398">
        <f t="shared" si="15"/>
        <v>8.7768887650797449</v>
      </c>
      <c r="AB92" s="399">
        <f t="shared" si="16"/>
        <v>23.592698135768764</v>
      </c>
      <c r="AC92" s="398">
        <v>8.108120328935307</v>
      </c>
      <c r="AD92" s="398">
        <v>20.606693102608105</v>
      </c>
      <c r="AE92" s="390"/>
      <c r="AF92" s="390"/>
      <c r="AG92" s="390"/>
      <c r="AH92" s="390"/>
      <c r="AI92" s="390"/>
      <c r="AJ92" s="390"/>
      <c r="AK92" s="390"/>
      <c r="AL92" s="390"/>
      <c r="AM92" s="390"/>
      <c r="AN92" s="390"/>
      <c r="AO92" s="390"/>
      <c r="AP92" s="390"/>
      <c r="AQ92" s="390"/>
      <c r="AR92" s="390"/>
      <c r="AS92" s="390"/>
      <c r="AT92" s="390"/>
      <c r="AU92" s="390"/>
      <c r="AV92" s="390"/>
      <c r="AW92" s="390"/>
      <c r="AX92" s="390"/>
      <c r="AY92" s="390"/>
      <c r="AZ92" s="390"/>
      <c r="BA92" s="390"/>
      <c r="BB92" s="390"/>
      <c r="BC92" s="390"/>
      <c r="BD92" s="390"/>
      <c r="BE92" s="390"/>
      <c r="BF92" s="390"/>
      <c r="BG92" s="390"/>
      <c r="BH92" s="390"/>
      <c r="BI92" s="390"/>
      <c r="BJ92" s="390"/>
      <c r="BK92" s="390"/>
      <c r="BL92" s="390"/>
      <c r="BM92" s="390"/>
      <c r="BN92" s="390"/>
      <c r="BO92" s="390"/>
      <c r="BP92" s="390"/>
      <c r="BQ92" s="390"/>
      <c r="BR92" s="390"/>
      <c r="BS92" s="390"/>
      <c r="BT92" s="390"/>
      <c r="BU92" s="390"/>
      <c r="BV92" s="390"/>
      <c r="BW92" s="390"/>
      <c r="BX92" s="390"/>
      <c r="BY92" s="390"/>
      <c r="BZ92" s="390"/>
      <c r="CA92" s="390"/>
      <c r="CB92" s="390"/>
      <c r="CC92" s="390"/>
      <c r="CD92" s="390"/>
      <c r="CE92" s="390"/>
      <c r="CF92" s="390"/>
      <c r="CG92" s="390"/>
      <c r="CH92" s="390"/>
      <c r="CI92" s="390"/>
      <c r="CJ92" s="390"/>
      <c r="CK92" s="390"/>
      <c r="CL92" s="390"/>
      <c r="CM92" s="390"/>
      <c r="CN92" s="390"/>
      <c r="CO92" s="390"/>
      <c r="CP92" s="390"/>
      <c r="CQ92" s="390"/>
      <c r="CR92" s="390"/>
      <c r="CS92" s="390"/>
      <c r="CT92" s="390"/>
      <c r="CU92" s="390"/>
      <c r="CV92" s="390"/>
      <c r="CW92" s="390"/>
      <c r="CX92" s="390"/>
      <c r="CY92" s="390"/>
      <c r="CZ92" s="390"/>
      <c r="DA92" s="390"/>
      <c r="DB92" s="390"/>
      <c r="DC92" s="390"/>
      <c r="DD92" s="390"/>
      <c r="DE92" s="390"/>
      <c r="DF92" s="390"/>
      <c r="DG92" s="390"/>
      <c r="DH92" s="390"/>
      <c r="DI92" s="390"/>
      <c r="DJ92" s="390"/>
      <c r="DK92" s="390"/>
      <c r="DL92" s="390"/>
      <c r="DM92" s="390"/>
      <c r="DN92" s="390"/>
      <c r="DO92" s="390"/>
      <c r="DP92" s="390"/>
      <c r="DQ92" s="390"/>
      <c r="DR92" s="390"/>
      <c r="DS92" s="390"/>
      <c r="DT92" s="390"/>
      <c r="DU92" s="390"/>
      <c r="DV92" s="390"/>
      <c r="DW92" s="390"/>
      <c r="DX92" s="390"/>
      <c r="DY92" s="390"/>
      <c r="DZ92" s="390"/>
      <c r="EA92" s="390"/>
      <c r="EB92" s="390"/>
      <c r="EC92" s="390"/>
      <c r="ED92" s="390"/>
      <c r="EE92" s="390"/>
      <c r="EF92" s="390"/>
      <c r="EG92" s="390"/>
      <c r="EH92" s="390"/>
      <c r="EI92" s="390"/>
      <c r="EJ92" s="390"/>
      <c r="EK92" s="390"/>
      <c r="EL92" s="390"/>
      <c r="EM92" s="390"/>
      <c r="EN92" s="390"/>
      <c r="EO92" s="390"/>
      <c r="EP92" s="390"/>
      <c r="EQ92" s="390"/>
      <c r="ER92" s="390"/>
      <c r="ES92" s="390"/>
      <c r="ET92" s="390"/>
      <c r="EU92" s="390"/>
      <c r="EV92" s="390"/>
      <c r="EW92" s="390"/>
      <c r="EX92" s="390"/>
      <c r="EY92" s="390"/>
      <c r="EZ92" s="390"/>
      <c r="FA92" s="390"/>
      <c r="FB92" s="390"/>
      <c r="FC92" s="390"/>
      <c r="FD92" s="390"/>
      <c r="FE92" s="390"/>
      <c r="FF92" s="390"/>
      <c r="FG92" s="390"/>
      <c r="FH92" s="390"/>
      <c r="FI92" s="390"/>
      <c r="FJ92" s="390"/>
      <c r="FK92" s="390"/>
      <c r="FL92" s="390"/>
      <c r="FM92" s="390"/>
      <c r="FN92" s="390"/>
      <c r="FO92" s="390"/>
      <c r="FP92" s="390"/>
      <c r="FQ92" s="390"/>
      <c r="FR92" s="390"/>
      <c r="FS92" s="390"/>
      <c r="FT92" s="390"/>
      <c r="FU92" s="390"/>
      <c r="FV92" s="390"/>
      <c r="FW92" s="390"/>
      <c r="FX92" s="390"/>
      <c r="FY92" s="390"/>
      <c r="FZ92" s="390"/>
      <c r="GA92" s="390"/>
      <c r="GB92" s="390"/>
      <c r="GC92" s="390"/>
      <c r="GD92" s="390"/>
      <c r="GE92" s="390"/>
      <c r="GF92" s="390"/>
      <c r="GG92" s="390"/>
      <c r="GH92" s="390"/>
      <c r="GI92" s="390"/>
      <c r="GJ92" s="390"/>
      <c r="GK92" s="390"/>
      <c r="GL92" s="390"/>
      <c r="GM92" s="390"/>
      <c r="GN92" s="390"/>
      <c r="GO92" s="390"/>
      <c r="GP92" s="390"/>
      <c r="GQ92" s="390"/>
      <c r="GR92" s="390"/>
      <c r="GS92" s="390"/>
      <c r="GT92" s="390"/>
      <c r="GU92" s="390"/>
      <c r="GV92" s="390"/>
      <c r="GW92" s="390"/>
      <c r="GX92" s="390"/>
      <c r="GY92" s="390"/>
      <c r="GZ92" s="390"/>
      <c r="HA92" s="390"/>
      <c r="HB92" s="390"/>
      <c r="HC92" s="390"/>
      <c r="HD92" s="390"/>
      <c r="HE92" s="390"/>
      <c r="HF92" s="390"/>
      <c r="HG92" s="390"/>
      <c r="HH92" s="390"/>
      <c r="HI92" s="390"/>
      <c r="HJ92" s="390"/>
      <c r="HK92" s="390"/>
      <c r="HL92" s="390"/>
      <c r="HM92" s="390"/>
      <c r="HN92" s="390"/>
      <c r="HO92" s="390"/>
      <c r="HP92" s="390"/>
      <c r="HQ92" s="390"/>
      <c r="HR92" s="390"/>
      <c r="HS92" s="390"/>
      <c r="HT92" s="390"/>
      <c r="HU92" s="390"/>
      <c r="HV92" s="390"/>
      <c r="HW92" s="390"/>
      <c r="HX92" s="390"/>
      <c r="HY92" s="390"/>
      <c r="HZ92" s="390"/>
      <c r="IA92" s="390"/>
      <c r="IB92" s="390"/>
      <c r="IC92" s="390"/>
      <c r="ID92" s="390"/>
      <c r="IE92" s="390"/>
      <c r="IF92" s="390"/>
      <c r="IG92" s="390"/>
      <c r="IH92" s="390"/>
      <c r="II92" s="390"/>
      <c r="IJ92" s="390"/>
      <c r="IK92" s="390"/>
      <c r="IL92" s="390"/>
      <c r="IM92" s="390"/>
      <c r="IN92" s="390"/>
      <c r="IO92" s="390"/>
      <c r="IP92" s="390"/>
      <c r="IQ92" s="390"/>
      <c r="IR92" s="390"/>
      <c r="IS92" s="390"/>
      <c r="IT92" s="390"/>
      <c r="IU92" s="390"/>
      <c r="IV92" s="390"/>
      <c r="IW92" s="390"/>
      <c r="IX92" s="390"/>
      <c r="IY92" s="390"/>
      <c r="IZ92" s="390"/>
      <c r="JA92" s="390"/>
      <c r="JB92" s="390"/>
      <c r="JC92" s="390"/>
      <c r="JD92" s="390"/>
      <c r="JE92" s="390"/>
      <c r="JF92" s="390"/>
      <c r="JG92" s="390"/>
      <c r="JH92" s="390"/>
      <c r="JI92" s="390"/>
      <c r="JJ92" s="390"/>
      <c r="JK92" s="390"/>
      <c r="JL92" s="390"/>
      <c r="JM92" s="390"/>
      <c r="JN92" s="390"/>
      <c r="JO92" s="390"/>
      <c r="JP92" s="390"/>
      <c r="JQ92" s="390"/>
      <c r="JR92" s="390"/>
      <c r="JS92" s="390"/>
      <c r="JT92" s="390"/>
      <c r="JU92" s="390"/>
      <c r="JV92" s="390"/>
      <c r="JW92" s="390"/>
      <c r="JX92" s="390"/>
      <c r="JY92" s="390"/>
      <c r="JZ92" s="390"/>
      <c r="KA92" s="390"/>
      <c r="KB92" s="390"/>
      <c r="KC92" s="390"/>
      <c r="KD92" s="390"/>
      <c r="KE92" s="390"/>
      <c r="KF92" s="390"/>
      <c r="KG92" s="390"/>
      <c r="KH92" s="390"/>
      <c r="KI92" s="390"/>
      <c r="KJ92" s="390"/>
      <c r="KK92" s="390"/>
      <c r="KL92" s="390"/>
      <c r="KM92" s="390"/>
      <c r="KN92" s="390"/>
      <c r="KO92" s="390"/>
      <c r="KP92" s="390"/>
      <c r="KQ92" s="390"/>
      <c r="KR92" s="390"/>
      <c r="KS92" s="390"/>
      <c r="KT92" s="390"/>
      <c r="KU92" s="390"/>
      <c r="KV92" s="390"/>
      <c r="KW92" s="390"/>
      <c r="KX92" s="390"/>
      <c r="KY92" s="390"/>
      <c r="KZ92" s="390"/>
      <c r="LA92" s="390"/>
      <c r="LB92" s="390"/>
      <c r="LC92" s="390"/>
      <c r="LD92" s="390"/>
      <c r="LE92" s="390"/>
      <c r="LF92" s="390"/>
      <c r="LG92" s="390"/>
      <c r="LH92" s="390"/>
      <c r="LI92" s="390"/>
      <c r="LJ92" s="390"/>
      <c r="LK92" s="390"/>
      <c r="LL92" s="390"/>
      <c r="LM92" s="390"/>
      <c r="LN92" s="390"/>
      <c r="LO92" s="390"/>
      <c r="LP92" s="390"/>
      <c r="LQ92" s="390"/>
      <c r="LR92" s="390"/>
      <c r="LS92" s="390"/>
      <c r="LT92" s="390"/>
      <c r="LU92" s="390"/>
      <c r="LV92" s="390"/>
      <c r="LW92" s="390"/>
      <c r="LX92" s="390"/>
      <c r="LY92" s="390"/>
      <c r="LZ92" s="390"/>
      <c r="MA92" s="390"/>
      <c r="MB92" s="390"/>
      <c r="MC92" s="390"/>
      <c r="MD92" s="390"/>
      <c r="ME92" s="390"/>
      <c r="MF92" s="390"/>
      <c r="MG92" s="390"/>
      <c r="MH92" s="390"/>
      <c r="MI92" s="390"/>
      <c r="MJ92" s="390"/>
      <c r="MK92" s="390"/>
      <c r="ML92" s="390"/>
      <c r="MM92" s="390"/>
      <c r="MN92" s="390"/>
      <c r="MO92" s="390"/>
      <c r="MP92" s="390"/>
      <c r="MQ92" s="390"/>
      <c r="MR92" s="390"/>
      <c r="MS92" s="390"/>
      <c r="MT92" s="390"/>
      <c r="MU92" s="390"/>
      <c r="MV92" s="390"/>
      <c r="MW92" s="390"/>
      <c r="MX92" s="390"/>
      <c r="MY92" s="390"/>
      <c r="MZ92" s="390"/>
      <c r="NA92" s="390"/>
      <c r="NB92" s="390"/>
      <c r="NC92" s="390"/>
      <c r="ND92" s="390"/>
      <c r="NE92" s="390"/>
      <c r="NF92" s="390"/>
      <c r="NG92" s="390"/>
      <c r="NH92" s="390"/>
      <c r="NI92" s="390"/>
      <c r="NJ92" s="390"/>
      <c r="NK92" s="390"/>
      <c r="NL92" s="390"/>
      <c r="NM92" s="390"/>
      <c r="NN92" s="390"/>
      <c r="NO92" s="390"/>
      <c r="NP92" s="390"/>
      <c r="NQ92" s="390"/>
      <c r="NR92" s="390"/>
      <c r="NS92" s="390"/>
      <c r="NT92" s="390"/>
      <c r="NU92" s="390"/>
      <c r="NV92" s="390"/>
      <c r="NW92" s="390"/>
      <c r="NX92" s="390"/>
      <c r="NY92" s="390"/>
      <c r="NZ92" s="390"/>
      <c r="OA92" s="390"/>
      <c r="OB92" s="390"/>
      <c r="OC92" s="390"/>
      <c r="OD92" s="390"/>
      <c r="OE92" s="390"/>
      <c r="OF92" s="390"/>
      <c r="OG92" s="390"/>
      <c r="OH92" s="390"/>
      <c r="OI92" s="390"/>
      <c r="OJ92" s="390"/>
      <c r="OK92" s="390"/>
      <c r="OL92" s="390"/>
      <c r="OM92" s="390"/>
      <c r="ON92" s="390"/>
      <c r="OO92" s="390"/>
      <c r="OP92" s="390"/>
      <c r="OQ92" s="390"/>
      <c r="OR92" s="390"/>
      <c r="OS92" s="390"/>
      <c r="OT92" s="390"/>
      <c r="OU92" s="390"/>
      <c r="OV92" s="390"/>
      <c r="OW92" s="390"/>
      <c r="OX92" s="390"/>
      <c r="OY92" s="390"/>
      <c r="OZ92" s="390"/>
      <c r="PA92" s="390"/>
      <c r="PB92" s="390"/>
      <c r="PC92" s="390"/>
      <c r="PD92" s="390"/>
      <c r="PE92" s="390"/>
      <c r="PF92" s="390"/>
      <c r="PG92" s="390"/>
      <c r="PH92" s="390"/>
      <c r="PI92" s="390"/>
      <c r="PJ92" s="390"/>
      <c r="PK92" s="390"/>
      <c r="PL92" s="390"/>
      <c r="PM92" s="390"/>
      <c r="PN92" s="390"/>
      <c r="PO92" s="390"/>
      <c r="PP92" s="390"/>
      <c r="PQ92" s="390"/>
      <c r="PR92" s="390"/>
      <c r="PS92" s="390"/>
      <c r="PT92" s="390"/>
      <c r="PU92" s="390"/>
      <c r="PV92" s="390"/>
      <c r="PW92" s="390"/>
      <c r="PX92" s="390"/>
      <c r="PY92" s="390"/>
      <c r="PZ92" s="390"/>
      <c r="QA92" s="390"/>
      <c r="QB92" s="390"/>
      <c r="QC92" s="390"/>
      <c r="QD92" s="390"/>
      <c r="QE92" s="390"/>
      <c r="QF92" s="390"/>
      <c r="QG92" s="390"/>
      <c r="QH92" s="390"/>
      <c r="QI92" s="390"/>
      <c r="QJ92" s="390"/>
      <c r="QK92" s="390"/>
      <c r="QL92" s="390"/>
      <c r="QM92" s="390"/>
      <c r="QN92" s="390"/>
      <c r="QO92" s="390"/>
      <c r="QP92" s="390"/>
      <c r="QQ92" s="390"/>
      <c r="QR92" s="390"/>
      <c r="QS92" s="390"/>
      <c r="QT92" s="390"/>
      <c r="QU92" s="390"/>
      <c r="QV92" s="390"/>
      <c r="QW92" s="390"/>
      <c r="QX92" s="390"/>
      <c r="QY92" s="390"/>
      <c r="QZ92" s="390"/>
      <c r="RA92" s="390"/>
      <c r="RB92" s="390"/>
      <c r="RC92" s="390"/>
      <c r="RD92" s="390"/>
      <c r="RE92" s="390"/>
      <c r="RF92" s="390"/>
      <c r="RG92" s="390"/>
      <c r="RH92" s="390"/>
      <c r="RI92" s="390"/>
      <c r="RJ92" s="390"/>
      <c r="RK92" s="390"/>
      <c r="RL92" s="390"/>
      <c r="RM92" s="390"/>
      <c r="RN92" s="390"/>
      <c r="RO92" s="390"/>
      <c r="RP92" s="390"/>
      <c r="RQ92" s="390"/>
      <c r="RR92" s="390"/>
      <c r="RS92" s="390"/>
      <c r="RT92" s="390"/>
      <c r="RU92" s="390"/>
      <c r="RV92" s="390"/>
      <c r="RW92" s="390"/>
      <c r="RX92" s="390"/>
      <c r="RY92" s="390"/>
      <c r="RZ92" s="390"/>
      <c r="SA92" s="390"/>
      <c r="SB92" s="390"/>
      <c r="SC92" s="390"/>
      <c r="SD92" s="390"/>
      <c r="SE92" s="390"/>
      <c r="SF92" s="390"/>
      <c r="SG92" s="390"/>
      <c r="SH92" s="390"/>
      <c r="SI92" s="390"/>
      <c r="SJ92" s="390"/>
      <c r="SK92" s="390"/>
      <c r="SL92" s="390"/>
      <c r="SM92" s="390"/>
      <c r="SN92" s="390"/>
      <c r="SO92" s="390"/>
      <c r="SP92" s="390"/>
      <c r="SQ92" s="390"/>
      <c r="SR92" s="390"/>
      <c r="SS92" s="390"/>
      <c r="ST92" s="390"/>
      <c r="SU92" s="390"/>
      <c r="SV92" s="390"/>
      <c r="SW92" s="390"/>
      <c r="SX92" s="390"/>
      <c r="SY92" s="390"/>
      <c r="SZ92" s="390"/>
      <c r="TA92" s="390"/>
      <c r="TB92" s="390"/>
      <c r="TC92" s="390"/>
      <c r="TD92" s="390"/>
      <c r="TE92" s="390"/>
      <c r="TF92" s="390"/>
      <c r="TG92" s="390"/>
      <c r="TH92" s="390"/>
      <c r="TI92" s="390"/>
      <c r="TJ92" s="390"/>
      <c r="TK92" s="390"/>
      <c r="TL92" s="390"/>
      <c r="TM92" s="390"/>
      <c r="TN92" s="390"/>
      <c r="TO92" s="390"/>
      <c r="TP92" s="390"/>
      <c r="TQ92" s="390"/>
      <c r="TR92" s="390"/>
      <c r="TS92" s="390"/>
      <c r="TT92" s="390"/>
      <c r="TU92" s="390"/>
      <c r="TV92" s="390"/>
      <c r="TW92" s="390"/>
      <c r="TX92" s="390"/>
      <c r="TY92" s="390"/>
      <c r="TZ92" s="390"/>
      <c r="UA92" s="390"/>
      <c r="UB92" s="390"/>
      <c r="UC92" s="390"/>
      <c r="UD92" s="390"/>
      <c r="UE92" s="390"/>
      <c r="UF92" s="390"/>
      <c r="UG92" s="390"/>
      <c r="UH92" s="390"/>
      <c r="UI92" s="390"/>
      <c r="UJ92" s="390"/>
      <c r="UK92" s="390"/>
      <c r="UL92" s="390"/>
      <c r="UM92" s="390"/>
      <c r="UN92" s="390"/>
      <c r="UO92" s="390"/>
      <c r="UP92" s="390"/>
      <c r="UQ92" s="390"/>
      <c r="UR92" s="390"/>
      <c r="US92" s="390"/>
      <c r="UT92" s="390"/>
      <c r="UU92" s="390"/>
      <c r="UV92" s="390"/>
      <c r="UW92" s="390"/>
      <c r="UX92" s="390"/>
      <c r="UY92" s="390"/>
      <c r="UZ92" s="390"/>
      <c r="VA92" s="390"/>
      <c r="VB92" s="390"/>
      <c r="VC92" s="390"/>
      <c r="VD92" s="390"/>
      <c r="VE92" s="390"/>
      <c r="VF92" s="390"/>
      <c r="VG92" s="390"/>
      <c r="VH92" s="390"/>
      <c r="VI92" s="390"/>
      <c r="VJ92" s="390"/>
      <c r="VK92" s="390"/>
      <c r="VL92" s="390"/>
      <c r="VM92" s="390"/>
      <c r="VN92" s="390"/>
      <c r="VO92" s="390"/>
      <c r="VP92" s="390"/>
      <c r="VQ92" s="390"/>
      <c r="VR92" s="390"/>
      <c r="VS92" s="390"/>
      <c r="VT92" s="390"/>
      <c r="VU92" s="390"/>
      <c r="VV92" s="390"/>
      <c r="VW92" s="390"/>
      <c r="VX92" s="390"/>
      <c r="VY92" s="390"/>
      <c r="VZ92" s="390"/>
      <c r="WA92" s="390"/>
      <c r="WB92" s="390"/>
      <c r="WC92" s="390"/>
      <c r="WD92" s="390"/>
      <c r="WE92" s="390"/>
      <c r="WF92" s="390"/>
      <c r="WG92" s="390"/>
      <c r="WH92" s="390"/>
      <c r="WI92" s="390"/>
      <c r="WJ92" s="390"/>
      <c r="WK92" s="390"/>
      <c r="WL92" s="390"/>
      <c r="WM92" s="390"/>
      <c r="WN92" s="390"/>
      <c r="WO92" s="390"/>
      <c r="WP92" s="390"/>
      <c r="WQ92" s="390"/>
      <c r="WR92" s="390"/>
      <c r="WS92" s="390"/>
      <c r="WT92" s="390"/>
      <c r="WU92" s="390"/>
      <c r="WV92" s="390"/>
      <c r="WW92" s="390"/>
      <c r="WX92" s="390"/>
      <c r="WY92" s="390"/>
      <c r="WZ92" s="390"/>
      <c r="XA92" s="390"/>
      <c r="XB92" s="390"/>
      <c r="XC92" s="390"/>
      <c r="XD92" s="390"/>
      <c r="XE92" s="390"/>
      <c r="XF92" s="390"/>
      <c r="XG92" s="581"/>
    </row>
    <row r="93" spans="1:631" s="583" customFormat="1">
      <c r="A93" s="581"/>
      <c r="B93" s="526"/>
      <c r="C93" s="828" t="s">
        <v>509</v>
      </c>
      <c r="D93" s="824">
        <v>10</v>
      </c>
      <c r="E93" s="329">
        <f t="shared" si="19"/>
        <v>5.6256388515752598E-2</v>
      </c>
      <c r="F93" s="825" t="s">
        <v>30</v>
      </c>
      <c r="G93" s="668">
        <v>400</v>
      </c>
      <c r="H93" s="830">
        <v>44.84</v>
      </c>
      <c r="I93" s="827">
        <v>2.1</v>
      </c>
      <c r="J93" s="827">
        <v>2.1</v>
      </c>
      <c r="K93" s="393">
        <f t="shared" si="24"/>
        <v>0</v>
      </c>
      <c r="L93" s="394">
        <f t="shared" si="20"/>
        <v>17936</v>
      </c>
      <c r="M93" s="853">
        <v>107.98021676033467</v>
      </c>
      <c r="N93" s="393">
        <v>168</v>
      </c>
      <c r="O93" s="395">
        <f t="shared" si="25"/>
        <v>1008</v>
      </c>
      <c r="P93" s="395">
        <f t="shared" si="21"/>
        <v>0</v>
      </c>
      <c r="Q93" s="395">
        <f t="shared" si="26"/>
        <v>840</v>
      </c>
      <c r="R93" s="395"/>
      <c r="S93" s="396">
        <f t="shared" si="27"/>
        <v>1115.9802167603348</v>
      </c>
      <c r="T93" s="395">
        <f t="shared" si="28"/>
        <v>947.98021676033466</v>
      </c>
      <c r="U93" s="831">
        <v>4.8499999999999996</v>
      </c>
      <c r="V93" s="396">
        <f t="shared" si="29"/>
        <v>1035.232112022574</v>
      </c>
      <c r="W93" s="395">
        <f t="shared" si="30"/>
        <v>879.38795617841799</v>
      </c>
      <c r="X93" s="395">
        <f t="shared" si="31"/>
        <v>13135.810602025756</v>
      </c>
      <c r="Y93" s="397">
        <f t="shared" si="22"/>
        <v>0.61843976948412094</v>
      </c>
      <c r="Z93" s="396">
        <f t="shared" si="23"/>
        <v>11092.335705467192</v>
      </c>
      <c r="AA93" s="398">
        <f t="shared" si="15"/>
        <v>10.714829627720547</v>
      </c>
      <c r="AB93" s="399">
        <f t="shared" si="16"/>
        <v>28.812516364391733</v>
      </c>
      <c r="AC93" s="398">
        <v>9.8983968295523876</v>
      </c>
      <c r="AD93" s="398">
        <v>25.166735150487337</v>
      </c>
      <c r="AE93" s="390"/>
      <c r="AF93" s="390"/>
      <c r="AG93" s="390"/>
      <c r="AH93" s="390"/>
      <c r="AI93" s="390"/>
      <c r="AJ93" s="390"/>
      <c r="AK93" s="390"/>
      <c r="AL93" s="390"/>
      <c r="AM93" s="390"/>
      <c r="AN93" s="390"/>
      <c r="AO93" s="390"/>
      <c r="AP93" s="390"/>
      <c r="AQ93" s="390"/>
      <c r="AR93" s="390"/>
      <c r="AS93" s="390"/>
      <c r="AT93" s="390"/>
      <c r="AU93" s="390"/>
      <c r="AV93" s="390"/>
      <c r="AW93" s="390"/>
      <c r="AX93" s="390"/>
      <c r="AY93" s="390"/>
      <c r="AZ93" s="390"/>
      <c r="BA93" s="390"/>
      <c r="BB93" s="390"/>
      <c r="BC93" s="390"/>
      <c r="BD93" s="390"/>
      <c r="BE93" s="390"/>
      <c r="BF93" s="390"/>
      <c r="BG93" s="390"/>
      <c r="BH93" s="390"/>
      <c r="BI93" s="390"/>
      <c r="BJ93" s="390"/>
      <c r="BK93" s="390"/>
      <c r="BL93" s="390"/>
      <c r="BM93" s="390"/>
      <c r="BN93" s="390"/>
      <c r="BO93" s="390"/>
      <c r="BP93" s="390"/>
      <c r="BQ93" s="390"/>
      <c r="BR93" s="390"/>
      <c r="BS93" s="390"/>
      <c r="BT93" s="390"/>
      <c r="BU93" s="390"/>
      <c r="BV93" s="390"/>
      <c r="BW93" s="390"/>
      <c r="BX93" s="390"/>
      <c r="BY93" s="390"/>
      <c r="BZ93" s="390"/>
      <c r="CA93" s="390"/>
      <c r="CB93" s="390"/>
      <c r="CC93" s="390"/>
      <c r="CD93" s="390"/>
      <c r="CE93" s="390"/>
      <c r="CF93" s="390"/>
      <c r="CG93" s="390"/>
      <c r="CH93" s="390"/>
      <c r="CI93" s="390"/>
      <c r="CJ93" s="390"/>
      <c r="CK93" s="390"/>
      <c r="CL93" s="390"/>
      <c r="CM93" s="390"/>
      <c r="CN93" s="390"/>
      <c r="CO93" s="390"/>
      <c r="CP93" s="390"/>
      <c r="CQ93" s="390"/>
      <c r="CR93" s="390"/>
      <c r="CS93" s="390"/>
      <c r="CT93" s="390"/>
      <c r="CU93" s="390"/>
      <c r="CV93" s="390"/>
      <c r="CW93" s="390"/>
      <c r="CX93" s="390"/>
      <c r="CY93" s="390"/>
      <c r="CZ93" s="390"/>
      <c r="DA93" s="390"/>
      <c r="DB93" s="390"/>
      <c r="DC93" s="390"/>
      <c r="DD93" s="390"/>
      <c r="DE93" s="390"/>
      <c r="DF93" s="390"/>
      <c r="DG93" s="390"/>
      <c r="DH93" s="390"/>
      <c r="DI93" s="390"/>
      <c r="DJ93" s="390"/>
      <c r="DK93" s="390"/>
      <c r="DL93" s="390"/>
      <c r="DM93" s="390"/>
      <c r="DN93" s="390"/>
      <c r="DO93" s="390"/>
      <c r="DP93" s="390"/>
      <c r="DQ93" s="390"/>
      <c r="DR93" s="390"/>
      <c r="DS93" s="390"/>
      <c r="DT93" s="390"/>
      <c r="DU93" s="390"/>
      <c r="DV93" s="390"/>
      <c r="DW93" s="390"/>
      <c r="DX93" s="390"/>
      <c r="DY93" s="390"/>
      <c r="DZ93" s="390"/>
      <c r="EA93" s="390"/>
      <c r="EB93" s="390"/>
      <c r="EC93" s="390"/>
      <c r="ED93" s="390"/>
      <c r="EE93" s="390"/>
      <c r="EF93" s="390"/>
      <c r="EG93" s="390"/>
      <c r="EH93" s="390"/>
      <c r="EI93" s="390"/>
      <c r="EJ93" s="390"/>
      <c r="EK93" s="390"/>
      <c r="EL93" s="390"/>
      <c r="EM93" s="390"/>
      <c r="EN93" s="390"/>
      <c r="EO93" s="390"/>
      <c r="EP93" s="390"/>
      <c r="EQ93" s="390"/>
      <c r="ER93" s="390"/>
      <c r="ES93" s="390"/>
      <c r="ET93" s="390"/>
      <c r="EU93" s="390"/>
      <c r="EV93" s="390"/>
      <c r="EW93" s="390"/>
      <c r="EX93" s="390"/>
      <c r="EY93" s="390"/>
      <c r="EZ93" s="390"/>
      <c r="FA93" s="390"/>
      <c r="FB93" s="390"/>
      <c r="FC93" s="390"/>
      <c r="FD93" s="390"/>
      <c r="FE93" s="390"/>
      <c r="FF93" s="390"/>
      <c r="FG93" s="390"/>
      <c r="FH93" s="390"/>
      <c r="FI93" s="390"/>
      <c r="FJ93" s="390"/>
      <c r="FK93" s="390"/>
      <c r="FL93" s="390"/>
      <c r="FM93" s="390"/>
      <c r="FN93" s="390"/>
      <c r="FO93" s="390"/>
      <c r="FP93" s="390"/>
      <c r="FQ93" s="390"/>
      <c r="FR93" s="390"/>
      <c r="FS93" s="390"/>
      <c r="FT93" s="390"/>
      <c r="FU93" s="390"/>
      <c r="FV93" s="390"/>
      <c r="FW93" s="390"/>
      <c r="FX93" s="390"/>
      <c r="FY93" s="390"/>
      <c r="FZ93" s="390"/>
      <c r="GA93" s="390"/>
      <c r="GB93" s="390"/>
      <c r="GC93" s="390"/>
      <c r="GD93" s="390"/>
      <c r="GE93" s="390"/>
      <c r="GF93" s="390"/>
      <c r="GG93" s="390"/>
      <c r="GH93" s="390"/>
      <c r="GI93" s="390"/>
      <c r="GJ93" s="390"/>
      <c r="GK93" s="390"/>
      <c r="GL93" s="390"/>
      <c r="GM93" s="390"/>
      <c r="GN93" s="390"/>
      <c r="GO93" s="390"/>
      <c r="GP93" s="390"/>
      <c r="GQ93" s="390"/>
      <c r="GR93" s="390"/>
      <c r="GS93" s="390"/>
      <c r="GT93" s="390"/>
      <c r="GU93" s="390"/>
      <c r="GV93" s="390"/>
      <c r="GW93" s="390"/>
      <c r="GX93" s="390"/>
      <c r="GY93" s="390"/>
      <c r="GZ93" s="390"/>
      <c r="HA93" s="390"/>
      <c r="HB93" s="390"/>
      <c r="HC93" s="390"/>
      <c r="HD93" s="390"/>
      <c r="HE93" s="390"/>
      <c r="HF93" s="390"/>
      <c r="HG93" s="390"/>
      <c r="HH93" s="390"/>
      <c r="HI93" s="390"/>
      <c r="HJ93" s="390"/>
      <c r="HK93" s="390"/>
      <c r="HL93" s="390"/>
      <c r="HM93" s="390"/>
      <c r="HN93" s="390"/>
      <c r="HO93" s="390"/>
      <c r="HP93" s="390"/>
      <c r="HQ93" s="390"/>
      <c r="HR93" s="390"/>
      <c r="HS93" s="390"/>
      <c r="HT93" s="390"/>
      <c r="HU93" s="390"/>
      <c r="HV93" s="390"/>
      <c r="HW93" s="390"/>
      <c r="HX93" s="390"/>
      <c r="HY93" s="390"/>
      <c r="HZ93" s="390"/>
      <c r="IA93" s="390"/>
      <c r="IB93" s="390"/>
      <c r="IC93" s="390"/>
      <c r="ID93" s="390"/>
      <c r="IE93" s="390"/>
      <c r="IF93" s="390"/>
      <c r="IG93" s="390"/>
      <c r="IH93" s="390"/>
      <c r="II93" s="390"/>
      <c r="IJ93" s="390"/>
      <c r="IK93" s="390"/>
      <c r="IL93" s="390"/>
      <c r="IM93" s="390"/>
      <c r="IN93" s="390"/>
      <c r="IO93" s="390"/>
      <c r="IP93" s="390"/>
      <c r="IQ93" s="390"/>
      <c r="IR93" s="390"/>
      <c r="IS93" s="390"/>
      <c r="IT93" s="390"/>
      <c r="IU93" s="390"/>
      <c r="IV93" s="390"/>
      <c r="IW93" s="390"/>
      <c r="IX93" s="390"/>
      <c r="IY93" s="390"/>
      <c r="IZ93" s="390"/>
      <c r="JA93" s="390"/>
      <c r="JB93" s="390"/>
      <c r="JC93" s="390"/>
      <c r="JD93" s="390"/>
      <c r="JE93" s="390"/>
      <c r="JF93" s="390"/>
      <c r="JG93" s="390"/>
      <c r="JH93" s="390"/>
      <c r="JI93" s="390"/>
      <c r="JJ93" s="390"/>
      <c r="JK93" s="390"/>
      <c r="JL93" s="390"/>
      <c r="JM93" s="390"/>
      <c r="JN93" s="390"/>
      <c r="JO93" s="390"/>
      <c r="JP93" s="390"/>
      <c r="JQ93" s="390"/>
      <c r="JR93" s="390"/>
      <c r="JS93" s="390"/>
      <c r="JT93" s="390"/>
      <c r="JU93" s="390"/>
      <c r="JV93" s="390"/>
      <c r="JW93" s="390"/>
      <c r="JX93" s="390"/>
      <c r="JY93" s="390"/>
      <c r="JZ93" s="390"/>
      <c r="KA93" s="390"/>
      <c r="KB93" s="390"/>
      <c r="KC93" s="390"/>
      <c r="KD93" s="390"/>
      <c r="KE93" s="390"/>
      <c r="KF93" s="390"/>
      <c r="KG93" s="390"/>
      <c r="KH93" s="390"/>
      <c r="KI93" s="390"/>
      <c r="KJ93" s="390"/>
      <c r="KK93" s="390"/>
      <c r="KL93" s="390"/>
      <c r="KM93" s="390"/>
      <c r="KN93" s="390"/>
      <c r="KO93" s="390"/>
      <c r="KP93" s="390"/>
      <c r="KQ93" s="390"/>
      <c r="KR93" s="390"/>
      <c r="KS93" s="390"/>
      <c r="KT93" s="390"/>
      <c r="KU93" s="390"/>
      <c r="KV93" s="390"/>
      <c r="KW93" s="390"/>
      <c r="KX93" s="390"/>
      <c r="KY93" s="390"/>
      <c r="KZ93" s="390"/>
      <c r="LA93" s="390"/>
      <c r="LB93" s="390"/>
      <c r="LC93" s="390"/>
      <c r="LD93" s="390"/>
      <c r="LE93" s="390"/>
      <c r="LF93" s="390"/>
      <c r="LG93" s="390"/>
      <c r="LH93" s="390"/>
      <c r="LI93" s="390"/>
      <c r="LJ93" s="390"/>
      <c r="LK93" s="390"/>
      <c r="LL93" s="390"/>
      <c r="LM93" s="390"/>
      <c r="LN93" s="390"/>
      <c r="LO93" s="390"/>
      <c r="LP93" s="390"/>
      <c r="LQ93" s="390"/>
      <c r="LR93" s="390"/>
      <c r="LS93" s="390"/>
      <c r="LT93" s="390"/>
      <c r="LU93" s="390"/>
      <c r="LV93" s="390"/>
      <c r="LW93" s="390"/>
      <c r="LX93" s="390"/>
      <c r="LY93" s="390"/>
      <c r="LZ93" s="390"/>
      <c r="MA93" s="390"/>
      <c r="MB93" s="390"/>
      <c r="MC93" s="390"/>
      <c r="MD93" s="390"/>
      <c r="ME93" s="390"/>
      <c r="MF93" s="390"/>
      <c r="MG93" s="390"/>
      <c r="MH93" s="390"/>
      <c r="MI93" s="390"/>
      <c r="MJ93" s="390"/>
      <c r="MK93" s="390"/>
      <c r="ML93" s="390"/>
      <c r="MM93" s="390"/>
      <c r="MN93" s="390"/>
      <c r="MO93" s="390"/>
      <c r="MP93" s="390"/>
      <c r="MQ93" s="390"/>
      <c r="MR93" s="390"/>
      <c r="MS93" s="390"/>
      <c r="MT93" s="390"/>
      <c r="MU93" s="390"/>
      <c r="MV93" s="390"/>
      <c r="MW93" s="390"/>
      <c r="MX93" s="390"/>
      <c r="MY93" s="390"/>
      <c r="MZ93" s="390"/>
      <c r="NA93" s="390"/>
      <c r="NB93" s="390"/>
      <c r="NC93" s="390"/>
      <c r="ND93" s="390"/>
      <c r="NE93" s="390"/>
      <c r="NF93" s="390"/>
      <c r="NG93" s="390"/>
      <c r="NH93" s="390"/>
      <c r="NI93" s="390"/>
      <c r="NJ93" s="390"/>
      <c r="NK93" s="390"/>
      <c r="NL93" s="390"/>
      <c r="NM93" s="390"/>
      <c r="NN93" s="390"/>
      <c r="NO93" s="390"/>
      <c r="NP93" s="390"/>
      <c r="NQ93" s="390"/>
      <c r="NR93" s="390"/>
      <c r="NS93" s="390"/>
      <c r="NT93" s="390"/>
      <c r="NU93" s="390"/>
      <c r="NV93" s="390"/>
      <c r="NW93" s="390"/>
      <c r="NX93" s="390"/>
      <c r="NY93" s="390"/>
      <c r="NZ93" s="390"/>
      <c r="OA93" s="390"/>
      <c r="OB93" s="390"/>
      <c r="OC93" s="390"/>
      <c r="OD93" s="390"/>
      <c r="OE93" s="390"/>
      <c r="OF93" s="390"/>
      <c r="OG93" s="390"/>
      <c r="OH93" s="390"/>
      <c r="OI93" s="390"/>
      <c r="OJ93" s="390"/>
      <c r="OK93" s="390"/>
      <c r="OL93" s="390"/>
      <c r="OM93" s="390"/>
      <c r="ON93" s="390"/>
      <c r="OO93" s="390"/>
      <c r="OP93" s="390"/>
      <c r="OQ93" s="390"/>
      <c r="OR93" s="390"/>
      <c r="OS93" s="390"/>
      <c r="OT93" s="390"/>
      <c r="OU93" s="390"/>
      <c r="OV93" s="390"/>
      <c r="OW93" s="390"/>
      <c r="OX93" s="390"/>
      <c r="OY93" s="390"/>
      <c r="OZ93" s="390"/>
      <c r="PA93" s="390"/>
      <c r="PB93" s="390"/>
      <c r="PC93" s="390"/>
      <c r="PD93" s="390"/>
      <c r="PE93" s="390"/>
      <c r="PF93" s="390"/>
      <c r="PG93" s="390"/>
      <c r="PH93" s="390"/>
      <c r="PI93" s="390"/>
      <c r="PJ93" s="390"/>
      <c r="PK93" s="390"/>
      <c r="PL93" s="390"/>
      <c r="PM93" s="390"/>
      <c r="PN93" s="390"/>
      <c r="PO93" s="390"/>
      <c r="PP93" s="390"/>
      <c r="PQ93" s="390"/>
      <c r="PR93" s="390"/>
      <c r="PS93" s="390"/>
      <c r="PT93" s="390"/>
      <c r="PU93" s="390"/>
      <c r="PV93" s="390"/>
      <c r="PW93" s="390"/>
      <c r="PX93" s="390"/>
      <c r="PY93" s="390"/>
      <c r="PZ93" s="390"/>
      <c r="QA93" s="390"/>
      <c r="QB93" s="390"/>
      <c r="QC93" s="390"/>
      <c r="QD93" s="390"/>
      <c r="QE93" s="390"/>
      <c r="QF93" s="390"/>
      <c r="QG93" s="390"/>
      <c r="QH93" s="390"/>
      <c r="QI93" s="390"/>
      <c r="QJ93" s="390"/>
      <c r="QK93" s="390"/>
      <c r="QL93" s="390"/>
      <c r="QM93" s="390"/>
      <c r="QN93" s="390"/>
      <c r="QO93" s="390"/>
      <c r="QP93" s="390"/>
      <c r="QQ93" s="390"/>
      <c r="QR93" s="390"/>
      <c r="QS93" s="390"/>
      <c r="QT93" s="390"/>
      <c r="QU93" s="390"/>
      <c r="QV93" s="390"/>
      <c r="QW93" s="390"/>
      <c r="QX93" s="390"/>
      <c r="QY93" s="390"/>
      <c r="QZ93" s="390"/>
      <c r="RA93" s="390"/>
      <c r="RB93" s="390"/>
      <c r="RC93" s="390"/>
      <c r="RD93" s="390"/>
      <c r="RE93" s="390"/>
      <c r="RF93" s="390"/>
      <c r="RG93" s="390"/>
      <c r="RH93" s="390"/>
      <c r="RI93" s="390"/>
      <c r="RJ93" s="390"/>
      <c r="RK93" s="390"/>
      <c r="RL93" s="390"/>
      <c r="RM93" s="390"/>
      <c r="RN93" s="390"/>
      <c r="RO93" s="390"/>
      <c r="RP93" s="390"/>
      <c r="RQ93" s="390"/>
      <c r="RR93" s="390"/>
      <c r="RS93" s="390"/>
      <c r="RT93" s="390"/>
      <c r="RU93" s="390"/>
      <c r="RV93" s="390"/>
      <c r="RW93" s="390"/>
      <c r="RX93" s="390"/>
      <c r="RY93" s="390"/>
      <c r="RZ93" s="390"/>
      <c r="SA93" s="390"/>
      <c r="SB93" s="390"/>
      <c r="SC93" s="390"/>
      <c r="SD93" s="390"/>
      <c r="SE93" s="390"/>
      <c r="SF93" s="390"/>
      <c r="SG93" s="390"/>
      <c r="SH93" s="390"/>
      <c r="SI93" s="390"/>
      <c r="SJ93" s="390"/>
      <c r="SK93" s="390"/>
      <c r="SL93" s="390"/>
      <c r="SM93" s="390"/>
      <c r="SN93" s="390"/>
      <c r="SO93" s="390"/>
      <c r="SP93" s="390"/>
      <c r="SQ93" s="390"/>
      <c r="SR93" s="390"/>
      <c r="SS93" s="390"/>
      <c r="ST93" s="390"/>
      <c r="SU93" s="390"/>
      <c r="SV93" s="390"/>
      <c r="SW93" s="390"/>
      <c r="SX93" s="390"/>
      <c r="SY93" s="390"/>
      <c r="SZ93" s="390"/>
      <c r="TA93" s="390"/>
      <c r="TB93" s="390"/>
      <c r="TC93" s="390"/>
      <c r="TD93" s="390"/>
      <c r="TE93" s="390"/>
      <c r="TF93" s="390"/>
      <c r="TG93" s="390"/>
      <c r="TH93" s="390"/>
      <c r="TI93" s="390"/>
      <c r="TJ93" s="390"/>
      <c r="TK93" s="390"/>
      <c r="TL93" s="390"/>
      <c r="TM93" s="390"/>
      <c r="TN93" s="390"/>
      <c r="TO93" s="390"/>
      <c r="TP93" s="390"/>
      <c r="TQ93" s="390"/>
      <c r="TR93" s="390"/>
      <c r="TS93" s="390"/>
      <c r="TT93" s="390"/>
      <c r="TU93" s="390"/>
      <c r="TV93" s="390"/>
      <c r="TW93" s="390"/>
      <c r="TX93" s="390"/>
      <c r="TY93" s="390"/>
      <c r="TZ93" s="390"/>
      <c r="UA93" s="390"/>
      <c r="UB93" s="390"/>
      <c r="UC93" s="390"/>
      <c r="UD93" s="390"/>
      <c r="UE93" s="390"/>
      <c r="UF93" s="390"/>
      <c r="UG93" s="390"/>
      <c r="UH93" s="390"/>
      <c r="UI93" s="390"/>
      <c r="UJ93" s="390"/>
      <c r="UK93" s="390"/>
      <c r="UL93" s="390"/>
      <c r="UM93" s="390"/>
      <c r="UN93" s="390"/>
      <c r="UO93" s="390"/>
      <c r="UP93" s="390"/>
      <c r="UQ93" s="390"/>
      <c r="UR93" s="390"/>
      <c r="US93" s="390"/>
      <c r="UT93" s="390"/>
      <c r="UU93" s="390"/>
      <c r="UV93" s="390"/>
      <c r="UW93" s="390"/>
      <c r="UX93" s="390"/>
      <c r="UY93" s="390"/>
      <c r="UZ93" s="390"/>
      <c r="VA93" s="390"/>
      <c r="VB93" s="390"/>
      <c r="VC93" s="390"/>
      <c r="VD93" s="390"/>
      <c r="VE93" s="390"/>
      <c r="VF93" s="390"/>
      <c r="VG93" s="390"/>
      <c r="VH93" s="390"/>
      <c r="VI93" s="390"/>
      <c r="VJ93" s="390"/>
      <c r="VK93" s="390"/>
      <c r="VL93" s="390"/>
      <c r="VM93" s="390"/>
      <c r="VN93" s="390"/>
      <c r="VO93" s="390"/>
      <c r="VP93" s="390"/>
      <c r="VQ93" s="390"/>
      <c r="VR93" s="390"/>
      <c r="VS93" s="390"/>
      <c r="VT93" s="390"/>
      <c r="VU93" s="390"/>
      <c r="VV93" s="390"/>
      <c r="VW93" s="390"/>
      <c r="VX93" s="390"/>
      <c r="VY93" s="390"/>
      <c r="VZ93" s="390"/>
      <c r="WA93" s="390"/>
      <c r="WB93" s="390"/>
      <c r="WC93" s="390"/>
      <c r="WD93" s="390"/>
      <c r="WE93" s="390"/>
      <c r="WF93" s="390"/>
      <c r="WG93" s="390"/>
      <c r="WH93" s="390"/>
      <c r="WI93" s="390"/>
      <c r="WJ93" s="390"/>
      <c r="WK93" s="390"/>
      <c r="WL93" s="390"/>
      <c r="WM93" s="390"/>
      <c r="WN93" s="390"/>
      <c r="WO93" s="390"/>
      <c r="WP93" s="390"/>
      <c r="WQ93" s="390"/>
      <c r="WR93" s="390"/>
      <c r="WS93" s="390"/>
      <c r="WT93" s="390"/>
      <c r="WU93" s="390"/>
      <c r="WV93" s="390"/>
      <c r="WW93" s="390"/>
      <c r="WX93" s="390"/>
      <c r="WY93" s="390"/>
      <c r="WZ93" s="390"/>
      <c r="XA93" s="390"/>
      <c r="XB93" s="390"/>
      <c r="XC93" s="390"/>
      <c r="XD93" s="390"/>
      <c r="XE93" s="390"/>
      <c r="XF93" s="390"/>
      <c r="XG93" s="581"/>
    </row>
    <row r="94" spans="1:631" s="583" customFormat="1">
      <c r="A94" s="581"/>
      <c r="B94" s="526"/>
      <c r="C94" s="828" t="s">
        <v>510</v>
      </c>
      <c r="D94" s="824">
        <v>10</v>
      </c>
      <c r="E94" s="329">
        <f t="shared" si="19"/>
        <v>1.7280584998190168E-2</v>
      </c>
      <c r="F94" s="825" t="s">
        <v>30</v>
      </c>
      <c r="G94" s="668">
        <v>150</v>
      </c>
      <c r="H94" s="830">
        <v>36.729999999999997</v>
      </c>
      <c r="I94" s="827">
        <v>2.1</v>
      </c>
      <c r="J94" s="827">
        <v>2.1</v>
      </c>
      <c r="K94" s="393">
        <f t="shared" si="24"/>
        <v>0</v>
      </c>
      <c r="L94" s="394">
        <f t="shared" si="20"/>
        <v>5509.4999999999991</v>
      </c>
      <c r="M94" s="853">
        <v>40.492581285125496</v>
      </c>
      <c r="N94" s="393">
        <v>63</v>
      </c>
      <c r="O94" s="395">
        <f t="shared" si="25"/>
        <v>378</v>
      </c>
      <c r="P94" s="395">
        <f t="shared" si="21"/>
        <v>0</v>
      </c>
      <c r="Q94" s="395">
        <f t="shared" si="26"/>
        <v>315</v>
      </c>
      <c r="R94" s="395"/>
      <c r="S94" s="396">
        <f t="shared" si="27"/>
        <v>418.49258128512548</v>
      </c>
      <c r="T94" s="395">
        <f t="shared" si="28"/>
        <v>355.49258128512548</v>
      </c>
      <c r="U94" s="831">
        <v>3.97</v>
      </c>
      <c r="V94" s="396">
        <f t="shared" si="29"/>
        <v>388.21204200846518</v>
      </c>
      <c r="W94" s="395">
        <f t="shared" si="30"/>
        <v>329.77048356690676</v>
      </c>
      <c r="X94" s="395">
        <f t="shared" si="31"/>
        <v>4032.152171910484</v>
      </c>
      <c r="Y94" s="397">
        <f t="shared" si="22"/>
        <v>0.61843976948412094</v>
      </c>
      <c r="Z94" s="396">
        <f t="shared" si="23"/>
        <v>3407.2939099727637</v>
      </c>
      <c r="AA94" s="398">
        <f t="shared" si="15"/>
        <v>8.7768887650797449</v>
      </c>
      <c r="AB94" s="399">
        <f t="shared" si="16"/>
        <v>23.592698135768764</v>
      </c>
      <c r="AC94" s="398">
        <v>8.108120328935307</v>
      </c>
      <c r="AD94" s="398">
        <v>20.606693102608105</v>
      </c>
      <c r="AE94" s="390"/>
      <c r="AF94" s="390"/>
      <c r="AG94" s="390"/>
      <c r="AH94" s="390"/>
      <c r="AI94" s="390"/>
      <c r="AJ94" s="390"/>
      <c r="AK94" s="390"/>
      <c r="AL94" s="390"/>
      <c r="AM94" s="390"/>
      <c r="AN94" s="390"/>
      <c r="AO94" s="390"/>
      <c r="AP94" s="390"/>
      <c r="AQ94" s="390"/>
      <c r="AR94" s="390"/>
      <c r="AS94" s="390"/>
      <c r="AT94" s="390"/>
      <c r="AU94" s="390"/>
      <c r="AV94" s="390"/>
      <c r="AW94" s="390"/>
      <c r="AX94" s="390"/>
      <c r="AY94" s="390"/>
      <c r="AZ94" s="390"/>
      <c r="BA94" s="390"/>
      <c r="BB94" s="390"/>
      <c r="BC94" s="390"/>
      <c r="BD94" s="390"/>
      <c r="BE94" s="390"/>
      <c r="BF94" s="390"/>
      <c r="BG94" s="390"/>
      <c r="BH94" s="390"/>
      <c r="BI94" s="390"/>
      <c r="BJ94" s="390"/>
      <c r="BK94" s="390"/>
      <c r="BL94" s="390"/>
      <c r="BM94" s="390"/>
      <c r="BN94" s="390"/>
      <c r="BO94" s="390"/>
      <c r="BP94" s="390"/>
      <c r="BQ94" s="390"/>
      <c r="BR94" s="390"/>
      <c r="BS94" s="390"/>
      <c r="BT94" s="390"/>
      <c r="BU94" s="390"/>
      <c r="BV94" s="390"/>
      <c r="BW94" s="390"/>
      <c r="BX94" s="390"/>
      <c r="BY94" s="390"/>
      <c r="BZ94" s="390"/>
      <c r="CA94" s="390"/>
      <c r="CB94" s="390"/>
      <c r="CC94" s="390"/>
      <c r="CD94" s="390"/>
      <c r="CE94" s="390"/>
      <c r="CF94" s="390"/>
      <c r="CG94" s="390"/>
      <c r="CH94" s="390"/>
      <c r="CI94" s="390"/>
      <c r="CJ94" s="390"/>
      <c r="CK94" s="390"/>
      <c r="CL94" s="390"/>
      <c r="CM94" s="390"/>
      <c r="CN94" s="390"/>
      <c r="CO94" s="390"/>
      <c r="CP94" s="390"/>
      <c r="CQ94" s="390"/>
      <c r="CR94" s="390"/>
      <c r="CS94" s="390"/>
      <c r="CT94" s="390"/>
      <c r="CU94" s="390"/>
      <c r="CV94" s="390"/>
      <c r="CW94" s="390"/>
      <c r="CX94" s="390"/>
      <c r="CY94" s="390"/>
      <c r="CZ94" s="390"/>
      <c r="DA94" s="390"/>
      <c r="DB94" s="390"/>
      <c r="DC94" s="390"/>
      <c r="DD94" s="390"/>
      <c r="DE94" s="390"/>
      <c r="DF94" s="390"/>
      <c r="DG94" s="390"/>
      <c r="DH94" s="390"/>
      <c r="DI94" s="390"/>
      <c r="DJ94" s="390"/>
      <c r="DK94" s="390"/>
      <c r="DL94" s="390"/>
      <c r="DM94" s="390"/>
      <c r="DN94" s="390"/>
      <c r="DO94" s="390"/>
      <c r="DP94" s="390"/>
      <c r="DQ94" s="390"/>
      <c r="DR94" s="390"/>
      <c r="DS94" s="390"/>
      <c r="DT94" s="390"/>
      <c r="DU94" s="390"/>
      <c r="DV94" s="390"/>
      <c r="DW94" s="390"/>
      <c r="DX94" s="390"/>
      <c r="DY94" s="390"/>
      <c r="DZ94" s="390"/>
      <c r="EA94" s="390"/>
      <c r="EB94" s="390"/>
      <c r="EC94" s="390"/>
      <c r="ED94" s="390"/>
      <c r="EE94" s="390"/>
      <c r="EF94" s="390"/>
      <c r="EG94" s="390"/>
      <c r="EH94" s="390"/>
      <c r="EI94" s="390"/>
      <c r="EJ94" s="390"/>
      <c r="EK94" s="390"/>
      <c r="EL94" s="390"/>
      <c r="EM94" s="390"/>
      <c r="EN94" s="390"/>
      <c r="EO94" s="390"/>
      <c r="EP94" s="390"/>
      <c r="EQ94" s="390"/>
      <c r="ER94" s="390"/>
      <c r="ES94" s="390"/>
      <c r="ET94" s="390"/>
      <c r="EU94" s="390"/>
      <c r="EV94" s="390"/>
      <c r="EW94" s="390"/>
      <c r="EX94" s="390"/>
      <c r="EY94" s="390"/>
      <c r="EZ94" s="390"/>
      <c r="FA94" s="390"/>
      <c r="FB94" s="390"/>
      <c r="FC94" s="390"/>
      <c r="FD94" s="390"/>
      <c r="FE94" s="390"/>
      <c r="FF94" s="390"/>
      <c r="FG94" s="390"/>
      <c r="FH94" s="390"/>
      <c r="FI94" s="390"/>
      <c r="FJ94" s="390"/>
      <c r="FK94" s="390"/>
      <c r="FL94" s="390"/>
      <c r="FM94" s="390"/>
      <c r="FN94" s="390"/>
      <c r="FO94" s="390"/>
      <c r="FP94" s="390"/>
      <c r="FQ94" s="390"/>
      <c r="FR94" s="390"/>
      <c r="FS94" s="390"/>
      <c r="FT94" s="390"/>
      <c r="FU94" s="390"/>
      <c r="FV94" s="390"/>
      <c r="FW94" s="390"/>
      <c r="FX94" s="390"/>
      <c r="FY94" s="390"/>
      <c r="FZ94" s="390"/>
      <c r="GA94" s="390"/>
      <c r="GB94" s="390"/>
      <c r="GC94" s="390"/>
      <c r="GD94" s="390"/>
      <c r="GE94" s="390"/>
      <c r="GF94" s="390"/>
      <c r="GG94" s="390"/>
      <c r="GH94" s="390"/>
      <c r="GI94" s="390"/>
      <c r="GJ94" s="390"/>
      <c r="GK94" s="390"/>
      <c r="GL94" s="390"/>
      <c r="GM94" s="390"/>
      <c r="GN94" s="390"/>
      <c r="GO94" s="390"/>
      <c r="GP94" s="390"/>
      <c r="GQ94" s="390"/>
      <c r="GR94" s="390"/>
      <c r="GS94" s="390"/>
      <c r="GT94" s="390"/>
      <c r="GU94" s="390"/>
      <c r="GV94" s="390"/>
      <c r="GW94" s="390"/>
      <c r="GX94" s="390"/>
      <c r="GY94" s="390"/>
      <c r="GZ94" s="390"/>
      <c r="HA94" s="390"/>
      <c r="HB94" s="390"/>
      <c r="HC94" s="390"/>
      <c r="HD94" s="390"/>
      <c r="HE94" s="390"/>
      <c r="HF94" s="390"/>
      <c r="HG94" s="390"/>
      <c r="HH94" s="390"/>
      <c r="HI94" s="390"/>
      <c r="HJ94" s="390"/>
      <c r="HK94" s="390"/>
      <c r="HL94" s="390"/>
      <c r="HM94" s="390"/>
      <c r="HN94" s="390"/>
      <c r="HO94" s="390"/>
      <c r="HP94" s="390"/>
      <c r="HQ94" s="390"/>
      <c r="HR94" s="390"/>
      <c r="HS94" s="390"/>
      <c r="HT94" s="390"/>
      <c r="HU94" s="390"/>
      <c r="HV94" s="390"/>
      <c r="HW94" s="390"/>
      <c r="HX94" s="390"/>
      <c r="HY94" s="390"/>
      <c r="HZ94" s="390"/>
      <c r="IA94" s="390"/>
      <c r="IB94" s="390"/>
      <c r="IC94" s="390"/>
      <c r="ID94" s="390"/>
      <c r="IE94" s="390"/>
      <c r="IF94" s="390"/>
      <c r="IG94" s="390"/>
      <c r="IH94" s="390"/>
      <c r="II94" s="390"/>
      <c r="IJ94" s="390"/>
      <c r="IK94" s="390"/>
      <c r="IL94" s="390"/>
      <c r="IM94" s="390"/>
      <c r="IN94" s="390"/>
      <c r="IO94" s="390"/>
      <c r="IP94" s="390"/>
      <c r="IQ94" s="390"/>
      <c r="IR94" s="390"/>
      <c r="IS94" s="390"/>
      <c r="IT94" s="390"/>
      <c r="IU94" s="390"/>
      <c r="IV94" s="390"/>
      <c r="IW94" s="390"/>
      <c r="IX94" s="390"/>
      <c r="IY94" s="390"/>
      <c r="IZ94" s="390"/>
      <c r="JA94" s="390"/>
      <c r="JB94" s="390"/>
      <c r="JC94" s="390"/>
      <c r="JD94" s="390"/>
      <c r="JE94" s="390"/>
      <c r="JF94" s="390"/>
      <c r="JG94" s="390"/>
      <c r="JH94" s="390"/>
      <c r="JI94" s="390"/>
      <c r="JJ94" s="390"/>
      <c r="JK94" s="390"/>
      <c r="JL94" s="390"/>
      <c r="JM94" s="390"/>
      <c r="JN94" s="390"/>
      <c r="JO94" s="390"/>
      <c r="JP94" s="390"/>
      <c r="JQ94" s="390"/>
      <c r="JR94" s="390"/>
      <c r="JS94" s="390"/>
      <c r="JT94" s="390"/>
      <c r="JU94" s="390"/>
      <c r="JV94" s="390"/>
      <c r="JW94" s="390"/>
      <c r="JX94" s="390"/>
      <c r="JY94" s="390"/>
      <c r="JZ94" s="390"/>
      <c r="KA94" s="390"/>
      <c r="KB94" s="390"/>
      <c r="KC94" s="390"/>
      <c r="KD94" s="390"/>
      <c r="KE94" s="390"/>
      <c r="KF94" s="390"/>
      <c r="KG94" s="390"/>
      <c r="KH94" s="390"/>
      <c r="KI94" s="390"/>
      <c r="KJ94" s="390"/>
      <c r="KK94" s="390"/>
      <c r="KL94" s="390"/>
      <c r="KM94" s="390"/>
      <c r="KN94" s="390"/>
      <c r="KO94" s="390"/>
      <c r="KP94" s="390"/>
      <c r="KQ94" s="390"/>
      <c r="KR94" s="390"/>
      <c r="KS94" s="390"/>
      <c r="KT94" s="390"/>
      <c r="KU94" s="390"/>
      <c r="KV94" s="390"/>
      <c r="KW94" s="390"/>
      <c r="KX94" s="390"/>
      <c r="KY94" s="390"/>
      <c r="KZ94" s="390"/>
      <c r="LA94" s="390"/>
      <c r="LB94" s="390"/>
      <c r="LC94" s="390"/>
      <c r="LD94" s="390"/>
      <c r="LE94" s="390"/>
      <c r="LF94" s="390"/>
      <c r="LG94" s="390"/>
      <c r="LH94" s="390"/>
      <c r="LI94" s="390"/>
      <c r="LJ94" s="390"/>
      <c r="LK94" s="390"/>
      <c r="LL94" s="390"/>
      <c r="LM94" s="390"/>
      <c r="LN94" s="390"/>
      <c r="LO94" s="390"/>
      <c r="LP94" s="390"/>
      <c r="LQ94" s="390"/>
      <c r="LR94" s="390"/>
      <c r="LS94" s="390"/>
      <c r="LT94" s="390"/>
      <c r="LU94" s="390"/>
      <c r="LV94" s="390"/>
      <c r="LW94" s="390"/>
      <c r="LX94" s="390"/>
      <c r="LY94" s="390"/>
      <c r="LZ94" s="390"/>
      <c r="MA94" s="390"/>
      <c r="MB94" s="390"/>
      <c r="MC94" s="390"/>
      <c r="MD94" s="390"/>
      <c r="ME94" s="390"/>
      <c r="MF94" s="390"/>
      <c r="MG94" s="390"/>
      <c r="MH94" s="390"/>
      <c r="MI94" s="390"/>
      <c r="MJ94" s="390"/>
      <c r="MK94" s="390"/>
      <c r="ML94" s="390"/>
      <c r="MM94" s="390"/>
      <c r="MN94" s="390"/>
      <c r="MO94" s="390"/>
      <c r="MP94" s="390"/>
      <c r="MQ94" s="390"/>
      <c r="MR94" s="390"/>
      <c r="MS94" s="390"/>
      <c r="MT94" s="390"/>
      <c r="MU94" s="390"/>
      <c r="MV94" s="390"/>
      <c r="MW94" s="390"/>
      <c r="MX94" s="390"/>
      <c r="MY94" s="390"/>
      <c r="MZ94" s="390"/>
      <c r="NA94" s="390"/>
      <c r="NB94" s="390"/>
      <c r="NC94" s="390"/>
      <c r="ND94" s="390"/>
      <c r="NE94" s="390"/>
      <c r="NF94" s="390"/>
      <c r="NG94" s="390"/>
      <c r="NH94" s="390"/>
      <c r="NI94" s="390"/>
      <c r="NJ94" s="390"/>
      <c r="NK94" s="390"/>
      <c r="NL94" s="390"/>
      <c r="NM94" s="390"/>
      <c r="NN94" s="390"/>
      <c r="NO94" s="390"/>
      <c r="NP94" s="390"/>
      <c r="NQ94" s="390"/>
      <c r="NR94" s="390"/>
      <c r="NS94" s="390"/>
      <c r="NT94" s="390"/>
      <c r="NU94" s="390"/>
      <c r="NV94" s="390"/>
      <c r="NW94" s="390"/>
      <c r="NX94" s="390"/>
      <c r="NY94" s="390"/>
      <c r="NZ94" s="390"/>
      <c r="OA94" s="390"/>
      <c r="OB94" s="390"/>
      <c r="OC94" s="390"/>
      <c r="OD94" s="390"/>
      <c r="OE94" s="390"/>
      <c r="OF94" s="390"/>
      <c r="OG94" s="390"/>
      <c r="OH94" s="390"/>
      <c r="OI94" s="390"/>
      <c r="OJ94" s="390"/>
      <c r="OK94" s="390"/>
      <c r="OL94" s="390"/>
      <c r="OM94" s="390"/>
      <c r="ON94" s="390"/>
      <c r="OO94" s="390"/>
      <c r="OP94" s="390"/>
      <c r="OQ94" s="390"/>
      <c r="OR94" s="390"/>
      <c r="OS94" s="390"/>
      <c r="OT94" s="390"/>
      <c r="OU94" s="390"/>
      <c r="OV94" s="390"/>
      <c r="OW94" s="390"/>
      <c r="OX94" s="390"/>
      <c r="OY94" s="390"/>
      <c r="OZ94" s="390"/>
      <c r="PA94" s="390"/>
      <c r="PB94" s="390"/>
      <c r="PC94" s="390"/>
      <c r="PD94" s="390"/>
      <c r="PE94" s="390"/>
      <c r="PF94" s="390"/>
      <c r="PG94" s="390"/>
      <c r="PH94" s="390"/>
      <c r="PI94" s="390"/>
      <c r="PJ94" s="390"/>
      <c r="PK94" s="390"/>
      <c r="PL94" s="390"/>
      <c r="PM94" s="390"/>
      <c r="PN94" s="390"/>
      <c r="PO94" s="390"/>
      <c r="PP94" s="390"/>
      <c r="PQ94" s="390"/>
      <c r="PR94" s="390"/>
      <c r="PS94" s="390"/>
      <c r="PT94" s="390"/>
      <c r="PU94" s="390"/>
      <c r="PV94" s="390"/>
      <c r="PW94" s="390"/>
      <c r="PX94" s="390"/>
      <c r="PY94" s="390"/>
      <c r="PZ94" s="390"/>
      <c r="QA94" s="390"/>
      <c r="QB94" s="390"/>
      <c r="QC94" s="390"/>
      <c r="QD94" s="390"/>
      <c r="QE94" s="390"/>
      <c r="QF94" s="390"/>
      <c r="QG94" s="390"/>
      <c r="QH94" s="390"/>
      <c r="QI94" s="390"/>
      <c r="QJ94" s="390"/>
      <c r="QK94" s="390"/>
      <c r="QL94" s="390"/>
      <c r="QM94" s="390"/>
      <c r="QN94" s="390"/>
      <c r="QO94" s="390"/>
      <c r="QP94" s="390"/>
      <c r="QQ94" s="390"/>
      <c r="QR94" s="390"/>
      <c r="QS94" s="390"/>
      <c r="QT94" s="390"/>
      <c r="QU94" s="390"/>
      <c r="QV94" s="390"/>
      <c r="QW94" s="390"/>
      <c r="QX94" s="390"/>
      <c r="QY94" s="390"/>
      <c r="QZ94" s="390"/>
      <c r="RA94" s="390"/>
      <c r="RB94" s="390"/>
      <c r="RC94" s="390"/>
      <c r="RD94" s="390"/>
      <c r="RE94" s="390"/>
      <c r="RF94" s="390"/>
      <c r="RG94" s="390"/>
      <c r="RH94" s="390"/>
      <c r="RI94" s="390"/>
      <c r="RJ94" s="390"/>
      <c r="RK94" s="390"/>
      <c r="RL94" s="390"/>
      <c r="RM94" s="390"/>
      <c r="RN94" s="390"/>
      <c r="RO94" s="390"/>
      <c r="RP94" s="390"/>
      <c r="RQ94" s="390"/>
      <c r="RR94" s="390"/>
      <c r="RS94" s="390"/>
      <c r="RT94" s="390"/>
      <c r="RU94" s="390"/>
      <c r="RV94" s="390"/>
      <c r="RW94" s="390"/>
      <c r="RX94" s="390"/>
      <c r="RY94" s="390"/>
      <c r="RZ94" s="390"/>
      <c r="SA94" s="390"/>
      <c r="SB94" s="390"/>
      <c r="SC94" s="390"/>
      <c r="SD94" s="390"/>
      <c r="SE94" s="390"/>
      <c r="SF94" s="390"/>
      <c r="SG94" s="390"/>
      <c r="SH94" s="390"/>
      <c r="SI94" s="390"/>
      <c r="SJ94" s="390"/>
      <c r="SK94" s="390"/>
      <c r="SL94" s="390"/>
      <c r="SM94" s="390"/>
      <c r="SN94" s="390"/>
      <c r="SO94" s="390"/>
      <c r="SP94" s="390"/>
      <c r="SQ94" s="390"/>
      <c r="SR94" s="390"/>
      <c r="SS94" s="390"/>
      <c r="ST94" s="390"/>
      <c r="SU94" s="390"/>
      <c r="SV94" s="390"/>
      <c r="SW94" s="390"/>
      <c r="SX94" s="390"/>
      <c r="SY94" s="390"/>
      <c r="SZ94" s="390"/>
      <c r="TA94" s="390"/>
      <c r="TB94" s="390"/>
      <c r="TC94" s="390"/>
      <c r="TD94" s="390"/>
      <c r="TE94" s="390"/>
      <c r="TF94" s="390"/>
      <c r="TG94" s="390"/>
      <c r="TH94" s="390"/>
      <c r="TI94" s="390"/>
      <c r="TJ94" s="390"/>
      <c r="TK94" s="390"/>
      <c r="TL94" s="390"/>
      <c r="TM94" s="390"/>
      <c r="TN94" s="390"/>
      <c r="TO94" s="390"/>
      <c r="TP94" s="390"/>
      <c r="TQ94" s="390"/>
      <c r="TR94" s="390"/>
      <c r="TS94" s="390"/>
      <c r="TT94" s="390"/>
      <c r="TU94" s="390"/>
      <c r="TV94" s="390"/>
      <c r="TW94" s="390"/>
      <c r="TX94" s="390"/>
      <c r="TY94" s="390"/>
      <c r="TZ94" s="390"/>
      <c r="UA94" s="390"/>
      <c r="UB94" s="390"/>
      <c r="UC94" s="390"/>
      <c r="UD94" s="390"/>
      <c r="UE94" s="390"/>
      <c r="UF94" s="390"/>
      <c r="UG94" s="390"/>
      <c r="UH94" s="390"/>
      <c r="UI94" s="390"/>
      <c r="UJ94" s="390"/>
      <c r="UK94" s="390"/>
      <c r="UL94" s="390"/>
      <c r="UM94" s="390"/>
      <c r="UN94" s="390"/>
      <c r="UO94" s="390"/>
      <c r="UP94" s="390"/>
      <c r="UQ94" s="390"/>
      <c r="UR94" s="390"/>
      <c r="US94" s="390"/>
      <c r="UT94" s="390"/>
      <c r="UU94" s="390"/>
      <c r="UV94" s="390"/>
      <c r="UW94" s="390"/>
      <c r="UX94" s="390"/>
      <c r="UY94" s="390"/>
      <c r="UZ94" s="390"/>
      <c r="VA94" s="390"/>
      <c r="VB94" s="390"/>
      <c r="VC94" s="390"/>
      <c r="VD94" s="390"/>
      <c r="VE94" s="390"/>
      <c r="VF94" s="390"/>
      <c r="VG94" s="390"/>
      <c r="VH94" s="390"/>
      <c r="VI94" s="390"/>
      <c r="VJ94" s="390"/>
      <c r="VK94" s="390"/>
      <c r="VL94" s="390"/>
      <c r="VM94" s="390"/>
      <c r="VN94" s="390"/>
      <c r="VO94" s="390"/>
      <c r="VP94" s="390"/>
      <c r="VQ94" s="390"/>
      <c r="VR94" s="390"/>
      <c r="VS94" s="390"/>
      <c r="VT94" s="390"/>
      <c r="VU94" s="390"/>
      <c r="VV94" s="390"/>
      <c r="VW94" s="390"/>
      <c r="VX94" s="390"/>
      <c r="VY94" s="390"/>
      <c r="VZ94" s="390"/>
      <c r="WA94" s="390"/>
      <c r="WB94" s="390"/>
      <c r="WC94" s="390"/>
      <c r="WD94" s="390"/>
      <c r="WE94" s="390"/>
      <c r="WF94" s="390"/>
      <c r="WG94" s="390"/>
      <c r="WH94" s="390"/>
      <c r="WI94" s="390"/>
      <c r="WJ94" s="390"/>
      <c r="WK94" s="390"/>
      <c r="WL94" s="390"/>
      <c r="WM94" s="390"/>
      <c r="WN94" s="390"/>
      <c r="WO94" s="390"/>
      <c r="WP94" s="390"/>
      <c r="WQ94" s="390"/>
      <c r="WR94" s="390"/>
      <c r="WS94" s="390"/>
      <c r="WT94" s="390"/>
      <c r="WU94" s="390"/>
      <c r="WV94" s="390"/>
      <c r="WW94" s="390"/>
      <c r="WX94" s="390"/>
      <c r="WY94" s="390"/>
      <c r="WZ94" s="390"/>
      <c r="XA94" s="390"/>
      <c r="XB94" s="390"/>
      <c r="XC94" s="390"/>
      <c r="XD94" s="390"/>
      <c r="XE94" s="390"/>
      <c r="XF94" s="390"/>
      <c r="XG94" s="581"/>
    </row>
    <row r="95" spans="1:631" s="583" customFormat="1">
      <c r="A95" s="581"/>
      <c r="B95" s="526"/>
      <c r="C95" s="828" t="s">
        <v>511</v>
      </c>
      <c r="D95" s="824"/>
      <c r="E95" s="329">
        <f t="shared" si="19"/>
        <v>0</v>
      </c>
      <c r="F95" s="825"/>
      <c r="G95" s="668">
        <v>0</v>
      </c>
      <c r="H95" s="826">
        <v>0</v>
      </c>
      <c r="I95" s="827"/>
      <c r="J95" s="827">
        <v>0</v>
      </c>
      <c r="K95" s="393">
        <f t="shared" si="24"/>
        <v>0</v>
      </c>
      <c r="L95" s="394">
        <f t="shared" si="20"/>
        <v>0</v>
      </c>
      <c r="M95" s="853">
        <v>0</v>
      </c>
      <c r="N95" s="393">
        <v>0</v>
      </c>
      <c r="O95" s="395">
        <f t="shared" si="25"/>
        <v>0</v>
      </c>
      <c r="P95" s="395">
        <f t="shared" si="21"/>
        <v>0</v>
      </c>
      <c r="Q95" s="395">
        <f t="shared" si="26"/>
        <v>0</v>
      </c>
      <c r="R95" s="395"/>
      <c r="S95" s="396">
        <f t="shared" si="27"/>
        <v>0</v>
      </c>
      <c r="T95" s="395">
        <f t="shared" si="28"/>
        <v>0</v>
      </c>
      <c r="U95" s="827">
        <v>0</v>
      </c>
      <c r="V95" s="396">
        <f t="shared" si="29"/>
        <v>0</v>
      </c>
      <c r="W95" s="395">
        <f t="shared" si="30"/>
        <v>0</v>
      </c>
      <c r="X95" s="395">
        <f t="shared" si="31"/>
        <v>0</v>
      </c>
      <c r="Y95" s="397">
        <f t="shared" si="22"/>
        <v>0</v>
      </c>
      <c r="Z95" s="396">
        <f t="shared" si="23"/>
        <v>0</v>
      </c>
      <c r="AA95" s="398" t="str">
        <f t="shared" si="15"/>
        <v/>
      </c>
      <c r="AB95" s="399" t="str">
        <f t="shared" si="16"/>
        <v/>
      </c>
      <c r="AC95" s="398" t="s">
        <v>274</v>
      </c>
      <c r="AD95" s="398" t="s">
        <v>274</v>
      </c>
      <c r="AE95" s="390"/>
      <c r="AF95" s="390"/>
      <c r="AG95" s="390"/>
      <c r="AH95" s="390"/>
      <c r="AI95" s="390"/>
      <c r="AJ95" s="390"/>
      <c r="AK95" s="390"/>
      <c r="AL95" s="390"/>
      <c r="AM95" s="390"/>
      <c r="AN95" s="390"/>
      <c r="AO95" s="390"/>
      <c r="AP95" s="390"/>
      <c r="AQ95" s="390"/>
      <c r="AR95" s="390"/>
      <c r="AS95" s="390"/>
      <c r="AT95" s="390"/>
      <c r="AU95" s="390"/>
      <c r="AV95" s="390"/>
      <c r="AW95" s="390"/>
      <c r="AX95" s="390"/>
      <c r="AY95" s="390"/>
      <c r="AZ95" s="390"/>
      <c r="BA95" s="390"/>
      <c r="BB95" s="390"/>
      <c r="BC95" s="390"/>
      <c r="BD95" s="390"/>
      <c r="BE95" s="390"/>
      <c r="BF95" s="390"/>
      <c r="BG95" s="390"/>
      <c r="BH95" s="390"/>
      <c r="BI95" s="390"/>
      <c r="BJ95" s="390"/>
      <c r="BK95" s="390"/>
      <c r="BL95" s="390"/>
      <c r="BM95" s="390"/>
      <c r="BN95" s="390"/>
      <c r="BO95" s="390"/>
      <c r="BP95" s="390"/>
      <c r="BQ95" s="390"/>
      <c r="BR95" s="390"/>
      <c r="BS95" s="390"/>
      <c r="BT95" s="390"/>
      <c r="BU95" s="390"/>
      <c r="BV95" s="390"/>
      <c r="BW95" s="390"/>
      <c r="BX95" s="390"/>
      <c r="BY95" s="390"/>
      <c r="BZ95" s="390"/>
      <c r="CA95" s="390"/>
      <c r="CB95" s="390"/>
      <c r="CC95" s="390"/>
      <c r="CD95" s="390"/>
      <c r="CE95" s="390"/>
      <c r="CF95" s="390"/>
      <c r="CG95" s="390"/>
      <c r="CH95" s="390"/>
      <c r="CI95" s="390"/>
      <c r="CJ95" s="390"/>
      <c r="CK95" s="390"/>
      <c r="CL95" s="390"/>
      <c r="CM95" s="390"/>
      <c r="CN95" s="390"/>
      <c r="CO95" s="390"/>
      <c r="CP95" s="390"/>
      <c r="CQ95" s="390"/>
      <c r="CR95" s="390"/>
      <c r="CS95" s="390"/>
      <c r="CT95" s="390"/>
      <c r="CU95" s="390"/>
      <c r="CV95" s="390"/>
      <c r="CW95" s="390"/>
      <c r="CX95" s="390"/>
      <c r="CY95" s="390"/>
      <c r="CZ95" s="390"/>
      <c r="DA95" s="390"/>
      <c r="DB95" s="390"/>
      <c r="DC95" s="390"/>
      <c r="DD95" s="390"/>
      <c r="DE95" s="390"/>
      <c r="DF95" s="390"/>
      <c r="DG95" s="390"/>
      <c r="DH95" s="390"/>
      <c r="DI95" s="390"/>
      <c r="DJ95" s="390"/>
      <c r="DK95" s="390"/>
      <c r="DL95" s="390"/>
      <c r="DM95" s="390"/>
      <c r="DN95" s="390"/>
      <c r="DO95" s="390"/>
      <c r="DP95" s="390"/>
      <c r="DQ95" s="390"/>
      <c r="DR95" s="390"/>
      <c r="DS95" s="390"/>
      <c r="DT95" s="390"/>
      <c r="DU95" s="390"/>
      <c r="DV95" s="390"/>
      <c r="DW95" s="390"/>
      <c r="DX95" s="390"/>
      <c r="DY95" s="390"/>
      <c r="DZ95" s="390"/>
      <c r="EA95" s="390"/>
      <c r="EB95" s="390"/>
      <c r="EC95" s="390"/>
      <c r="ED95" s="390"/>
      <c r="EE95" s="390"/>
      <c r="EF95" s="390"/>
      <c r="EG95" s="390"/>
      <c r="EH95" s="390"/>
      <c r="EI95" s="390"/>
      <c r="EJ95" s="390"/>
      <c r="EK95" s="390"/>
      <c r="EL95" s="390"/>
      <c r="EM95" s="390"/>
      <c r="EN95" s="390"/>
      <c r="EO95" s="390"/>
      <c r="EP95" s="390"/>
      <c r="EQ95" s="390"/>
      <c r="ER95" s="390"/>
      <c r="ES95" s="390"/>
      <c r="ET95" s="390"/>
      <c r="EU95" s="390"/>
      <c r="EV95" s="390"/>
      <c r="EW95" s="390"/>
      <c r="EX95" s="390"/>
      <c r="EY95" s="390"/>
      <c r="EZ95" s="390"/>
      <c r="FA95" s="390"/>
      <c r="FB95" s="390"/>
      <c r="FC95" s="390"/>
      <c r="FD95" s="390"/>
      <c r="FE95" s="390"/>
      <c r="FF95" s="390"/>
      <c r="FG95" s="390"/>
      <c r="FH95" s="390"/>
      <c r="FI95" s="390"/>
      <c r="FJ95" s="390"/>
      <c r="FK95" s="390"/>
      <c r="FL95" s="390"/>
      <c r="FM95" s="390"/>
      <c r="FN95" s="390"/>
      <c r="FO95" s="390"/>
      <c r="FP95" s="390"/>
      <c r="FQ95" s="390"/>
      <c r="FR95" s="390"/>
      <c r="FS95" s="390"/>
      <c r="FT95" s="390"/>
      <c r="FU95" s="390"/>
      <c r="FV95" s="390"/>
      <c r="FW95" s="390"/>
      <c r="FX95" s="390"/>
      <c r="FY95" s="390"/>
      <c r="FZ95" s="390"/>
      <c r="GA95" s="390"/>
      <c r="GB95" s="390"/>
      <c r="GC95" s="390"/>
      <c r="GD95" s="390"/>
      <c r="GE95" s="390"/>
      <c r="GF95" s="390"/>
      <c r="GG95" s="390"/>
      <c r="GH95" s="390"/>
      <c r="GI95" s="390"/>
      <c r="GJ95" s="390"/>
      <c r="GK95" s="390"/>
      <c r="GL95" s="390"/>
      <c r="GM95" s="390"/>
      <c r="GN95" s="390"/>
      <c r="GO95" s="390"/>
      <c r="GP95" s="390"/>
      <c r="GQ95" s="390"/>
      <c r="GR95" s="390"/>
      <c r="GS95" s="390"/>
      <c r="GT95" s="390"/>
      <c r="GU95" s="390"/>
      <c r="GV95" s="390"/>
      <c r="GW95" s="390"/>
      <c r="GX95" s="390"/>
      <c r="GY95" s="390"/>
      <c r="GZ95" s="390"/>
      <c r="HA95" s="390"/>
      <c r="HB95" s="390"/>
      <c r="HC95" s="390"/>
      <c r="HD95" s="390"/>
      <c r="HE95" s="390"/>
      <c r="HF95" s="390"/>
      <c r="HG95" s="390"/>
      <c r="HH95" s="390"/>
      <c r="HI95" s="390"/>
      <c r="HJ95" s="390"/>
      <c r="HK95" s="390"/>
      <c r="HL95" s="390"/>
      <c r="HM95" s="390"/>
      <c r="HN95" s="390"/>
      <c r="HO95" s="390"/>
      <c r="HP95" s="390"/>
      <c r="HQ95" s="390"/>
      <c r="HR95" s="390"/>
      <c r="HS95" s="390"/>
      <c r="HT95" s="390"/>
      <c r="HU95" s="390"/>
      <c r="HV95" s="390"/>
      <c r="HW95" s="390"/>
      <c r="HX95" s="390"/>
      <c r="HY95" s="390"/>
      <c r="HZ95" s="390"/>
      <c r="IA95" s="390"/>
      <c r="IB95" s="390"/>
      <c r="IC95" s="390"/>
      <c r="ID95" s="390"/>
      <c r="IE95" s="390"/>
      <c r="IF95" s="390"/>
      <c r="IG95" s="390"/>
      <c r="IH95" s="390"/>
      <c r="II95" s="390"/>
      <c r="IJ95" s="390"/>
      <c r="IK95" s="390"/>
      <c r="IL95" s="390"/>
      <c r="IM95" s="390"/>
      <c r="IN95" s="390"/>
      <c r="IO95" s="390"/>
      <c r="IP95" s="390"/>
      <c r="IQ95" s="390"/>
      <c r="IR95" s="390"/>
      <c r="IS95" s="390"/>
      <c r="IT95" s="390"/>
      <c r="IU95" s="390"/>
      <c r="IV95" s="390"/>
      <c r="IW95" s="390"/>
      <c r="IX95" s="390"/>
      <c r="IY95" s="390"/>
      <c r="IZ95" s="390"/>
      <c r="JA95" s="390"/>
      <c r="JB95" s="390"/>
      <c r="JC95" s="390"/>
      <c r="JD95" s="390"/>
      <c r="JE95" s="390"/>
      <c r="JF95" s="390"/>
      <c r="JG95" s="390"/>
      <c r="JH95" s="390"/>
      <c r="JI95" s="390"/>
      <c r="JJ95" s="390"/>
      <c r="JK95" s="390"/>
      <c r="JL95" s="390"/>
      <c r="JM95" s="390"/>
      <c r="JN95" s="390"/>
      <c r="JO95" s="390"/>
      <c r="JP95" s="390"/>
      <c r="JQ95" s="390"/>
      <c r="JR95" s="390"/>
      <c r="JS95" s="390"/>
      <c r="JT95" s="390"/>
      <c r="JU95" s="390"/>
      <c r="JV95" s="390"/>
      <c r="JW95" s="390"/>
      <c r="JX95" s="390"/>
      <c r="JY95" s="390"/>
      <c r="JZ95" s="390"/>
      <c r="KA95" s="390"/>
      <c r="KB95" s="390"/>
      <c r="KC95" s="390"/>
      <c r="KD95" s="390"/>
      <c r="KE95" s="390"/>
      <c r="KF95" s="390"/>
      <c r="KG95" s="390"/>
      <c r="KH95" s="390"/>
      <c r="KI95" s="390"/>
      <c r="KJ95" s="390"/>
      <c r="KK95" s="390"/>
      <c r="KL95" s="390"/>
      <c r="KM95" s="390"/>
      <c r="KN95" s="390"/>
      <c r="KO95" s="390"/>
      <c r="KP95" s="390"/>
      <c r="KQ95" s="390"/>
      <c r="KR95" s="390"/>
      <c r="KS95" s="390"/>
      <c r="KT95" s="390"/>
      <c r="KU95" s="390"/>
      <c r="KV95" s="390"/>
      <c r="KW95" s="390"/>
      <c r="KX95" s="390"/>
      <c r="KY95" s="390"/>
      <c r="KZ95" s="390"/>
      <c r="LA95" s="390"/>
      <c r="LB95" s="390"/>
      <c r="LC95" s="390"/>
      <c r="LD95" s="390"/>
      <c r="LE95" s="390"/>
      <c r="LF95" s="390"/>
      <c r="LG95" s="390"/>
      <c r="LH95" s="390"/>
      <c r="LI95" s="390"/>
      <c r="LJ95" s="390"/>
      <c r="LK95" s="390"/>
      <c r="LL95" s="390"/>
      <c r="LM95" s="390"/>
      <c r="LN95" s="390"/>
      <c r="LO95" s="390"/>
      <c r="LP95" s="390"/>
      <c r="LQ95" s="390"/>
      <c r="LR95" s="390"/>
      <c r="LS95" s="390"/>
      <c r="LT95" s="390"/>
      <c r="LU95" s="390"/>
      <c r="LV95" s="390"/>
      <c r="LW95" s="390"/>
      <c r="LX95" s="390"/>
      <c r="LY95" s="390"/>
      <c r="LZ95" s="390"/>
      <c r="MA95" s="390"/>
      <c r="MB95" s="390"/>
      <c r="MC95" s="390"/>
      <c r="MD95" s="390"/>
      <c r="ME95" s="390"/>
      <c r="MF95" s="390"/>
      <c r="MG95" s="390"/>
      <c r="MH95" s="390"/>
      <c r="MI95" s="390"/>
      <c r="MJ95" s="390"/>
      <c r="MK95" s="390"/>
      <c r="ML95" s="390"/>
      <c r="MM95" s="390"/>
      <c r="MN95" s="390"/>
      <c r="MO95" s="390"/>
      <c r="MP95" s="390"/>
      <c r="MQ95" s="390"/>
      <c r="MR95" s="390"/>
      <c r="MS95" s="390"/>
      <c r="MT95" s="390"/>
      <c r="MU95" s="390"/>
      <c r="MV95" s="390"/>
      <c r="MW95" s="390"/>
      <c r="MX95" s="390"/>
      <c r="MY95" s="390"/>
      <c r="MZ95" s="390"/>
      <c r="NA95" s="390"/>
      <c r="NB95" s="390"/>
      <c r="NC95" s="390"/>
      <c r="ND95" s="390"/>
      <c r="NE95" s="390"/>
      <c r="NF95" s="390"/>
      <c r="NG95" s="390"/>
      <c r="NH95" s="390"/>
      <c r="NI95" s="390"/>
      <c r="NJ95" s="390"/>
      <c r="NK95" s="390"/>
      <c r="NL95" s="390"/>
      <c r="NM95" s="390"/>
      <c r="NN95" s="390"/>
      <c r="NO95" s="390"/>
      <c r="NP95" s="390"/>
      <c r="NQ95" s="390"/>
      <c r="NR95" s="390"/>
      <c r="NS95" s="390"/>
      <c r="NT95" s="390"/>
      <c r="NU95" s="390"/>
      <c r="NV95" s="390"/>
      <c r="NW95" s="390"/>
      <c r="NX95" s="390"/>
      <c r="NY95" s="390"/>
      <c r="NZ95" s="390"/>
      <c r="OA95" s="390"/>
      <c r="OB95" s="390"/>
      <c r="OC95" s="390"/>
      <c r="OD95" s="390"/>
      <c r="OE95" s="390"/>
      <c r="OF95" s="390"/>
      <c r="OG95" s="390"/>
      <c r="OH95" s="390"/>
      <c r="OI95" s="390"/>
      <c r="OJ95" s="390"/>
      <c r="OK95" s="390"/>
      <c r="OL95" s="390"/>
      <c r="OM95" s="390"/>
      <c r="ON95" s="390"/>
      <c r="OO95" s="390"/>
      <c r="OP95" s="390"/>
      <c r="OQ95" s="390"/>
      <c r="OR95" s="390"/>
      <c r="OS95" s="390"/>
      <c r="OT95" s="390"/>
      <c r="OU95" s="390"/>
      <c r="OV95" s="390"/>
      <c r="OW95" s="390"/>
      <c r="OX95" s="390"/>
      <c r="OY95" s="390"/>
      <c r="OZ95" s="390"/>
      <c r="PA95" s="390"/>
      <c r="PB95" s="390"/>
      <c r="PC95" s="390"/>
      <c r="PD95" s="390"/>
      <c r="PE95" s="390"/>
      <c r="PF95" s="390"/>
      <c r="PG95" s="390"/>
      <c r="PH95" s="390"/>
      <c r="PI95" s="390"/>
      <c r="PJ95" s="390"/>
      <c r="PK95" s="390"/>
      <c r="PL95" s="390"/>
      <c r="PM95" s="390"/>
      <c r="PN95" s="390"/>
      <c r="PO95" s="390"/>
      <c r="PP95" s="390"/>
      <c r="PQ95" s="390"/>
      <c r="PR95" s="390"/>
      <c r="PS95" s="390"/>
      <c r="PT95" s="390"/>
      <c r="PU95" s="390"/>
      <c r="PV95" s="390"/>
      <c r="PW95" s="390"/>
      <c r="PX95" s="390"/>
      <c r="PY95" s="390"/>
      <c r="PZ95" s="390"/>
      <c r="QA95" s="390"/>
      <c r="QB95" s="390"/>
      <c r="QC95" s="390"/>
      <c r="QD95" s="390"/>
      <c r="QE95" s="390"/>
      <c r="QF95" s="390"/>
      <c r="QG95" s="390"/>
      <c r="QH95" s="390"/>
      <c r="QI95" s="390"/>
      <c r="QJ95" s="390"/>
      <c r="QK95" s="390"/>
      <c r="QL95" s="390"/>
      <c r="QM95" s="390"/>
      <c r="QN95" s="390"/>
      <c r="QO95" s="390"/>
      <c r="QP95" s="390"/>
      <c r="QQ95" s="390"/>
      <c r="QR95" s="390"/>
      <c r="QS95" s="390"/>
      <c r="QT95" s="390"/>
      <c r="QU95" s="390"/>
      <c r="QV95" s="390"/>
      <c r="QW95" s="390"/>
      <c r="QX95" s="390"/>
      <c r="QY95" s="390"/>
      <c r="QZ95" s="390"/>
      <c r="RA95" s="390"/>
      <c r="RB95" s="390"/>
      <c r="RC95" s="390"/>
      <c r="RD95" s="390"/>
      <c r="RE95" s="390"/>
      <c r="RF95" s="390"/>
      <c r="RG95" s="390"/>
      <c r="RH95" s="390"/>
      <c r="RI95" s="390"/>
      <c r="RJ95" s="390"/>
      <c r="RK95" s="390"/>
      <c r="RL95" s="390"/>
      <c r="RM95" s="390"/>
      <c r="RN95" s="390"/>
      <c r="RO95" s="390"/>
      <c r="RP95" s="390"/>
      <c r="RQ95" s="390"/>
      <c r="RR95" s="390"/>
      <c r="RS95" s="390"/>
      <c r="RT95" s="390"/>
      <c r="RU95" s="390"/>
      <c r="RV95" s="390"/>
      <c r="RW95" s="390"/>
      <c r="RX95" s="390"/>
      <c r="RY95" s="390"/>
      <c r="RZ95" s="390"/>
      <c r="SA95" s="390"/>
      <c r="SB95" s="390"/>
      <c r="SC95" s="390"/>
      <c r="SD95" s="390"/>
      <c r="SE95" s="390"/>
      <c r="SF95" s="390"/>
      <c r="SG95" s="390"/>
      <c r="SH95" s="390"/>
      <c r="SI95" s="390"/>
      <c r="SJ95" s="390"/>
      <c r="SK95" s="390"/>
      <c r="SL95" s="390"/>
      <c r="SM95" s="390"/>
      <c r="SN95" s="390"/>
      <c r="SO95" s="390"/>
      <c r="SP95" s="390"/>
      <c r="SQ95" s="390"/>
      <c r="SR95" s="390"/>
      <c r="SS95" s="390"/>
      <c r="ST95" s="390"/>
      <c r="SU95" s="390"/>
      <c r="SV95" s="390"/>
      <c r="SW95" s="390"/>
      <c r="SX95" s="390"/>
      <c r="SY95" s="390"/>
      <c r="SZ95" s="390"/>
      <c r="TA95" s="390"/>
      <c r="TB95" s="390"/>
      <c r="TC95" s="390"/>
      <c r="TD95" s="390"/>
      <c r="TE95" s="390"/>
      <c r="TF95" s="390"/>
      <c r="TG95" s="390"/>
      <c r="TH95" s="390"/>
      <c r="TI95" s="390"/>
      <c r="TJ95" s="390"/>
      <c r="TK95" s="390"/>
      <c r="TL95" s="390"/>
      <c r="TM95" s="390"/>
      <c r="TN95" s="390"/>
      <c r="TO95" s="390"/>
      <c r="TP95" s="390"/>
      <c r="TQ95" s="390"/>
      <c r="TR95" s="390"/>
      <c r="TS95" s="390"/>
      <c r="TT95" s="390"/>
      <c r="TU95" s="390"/>
      <c r="TV95" s="390"/>
      <c r="TW95" s="390"/>
      <c r="TX95" s="390"/>
      <c r="TY95" s="390"/>
      <c r="TZ95" s="390"/>
      <c r="UA95" s="390"/>
      <c r="UB95" s="390"/>
      <c r="UC95" s="390"/>
      <c r="UD95" s="390"/>
      <c r="UE95" s="390"/>
      <c r="UF95" s="390"/>
      <c r="UG95" s="390"/>
      <c r="UH95" s="390"/>
      <c r="UI95" s="390"/>
      <c r="UJ95" s="390"/>
      <c r="UK95" s="390"/>
      <c r="UL95" s="390"/>
      <c r="UM95" s="390"/>
      <c r="UN95" s="390"/>
      <c r="UO95" s="390"/>
      <c r="UP95" s="390"/>
      <c r="UQ95" s="390"/>
      <c r="UR95" s="390"/>
      <c r="US95" s="390"/>
      <c r="UT95" s="390"/>
      <c r="UU95" s="390"/>
      <c r="UV95" s="390"/>
      <c r="UW95" s="390"/>
      <c r="UX95" s="390"/>
      <c r="UY95" s="390"/>
      <c r="UZ95" s="390"/>
      <c r="VA95" s="390"/>
      <c r="VB95" s="390"/>
      <c r="VC95" s="390"/>
      <c r="VD95" s="390"/>
      <c r="VE95" s="390"/>
      <c r="VF95" s="390"/>
      <c r="VG95" s="390"/>
      <c r="VH95" s="390"/>
      <c r="VI95" s="390"/>
      <c r="VJ95" s="390"/>
      <c r="VK95" s="390"/>
      <c r="VL95" s="390"/>
      <c r="VM95" s="390"/>
      <c r="VN95" s="390"/>
      <c r="VO95" s="390"/>
      <c r="VP95" s="390"/>
      <c r="VQ95" s="390"/>
      <c r="VR95" s="390"/>
      <c r="VS95" s="390"/>
      <c r="VT95" s="390"/>
      <c r="VU95" s="390"/>
      <c r="VV95" s="390"/>
      <c r="VW95" s="390"/>
      <c r="VX95" s="390"/>
      <c r="VY95" s="390"/>
      <c r="VZ95" s="390"/>
      <c r="WA95" s="390"/>
      <c r="WB95" s="390"/>
      <c r="WC95" s="390"/>
      <c r="WD95" s="390"/>
      <c r="WE95" s="390"/>
      <c r="WF95" s="390"/>
      <c r="WG95" s="390"/>
      <c r="WH95" s="390"/>
      <c r="WI95" s="390"/>
      <c r="WJ95" s="390"/>
      <c r="WK95" s="390"/>
      <c r="WL95" s="390"/>
      <c r="WM95" s="390"/>
      <c r="WN95" s="390"/>
      <c r="WO95" s="390"/>
      <c r="WP95" s="390"/>
      <c r="WQ95" s="390"/>
      <c r="WR95" s="390"/>
      <c r="WS95" s="390"/>
      <c r="WT95" s="390"/>
      <c r="WU95" s="390"/>
      <c r="WV95" s="390"/>
      <c r="WW95" s="390"/>
      <c r="WX95" s="390"/>
      <c r="WY95" s="390"/>
      <c r="WZ95" s="390"/>
      <c r="XA95" s="390"/>
      <c r="XB95" s="390"/>
      <c r="XC95" s="390"/>
      <c r="XD95" s="390"/>
      <c r="XE95" s="390"/>
      <c r="XF95" s="390"/>
      <c r="XG95" s="581"/>
    </row>
    <row r="96" spans="1:631" s="583" customFormat="1">
      <c r="A96" s="581"/>
      <c r="B96" s="526"/>
      <c r="C96" s="829" t="s">
        <v>512</v>
      </c>
      <c r="D96" s="824">
        <v>30</v>
      </c>
      <c r="E96" s="329">
        <f t="shared" si="19"/>
        <v>0.29875924929236952</v>
      </c>
      <c r="F96" s="509" t="s">
        <v>0</v>
      </c>
      <c r="G96" s="668">
        <v>14238</v>
      </c>
      <c r="H96" s="830">
        <v>2.23</v>
      </c>
      <c r="I96" s="827">
        <v>2.4300000000000002</v>
      </c>
      <c r="J96" s="827">
        <v>2.4300000000000002</v>
      </c>
      <c r="K96" s="393">
        <f t="shared" si="24"/>
        <v>0</v>
      </c>
      <c r="L96" s="394">
        <f t="shared" si="20"/>
        <v>31750.739999999998</v>
      </c>
      <c r="M96" s="853">
        <v>4447.5431580330451</v>
      </c>
      <c r="N96" s="393">
        <v>6919.6680000000015</v>
      </c>
      <c r="O96" s="395">
        <f t="shared" si="25"/>
        <v>41518.008000000002</v>
      </c>
      <c r="P96" s="395">
        <f t="shared" si="21"/>
        <v>0</v>
      </c>
      <c r="Q96" s="395">
        <f t="shared" si="26"/>
        <v>34598.340000000004</v>
      </c>
      <c r="R96" s="395"/>
      <c r="S96" s="396">
        <f t="shared" si="27"/>
        <v>45965.551158033049</v>
      </c>
      <c r="T96" s="395">
        <f t="shared" si="28"/>
        <v>39045.883158033052</v>
      </c>
      <c r="U96" s="831">
        <v>3.1919350594928661E-2</v>
      </c>
      <c r="V96" s="396">
        <f t="shared" si="29"/>
        <v>42639.657846041788</v>
      </c>
      <c r="W96" s="395">
        <f t="shared" si="30"/>
        <v>36220.670833054777</v>
      </c>
      <c r="X96" s="395">
        <f t="shared" si="31"/>
        <v>5214.3764124013778</v>
      </c>
      <c r="Y96" s="397">
        <f t="shared" si="22"/>
        <v>2.20675238842336</v>
      </c>
      <c r="Z96" s="396">
        <f t="shared" si="23"/>
        <v>70066.021329209107</v>
      </c>
      <c r="AA96" s="398">
        <f t="shared" si="15"/>
        <v>1.6432125600584127</v>
      </c>
      <c r="AB96" s="399">
        <f t="shared" si="16"/>
        <v>2.2718242920955722</v>
      </c>
      <c r="AC96" s="398">
        <v>1.5117365342554041</v>
      </c>
      <c r="AD96" s="398">
        <v>1.8217862430376117</v>
      </c>
      <c r="AE96" s="390"/>
      <c r="AF96" s="390"/>
      <c r="AG96" s="390"/>
      <c r="AH96" s="390"/>
      <c r="AI96" s="390"/>
      <c r="AJ96" s="390"/>
      <c r="AK96" s="390"/>
      <c r="AL96" s="390"/>
      <c r="AM96" s="390"/>
      <c r="AN96" s="390"/>
      <c r="AO96" s="390"/>
      <c r="AP96" s="390"/>
      <c r="AQ96" s="390"/>
      <c r="AR96" s="390"/>
      <c r="AS96" s="390"/>
      <c r="AT96" s="390"/>
      <c r="AU96" s="390"/>
      <c r="AV96" s="390"/>
      <c r="AW96" s="390"/>
      <c r="AX96" s="390"/>
      <c r="AY96" s="390"/>
      <c r="AZ96" s="390"/>
      <c r="BA96" s="390"/>
      <c r="BB96" s="390"/>
      <c r="BC96" s="390"/>
      <c r="BD96" s="390"/>
      <c r="BE96" s="390"/>
      <c r="BF96" s="390"/>
      <c r="BG96" s="390"/>
      <c r="BH96" s="390"/>
      <c r="BI96" s="390"/>
      <c r="BJ96" s="390"/>
      <c r="BK96" s="390"/>
      <c r="BL96" s="390"/>
      <c r="BM96" s="390"/>
      <c r="BN96" s="390"/>
      <c r="BO96" s="390"/>
      <c r="BP96" s="390"/>
      <c r="BQ96" s="390"/>
      <c r="BR96" s="390"/>
      <c r="BS96" s="390"/>
      <c r="BT96" s="390"/>
      <c r="BU96" s="390"/>
      <c r="BV96" s="390"/>
      <c r="BW96" s="390"/>
      <c r="BX96" s="390"/>
      <c r="BY96" s="390"/>
      <c r="BZ96" s="390"/>
      <c r="CA96" s="390"/>
      <c r="CB96" s="390"/>
      <c r="CC96" s="390"/>
      <c r="CD96" s="390"/>
      <c r="CE96" s="390"/>
      <c r="CF96" s="390"/>
      <c r="CG96" s="390"/>
      <c r="CH96" s="390"/>
      <c r="CI96" s="390"/>
      <c r="CJ96" s="390"/>
      <c r="CK96" s="390"/>
      <c r="CL96" s="390"/>
      <c r="CM96" s="390"/>
      <c r="CN96" s="390"/>
      <c r="CO96" s="390"/>
      <c r="CP96" s="390"/>
      <c r="CQ96" s="390"/>
      <c r="CR96" s="390"/>
      <c r="CS96" s="390"/>
      <c r="CT96" s="390"/>
      <c r="CU96" s="390"/>
      <c r="CV96" s="390"/>
      <c r="CW96" s="390"/>
      <c r="CX96" s="390"/>
      <c r="CY96" s="390"/>
      <c r="CZ96" s="390"/>
      <c r="DA96" s="390"/>
      <c r="DB96" s="390"/>
      <c r="DC96" s="390"/>
      <c r="DD96" s="390"/>
      <c r="DE96" s="390"/>
      <c r="DF96" s="390"/>
      <c r="DG96" s="390"/>
      <c r="DH96" s="390"/>
      <c r="DI96" s="390"/>
      <c r="DJ96" s="390"/>
      <c r="DK96" s="390"/>
      <c r="DL96" s="390"/>
      <c r="DM96" s="390"/>
      <c r="DN96" s="390"/>
      <c r="DO96" s="390"/>
      <c r="DP96" s="390"/>
      <c r="DQ96" s="390"/>
      <c r="DR96" s="390"/>
      <c r="DS96" s="390"/>
      <c r="DT96" s="390"/>
      <c r="DU96" s="390"/>
      <c r="DV96" s="390"/>
      <c r="DW96" s="390"/>
      <c r="DX96" s="390"/>
      <c r="DY96" s="390"/>
      <c r="DZ96" s="390"/>
      <c r="EA96" s="390"/>
      <c r="EB96" s="390"/>
      <c r="EC96" s="390"/>
      <c r="ED96" s="390"/>
      <c r="EE96" s="390"/>
      <c r="EF96" s="390"/>
      <c r="EG96" s="390"/>
      <c r="EH96" s="390"/>
      <c r="EI96" s="390"/>
      <c r="EJ96" s="390"/>
      <c r="EK96" s="390"/>
      <c r="EL96" s="390"/>
      <c r="EM96" s="390"/>
      <c r="EN96" s="390"/>
      <c r="EO96" s="390"/>
      <c r="EP96" s="390"/>
      <c r="EQ96" s="390"/>
      <c r="ER96" s="390"/>
      <c r="ES96" s="390"/>
      <c r="ET96" s="390"/>
      <c r="EU96" s="390"/>
      <c r="EV96" s="390"/>
      <c r="EW96" s="390"/>
      <c r="EX96" s="390"/>
      <c r="EY96" s="390"/>
      <c r="EZ96" s="390"/>
      <c r="FA96" s="390"/>
      <c r="FB96" s="390"/>
      <c r="FC96" s="390"/>
      <c r="FD96" s="390"/>
      <c r="FE96" s="390"/>
      <c r="FF96" s="390"/>
      <c r="FG96" s="390"/>
      <c r="FH96" s="390"/>
      <c r="FI96" s="390"/>
      <c r="FJ96" s="390"/>
      <c r="FK96" s="390"/>
      <c r="FL96" s="390"/>
      <c r="FM96" s="390"/>
      <c r="FN96" s="390"/>
      <c r="FO96" s="390"/>
      <c r="FP96" s="390"/>
      <c r="FQ96" s="390"/>
      <c r="FR96" s="390"/>
      <c r="FS96" s="390"/>
      <c r="FT96" s="390"/>
      <c r="FU96" s="390"/>
      <c r="FV96" s="390"/>
      <c r="FW96" s="390"/>
      <c r="FX96" s="390"/>
      <c r="FY96" s="390"/>
      <c r="FZ96" s="390"/>
      <c r="GA96" s="390"/>
      <c r="GB96" s="390"/>
      <c r="GC96" s="390"/>
      <c r="GD96" s="390"/>
      <c r="GE96" s="390"/>
      <c r="GF96" s="390"/>
      <c r="GG96" s="390"/>
      <c r="GH96" s="390"/>
      <c r="GI96" s="390"/>
      <c r="GJ96" s="390"/>
      <c r="GK96" s="390"/>
      <c r="GL96" s="390"/>
      <c r="GM96" s="390"/>
      <c r="GN96" s="390"/>
      <c r="GO96" s="390"/>
      <c r="GP96" s="390"/>
      <c r="GQ96" s="390"/>
      <c r="GR96" s="390"/>
      <c r="GS96" s="390"/>
      <c r="GT96" s="390"/>
      <c r="GU96" s="390"/>
      <c r="GV96" s="390"/>
      <c r="GW96" s="390"/>
      <c r="GX96" s="390"/>
      <c r="GY96" s="390"/>
      <c r="GZ96" s="390"/>
      <c r="HA96" s="390"/>
      <c r="HB96" s="390"/>
      <c r="HC96" s="390"/>
      <c r="HD96" s="390"/>
      <c r="HE96" s="390"/>
      <c r="HF96" s="390"/>
      <c r="HG96" s="390"/>
      <c r="HH96" s="390"/>
      <c r="HI96" s="390"/>
      <c r="HJ96" s="390"/>
      <c r="HK96" s="390"/>
      <c r="HL96" s="390"/>
      <c r="HM96" s="390"/>
      <c r="HN96" s="390"/>
      <c r="HO96" s="390"/>
      <c r="HP96" s="390"/>
      <c r="HQ96" s="390"/>
      <c r="HR96" s="390"/>
      <c r="HS96" s="390"/>
      <c r="HT96" s="390"/>
      <c r="HU96" s="390"/>
      <c r="HV96" s="390"/>
      <c r="HW96" s="390"/>
      <c r="HX96" s="390"/>
      <c r="HY96" s="390"/>
      <c r="HZ96" s="390"/>
      <c r="IA96" s="390"/>
      <c r="IB96" s="390"/>
      <c r="IC96" s="390"/>
      <c r="ID96" s="390"/>
      <c r="IE96" s="390"/>
      <c r="IF96" s="390"/>
      <c r="IG96" s="390"/>
      <c r="IH96" s="390"/>
      <c r="II96" s="390"/>
      <c r="IJ96" s="390"/>
      <c r="IK96" s="390"/>
      <c r="IL96" s="390"/>
      <c r="IM96" s="390"/>
      <c r="IN96" s="390"/>
      <c r="IO96" s="390"/>
      <c r="IP96" s="390"/>
      <c r="IQ96" s="390"/>
      <c r="IR96" s="390"/>
      <c r="IS96" s="390"/>
      <c r="IT96" s="390"/>
      <c r="IU96" s="390"/>
      <c r="IV96" s="390"/>
      <c r="IW96" s="390"/>
      <c r="IX96" s="390"/>
      <c r="IY96" s="390"/>
      <c r="IZ96" s="390"/>
      <c r="JA96" s="390"/>
      <c r="JB96" s="390"/>
      <c r="JC96" s="390"/>
      <c r="JD96" s="390"/>
      <c r="JE96" s="390"/>
      <c r="JF96" s="390"/>
      <c r="JG96" s="390"/>
      <c r="JH96" s="390"/>
      <c r="JI96" s="390"/>
      <c r="JJ96" s="390"/>
      <c r="JK96" s="390"/>
      <c r="JL96" s="390"/>
      <c r="JM96" s="390"/>
      <c r="JN96" s="390"/>
      <c r="JO96" s="390"/>
      <c r="JP96" s="390"/>
      <c r="JQ96" s="390"/>
      <c r="JR96" s="390"/>
      <c r="JS96" s="390"/>
      <c r="JT96" s="390"/>
      <c r="JU96" s="390"/>
      <c r="JV96" s="390"/>
      <c r="JW96" s="390"/>
      <c r="JX96" s="390"/>
      <c r="JY96" s="390"/>
      <c r="JZ96" s="390"/>
      <c r="KA96" s="390"/>
      <c r="KB96" s="390"/>
      <c r="KC96" s="390"/>
      <c r="KD96" s="390"/>
      <c r="KE96" s="390"/>
      <c r="KF96" s="390"/>
      <c r="KG96" s="390"/>
      <c r="KH96" s="390"/>
      <c r="KI96" s="390"/>
      <c r="KJ96" s="390"/>
      <c r="KK96" s="390"/>
      <c r="KL96" s="390"/>
      <c r="KM96" s="390"/>
      <c r="KN96" s="390"/>
      <c r="KO96" s="390"/>
      <c r="KP96" s="390"/>
      <c r="KQ96" s="390"/>
      <c r="KR96" s="390"/>
      <c r="KS96" s="390"/>
      <c r="KT96" s="390"/>
      <c r="KU96" s="390"/>
      <c r="KV96" s="390"/>
      <c r="KW96" s="390"/>
      <c r="KX96" s="390"/>
      <c r="KY96" s="390"/>
      <c r="KZ96" s="390"/>
      <c r="LA96" s="390"/>
      <c r="LB96" s="390"/>
      <c r="LC96" s="390"/>
      <c r="LD96" s="390"/>
      <c r="LE96" s="390"/>
      <c r="LF96" s="390"/>
      <c r="LG96" s="390"/>
      <c r="LH96" s="390"/>
      <c r="LI96" s="390"/>
      <c r="LJ96" s="390"/>
      <c r="LK96" s="390"/>
      <c r="LL96" s="390"/>
      <c r="LM96" s="390"/>
      <c r="LN96" s="390"/>
      <c r="LO96" s="390"/>
      <c r="LP96" s="390"/>
      <c r="LQ96" s="390"/>
      <c r="LR96" s="390"/>
      <c r="LS96" s="390"/>
      <c r="LT96" s="390"/>
      <c r="LU96" s="390"/>
      <c r="LV96" s="390"/>
      <c r="LW96" s="390"/>
      <c r="LX96" s="390"/>
      <c r="LY96" s="390"/>
      <c r="LZ96" s="390"/>
      <c r="MA96" s="390"/>
      <c r="MB96" s="390"/>
      <c r="MC96" s="390"/>
      <c r="MD96" s="390"/>
      <c r="ME96" s="390"/>
      <c r="MF96" s="390"/>
      <c r="MG96" s="390"/>
      <c r="MH96" s="390"/>
      <c r="MI96" s="390"/>
      <c r="MJ96" s="390"/>
      <c r="MK96" s="390"/>
      <c r="ML96" s="390"/>
      <c r="MM96" s="390"/>
      <c r="MN96" s="390"/>
      <c r="MO96" s="390"/>
      <c r="MP96" s="390"/>
      <c r="MQ96" s="390"/>
      <c r="MR96" s="390"/>
      <c r="MS96" s="390"/>
      <c r="MT96" s="390"/>
      <c r="MU96" s="390"/>
      <c r="MV96" s="390"/>
      <c r="MW96" s="390"/>
      <c r="MX96" s="390"/>
      <c r="MY96" s="390"/>
      <c r="MZ96" s="390"/>
      <c r="NA96" s="390"/>
      <c r="NB96" s="390"/>
      <c r="NC96" s="390"/>
      <c r="ND96" s="390"/>
      <c r="NE96" s="390"/>
      <c r="NF96" s="390"/>
      <c r="NG96" s="390"/>
      <c r="NH96" s="390"/>
      <c r="NI96" s="390"/>
      <c r="NJ96" s="390"/>
      <c r="NK96" s="390"/>
      <c r="NL96" s="390"/>
      <c r="NM96" s="390"/>
      <c r="NN96" s="390"/>
      <c r="NO96" s="390"/>
      <c r="NP96" s="390"/>
      <c r="NQ96" s="390"/>
      <c r="NR96" s="390"/>
      <c r="NS96" s="390"/>
      <c r="NT96" s="390"/>
      <c r="NU96" s="390"/>
      <c r="NV96" s="390"/>
      <c r="NW96" s="390"/>
      <c r="NX96" s="390"/>
      <c r="NY96" s="390"/>
      <c r="NZ96" s="390"/>
      <c r="OA96" s="390"/>
      <c r="OB96" s="390"/>
      <c r="OC96" s="390"/>
      <c r="OD96" s="390"/>
      <c r="OE96" s="390"/>
      <c r="OF96" s="390"/>
      <c r="OG96" s="390"/>
      <c r="OH96" s="390"/>
      <c r="OI96" s="390"/>
      <c r="OJ96" s="390"/>
      <c r="OK96" s="390"/>
      <c r="OL96" s="390"/>
      <c r="OM96" s="390"/>
      <c r="ON96" s="390"/>
      <c r="OO96" s="390"/>
      <c r="OP96" s="390"/>
      <c r="OQ96" s="390"/>
      <c r="OR96" s="390"/>
      <c r="OS96" s="390"/>
      <c r="OT96" s="390"/>
      <c r="OU96" s="390"/>
      <c r="OV96" s="390"/>
      <c r="OW96" s="390"/>
      <c r="OX96" s="390"/>
      <c r="OY96" s="390"/>
      <c r="OZ96" s="390"/>
      <c r="PA96" s="390"/>
      <c r="PB96" s="390"/>
      <c r="PC96" s="390"/>
      <c r="PD96" s="390"/>
      <c r="PE96" s="390"/>
      <c r="PF96" s="390"/>
      <c r="PG96" s="390"/>
      <c r="PH96" s="390"/>
      <c r="PI96" s="390"/>
      <c r="PJ96" s="390"/>
      <c r="PK96" s="390"/>
      <c r="PL96" s="390"/>
      <c r="PM96" s="390"/>
      <c r="PN96" s="390"/>
      <c r="PO96" s="390"/>
      <c r="PP96" s="390"/>
      <c r="PQ96" s="390"/>
      <c r="PR96" s="390"/>
      <c r="PS96" s="390"/>
      <c r="PT96" s="390"/>
      <c r="PU96" s="390"/>
      <c r="PV96" s="390"/>
      <c r="PW96" s="390"/>
      <c r="PX96" s="390"/>
      <c r="PY96" s="390"/>
      <c r="PZ96" s="390"/>
      <c r="QA96" s="390"/>
      <c r="QB96" s="390"/>
      <c r="QC96" s="390"/>
      <c r="QD96" s="390"/>
      <c r="QE96" s="390"/>
      <c r="QF96" s="390"/>
      <c r="QG96" s="390"/>
      <c r="QH96" s="390"/>
      <c r="QI96" s="390"/>
      <c r="QJ96" s="390"/>
      <c r="QK96" s="390"/>
      <c r="QL96" s="390"/>
      <c r="QM96" s="390"/>
      <c r="QN96" s="390"/>
      <c r="QO96" s="390"/>
      <c r="QP96" s="390"/>
      <c r="QQ96" s="390"/>
      <c r="QR96" s="390"/>
      <c r="QS96" s="390"/>
      <c r="QT96" s="390"/>
      <c r="QU96" s="390"/>
      <c r="QV96" s="390"/>
      <c r="QW96" s="390"/>
      <c r="QX96" s="390"/>
      <c r="QY96" s="390"/>
      <c r="QZ96" s="390"/>
      <c r="RA96" s="390"/>
      <c r="RB96" s="390"/>
      <c r="RC96" s="390"/>
      <c r="RD96" s="390"/>
      <c r="RE96" s="390"/>
      <c r="RF96" s="390"/>
      <c r="RG96" s="390"/>
      <c r="RH96" s="390"/>
      <c r="RI96" s="390"/>
      <c r="RJ96" s="390"/>
      <c r="RK96" s="390"/>
      <c r="RL96" s="390"/>
      <c r="RM96" s="390"/>
      <c r="RN96" s="390"/>
      <c r="RO96" s="390"/>
      <c r="RP96" s="390"/>
      <c r="RQ96" s="390"/>
      <c r="RR96" s="390"/>
      <c r="RS96" s="390"/>
      <c r="RT96" s="390"/>
      <c r="RU96" s="390"/>
      <c r="RV96" s="390"/>
      <c r="RW96" s="390"/>
      <c r="RX96" s="390"/>
      <c r="RY96" s="390"/>
      <c r="RZ96" s="390"/>
      <c r="SA96" s="390"/>
      <c r="SB96" s="390"/>
      <c r="SC96" s="390"/>
      <c r="SD96" s="390"/>
      <c r="SE96" s="390"/>
      <c r="SF96" s="390"/>
      <c r="SG96" s="390"/>
      <c r="SH96" s="390"/>
      <c r="SI96" s="390"/>
      <c r="SJ96" s="390"/>
      <c r="SK96" s="390"/>
      <c r="SL96" s="390"/>
      <c r="SM96" s="390"/>
      <c r="SN96" s="390"/>
      <c r="SO96" s="390"/>
      <c r="SP96" s="390"/>
      <c r="SQ96" s="390"/>
      <c r="SR96" s="390"/>
      <c r="SS96" s="390"/>
      <c r="ST96" s="390"/>
      <c r="SU96" s="390"/>
      <c r="SV96" s="390"/>
      <c r="SW96" s="390"/>
      <c r="SX96" s="390"/>
      <c r="SY96" s="390"/>
      <c r="SZ96" s="390"/>
      <c r="TA96" s="390"/>
      <c r="TB96" s="390"/>
      <c r="TC96" s="390"/>
      <c r="TD96" s="390"/>
      <c r="TE96" s="390"/>
      <c r="TF96" s="390"/>
      <c r="TG96" s="390"/>
      <c r="TH96" s="390"/>
      <c r="TI96" s="390"/>
      <c r="TJ96" s="390"/>
      <c r="TK96" s="390"/>
      <c r="TL96" s="390"/>
      <c r="TM96" s="390"/>
      <c r="TN96" s="390"/>
      <c r="TO96" s="390"/>
      <c r="TP96" s="390"/>
      <c r="TQ96" s="390"/>
      <c r="TR96" s="390"/>
      <c r="TS96" s="390"/>
      <c r="TT96" s="390"/>
      <c r="TU96" s="390"/>
      <c r="TV96" s="390"/>
      <c r="TW96" s="390"/>
      <c r="TX96" s="390"/>
      <c r="TY96" s="390"/>
      <c r="TZ96" s="390"/>
      <c r="UA96" s="390"/>
      <c r="UB96" s="390"/>
      <c r="UC96" s="390"/>
      <c r="UD96" s="390"/>
      <c r="UE96" s="390"/>
      <c r="UF96" s="390"/>
      <c r="UG96" s="390"/>
      <c r="UH96" s="390"/>
      <c r="UI96" s="390"/>
      <c r="UJ96" s="390"/>
      <c r="UK96" s="390"/>
      <c r="UL96" s="390"/>
      <c r="UM96" s="390"/>
      <c r="UN96" s="390"/>
      <c r="UO96" s="390"/>
      <c r="UP96" s="390"/>
      <c r="UQ96" s="390"/>
      <c r="UR96" s="390"/>
      <c r="US96" s="390"/>
      <c r="UT96" s="390"/>
      <c r="UU96" s="390"/>
      <c r="UV96" s="390"/>
      <c r="UW96" s="390"/>
      <c r="UX96" s="390"/>
      <c r="UY96" s="390"/>
      <c r="UZ96" s="390"/>
      <c r="VA96" s="390"/>
      <c r="VB96" s="390"/>
      <c r="VC96" s="390"/>
      <c r="VD96" s="390"/>
      <c r="VE96" s="390"/>
      <c r="VF96" s="390"/>
      <c r="VG96" s="390"/>
      <c r="VH96" s="390"/>
      <c r="VI96" s="390"/>
      <c r="VJ96" s="390"/>
      <c r="VK96" s="390"/>
      <c r="VL96" s="390"/>
      <c r="VM96" s="390"/>
      <c r="VN96" s="390"/>
      <c r="VO96" s="390"/>
      <c r="VP96" s="390"/>
      <c r="VQ96" s="390"/>
      <c r="VR96" s="390"/>
      <c r="VS96" s="390"/>
      <c r="VT96" s="390"/>
      <c r="VU96" s="390"/>
      <c r="VV96" s="390"/>
      <c r="VW96" s="390"/>
      <c r="VX96" s="390"/>
      <c r="VY96" s="390"/>
      <c r="VZ96" s="390"/>
      <c r="WA96" s="390"/>
      <c r="WB96" s="390"/>
      <c r="WC96" s="390"/>
      <c r="WD96" s="390"/>
      <c r="WE96" s="390"/>
      <c r="WF96" s="390"/>
      <c r="WG96" s="390"/>
      <c r="WH96" s="390"/>
      <c r="WI96" s="390"/>
      <c r="WJ96" s="390"/>
      <c r="WK96" s="390"/>
      <c r="WL96" s="390"/>
      <c r="WM96" s="390"/>
      <c r="WN96" s="390"/>
      <c r="WO96" s="390"/>
      <c r="WP96" s="390"/>
      <c r="WQ96" s="390"/>
      <c r="WR96" s="390"/>
      <c r="WS96" s="390"/>
      <c r="WT96" s="390"/>
      <c r="WU96" s="390"/>
      <c r="WV96" s="390"/>
      <c r="WW96" s="390"/>
      <c r="WX96" s="390"/>
      <c r="WY96" s="390"/>
      <c r="WZ96" s="390"/>
      <c r="XA96" s="390"/>
      <c r="XB96" s="390"/>
      <c r="XC96" s="390"/>
      <c r="XD96" s="390"/>
      <c r="XE96" s="390"/>
      <c r="XF96" s="390"/>
      <c r="XG96" s="581"/>
    </row>
    <row r="97" spans="1:631" s="583" customFormat="1">
      <c r="A97" s="581"/>
      <c r="B97" s="526"/>
      <c r="C97" s="829" t="s">
        <v>513</v>
      </c>
      <c r="D97" s="824">
        <v>30</v>
      </c>
      <c r="E97" s="329">
        <f t="shared" si="19"/>
        <v>8.6943972438484715E-2</v>
      </c>
      <c r="F97" s="825" t="s">
        <v>29</v>
      </c>
      <c r="G97" s="668">
        <v>4000</v>
      </c>
      <c r="H97" s="830">
        <v>2.31</v>
      </c>
      <c r="I97" s="827">
        <v>2.4300000000000002</v>
      </c>
      <c r="J97" s="827">
        <v>2.4300000000000002</v>
      </c>
      <c r="K97" s="393">
        <f t="shared" si="24"/>
        <v>0</v>
      </c>
      <c r="L97" s="394">
        <f t="shared" si="20"/>
        <v>9240</v>
      </c>
      <c r="M97" s="853">
        <v>1249.4853653695868</v>
      </c>
      <c r="N97" s="393">
        <v>1944.0000000000002</v>
      </c>
      <c r="O97" s="395">
        <f t="shared" si="25"/>
        <v>11664</v>
      </c>
      <c r="P97" s="395">
        <f t="shared" si="21"/>
        <v>0</v>
      </c>
      <c r="Q97" s="395">
        <f t="shared" si="26"/>
        <v>9720</v>
      </c>
      <c r="R97" s="395"/>
      <c r="S97" s="396">
        <f t="shared" si="27"/>
        <v>12913.485365369586</v>
      </c>
      <c r="T97" s="395">
        <f t="shared" si="28"/>
        <v>10969.485365369586</v>
      </c>
      <c r="U97" s="827">
        <v>0</v>
      </c>
      <c r="V97" s="396">
        <f t="shared" si="29"/>
        <v>11979.114439118353</v>
      </c>
      <c r="W97" s="395">
        <f t="shared" si="30"/>
        <v>10175.774921493123</v>
      </c>
      <c r="X97" s="395">
        <f t="shared" si="31"/>
        <v>0</v>
      </c>
      <c r="Y97" s="397">
        <f t="shared" si="22"/>
        <v>1.8464316488235326</v>
      </c>
      <c r="Z97" s="396">
        <f t="shared" si="23"/>
        <v>17061.028435129443</v>
      </c>
      <c r="AA97" s="398">
        <f t="shared" ref="AA97:AA102" si="32">IFERROR(Z97/V97,"")</f>
        <v>1.4242311918663924</v>
      </c>
      <c r="AB97" s="399">
        <f t="shared" ref="AB97:AB102" si="33">IFERROR(((Z97*1.1)+(X97))/W97,"")</f>
        <v>1.8442950461691845</v>
      </c>
      <c r="AC97" s="398">
        <v>1.3073721569418759</v>
      </c>
      <c r="AD97" s="398">
        <v>1.4381093726360639</v>
      </c>
      <c r="AE97" s="390"/>
      <c r="AF97" s="390"/>
      <c r="AG97" s="390"/>
      <c r="AH97" s="390"/>
      <c r="AI97" s="390"/>
      <c r="AJ97" s="390"/>
      <c r="AK97" s="390"/>
      <c r="AL97" s="390"/>
      <c r="AM97" s="390"/>
      <c r="AN97" s="390"/>
      <c r="AO97" s="390"/>
      <c r="AP97" s="390"/>
      <c r="AQ97" s="390"/>
      <c r="AR97" s="390"/>
      <c r="AS97" s="390"/>
      <c r="AT97" s="390"/>
      <c r="AU97" s="390"/>
      <c r="AV97" s="390"/>
      <c r="AW97" s="390"/>
      <c r="AX97" s="390"/>
      <c r="AY97" s="390"/>
      <c r="AZ97" s="390"/>
      <c r="BA97" s="390"/>
      <c r="BB97" s="390"/>
      <c r="BC97" s="390"/>
      <c r="BD97" s="390"/>
      <c r="BE97" s="390"/>
      <c r="BF97" s="390"/>
      <c r="BG97" s="390"/>
      <c r="BH97" s="390"/>
      <c r="BI97" s="390"/>
      <c r="BJ97" s="390"/>
      <c r="BK97" s="390"/>
      <c r="BL97" s="390"/>
      <c r="BM97" s="390"/>
      <c r="BN97" s="390"/>
      <c r="BO97" s="390"/>
      <c r="BP97" s="390"/>
      <c r="BQ97" s="390"/>
      <c r="BR97" s="390"/>
      <c r="BS97" s="390"/>
      <c r="BT97" s="390"/>
      <c r="BU97" s="390"/>
      <c r="BV97" s="390"/>
      <c r="BW97" s="390"/>
      <c r="BX97" s="390"/>
      <c r="BY97" s="390"/>
      <c r="BZ97" s="390"/>
      <c r="CA97" s="390"/>
      <c r="CB97" s="390"/>
      <c r="CC97" s="390"/>
      <c r="CD97" s="390"/>
      <c r="CE97" s="390"/>
      <c r="CF97" s="390"/>
      <c r="CG97" s="390"/>
      <c r="CH97" s="390"/>
      <c r="CI97" s="390"/>
      <c r="CJ97" s="390"/>
      <c r="CK97" s="390"/>
      <c r="CL97" s="390"/>
      <c r="CM97" s="390"/>
      <c r="CN97" s="390"/>
      <c r="CO97" s="390"/>
      <c r="CP97" s="390"/>
      <c r="CQ97" s="390"/>
      <c r="CR97" s="390"/>
      <c r="CS97" s="390"/>
      <c r="CT97" s="390"/>
      <c r="CU97" s="390"/>
      <c r="CV97" s="390"/>
      <c r="CW97" s="390"/>
      <c r="CX97" s="390"/>
      <c r="CY97" s="390"/>
      <c r="CZ97" s="390"/>
      <c r="DA97" s="390"/>
      <c r="DB97" s="390"/>
      <c r="DC97" s="390"/>
      <c r="DD97" s="390"/>
      <c r="DE97" s="390"/>
      <c r="DF97" s="390"/>
      <c r="DG97" s="390"/>
      <c r="DH97" s="390"/>
      <c r="DI97" s="390"/>
      <c r="DJ97" s="390"/>
      <c r="DK97" s="390"/>
      <c r="DL97" s="390"/>
      <c r="DM97" s="390"/>
      <c r="DN97" s="390"/>
      <c r="DO97" s="390"/>
      <c r="DP97" s="390"/>
      <c r="DQ97" s="390"/>
      <c r="DR97" s="390"/>
      <c r="DS97" s="390"/>
      <c r="DT97" s="390"/>
      <c r="DU97" s="390"/>
      <c r="DV97" s="390"/>
      <c r="DW97" s="390"/>
      <c r="DX97" s="390"/>
      <c r="DY97" s="390"/>
      <c r="DZ97" s="390"/>
      <c r="EA97" s="390"/>
      <c r="EB97" s="390"/>
      <c r="EC97" s="390"/>
      <c r="ED97" s="390"/>
      <c r="EE97" s="390"/>
      <c r="EF97" s="390"/>
      <c r="EG97" s="390"/>
      <c r="EH97" s="390"/>
      <c r="EI97" s="390"/>
      <c r="EJ97" s="390"/>
      <c r="EK97" s="390"/>
      <c r="EL97" s="390"/>
      <c r="EM97" s="390"/>
      <c r="EN97" s="390"/>
      <c r="EO97" s="390"/>
      <c r="EP97" s="390"/>
      <c r="EQ97" s="390"/>
      <c r="ER97" s="390"/>
      <c r="ES97" s="390"/>
      <c r="ET97" s="390"/>
      <c r="EU97" s="390"/>
      <c r="EV97" s="390"/>
      <c r="EW97" s="390"/>
      <c r="EX97" s="390"/>
      <c r="EY97" s="390"/>
      <c r="EZ97" s="390"/>
      <c r="FA97" s="390"/>
      <c r="FB97" s="390"/>
      <c r="FC97" s="390"/>
      <c r="FD97" s="390"/>
      <c r="FE97" s="390"/>
      <c r="FF97" s="390"/>
      <c r="FG97" s="390"/>
      <c r="FH97" s="390"/>
      <c r="FI97" s="390"/>
      <c r="FJ97" s="390"/>
      <c r="FK97" s="390"/>
      <c r="FL97" s="390"/>
      <c r="FM97" s="390"/>
      <c r="FN97" s="390"/>
      <c r="FO97" s="390"/>
      <c r="FP97" s="390"/>
      <c r="FQ97" s="390"/>
      <c r="FR97" s="390"/>
      <c r="FS97" s="390"/>
      <c r="FT97" s="390"/>
      <c r="FU97" s="390"/>
      <c r="FV97" s="390"/>
      <c r="FW97" s="390"/>
      <c r="FX97" s="390"/>
      <c r="FY97" s="390"/>
      <c r="FZ97" s="390"/>
      <c r="GA97" s="390"/>
      <c r="GB97" s="390"/>
      <c r="GC97" s="390"/>
      <c r="GD97" s="390"/>
      <c r="GE97" s="390"/>
      <c r="GF97" s="390"/>
      <c r="GG97" s="390"/>
      <c r="GH97" s="390"/>
      <c r="GI97" s="390"/>
      <c r="GJ97" s="390"/>
      <c r="GK97" s="390"/>
      <c r="GL97" s="390"/>
      <c r="GM97" s="390"/>
      <c r="GN97" s="390"/>
      <c r="GO97" s="390"/>
      <c r="GP97" s="390"/>
      <c r="GQ97" s="390"/>
      <c r="GR97" s="390"/>
      <c r="GS97" s="390"/>
      <c r="GT97" s="390"/>
      <c r="GU97" s="390"/>
      <c r="GV97" s="390"/>
      <c r="GW97" s="390"/>
      <c r="GX97" s="390"/>
      <c r="GY97" s="390"/>
      <c r="GZ97" s="390"/>
      <c r="HA97" s="390"/>
      <c r="HB97" s="390"/>
      <c r="HC97" s="390"/>
      <c r="HD97" s="390"/>
      <c r="HE97" s="390"/>
      <c r="HF97" s="390"/>
      <c r="HG97" s="390"/>
      <c r="HH97" s="390"/>
      <c r="HI97" s="390"/>
      <c r="HJ97" s="390"/>
      <c r="HK97" s="390"/>
      <c r="HL97" s="390"/>
      <c r="HM97" s="390"/>
      <c r="HN97" s="390"/>
      <c r="HO97" s="390"/>
      <c r="HP97" s="390"/>
      <c r="HQ97" s="390"/>
      <c r="HR97" s="390"/>
      <c r="HS97" s="390"/>
      <c r="HT97" s="390"/>
      <c r="HU97" s="390"/>
      <c r="HV97" s="390"/>
      <c r="HW97" s="390"/>
      <c r="HX97" s="390"/>
      <c r="HY97" s="390"/>
      <c r="HZ97" s="390"/>
      <c r="IA97" s="390"/>
      <c r="IB97" s="390"/>
      <c r="IC97" s="390"/>
      <c r="ID97" s="390"/>
      <c r="IE97" s="390"/>
      <c r="IF97" s="390"/>
      <c r="IG97" s="390"/>
      <c r="IH97" s="390"/>
      <c r="II97" s="390"/>
      <c r="IJ97" s="390"/>
      <c r="IK97" s="390"/>
      <c r="IL97" s="390"/>
      <c r="IM97" s="390"/>
      <c r="IN97" s="390"/>
      <c r="IO97" s="390"/>
      <c r="IP97" s="390"/>
      <c r="IQ97" s="390"/>
      <c r="IR97" s="390"/>
      <c r="IS97" s="390"/>
      <c r="IT97" s="390"/>
      <c r="IU97" s="390"/>
      <c r="IV97" s="390"/>
      <c r="IW97" s="390"/>
      <c r="IX97" s="390"/>
      <c r="IY97" s="390"/>
      <c r="IZ97" s="390"/>
      <c r="JA97" s="390"/>
      <c r="JB97" s="390"/>
      <c r="JC97" s="390"/>
      <c r="JD97" s="390"/>
      <c r="JE97" s="390"/>
      <c r="JF97" s="390"/>
      <c r="JG97" s="390"/>
      <c r="JH97" s="390"/>
      <c r="JI97" s="390"/>
      <c r="JJ97" s="390"/>
      <c r="JK97" s="390"/>
      <c r="JL97" s="390"/>
      <c r="JM97" s="390"/>
      <c r="JN97" s="390"/>
      <c r="JO97" s="390"/>
      <c r="JP97" s="390"/>
      <c r="JQ97" s="390"/>
      <c r="JR97" s="390"/>
      <c r="JS97" s="390"/>
      <c r="JT97" s="390"/>
      <c r="JU97" s="390"/>
      <c r="JV97" s="390"/>
      <c r="JW97" s="390"/>
      <c r="JX97" s="390"/>
      <c r="JY97" s="390"/>
      <c r="JZ97" s="390"/>
      <c r="KA97" s="390"/>
      <c r="KB97" s="390"/>
      <c r="KC97" s="390"/>
      <c r="KD97" s="390"/>
      <c r="KE97" s="390"/>
      <c r="KF97" s="390"/>
      <c r="KG97" s="390"/>
      <c r="KH97" s="390"/>
      <c r="KI97" s="390"/>
      <c r="KJ97" s="390"/>
      <c r="KK97" s="390"/>
      <c r="KL97" s="390"/>
      <c r="KM97" s="390"/>
      <c r="KN97" s="390"/>
      <c r="KO97" s="390"/>
      <c r="KP97" s="390"/>
      <c r="KQ97" s="390"/>
      <c r="KR97" s="390"/>
      <c r="KS97" s="390"/>
      <c r="KT97" s="390"/>
      <c r="KU97" s="390"/>
      <c r="KV97" s="390"/>
      <c r="KW97" s="390"/>
      <c r="KX97" s="390"/>
      <c r="KY97" s="390"/>
      <c r="KZ97" s="390"/>
      <c r="LA97" s="390"/>
      <c r="LB97" s="390"/>
      <c r="LC97" s="390"/>
      <c r="LD97" s="390"/>
      <c r="LE97" s="390"/>
      <c r="LF97" s="390"/>
      <c r="LG97" s="390"/>
      <c r="LH97" s="390"/>
      <c r="LI97" s="390"/>
      <c r="LJ97" s="390"/>
      <c r="LK97" s="390"/>
      <c r="LL97" s="390"/>
      <c r="LM97" s="390"/>
      <c r="LN97" s="390"/>
      <c r="LO97" s="390"/>
      <c r="LP97" s="390"/>
      <c r="LQ97" s="390"/>
      <c r="LR97" s="390"/>
      <c r="LS97" s="390"/>
      <c r="LT97" s="390"/>
      <c r="LU97" s="390"/>
      <c r="LV97" s="390"/>
      <c r="LW97" s="390"/>
      <c r="LX97" s="390"/>
      <c r="LY97" s="390"/>
      <c r="LZ97" s="390"/>
      <c r="MA97" s="390"/>
      <c r="MB97" s="390"/>
      <c r="MC97" s="390"/>
      <c r="MD97" s="390"/>
      <c r="ME97" s="390"/>
      <c r="MF97" s="390"/>
      <c r="MG97" s="390"/>
      <c r="MH97" s="390"/>
      <c r="MI97" s="390"/>
      <c r="MJ97" s="390"/>
      <c r="MK97" s="390"/>
      <c r="ML97" s="390"/>
      <c r="MM97" s="390"/>
      <c r="MN97" s="390"/>
      <c r="MO97" s="390"/>
      <c r="MP97" s="390"/>
      <c r="MQ97" s="390"/>
      <c r="MR97" s="390"/>
      <c r="MS97" s="390"/>
      <c r="MT97" s="390"/>
      <c r="MU97" s="390"/>
      <c r="MV97" s="390"/>
      <c r="MW97" s="390"/>
      <c r="MX97" s="390"/>
      <c r="MY97" s="390"/>
      <c r="MZ97" s="390"/>
      <c r="NA97" s="390"/>
      <c r="NB97" s="390"/>
      <c r="NC97" s="390"/>
      <c r="ND97" s="390"/>
      <c r="NE97" s="390"/>
      <c r="NF97" s="390"/>
      <c r="NG97" s="390"/>
      <c r="NH97" s="390"/>
      <c r="NI97" s="390"/>
      <c r="NJ97" s="390"/>
      <c r="NK97" s="390"/>
      <c r="NL97" s="390"/>
      <c r="NM97" s="390"/>
      <c r="NN97" s="390"/>
      <c r="NO97" s="390"/>
      <c r="NP97" s="390"/>
      <c r="NQ97" s="390"/>
      <c r="NR97" s="390"/>
      <c r="NS97" s="390"/>
      <c r="NT97" s="390"/>
      <c r="NU97" s="390"/>
      <c r="NV97" s="390"/>
      <c r="NW97" s="390"/>
      <c r="NX97" s="390"/>
      <c r="NY97" s="390"/>
      <c r="NZ97" s="390"/>
      <c r="OA97" s="390"/>
      <c r="OB97" s="390"/>
      <c r="OC97" s="390"/>
      <c r="OD97" s="390"/>
      <c r="OE97" s="390"/>
      <c r="OF97" s="390"/>
      <c r="OG97" s="390"/>
      <c r="OH97" s="390"/>
      <c r="OI97" s="390"/>
      <c r="OJ97" s="390"/>
      <c r="OK97" s="390"/>
      <c r="OL97" s="390"/>
      <c r="OM97" s="390"/>
      <c r="ON97" s="390"/>
      <c r="OO97" s="390"/>
      <c r="OP97" s="390"/>
      <c r="OQ97" s="390"/>
      <c r="OR97" s="390"/>
      <c r="OS97" s="390"/>
      <c r="OT97" s="390"/>
      <c r="OU97" s="390"/>
      <c r="OV97" s="390"/>
      <c r="OW97" s="390"/>
      <c r="OX97" s="390"/>
      <c r="OY97" s="390"/>
      <c r="OZ97" s="390"/>
      <c r="PA97" s="390"/>
      <c r="PB97" s="390"/>
      <c r="PC97" s="390"/>
      <c r="PD97" s="390"/>
      <c r="PE97" s="390"/>
      <c r="PF97" s="390"/>
      <c r="PG97" s="390"/>
      <c r="PH97" s="390"/>
      <c r="PI97" s="390"/>
      <c r="PJ97" s="390"/>
      <c r="PK97" s="390"/>
      <c r="PL97" s="390"/>
      <c r="PM97" s="390"/>
      <c r="PN97" s="390"/>
      <c r="PO97" s="390"/>
      <c r="PP97" s="390"/>
      <c r="PQ97" s="390"/>
      <c r="PR97" s="390"/>
      <c r="PS97" s="390"/>
      <c r="PT97" s="390"/>
      <c r="PU97" s="390"/>
      <c r="PV97" s="390"/>
      <c r="PW97" s="390"/>
      <c r="PX97" s="390"/>
      <c r="PY97" s="390"/>
      <c r="PZ97" s="390"/>
      <c r="QA97" s="390"/>
      <c r="QB97" s="390"/>
      <c r="QC97" s="390"/>
      <c r="QD97" s="390"/>
      <c r="QE97" s="390"/>
      <c r="QF97" s="390"/>
      <c r="QG97" s="390"/>
      <c r="QH97" s="390"/>
      <c r="QI97" s="390"/>
      <c r="QJ97" s="390"/>
      <c r="QK97" s="390"/>
      <c r="QL97" s="390"/>
      <c r="QM97" s="390"/>
      <c r="QN97" s="390"/>
      <c r="QO97" s="390"/>
      <c r="QP97" s="390"/>
      <c r="QQ97" s="390"/>
      <c r="QR97" s="390"/>
      <c r="QS97" s="390"/>
      <c r="QT97" s="390"/>
      <c r="QU97" s="390"/>
      <c r="QV97" s="390"/>
      <c r="QW97" s="390"/>
      <c r="QX97" s="390"/>
      <c r="QY97" s="390"/>
      <c r="QZ97" s="390"/>
      <c r="RA97" s="390"/>
      <c r="RB97" s="390"/>
      <c r="RC97" s="390"/>
      <c r="RD97" s="390"/>
      <c r="RE97" s="390"/>
      <c r="RF97" s="390"/>
      <c r="RG97" s="390"/>
      <c r="RH97" s="390"/>
      <c r="RI97" s="390"/>
      <c r="RJ97" s="390"/>
      <c r="RK97" s="390"/>
      <c r="RL97" s="390"/>
      <c r="RM97" s="390"/>
      <c r="RN97" s="390"/>
      <c r="RO97" s="390"/>
      <c r="RP97" s="390"/>
      <c r="RQ97" s="390"/>
      <c r="RR97" s="390"/>
      <c r="RS97" s="390"/>
      <c r="RT97" s="390"/>
      <c r="RU97" s="390"/>
      <c r="RV97" s="390"/>
      <c r="RW97" s="390"/>
      <c r="RX97" s="390"/>
      <c r="RY97" s="390"/>
      <c r="RZ97" s="390"/>
      <c r="SA97" s="390"/>
      <c r="SB97" s="390"/>
      <c r="SC97" s="390"/>
      <c r="SD97" s="390"/>
      <c r="SE97" s="390"/>
      <c r="SF97" s="390"/>
      <c r="SG97" s="390"/>
      <c r="SH97" s="390"/>
      <c r="SI97" s="390"/>
      <c r="SJ97" s="390"/>
      <c r="SK97" s="390"/>
      <c r="SL97" s="390"/>
      <c r="SM97" s="390"/>
      <c r="SN97" s="390"/>
      <c r="SO97" s="390"/>
      <c r="SP97" s="390"/>
      <c r="SQ97" s="390"/>
      <c r="SR97" s="390"/>
      <c r="SS97" s="390"/>
      <c r="ST97" s="390"/>
      <c r="SU97" s="390"/>
      <c r="SV97" s="390"/>
      <c r="SW97" s="390"/>
      <c r="SX97" s="390"/>
      <c r="SY97" s="390"/>
      <c r="SZ97" s="390"/>
      <c r="TA97" s="390"/>
      <c r="TB97" s="390"/>
      <c r="TC97" s="390"/>
      <c r="TD97" s="390"/>
      <c r="TE97" s="390"/>
      <c r="TF97" s="390"/>
      <c r="TG97" s="390"/>
      <c r="TH97" s="390"/>
      <c r="TI97" s="390"/>
      <c r="TJ97" s="390"/>
      <c r="TK97" s="390"/>
      <c r="TL97" s="390"/>
      <c r="TM97" s="390"/>
      <c r="TN97" s="390"/>
      <c r="TO97" s="390"/>
      <c r="TP97" s="390"/>
      <c r="TQ97" s="390"/>
      <c r="TR97" s="390"/>
      <c r="TS97" s="390"/>
      <c r="TT97" s="390"/>
      <c r="TU97" s="390"/>
      <c r="TV97" s="390"/>
      <c r="TW97" s="390"/>
      <c r="TX97" s="390"/>
      <c r="TY97" s="390"/>
      <c r="TZ97" s="390"/>
      <c r="UA97" s="390"/>
      <c r="UB97" s="390"/>
      <c r="UC97" s="390"/>
      <c r="UD97" s="390"/>
      <c r="UE97" s="390"/>
      <c r="UF97" s="390"/>
      <c r="UG97" s="390"/>
      <c r="UH97" s="390"/>
      <c r="UI97" s="390"/>
      <c r="UJ97" s="390"/>
      <c r="UK97" s="390"/>
      <c r="UL97" s="390"/>
      <c r="UM97" s="390"/>
      <c r="UN97" s="390"/>
      <c r="UO97" s="390"/>
      <c r="UP97" s="390"/>
      <c r="UQ97" s="390"/>
      <c r="UR97" s="390"/>
      <c r="US97" s="390"/>
      <c r="UT97" s="390"/>
      <c r="UU97" s="390"/>
      <c r="UV97" s="390"/>
      <c r="UW97" s="390"/>
      <c r="UX97" s="390"/>
      <c r="UY97" s="390"/>
      <c r="UZ97" s="390"/>
      <c r="VA97" s="390"/>
      <c r="VB97" s="390"/>
      <c r="VC97" s="390"/>
      <c r="VD97" s="390"/>
      <c r="VE97" s="390"/>
      <c r="VF97" s="390"/>
      <c r="VG97" s="390"/>
      <c r="VH97" s="390"/>
      <c r="VI97" s="390"/>
      <c r="VJ97" s="390"/>
      <c r="VK97" s="390"/>
      <c r="VL97" s="390"/>
      <c r="VM97" s="390"/>
      <c r="VN97" s="390"/>
      <c r="VO97" s="390"/>
      <c r="VP97" s="390"/>
      <c r="VQ97" s="390"/>
      <c r="VR97" s="390"/>
      <c r="VS97" s="390"/>
      <c r="VT97" s="390"/>
      <c r="VU97" s="390"/>
      <c r="VV97" s="390"/>
      <c r="VW97" s="390"/>
      <c r="VX97" s="390"/>
      <c r="VY97" s="390"/>
      <c r="VZ97" s="390"/>
      <c r="WA97" s="390"/>
      <c r="WB97" s="390"/>
      <c r="WC97" s="390"/>
      <c r="WD97" s="390"/>
      <c r="WE97" s="390"/>
      <c r="WF97" s="390"/>
      <c r="WG97" s="390"/>
      <c r="WH97" s="390"/>
      <c r="WI97" s="390"/>
      <c r="WJ97" s="390"/>
      <c r="WK97" s="390"/>
      <c r="WL97" s="390"/>
      <c r="WM97" s="390"/>
      <c r="WN97" s="390"/>
      <c r="WO97" s="390"/>
      <c r="WP97" s="390"/>
      <c r="WQ97" s="390"/>
      <c r="WR97" s="390"/>
      <c r="WS97" s="390"/>
      <c r="WT97" s="390"/>
      <c r="WU97" s="390"/>
      <c r="WV97" s="390"/>
      <c r="WW97" s="390"/>
      <c r="WX97" s="390"/>
      <c r="WY97" s="390"/>
      <c r="WZ97" s="390"/>
      <c r="XA97" s="390"/>
      <c r="XB97" s="390"/>
      <c r="XC97" s="390"/>
      <c r="XD97" s="390"/>
      <c r="XE97" s="390"/>
      <c r="XF97" s="390"/>
      <c r="XG97" s="581"/>
    </row>
    <row r="98" spans="1:631" s="583" customFormat="1">
      <c r="A98" s="581"/>
      <c r="B98" s="526"/>
      <c r="C98" s="829" t="s">
        <v>514</v>
      </c>
      <c r="D98" s="824">
        <v>30</v>
      </c>
      <c r="E98" s="329">
        <f t="shared" si="19"/>
        <v>6.7183978702465466E-2</v>
      </c>
      <c r="F98" s="825" t="s">
        <v>0</v>
      </c>
      <c r="G98" s="668">
        <v>14000</v>
      </c>
      <c r="H98" s="830">
        <v>0.51</v>
      </c>
      <c r="I98" s="827">
        <v>1.95</v>
      </c>
      <c r="J98" s="827">
        <v>1.95</v>
      </c>
      <c r="K98" s="393">
        <f t="shared" si="24"/>
        <v>0</v>
      </c>
      <c r="L98" s="394">
        <f t="shared" si="20"/>
        <v>7140</v>
      </c>
      <c r="M98" s="853">
        <v>3509.3570447108764</v>
      </c>
      <c r="N98" s="393">
        <v>5460</v>
      </c>
      <c r="O98" s="395">
        <f t="shared" si="25"/>
        <v>32760</v>
      </c>
      <c r="P98" s="395">
        <f t="shared" si="21"/>
        <v>0</v>
      </c>
      <c r="Q98" s="395">
        <f t="shared" si="26"/>
        <v>27300</v>
      </c>
      <c r="R98" s="395"/>
      <c r="S98" s="396">
        <f t="shared" si="27"/>
        <v>36269.35704471088</v>
      </c>
      <c r="T98" s="395">
        <f t="shared" si="28"/>
        <v>30809.357044710876</v>
      </c>
      <c r="U98" s="831">
        <v>7.4153226467526482E-3</v>
      </c>
      <c r="V98" s="396">
        <f t="shared" si="29"/>
        <v>33645.043640733653</v>
      </c>
      <c r="W98" s="395">
        <f t="shared" si="30"/>
        <v>28580.108575798586</v>
      </c>
      <c r="X98" s="395">
        <f t="shared" si="31"/>
        <v>1191.1252495865299</v>
      </c>
      <c r="Y98" s="397">
        <f t="shared" si="22"/>
        <v>2.20675238842336</v>
      </c>
      <c r="Z98" s="396">
        <f t="shared" si="23"/>
        <v>15756.21205334279</v>
      </c>
      <c r="AA98" s="398">
        <f t="shared" si="32"/>
        <v>0.46830707730950694</v>
      </c>
      <c r="AB98" s="399">
        <f t="shared" si="33"/>
        <v>0.64810665288895009</v>
      </c>
      <c r="AC98" s="398">
        <v>0.43083709023863925</v>
      </c>
      <c r="AD98" s="398">
        <v>0.51991532191833123</v>
      </c>
      <c r="AE98" s="390"/>
      <c r="AF98" s="390"/>
      <c r="AG98" s="390"/>
      <c r="AH98" s="390"/>
      <c r="AI98" s="390"/>
      <c r="AJ98" s="390"/>
      <c r="AK98" s="390"/>
      <c r="AL98" s="390"/>
      <c r="AM98" s="390"/>
      <c r="AN98" s="390"/>
      <c r="AO98" s="390"/>
      <c r="AP98" s="390"/>
      <c r="AQ98" s="390"/>
      <c r="AR98" s="390"/>
      <c r="AS98" s="390"/>
      <c r="AT98" s="390"/>
      <c r="AU98" s="390"/>
      <c r="AV98" s="390"/>
      <c r="AW98" s="390"/>
      <c r="AX98" s="390"/>
      <c r="AY98" s="390"/>
      <c r="AZ98" s="390"/>
      <c r="BA98" s="390"/>
      <c r="BB98" s="390"/>
      <c r="BC98" s="390"/>
      <c r="BD98" s="390"/>
      <c r="BE98" s="390"/>
      <c r="BF98" s="390"/>
      <c r="BG98" s="390"/>
      <c r="BH98" s="390"/>
      <c r="BI98" s="390"/>
      <c r="BJ98" s="390"/>
      <c r="BK98" s="390"/>
      <c r="BL98" s="390"/>
      <c r="BM98" s="390"/>
      <c r="BN98" s="390"/>
      <c r="BO98" s="390"/>
      <c r="BP98" s="390"/>
      <c r="BQ98" s="390"/>
      <c r="BR98" s="390"/>
      <c r="BS98" s="390"/>
      <c r="BT98" s="390"/>
      <c r="BU98" s="390"/>
      <c r="BV98" s="390"/>
      <c r="BW98" s="390"/>
      <c r="BX98" s="390"/>
      <c r="BY98" s="390"/>
      <c r="BZ98" s="390"/>
      <c r="CA98" s="390"/>
      <c r="CB98" s="390"/>
      <c r="CC98" s="390"/>
      <c r="CD98" s="390"/>
      <c r="CE98" s="390"/>
      <c r="CF98" s="390"/>
      <c r="CG98" s="390"/>
      <c r="CH98" s="390"/>
      <c r="CI98" s="390"/>
      <c r="CJ98" s="390"/>
      <c r="CK98" s="390"/>
      <c r="CL98" s="390"/>
      <c r="CM98" s="390"/>
      <c r="CN98" s="390"/>
      <c r="CO98" s="390"/>
      <c r="CP98" s="390"/>
      <c r="CQ98" s="390"/>
      <c r="CR98" s="390"/>
      <c r="CS98" s="390"/>
      <c r="CT98" s="390"/>
      <c r="CU98" s="390"/>
      <c r="CV98" s="390"/>
      <c r="CW98" s="390"/>
      <c r="CX98" s="390"/>
      <c r="CY98" s="390"/>
      <c r="CZ98" s="390"/>
      <c r="DA98" s="390"/>
      <c r="DB98" s="390"/>
      <c r="DC98" s="390"/>
      <c r="DD98" s="390"/>
      <c r="DE98" s="390"/>
      <c r="DF98" s="390"/>
      <c r="DG98" s="390"/>
      <c r="DH98" s="390"/>
      <c r="DI98" s="390"/>
      <c r="DJ98" s="390"/>
      <c r="DK98" s="390"/>
      <c r="DL98" s="390"/>
      <c r="DM98" s="390"/>
      <c r="DN98" s="390"/>
      <c r="DO98" s="390"/>
      <c r="DP98" s="390"/>
      <c r="DQ98" s="390"/>
      <c r="DR98" s="390"/>
      <c r="DS98" s="390"/>
      <c r="DT98" s="390"/>
      <c r="DU98" s="390"/>
      <c r="DV98" s="390"/>
      <c r="DW98" s="390"/>
      <c r="DX98" s="390"/>
      <c r="DY98" s="390"/>
      <c r="DZ98" s="390"/>
      <c r="EA98" s="390"/>
      <c r="EB98" s="390"/>
      <c r="EC98" s="390"/>
      <c r="ED98" s="390"/>
      <c r="EE98" s="390"/>
      <c r="EF98" s="390"/>
      <c r="EG98" s="390"/>
      <c r="EH98" s="390"/>
      <c r="EI98" s="390"/>
      <c r="EJ98" s="390"/>
      <c r="EK98" s="390"/>
      <c r="EL98" s="390"/>
      <c r="EM98" s="390"/>
      <c r="EN98" s="390"/>
      <c r="EO98" s="390"/>
      <c r="EP98" s="390"/>
      <c r="EQ98" s="390"/>
      <c r="ER98" s="390"/>
      <c r="ES98" s="390"/>
      <c r="ET98" s="390"/>
      <c r="EU98" s="390"/>
      <c r="EV98" s="390"/>
      <c r="EW98" s="390"/>
      <c r="EX98" s="390"/>
      <c r="EY98" s="390"/>
      <c r="EZ98" s="390"/>
      <c r="FA98" s="390"/>
      <c r="FB98" s="390"/>
      <c r="FC98" s="390"/>
      <c r="FD98" s="390"/>
      <c r="FE98" s="390"/>
      <c r="FF98" s="390"/>
      <c r="FG98" s="390"/>
      <c r="FH98" s="390"/>
      <c r="FI98" s="390"/>
      <c r="FJ98" s="390"/>
      <c r="FK98" s="390"/>
      <c r="FL98" s="390"/>
      <c r="FM98" s="390"/>
      <c r="FN98" s="390"/>
      <c r="FO98" s="390"/>
      <c r="FP98" s="390"/>
      <c r="FQ98" s="390"/>
      <c r="FR98" s="390"/>
      <c r="FS98" s="390"/>
      <c r="FT98" s="390"/>
      <c r="FU98" s="390"/>
      <c r="FV98" s="390"/>
      <c r="FW98" s="390"/>
      <c r="FX98" s="390"/>
      <c r="FY98" s="390"/>
      <c r="FZ98" s="390"/>
      <c r="GA98" s="390"/>
      <c r="GB98" s="390"/>
      <c r="GC98" s="390"/>
      <c r="GD98" s="390"/>
      <c r="GE98" s="390"/>
      <c r="GF98" s="390"/>
      <c r="GG98" s="390"/>
      <c r="GH98" s="390"/>
      <c r="GI98" s="390"/>
      <c r="GJ98" s="390"/>
      <c r="GK98" s="390"/>
      <c r="GL98" s="390"/>
      <c r="GM98" s="390"/>
      <c r="GN98" s="390"/>
      <c r="GO98" s="390"/>
      <c r="GP98" s="390"/>
      <c r="GQ98" s="390"/>
      <c r="GR98" s="390"/>
      <c r="GS98" s="390"/>
      <c r="GT98" s="390"/>
      <c r="GU98" s="390"/>
      <c r="GV98" s="390"/>
      <c r="GW98" s="390"/>
      <c r="GX98" s="390"/>
      <c r="GY98" s="390"/>
      <c r="GZ98" s="390"/>
      <c r="HA98" s="390"/>
      <c r="HB98" s="390"/>
      <c r="HC98" s="390"/>
      <c r="HD98" s="390"/>
      <c r="HE98" s="390"/>
      <c r="HF98" s="390"/>
      <c r="HG98" s="390"/>
      <c r="HH98" s="390"/>
      <c r="HI98" s="390"/>
      <c r="HJ98" s="390"/>
      <c r="HK98" s="390"/>
      <c r="HL98" s="390"/>
      <c r="HM98" s="390"/>
      <c r="HN98" s="390"/>
      <c r="HO98" s="390"/>
      <c r="HP98" s="390"/>
      <c r="HQ98" s="390"/>
      <c r="HR98" s="390"/>
      <c r="HS98" s="390"/>
      <c r="HT98" s="390"/>
      <c r="HU98" s="390"/>
      <c r="HV98" s="390"/>
      <c r="HW98" s="390"/>
      <c r="HX98" s="390"/>
      <c r="HY98" s="390"/>
      <c r="HZ98" s="390"/>
      <c r="IA98" s="390"/>
      <c r="IB98" s="390"/>
      <c r="IC98" s="390"/>
      <c r="ID98" s="390"/>
      <c r="IE98" s="390"/>
      <c r="IF98" s="390"/>
      <c r="IG98" s="390"/>
      <c r="IH98" s="390"/>
      <c r="II98" s="390"/>
      <c r="IJ98" s="390"/>
      <c r="IK98" s="390"/>
      <c r="IL98" s="390"/>
      <c r="IM98" s="390"/>
      <c r="IN98" s="390"/>
      <c r="IO98" s="390"/>
      <c r="IP98" s="390"/>
      <c r="IQ98" s="390"/>
      <c r="IR98" s="390"/>
      <c r="IS98" s="390"/>
      <c r="IT98" s="390"/>
      <c r="IU98" s="390"/>
      <c r="IV98" s="390"/>
      <c r="IW98" s="390"/>
      <c r="IX98" s="390"/>
      <c r="IY98" s="390"/>
      <c r="IZ98" s="390"/>
      <c r="JA98" s="390"/>
      <c r="JB98" s="390"/>
      <c r="JC98" s="390"/>
      <c r="JD98" s="390"/>
      <c r="JE98" s="390"/>
      <c r="JF98" s="390"/>
      <c r="JG98" s="390"/>
      <c r="JH98" s="390"/>
      <c r="JI98" s="390"/>
      <c r="JJ98" s="390"/>
      <c r="JK98" s="390"/>
      <c r="JL98" s="390"/>
      <c r="JM98" s="390"/>
      <c r="JN98" s="390"/>
      <c r="JO98" s="390"/>
      <c r="JP98" s="390"/>
      <c r="JQ98" s="390"/>
      <c r="JR98" s="390"/>
      <c r="JS98" s="390"/>
      <c r="JT98" s="390"/>
      <c r="JU98" s="390"/>
      <c r="JV98" s="390"/>
      <c r="JW98" s="390"/>
      <c r="JX98" s="390"/>
      <c r="JY98" s="390"/>
      <c r="JZ98" s="390"/>
      <c r="KA98" s="390"/>
      <c r="KB98" s="390"/>
      <c r="KC98" s="390"/>
      <c r="KD98" s="390"/>
      <c r="KE98" s="390"/>
      <c r="KF98" s="390"/>
      <c r="KG98" s="390"/>
      <c r="KH98" s="390"/>
      <c r="KI98" s="390"/>
      <c r="KJ98" s="390"/>
      <c r="KK98" s="390"/>
      <c r="KL98" s="390"/>
      <c r="KM98" s="390"/>
      <c r="KN98" s="390"/>
      <c r="KO98" s="390"/>
      <c r="KP98" s="390"/>
      <c r="KQ98" s="390"/>
      <c r="KR98" s="390"/>
      <c r="KS98" s="390"/>
      <c r="KT98" s="390"/>
      <c r="KU98" s="390"/>
      <c r="KV98" s="390"/>
      <c r="KW98" s="390"/>
      <c r="KX98" s="390"/>
      <c r="KY98" s="390"/>
      <c r="KZ98" s="390"/>
      <c r="LA98" s="390"/>
      <c r="LB98" s="390"/>
      <c r="LC98" s="390"/>
      <c r="LD98" s="390"/>
      <c r="LE98" s="390"/>
      <c r="LF98" s="390"/>
      <c r="LG98" s="390"/>
      <c r="LH98" s="390"/>
      <c r="LI98" s="390"/>
      <c r="LJ98" s="390"/>
      <c r="LK98" s="390"/>
      <c r="LL98" s="390"/>
      <c r="LM98" s="390"/>
      <c r="LN98" s="390"/>
      <c r="LO98" s="390"/>
      <c r="LP98" s="390"/>
      <c r="LQ98" s="390"/>
      <c r="LR98" s="390"/>
      <c r="LS98" s="390"/>
      <c r="LT98" s="390"/>
      <c r="LU98" s="390"/>
      <c r="LV98" s="390"/>
      <c r="LW98" s="390"/>
      <c r="LX98" s="390"/>
      <c r="LY98" s="390"/>
      <c r="LZ98" s="390"/>
      <c r="MA98" s="390"/>
      <c r="MB98" s="390"/>
      <c r="MC98" s="390"/>
      <c r="MD98" s="390"/>
      <c r="ME98" s="390"/>
      <c r="MF98" s="390"/>
      <c r="MG98" s="390"/>
      <c r="MH98" s="390"/>
      <c r="MI98" s="390"/>
      <c r="MJ98" s="390"/>
      <c r="MK98" s="390"/>
      <c r="ML98" s="390"/>
      <c r="MM98" s="390"/>
      <c r="MN98" s="390"/>
      <c r="MO98" s="390"/>
      <c r="MP98" s="390"/>
      <c r="MQ98" s="390"/>
      <c r="MR98" s="390"/>
      <c r="MS98" s="390"/>
      <c r="MT98" s="390"/>
      <c r="MU98" s="390"/>
      <c r="MV98" s="390"/>
      <c r="MW98" s="390"/>
      <c r="MX98" s="390"/>
      <c r="MY98" s="390"/>
      <c r="MZ98" s="390"/>
      <c r="NA98" s="390"/>
      <c r="NB98" s="390"/>
      <c r="NC98" s="390"/>
      <c r="ND98" s="390"/>
      <c r="NE98" s="390"/>
      <c r="NF98" s="390"/>
      <c r="NG98" s="390"/>
      <c r="NH98" s="390"/>
      <c r="NI98" s="390"/>
      <c r="NJ98" s="390"/>
      <c r="NK98" s="390"/>
      <c r="NL98" s="390"/>
      <c r="NM98" s="390"/>
      <c r="NN98" s="390"/>
      <c r="NO98" s="390"/>
      <c r="NP98" s="390"/>
      <c r="NQ98" s="390"/>
      <c r="NR98" s="390"/>
      <c r="NS98" s="390"/>
      <c r="NT98" s="390"/>
      <c r="NU98" s="390"/>
      <c r="NV98" s="390"/>
      <c r="NW98" s="390"/>
      <c r="NX98" s="390"/>
      <c r="NY98" s="390"/>
      <c r="NZ98" s="390"/>
      <c r="OA98" s="390"/>
      <c r="OB98" s="390"/>
      <c r="OC98" s="390"/>
      <c r="OD98" s="390"/>
      <c r="OE98" s="390"/>
      <c r="OF98" s="390"/>
      <c r="OG98" s="390"/>
      <c r="OH98" s="390"/>
      <c r="OI98" s="390"/>
      <c r="OJ98" s="390"/>
      <c r="OK98" s="390"/>
      <c r="OL98" s="390"/>
      <c r="OM98" s="390"/>
      <c r="ON98" s="390"/>
      <c r="OO98" s="390"/>
      <c r="OP98" s="390"/>
      <c r="OQ98" s="390"/>
      <c r="OR98" s="390"/>
      <c r="OS98" s="390"/>
      <c r="OT98" s="390"/>
      <c r="OU98" s="390"/>
      <c r="OV98" s="390"/>
      <c r="OW98" s="390"/>
      <c r="OX98" s="390"/>
      <c r="OY98" s="390"/>
      <c r="OZ98" s="390"/>
      <c r="PA98" s="390"/>
      <c r="PB98" s="390"/>
      <c r="PC98" s="390"/>
      <c r="PD98" s="390"/>
      <c r="PE98" s="390"/>
      <c r="PF98" s="390"/>
      <c r="PG98" s="390"/>
      <c r="PH98" s="390"/>
      <c r="PI98" s="390"/>
      <c r="PJ98" s="390"/>
      <c r="PK98" s="390"/>
      <c r="PL98" s="390"/>
      <c r="PM98" s="390"/>
      <c r="PN98" s="390"/>
      <c r="PO98" s="390"/>
      <c r="PP98" s="390"/>
      <c r="PQ98" s="390"/>
      <c r="PR98" s="390"/>
      <c r="PS98" s="390"/>
      <c r="PT98" s="390"/>
      <c r="PU98" s="390"/>
      <c r="PV98" s="390"/>
      <c r="PW98" s="390"/>
      <c r="PX98" s="390"/>
      <c r="PY98" s="390"/>
      <c r="PZ98" s="390"/>
      <c r="QA98" s="390"/>
      <c r="QB98" s="390"/>
      <c r="QC98" s="390"/>
      <c r="QD98" s="390"/>
      <c r="QE98" s="390"/>
      <c r="QF98" s="390"/>
      <c r="QG98" s="390"/>
      <c r="QH98" s="390"/>
      <c r="QI98" s="390"/>
      <c r="QJ98" s="390"/>
      <c r="QK98" s="390"/>
      <c r="QL98" s="390"/>
      <c r="QM98" s="390"/>
      <c r="QN98" s="390"/>
      <c r="QO98" s="390"/>
      <c r="QP98" s="390"/>
      <c r="QQ98" s="390"/>
      <c r="QR98" s="390"/>
      <c r="QS98" s="390"/>
      <c r="QT98" s="390"/>
      <c r="QU98" s="390"/>
      <c r="QV98" s="390"/>
      <c r="QW98" s="390"/>
      <c r="QX98" s="390"/>
      <c r="QY98" s="390"/>
      <c r="QZ98" s="390"/>
      <c r="RA98" s="390"/>
      <c r="RB98" s="390"/>
      <c r="RC98" s="390"/>
      <c r="RD98" s="390"/>
      <c r="RE98" s="390"/>
      <c r="RF98" s="390"/>
      <c r="RG98" s="390"/>
      <c r="RH98" s="390"/>
      <c r="RI98" s="390"/>
      <c r="RJ98" s="390"/>
      <c r="RK98" s="390"/>
      <c r="RL98" s="390"/>
      <c r="RM98" s="390"/>
      <c r="RN98" s="390"/>
      <c r="RO98" s="390"/>
      <c r="RP98" s="390"/>
      <c r="RQ98" s="390"/>
      <c r="RR98" s="390"/>
      <c r="RS98" s="390"/>
      <c r="RT98" s="390"/>
      <c r="RU98" s="390"/>
      <c r="RV98" s="390"/>
      <c r="RW98" s="390"/>
      <c r="RX98" s="390"/>
      <c r="RY98" s="390"/>
      <c r="RZ98" s="390"/>
      <c r="SA98" s="390"/>
      <c r="SB98" s="390"/>
      <c r="SC98" s="390"/>
      <c r="SD98" s="390"/>
      <c r="SE98" s="390"/>
      <c r="SF98" s="390"/>
      <c r="SG98" s="390"/>
      <c r="SH98" s="390"/>
      <c r="SI98" s="390"/>
      <c r="SJ98" s="390"/>
      <c r="SK98" s="390"/>
      <c r="SL98" s="390"/>
      <c r="SM98" s="390"/>
      <c r="SN98" s="390"/>
      <c r="SO98" s="390"/>
      <c r="SP98" s="390"/>
      <c r="SQ98" s="390"/>
      <c r="SR98" s="390"/>
      <c r="SS98" s="390"/>
      <c r="ST98" s="390"/>
      <c r="SU98" s="390"/>
      <c r="SV98" s="390"/>
      <c r="SW98" s="390"/>
      <c r="SX98" s="390"/>
      <c r="SY98" s="390"/>
      <c r="SZ98" s="390"/>
      <c r="TA98" s="390"/>
      <c r="TB98" s="390"/>
      <c r="TC98" s="390"/>
      <c r="TD98" s="390"/>
      <c r="TE98" s="390"/>
      <c r="TF98" s="390"/>
      <c r="TG98" s="390"/>
      <c r="TH98" s="390"/>
      <c r="TI98" s="390"/>
      <c r="TJ98" s="390"/>
      <c r="TK98" s="390"/>
      <c r="TL98" s="390"/>
      <c r="TM98" s="390"/>
      <c r="TN98" s="390"/>
      <c r="TO98" s="390"/>
      <c r="TP98" s="390"/>
      <c r="TQ98" s="390"/>
      <c r="TR98" s="390"/>
      <c r="TS98" s="390"/>
      <c r="TT98" s="390"/>
      <c r="TU98" s="390"/>
      <c r="TV98" s="390"/>
      <c r="TW98" s="390"/>
      <c r="TX98" s="390"/>
      <c r="TY98" s="390"/>
      <c r="TZ98" s="390"/>
      <c r="UA98" s="390"/>
      <c r="UB98" s="390"/>
      <c r="UC98" s="390"/>
      <c r="UD98" s="390"/>
      <c r="UE98" s="390"/>
      <c r="UF98" s="390"/>
      <c r="UG98" s="390"/>
      <c r="UH98" s="390"/>
      <c r="UI98" s="390"/>
      <c r="UJ98" s="390"/>
      <c r="UK98" s="390"/>
      <c r="UL98" s="390"/>
      <c r="UM98" s="390"/>
      <c r="UN98" s="390"/>
      <c r="UO98" s="390"/>
      <c r="UP98" s="390"/>
      <c r="UQ98" s="390"/>
      <c r="UR98" s="390"/>
      <c r="US98" s="390"/>
      <c r="UT98" s="390"/>
      <c r="UU98" s="390"/>
      <c r="UV98" s="390"/>
      <c r="UW98" s="390"/>
      <c r="UX98" s="390"/>
      <c r="UY98" s="390"/>
      <c r="UZ98" s="390"/>
      <c r="VA98" s="390"/>
      <c r="VB98" s="390"/>
      <c r="VC98" s="390"/>
      <c r="VD98" s="390"/>
      <c r="VE98" s="390"/>
      <c r="VF98" s="390"/>
      <c r="VG98" s="390"/>
      <c r="VH98" s="390"/>
      <c r="VI98" s="390"/>
      <c r="VJ98" s="390"/>
      <c r="VK98" s="390"/>
      <c r="VL98" s="390"/>
      <c r="VM98" s="390"/>
      <c r="VN98" s="390"/>
      <c r="VO98" s="390"/>
      <c r="VP98" s="390"/>
      <c r="VQ98" s="390"/>
      <c r="VR98" s="390"/>
      <c r="VS98" s="390"/>
      <c r="VT98" s="390"/>
      <c r="VU98" s="390"/>
      <c r="VV98" s="390"/>
      <c r="VW98" s="390"/>
      <c r="VX98" s="390"/>
      <c r="VY98" s="390"/>
      <c r="VZ98" s="390"/>
      <c r="WA98" s="390"/>
      <c r="WB98" s="390"/>
      <c r="WC98" s="390"/>
      <c r="WD98" s="390"/>
      <c r="WE98" s="390"/>
      <c r="WF98" s="390"/>
      <c r="WG98" s="390"/>
      <c r="WH98" s="390"/>
      <c r="WI98" s="390"/>
      <c r="WJ98" s="390"/>
      <c r="WK98" s="390"/>
      <c r="WL98" s="390"/>
      <c r="WM98" s="390"/>
      <c r="WN98" s="390"/>
      <c r="WO98" s="390"/>
      <c r="WP98" s="390"/>
      <c r="WQ98" s="390"/>
      <c r="WR98" s="390"/>
      <c r="WS98" s="390"/>
      <c r="WT98" s="390"/>
      <c r="WU98" s="390"/>
      <c r="WV98" s="390"/>
      <c r="WW98" s="390"/>
      <c r="WX98" s="390"/>
      <c r="WY98" s="390"/>
      <c r="WZ98" s="390"/>
      <c r="XA98" s="390"/>
      <c r="XB98" s="390"/>
      <c r="XC98" s="390"/>
      <c r="XD98" s="390"/>
      <c r="XE98" s="390"/>
      <c r="XF98" s="390"/>
      <c r="XG98" s="581"/>
    </row>
    <row r="99" spans="1:631" s="583" customFormat="1">
      <c r="A99" s="581"/>
      <c r="B99" s="526"/>
      <c r="C99" s="829" t="s">
        <v>515</v>
      </c>
      <c r="D99" s="824">
        <v>30</v>
      </c>
      <c r="E99" s="329">
        <f t="shared" si="19"/>
        <v>1.3549709990413202E-5</v>
      </c>
      <c r="F99" s="825" t="s">
        <v>29</v>
      </c>
      <c r="G99" s="668">
        <v>2</v>
      </c>
      <c r="H99" s="830">
        <v>0.72</v>
      </c>
      <c r="I99" s="827">
        <v>1.95</v>
      </c>
      <c r="J99" s="827">
        <v>1.95</v>
      </c>
      <c r="K99" s="393">
        <f t="shared" si="24"/>
        <v>0</v>
      </c>
      <c r="L99" s="394">
        <f t="shared" si="20"/>
        <v>1.44</v>
      </c>
      <c r="M99" s="853">
        <v>0.50133672067298241</v>
      </c>
      <c r="N99" s="393">
        <v>0.78</v>
      </c>
      <c r="O99" s="395">
        <f t="shared" si="25"/>
        <v>4.68</v>
      </c>
      <c r="P99" s="395">
        <f t="shared" si="21"/>
        <v>0</v>
      </c>
      <c r="Q99" s="395">
        <f t="shared" si="26"/>
        <v>3.9</v>
      </c>
      <c r="R99" s="395"/>
      <c r="S99" s="396">
        <f t="shared" si="27"/>
        <v>5.1813367206729826</v>
      </c>
      <c r="T99" s="395">
        <f t="shared" si="28"/>
        <v>4.4013367206729823</v>
      </c>
      <c r="U99" s="827">
        <v>0</v>
      </c>
      <c r="V99" s="396">
        <f t="shared" si="29"/>
        <v>4.8064348058190927</v>
      </c>
      <c r="W99" s="395">
        <f t="shared" si="30"/>
        <v>4.082872653685512</v>
      </c>
      <c r="X99" s="395">
        <f t="shared" si="31"/>
        <v>0</v>
      </c>
      <c r="Y99" s="397">
        <f t="shared" si="22"/>
        <v>1.8464316488235326</v>
      </c>
      <c r="Z99" s="396">
        <f t="shared" si="23"/>
        <v>2.6588615743058868</v>
      </c>
      <c r="AA99" s="398">
        <f t="shared" si="32"/>
        <v>0.55318789949815506</v>
      </c>
      <c r="AB99" s="399">
        <f t="shared" si="33"/>
        <v>0.71634556838219665</v>
      </c>
      <c r="AC99" s="398">
        <v>0.50779849612287853</v>
      </c>
      <c r="AD99" s="398">
        <v>0.5585783457351664</v>
      </c>
      <c r="AE99" s="390"/>
      <c r="AF99" s="390"/>
      <c r="AG99" s="390"/>
      <c r="AH99" s="390"/>
      <c r="AI99" s="390"/>
      <c r="AJ99" s="390"/>
      <c r="AK99" s="390"/>
      <c r="AL99" s="390"/>
      <c r="AM99" s="390"/>
      <c r="AN99" s="390"/>
      <c r="AO99" s="390"/>
      <c r="AP99" s="390"/>
      <c r="AQ99" s="390"/>
      <c r="AR99" s="390"/>
      <c r="AS99" s="390"/>
      <c r="AT99" s="390"/>
      <c r="AU99" s="390"/>
      <c r="AV99" s="390"/>
      <c r="AW99" s="390"/>
      <c r="AX99" s="390"/>
      <c r="AY99" s="390"/>
      <c r="AZ99" s="390"/>
      <c r="BA99" s="390"/>
      <c r="BB99" s="390"/>
      <c r="BC99" s="390"/>
      <c r="BD99" s="390"/>
      <c r="BE99" s="390"/>
      <c r="BF99" s="390"/>
      <c r="BG99" s="390"/>
      <c r="BH99" s="390"/>
      <c r="BI99" s="390"/>
      <c r="BJ99" s="390"/>
      <c r="BK99" s="390"/>
      <c r="BL99" s="390"/>
      <c r="BM99" s="390"/>
      <c r="BN99" s="390"/>
      <c r="BO99" s="390"/>
      <c r="BP99" s="390"/>
      <c r="BQ99" s="390"/>
      <c r="BR99" s="390"/>
      <c r="BS99" s="390"/>
      <c r="BT99" s="390"/>
      <c r="BU99" s="390"/>
      <c r="BV99" s="390"/>
      <c r="BW99" s="390"/>
      <c r="BX99" s="390"/>
      <c r="BY99" s="390"/>
      <c r="BZ99" s="390"/>
      <c r="CA99" s="390"/>
      <c r="CB99" s="390"/>
      <c r="CC99" s="390"/>
      <c r="CD99" s="390"/>
      <c r="CE99" s="390"/>
      <c r="CF99" s="390"/>
      <c r="CG99" s="390"/>
      <c r="CH99" s="390"/>
      <c r="CI99" s="390"/>
      <c r="CJ99" s="390"/>
      <c r="CK99" s="390"/>
      <c r="CL99" s="390"/>
      <c r="CM99" s="390"/>
      <c r="CN99" s="390"/>
      <c r="CO99" s="390"/>
      <c r="CP99" s="390"/>
      <c r="CQ99" s="390"/>
      <c r="CR99" s="390"/>
      <c r="CS99" s="390"/>
      <c r="CT99" s="390"/>
      <c r="CU99" s="390"/>
      <c r="CV99" s="390"/>
      <c r="CW99" s="390"/>
      <c r="CX99" s="390"/>
      <c r="CY99" s="390"/>
      <c r="CZ99" s="390"/>
      <c r="DA99" s="390"/>
      <c r="DB99" s="390"/>
      <c r="DC99" s="390"/>
      <c r="DD99" s="390"/>
      <c r="DE99" s="390"/>
      <c r="DF99" s="390"/>
      <c r="DG99" s="390"/>
      <c r="DH99" s="390"/>
      <c r="DI99" s="390"/>
      <c r="DJ99" s="390"/>
      <c r="DK99" s="390"/>
      <c r="DL99" s="390"/>
      <c r="DM99" s="390"/>
      <c r="DN99" s="390"/>
      <c r="DO99" s="390"/>
      <c r="DP99" s="390"/>
      <c r="DQ99" s="390"/>
      <c r="DR99" s="390"/>
      <c r="DS99" s="390"/>
      <c r="DT99" s="390"/>
      <c r="DU99" s="390"/>
      <c r="DV99" s="390"/>
      <c r="DW99" s="390"/>
      <c r="DX99" s="390"/>
      <c r="DY99" s="390"/>
      <c r="DZ99" s="390"/>
      <c r="EA99" s="390"/>
      <c r="EB99" s="390"/>
      <c r="EC99" s="390"/>
      <c r="ED99" s="390"/>
      <c r="EE99" s="390"/>
      <c r="EF99" s="390"/>
      <c r="EG99" s="390"/>
      <c r="EH99" s="390"/>
      <c r="EI99" s="390"/>
      <c r="EJ99" s="390"/>
      <c r="EK99" s="390"/>
      <c r="EL99" s="390"/>
      <c r="EM99" s="390"/>
      <c r="EN99" s="390"/>
      <c r="EO99" s="390"/>
      <c r="EP99" s="390"/>
      <c r="EQ99" s="390"/>
      <c r="ER99" s="390"/>
      <c r="ES99" s="390"/>
      <c r="ET99" s="390"/>
      <c r="EU99" s="390"/>
      <c r="EV99" s="390"/>
      <c r="EW99" s="390"/>
      <c r="EX99" s="390"/>
      <c r="EY99" s="390"/>
      <c r="EZ99" s="390"/>
      <c r="FA99" s="390"/>
      <c r="FB99" s="390"/>
      <c r="FC99" s="390"/>
      <c r="FD99" s="390"/>
      <c r="FE99" s="390"/>
      <c r="FF99" s="390"/>
      <c r="FG99" s="390"/>
      <c r="FH99" s="390"/>
      <c r="FI99" s="390"/>
      <c r="FJ99" s="390"/>
      <c r="FK99" s="390"/>
      <c r="FL99" s="390"/>
      <c r="FM99" s="390"/>
      <c r="FN99" s="390"/>
      <c r="FO99" s="390"/>
      <c r="FP99" s="390"/>
      <c r="FQ99" s="390"/>
      <c r="FR99" s="390"/>
      <c r="FS99" s="390"/>
      <c r="FT99" s="390"/>
      <c r="FU99" s="390"/>
      <c r="FV99" s="390"/>
      <c r="FW99" s="390"/>
      <c r="FX99" s="390"/>
      <c r="FY99" s="390"/>
      <c r="FZ99" s="390"/>
      <c r="GA99" s="390"/>
      <c r="GB99" s="390"/>
      <c r="GC99" s="390"/>
      <c r="GD99" s="390"/>
      <c r="GE99" s="390"/>
      <c r="GF99" s="390"/>
      <c r="GG99" s="390"/>
      <c r="GH99" s="390"/>
      <c r="GI99" s="390"/>
      <c r="GJ99" s="390"/>
      <c r="GK99" s="390"/>
      <c r="GL99" s="390"/>
      <c r="GM99" s="390"/>
      <c r="GN99" s="390"/>
      <c r="GO99" s="390"/>
      <c r="GP99" s="390"/>
      <c r="GQ99" s="390"/>
      <c r="GR99" s="390"/>
      <c r="GS99" s="390"/>
      <c r="GT99" s="390"/>
      <c r="GU99" s="390"/>
      <c r="GV99" s="390"/>
      <c r="GW99" s="390"/>
      <c r="GX99" s="390"/>
      <c r="GY99" s="390"/>
      <c r="GZ99" s="390"/>
      <c r="HA99" s="390"/>
      <c r="HB99" s="390"/>
      <c r="HC99" s="390"/>
      <c r="HD99" s="390"/>
      <c r="HE99" s="390"/>
      <c r="HF99" s="390"/>
      <c r="HG99" s="390"/>
      <c r="HH99" s="390"/>
      <c r="HI99" s="390"/>
      <c r="HJ99" s="390"/>
      <c r="HK99" s="390"/>
      <c r="HL99" s="390"/>
      <c r="HM99" s="390"/>
      <c r="HN99" s="390"/>
      <c r="HO99" s="390"/>
      <c r="HP99" s="390"/>
      <c r="HQ99" s="390"/>
      <c r="HR99" s="390"/>
      <c r="HS99" s="390"/>
      <c r="HT99" s="390"/>
      <c r="HU99" s="390"/>
      <c r="HV99" s="390"/>
      <c r="HW99" s="390"/>
      <c r="HX99" s="390"/>
      <c r="HY99" s="390"/>
      <c r="HZ99" s="390"/>
      <c r="IA99" s="390"/>
      <c r="IB99" s="390"/>
      <c r="IC99" s="390"/>
      <c r="ID99" s="390"/>
      <c r="IE99" s="390"/>
      <c r="IF99" s="390"/>
      <c r="IG99" s="390"/>
      <c r="IH99" s="390"/>
      <c r="II99" s="390"/>
      <c r="IJ99" s="390"/>
      <c r="IK99" s="390"/>
      <c r="IL99" s="390"/>
      <c r="IM99" s="390"/>
      <c r="IN99" s="390"/>
      <c r="IO99" s="390"/>
      <c r="IP99" s="390"/>
      <c r="IQ99" s="390"/>
      <c r="IR99" s="390"/>
      <c r="IS99" s="390"/>
      <c r="IT99" s="390"/>
      <c r="IU99" s="390"/>
      <c r="IV99" s="390"/>
      <c r="IW99" s="390"/>
      <c r="IX99" s="390"/>
      <c r="IY99" s="390"/>
      <c r="IZ99" s="390"/>
      <c r="JA99" s="390"/>
      <c r="JB99" s="390"/>
      <c r="JC99" s="390"/>
      <c r="JD99" s="390"/>
      <c r="JE99" s="390"/>
      <c r="JF99" s="390"/>
      <c r="JG99" s="390"/>
      <c r="JH99" s="390"/>
      <c r="JI99" s="390"/>
      <c r="JJ99" s="390"/>
      <c r="JK99" s="390"/>
      <c r="JL99" s="390"/>
      <c r="JM99" s="390"/>
      <c r="JN99" s="390"/>
      <c r="JO99" s="390"/>
      <c r="JP99" s="390"/>
      <c r="JQ99" s="390"/>
      <c r="JR99" s="390"/>
      <c r="JS99" s="390"/>
      <c r="JT99" s="390"/>
      <c r="JU99" s="390"/>
      <c r="JV99" s="390"/>
      <c r="JW99" s="390"/>
      <c r="JX99" s="390"/>
      <c r="JY99" s="390"/>
      <c r="JZ99" s="390"/>
      <c r="KA99" s="390"/>
      <c r="KB99" s="390"/>
      <c r="KC99" s="390"/>
      <c r="KD99" s="390"/>
      <c r="KE99" s="390"/>
      <c r="KF99" s="390"/>
      <c r="KG99" s="390"/>
      <c r="KH99" s="390"/>
      <c r="KI99" s="390"/>
      <c r="KJ99" s="390"/>
      <c r="KK99" s="390"/>
      <c r="KL99" s="390"/>
      <c r="KM99" s="390"/>
      <c r="KN99" s="390"/>
      <c r="KO99" s="390"/>
      <c r="KP99" s="390"/>
      <c r="KQ99" s="390"/>
      <c r="KR99" s="390"/>
      <c r="KS99" s="390"/>
      <c r="KT99" s="390"/>
      <c r="KU99" s="390"/>
      <c r="KV99" s="390"/>
      <c r="KW99" s="390"/>
      <c r="KX99" s="390"/>
      <c r="KY99" s="390"/>
      <c r="KZ99" s="390"/>
      <c r="LA99" s="390"/>
      <c r="LB99" s="390"/>
      <c r="LC99" s="390"/>
      <c r="LD99" s="390"/>
      <c r="LE99" s="390"/>
      <c r="LF99" s="390"/>
      <c r="LG99" s="390"/>
      <c r="LH99" s="390"/>
      <c r="LI99" s="390"/>
      <c r="LJ99" s="390"/>
      <c r="LK99" s="390"/>
      <c r="LL99" s="390"/>
      <c r="LM99" s="390"/>
      <c r="LN99" s="390"/>
      <c r="LO99" s="390"/>
      <c r="LP99" s="390"/>
      <c r="LQ99" s="390"/>
      <c r="LR99" s="390"/>
      <c r="LS99" s="390"/>
      <c r="LT99" s="390"/>
      <c r="LU99" s="390"/>
      <c r="LV99" s="390"/>
      <c r="LW99" s="390"/>
      <c r="LX99" s="390"/>
      <c r="LY99" s="390"/>
      <c r="LZ99" s="390"/>
      <c r="MA99" s="390"/>
      <c r="MB99" s="390"/>
      <c r="MC99" s="390"/>
      <c r="MD99" s="390"/>
      <c r="ME99" s="390"/>
      <c r="MF99" s="390"/>
      <c r="MG99" s="390"/>
      <c r="MH99" s="390"/>
      <c r="MI99" s="390"/>
      <c r="MJ99" s="390"/>
      <c r="MK99" s="390"/>
      <c r="ML99" s="390"/>
      <c r="MM99" s="390"/>
      <c r="MN99" s="390"/>
      <c r="MO99" s="390"/>
      <c r="MP99" s="390"/>
      <c r="MQ99" s="390"/>
      <c r="MR99" s="390"/>
      <c r="MS99" s="390"/>
      <c r="MT99" s="390"/>
      <c r="MU99" s="390"/>
      <c r="MV99" s="390"/>
      <c r="MW99" s="390"/>
      <c r="MX99" s="390"/>
      <c r="MY99" s="390"/>
      <c r="MZ99" s="390"/>
      <c r="NA99" s="390"/>
      <c r="NB99" s="390"/>
      <c r="NC99" s="390"/>
      <c r="ND99" s="390"/>
      <c r="NE99" s="390"/>
      <c r="NF99" s="390"/>
      <c r="NG99" s="390"/>
      <c r="NH99" s="390"/>
      <c r="NI99" s="390"/>
      <c r="NJ99" s="390"/>
      <c r="NK99" s="390"/>
      <c r="NL99" s="390"/>
      <c r="NM99" s="390"/>
      <c r="NN99" s="390"/>
      <c r="NO99" s="390"/>
      <c r="NP99" s="390"/>
      <c r="NQ99" s="390"/>
      <c r="NR99" s="390"/>
      <c r="NS99" s="390"/>
      <c r="NT99" s="390"/>
      <c r="NU99" s="390"/>
      <c r="NV99" s="390"/>
      <c r="NW99" s="390"/>
      <c r="NX99" s="390"/>
      <c r="NY99" s="390"/>
      <c r="NZ99" s="390"/>
      <c r="OA99" s="390"/>
      <c r="OB99" s="390"/>
      <c r="OC99" s="390"/>
      <c r="OD99" s="390"/>
      <c r="OE99" s="390"/>
      <c r="OF99" s="390"/>
      <c r="OG99" s="390"/>
      <c r="OH99" s="390"/>
      <c r="OI99" s="390"/>
      <c r="OJ99" s="390"/>
      <c r="OK99" s="390"/>
      <c r="OL99" s="390"/>
      <c r="OM99" s="390"/>
      <c r="ON99" s="390"/>
      <c r="OO99" s="390"/>
      <c r="OP99" s="390"/>
      <c r="OQ99" s="390"/>
      <c r="OR99" s="390"/>
      <c r="OS99" s="390"/>
      <c r="OT99" s="390"/>
      <c r="OU99" s="390"/>
      <c r="OV99" s="390"/>
      <c r="OW99" s="390"/>
      <c r="OX99" s="390"/>
      <c r="OY99" s="390"/>
      <c r="OZ99" s="390"/>
      <c r="PA99" s="390"/>
      <c r="PB99" s="390"/>
      <c r="PC99" s="390"/>
      <c r="PD99" s="390"/>
      <c r="PE99" s="390"/>
      <c r="PF99" s="390"/>
      <c r="PG99" s="390"/>
      <c r="PH99" s="390"/>
      <c r="PI99" s="390"/>
      <c r="PJ99" s="390"/>
      <c r="PK99" s="390"/>
      <c r="PL99" s="390"/>
      <c r="PM99" s="390"/>
      <c r="PN99" s="390"/>
      <c r="PO99" s="390"/>
      <c r="PP99" s="390"/>
      <c r="PQ99" s="390"/>
      <c r="PR99" s="390"/>
      <c r="PS99" s="390"/>
      <c r="PT99" s="390"/>
      <c r="PU99" s="390"/>
      <c r="PV99" s="390"/>
      <c r="PW99" s="390"/>
      <c r="PX99" s="390"/>
      <c r="PY99" s="390"/>
      <c r="PZ99" s="390"/>
      <c r="QA99" s="390"/>
      <c r="QB99" s="390"/>
      <c r="QC99" s="390"/>
      <c r="QD99" s="390"/>
      <c r="QE99" s="390"/>
      <c r="QF99" s="390"/>
      <c r="QG99" s="390"/>
      <c r="QH99" s="390"/>
      <c r="QI99" s="390"/>
      <c r="QJ99" s="390"/>
      <c r="QK99" s="390"/>
      <c r="QL99" s="390"/>
      <c r="QM99" s="390"/>
      <c r="QN99" s="390"/>
      <c r="QO99" s="390"/>
      <c r="QP99" s="390"/>
      <c r="QQ99" s="390"/>
      <c r="QR99" s="390"/>
      <c r="QS99" s="390"/>
      <c r="QT99" s="390"/>
      <c r="QU99" s="390"/>
      <c r="QV99" s="390"/>
      <c r="QW99" s="390"/>
      <c r="QX99" s="390"/>
      <c r="QY99" s="390"/>
      <c r="QZ99" s="390"/>
      <c r="RA99" s="390"/>
      <c r="RB99" s="390"/>
      <c r="RC99" s="390"/>
      <c r="RD99" s="390"/>
      <c r="RE99" s="390"/>
      <c r="RF99" s="390"/>
      <c r="RG99" s="390"/>
      <c r="RH99" s="390"/>
      <c r="RI99" s="390"/>
      <c r="RJ99" s="390"/>
      <c r="RK99" s="390"/>
      <c r="RL99" s="390"/>
      <c r="RM99" s="390"/>
      <c r="RN99" s="390"/>
      <c r="RO99" s="390"/>
      <c r="RP99" s="390"/>
      <c r="RQ99" s="390"/>
      <c r="RR99" s="390"/>
      <c r="RS99" s="390"/>
      <c r="RT99" s="390"/>
      <c r="RU99" s="390"/>
      <c r="RV99" s="390"/>
      <c r="RW99" s="390"/>
      <c r="RX99" s="390"/>
      <c r="RY99" s="390"/>
      <c r="RZ99" s="390"/>
      <c r="SA99" s="390"/>
      <c r="SB99" s="390"/>
      <c r="SC99" s="390"/>
      <c r="SD99" s="390"/>
      <c r="SE99" s="390"/>
      <c r="SF99" s="390"/>
      <c r="SG99" s="390"/>
      <c r="SH99" s="390"/>
      <c r="SI99" s="390"/>
      <c r="SJ99" s="390"/>
      <c r="SK99" s="390"/>
      <c r="SL99" s="390"/>
      <c r="SM99" s="390"/>
      <c r="SN99" s="390"/>
      <c r="SO99" s="390"/>
      <c r="SP99" s="390"/>
      <c r="SQ99" s="390"/>
      <c r="SR99" s="390"/>
      <c r="SS99" s="390"/>
      <c r="ST99" s="390"/>
      <c r="SU99" s="390"/>
      <c r="SV99" s="390"/>
      <c r="SW99" s="390"/>
      <c r="SX99" s="390"/>
      <c r="SY99" s="390"/>
      <c r="SZ99" s="390"/>
      <c r="TA99" s="390"/>
      <c r="TB99" s="390"/>
      <c r="TC99" s="390"/>
      <c r="TD99" s="390"/>
      <c r="TE99" s="390"/>
      <c r="TF99" s="390"/>
      <c r="TG99" s="390"/>
      <c r="TH99" s="390"/>
      <c r="TI99" s="390"/>
      <c r="TJ99" s="390"/>
      <c r="TK99" s="390"/>
      <c r="TL99" s="390"/>
      <c r="TM99" s="390"/>
      <c r="TN99" s="390"/>
      <c r="TO99" s="390"/>
      <c r="TP99" s="390"/>
      <c r="TQ99" s="390"/>
      <c r="TR99" s="390"/>
      <c r="TS99" s="390"/>
      <c r="TT99" s="390"/>
      <c r="TU99" s="390"/>
      <c r="TV99" s="390"/>
      <c r="TW99" s="390"/>
      <c r="TX99" s="390"/>
      <c r="TY99" s="390"/>
      <c r="TZ99" s="390"/>
      <c r="UA99" s="390"/>
      <c r="UB99" s="390"/>
      <c r="UC99" s="390"/>
      <c r="UD99" s="390"/>
      <c r="UE99" s="390"/>
      <c r="UF99" s="390"/>
      <c r="UG99" s="390"/>
      <c r="UH99" s="390"/>
      <c r="UI99" s="390"/>
      <c r="UJ99" s="390"/>
      <c r="UK99" s="390"/>
      <c r="UL99" s="390"/>
      <c r="UM99" s="390"/>
      <c r="UN99" s="390"/>
      <c r="UO99" s="390"/>
      <c r="UP99" s="390"/>
      <c r="UQ99" s="390"/>
      <c r="UR99" s="390"/>
      <c r="US99" s="390"/>
      <c r="UT99" s="390"/>
      <c r="UU99" s="390"/>
      <c r="UV99" s="390"/>
      <c r="UW99" s="390"/>
      <c r="UX99" s="390"/>
      <c r="UY99" s="390"/>
      <c r="UZ99" s="390"/>
      <c r="VA99" s="390"/>
      <c r="VB99" s="390"/>
      <c r="VC99" s="390"/>
      <c r="VD99" s="390"/>
      <c r="VE99" s="390"/>
      <c r="VF99" s="390"/>
      <c r="VG99" s="390"/>
      <c r="VH99" s="390"/>
      <c r="VI99" s="390"/>
      <c r="VJ99" s="390"/>
      <c r="VK99" s="390"/>
      <c r="VL99" s="390"/>
      <c r="VM99" s="390"/>
      <c r="VN99" s="390"/>
      <c r="VO99" s="390"/>
      <c r="VP99" s="390"/>
      <c r="VQ99" s="390"/>
      <c r="VR99" s="390"/>
      <c r="VS99" s="390"/>
      <c r="VT99" s="390"/>
      <c r="VU99" s="390"/>
      <c r="VV99" s="390"/>
      <c r="VW99" s="390"/>
      <c r="VX99" s="390"/>
      <c r="VY99" s="390"/>
      <c r="VZ99" s="390"/>
      <c r="WA99" s="390"/>
      <c r="WB99" s="390"/>
      <c r="WC99" s="390"/>
      <c r="WD99" s="390"/>
      <c r="WE99" s="390"/>
      <c r="WF99" s="390"/>
      <c r="WG99" s="390"/>
      <c r="WH99" s="390"/>
      <c r="WI99" s="390"/>
      <c r="WJ99" s="390"/>
      <c r="WK99" s="390"/>
      <c r="WL99" s="390"/>
      <c r="WM99" s="390"/>
      <c r="WN99" s="390"/>
      <c r="WO99" s="390"/>
      <c r="WP99" s="390"/>
      <c r="WQ99" s="390"/>
      <c r="WR99" s="390"/>
      <c r="WS99" s="390"/>
      <c r="WT99" s="390"/>
      <c r="WU99" s="390"/>
      <c r="WV99" s="390"/>
      <c r="WW99" s="390"/>
      <c r="WX99" s="390"/>
      <c r="WY99" s="390"/>
      <c r="WZ99" s="390"/>
      <c r="XA99" s="390"/>
      <c r="XB99" s="390"/>
      <c r="XC99" s="390"/>
      <c r="XD99" s="390"/>
      <c r="XE99" s="390"/>
      <c r="XF99" s="390"/>
      <c r="XG99" s="581"/>
    </row>
    <row r="100" spans="1:631" s="583" customFormat="1">
      <c r="A100" s="581"/>
      <c r="B100" s="526"/>
      <c r="C100" s="825" t="s">
        <v>516</v>
      </c>
      <c r="D100" s="824">
        <v>15</v>
      </c>
      <c r="E100" s="329">
        <f t="shared" si="19"/>
        <v>1.2528776980718875E-3</v>
      </c>
      <c r="F100" s="825" t="s">
        <v>477</v>
      </c>
      <c r="G100" s="668">
        <v>10</v>
      </c>
      <c r="H100" s="826">
        <v>26.63</v>
      </c>
      <c r="I100" s="827">
        <v>40</v>
      </c>
      <c r="J100" s="827">
        <v>40</v>
      </c>
      <c r="K100" s="393">
        <f t="shared" si="24"/>
        <v>0</v>
      </c>
      <c r="L100" s="394">
        <f t="shared" si="20"/>
        <v>266.3</v>
      </c>
      <c r="M100" s="853">
        <v>51.419150838254602</v>
      </c>
      <c r="N100" s="393">
        <v>80</v>
      </c>
      <c r="O100" s="395">
        <f t="shared" si="25"/>
        <v>480</v>
      </c>
      <c r="P100" s="395">
        <f t="shared" si="21"/>
        <v>0</v>
      </c>
      <c r="Q100" s="395">
        <f t="shared" si="26"/>
        <v>400</v>
      </c>
      <c r="R100" s="395"/>
      <c r="S100" s="396">
        <f t="shared" si="27"/>
        <v>531.41915083825461</v>
      </c>
      <c r="T100" s="395">
        <f t="shared" si="28"/>
        <v>451.41915083825461</v>
      </c>
      <c r="U100" s="827">
        <v>0</v>
      </c>
      <c r="V100" s="396">
        <f t="shared" si="29"/>
        <v>492.96767239170185</v>
      </c>
      <c r="W100" s="395">
        <f t="shared" si="30"/>
        <v>418.75616960877051</v>
      </c>
      <c r="X100" s="395">
        <f t="shared" si="31"/>
        <v>0</v>
      </c>
      <c r="Y100" s="397">
        <f t="shared" si="22"/>
        <v>0.87864801129201986</v>
      </c>
      <c r="Z100" s="396">
        <f t="shared" si="23"/>
        <v>233.98396540706489</v>
      </c>
      <c r="AA100" s="398">
        <f t="shared" si="32"/>
        <v>0.47464362981827762</v>
      </c>
      <c r="AB100" s="399">
        <f t="shared" si="33"/>
        <v>0.61463539077701212</v>
      </c>
      <c r="AC100" s="398">
        <v>0.43271870413674185</v>
      </c>
      <c r="AD100" s="398">
        <v>0.4759905745504161</v>
      </c>
      <c r="AE100" s="390"/>
      <c r="AF100" s="390"/>
      <c r="AG100" s="390"/>
      <c r="AH100" s="390"/>
      <c r="AI100" s="390"/>
      <c r="AJ100" s="390"/>
      <c r="AK100" s="390"/>
      <c r="AL100" s="390"/>
      <c r="AM100" s="390"/>
      <c r="AN100" s="390"/>
      <c r="AO100" s="390"/>
      <c r="AP100" s="390"/>
      <c r="AQ100" s="390"/>
      <c r="AR100" s="390"/>
      <c r="AS100" s="390"/>
      <c r="AT100" s="390"/>
      <c r="AU100" s="390"/>
      <c r="AV100" s="390"/>
      <c r="AW100" s="390"/>
      <c r="AX100" s="390"/>
      <c r="AY100" s="390"/>
      <c r="AZ100" s="390"/>
      <c r="BA100" s="390"/>
      <c r="BB100" s="390"/>
      <c r="BC100" s="390"/>
      <c r="BD100" s="390"/>
      <c r="BE100" s="390"/>
      <c r="BF100" s="390"/>
      <c r="BG100" s="390"/>
      <c r="BH100" s="390"/>
      <c r="BI100" s="390"/>
      <c r="BJ100" s="390"/>
      <c r="BK100" s="390"/>
      <c r="BL100" s="390"/>
      <c r="BM100" s="390"/>
      <c r="BN100" s="390"/>
      <c r="BO100" s="390"/>
      <c r="BP100" s="390"/>
      <c r="BQ100" s="390"/>
      <c r="BR100" s="390"/>
      <c r="BS100" s="390"/>
      <c r="BT100" s="390"/>
      <c r="BU100" s="390"/>
      <c r="BV100" s="390"/>
      <c r="BW100" s="390"/>
      <c r="BX100" s="390"/>
      <c r="BY100" s="390"/>
      <c r="BZ100" s="390"/>
      <c r="CA100" s="390"/>
      <c r="CB100" s="390"/>
      <c r="CC100" s="390"/>
      <c r="CD100" s="390"/>
      <c r="CE100" s="390"/>
      <c r="CF100" s="390"/>
      <c r="CG100" s="390"/>
      <c r="CH100" s="390"/>
      <c r="CI100" s="390"/>
      <c r="CJ100" s="390"/>
      <c r="CK100" s="390"/>
      <c r="CL100" s="390"/>
      <c r="CM100" s="390"/>
      <c r="CN100" s="390"/>
      <c r="CO100" s="390"/>
      <c r="CP100" s="390"/>
      <c r="CQ100" s="390"/>
      <c r="CR100" s="390"/>
      <c r="CS100" s="390"/>
      <c r="CT100" s="390"/>
      <c r="CU100" s="390"/>
      <c r="CV100" s="390"/>
      <c r="CW100" s="390"/>
      <c r="CX100" s="390"/>
      <c r="CY100" s="390"/>
      <c r="CZ100" s="390"/>
      <c r="DA100" s="390"/>
      <c r="DB100" s="390"/>
      <c r="DC100" s="390"/>
      <c r="DD100" s="390"/>
      <c r="DE100" s="390"/>
      <c r="DF100" s="390"/>
      <c r="DG100" s="390"/>
      <c r="DH100" s="390"/>
      <c r="DI100" s="390"/>
      <c r="DJ100" s="390"/>
      <c r="DK100" s="390"/>
      <c r="DL100" s="390"/>
      <c r="DM100" s="390"/>
      <c r="DN100" s="390"/>
      <c r="DO100" s="390"/>
      <c r="DP100" s="390"/>
      <c r="DQ100" s="390"/>
      <c r="DR100" s="390"/>
      <c r="DS100" s="390"/>
      <c r="DT100" s="390"/>
      <c r="DU100" s="390"/>
      <c r="DV100" s="390"/>
      <c r="DW100" s="390"/>
      <c r="DX100" s="390"/>
      <c r="DY100" s="390"/>
      <c r="DZ100" s="390"/>
      <c r="EA100" s="390"/>
      <c r="EB100" s="390"/>
      <c r="EC100" s="390"/>
      <c r="ED100" s="390"/>
      <c r="EE100" s="390"/>
      <c r="EF100" s="390"/>
      <c r="EG100" s="390"/>
      <c r="EH100" s="390"/>
      <c r="EI100" s="390"/>
      <c r="EJ100" s="390"/>
      <c r="EK100" s="390"/>
      <c r="EL100" s="390"/>
      <c r="EM100" s="390"/>
      <c r="EN100" s="390"/>
      <c r="EO100" s="390"/>
      <c r="EP100" s="390"/>
      <c r="EQ100" s="390"/>
      <c r="ER100" s="390"/>
      <c r="ES100" s="390"/>
      <c r="ET100" s="390"/>
      <c r="EU100" s="390"/>
      <c r="EV100" s="390"/>
      <c r="EW100" s="390"/>
      <c r="EX100" s="390"/>
      <c r="EY100" s="390"/>
      <c r="EZ100" s="390"/>
      <c r="FA100" s="390"/>
      <c r="FB100" s="390"/>
      <c r="FC100" s="390"/>
      <c r="FD100" s="390"/>
      <c r="FE100" s="390"/>
      <c r="FF100" s="390"/>
      <c r="FG100" s="390"/>
      <c r="FH100" s="390"/>
      <c r="FI100" s="390"/>
      <c r="FJ100" s="390"/>
      <c r="FK100" s="390"/>
      <c r="FL100" s="390"/>
      <c r="FM100" s="390"/>
      <c r="FN100" s="390"/>
      <c r="FO100" s="390"/>
      <c r="FP100" s="390"/>
      <c r="FQ100" s="390"/>
      <c r="FR100" s="390"/>
      <c r="FS100" s="390"/>
      <c r="FT100" s="390"/>
      <c r="FU100" s="390"/>
      <c r="FV100" s="390"/>
      <c r="FW100" s="390"/>
      <c r="FX100" s="390"/>
      <c r="FY100" s="390"/>
      <c r="FZ100" s="390"/>
      <c r="GA100" s="390"/>
      <c r="GB100" s="390"/>
      <c r="GC100" s="390"/>
      <c r="GD100" s="390"/>
      <c r="GE100" s="390"/>
      <c r="GF100" s="390"/>
      <c r="GG100" s="390"/>
      <c r="GH100" s="390"/>
      <c r="GI100" s="390"/>
      <c r="GJ100" s="390"/>
      <c r="GK100" s="390"/>
      <c r="GL100" s="390"/>
      <c r="GM100" s="390"/>
      <c r="GN100" s="390"/>
      <c r="GO100" s="390"/>
      <c r="GP100" s="390"/>
      <c r="GQ100" s="390"/>
      <c r="GR100" s="390"/>
      <c r="GS100" s="390"/>
      <c r="GT100" s="390"/>
      <c r="GU100" s="390"/>
      <c r="GV100" s="390"/>
      <c r="GW100" s="390"/>
      <c r="GX100" s="390"/>
      <c r="GY100" s="390"/>
      <c r="GZ100" s="390"/>
      <c r="HA100" s="390"/>
      <c r="HB100" s="390"/>
      <c r="HC100" s="390"/>
      <c r="HD100" s="390"/>
      <c r="HE100" s="390"/>
      <c r="HF100" s="390"/>
      <c r="HG100" s="390"/>
      <c r="HH100" s="390"/>
      <c r="HI100" s="390"/>
      <c r="HJ100" s="390"/>
      <c r="HK100" s="390"/>
      <c r="HL100" s="390"/>
      <c r="HM100" s="390"/>
      <c r="HN100" s="390"/>
      <c r="HO100" s="390"/>
      <c r="HP100" s="390"/>
      <c r="HQ100" s="390"/>
      <c r="HR100" s="390"/>
      <c r="HS100" s="390"/>
      <c r="HT100" s="390"/>
      <c r="HU100" s="390"/>
      <c r="HV100" s="390"/>
      <c r="HW100" s="390"/>
      <c r="HX100" s="390"/>
      <c r="HY100" s="390"/>
      <c r="HZ100" s="390"/>
      <c r="IA100" s="390"/>
      <c r="IB100" s="390"/>
      <c r="IC100" s="390"/>
      <c r="ID100" s="390"/>
      <c r="IE100" s="390"/>
      <c r="IF100" s="390"/>
      <c r="IG100" s="390"/>
      <c r="IH100" s="390"/>
      <c r="II100" s="390"/>
      <c r="IJ100" s="390"/>
      <c r="IK100" s="390"/>
      <c r="IL100" s="390"/>
      <c r="IM100" s="390"/>
      <c r="IN100" s="390"/>
      <c r="IO100" s="390"/>
      <c r="IP100" s="390"/>
      <c r="IQ100" s="390"/>
      <c r="IR100" s="390"/>
      <c r="IS100" s="390"/>
      <c r="IT100" s="390"/>
      <c r="IU100" s="390"/>
      <c r="IV100" s="390"/>
      <c r="IW100" s="390"/>
      <c r="IX100" s="390"/>
      <c r="IY100" s="390"/>
      <c r="IZ100" s="390"/>
      <c r="JA100" s="390"/>
      <c r="JB100" s="390"/>
      <c r="JC100" s="390"/>
      <c r="JD100" s="390"/>
      <c r="JE100" s="390"/>
      <c r="JF100" s="390"/>
      <c r="JG100" s="390"/>
      <c r="JH100" s="390"/>
      <c r="JI100" s="390"/>
      <c r="JJ100" s="390"/>
      <c r="JK100" s="390"/>
      <c r="JL100" s="390"/>
      <c r="JM100" s="390"/>
      <c r="JN100" s="390"/>
      <c r="JO100" s="390"/>
      <c r="JP100" s="390"/>
      <c r="JQ100" s="390"/>
      <c r="JR100" s="390"/>
      <c r="JS100" s="390"/>
      <c r="JT100" s="390"/>
      <c r="JU100" s="390"/>
      <c r="JV100" s="390"/>
      <c r="JW100" s="390"/>
      <c r="JX100" s="390"/>
      <c r="JY100" s="390"/>
      <c r="JZ100" s="390"/>
      <c r="KA100" s="390"/>
      <c r="KB100" s="390"/>
      <c r="KC100" s="390"/>
      <c r="KD100" s="390"/>
      <c r="KE100" s="390"/>
      <c r="KF100" s="390"/>
      <c r="KG100" s="390"/>
      <c r="KH100" s="390"/>
      <c r="KI100" s="390"/>
      <c r="KJ100" s="390"/>
      <c r="KK100" s="390"/>
      <c r="KL100" s="390"/>
      <c r="KM100" s="390"/>
      <c r="KN100" s="390"/>
      <c r="KO100" s="390"/>
      <c r="KP100" s="390"/>
      <c r="KQ100" s="390"/>
      <c r="KR100" s="390"/>
      <c r="KS100" s="390"/>
      <c r="KT100" s="390"/>
      <c r="KU100" s="390"/>
      <c r="KV100" s="390"/>
      <c r="KW100" s="390"/>
      <c r="KX100" s="390"/>
      <c r="KY100" s="390"/>
      <c r="KZ100" s="390"/>
      <c r="LA100" s="390"/>
      <c r="LB100" s="390"/>
      <c r="LC100" s="390"/>
      <c r="LD100" s="390"/>
      <c r="LE100" s="390"/>
      <c r="LF100" s="390"/>
      <c r="LG100" s="390"/>
      <c r="LH100" s="390"/>
      <c r="LI100" s="390"/>
      <c r="LJ100" s="390"/>
      <c r="LK100" s="390"/>
      <c r="LL100" s="390"/>
      <c r="LM100" s="390"/>
      <c r="LN100" s="390"/>
      <c r="LO100" s="390"/>
      <c r="LP100" s="390"/>
      <c r="LQ100" s="390"/>
      <c r="LR100" s="390"/>
      <c r="LS100" s="390"/>
      <c r="LT100" s="390"/>
      <c r="LU100" s="390"/>
      <c r="LV100" s="390"/>
      <c r="LW100" s="390"/>
      <c r="LX100" s="390"/>
      <c r="LY100" s="390"/>
      <c r="LZ100" s="390"/>
      <c r="MA100" s="390"/>
      <c r="MB100" s="390"/>
      <c r="MC100" s="390"/>
      <c r="MD100" s="390"/>
      <c r="ME100" s="390"/>
      <c r="MF100" s="390"/>
      <c r="MG100" s="390"/>
      <c r="MH100" s="390"/>
      <c r="MI100" s="390"/>
      <c r="MJ100" s="390"/>
      <c r="MK100" s="390"/>
      <c r="ML100" s="390"/>
      <c r="MM100" s="390"/>
      <c r="MN100" s="390"/>
      <c r="MO100" s="390"/>
      <c r="MP100" s="390"/>
      <c r="MQ100" s="390"/>
      <c r="MR100" s="390"/>
      <c r="MS100" s="390"/>
      <c r="MT100" s="390"/>
      <c r="MU100" s="390"/>
      <c r="MV100" s="390"/>
      <c r="MW100" s="390"/>
      <c r="MX100" s="390"/>
      <c r="MY100" s="390"/>
      <c r="MZ100" s="390"/>
      <c r="NA100" s="390"/>
      <c r="NB100" s="390"/>
      <c r="NC100" s="390"/>
      <c r="ND100" s="390"/>
      <c r="NE100" s="390"/>
      <c r="NF100" s="390"/>
      <c r="NG100" s="390"/>
      <c r="NH100" s="390"/>
      <c r="NI100" s="390"/>
      <c r="NJ100" s="390"/>
      <c r="NK100" s="390"/>
      <c r="NL100" s="390"/>
      <c r="NM100" s="390"/>
      <c r="NN100" s="390"/>
      <c r="NO100" s="390"/>
      <c r="NP100" s="390"/>
      <c r="NQ100" s="390"/>
      <c r="NR100" s="390"/>
      <c r="NS100" s="390"/>
      <c r="NT100" s="390"/>
      <c r="NU100" s="390"/>
      <c r="NV100" s="390"/>
      <c r="NW100" s="390"/>
      <c r="NX100" s="390"/>
      <c r="NY100" s="390"/>
      <c r="NZ100" s="390"/>
      <c r="OA100" s="390"/>
      <c r="OB100" s="390"/>
      <c r="OC100" s="390"/>
      <c r="OD100" s="390"/>
      <c r="OE100" s="390"/>
      <c r="OF100" s="390"/>
      <c r="OG100" s="390"/>
      <c r="OH100" s="390"/>
      <c r="OI100" s="390"/>
      <c r="OJ100" s="390"/>
      <c r="OK100" s="390"/>
      <c r="OL100" s="390"/>
      <c r="OM100" s="390"/>
      <c r="ON100" s="390"/>
      <c r="OO100" s="390"/>
      <c r="OP100" s="390"/>
      <c r="OQ100" s="390"/>
      <c r="OR100" s="390"/>
      <c r="OS100" s="390"/>
      <c r="OT100" s="390"/>
      <c r="OU100" s="390"/>
      <c r="OV100" s="390"/>
      <c r="OW100" s="390"/>
      <c r="OX100" s="390"/>
      <c r="OY100" s="390"/>
      <c r="OZ100" s="390"/>
      <c r="PA100" s="390"/>
      <c r="PB100" s="390"/>
      <c r="PC100" s="390"/>
      <c r="PD100" s="390"/>
      <c r="PE100" s="390"/>
      <c r="PF100" s="390"/>
      <c r="PG100" s="390"/>
      <c r="PH100" s="390"/>
      <c r="PI100" s="390"/>
      <c r="PJ100" s="390"/>
      <c r="PK100" s="390"/>
      <c r="PL100" s="390"/>
      <c r="PM100" s="390"/>
      <c r="PN100" s="390"/>
      <c r="PO100" s="390"/>
      <c r="PP100" s="390"/>
      <c r="PQ100" s="390"/>
      <c r="PR100" s="390"/>
      <c r="PS100" s="390"/>
      <c r="PT100" s="390"/>
      <c r="PU100" s="390"/>
      <c r="PV100" s="390"/>
      <c r="PW100" s="390"/>
      <c r="PX100" s="390"/>
      <c r="PY100" s="390"/>
      <c r="PZ100" s="390"/>
      <c r="QA100" s="390"/>
      <c r="QB100" s="390"/>
      <c r="QC100" s="390"/>
      <c r="QD100" s="390"/>
      <c r="QE100" s="390"/>
      <c r="QF100" s="390"/>
      <c r="QG100" s="390"/>
      <c r="QH100" s="390"/>
      <c r="QI100" s="390"/>
      <c r="QJ100" s="390"/>
      <c r="QK100" s="390"/>
      <c r="QL100" s="390"/>
      <c r="QM100" s="390"/>
      <c r="QN100" s="390"/>
      <c r="QO100" s="390"/>
      <c r="QP100" s="390"/>
      <c r="QQ100" s="390"/>
      <c r="QR100" s="390"/>
      <c r="QS100" s="390"/>
      <c r="QT100" s="390"/>
      <c r="QU100" s="390"/>
      <c r="QV100" s="390"/>
      <c r="QW100" s="390"/>
      <c r="QX100" s="390"/>
      <c r="QY100" s="390"/>
      <c r="QZ100" s="390"/>
      <c r="RA100" s="390"/>
      <c r="RB100" s="390"/>
      <c r="RC100" s="390"/>
      <c r="RD100" s="390"/>
      <c r="RE100" s="390"/>
      <c r="RF100" s="390"/>
      <c r="RG100" s="390"/>
      <c r="RH100" s="390"/>
      <c r="RI100" s="390"/>
      <c r="RJ100" s="390"/>
      <c r="RK100" s="390"/>
      <c r="RL100" s="390"/>
      <c r="RM100" s="390"/>
      <c r="RN100" s="390"/>
      <c r="RO100" s="390"/>
      <c r="RP100" s="390"/>
      <c r="RQ100" s="390"/>
      <c r="RR100" s="390"/>
      <c r="RS100" s="390"/>
      <c r="RT100" s="390"/>
      <c r="RU100" s="390"/>
      <c r="RV100" s="390"/>
      <c r="RW100" s="390"/>
      <c r="RX100" s="390"/>
      <c r="RY100" s="390"/>
      <c r="RZ100" s="390"/>
      <c r="SA100" s="390"/>
      <c r="SB100" s="390"/>
      <c r="SC100" s="390"/>
      <c r="SD100" s="390"/>
      <c r="SE100" s="390"/>
      <c r="SF100" s="390"/>
      <c r="SG100" s="390"/>
      <c r="SH100" s="390"/>
      <c r="SI100" s="390"/>
      <c r="SJ100" s="390"/>
      <c r="SK100" s="390"/>
      <c r="SL100" s="390"/>
      <c r="SM100" s="390"/>
      <c r="SN100" s="390"/>
      <c r="SO100" s="390"/>
      <c r="SP100" s="390"/>
      <c r="SQ100" s="390"/>
      <c r="SR100" s="390"/>
      <c r="SS100" s="390"/>
      <c r="ST100" s="390"/>
      <c r="SU100" s="390"/>
      <c r="SV100" s="390"/>
      <c r="SW100" s="390"/>
      <c r="SX100" s="390"/>
      <c r="SY100" s="390"/>
      <c r="SZ100" s="390"/>
      <c r="TA100" s="390"/>
      <c r="TB100" s="390"/>
      <c r="TC100" s="390"/>
      <c r="TD100" s="390"/>
      <c r="TE100" s="390"/>
      <c r="TF100" s="390"/>
      <c r="TG100" s="390"/>
      <c r="TH100" s="390"/>
      <c r="TI100" s="390"/>
      <c r="TJ100" s="390"/>
      <c r="TK100" s="390"/>
      <c r="TL100" s="390"/>
      <c r="TM100" s="390"/>
      <c r="TN100" s="390"/>
      <c r="TO100" s="390"/>
      <c r="TP100" s="390"/>
      <c r="TQ100" s="390"/>
      <c r="TR100" s="390"/>
      <c r="TS100" s="390"/>
      <c r="TT100" s="390"/>
      <c r="TU100" s="390"/>
      <c r="TV100" s="390"/>
      <c r="TW100" s="390"/>
      <c r="TX100" s="390"/>
      <c r="TY100" s="390"/>
      <c r="TZ100" s="390"/>
      <c r="UA100" s="390"/>
      <c r="UB100" s="390"/>
      <c r="UC100" s="390"/>
      <c r="UD100" s="390"/>
      <c r="UE100" s="390"/>
      <c r="UF100" s="390"/>
      <c r="UG100" s="390"/>
      <c r="UH100" s="390"/>
      <c r="UI100" s="390"/>
      <c r="UJ100" s="390"/>
      <c r="UK100" s="390"/>
      <c r="UL100" s="390"/>
      <c r="UM100" s="390"/>
      <c r="UN100" s="390"/>
      <c r="UO100" s="390"/>
      <c r="UP100" s="390"/>
      <c r="UQ100" s="390"/>
      <c r="UR100" s="390"/>
      <c r="US100" s="390"/>
      <c r="UT100" s="390"/>
      <c r="UU100" s="390"/>
      <c r="UV100" s="390"/>
      <c r="UW100" s="390"/>
      <c r="UX100" s="390"/>
      <c r="UY100" s="390"/>
      <c r="UZ100" s="390"/>
      <c r="VA100" s="390"/>
      <c r="VB100" s="390"/>
      <c r="VC100" s="390"/>
      <c r="VD100" s="390"/>
      <c r="VE100" s="390"/>
      <c r="VF100" s="390"/>
      <c r="VG100" s="390"/>
      <c r="VH100" s="390"/>
      <c r="VI100" s="390"/>
      <c r="VJ100" s="390"/>
      <c r="VK100" s="390"/>
      <c r="VL100" s="390"/>
      <c r="VM100" s="390"/>
      <c r="VN100" s="390"/>
      <c r="VO100" s="390"/>
      <c r="VP100" s="390"/>
      <c r="VQ100" s="390"/>
      <c r="VR100" s="390"/>
      <c r="VS100" s="390"/>
      <c r="VT100" s="390"/>
      <c r="VU100" s="390"/>
      <c r="VV100" s="390"/>
      <c r="VW100" s="390"/>
      <c r="VX100" s="390"/>
      <c r="VY100" s="390"/>
      <c r="VZ100" s="390"/>
      <c r="WA100" s="390"/>
      <c r="WB100" s="390"/>
      <c r="WC100" s="390"/>
      <c r="WD100" s="390"/>
      <c r="WE100" s="390"/>
      <c r="WF100" s="390"/>
      <c r="WG100" s="390"/>
      <c r="WH100" s="390"/>
      <c r="WI100" s="390"/>
      <c r="WJ100" s="390"/>
      <c r="WK100" s="390"/>
      <c r="WL100" s="390"/>
      <c r="WM100" s="390"/>
      <c r="WN100" s="390"/>
      <c r="WO100" s="390"/>
      <c r="WP100" s="390"/>
      <c r="WQ100" s="390"/>
      <c r="WR100" s="390"/>
      <c r="WS100" s="390"/>
      <c r="WT100" s="390"/>
      <c r="WU100" s="390"/>
      <c r="WV100" s="390"/>
      <c r="WW100" s="390"/>
      <c r="WX100" s="390"/>
      <c r="WY100" s="390"/>
      <c r="WZ100" s="390"/>
      <c r="XA100" s="390"/>
      <c r="XB100" s="390"/>
      <c r="XC100" s="390"/>
      <c r="XD100" s="390"/>
      <c r="XE100" s="390"/>
      <c r="XF100" s="390"/>
      <c r="XG100" s="581"/>
    </row>
    <row r="101" spans="1:631" s="583" customFormat="1">
      <c r="A101" s="581"/>
      <c r="B101" s="526"/>
      <c r="C101" s="825" t="s">
        <v>517</v>
      </c>
      <c r="D101" s="824">
        <v>15</v>
      </c>
      <c r="E101" s="329">
        <f>(L101/$L$103)*D101</f>
        <v>2.3109783150315854E-3</v>
      </c>
      <c r="F101" s="825" t="s">
        <v>477</v>
      </c>
      <c r="G101" s="668">
        <v>20</v>
      </c>
      <c r="H101" s="826">
        <v>24.56</v>
      </c>
      <c r="I101" s="827">
        <v>40</v>
      </c>
      <c r="J101" s="827">
        <v>40</v>
      </c>
      <c r="K101" s="393">
        <f t="shared" si="24"/>
        <v>0</v>
      </c>
      <c r="L101" s="394">
        <f t="shared" si="20"/>
        <v>491.2</v>
      </c>
      <c r="M101" s="853">
        <v>102.8383016765092</v>
      </c>
      <c r="N101" s="393">
        <v>160</v>
      </c>
      <c r="O101" s="395">
        <f t="shared" si="25"/>
        <v>960</v>
      </c>
      <c r="P101" s="395">
        <f t="shared" si="21"/>
        <v>0</v>
      </c>
      <c r="Q101" s="395">
        <f t="shared" si="26"/>
        <v>800</v>
      </c>
      <c r="R101" s="395"/>
      <c r="S101" s="396">
        <f t="shared" si="27"/>
        <v>1062.8383016765092</v>
      </c>
      <c r="T101" s="395">
        <f t="shared" si="28"/>
        <v>902.83830167650922</v>
      </c>
      <c r="U101" s="827">
        <v>0</v>
      </c>
      <c r="V101" s="396">
        <f t="shared" si="29"/>
        <v>985.93534478340371</v>
      </c>
      <c r="W101" s="395">
        <f t="shared" si="30"/>
        <v>837.51233921754101</v>
      </c>
      <c r="X101" s="395">
        <f t="shared" si="31"/>
        <v>0</v>
      </c>
      <c r="Y101" s="397">
        <f t="shared" si="22"/>
        <v>0.87864801129201986</v>
      </c>
      <c r="Z101" s="396">
        <f t="shared" si="23"/>
        <v>431.59190314664016</v>
      </c>
      <c r="AA101" s="398">
        <f t="shared" si="32"/>
        <v>0.43774868750795715</v>
      </c>
      <c r="AB101" s="399">
        <f t="shared" si="33"/>
        <v>0.5668586255157122</v>
      </c>
      <c r="AC101" s="398">
        <v>0.39908266517455426</v>
      </c>
      <c r="AD101" s="398">
        <v>0.4389909316920097</v>
      </c>
      <c r="AE101" s="390"/>
      <c r="AF101" s="390"/>
      <c r="AG101" s="390"/>
      <c r="AH101" s="390"/>
      <c r="AI101" s="390"/>
      <c r="AJ101" s="390"/>
      <c r="AK101" s="390"/>
      <c r="AL101" s="390"/>
      <c r="AM101" s="390"/>
      <c r="AN101" s="390"/>
      <c r="AO101" s="390"/>
      <c r="AP101" s="390"/>
      <c r="AQ101" s="390"/>
      <c r="AR101" s="390"/>
      <c r="AS101" s="390"/>
      <c r="AT101" s="390"/>
      <c r="AU101" s="390"/>
      <c r="AV101" s="390"/>
      <c r="AW101" s="390"/>
      <c r="AX101" s="390"/>
      <c r="AY101" s="390"/>
      <c r="AZ101" s="390"/>
      <c r="BA101" s="390"/>
      <c r="BB101" s="390"/>
      <c r="BC101" s="390"/>
      <c r="BD101" s="390"/>
      <c r="BE101" s="390"/>
      <c r="BF101" s="390"/>
      <c r="BG101" s="390"/>
      <c r="BH101" s="390"/>
      <c r="BI101" s="390"/>
      <c r="BJ101" s="390"/>
      <c r="BK101" s="390"/>
      <c r="BL101" s="390"/>
      <c r="BM101" s="390"/>
      <c r="BN101" s="390"/>
      <c r="BO101" s="390"/>
      <c r="BP101" s="390"/>
      <c r="BQ101" s="390"/>
      <c r="BR101" s="390"/>
      <c r="BS101" s="390"/>
      <c r="BT101" s="390"/>
      <c r="BU101" s="390"/>
      <c r="BV101" s="390"/>
      <c r="BW101" s="390"/>
      <c r="BX101" s="390"/>
      <c r="BY101" s="390"/>
      <c r="BZ101" s="390"/>
      <c r="CA101" s="390"/>
      <c r="CB101" s="390"/>
      <c r="CC101" s="390"/>
      <c r="CD101" s="390"/>
      <c r="CE101" s="390"/>
      <c r="CF101" s="390"/>
      <c r="CG101" s="390"/>
      <c r="CH101" s="390"/>
      <c r="CI101" s="390"/>
      <c r="CJ101" s="390"/>
      <c r="CK101" s="390"/>
      <c r="CL101" s="390"/>
      <c r="CM101" s="390"/>
      <c r="CN101" s="390"/>
      <c r="CO101" s="390"/>
      <c r="CP101" s="390"/>
      <c r="CQ101" s="390"/>
      <c r="CR101" s="390"/>
      <c r="CS101" s="390"/>
      <c r="CT101" s="390"/>
      <c r="CU101" s="390"/>
      <c r="CV101" s="390"/>
      <c r="CW101" s="390"/>
      <c r="CX101" s="390"/>
      <c r="CY101" s="390"/>
      <c r="CZ101" s="390"/>
      <c r="DA101" s="390"/>
      <c r="DB101" s="390"/>
      <c r="DC101" s="390"/>
      <c r="DD101" s="390"/>
      <c r="DE101" s="390"/>
      <c r="DF101" s="390"/>
      <c r="DG101" s="390"/>
      <c r="DH101" s="390"/>
      <c r="DI101" s="390"/>
      <c r="DJ101" s="390"/>
      <c r="DK101" s="390"/>
      <c r="DL101" s="390"/>
      <c r="DM101" s="390"/>
      <c r="DN101" s="390"/>
      <c r="DO101" s="390"/>
      <c r="DP101" s="390"/>
      <c r="DQ101" s="390"/>
      <c r="DR101" s="390"/>
      <c r="DS101" s="390"/>
      <c r="DT101" s="390"/>
      <c r="DU101" s="390"/>
      <c r="DV101" s="390"/>
      <c r="DW101" s="390"/>
      <c r="DX101" s="390"/>
      <c r="DY101" s="390"/>
      <c r="DZ101" s="390"/>
      <c r="EA101" s="390"/>
      <c r="EB101" s="390"/>
      <c r="EC101" s="390"/>
      <c r="ED101" s="390"/>
      <c r="EE101" s="390"/>
      <c r="EF101" s="390"/>
      <c r="EG101" s="390"/>
      <c r="EH101" s="390"/>
      <c r="EI101" s="390"/>
      <c r="EJ101" s="390"/>
      <c r="EK101" s="390"/>
      <c r="EL101" s="390"/>
      <c r="EM101" s="390"/>
      <c r="EN101" s="390"/>
      <c r="EO101" s="390"/>
      <c r="EP101" s="390"/>
      <c r="EQ101" s="390"/>
      <c r="ER101" s="390"/>
      <c r="ES101" s="390"/>
      <c r="ET101" s="390"/>
      <c r="EU101" s="390"/>
      <c r="EV101" s="390"/>
      <c r="EW101" s="390"/>
      <c r="EX101" s="390"/>
      <c r="EY101" s="390"/>
      <c r="EZ101" s="390"/>
      <c r="FA101" s="390"/>
      <c r="FB101" s="390"/>
      <c r="FC101" s="390"/>
      <c r="FD101" s="390"/>
      <c r="FE101" s="390"/>
      <c r="FF101" s="390"/>
      <c r="FG101" s="390"/>
      <c r="FH101" s="390"/>
      <c r="FI101" s="390"/>
      <c r="FJ101" s="390"/>
      <c r="FK101" s="390"/>
      <c r="FL101" s="390"/>
      <c r="FM101" s="390"/>
      <c r="FN101" s="390"/>
      <c r="FO101" s="390"/>
      <c r="FP101" s="390"/>
      <c r="FQ101" s="390"/>
      <c r="FR101" s="390"/>
      <c r="FS101" s="390"/>
      <c r="FT101" s="390"/>
      <c r="FU101" s="390"/>
      <c r="FV101" s="390"/>
      <c r="FW101" s="390"/>
      <c r="FX101" s="390"/>
      <c r="FY101" s="390"/>
      <c r="FZ101" s="390"/>
      <c r="GA101" s="390"/>
      <c r="GB101" s="390"/>
      <c r="GC101" s="390"/>
      <c r="GD101" s="390"/>
      <c r="GE101" s="390"/>
      <c r="GF101" s="390"/>
      <c r="GG101" s="390"/>
      <c r="GH101" s="390"/>
      <c r="GI101" s="390"/>
      <c r="GJ101" s="390"/>
      <c r="GK101" s="390"/>
      <c r="GL101" s="390"/>
      <c r="GM101" s="390"/>
      <c r="GN101" s="390"/>
      <c r="GO101" s="390"/>
      <c r="GP101" s="390"/>
      <c r="GQ101" s="390"/>
      <c r="GR101" s="390"/>
      <c r="GS101" s="390"/>
      <c r="GT101" s="390"/>
      <c r="GU101" s="390"/>
      <c r="GV101" s="390"/>
      <c r="GW101" s="390"/>
      <c r="GX101" s="390"/>
      <c r="GY101" s="390"/>
      <c r="GZ101" s="390"/>
      <c r="HA101" s="390"/>
      <c r="HB101" s="390"/>
      <c r="HC101" s="390"/>
      <c r="HD101" s="390"/>
      <c r="HE101" s="390"/>
      <c r="HF101" s="390"/>
      <c r="HG101" s="390"/>
      <c r="HH101" s="390"/>
      <c r="HI101" s="390"/>
      <c r="HJ101" s="390"/>
      <c r="HK101" s="390"/>
      <c r="HL101" s="390"/>
      <c r="HM101" s="390"/>
      <c r="HN101" s="390"/>
      <c r="HO101" s="390"/>
      <c r="HP101" s="390"/>
      <c r="HQ101" s="390"/>
      <c r="HR101" s="390"/>
      <c r="HS101" s="390"/>
      <c r="HT101" s="390"/>
      <c r="HU101" s="390"/>
      <c r="HV101" s="390"/>
      <c r="HW101" s="390"/>
      <c r="HX101" s="390"/>
      <c r="HY101" s="390"/>
      <c r="HZ101" s="390"/>
      <c r="IA101" s="390"/>
      <c r="IB101" s="390"/>
      <c r="IC101" s="390"/>
      <c r="ID101" s="390"/>
      <c r="IE101" s="390"/>
      <c r="IF101" s="390"/>
      <c r="IG101" s="390"/>
      <c r="IH101" s="390"/>
      <c r="II101" s="390"/>
      <c r="IJ101" s="390"/>
      <c r="IK101" s="390"/>
      <c r="IL101" s="390"/>
      <c r="IM101" s="390"/>
      <c r="IN101" s="390"/>
      <c r="IO101" s="390"/>
      <c r="IP101" s="390"/>
      <c r="IQ101" s="390"/>
      <c r="IR101" s="390"/>
      <c r="IS101" s="390"/>
      <c r="IT101" s="390"/>
      <c r="IU101" s="390"/>
      <c r="IV101" s="390"/>
      <c r="IW101" s="390"/>
      <c r="IX101" s="390"/>
      <c r="IY101" s="390"/>
      <c r="IZ101" s="390"/>
      <c r="JA101" s="390"/>
      <c r="JB101" s="390"/>
      <c r="JC101" s="390"/>
      <c r="JD101" s="390"/>
      <c r="JE101" s="390"/>
      <c r="JF101" s="390"/>
      <c r="JG101" s="390"/>
      <c r="JH101" s="390"/>
      <c r="JI101" s="390"/>
      <c r="JJ101" s="390"/>
      <c r="JK101" s="390"/>
      <c r="JL101" s="390"/>
      <c r="JM101" s="390"/>
      <c r="JN101" s="390"/>
      <c r="JO101" s="390"/>
      <c r="JP101" s="390"/>
      <c r="JQ101" s="390"/>
      <c r="JR101" s="390"/>
      <c r="JS101" s="390"/>
      <c r="JT101" s="390"/>
      <c r="JU101" s="390"/>
      <c r="JV101" s="390"/>
      <c r="JW101" s="390"/>
      <c r="JX101" s="390"/>
      <c r="JY101" s="390"/>
      <c r="JZ101" s="390"/>
      <c r="KA101" s="390"/>
      <c r="KB101" s="390"/>
      <c r="KC101" s="390"/>
      <c r="KD101" s="390"/>
      <c r="KE101" s="390"/>
      <c r="KF101" s="390"/>
      <c r="KG101" s="390"/>
      <c r="KH101" s="390"/>
      <c r="KI101" s="390"/>
      <c r="KJ101" s="390"/>
      <c r="KK101" s="390"/>
      <c r="KL101" s="390"/>
      <c r="KM101" s="390"/>
      <c r="KN101" s="390"/>
      <c r="KO101" s="390"/>
      <c r="KP101" s="390"/>
      <c r="KQ101" s="390"/>
      <c r="KR101" s="390"/>
      <c r="KS101" s="390"/>
      <c r="KT101" s="390"/>
      <c r="KU101" s="390"/>
      <c r="KV101" s="390"/>
      <c r="KW101" s="390"/>
      <c r="KX101" s="390"/>
      <c r="KY101" s="390"/>
      <c r="KZ101" s="390"/>
      <c r="LA101" s="390"/>
      <c r="LB101" s="390"/>
      <c r="LC101" s="390"/>
      <c r="LD101" s="390"/>
      <c r="LE101" s="390"/>
      <c r="LF101" s="390"/>
      <c r="LG101" s="390"/>
      <c r="LH101" s="390"/>
      <c r="LI101" s="390"/>
      <c r="LJ101" s="390"/>
      <c r="LK101" s="390"/>
      <c r="LL101" s="390"/>
      <c r="LM101" s="390"/>
      <c r="LN101" s="390"/>
      <c r="LO101" s="390"/>
      <c r="LP101" s="390"/>
      <c r="LQ101" s="390"/>
      <c r="LR101" s="390"/>
      <c r="LS101" s="390"/>
      <c r="LT101" s="390"/>
      <c r="LU101" s="390"/>
      <c r="LV101" s="390"/>
      <c r="LW101" s="390"/>
      <c r="LX101" s="390"/>
      <c r="LY101" s="390"/>
      <c r="LZ101" s="390"/>
      <c r="MA101" s="390"/>
      <c r="MB101" s="390"/>
      <c r="MC101" s="390"/>
      <c r="MD101" s="390"/>
      <c r="ME101" s="390"/>
      <c r="MF101" s="390"/>
      <c r="MG101" s="390"/>
      <c r="MH101" s="390"/>
      <c r="MI101" s="390"/>
      <c r="MJ101" s="390"/>
      <c r="MK101" s="390"/>
      <c r="ML101" s="390"/>
      <c r="MM101" s="390"/>
      <c r="MN101" s="390"/>
      <c r="MO101" s="390"/>
      <c r="MP101" s="390"/>
      <c r="MQ101" s="390"/>
      <c r="MR101" s="390"/>
      <c r="MS101" s="390"/>
      <c r="MT101" s="390"/>
      <c r="MU101" s="390"/>
      <c r="MV101" s="390"/>
      <c r="MW101" s="390"/>
      <c r="MX101" s="390"/>
      <c r="MY101" s="390"/>
      <c r="MZ101" s="390"/>
      <c r="NA101" s="390"/>
      <c r="NB101" s="390"/>
      <c r="NC101" s="390"/>
      <c r="ND101" s="390"/>
      <c r="NE101" s="390"/>
      <c r="NF101" s="390"/>
      <c r="NG101" s="390"/>
      <c r="NH101" s="390"/>
      <c r="NI101" s="390"/>
      <c r="NJ101" s="390"/>
      <c r="NK101" s="390"/>
      <c r="NL101" s="390"/>
      <c r="NM101" s="390"/>
      <c r="NN101" s="390"/>
      <c r="NO101" s="390"/>
      <c r="NP101" s="390"/>
      <c r="NQ101" s="390"/>
      <c r="NR101" s="390"/>
      <c r="NS101" s="390"/>
      <c r="NT101" s="390"/>
      <c r="NU101" s="390"/>
      <c r="NV101" s="390"/>
      <c r="NW101" s="390"/>
      <c r="NX101" s="390"/>
      <c r="NY101" s="390"/>
      <c r="NZ101" s="390"/>
      <c r="OA101" s="390"/>
      <c r="OB101" s="390"/>
      <c r="OC101" s="390"/>
      <c r="OD101" s="390"/>
      <c r="OE101" s="390"/>
      <c r="OF101" s="390"/>
      <c r="OG101" s="390"/>
      <c r="OH101" s="390"/>
      <c r="OI101" s="390"/>
      <c r="OJ101" s="390"/>
      <c r="OK101" s="390"/>
      <c r="OL101" s="390"/>
      <c r="OM101" s="390"/>
      <c r="ON101" s="390"/>
      <c r="OO101" s="390"/>
      <c r="OP101" s="390"/>
      <c r="OQ101" s="390"/>
      <c r="OR101" s="390"/>
      <c r="OS101" s="390"/>
      <c r="OT101" s="390"/>
      <c r="OU101" s="390"/>
      <c r="OV101" s="390"/>
      <c r="OW101" s="390"/>
      <c r="OX101" s="390"/>
      <c r="OY101" s="390"/>
      <c r="OZ101" s="390"/>
      <c r="PA101" s="390"/>
      <c r="PB101" s="390"/>
      <c r="PC101" s="390"/>
      <c r="PD101" s="390"/>
      <c r="PE101" s="390"/>
      <c r="PF101" s="390"/>
      <c r="PG101" s="390"/>
      <c r="PH101" s="390"/>
      <c r="PI101" s="390"/>
      <c r="PJ101" s="390"/>
      <c r="PK101" s="390"/>
      <c r="PL101" s="390"/>
      <c r="PM101" s="390"/>
      <c r="PN101" s="390"/>
      <c r="PO101" s="390"/>
      <c r="PP101" s="390"/>
      <c r="PQ101" s="390"/>
      <c r="PR101" s="390"/>
      <c r="PS101" s="390"/>
      <c r="PT101" s="390"/>
      <c r="PU101" s="390"/>
      <c r="PV101" s="390"/>
      <c r="PW101" s="390"/>
      <c r="PX101" s="390"/>
      <c r="PY101" s="390"/>
      <c r="PZ101" s="390"/>
      <c r="QA101" s="390"/>
      <c r="QB101" s="390"/>
      <c r="QC101" s="390"/>
      <c r="QD101" s="390"/>
      <c r="QE101" s="390"/>
      <c r="QF101" s="390"/>
      <c r="QG101" s="390"/>
      <c r="QH101" s="390"/>
      <c r="QI101" s="390"/>
      <c r="QJ101" s="390"/>
      <c r="QK101" s="390"/>
      <c r="QL101" s="390"/>
      <c r="QM101" s="390"/>
      <c r="QN101" s="390"/>
      <c r="QO101" s="390"/>
      <c r="QP101" s="390"/>
      <c r="QQ101" s="390"/>
      <c r="QR101" s="390"/>
      <c r="QS101" s="390"/>
      <c r="QT101" s="390"/>
      <c r="QU101" s="390"/>
      <c r="QV101" s="390"/>
      <c r="QW101" s="390"/>
      <c r="QX101" s="390"/>
      <c r="QY101" s="390"/>
      <c r="QZ101" s="390"/>
      <c r="RA101" s="390"/>
      <c r="RB101" s="390"/>
      <c r="RC101" s="390"/>
      <c r="RD101" s="390"/>
      <c r="RE101" s="390"/>
      <c r="RF101" s="390"/>
      <c r="RG101" s="390"/>
      <c r="RH101" s="390"/>
      <c r="RI101" s="390"/>
      <c r="RJ101" s="390"/>
      <c r="RK101" s="390"/>
      <c r="RL101" s="390"/>
      <c r="RM101" s="390"/>
      <c r="RN101" s="390"/>
      <c r="RO101" s="390"/>
      <c r="RP101" s="390"/>
      <c r="RQ101" s="390"/>
      <c r="RR101" s="390"/>
      <c r="RS101" s="390"/>
      <c r="RT101" s="390"/>
      <c r="RU101" s="390"/>
      <c r="RV101" s="390"/>
      <c r="RW101" s="390"/>
      <c r="RX101" s="390"/>
      <c r="RY101" s="390"/>
      <c r="RZ101" s="390"/>
      <c r="SA101" s="390"/>
      <c r="SB101" s="390"/>
      <c r="SC101" s="390"/>
      <c r="SD101" s="390"/>
      <c r="SE101" s="390"/>
      <c r="SF101" s="390"/>
      <c r="SG101" s="390"/>
      <c r="SH101" s="390"/>
      <c r="SI101" s="390"/>
      <c r="SJ101" s="390"/>
      <c r="SK101" s="390"/>
      <c r="SL101" s="390"/>
      <c r="SM101" s="390"/>
      <c r="SN101" s="390"/>
      <c r="SO101" s="390"/>
      <c r="SP101" s="390"/>
      <c r="SQ101" s="390"/>
      <c r="SR101" s="390"/>
      <c r="SS101" s="390"/>
      <c r="ST101" s="390"/>
      <c r="SU101" s="390"/>
      <c r="SV101" s="390"/>
      <c r="SW101" s="390"/>
      <c r="SX101" s="390"/>
      <c r="SY101" s="390"/>
      <c r="SZ101" s="390"/>
      <c r="TA101" s="390"/>
      <c r="TB101" s="390"/>
      <c r="TC101" s="390"/>
      <c r="TD101" s="390"/>
      <c r="TE101" s="390"/>
      <c r="TF101" s="390"/>
      <c r="TG101" s="390"/>
      <c r="TH101" s="390"/>
      <c r="TI101" s="390"/>
      <c r="TJ101" s="390"/>
      <c r="TK101" s="390"/>
      <c r="TL101" s="390"/>
      <c r="TM101" s="390"/>
      <c r="TN101" s="390"/>
      <c r="TO101" s="390"/>
      <c r="TP101" s="390"/>
      <c r="TQ101" s="390"/>
      <c r="TR101" s="390"/>
      <c r="TS101" s="390"/>
      <c r="TT101" s="390"/>
      <c r="TU101" s="390"/>
      <c r="TV101" s="390"/>
      <c r="TW101" s="390"/>
      <c r="TX101" s="390"/>
      <c r="TY101" s="390"/>
      <c r="TZ101" s="390"/>
      <c r="UA101" s="390"/>
      <c r="UB101" s="390"/>
      <c r="UC101" s="390"/>
      <c r="UD101" s="390"/>
      <c r="UE101" s="390"/>
      <c r="UF101" s="390"/>
      <c r="UG101" s="390"/>
      <c r="UH101" s="390"/>
      <c r="UI101" s="390"/>
      <c r="UJ101" s="390"/>
      <c r="UK101" s="390"/>
      <c r="UL101" s="390"/>
      <c r="UM101" s="390"/>
      <c r="UN101" s="390"/>
      <c r="UO101" s="390"/>
      <c r="UP101" s="390"/>
      <c r="UQ101" s="390"/>
      <c r="UR101" s="390"/>
      <c r="US101" s="390"/>
      <c r="UT101" s="390"/>
      <c r="UU101" s="390"/>
      <c r="UV101" s="390"/>
      <c r="UW101" s="390"/>
      <c r="UX101" s="390"/>
      <c r="UY101" s="390"/>
      <c r="UZ101" s="390"/>
      <c r="VA101" s="390"/>
      <c r="VB101" s="390"/>
      <c r="VC101" s="390"/>
      <c r="VD101" s="390"/>
      <c r="VE101" s="390"/>
      <c r="VF101" s="390"/>
      <c r="VG101" s="390"/>
      <c r="VH101" s="390"/>
      <c r="VI101" s="390"/>
      <c r="VJ101" s="390"/>
      <c r="VK101" s="390"/>
      <c r="VL101" s="390"/>
      <c r="VM101" s="390"/>
      <c r="VN101" s="390"/>
      <c r="VO101" s="390"/>
      <c r="VP101" s="390"/>
      <c r="VQ101" s="390"/>
      <c r="VR101" s="390"/>
      <c r="VS101" s="390"/>
      <c r="VT101" s="390"/>
      <c r="VU101" s="390"/>
      <c r="VV101" s="390"/>
      <c r="VW101" s="390"/>
      <c r="VX101" s="390"/>
      <c r="VY101" s="390"/>
      <c r="VZ101" s="390"/>
      <c r="WA101" s="390"/>
      <c r="WB101" s="390"/>
      <c r="WC101" s="390"/>
      <c r="WD101" s="390"/>
      <c r="WE101" s="390"/>
      <c r="WF101" s="390"/>
      <c r="WG101" s="390"/>
      <c r="WH101" s="390"/>
      <c r="WI101" s="390"/>
      <c r="WJ101" s="390"/>
      <c r="WK101" s="390"/>
      <c r="WL101" s="390"/>
      <c r="WM101" s="390"/>
      <c r="WN101" s="390"/>
      <c r="WO101" s="390"/>
      <c r="WP101" s="390"/>
      <c r="WQ101" s="390"/>
      <c r="WR101" s="390"/>
      <c r="WS101" s="390"/>
      <c r="WT101" s="390"/>
      <c r="WU101" s="390"/>
      <c r="WV101" s="390"/>
      <c r="WW101" s="390"/>
      <c r="WX101" s="390"/>
      <c r="WY101" s="390"/>
      <c r="WZ101" s="390"/>
      <c r="XA101" s="390"/>
      <c r="XB101" s="390"/>
      <c r="XC101" s="390"/>
      <c r="XD101" s="390"/>
      <c r="XE101" s="390"/>
      <c r="XF101" s="390"/>
      <c r="XG101" s="581"/>
    </row>
    <row r="102" spans="1:631" s="583" customFormat="1" ht="13.5" thickBot="1">
      <c r="A102" s="581"/>
      <c r="B102" s="526"/>
      <c r="C102" s="825" t="s">
        <v>518</v>
      </c>
      <c r="D102" s="824">
        <v>15</v>
      </c>
      <c r="E102" s="329">
        <f>(L102/$L$103)*D102</f>
        <v>1.3836700375626817E-3</v>
      </c>
      <c r="F102" s="825" t="s">
        <v>477</v>
      </c>
      <c r="G102" s="668">
        <v>10</v>
      </c>
      <c r="H102" s="826">
        <v>29.41</v>
      </c>
      <c r="I102" s="827">
        <v>40</v>
      </c>
      <c r="J102" s="827">
        <v>40</v>
      </c>
      <c r="K102" s="393">
        <f t="shared" si="24"/>
        <v>0</v>
      </c>
      <c r="L102" s="394">
        <f t="shared" si="20"/>
        <v>294.10000000000002</v>
      </c>
      <c r="M102" s="853">
        <v>51.419150838254602</v>
      </c>
      <c r="N102" s="393">
        <v>80</v>
      </c>
      <c r="O102" s="395">
        <f t="shared" si="25"/>
        <v>480</v>
      </c>
      <c r="P102" s="395">
        <f t="shared" si="21"/>
        <v>0</v>
      </c>
      <c r="Q102" s="395">
        <f t="shared" si="26"/>
        <v>400</v>
      </c>
      <c r="R102" s="395"/>
      <c r="S102" s="396">
        <f t="shared" si="27"/>
        <v>531.41915083825461</v>
      </c>
      <c r="T102" s="395">
        <f t="shared" si="28"/>
        <v>451.41915083825461</v>
      </c>
      <c r="U102" s="827">
        <v>0</v>
      </c>
      <c r="V102" s="396">
        <f t="shared" si="29"/>
        <v>492.96767239170185</v>
      </c>
      <c r="W102" s="395">
        <f t="shared" si="30"/>
        <v>418.75616960877051</v>
      </c>
      <c r="X102" s="395">
        <f t="shared" si="31"/>
        <v>0</v>
      </c>
      <c r="Y102" s="397">
        <f t="shared" si="22"/>
        <v>0.87864801129201986</v>
      </c>
      <c r="Z102" s="396">
        <f t="shared" si="23"/>
        <v>258.41038012098306</v>
      </c>
      <c r="AA102" s="398">
        <f t="shared" si="32"/>
        <v>0.52419335910460185</v>
      </c>
      <c r="AB102" s="399">
        <f t="shared" si="33"/>
        <v>0.67879935571730854</v>
      </c>
      <c r="AC102" s="398">
        <v>0.47789174197001799</v>
      </c>
      <c r="AD102" s="398">
        <v>0.52568091616701984</v>
      </c>
      <c r="AE102" s="390"/>
      <c r="AF102" s="390"/>
      <c r="AG102" s="390"/>
      <c r="AH102" s="390"/>
      <c r="AI102" s="390"/>
      <c r="AJ102" s="390"/>
      <c r="AK102" s="390"/>
      <c r="AL102" s="390"/>
      <c r="AM102" s="390"/>
      <c r="AN102" s="390"/>
      <c r="AO102" s="390"/>
      <c r="AP102" s="390"/>
      <c r="AQ102" s="390"/>
      <c r="AR102" s="390"/>
      <c r="AS102" s="390"/>
      <c r="AT102" s="390"/>
      <c r="AU102" s="390"/>
      <c r="AV102" s="390"/>
      <c r="AW102" s="390"/>
      <c r="AX102" s="390"/>
      <c r="AY102" s="390"/>
      <c r="AZ102" s="390"/>
      <c r="BA102" s="390"/>
      <c r="BB102" s="390"/>
      <c r="BC102" s="390"/>
      <c r="BD102" s="390"/>
      <c r="BE102" s="390"/>
      <c r="BF102" s="390"/>
      <c r="BG102" s="390"/>
      <c r="BH102" s="390"/>
      <c r="BI102" s="390"/>
      <c r="BJ102" s="390"/>
      <c r="BK102" s="390"/>
      <c r="BL102" s="390"/>
      <c r="BM102" s="390"/>
      <c r="BN102" s="390"/>
      <c r="BO102" s="390"/>
      <c r="BP102" s="390"/>
      <c r="BQ102" s="390"/>
      <c r="BR102" s="390"/>
      <c r="BS102" s="390"/>
      <c r="BT102" s="390"/>
      <c r="BU102" s="390"/>
      <c r="BV102" s="390"/>
      <c r="BW102" s="390"/>
      <c r="BX102" s="390"/>
      <c r="BY102" s="390"/>
      <c r="BZ102" s="390"/>
      <c r="CA102" s="390"/>
      <c r="CB102" s="390"/>
      <c r="CC102" s="390"/>
      <c r="CD102" s="390"/>
      <c r="CE102" s="390"/>
      <c r="CF102" s="390"/>
      <c r="CG102" s="390"/>
      <c r="CH102" s="390"/>
      <c r="CI102" s="390"/>
      <c r="CJ102" s="390"/>
      <c r="CK102" s="390"/>
      <c r="CL102" s="390"/>
      <c r="CM102" s="390"/>
      <c r="CN102" s="390"/>
      <c r="CO102" s="390"/>
      <c r="CP102" s="390"/>
      <c r="CQ102" s="390"/>
      <c r="CR102" s="390"/>
      <c r="CS102" s="390"/>
      <c r="CT102" s="390"/>
      <c r="CU102" s="390"/>
      <c r="CV102" s="390"/>
      <c r="CW102" s="390"/>
      <c r="CX102" s="390"/>
      <c r="CY102" s="390"/>
      <c r="CZ102" s="390"/>
      <c r="DA102" s="390"/>
      <c r="DB102" s="390"/>
      <c r="DC102" s="390"/>
      <c r="DD102" s="390"/>
      <c r="DE102" s="390"/>
      <c r="DF102" s="390"/>
      <c r="DG102" s="390"/>
      <c r="DH102" s="390"/>
      <c r="DI102" s="390"/>
      <c r="DJ102" s="390"/>
      <c r="DK102" s="390"/>
      <c r="DL102" s="390"/>
      <c r="DM102" s="390"/>
      <c r="DN102" s="390"/>
      <c r="DO102" s="390"/>
      <c r="DP102" s="390"/>
      <c r="DQ102" s="390"/>
      <c r="DR102" s="390"/>
      <c r="DS102" s="390"/>
      <c r="DT102" s="390"/>
      <c r="DU102" s="390"/>
      <c r="DV102" s="390"/>
      <c r="DW102" s="390"/>
      <c r="DX102" s="390"/>
      <c r="DY102" s="390"/>
      <c r="DZ102" s="390"/>
      <c r="EA102" s="390"/>
      <c r="EB102" s="390"/>
      <c r="EC102" s="390"/>
      <c r="ED102" s="390"/>
      <c r="EE102" s="390"/>
      <c r="EF102" s="390"/>
      <c r="EG102" s="390"/>
      <c r="EH102" s="390"/>
      <c r="EI102" s="390"/>
      <c r="EJ102" s="390"/>
      <c r="EK102" s="390"/>
      <c r="EL102" s="390"/>
      <c r="EM102" s="390"/>
      <c r="EN102" s="390"/>
      <c r="EO102" s="390"/>
      <c r="EP102" s="390"/>
      <c r="EQ102" s="390"/>
      <c r="ER102" s="390"/>
      <c r="ES102" s="390"/>
      <c r="ET102" s="390"/>
      <c r="EU102" s="390"/>
      <c r="EV102" s="390"/>
      <c r="EW102" s="390"/>
      <c r="EX102" s="390"/>
      <c r="EY102" s="390"/>
      <c r="EZ102" s="390"/>
      <c r="FA102" s="390"/>
      <c r="FB102" s="390"/>
      <c r="FC102" s="390"/>
      <c r="FD102" s="390"/>
      <c r="FE102" s="390"/>
      <c r="FF102" s="390"/>
      <c r="FG102" s="390"/>
      <c r="FH102" s="390"/>
      <c r="FI102" s="390"/>
      <c r="FJ102" s="390"/>
      <c r="FK102" s="390"/>
      <c r="FL102" s="390"/>
      <c r="FM102" s="390"/>
      <c r="FN102" s="390"/>
      <c r="FO102" s="390"/>
      <c r="FP102" s="390"/>
      <c r="FQ102" s="390"/>
      <c r="FR102" s="390"/>
      <c r="FS102" s="390"/>
      <c r="FT102" s="390"/>
      <c r="FU102" s="390"/>
      <c r="FV102" s="390"/>
      <c r="FW102" s="390"/>
      <c r="FX102" s="390"/>
      <c r="FY102" s="390"/>
      <c r="FZ102" s="390"/>
      <c r="GA102" s="390"/>
      <c r="GB102" s="390"/>
      <c r="GC102" s="390"/>
      <c r="GD102" s="390"/>
      <c r="GE102" s="390"/>
      <c r="GF102" s="390"/>
      <c r="GG102" s="390"/>
      <c r="GH102" s="390"/>
      <c r="GI102" s="390"/>
      <c r="GJ102" s="390"/>
      <c r="GK102" s="390"/>
      <c r="GL102" s="390"/>
      <c r="GM102" s="390"/>
      <c r="GN102" s="390"/>
      <c r="GO102" s="390"/>
      <c r="GP102" s="390"/>
      <c r="GQ102" s="390"/>
      <c r="GR102" s="390"/>
      <c r="GS102" s="390"/>
      <c r="GT102" s="390"/>
      <c r="GU102" s="390"/>
      <c r="GV102" s="390"/>
      <c r="GW102" s="390"/>
      <c r="GX102" s="390"/>
      <c r="GY102" s="390"/>
      <c r="GZ102" s="390"/>
      <c r="HA102" s="390"/>
      <c r="HB102" s="390"/>
      <c r="HC102" s="390"/>
      <c r="HD102" s="390"/>
      <c r="HE102" s="390"/>
      <c r="HF102" s="390"/>
      <c r="HG102" s="390"/>
      <c r="HH102" s="390"/>
      <c r="HI102" s="390"/>
      <c r="HJ102" s="390"/>
      <c r="HK102" s="390"/>
      <c r="HL102" s="390"/>
      <c r="HM102" s="390"/>
      <c r="HN102" s="390"/>
      <c r="HO102" s="390"/>
      <c r="HP102" s="390"/>
      <c r="HQ102" s="390"/>
      <c r="HR102" s="390"/>
      <c r="HS102" s="390"/>
      <c r="HT102" s="390"/>
      <c r="HU102" s="390"/>
      <c r="HV102" s="390"/>
      <c r="HW102" s="390"/>
      <c r="HX102" s="390"/>
      <c r="HY102" s="390"/>
      <c r="HZ102" s="390"/>
      <c r="IA102" s="390"/>
      <c r="IB102" s="390"/>
      <c r="IC102" s="390"/>
      <c r="ID102" s="390"/>
      <c r="IE102" s="390"/>
      <c r="IF102" s="390"/>
      <c r="IG102" s="390"/>
      <c r="IH102" s="390"/>
      <c r="II102" s="390"/>
      <c r="IJ102" s="390"/>
      <c r="IK102" s="390"/>
      <c r="IL102" s="390"/>
      <c r="IM102" s="390"/>
      <c r="IN102" s="390"/>
      <c r="IO102" s="390"/>
      <c r="IP102" s="390"/>
      <c r="IQ102" s="390"/>
      <c r="IR102" s="390"/>
      <c r="IS102" s="390"/>
      <c r="IT102" s="390"/>
      <c r="IU102" s="390"/>
      <c r="IV102" s="390"/>
      <c r="IW102" s="390"/>
      <c r="IX102" s="390"/>
      <c r="IY102" s="390"/>
      <c r="IZ102" s="390"/>
      <c r="JA102" s="390"/>
      <c r="JB102" s="390"/>
      <c r="JC102" s="390"/>
      <c r="JD102" s="390"/>
      <c r="JE102" s="390"/>
      <c r="JF102" s="390"/>
      <c r="JG102" s="390"/>
      <c r="JH102" s="390"/>
      <c r="JI102" s="390"/>
      <c r="JJ102" s="390"/>
      <c r="JK102" s="390"/>
      <c r="JL102" s="390"/>
      <c r="JM102" s="390"/>
      <c r="JN102" s="390"/>
      <c r="JO102" s="390"/>
      <c r="JP102" s="390"/>
      <c r="JQ102" s="390"/>
      <c r="JR102" s="390"/>
      <c r="JS102" s="390"/>
      <c r="JT102" s="390"/>
      <c r="JU102" s="390"/>
      <c r="JV102" s="390"/>
      <c r="JW102" s="390"/>
      <c r="JX102" s="390"/>
      <c r="JY102" s="390"/>
      <c r="JZ102" s="390"/>
      <c r="KA102" s="390"/>
      <c r="KB102" s="390"/>
      <c r="KC102" s="390"/>
      <c r="KD102" s="390"/>
      <c r="KE102" s="390"/>
      <c r="KF102" s="390"/>
      <c r="KG102" s="390"/>
      <c r="KH102" s="390"/>
      <c r="KI102" s="390"/>
      <c r="KJ102" s="390"/>
      <c r="KK102" s="390"/>
      <c r="KL102" s="390"/>
      <c r="KM102" s="390"/>
      <c r="KN102" s="390"/>
      <c r="KO102" s="390"/>
      <c r="KP102" s="390"/>
      <c r="KQ102" s="390"/>
      <c r="KR102" s="390"/>
      <c r="KS102" s="390"/>
      <c r="KT102" s="390"/>
      <c r="KU102" s="390"/>
      <c r="KV102" s="390"/>
      <c r="KW102" s="390"/>
      <c r="KX102" s="390"/>
      <c r="KY102" s="390"/>
      <c r="KZ102" s="390"/>
      <c r="LA102" s="390"/>
      <c r="LB102" s="390"/>
      <c r="LC102" s="390"/>
      <c r="LD102" s="390"/>
      <c r="LE102" s="390"/>
      <c r="LF102" s="390"/>
      <c r="LG102" s="390"/>
      <c r="LH102" s="390"/>
      <c r="LI102" s="390"/>
      <c r="LJ102" s="390"/>
      <c r="LK102" s="390"/>
      <c r="LL102" s="390"/>
      <c r="LM102" s="390"/>
      <c r="LN102" s="390"/>
      <c r="LO102" s="390"/>
      <c r="LP102" s="390"/>
      <c r="LQ102" s="390"/>
      <c r="LR102" s="390"/>
      <c r="LS102" s="390"/>
      <c r="LT102" s="390"/>
      <c r="LU102" s="390"/>
      <c r="LV102" s="390"/>
      <c r="LW102" s="390"/>
      <c r="LX102" s="390"/>
      <c r="LY102" s="390"/>
      <c r="LZ102" s="390"/>
      <c r="MA102" s="390"/>
      <c r="MB102" s="390"/>
      <c r="MC102" s="390"/>
      <c r="MD102" s="390"/>
      <c r="ME102" s="390"/>
      <c r="MF102" s="390"/>
      <c r="MG102" s="390"/>
      <c r="MH102" s="390"/>
      <c r="MI102" s="390"/>
      <c r="MJ102" s="390"/>
      <c r="MK102" s="390"/>
      <c r="ML102" s="390"/>
      <c r="MM102" s="390"/>
      <c r="MN102" s="390"/>
      <c r="MO102" s="390"/>
      <c r="MP102" s="390"/>
      <c r="MQ102" s="390"/>
      <c r="MR102" s="390"/>
      <c r="MS102" s="390"/>
      <c r="MT102" s="390"/>
      <c r="MU102" s="390"/>
      <c r="MV102" s="390"/>
      <c r="MW102" s="390"/>
      <c r="MX102" s="390"/>
      <c r="MY102" s="390"/>
      <c r="MZ102" s="390"/>
      <c r="NA102" s="390"/>
      <c r="NB102" s="390"/>
      <c r="NC102" s="390"/>
      <c r="ND102" s="390"/>
      <c r="NE102" s="390"/>
      <c r="NF102" s="390"/>
      <c r="NG102" s="390"/>
      <c r="NH102" s="390"/>
      <c r="NI102" s="390"/>
      <c r="NJ102" s="390"/>
      <c r="NK102" s="390"/>
      <c r="NL102" s="390"/>
      <c r="NM102" s="390"/>
      <c r="NN102" s="390"/>
      <c r="NO102" s="390"/>
      <c r="NP102" s="390"/>
      <c r="NQ102" s="390"/>
      <c r="NR102" s="390"/>
      <c r="NS102" s="390"/>
      <c r="NT102" s="390"/>
      <c r="NU102" s="390"/>
      <c r="NV102" s="390"/>
      <c r="NW102" s="390"/>
      <c r="NX102" s="390"/>
      <c r="NY102" s="390"/>
      <c r="NZ102" s="390"/>
      <c r="OA102" s="390"/>
      <c r="OB102" s="390"/>
      <c r="OC102" s="390"/>
      <c r="OD102" s="390"/>
      <c r="OE102" s="390"/>
      <c r="OF102" s="390"/>
      <c r="OG102" s="390"/>
      <c r="OH102" s="390"/>
      <c r="OI102" s="390"/>
      <c r="OJ102" s="390"/>
      <c r="OK102" s="390"/>
      <c r="OL102" s="390"/>
      <c r="OM102" s="390"/>
      <c r="ON102" s="390"/>
      <c r="OO102" s="390"/>
      <c r="OP102" s="390"/>
      <c r="OQ102" s="390"/>
      <c r="OR102" s="390"/>
      <c r="OS102" s="390"/>
      <c r="OT102" s="390"/>
      <c r="OU102" s="390"/>
      <c r="OV102" s="390"/>
      <c r="OW102" s="390"/>
      <c r="OX102" s="390"/>
      <c r="OY102" s="390"/>
      <c r="OZ102" s="390"/>
      <c r="PA102" s="390"/>
      <c r="PB102" s="390"/>
      <c r="PC102" s="390"/>
      <c r="PD102" s="390"/>
      <c r="PE102" s="390"/>
      <c r="PF102" s="390"/>
      <c r="PG102" s="390"/>
      <c r="PH102" s="390"/>
      <c r="PI102" s="390"/>
      <c r="PJ102" s="390"/>
      <c r="PK102" s="390"/>
      <c r="PL102" s="390"/>
      <c r="PM102" s="390"/>
      <c r="PN102" s="390"/>
      <c r="PO102" s="390"/>
      <c r="PP102" s="390"/>
      <c r="PQ102" s="390"/>
      <c r="PR102" s="390"/>
      <c r="PS102" s="390"/>
      <c r="PT102" s="390"/>
      <c r="PU102" s="390"/>
      <c r="PV102" s="390"/>
      <c r="PW102" s="390"/>
      <c r="PX102" s="390"/>
      <c r="PY102" s="390"/>
      <c r="PZ102" s="390"/>
      <c r="QA102" s="390"/>
      <c r="QB102" s="390"/>
      <c r="QC102" s="390"/>
      <c r="QD102" s="390"/>
      <c r="QE102" s="390"/>
      <c r="QF102" s="390"/>
      <c r="QG102" s="390"/>
      <c r="QH102" s="390"/>
      <c r="QI102" s="390"/>
      <c r="QJ102" s="390"/>
      <c r="QK102" s="390"/>
      <c r="QL102" s="390"/>
      <c r="QM102" s="390"/>
      <c r="QN102" s="390"/>
      <c r="QO102" s="390"/>
      <c r="QP102" s="390"/>
      <c r="QQ102" s="390"/>
      <c r="QR102" s="390"/>
      <c r="QS102" s="390"/>
      <c r="QT102" s="390"/>
      <c r="QU102" s="390"/>
      <c r="QV102" s="390"/>
      <c r="QW102" s="390"/>
      <c r="QX102" s="390"/>
      <c r="QY102" s="390"/>
      <c r="QZ102" s="390"/>
      <c r="RA102" s="390"/>
      <c r="RB102" s="390"/>
      <c r="RC102" s="390"/>
      <c r="RD102" s="390"/>
      <c r="RE102" s="390"/>
      <c r="RF102" s="390"/>
      <c r="RG102" s="390"/>
      <c r="RH102" s="390"/>
      <c r="RI102" s="390"/>
      <c r="RJ102" s="390"/>
      <c r="RK102" s="390"/>
      <c r="RL102" s="390"/>
      <c r="RM102" s="390"/>
      <c r="RN102" s="390"/>
      <c r="RO102" s="390"/>
      <c r="RP102" s="390"/>
      <c r="RQ102" s="390"/>
      <c r="RR102" s="390"/>
      <c r="RS102" s="390"/>
      <c r="RT102" s="390"/>
      <c r="RU102" s="390"/>
      <c r="RV102" s="390"/>
      <c r="RW102" s="390"/>
      <c r="RX102" s="390"/>
      <c r="RY102" s="390"/>
      <c r="RZ102" s="390"/>
      <c r="SA102" s="390"/>
      <c r="SB102" s="390"/>
      <c r="SC102" s="390"/>
      <c r="SD102" s="390"/>
      <c r="SE102" s="390"/>
      <c r="SF102" s="390"/>
      <c r="SG102" s="390"/>
      <c r="SH102" s="390"/>
      <c r="SI102" s="390"/>
      <c r="SJ102" s="390"/>
      <c r="SK102" s="390"/>
      <c r="SL102" s="390"/>
      <c r="SM102" s="390"/>
      <c r="SN102" s="390"/>
      <c r="SO102" s="390"/>
      <c r="SP102" s="390"/>
      <c r="SQ102" s="390"/>
      <c r="SR102" s="390"/>
      <c r="SS102" s="390"/>
      <c r="ST102" s="390"/>
      <c r="SU102" s="390"/>
      <c r="SV102" s="390"/>
      <c r="SW102" s="390"/>
      <c r="SX102" s="390"/>
      <c r="SY102" s="390"/>
      <c r="SZ102" s="390"/>
      <c r="TA102" s="390"/>
      <c r="TB102" s="390"/>
      <c r="TC102" s="390"/>
      <c r="TD102" s="390"/>
      <c r="TE102" s="390"/>
      <c r="TF102" s="390"/>
      <c r="TG102" s="390"/>
      <c r="TH102" s="390"/>
      <c r="TI102" s="390"/>
      <c r="TJ102" s="390"/>
      <c r="TK102" s="390"/>
      <c r="TL102" s="390"/>
      <c r="TM102" s="390"/>
      <c r="TN102" s="390"/>
      <c r="TO102" s="390"/>
      <c r="TP102" s="390"/>
      <c r="TQ102" s="390"/>
      <c r="TR102" s="390"/>
      <c r="TS102" s="390"/>
      <c r="TT102" s="390"/>
      <c r="TU102" s="390"/>
      <c r="TV102" s="390"/>
      <c r="TW102" s="390"/>
      <c r="TX102" s="390"/>
      <c r="TY102" s="390"/>
      <c r="TZ102" s="390"/>
      <c r="UA102" s="390"/>
      <c r="UB102" s="390"/>
      <c r="UC102" s="390"/>
      <c r="UD102" s="390"/>
      <c r="UE102" s="390"/>
      <c r="UF102" s="390"/>
      <c r="UG102" s="390"/>
      <c r="UH102" s="390"/>
      <c r="UI102" s="390"/>
      <c r="UJ102" s="390"/>
      <c r="UK102" s="390"/>
      <c r="UL102" s="390"/>
      <c r="UM102" s="390"/>
      <c r="UN102" s="390"/>
      <c r="UO102" s="390"/>
      <c r="UP102" s="390"/>
      <c r="UQ102" s="390"/>
      <c r="UR102" s="390"/>
      <c r="US102" s="390"/>
      <c r="UT102" s="390"/>
      <c r="UU102" s="390"/>
      <c r="UV102" s="390"/>
      <c r="UW102" s="390"/>
      <c r="UX102" s="390"/>
      <c r="UY102" s="390"/>
      <c r="UZ102" s="390"/>
      <c r="VA102" s="390"/>
      <c r="VB102" s="390"/>
      <c r="VC102" s="390"/>
      <c r="VD102" s="390"/>
      <c r="VE102" s="390"/>
      <c r="VF102" s="390"/>
      <c r="VG102" s="390"/>
      <c r="VH102" s="390"/>
      <c r="VI102" s="390"/>
      <c r="VJ102" s="390"/>
      <c r="VK102" s="390"/>
      <c r="VL102" s="390"/>
      <c r="VM102" s="390"/>
      <c r="VN102" s="390"/>
      <c r="VO102" s="390"/>
      <c r="VP102" s="390"/>
      <c r="VQ102" s="390"/>
      <c r="VR102" s="390"/>
      <c r="VS102" s="390"/>
      <c r="VT102" s="390"/>
      <c r="VU102" s="390"/>
      <c r="VV102" s="390"/>
      <c r="VW102" s="390"/>
      <c r="VX102" s="390"/>
      <c r="VY102" s="390"/>
      <c r="VZ102" s="390"/>
      <c r="WA102" s="390"/>
      <c r="WB102" s="390"/>
      <c r="WC102" s="390"/>
      <c r="WD102" s="390"/>
      <c r="WE102" s="390"/>
      <c r="WF102" s="390"/>
      <c r="WG102" s="390"/>
      <c r="WH102" s="390"/>
      <c r="WI102" s="390"/>
      <c r="WJ102" s="390"/>
      <c r="WK102" s="390"/>
      <c r="WL102" s="390"/>
      <c r="WM102" s="390"/>
      <c r="WN102" s="390"/>
      <c r="WO102" s="390"/>
      <c r="WP102" s="390"/>
      <c r="WQ102" s="390"/>
      <c r="WR102" s="390"/>
      <c r="WS102" s="390"/>
      <c r="WT102" s="390"/>
      <c r="WU102" s="390"/>
      <c r="WV102" s="390"/>
      <c r="WW102" s="390"/>
      <c r="WX102" s="390"/>
      <c r="WY102" s="390"/>
      <c r="WZ102" s="390"/>
      <c r="XA102" s="390"/>
      <c r="XB102" s="390"/>
      <c r="XC102" s="390"/>
      <c r="XD102" s="390"/>
      <c r="XE102" s="390"/>
      <c r="XF102" s="390"/>
      <c r="XG102" s="581"/>
    </row>
    <row r="103" spans="1:631" s="583" customFormat="1" ht="13.5" thickBot="1">
      <c r="A103" s="581"/>
      <c r="B103" s="333"/>
      <c r="C103" s="333"/>
      <c r="D103" s="333"/>
      <c r="E103" s="401">
        <f>SUM(E5:E102)</f>
        <v>20.341875235700648</v>
      </c>
      <c r="F103" s="402"/>
      <c r="G103" s="333"/>
      <c r="H103" s="480"/>
      <c r="I103" s="496"/>
      <c r="J103" s="496"/>
      <c r="K103" s="496"/>
      <c r="L103" s="480">
        <f t="shared" ref="L103:X103" si="34">SUM(L5:L102)</f>
        <v>3188260.12</v>
      </c>
      <c r="M103" s="496">
        <f t="shared" si="34"/>
        <v>293193.90257531835</v>
      </c>
      <c r="N103" s="496">
        <f t="shared" si="34"/>
        <v>1024561.3449999999</v>
      </c>
      <c r="O103" s="496">
        <f t="shared" si="34"/>
        <v>6147368.0699999984</v>
      </c>
      <c r="P103" s="496">
        <f t="shared" si="34"/>
        <v>386453.44</v>
      </c>
      <c r="Q103" s="496">
        <f t="shared" si="34"/>
        <v>5509260.165</v>
      </c>
      <c r="R103" s="496">
        <f t="shared" si="34"/>
        <v>0</v>
      </c>
      <c r="S103" s="496">
        <f t="shared" si="34"/>
        <v>6440561.9725753218</v>
      </c>
      <c r="T103" s="496">
        <f t="shared" si="34"/>
        <v>5802454.0675753215</v>
      </c>
      <c r="U103" s="496">
        <f t="shared" si="34"/>
        <v>1314541.8961453193</v>
      </c>
      <c r="V103" s="496">
        <f t="shared" si="34"/>
        <v>4511416.6721477937</v>
      </c>
      <c r="W103" s="496">
        <f t="shared" si="34"/>
        <v>4163334.9420921318</v>
      </c>
      <c r="X103" s="496">
        <f t="shared" si="34"/>
        <v>266941.7332164481</v>
      </c>
      <c r="Y103" s="496"/>
      <c r="Z103" s="496">
        <f>SUM(Z5:Z102)</f>
        <v>4916911.6692016916</v>
      </c>
      <c r="AA103" s="354">
        <f>Z103/V103</f>
        <v>1.0898819653607499</v>
      </c>
      <c r="AB103" s="354">
        <f>((Z103*1.1)+(X103))/W103</f>
        <v>1.363220746896302</v>
      </c>
      <c r="AC103" s="390"/>
      <c r="AD103" s="390"/>
      <c r="AE103" s="390"/>
      <c r="AF103" s="390"/>
      <c r="AG103" s="390"/>
      <c r="AH103" s="390"/>
      <c r="AI103" s="390"/>
      <c r="AJ103" s="390"/>
      <c r="AK103" s="390"/>
      <c r="AL103" s="390"/>
      <c r="AM103" s="390"/>
      <c r="AN103" s="390"/>
      <c r="AO103" s="390"/>
      <c r="AP103" s="390"/>
      <c r="AQ103" s="390"/>
      <c r="AR103" s="390"/>
      <c r="AS103" s="390"/>
      <c r="AT103" s="390"/>
      <c r="AU103" s="390"/>
      <c r="AV103" s="390"/>
      <c r="AW103" s="390"/>
      <c r="AX103" s="390"/>
      <c r="AY103" s="390"/>
      <c r="AZ103" s="390"/>
      <c r="BA103" s="390"/>
      <c r="BB103" s="390"/>
      <c r="BC103" s="390"/>
      <c r="BD103" s="390"/>
      <c r="BE103" s="390"/>
      <c r="BF103" s="390"/>
      <c r="BG103" s="390"/>
      <c r="BH103" s="390"/>
      <c r="BI103" s="390"/>
      <c r="BJ103" s="390"/>
      <c r="BK103" s="390"/>
      <c r="BL103" s="390"/>
      <c r="BM103" s="390"/>
      <c r="BN103" s="390"/>
      <c r="BO103" s="390"/>
      <c r="BP103" s="390"/>
      <c r="BQ103" s="390"/>
      <c r="BR103" s="390"/>
      <c r="BS103" s="390"/>
      <c r="BT103" s="390"/>
      <c r="BU103" s="390"/>
      <c r="BV103" s="390"/>
      <c r="BW103" s="390"/>
      <c r="BX103" s="390"/>
      <c r="BY103" s="390"/>
      <c r="BZ103" s="390"/>
      <c r="CA103" s="390"/>
      <c r="CB103" s="390"/>
      <c r="CC103" s="390"/>
      <c r="CD103" s="390"/>
      <c r="CE103" s="390"/>
      <c r="CF103" s="390"/>
      <c r="CG103" s="390"/>
      <c r="CH103" s="390"/>
      <c r="CI103" s="390"/>
      <c r="CJ103" s="390"/>
      <c r="CK103" s="390"/>
      <c r="CL103" s="390"/>
      <c r="CM103" s="390"/>
      <c r="CN103" s="390"/>
      <c r="CO103" s="390"/>
      <c r="CP103" s="390"/>
      <c r="CQ103" s="390"/>
      <c r="CR103" s="390"/>
      <c r="CS103" s="390"/>
      <c r="CT103" s="390"/>
      <c r="CU103" s="390"/>
      <c r="CV103" s="390"/>
      <c r="CW103" s="390"/>
      <c r="CX103" s="390"/>
      <c r="CY103" s="390"/>
      <c r="CZ103" s="390"/>
      <c r="DA103" s="390"/>
      <c r="DB103" s="390"/>
      <c r="DC103" s="390"/>
      <c r="DD103" s="390"/>
      <c r="DE103" s="390"/>
      <c r="DF103" s="390"/>
      <c r="DG103" s="390"/>
      <c r="DH103" s="390"/>
      <c r="DI103" s="390"/>
      <c r="DJ103" s="390"/>
      <c r="DK103" s="390"/>
      <c r="DL103" s="390"/>
      <c r="DM103" s="390"/>
      <c r="DN103" s="390"/>
      <c r="DO103" s="390"/>
      <c r="DP103" s="390"/>
      <c r="DQ103" s="390"/>
      <c r="DR103" s="390"/>
      <c r="DS103" s="390"/>
      <c r="DT103" s="390"/>
      <c r="DU103" s="390"/>
      <c r="DV103" s="390"/>
      <c r="DW103" s="390"/>
      <c r="DX103" s="390"/>
      <c r="DY103" s="390"/>
      <c r="DZ103" s="390"/>
      <c r="EA103" s="390"/>
      <c r="EB103" s="390"/>
      <c r="EC103" s="390"/>
      <c r="ED103" s="390"/>
      <c r="EE103" s="390"/>
      <c r="EF103" s="390"/>
      <c r="EG103" s="390"/>
      <c r="EH103" s="390"/>
      <c r="EI103" s="390"/>
      <c r="EJ103" s="390"/>
      <c r="EK103" s="390"/>
      <c r="EL103" s="390"/>
      <c r="EM103" s="390"/>
      <c r="EN103" s="390"/>
      <c r="EO103" s="390"/>
      <c r="EP103" s="390"/>
      <c r="EQ103" s="390"/>
      <c r="ER103" s="390"/>
      <c r="ES103" s="390"/>
      <c r="ET103" s="390"/>
      <c r="EU103" s="390"/>
      <c r="EV103" s="390"/>
      <c r="EW103" s="390"/>
      <c r="EX103" s="390"/>
      <c r="EY103" s="390"/>
      <c r="EZ103" s="390"/>
      <c r="FA103" s="390"/>
      <c r="FB103" s="390"/>
      <c r="FC103" s="390"/>
      <c r="FD103" s="390"/>
      <c r="FE103" s="390"/>
      <c r="FF103" s="390"/>
      <c r="FG103" s="390"/>
      <c r="FH103" s="390"/>
      <c r="FI103" s="390"/>
      <c r="FJ103" s="390"/>
      <c r="FK103" s="390"/>
      <c r="FL103" s="390"/>
      <c r="FM103" s="390"/>
      <c r="FN103" s="390"/>
      <c r="FO103" s="390"/>
      <c r="FP103" s="390"/>
      <c r="FQ103" s="390"/>
      <c r="FR103" s="390"/>
      <c r="FS103" s="390"/>
      <c r="FT103" s="390"/>
      <c r="FU103" s="390"/>
      <c r="FV103" s="390"/>
      <c r="FW103" s="390"/>
      <c r="FX103" s="390"/>
      <c r="FY103" s="390"/>
      <c r="FZ103" s="390"/>
      <c r="GA103" s="390"/>
      <c r="GB103" s="390"/>
      <c r="GC103" s="390"/>
      <c r="GD103" s="390"/>
      <c r="GE103" s="390"/>
      <c r="GF103" s="390"/>
      <c r="GG103" s="390"/>
      <c r="GH103" s="390"/>
      <c r="GI103" s="390"/>
      <c r="GJ103" s="390"/>
      <c r="GK103" s="390"/>
      <c r="GL103" s="390"/>
      <c r="GM103" s="390"/>
      <c r="GN103" s="390"/>
      <c r="GO103" s="390"/>
      <c r="GP103" s="390"/>
      <c r="GQ103" s="390"/>
      <c r="GR103" s="390"/>
      <c r="GS103" s="390"/>
      <c r="GT103" s="390"/>
      <c r="GU103" s="390"/>
      <c r="GV103" s="390"/>
      <c r="GW103" s="390"/>
      <c r="GX103" s="390"/>
      <c r="GY103" s="390"/>
      <c r="GZ103" s="390"/>
      <c r="HA103" s="390"/>
      <c r="HB103" s="390"/>
      <c r="HC103" s="390"/>
      <c r="HD103" s="390"/>
      <c r="HE103" s="390"/>
      <c r="HF103" s="390"/>
      <c r="HG103" s="390"/>
      <c r="HH103" s="390"/>
      <c r="HI103" s="390"/>
      <c r="HJ103" s="390"/>
      <c r="HK103" s="390"/>
      <c r="HL103" s="390"/>
      <c r="HM103" s="390"/>
      <c r="HN103" s="390"/>
      <c r="HO103" s="390"/>
      <c r="HP103" s="390"/>
      <c r="HQ103" s="390"/>
      <c r="HR103" s="390"/>
      <c r="HS103" s="390"/>
      <c r="HT103" s="390"/>
      <c r="HU103" s="390"/>
      <c r="HV103" s="390"/>
      <c r="HW103" s="390"/>
      <c r="HX103" s="390"/>
      <c r="HY103" s="390"/>
      <c r="HZ103" s="390"/>
      <c r="IA103" s="390"/>
      <c r="IB103" s="390"/>
      <c r="IC103" s="390"/>
      <c r="ID103" s="390"/>
      <c r="IE103" s="390"/>
      <c r="IF103" s="390"/>
      <c r="IG103" s="390"/>
      <c r="IH103" s="390"/>
      <c r="II103" s="390"/>
      <c r="IJ103" s="390"/>
      <c r="IK103" s="390"/>
      <c r="IL103" s="390"/>
      <c r="IM103" s="390"/>
      <c r="IN103" s="390"/>
      <c r="IO103" s="390"/>
      <c r="IP103" s="390"/>
      <c r="IQ103" s="390"/>
      <c r="IR103" s="390"/>
      <c r="IS103" s="390"/>
      <c r="IT103" s="390"/>
      <c r="IU103" s="390"/>
      <c r="IV103" s="390"/>
      <c r="IW103" s="390"/>
      <c r="IX103" s="390"/>
      <c r="IY103" s="390"/>
      <c r="IZ103" s="390"/>
      <c r="JA103" s="390"/>
      <c r="JB103" s="390"/>
      <c r="JC103" s="390"/>
      <c r="JD103" s="390"/>
      <c r="JE103" s="390"/>
      <c r="JF103" s="390"/>
      <c r="JG103" s="390"/>
      <c r="JH103" s="390"/>
      <c r="JI103" s="390"/>
      <c r="JJ103" s="390"/>
      <c r="JK103" s="390"/>
      <c r="JL103" s="390"/>
      <c r="JM103" s="390"/>
      <c r="JN103" s="390"/>
      <c r="JO103" s="390"/>
      <c r="JP103" s="390"/>
      <c r="JQ103" s="390"/>
      <c r="JR103" s="390"/>
      <c r="JS103" s="390"/>
      <c r="JT103" s="390"/>
      <c r="JU103" s="390"/>
      <c r="JV103" s="390"/>
      <c r="JW103" s="390"/>
      <c r="JX103" s="390"/>
      <c r="JY103" s="390"/>
      <c r="JZ103" s="390"/>
      <c r="KA103" s="390"/>
      <c r="KB103" s="390"/>
      <c r="KC103" s="390"/>
      <c r="KD103" s="390"/>
      <c r="KE103" s="390"/>
      <c r="KF103" s="390"/>
      <c r="KG103" s="390"/>
      <c r="KH103" s="390"/>
      <c r="KI103" s="390"/>
      <c r="KJ103" s="390"/>
      <c r="KK103" s="390"/>
      <c r="KL103" s="390"/>
      <c r="KM103" s="390"/>
      <c r="KN103" s="390"/>
      <c r="KO103" s="390"/>
      <c r="KP103" s="390"/>
      <c r="KQ103" s="390"/>
      <c r="KR103" s="390"/>
      <c r="KS103" s="390"/>
      <c r="KT103" s="390"/>
      <c r="KU103" s="390"/>
      <c r="KV103" s="390"/>
      <c r="KW103" s="390"/>
      <c r="KX103" s="390"/>
      <c r="KY103" s="390"/>
      <c r="KZ103" s="390"/>
      <c r="LA103" s="390"/>
      <c r="LB103" s="390"/>
      <c r="LC103" s="390"/>
      <c r="LD103" s="390"/>
      <c r="LE103" s="390"/>
      <c r="LF103" s="390"/>
      <c r="LG103" s="390"/>
      <c r="LH103" s="390"/>
      <c r="LI103" s="390"/>
      <c r="LJ103" s="390"/>
      <c r="LK103" s="390"/>
      <c r="LL103" s="390"/>
      <c r="LM103" s="390"/>
      <c r="LN103" s="390"/>
      <c r="LO103" s="390"/>
      <c r="LP103" s="390"/>
      <c r="LQ103" s="390"/>
      <c r="LR103" s="390"/>
      <c r="LS103" s="390"/>
      <c r="LT103" s="390"/>
      <c r="LU103" s="390"/>
      <c r="LV103" s="390"/>
      <c r="LW103" s="390"/>
      <c r="LX103" s="390"/>
      <c r="LY103" s="390"/>
      <c r="LZ103" s="390"/>
      <c r="MA103" s="390"/>
      <c r="MB103" s="390"/>
      <c r="MC103" s="390"/>
      <c r="MD103" s="390"/>
      <c r="ME103" s="390"/>
      <c r="MF103" s="390"/>
      <c r="MG103" s="390"/>
      <c r="MH103" s="390"/>
      <c r="MI103" s="390"/>
      <c r="MJ103" s="390"/>
      <c r="MK103" s="390"/>
      <c r="ML103" s="390"/>
      <c r="MM103" s="390"/>
      <c r="MN103" s="390"/>
      <c r="MO103" s="390"/>
      <c r="MP103" s="390"/>
      <c r="MQ103" s="390"/>
      <c r="MR103" s="390"/>
      <c r="MS103" s="390"/>
      <c r="MT103" s="390"/>
      <c r="MU103" s="390"/>
      <c r="MV103" s="390"/>
      <c r="MW103" s="390"/>
      <c r="MX103" s="390"/>
      <c r="MY103" s="390"/>
      <c r="MZ103" s="390"/>
      <c r="NA103" s="390"/>
      <c r="NB103" s="390"/>
      <c r="NC103" s="390"/>
      <c r="ND103" s="390"/>
      <c r="NE103" s="390"/>
      <c r="NF103" s="390"/>
      <c r="NG103" s="390"/>
      <c r="NH103" s="390"/>
      <c r="NI103" s="390"/>
      <c r="NJ103" s="390"/>
      <c r="NK103" s="390"/>
      <c r="NL103" s="390"/>
      <c r="NM103" s="390"/>
      <c r="NN103" s="390"/>
      <c r="NO103" s="390"/>
      <c r="NP103" s="390"/>
      <c r="NQ103" s="390"/>
      <c r="NR103" s="390"/>
      <c r="NS103" s="390"/>
      <c r="NT103" s="390"/>
      <c r="NU103" s="390"/>
      <c r="NV103" s="390"/>
      <c r="NW103" s="390"/>
      <c r="NX103" s="390"/>
      <c r="NY103" s="390"/>
      <c r="NZ103" s="390"/>
      <c r="OA103" s="390"/>
      <c r="OB103" s="390"/>
      <c r="OC103" s="390"/>
      <c r="OD103" s="390"/>
      <c r="OE103" s="390"/>
      <c r="OF103" s="390"/>
      <c r="OG103" s="390"/>
      <c r="OH103" s="390"/>
      <c r="OI103" s="390"/>
      <c r="OJ103" s="390"/>
      <c r="OK103" s="390"/>
      <c r="OL103" s="390"/>
      <c r="OM103" s="390"/>
      <c r="ON103" s="390"/>
      <c r="OO103" s="390"/>
      <c r="OP103" s="390"/>
      <c r="OQ103" s="390"/>
      <c r="OR103" s="390"/>
      <c r="OS103" s="390"/>
      <c r="OT103" s="390"/>
      <c r="OU103" s="390"/>
      <c r="OV103" s="390"/>
      <c r="OW103" s="390"/>
      <c r="OX103" s="390"/>
      <c r="OY103" s="390"/>
      <c r="OZ103" s="390"/>
      <c r="PA103" s="390"/>
      <c r="PB103" s="390"/>
      <c r="PC103" s="390"/>
      <c r="PD103" s="390"/>
      <c r="PE103" s="390"/>
      <c r="PF103" s="390"/>
      <c r="PG103" s="390"/>
      <c r="PH103" s="390"/>
      <c r="PI103" s="390"/>
      <c r="PJ103" s="390"/>
      <c r="PK103" s="390"/>
      <c r="PL103" s="390"/>
      <c r="PM103" s="390"/>
      <c r="PN103" s="390"/>
      <c r="PO103" s="390"/>
      <c r="PP103" s="390"/>
      <c r="PQ103" s="390"/>
      <c r="PR103" s="390"/>
      <c r="PS103" s="390"/>
      <c r="PT103" s="390"/>
      <c r="PU103" s="390"/>
      <c r="PV103" s="390"/>
      <c r="PW103" s="390"/>
      <c r="PX103" s="390"/>
      <c r="PY103" s="390"/>
      <c r="PZ103" s="390"/>
      <c r="QA103" s="390"/>
      <c r="QB103" s="390"/>
      <c r="QC103" s="390"/>
      <c r="QD103" s="390"/>
      <c r="QE103" s="390"/>
      <c r="QF103" s="390"/>
      <c r="QG103" s="390"/>
      <c r="QH103" s="390"/>
      <c r="QI103" s="390"/>
      <c r="QJ103" s="390"/>
      <c r="QK103" s="390"/>
      <c r="QL103" s="390"/>
      <c r="QM103" s="390"/>
      <c r="QN103" s="390"/>
      <c r="QO103" s="390"/>
      <c r="QP103" s="390"/>
      <c r="QQ103" s="390"/>
      <c r="QR103" s="390"/>
      <c r="QS103" s="390"/>
      <c r="QT103" s="390"/>
      <c r="QU103" s="390"/>
      <c r="QV103" s="390"/>
      <c r="QW103" s="390"/>
      <c r="QX103" s="390"/>
      <c r="QY103" s="390"/>
      <c r="QZ103" s="390"/>
      <c r="RA103" s="390"/>
      <c r="RB103" s="390"/>
      <c r="RC103" s="390"/>
      <c r="RD103" s="390"/>
      <c r="RE103" s="390"/>
      <c r="RF103" s="390"/>
      <c r="RG103" s="390"/>
      <c r="RH103" s="390"/>
      <c r="RI103" s="390"/>
      <c r="RJ103" s="390"/>
      <c r="RK103" s="390"/>
      <c r="RL103" s="390"/>
      <c r="RM103" s="390"/>
      <c r="RN103" s="390"/>
      <c r="RO103" s="390"/>
      <c r="RP103" s="390"/>
      <c r="RQ103" s="390"/>
      <c r="RR103" s="390"/>
      <c r="RS103" s="390"/>
      <c r="RT103" s="390"/>
      <c r="RU103" s="390"/>
      <c r="RV103" s="390"/>
      <c r="RW103" s="390"/>
      <c r="RX103" s="390"/>
      <c r="RY103" s="390"/>
      <c r="RZ103" s="390"/>
      <c r="SA103" s="390"/>
      <c r="SB103" s="390"/>
      <c r="SC103" s="390"/>
      <c r="SD103" s="390"/>
      <c r="SE103" s="390"/>
      <c r="SF103" s="390"/>
      <c r="SG103" s="390"/>
      <c r="SH103" s="390"/>
      <c r="SI103" s="390"/>
      <c r="SJ103" s="390"/>
      <c r="SK103" s="390"/>
      <c r="SL103" s="390"/>
      <c r="SM103" s="390"/>
      <c r="SN103" s="390"/>
      <c r="SO103" s="390"/>
      <c r="SP103" s="390"/>
      <c r="SQ103" s="390"/>
      <c r="SR103" s="390"/>
      <c r="SS103" s="390"/>
      <c r="ST103" s="390"/>
      <c r="SU103" s="390"/>
      <c r="SV103" s="390"/>
      <c r="SW103" s="390"/>
      <c r="SX103" s="390"/>
      <c r="SY103" s="390"/>
      <c r="SZ103" s="390"/>
      <c r="TA103" s="390"/>
      <c r="TB103" s="390"/>
      <c r="TC103" s="390"/>
      <c r="TD103" s="390"/>
      <c r="TE103" s="390"/>
      <c r="TF103" s="390"/>
      <c r="TG103" s="390"/>
      <c r="TH103" s="390"/>
      <c r="TI103" s="390"/>
      <c r="TJ103" s="390"/>
      <c r="TK103" s="390"/>
      <c r="TL103" s="390"/>
      <c r="TM103" s="390"/>
      <c r="TN103" s="390"/>
      <c r="TO103" s="390"/>
      <c r="TP103" s="390"/>
      <c r="TQ103" s="390"/>
      <c r="TR103" s="390"/>
      <c r="TS103" s="390"/>
      <c r="TT103" s="390"/>
      <c r="TU103" s="390"/>
      <c r="TV103" s="390"/>
      <c r="TW103" s="390"/>
      <c r="TX103" s="390"/>
      <c r="TY103" s="390"/>
      <c r="TZ103" s="390"/>
      <c r="UA103" s="390"/>
      <c r="UB103" s="390"/>
      <c r="UC103" s="390"/>
      <c r="UD103" s="390"/>
      <c r="UE103" s="390"/>
      <c r="UF103" s="390"/>
      <c r="UG103" s="390"/>
      <c r="UH103" s="390"/>
      <c r="UI103" s="390"/>
      <c r="UJ103" s="390"/>
      <c r="UK103" s="390"/>
      <c r="UL103" s="390"/>
      <c r="UM103" s="390"/>
      <c r="UN103" s="390"/>
      <c r="UO103" s="390"/>
      <c r="UP103" s="390"/>
      <c r="UQ103" s="390"/>
      <c r="UR103" s="390"/>
      <c r="US103" s="390"/>
      <c r="UT103" s="390"/>
      <c r="UU103" s="390"/>
      <c r="UV103" s="390"/>
      <c r="UW103" s="390"/>
      <c r="UX103" s="390"/>
      <c r="UY103" s="390"/>
      <c r="UZ103" s="390"/>
      <c r="VA103" s="390"/>
      <c r="VB103" s="390"/>
      <c r="VC103" s="390"/>
      <c r="VD103" s="390"/>
      <c r="VE103" s="390"/>
      <c r="VF103" s="390"/>
      <c r="VG103" s="390"/>
      <c r="VH103" s="390"/>
      <c r="VI103" s="390"/>
      <c r="VJ103" s="390"/>
      <c r="VK103" s="390"/>
      <c r="VL103" s="390"/>
      <c r="VM103" s="390"/>
      <c r="VN103" s="390"/>
      <c r="VO103" s="390"/>
      <c r="VP103" s="390"/>
      <c r="VQ103" s="390"/>
      <c r="VR103" s="390"/>
      <c r="VS103" s="390"/>
      <c r="VT103" s="390"/>
      <c r="VU103" s="390"/>
      <c r="VV103" s="390"/>
      <c r="VW103" s="390"/>
      <c r="VX103" s="390"/>
      <c r="VY103" s="390"/>
      <c r="VZ103" s="390"/>
      <c r="WA103" s="390"/>
      <c r="WB103" s="390"/>
      <c r="WC103" s="390"/>
      <c r="WD103" s="390"/>
      <c r="WE103" s="390"/>
      <c r="WF103" s="390"/>
      <c r="WG103" s="390"/>
      <c r="WH103" s="390"/>
      <c r="WI103" s="390"/>
      <c r="WJ103" s="390"/>
      <c r="WK103" s="390"/>
      <c r="WL103" s="390"/>
      <c r="WM103" s="390"/>
      <c r="WN103" s="390"/>
      <c r="WO103" s="390"/>
      <c r="WP103" s="390"/>
      <c r="WQ103" s="390"/>
      <c r="WR103" s="390"/>
      <c r="WS103" s="390"/>
      <c r="WT103" s="390"/>
      <c r="WU103" s="390"/>
      <c r="WV103" s="390"/>
      <c r="WW103" s="390"/>
      <c r="WX103" s="390"/>
      <c r="WY103" s="390"/>
      <c r="WZ103" s="390"/>
      <c r="XA103" s="390"/>
      <c r="XB103" s="390"/>
      <c r="XC103" s="390"/>
      <c r="XD103" s="390"/>
      <c r="XE103" s="390"/>
      <c r="XF103" s="390"/>
      <c r="XG103" s="581"/>
    </row>
    <row r="104" spans="1:631" s="583" customFormat="1">
      <c r="A104" s="581"/>
      <c r="B104" s="754"/>
      <c r="C104" s="755"/>
      <c r="D104" s="755"/>
      <c r="E104" s="582"/>
      <c r="F104" s="719"/>
      <c r="G104" s="756"/>
      <c r="H104" s="756"/>
      <c r="I104" s="720"/>
      <c r="J104" s="721"/>
      <c r="K104" s="720"/>
      <c r="L104" s="720"/>
      <c r="M104" s="722"/>
      <c r="N104" s="722"/>
      <c r="O104" s="722"/>
      <c r="P104" s="722"/>
      <c r="Q104" s="723"/>
      <c r="R104" s="722"/>
      <c r="S104" s="724"/>
      <c r="T104" s="723"/>
      <c r="U104" s="722"/>
      <c r="V104" s="722"/>
      <c r="W104" s="725"/>
      <c r="X104" s="723"/>
      <c r="Y104" s="726"/>
      <c r="Z104" s="669"/>
      <c r="AA104" s="390"/>
      <c r="AB104" s="390"/>
      <c r="AC104" s="390"/>
      <c r="AD104" s="390"/>
      <c r="AE104" s="390"/>
      <c r="AF104" s="390"/>
      <c r="AG104" s="390"/>
      <c r="AH104" s="390"/>
      <c r="AI104" s="390"/>
      <c r="AJ104" s="390"/>
      <c r="AK104" s="390"/>
      <c r="AL104" s="390"/>
      <c r="AM104" s="390"/>
      <c r="AN104" s="390"/>
      <c r="AO104" s="390"/>
      <c r="AP104" s="390"/>
      <c r="AQ104" s="390"/>
      <c r="AR104" s="390"/>
      <c r="AS104" s="390"/>
      <c r="AT104" s="390"/>
      <c r="AU104" s="390"/>
      <c r="AV104" s="390"/>
      <c r="AW104" s="390"/>
      <c r="AX104" s="390"/>
      <c r="AY104" s="390"/>
      <c r="AZ104" s="390"/>
      <c r="BA104" s="390"/>
      <c r="BB104" s="390"/>
      <c r="BC104" s="390"/>
      <c r="BD104" s="390"/>
      <c r="BE104" s="390"/>
      <c r="BF104" s="390"/>
      <c r="BG104" s="390"/>
      <c r="BH104" s="390"/>
      <c r="BI104" s="390"/>
      <c r="BJ104" s="390"/>
      <c r="BK104" s="390"/>
      <c r="BL104" s="390"/>
      <c r="BM104" s="390"/>
      <c r="BN104" s="390"/>
      <c r="BO104" s="390"/>
      <c r="BP104" s="390"/>
      <c r="BQ104" s="390"/>
      <c r="BR104" s="390"/>
      <c r="BS104" s="390"/>
      <c r="BT104" s="390"/>
      <c r="BU104" s="390"/>
      <c r="BV104" s="390"/>
      <c r="BW104" s="390"/>
      <c r="BX104" s="390"/>
      <c r="BY104" s="390"/>
      <c r="BZ104" s="390"/>
      <c r="CA104" s="390"/>
      <c r="CB104" s="390"/>
      <c r="CC104" s="390"/>
      <c r="CD104" s="390"/>
      <c r="CE104" s="390"/>
      <c r="CF104" s="390"/>
      <c r="CG104" s="390"/>
      <c r="CH104" s="390"/>
      <c r="CI104" s="390"/>
      <c r="CJ104" s="390"/>
      <c r="CK104" s="390"/>
      <c r="CL104" s="390"/>
      <c r="CM104" s="390"/>
      <c r="CN104" s="390"/>
      <c r="CO104" s="390"/>
      <c r="CP104" s="390"/>
      <c r="CQ104" s="390"/>
      <c r="CR104" s="390"/>
      <c r="CS104" s="390"/>
      <c r="CT104" s="390"/>
      <c r="CU104" s="390"/>
      <c r="CV104" s="390"/>
      <c r="CW104" s="390"/>
      <c r="CX104" s="390"/>
      <c r="CY104" s="390"/>
      <c r="CZ104" s="390"/>
      <c r="DA104" s="390"/>
      <c r="DB104" s="390"/>
      <c r="DC104" s="390"/>
      <c r="DD104" s="390"/>
      <c r="DE104" s="390"/>
      <c r="DF104" s="390"/>
      <c r="DG104" s="390"/>
      <c r="DH104" s="390"/>
      <c r="DI104" s="390"/>
      <c r="DJ104" s="390"/>
      <c r="DK104" s="390"/>
      <c r="DL104" s="390"/>
      <c r="DM104" s="390"/>
      <c r="DN104" s="390"/>
      <c r="DO104" s="390"/>
      <c r="DP104" s="390"/>
      <c r="DQ104" s="390"/>
      <c r="DR104" s="390"/>
      <c r="DS104" s="390"/>
      <c r="DT104" s="390"/>
      <c r="DU104" s="390"/>
      <c r="DV104" s="390"/>
      <c r="DW104" s="390"/>
      <c r="DX104" s="390"/>
      <c r="DY104" s="390"/>
      <c r="DZ104" s="390"/>
      <c r="EA104" s="390"/>
      <c r="EB104" s="390"/>
      <c r="EC104" s="390"/>
      <c r="ED104" s="390"/>
      <c r="EE104" s="390"/>
      <c r="EF104" s="390"/>
      <c r="EG104" s="390"/>
      <c r="EH104" s="390"/>
      <c r="EI104" s="390"/>
      <c r="EJ104" s="390"/>
      <c r="EK104" s="390"/>
      <c r="EL104" s="390"/>
      <c r="EM104" s="390"/>
      <c r="EN104" s="390"/>
      <c r="EO104" s="390"/>
      <c r="EP104" s="390"/>
      <c r="EQ104" s="390"/>
      <c r="ER104" s="390"/>
      <c r="ES104" s="390"/>
      <c r="ET104" s="390"/>
      <c r="EU104" s="390"/>
      <c r="EV104" s="390"/>
      <c r="EW104" s="390"/>
      <c r="EX104" s="390"/>
      <c r="EY104" s="390"/>
      <c r="EZ104" s="390"/>
      <c r="FA104" s="390"/>
      <c r="FB104" s="390"/>
      <c r="FC104" s="390"/>
      <c r="FD104" s="390"/>
      <c r="FE104" s="390"/>
      <c r="FF104" s="390"/>
      <c r="FG104" s="390"/>
      <c r="FH104" s="390"/>
      <c r="FI104" s="390"/>
      <c r="FJ104" s="390"/>
      <c r="FK104" s="390"/>
      <c r="FL104" s="390"/>
      <c r="FM104" s="390"/>
      <c r="FN104" s="390"/>
      <c r="FO104" s="390"/>
      <c r="FP104" s="390"/>
      <c r="FQ104" s="390"/>
      <c r="FR104" s="390"/>
      <c r="FS104" s="390"/>
      <c r="FT104" s="390"/>
      <c r="FU104" s="390"/>
      <c r="FV104" s="390"/>
      <c r="FW104" s="390"/>
      <c r="FX104" s="390"/>
      <c r="FY104" s="390"/>
      <c r="FZ104" s="390"/>
      <c r="GA104" s="390"/>
      <c r="GB104" s="390"/>
      <c r="GC104" s="390"/>
      <c r="GD104" s="390"/>
      <c r="GE104" s="390"/>
      <c r="GF104" s="390"/>
      <c r="GG104" s="390"/>
      <c r="GH104" s="390"/>
      <c r="GI104" s="390"/>
      <c r="GJ104" s="390"/>
      <c r="GK104" s="390"/>
      <c r="GL104" s="390"/>
      <c r="GM104" s="390"/>
      <c r="GN104" s="390"/>
      <c r="GO104" s="390"/>
      <c r="GP104" s="390"/>
      <c r="GQ104" s="390"/>
      <c r="GR104" s="390"/>
      <c r="GS104" s="390"/>
      <c r="GT104" s="390"/>
      <c r="GU104" s="390"/>
      <c r="GV104" s="390"/>
      <c r="GW104" s="390"/>
      <c r="GX104" s="390"/>
      <c r="GY104" s="390"/>
      <c r="GZ104" s="390"/>
      <c r="HA104" s="390"/>
      <c r="HB104" s="390"/>
      <c r="HC104" s="390"/>
      <c r="HD104" s="390"/>
      <c r="HE104" s="390"/>
      <c r="HF104" s="390"/>
      <c r="HG104" s="390"/>
      <c r="HH104" s="390"/>
      <c r="HI104" s="390"/>
      <c r="HJ104" s="390"/>
      <c r="HK104" s="390"/>
      <c r="HL104" s="390"/>
      <c r="HM104" s="390"/>
      <c r="HN104" s="390"/>
      <c r="HO104" s="390"/>
      <c r="HP104" s="390"/>
      <c r="HQ104" s="390"/>
      <c r="HR104" s="390"/>
      <c r="HS104" s="390"/>
      <c r="HT104" s="390"/>
      <c r="HU104" s="390"/>
      <c r="HV104" s="390"/>
      <c r="HW104" s="390"/>
      <c r="HX104" s="390"/>
      <c r="HY104" s="390"/>
      <c r="HZ104" s="390"/>
      <c r="IA104" s="390"/>
      <c r="IB104" s="390"/>
      <c r="IC104" s="390"/>
      <c r="ID104" s="390"/>
      <c r="IE104" s="390"/>
      <c r="IF104" s="390"/>
      <c r="IG104" s="390"/>
      <c r="IH104" s="390"/>
      <c r="II104" s="390"/>
      <c r="IJ104" s="390"/>
      <c r="IK104" s="390"/>
      <c r="IL104" s="390"/>
      <c r="IM104" s="390"/>
      <c r="IN104" s="390"/>
      <c r="IO104" s="390"/>
      <c r="IP104" s="390"/>
      <c r="IQ104" s="390"/>
      <c r="IR104" s="390"/>
      <c r="IS104" s="390"/>
      <c r="IT104" s="390"/>
      <c r="IU104" s="390"/>
      <c r="IV104" s="390"/>
      <c r="IW104" s="390"/>
      <c r="IX104" s="390"/>
      <c r="IY104" s="390"/>
      <c r="IZ104" s="390"/>
      <c r="JA104" s="390"/>
      <c r="JB104" s="390"/>
      <c r="JC104" s="390"/>
      <c r="JD104" s="390"/>
      <c r="JE104" s="390"/>
      <c r="JF104" s="390"/>
      <c r="JG104" s="390"/>
      <c r="JH104" s="390"/>
      <c r="JI104" s="390"/>
      <c r="JJ104" s="390"/>
      <c r="JK104" s="390"/>
      <c r="JL104" s="390"/>
      <c r="JM104" s="390"/>
      <c r="JN104" s="390"/>
      <c r="JO104" s="390"/>
      <c r="JP104" s="390"/>
      <c r="JQ104" s="390"/>
      <c r="JR104" s="390"/>
      <c r="JS104" s="390"/>
      <c r="JT104" s="390"/>
      <c r="JU104" s="390"/>
      <c r="JV104" s="390"/>
      <c r="JW104" s="390"/>
      <c r="JX104" s="390"/>
      <c r="JY104" s="390"/>
      <c r="JZ104" s="390"/>
      <c r="KA104" s="390"/>
      <c r="KB104" s="390"/>
      <c r="KC104" s="390"/>
      <c r="KD104" s="390"/>
      <c r="KE104" s="390"/>
      <c r="KF104" s="390"/>
      <c r="KG104" s="390"/>
      <c r="KH104" s="390"/>
      <c r="KI104" s="390"/>
      <c r="KJ104" s="390"/>
      <c r="KK104" s="390"/>
      <c r="KL104" s="390"/>
      <c r="KM104" s="390"/>
      <c r="KN104" s="390"/>
      <c r="KO104" s="390"/>
      <c r="KP104" s="390"/>
      <c r="KQ104" s="390"/>
      <c r="KR104" s="390"/>
      <c r="KS104" s="390"/>
      <c r="KT104" s="390"/>
      <c r="KU104" s="390"/>
      <c r="KV104" s="390"/>
      <c r="KW104" s="390"/>
      <c r="KX104" s="390"/>
      <c r="KY104" s="390"/>
      <c r="KZ104" s="390"/>
      <c r="LA104" s="390"/>
      <c r="LB104" s="390"/>
      <c r="LC104" s="390"/>
      <c r="LD104" s="390"/>
      <c r="LE104" s="390"/>
      <c r="LF104" s="390"/>
      <c r="LG104" s="390"/>
      <c r="LH104" s="390"/>
      <c r="LI104" s="390"/>
      <c r="LJ104" s="390"/>
      <c r="LK104" s="390"/>
      <c r="LL104" s="390"/>
      <c r="LM104" s="390"/>
      <c r="LN104" s="390"/>
      <c r="LO104" s="390"/>
      <c r="LP104" s="390"/>
      <c r="LQ104" s="390"/>
      <c r="LR104" s="390"/>
      <c r="LS104" s="390"/>
      <c r="LT104" s="390"/>
      <c r="LU104" s="390"/>
      <c r="LV104" s="390"/>
      <c r="LW104" s="390"/>
      <c r="LX104" s="390"/>
      <c r="LY104" s="390"/>
      <c r="LZ104" s="390"/>
      <c r="MA104" s="390"/>
      <c r="MB104" s="390"/>
      <c r="MC104" s="390"/>
      <c r="MD104" s="390"/>
      <c r="ME104" s="390"/>
      <c r="MF104" s="390"/>
      <c r="MG104" s="390"/>
      <c r="MH104" s="390"/>
      <c r="MI104" s="390"/>
      <c r="MJ104" s="390"/>
      <c r="MK104" s="390"/>
      <c r="ML104" s="390"/>
      <c r="MM104" s="390"/>
      <c r="MN104" s="390"/>
      <c r="MO104" s="390"/>
      <c r="MP104" s="390"/>
      <c r="MQ104" s="390"/>
      <c r="MR104" s="390"/>
      <c r="MS104" s="390"/>
      <c r="MT104" s="390"/>
      <c r="MU104" s="390"/>
      <c r="MV104" s="390"/>
      <c r="MW104" s="390"/>
      <c r="MX104" s="390"/>
      <c r="MY104" s="390"/>
      <c r="MZ104" s="390"/>
      <c r="NA104" s="390"/>
      <c r="NB104" s="390"/>
      <c r="NC104" s="390"/>
      <c r="ND104" s="390"/>
      <c r="NE104" s="390"/>
      <c r="NF104" s="390"/>
      <c r="NG104" s="390"/>
      <c r="NH104" s="390"/>
      <c r="NI104" s="390"/>
      <c r="NJ104" s="390"/>
      <c r="NK104" s="390"/>
      <c r="NL104" s="390"/>
      <c r="NM104" s="390"/>
      <c r="NN104" s="390"/>
      <c r="NO104" s="390"/>
      <c r="NP104" s="390"/>
      <c r="NQ104" s="390"/>
      <c r="NR104" s="390"/>
      <c r="NS104" s="390"/>
      <c r="NT104" s="390"/>
      <c r="NU104" s="390"/>
      <c r="NV104" s="390"/>
      <c r="NW104" s="390"/>
      <c r="NX104" s="390"/>
      <c r="NY104" s="390"/>
      <c r="NZ104" s="390"/>
      <c r="OA104" s="390"/>
      <c r="OB104" s="390"/>
      <c r="OC104" s="390"/>
      <c r="OD104" s="390"/>
      <c r="OE104" s="390"/>
      <c r="OF104" s="390"/>
      <c r="OG104" s="390"/>
      <c r="OH104" s="390"/>
      <c r="OI104" s="390"/>
      <c r="OJ104" s="390"/>
      <c r="OK104" s="390"/>
      <c r="OL104" s="390"/>
      <c r="OM104" s="390"/>
      <c r="ON104" s="390"/>
      <c r="OO104" s="390"/>
      <c r="OP104" s="390"/>
      <c r="OQ104" s="390"/>
      <c r="OR104" s="390"/>
      <c r="OS104" s="390"/>
      <c r="OT104" s="390"/>
      <c r="OU104" s="390"/>
      <c r="OV104" s="390"/>
      <c r="OW104" s="390"/>
      <c r="OX104" s="390"/>
      <c r="OY104" s="390"/>
      <c r="OZ104" s="390"/>
      <c r="PA104" s="390"/>
      <c r="PB104" s="390"/>
      <c r="PC104" s="390"/>
      <c r="PD104" s="390"/>
      <c r="PE104" s="390"/>
      <c r="PF104" s="390"/>
      <c r="PG104" s="390"/>
      <c r="PH104" s="390"/>
      <c r="PI104" s="390"/>
      <c r="PJ104" s="390"/>
      <c r="PK104" s="390"/>
      <c r="PL104" s="390"/>
      <c r="PM104" s="390"/>
      <c r="PN104" s="390"/>
      <c r="PO104" s="390"/>
      <c r="PP104" s="390"/>
      <c r="PQ104" s="390"/>
      <c r="PR104" s="390"/>
      <c r="PS104" s="390"/>
      <c r="PT104" s="390"/>
      <c r="PU104" s="390"/>
      <c r="PV104" s="390"/>
      <c r="PW104" s="390"/>
      <c r="PX104" s="390"/>
      <c r="PY104" s="390"/>
      <c r="PZ104" s="390"/>
      <c r="QA104" s="390"/>
      <c r="QB104" s="390"/>
      <c r="QC104" s="390"/>
      <c r="QD104" s="390"/>
      <c r="QE104" s="390"/>
      <c r="QF104" s="390"/>
      <c r="QG104" s="390"/>
      <c r="QH104" s="390"/>
      <c r="QI104" s="390"/>
      <c r="QJ104" s="390"/>
      <c r="QK104" s="390"/>
      <c r="QL104" s="390"/>
      <c r="QM104" s="390"/>
      <c r="QN104" s="390"/>
      <c r="QO104" s="390"/>
      <c r="QP104" s="390"/>
      <c r="QQ104" s="390"/>
      <c r="QR104" s="390"/>
      <c r="QS104" s="390"/>
      <c r="QT104" s="390"/>
      <c r="QU104" s="390"/>
      <c r="QV104" s="390"/>
      <c r="QW104" s="390"/>
      <c r="QX104" s="390"/>
      <c r="QY104" s="390"/>
      <c r="QZ104" s="390"/>
      <c r="RA104" s="390"/>
      <c r="RB104" s="390"/>
      <c r="RC104" s="390"/>
      <c r="RD104" s="390"/>
      <c r="RE104" s="390"/>
      <c r="RF104" s="390"/>
      <c r="RG104" s="390"/>
      <c r="RH104" s="390"/>
      <c r="RI104" s="390"/>
      <c r="RJ104" s="390"/>
      <c r="RK104" s="390"/>
      <c r="RL104" s="390"/>
      <c r="RM104" s="390"/>
      <c r="RN104" s="390"/>
      <c r="RO104" s="390"/>
      <c r="RP104" s="390"/>
      <c r="RQ104" s="390"/>
      <c r="RR104" s="390"/>
      <c r="RS104" s="390"/>
      <c r="RT104" s="390"/>
      <c r="RU104" s="390"/>
      <c r="RV104" s="390"/>
      <c r="RW104" s="390"/>
      <c r="RX104" s="390"/>
      <c r="RY104" s="390"/>
      <c r="RZ104" s="390"/>
      <c r="SA104" s="390"/>
      <c r="SB104" s="390"/>
      <c r="SC104" s="390"/>
      <c r="SD104" s="390"/>
      <c r="SE104" s="390"/>
      <c r="SF104" s="390"/>
      <c r="SG104" s="390"/>
      <c r="SH104" s="390"/>
      <c r="SI104" s="390"/>
      <c r="SJ104" s="390"/>
      <c r="SK104" s="390"/>
      <c r="SL104" s="390"/>
      <c r="SM104" s="390"/>
      <c r="SN104" s="390"/>
      <c r="SO104" s="390"/>
      <c r="SP104" s="390"/>
      <c r="SQ104" s="390"/>
      <c r="SR104" s="390"/>
      <c r="SS104" s="390"/>
      <c r="ST104" s="390"/>
      <c r="SU104" s="390"/>
      <c r="SV104" s="390"/>
      <c r="SW104" s="390"/>
      <c r="SX104" s="390"/>
      <c r="SY104" s="390"/>
      <c r="SZ104" s="390"/>
      <c r="TA104" s="390"/>
      <c r="TB104" s="390"/>
      <c r="TC104" s="390"/>
      <c r="TD104" s="390"/>
      <c r="TE104" s="390"/>
      <c r="TF104" s="390"/>
      <c r="TG104" s="390"/>
      <c r="TH104" s="390"/>
      <c r="TI104" s="390"/>
      <c r="TJ104" s="390"/>
      <c r="TK104" s="390"/>
      <c r="TL104" s="390"/>
      <c r="TM104" s="390"/>
      <c r="TN104" s="390"/>
      <c r="TO104" s="390"/>
      <c r="TP104" s="390"/>
      <c r="TQ104" s="390"/>
      <c r="TR104" s="390"/>
      <c r="TS104" s="390"/>
      <c r="TT104" s="390"/>
      <c r="TU104" s="390"/>
      <c r="TV104" s="390"/>
      <c r="TW104" s="390"/>
      <c r="TX104" s="390"/>
      <c r="TY104" s="390"/>
      <c r="TZ104" s="390"/>
      <c r="UA104" s="390"/>
      <c r="UB104" s="390"/>
      <c r="UC104" s="390"/>
      <c r="UD104" s="390"/>
      <c r="UE104" s="390"/>
      <c r="UF104" s="390"/>
      <c r="UG104" s="390"/>
      <c r="UH104" s="390"/>
      <c r="UI104" s="390"/>
      <c r="UJ104" s="390"/>
      <c r="UK104" s="390"/>
      <c r="UL104" s="390"/>
      <c r="UM104" s="390"/>
      <c r="UN104" s="390"/>
      <c r="UO104" s="390"/>
      <c r="UP104" s="390"/>
      <c r="UQ104" s="390"/>
      <c r="UR104" s="390"/>
      <c r="US104" s="390"/>
      <c r="UT104" s="390"/>
      <c r="UU104" s="390"/>
      <c r="UV104" s="390"/>
      <c r="UW104" s="390"/>
      <c r="UX104" s="390"/>
      <c r="UY104" s="390"/>
      <c r="UZ104" s="390"/>
      <c r="VA104" s="390"/>
      <c r="VB104" s="390"/>
      <c r="VC104" s="390"/>
      <c r="VD104" s="390"/>
      <c r="VE104" s="390"/>
      <c r="VF104" s="390"/>
      <c r="VG104" s="390"/>
      <c r="VH104" s="390"/>
      <c r="VI104" s="390"/>
      <c r="VJ104" s="390"/>
      <c r="VK104" s="390"/>
      <c r="VL104" s="390"/>
      <c r="VM104" s="390"/>
      <c r="VN104" s="390"/>
      <c r="VO104" s="390"/>
      <c r="VP104" s="390"/>
      <c r="VQ104" s="390"/>
      <c r="VR104" s="390"/>
      <c r="VS104" s="390"/>
      <c r="VT104" s="390"/>
      <c r="VU104" s="390"/>
      <c r="VV104" s="390"/>
      <c r="VW104" s="390"/>
      <c r="VX104" s="390"/>
      <c r="VY104" s="390"/>
      <c r="VZ104" s="390"/>
      <c r="WA104" s="390"/>
      <c r="WB104" s="390"/>
      <c r="WC104" s="390"/>
      <c r="WD104" s="390"/>
      <c r="WE104" s="390"/>
      <c r="WF104" s="390"/>
      <c r="WG104" s="390"/>
      <c r="WH104" s="390"/>
      <c r="WI104" s="390"/>
      <c r="WJ104" s="390"/>
      <c r="WK104" s="390"/>
      <c r="WL104" s="390"/>
      <c r="WM104" s="390"/>
      <c r="WN104" s="390"/>
      <c r="WO104" s="390"/>
      <c r="WP104" s="390"/>
      <c r="WQ104" s="390"/>
      <c r="WR104" s="390"/>
      <c r="WS104" s="390"/>
      <c r="WT104" s="390"/>
      <c r="WU104" s="390"/>
      <c r="WV104" s="390"/>
      <c r="WW104" s="390"/>
      <c r="WX104" s="390"/>
      <c r="WY104" s="390"/>
      <c r="WZ104" s="390"/>
      <c r="XA104" s="390"/>
      <c r="XB104" s="390"/>
      <c r="XC104" s="390"/>
      <c r="XD104" s="390"/>
      <c r="XE104" s="581"/>
    </row>
    <row r="105" spans="1:631" s="583" customFormat="1">
      <c r="A105" s="581"/>
      <c r="B105" s="754"/>
      <c r="C105" s="755"/>
      <c r="D105" s="755"/>
      <c r="E105" s="582"/>
      <c r="F105" s="719"/>
      <c r="G105" s="756"/>
      <c r="H105" s="756"/>
      <c r="I105" s="720"/>
      <c r="J105" s="721"/>
      <c r="K105" s="720"/>
      <c r="L105" s="720"/>
      <c r="M105" s="722"/>
      <c r="N105" s="722"/>
      <c r="O105" s="722"/>
      <c r="P105" s="722"/>
      <c r="Q105" s="723"/>
      <c r="R105" s="722"/>
      <c r="S105" s="724"/>
      <c r="T105" s="723"/>
      <c r="U105" s="722"/>
      <c r="V105" s="722"/>
      <c r="W105" s="725"/>
      <c r="X105" s="723"/>
      <c r="Y105" s="726"/>
      <c r="Z105" s="669"/>
      <c r="AA105" s="390"/>
      <c r="AB105" s="390"/>
      <c r="AC105" s="390"/>
      <c r="AD105" s="390"/>
      <c r="AE105" s="390"/>
      <c r="AF105" s="390"/>
      <c r="AG105" s="390"/>
      <c r="AH105" s="390"/>
      <c r="AI105" s="390"/>
      <c r="AJ105" s="390"/>
      <c r="AK105" s="390"/>
      <c r="AL105" s="390"/>
      <c r="AM105" s="390"/>
      <c r="AN105" s="390"/>
      <c r="AO105" s="390"/>
      <c r="AP105" s="390"/>
      <c r="AQ105" s="390"/>
      <c r="AR105" s="390"/>
      <c r="AS105" s="390"/>
      <c r="AT105" s="390"/>
      <c r="AU105" s="390"/>
      <c r="AV105" s="390"/>
      <c r="AW105" s="390"/>
      <c r="AX105" s="390"/>
      <c r="AY105" s="390"/>
      <c r="AZ105" s="390"/>
      <c r="BA105" s="390"/>
      <c r="BB105" s="390"/>
      <c r="BC105" s="390"/>
      <c r="BD105" s="390"/>
      <c r="BE105" s="390"/>
      <c r="BF105" s="390"/>
      <c r="BG105" s="390"/>
      <c r="BH105" s="390"/>
      <c r="BI105" s="390"/>
      <c r="BJ105" s="390"/>
      <c r="BK105" s="390"/>
      <c r="BL105" s="390"/>
      <c r="BM105" s="390"/>
      <c r="BN105" s="390"/>
      <c r="BO105" s="390"/>
      <c r="BP105" s="390"/>
      <c r="BQ105" s="390"/>
      <c r="BR105" s="390"/>
      <c r="BS105" s="390"/>
      <c r="BT105" s="390"/>
      <c r="BU105" s="390"/>
      <c r="BV105" s="390"/>
      <c r="BW105" s="390"/>
      <c r="BX105" s="390"/>
      <c r="BY105" s="390"/>
      <c r="BZ105" s="390"/>
      <c r="CA105" s="390"/>
      <c r="CB105" s="390"/>
      <c r="CC105" s="390"/>
      <c r="CD105" s="390"/>
      <c r="CE105" s="390"/>
      <c r="CF105" s="390"/>
      <c r="CG105" s="390"/>
      <c r="CH105" s="390"/>
      <c r="CI105" s="390"/>
      <c r="CJ105" s="390"/>
      <c r="CK105" s="390"/>
      <c r="CL105" s="390"/>
      <c r="CM105" s="390"/>
      <c r="CN105" s="390"/>
      <c r="CO105" s="390"/>
      <c r="CP105" s="390"/>
      <c r="CQ105" s="390"/>
      <c r="CR105" s="390"/>
      <c r="CS105" s="390"/>
      <c r="CT105" s="390"/>
      <c r="CU105" s="390"/>
      <c r="CV105" s="390"/>
      <c r="CW105" s="390"/>
      <c r="CX105" s="390"/>
      <c r="CY105" s="390"/>
      <c r="CZ105" s="390"/>
      <c r="DA105" s="390"/>
      <c r="DB105" s="390"/>
      <c r="DC105" s="390"/>
      <c r="DD105" s="390"/>
      <c r="DE105" s="390"/>
      <c r="DF105" s="390"/>
      <c r="DG105" s="390"/>
      <c r="DH105" s="390"/>
      <c r="DI105" s="390"/>
      <c r="DJ105" s="390"/>
      <c r="DK105" s="390"/>
      <c r="DL105" s="390"/>
      <c r="DM105" s="390"/>
      <c r="DN105" s="390"/>
      <c r="DO105" s="390"/>
      <c r="DP105" s="390"/>
      <c r="DQ105" s="390"/>
      <c r="DR105" s="390"/>
      <c r="DS105" s="390"/>
      <c r="DT105" s="390"/>
      <c r="DU105" s="390"/>
      <c r="DV105" s="390"/>
      <c r="DW105" s="390"/>
      <c r="DX105" s="390"/>
      <c r="DY105" s="390"/>
      <c r="DZ105" s="390"/>
      <c r="EA105" s="390"/>
      <c r="EB105" s="390"/>
      <c r="EC105" s="390"/>
      <c r="ED105" s="390"/>
      <c r="EE105" s="390"/>
      <c r="EF105" s="390"/>
      <c r="EG105" s="390"/>
      <c r="EH105" s="390"/>
      <c r="EI105" s="390"/>
      <c r="EJ105" s="390"/>
      <c r="EK105" s="390"/>
      <c r="EL105" s="390"/>
      <c r="EM105" s="390"/>
      <c r="EN105" s="390"/>
      <c r="EO105" s="390"/>
      <c r="EP105" s="390"/>
      <c r="EQ105" s="390"/>
      <c r="ER105" s="390"/>
      <c r="ES105" s="390"/>
      <c r="ET105" s="390"/>
      <c r="EU105" s="390"/>
      <c r="EV105" s="390"/>
      <c r="EW105" s="390"/>
      <c r="EX105" s="390"/>
      <c r="EY105" s="390"/>
      <c r="EZ105" s="390"/>
      <c r="FA105" s="390"/>
      <c r="FB105" s="390"/>
      <c r="FC105" s="390"/>
      <c r="FD105" s="390"/>
      <c r="FE105" s="390"/>
      <c r="FF105" s="390"/>
      <c r="FG105" s="390"/>
      <c r="FH105" s="390"/>
      <c r="FI105" s="390"/>
      <c r="FJ105" s="390"/>
      <c r="FK105" s="390"/>
      <c r="FL105" s="390"/>
      <c r="FM105" s="390"/>
      <c r="FN105" s="390"/>
      <c r="FO105" s="390"/>
      <c r="FP105" s="390"/>
      <c r="FQ105" s="390"/>
      <c r="FR105" s="390"/>
      <c r="FS105" s="390"/>
      <c r="FT105" s="390"/>
      <c r="FU105" s="390"/>
      <c r="FV105" s="390"/>
      <c r="FW105" s="390"/>
      <c r="FX105" s="390"/>
      <c r="FY105" s="390"/>
      <c r="FZ105" s="390"/>
      <c r="GA105" s="390"/>
      <c r="GB105" s="390"/>
      <c r="GC105" s="390"/>
      <c r="GD105" s="390"/>
      <c r="GE105" s="390"/>
      <c r="GF105" s="390"/>
      <c r="GG105" s="390"/>
      <c r="GH105" s="390"/>
      <c r="GI105" s="390"/>
      <c r="GJ105" s="390"/>
      <c r="GK105" s="390"/>
      <c r="GL105" s="390"/>
      <c r="GM105" s="390"/>
      <c r="GN105" s="390"/>
      <c r="GO105" s="390"/>
      <c r="GP105" s="390"/>
      <c r="GQ105" s="390"/>
      <c r="GR105" s="390"/>
      <c r="GS105" s="390"/>
      <c r="GT105" s="390"/>
      <c r="GU105" s="390"/>
      <c r="GV105" s="390"/>
      <c r="GW105" s="390"/>
      <c r="GX105" s="390"/>
      <c r="GY105" s="390"/>
      <c r="GZ105" s="390"/>
      <c r="HA105" s="390"/>
      <c r="HB105" s="390"/>
      <c r="HC105" s="390"/>
      <c r="HD105" s="390"/>
      <c r="HE105" s="390"/>
      <c r="HF105" s="390"/>
      <c r="HG105" s="390"/>
      <c r="HH105" s="390"/>
      <c r="HI105" s="390"/>
      <c r="HJ105" s="390"/>
      <c r="HK105" s="390"/>
      <c r="HL105" s="390"/>
      <c r="HM105" s="390"/>
      <c r="HN105" s="390"/>
      <c r="HO105" s="390"/>
      <c r="HP105" s="390"/>
      <c r="HQ105" s="390"/>
      <c r="HR105" s="390"/>
      <c r="HS105" s="390"/>
      <c r="HT105" s="390"/>
      <c r="HU105" s="390"/>
      <c r="HV105" s="390"/>
      <c r="HW105" s="390"/>
      <c r="HX105" s="390"/>
      <c r="HY105" s="390"/>
      <c r="HZ105" s="390"/>
      <c r="IA105" s="390"/>
      <c r="IB105" s="390"/>
      <c r="IC105" s="390"/>
      <c r="ID105" s="390"/>
      <c r="IE105" s="390"/>
      <c r="IF105" s="390"/>
      <c r="IG105" s="390"/>
      <c r="IH105" s="390"/>
      <c r="II105" s="390"/>
      <c r="IJ105" s="390"/>
      <c r="IK105" s="390"/>
      <c r="IL105" s="390"/>
      <c r="IM105" s="390"/>
      <c r="IN105" s="390"/>
      <c r="IO105" s="390"/>
      <c r="IP105" s="390"/>
      <c r="IQ105" s="390"/>
      <c r="IR105" s="390"/>
      <c r="IS105" s="390"/>
      <c r="IT105" s="390"/>
      <c r="IU105" s="390"/>
      <c r="IV105" s="390"/>
      <c r="IW105" s="390"/>
      <c r="IX105" s="390"/>
      <c r="IY105" s="390"/>
      <c r="IZ105" s="390"/>
      <c r="JA105" s="390"/>
      <c r="JB105" s="390"/>
      <c r="JC105" s="390"/>
      <c r="JD105" s="390"/>
      <c r="JE105" s="390"/>
      <c r="JF105" s="390"/>
      <c r="JG105" s="390"/>
      <c r="JH105" s="390"/>
      <c r="JI105" s="390"/>
      <c r="JJ105" s="390"/>
      <c r="JK105" s="390"/>
      <c r="JL105" s="390"/>
      <c r="JM105" s="390"/>
      <c r="JN105" s="390"/>
      <c r="JO105" s="390"/>
      <c r="JP105" s="390"/>
      <c r="JQ105" s="390"/>
      <c r="JR105" s="390"/>
      <c r="JS105" s="390"/>
      <c r="JT105" s="390"/>
      <c r="JU105" s="390"/>
      <c r="JV105" s="390"/>
      <c r="JW105" s="390"/>
      <c r="JX105" s="390"/>
      <c r="JY105" s="390"/>
      <c r="JZ105" s="390"/>
      <c r="KA105" s="390"/>
      <c r="KB105" s="390"/>
      <c r="KC105" s="390"/>
      <c r="KD105" s="390"/>
      <c r="KE105" s="390"/>
      <c r="KF105" s="390"/>
      <c r="KG105" s="390"/>
      <c r="KH105" s="390"/>
      <c r="KI105" s="390"/>
      <c r="KJ105" s="390"/>
      <c r="KK105" s="390"/>
      <c r="KL105" s="390"/>
      <c r="KM105" s="390"/>
      <c r="KN105" s="390"/>
      <c r="KO105" s="390"/>
      <c r="KP105" s="390"/>
      <c r="KQ105" s="390"/>
      <c r="KR105" s="390"/>
      <c r="KS105" s="390"/>
      <c r="KT105" s="390"/>
      <c r="KU105" s="390"/>
      <c r="KV105" s="390"/>
      <c r="KW105" s="390"/>
      <c r="KX105" s="390"/>
      <c r="KY105" s="390"/>
      <c r="KZ105" s="390"/>
      <c r="LA105" s="390"/>
      <c r="LB105" s="390"/>
      <c r="LC105" s="390"/>
      <c r="LD105" s="390"/>
      <c r="LE105" s="390"/>
      <c r="LF105" s="390"/>
      <c r="LG105" s="390"/>
      <c r="LH105" s="390"/>
      <c r="LI105" s="390"/>
      <c r="LJ105" s="390"/>
      <c r="LK105" s="390"/>
      <c r="LL105" s="390"/>
      <c r="LM105" s="390"/>
      <c r="LN105" s="390"/>
      <c r="LO105" s="390"/>
      <c r="LP105" s="390"/>
      <c r="LQ105" s="390"/>
      <c r="LR105" s="390"/>
      <c r="LS105" s="390"/>
      <c r="LT105" s="390"/>
      <c r="LU105" s="390"/>
      <c r="LV105" s="390"/>
      <c r="LW105" s="390"/>
      <c r="LX105" s="390"/>
      <c r="LY105" s="390"/>
      <c r="LZ105" s="390"/>
      <c r="MA105" s="390"/>
      <c r="MB105" s="390"/>
      <c r="MC105" s="390"/>
      <c r="MD105" s="390"/>
      <c r="ME105" s="390"/>
      <c r="MF105" s="390"/>
      <c r="MG105" s="390"/>
      <c r="MH105" s="390"/>
      <c r="MI105" s="390"/>
      <c r="MJ105" s="390"/>
      <c r="MK105" s="390"/>
      <c r="ML105" s="390"/>
      <c r="MM105" s="390"/>
      <c r="MN105" s="390"/>
      <c r="MO105" s="390"/>
      <c r="MP105" s="390"/>
      <c r="MQ105" s="390"/>
      <c r="MR105" s="390"/>
      <c r="MS105" s="390"/>
      <c r="MT105" s="390"/>
      <c r="MU105" s="390"/>
      <c r="MV105" s="390"/>
      <c r="MW105" s="390"/>
      <c r="MX105" s="390"/>
      <c r="MY105" s="390"/>
      <c r="MZ105" s="390"/>
      <c r="NA105" s="390"/>
      <c r="NB105" s="390"/>
      <c r="NC105" s="390"/>
      <c r="ND105" s="390"/>
      <c r="NE105" s="390"/>
      <c r="NF105" s="390"/>
      <c r="NG105" s="390"/>
      <c r="NH105" s="390"/>
      <c r="NI105" s="390"/>
      <c r="NJ105" s="390"/>
      <c r="NK105" s="390"/>
      <c r="NL105" s="390"/>
      <c r="NM105" s="390"/>
      <c r="NN105" s="390"/>
      <c r="NO105" s="390"/>
      <c r="NP105" s="390"/>
      <c r="NQ105" s="390"/>
      <c r="NR105" s="390"/>
      <c r="NS105" s="390"/>
      <c r="NT105" s="390"/>
      <c r="NU105" s="390"/>
      <c r="NV105" s="390"/>
      <c r="NW105" s="390"/>
      <c r="NX105" s="390"/>
      <c r="NY105" s="390"/>
      <c r="NZ105" s="390"/>
      <c r="OA105" s="390"/>
      <c r="OB105" s="390"/>
      <c r="OC105" s="390"/>
      <c r="OD105" s="390"/>
      <c r="OE105" s="390"/>
      <c r="OF105" s="390"/>
      <c r="OG105" s="390"/>
      <c r="OH105" s="390"/>
      <c r="OI105" s="390"/>
      <c r="OJ105" s="390"/>
      <c r="OK105" s="390"/>
      <c r="OL105" s="390"/>
      <c r="OM105" s="390"/>
      <c r="ON105" s="390"/>
      <c r="OO105" s="390"/>
      <c r="OP105" s="390"/>
      <c r="OQ105" s="390"/>
      <c r="OR105" s="390"/>
      <c r="OS105" s="390"/>
      <c r="OT105" s="390"/>
      <c r="OU105" s="390"/>
      <c r="OV105" s="390"/>
      <c r="OW105" s="390"/>
      <c r="OX105" s="390"/>
      <c r="OY105" s="390"/>
      <c r="OZ105" s="390"/>
      <c r="PA105" s="390"/>
      <c r="PB105" s="390"/>
      <c r="PC105" s="390"/>
      <c r="PD105" s="390"/>
      <c r="PE105" s="390"/>
      <c r="PF105" s="390"/>
      <c r="PG105" s="390"/>
      <c r="PH105" s="390"/>
      <c r="PI105" s="390"/>
      <c r="PJ105" s="390"/>
      <c r="PK105" s="390"/>
      <c r="PL105" s="390"/>
      <c r="PM105" s="390"/>
      <c r="PN105" s="390"/>
      <c r="PO105" s="390"/>
      <c r="PP105" s="390"/>
      <c r="PQ105" s="390"/>
      <c r="PR105" s="390"/>
      <c r="PS105" s="390"/>
      <c r="PT105" s="390"/>
      <c r="PU105" s="390"/>
      <c r="PV105" s="390"/>
      <c r="PW105" s="390"/>
      <c r="PX105" s="390"/>
      <c r="PY105" s="390"/>
      <c r="PZ105" s="390"/>
      <c r="QA105" s="390"/>
      <c r="QB105" s="390"/>
      <c r="QC105" s="390"/>
      <c r="QD105" s="390"/>
      <c r="QE105" s="390"/>
      <c r="QF105" s="390"/>
      <c r="QG105" s="390"/>
      <c r="QH105" s="390"/>
      <c r="QI105" s="390"/>
      <c r="QJ105" s="390"/>
      <c r="QK105" s="390"/>
      <c r="QL105" s="390"/>
      <c r="QM105" s="390"/>
      <c r="QN105" s="390"/>
      <c r="QO105" s="390"/>
      <c r="QP105" s="390"/>
      <c r="QQ105" s="390"/>
      <c r="QR105" s="390"/>
      <c r="QS105" s="390"/>
      <c r="QT105" s="390"/>
      <c r="QU105" s="390"/>
      <c r="QV105" s="390"/>
      <c r="QW105" s="390"/>
      <c r="QX105" s="390"/>
      <c r="QY105" s="390"/>
      <c r="QZ105" s="390"/>
      <c r="RA105" s="390"/>
      <c r="RB105" s="390"/>
      <c r="RC105" s="390"/>
      <c r="RD105" s="390"/>
      <c r="RE105" s="390"/>
      <c r="RF105" s="390"/>
      <c r="RG105" s="390"/>
      <c r="RH105" s="390"/>
      <c r="RI105" s="390"/>
      <c r="RJ105" s="390"/>
      <c r="RK105" s="390"/>
      <c r="RL105" s="390"/>
      <c r="RM105" s="390"/>
      <c r="RN105" s="390"/>
      <c r="RO105" s="390"/>
      <c r="RP105" s="390"/>
      <c r="RQ105" s="390"/>
      <c r="RR105" s="390"/>
      <c r="RS105" s="390"/>
      <c r="RT105" s="390"/>
      <c r="RU105" s="390"/>
      <c r="RV105" s="390"/>
      <c r="RW105" s="390"/>
      <c r="RX105" s="390"/>
      <c r="RY105" s="390"/>
      <c r="RZ105" s="390"/>
      <c r="SA105" s="390"/>
      <c r="SB105" s="390"/>
      <c r="SC105" s="390"/>
      <c r="SD105" s="390"/>
      <c r="SE105" s="390"/>
      <c r="SF105" s="390"/>
      <c r="SG105" s="390"/>
      <c r="SH105" s="390"/>
      <c r="SI105" s="390"/>
      <c r="SJ105" s="390"/>
      <c r="SK105" s="390"/>
      <c r="SL105" s="390"/>
      <c r="SM105" s="390"/>
      <c r="SN105" s="390"/>
      <c r="SO105" s="390"/>
      <c r="SP105" s="390"/>
      <c r="SQ105" s="390"/>
      <c r="SR105" s="390"/>
      <c r="SS105" s="390"/>
      <c r="ST105" s="390"/>
      <c r="SU105" s="390"/>
      <c r="SV105" s="390"/>
      <c r="SW105" s="390"/>
      <c r="SX105" s="390"/>
      <c r="SY105" s="390"/>
      <c r="SZ105" s="390"/>
      <c r="TA105" s="390"/>
      <c r="TB105" s="390"/>
      <c r="TC105" s="390"/>
      <c r="TD105" s="390"/>
      <c r="TE105" s="390"/>
      <c r="TF105" s="390"/>
      <c r="TG105" s="390"/>
      <c r="TH105" s="390"/>
      <c r="TI105" s="390"/>
      <c r="TJ105" s="390"/>
      <c r="TK105" s="390"/>
      <c r="TL105" s="390"/>
      <c r="TM105" s="390"/>
      <c r="TN105" s="390"/>
      <c r="TO105" s="390"/>
      <c r="TP105" s="390"/>
      <c r="TQ105" s="390"/>
      <c r="TR105" s="390"/>
      <c r="TS105" s="390"/>
      <c r="TT105" s="390"/>
      <c r="TU105" s="390"/>
      <c r="TV105" s="390"/>
      <c r="TW105" s="390"/>
      <c r="TX105" s="390"/>
      <c r="TY105" s="390"/>
      <c r="TZ105" s="390"/>
      <c r="UA105" s="390"/>
      <c r="UB105" s="390"/>
      <c r="UC105" s="390"/>
      <c r="UD105" s="390"/>
      <c r="UE105" s="390"/>
      <c r="UF105" s="390"/>
      <c r="UG105" s="390"/>
      <c r="UH105" s="390"/>
      <c r="UI105" s="390"/>
      <c r="UJ105" s="390"/>
      <c r="UK105" s="390"/>
      <c r="UL105" s="390"/>
      <c r="UM105" s="390"/>
      <c r="UN105" s="390"/>
      <c r="UO105" s="390"/>
      <c r="UP105" s="390"/>
      <c r="UQ105" s="390"/>
      <c r="UR105" s="390"/>
      <c r="US105" s="390"/>
      <c r="UT105" s="390"/>
      <c r="UU105" s="390"/>
      <c r="UV105" s="390"/>
      <c r="UW105" s="390"/>
      <c r="UX105" s="390"/>
      <c r="UY105" s="390"/>
      <c r="UZ105" s="390"/>
      <c r="VA105" s="390"/>
      <c r="VB105" s="390"/>
      <c r="VC105" s="390"/>
      <c r="VD105" s="390"/>
      <c r="VE105" s="390"/>
      <c r="VF105" s="390"/>
      <c r="VG105" s="390"/>
      <c r="VH105" s="390"/>
      <c r="VI105" s="390"/>
      <c r="VJ105" s="390"/>
      <c r="VK105" s="390"/>
      <c r="VL105" s="390"/>
      <c r="VM105" s="390"/>
      <c r="VN105" s="390"/>
      <c r="VO105" s="390"/>
      <c r="VP105" s="390"/>
      <c r="VQ105" s="390"/>
      <c r="VR105" s="390"/>
      <c r="VS105" s="390"/>
      <c r="VT105" s="390"/>
      <c r="VU105" s="390"/>
      <c r="VV105" s="390"/>
      <c r="VW105" s="390"/>
      <c r="VX105" s="390"/>
      <c r="VY105" s="390"/>
      <c r="VZ105" s="390"/>
      <c r="WA105" s="390"/>
      <c r="WB105" s="390"/>
      <c r="WC105" s="390"/>
      <c r="WD105" s="390"/>
      <c r="WE105" s="390"/>
      <c r="WF105" s="390"/>
      <c r="WG105" s="390"/>
      <c r="WH105" s="390"/>
      <c r="WI105" s="390"/>
      <c r="WJ105" s="390"/>
      <c r="WK105" s="390"/>
      <c r="WL105" s="390"/>
      <c r="WM105" s="390"/>
      <c r="WN105" s="390"/>
      <c r="WO105" s="390"/>
      <c r="WP105" s="390"/>
      <c r="WQ105" s="390"/>
      <c r="WR105" s="390"/>
      <c r="WS105" s="390"/>
      <c r="WT105" s="390"/>
      <c r="WU105" s="390"/>
      <c r="WV105" s="390"/>
      <c r="WW105" s="390"/>
      <c r="WX105" s="390"/>
      <c r="WY105" s="390"/>
      <c r="WZ105" s="390"/>
      <c r="XA105" s="390"/>
      <c r="XB105" s="390"/>
      <c r="XC105" s="390"/>
      <c r="XD105" s="390"/>
      <c r="XE105" s="581"/>
    </row>
    <row r="106" spans="1:631" s="583" customFormat="1">
      <c r="A106" s="581"/>
      <c r="B106" s="754"/>
      <c r="C106" s="755"/>
      <c r="D106" s="755"/>
      <c r="E106" s="582"/>
      <c r="F106" s="719"/>
      <c r="G106" s="756"/>
      <c r="H106" s="756"/>
      <c r="I106" s="720"/>
      <c r="J106" s="721"/>
      <c r="K106" s="720"/>
      <c r="L106" s="720"/>
      <c r="M106" s="722"/>
      <c r="N106" s="722"/>
      <c r="O106" s="722"/>
      <c r="P106" s="722"/>
      <c r="Q106" s="723"/>
      <c r="R106" s="722"/>
      <c r="S106" s="724"/>
      <c r="T106" s="723"/>
      <c r="U106" s="722"/>
      <c r="V106" s="722"/>
      <c r="W106" s="725"/>
      <c r="X106" s="723"/>
      <c r="Y106" s="726"/>
      <c r="Z106" s="669"/>
      <c r="AA106" s="390"/>
      <c r="AB106" s="390"/>
      <c r="AC106" s="390"/>
      <c r="AD106" s="390"/>
      <c r="AE106" s="390"/>
      <c r="AF106" s="390"/>
      <c r="AG106" s="390"/>
      <c r="AH106" s="390"/>
      <c r="AI106" s="390"/>
      <c r="AJ106" s="390"/>
      <c r="AK106" s="390"/>
      <c r="AL106" s="390"/>
      <c r="AM106" s="390"/>
      <c r="AN106" s="390"/>
      <c r="AO106" s="390"/>
      <c r="AP106" s="390"/>
      <c r="AQ106" s="390"/>
      <c r="AR106" s="390"/>
      <c r="AS106" s="390"/>
      <c r="AT106" s="390"/>
      <c r="AU106" s="390"/>
      <c r="AV106" s="390"/>
      <c r="AW106" s="390"/>
      <c r="AX106" s="390"/>
      <c r="AY106" s="390"/>
      <c r="AZ106" s="390"/>
      <c r="BA106" s="390"/>
      <c r="BB106" s="390"/>
      <c r="BC106" s="390"/>
      <c r="BD106" s="390"/>
      <c r="BE106" s="390"/>
      <c r="BF106" s="390"/>
      <c r="BG106" s="390"/>
      <c r="BH106" s="390"/>
      <c r="BI106" s="390"/>
      <c r="BJ106" s="390"/>
      <c r="BK106" s="390"/>
      <c r="BL106" s="390"/>
      <c r="BM106" s="390"/>
      <c r="BN106" s="390"/>
      <c r="BO106" s="390"/>
      <c r="BP106" s="390"/>
      <c r="BQ106" s="390"/>
      <c r="BR106" s="390"/>
      <c r="BS106" s="390"/>
      <c r="BT106" s="390"/>
      <c r="BU106" s="390"/>
      <c r="BV106" s="390"/>
      <c r="BW106" s="390"/>
      <c r="BX106" s="390"/>
      <c r="BY106" s="390"/>
      <c r="BZ106" s="390"/>
      <c r="CA106" s="390"/>
      <c r="CB106" s="390"/>
      <c r="CC106" s="390"/>
      <c r="CD106" s="390"/>
      <c r="CE106" s="390"/>
      <c r="CF106" s="390"/>
      <c r="CG106" s="390"/>
      <c r="CH106" s="390"/>
      <c r="CI106" s="390"/>
      <c r="CJ106" s="390"/>
      <c r="CK106" s="390"/>
      <c r="CL106" s="390"/>
      <c r="CM106" s="390"/>
      <c r="CN106" s="390"/>
      <c r="CO106" s="390"/>
      <c r="CP106" s="390"/>
      <c r="CQ106" s="390"/>
      <c r="CR106" s="390"/>
      <c r="CS106" s="390"/>
      <c r="CT106" s="390"/>
      <c r="CU106" s="390"/>
      <c r="CV106" s="390"/>
      <c r="CW106" s="390"/>
      <c r="CX106" s="390"/>
      <c r="CY106" s="390"/>
      <c r="CZ106" s="390"/>
      <c r="DA106" s="390"/>
      <c r="DB106" s="390"/>
      <c r="DC106" s="390"/>
      <c r="DD106" s="390"/>
      <c r="DE106" s="390"/>
      <c r="DF106" s="390"/>
      <c r="DG106" s="390"/>
      <c r="DH106" s="390"/>
      <c r="DI106" s="390"/>
      <c r="DJ106" s="390"/>
      <c r="DK106" s="390"/>
      <c r="DL106" s="390"/>
      <c r="DM106" s="390"/>
      <c r="DN106" s="390"/>
      <c r="DO106" s="390"/>
      <c r="DP106" s="390"/>
      <c r="DQ106" s="390"/>
      <c r="DR106" s="390"/>
      <c r="DS106" s="390"/>
      <c r="DT106" s="390"/>
      <c r="DU106" s="390"/>
      <c r="DV106" s="390"/>
      <c r="DW106" s="390"/>
      <c r="DX106" s="390"/>
      <c r="DY106" s="390"/>
      <c r="DZ106" s="390"/>
      <c r="EA106" s="390"/>
      <c r="EB106" s="390"/>
      <c r="EC106" s="390"/>
      <c r="ED106" s="390"/>
      <c r="EE106" s="390"/>
      <c r="EF106" s="390"/>
      <c r="EG106" s="390"/>
      <c r="EH106" s="390"/>
      <c r="EI106" s="390"/>
      <c r="EJ106" s="390"/>
      <c r="EK106" s="390"/>
      <c r="EL106" s="390"/>
      <c r="EM106" s="390"/>
      <c r="EN106" s="390"/>
      <c r="EO106" s="390"/>
      <c r="EP106" s="390"/>
      <c r="EQ106" s="390"/>
      <c r="ER106" s="390"/>
      <c r="ES106" s="390"/>
      <c r="ET106" s="390"/>
      <c r="EU106" s="390"/>
      <c r="EV106" s="390"/>
      <c r="EW106" s="390"/>
      <c r="EX106" s="390"/>
      <c r="EY106" s="390"/>
      <c r="EZ106" s="390"/>
      <c r="FA106" s="390"/>
      <c r="FB106" s="390"/>
      <c r="FC106" s="390"/>
      <c r="FD106" s="390"/>
      <c r="FE106" s="390"/>
      <c r="FF106" s="390"/>
      <c r="FG106" s="390"/>
      <c r="FH106" s="390"/>
      <c r="FI106" s="390"/>
      <c r="FJ106" s="390"/>
      <c r="FK106" s="390"/>
      <c r="FL106" s="390"/>
      <c r="FM106" s="390"/>
      <c r="FN106" s="390"/>
      <c r="FO106" s="390"/>
      <c r="FP106" s="390"/>
      <c r="FQ106" s="390"/>
      <c r="FR106" s="390"/>
      <c r="FS106" s="390"/>
      <c r="FT106" s="390"/>
      <c r="FU106" s="390"/>
      <c r="FV106" s="390"/>
      <c r="FW106" s="390"/>
      <c r="FX106" s="390"/>
      <c r="FY106" s="390"/>
      <c r="FZ106" s="390"/>
      <c r="GA106" s="390"/>
      <c r="GB106" s="390"/>
      <c r="GC106" s="390"/>
      <c r="GD106" s="390"/>
      <c r="GE106" s="390"/>
      <c r="GF106" s="390"/>
      <c r="GG106" s="390"/>
      <c r="GH106" s="390"/>
      <c r="GI106" s="390"/>
      <c r="GJ106" s="390"/>
      <c r="GK106" s="390"/>
      <c r="GL106" s="390"/>
      <c r="GM106" s="390"/>
      <c r="GN106" s="390"/>
      <c r="GO106" s="390"/>
      <c r="GP106" s="390"/>
      <c r="GQ106" s="390"/>
      <c r="GR106" s="390"/>
      <c r="GS106" s="390"/>
      <c r="GT106" s="390"/>
      <c r="GU106" s="390"/>
      <c r="GV106" s="390"/>
      <c r="GW106" s="390"/>
      <c r="GX106" s="390"/>
      <c r="GY106" s="390"/>
      <c r="GZ106" s="390"/>
      <c r="HA106" s="390"/>
      <c r="HB106" s="390"/>
      <c r="HC106" s="390"/>
      <c r="HD106" s="390"/>
      <c r="HE106" s="390"/>
      <c r="HF106" s="390"/>
      <c r="HG106" s="390"/>
      <c r="HH106" s="390"/>
      <c r="HI106" s="390"/>
      <c r="HJ106" s="390"/>
      <c r="HK106" s="390"/>
      <c r="HL106" s="390"/>
      <c r="HM106" s="390"/>
      <c r="HN106" s="390"/>
      <c r="HO106" s="390"/>
      <c r="HP106" s="390"/>
      <c r="HQ106" s="390"/>
      <c r="HR106" s="390"/>
      <c r="HS106" s="390"/>
      <c r="HT106" s="390"/>
      <c r="HU106" s="390"/>
      <c r="HV106" s="390"/>
      <c r="HW106" s="390"/>
      <c r="HX106" s="390"/>
      <c r="HY106" s="390"/>
      <c r="HZ106" s="390"/>
      <c r="IA106" s="390"/>
      <c r="IB106" s="390"/>
      <c r="IC106" s="390"/>
      <c r="ID106" s="390"/>
      <c r="IE106" s="390"/>
      <c r="IF106" s="390"/>
      <c r="IG106" s="390"/>
      <c r="IH106" s="390"/>
      <c r="II106" s="390"/>
      <c r="IJ106" s="390"/>
      <c r="IK106" s="390"/>
      <c r="IL106" s="390"/>
      <c r="IM106" s="390"/>
      <c r="IN106" s="390"/>
      <c r="IO106" s="390"/>
      <c r="IP106" s="390"/>
      <c r="IQ106" s="390"/>
      <c r="IR106" s="390"/>
      <c r="IS106" s="390"/>
      <c r="IT106" s="390"/>
      <c r="IU106" s="390"/>
      <c r="IV106" s="390"/>
      <c r="IW106" s="390"/>
      <c r="IX106" s="390"/>
      <c r="IY106" s="390"/>
      <c r="IZ106" s="390"/>
      <c r="JA106" s="390"/>
      <c r="JB106" s="390"/>
      <c r="JC106" s="390"/>
      <c r="JD106" s="390"/>
      <c r="JE106" s="390"/>
      <c r="JF106" s="390"/>
      <c r="JG106" s="390"/>
      <c r="JH106" s="390"/>
      <c r="JI106" s="390"/>
      <c r="JJ106" s="390"/>
      <c r="JK106" s="390"/>
      <c r="JL106" s="390"/>
      <c r="JM106" s="390"/>
      <c r="JN106" s="390"/>
      <c r="JO106" s="390"/>
      <c r="JP106" s="390"/>
      <c r="JQ106" s="390"/>
      <c r="JR106" s="390"/>
      <c r="JS106" s="390"/>
      <c r="JT106" s="390"/>
      <c r="JU106" s="390"/>
      <c r="JV106" s="390"/>
      <c r="JW106" s="390"/>
      <c r="JX106" s="390"/>
      <c r="JY106" s="390"/>
      <c r="JZ106" s="390"/>
      <c r="KA106" s="390"/>
      <c r="KB106" s="390"/>
      <c r="KC106" s="390"/>
      <c r="KD106" s="390"/>
      <c r="KE106" s="390"/>
      <c r="KF106" s="390"/>
      <c r="KG106" s="390"/>
      <c r="KH106" s="390"/>
      <c r="KI106" s="390"/>
      <c r="KJ106" s="390"/>
      <c r="KK106" s="390"/>
      <c r="KL106" s="390"/>
      <c r="KM106" s="390"/>
      <c r="KN106" s="390"/>
      <c r="KO106" s="390"/>
      <c r="KP106" s="390"/>
      <c r="KQ106" s="390"/>
      <c r="KR106" s="390"/>
      <c r="KS106" s="390"/>
      <c r="KT106" s="390"/>
      <c r="KU106" s="390"/>
      <c r="KV106" s="390"/>
      <c r="KW106" s="390"/>
      <c r="KX106" s="390"/>
      <c r="KY106" s="390"/>
      <c r="KZ106" s="390"/>
      <c r="LA106" s="390"/>
      <c r="LB106" s="390"/>
      <c r="LC106" s="390"/>
      <c r="LD106" s="390"/>
      <c r="LE106" s="390"/>
      <c r="LF106" s="390"/>
      <c r="LG106" s="390"/>
      <c r="LH106" s="390"/>
      <c r="LI106" s="390"/>
      <c r="LJ106" s="390"/>
      <c r="LK106" s="390"/>
      <c r="LL106" s="390"/>
      <c r="LM106" s="390"/>
      <c r="LN106" s="390"/>
      <c r="LO106" s="390"/>
      <c r="LP106" s="390"/>
      <c r="LQ106" s="390"/>
      <c r="LR106" s="390"/>
      <c r="LS106" s="390"/>
      <c r="LT106" s="390"/>
      <c r="LU106" s="390"/>
      <c r="LV106" s="390"/>
      <c r="LW106" s="390"/>
      <c r="LX106" s="390"/>
      <c r="LY106" s="390"/>
      <c r="LZ106" s="390"/>
      <c r="MA106" s="390"/>
      <c r="MB106" s="390"/>
      <c r="MC106" s="390"/>
      <c r="MD106" s="390"/>
      <c r="ME106" s="390"/>
      <c r="MF106" s="390"/>
      <c r="MG106" s="390"/>
      <c r="MH106" s="390"/>
      <c r="MI106" s="390"/>
      <c r="MJ106" s="390"/>
      <c r="MK106" s="390"/>
      <c r="ML106" s="390"/>
      <c r="MM106" s="390"/>
      <c r="MN106" s="390"/>
      <c r="MO106" s="390"/>
      <c r="MP106" s="390"/>
      <c r="MQ106" s="390"/>
      <c r="MR106" s="390"/>
      <c r="MS106" s="390"/>
      <c r="MT106" s="390"/>
      <c r="MU106" s="390"/>
      <c r="MV106" s="390"/>
      <c r="MW106" s="390"/>
      <c r="MX106" s="390"/>
      <c r="MY106" s="390"/>
      <c r="MZ106" s="390"/>
      <c r="NA106" s="390"/>
      <c r="NB106" s="390"/>
      <c r="NC106" s="390"/>
      <c r="ND106" s="390"/>
      <c r="NE106" s="390"/>
      <c r="NF106" s="390"/>
      <c r="NG106" s="390"/>
      <c r="NH106" s="390"/>
      <c r="NI106" s="390"/>
      <c r="NJ106" s="390"/>
      <c r="NK106" s="390"/>
      <c r="NL106" s="390"/>
      <c r="NM106" s="390"/>
      <c r="NN106" s="390"/>
      <c r="NO106" s="390"/>
      <c r="NP106" s="390"/>
      <c r="NQ106" s="390"/>
      <c r="NR106" s="390"/>
      <c r="NS106" s="390"/>
      <c r="NT106" s="390"/>
      <c r="NU106" s="390"/>
      <c r="NV106" s="390"/>
      <c r="NW106" s="390"/>
      <c r="NX106" s="390"/>
      <c r="NY106" s="390"/>
      <c r="NZ106" s="390"/>
      <c r="OA106" s="390"/>
      <c r="OB106" s="390"/>
      <c r="OC106" s="390"/>
      <c r="OD106" s="390"/>
      <c r="OE106" s="390"/>
      <c r="OF106" s="390"/>
      <c r="OG106" s="390"/>
      <c r="OH106" s="390"/>
      <c r="OI106" s="390"/>
      <c r="OJ106" s="390"/>
      <c r="OK106" s="390"/>
      <c r="OL106" s="390"/>
      <c r="OM106" s="390"/>
      <c r="ON106" s="390"/>
      <c r="OO106" s="390"/>
      <c r="OP106" s="390"/>
      <c r="OQ106" s="390"/>
      <c r="OR106" s="390"/>
      <c r="OS106" s="390"/>
      <c r="OT106" s="390"/>
      <c r="OU106" s="390"/>
      <c r="OV106" s="390"/>
      <c r="OW106" s="390"/>
      <c r="OX106" s="390"/>
      <c r="OY106" s="390"/>
      <c r="OZ106" s="390"/>
      <c r="PA106" s="390"/>
      <c r="PB106" s="390"/>
      <c r="PC106" s="390"/>
      <c r="PD106" s="390"/>
      <c r="PE106" s="390"/>
      <c r="PF106" s="390"/>
      <c r="PG106" s="390"/>
      <c r="PH106" s="390"/>
      <c r="PI106" s="390"/>
      <c r="PJ106" s="390"/>
      <c r="PK106" s="390"/>
      <c r="PL106" s="390"/>
      <c r="PM106" s="390"/>
      <c r="PN106" s="390"/>
      <c r="PO106" s="390"/>
      <c r="PP106" s="390"/>
      <c r="PQ106" s="390"/>
      <c r="PR106" s="390"/>
      <c r="PS106" s="390"/>
      <c r="PT106" s="390"/>
      <c r="PU106" s="390"/>
      <c r="PV106" s="390"/>
      <c r="PW106" s="390"/>
      <c r="PX106" s="390"/>
      <c r="PY106" s="390"/>
      <c r="PZ106" s="390"/>
      <c r="QA106" s="390"/>
      <c r="QB106" s="390"/>
      <c r="QC106" s="390"/>
      <c r="QD106" s="390"/>
      <c r="QE106" s="390"/>
      <c r="QF106" s="390"/>
      <c r="QG106" s="390"/>
      <c r="QH106" s="390"/>
      <c r="QI106" s="390"/>
      <c r="QJ106" s="390"/>
      <c r="QK106" s="390"/>
      <c r="QL106" s="390"/>
      <c r="QM106" s="390"/>
      <c r="QN106" s="390"/>
      <c r="QO106" s="390"/>
      <c r="QP106" s="390"/>
      <c r="QQ106" s="390"/>
      <c r="QR106" s="390"/>
      <c r="QS106" s="390"/>
      <c r="QT106" s="390"/>
      <c r="QU106" s="390"/>
      <c r="QV106" s="390"/>
      <c r="QW106" s="390"/>
      <c r="QX106" s="390"/>
      <c r="QY106" s="390"/>
      <c r="QZ106" s="390"/>
      <c r="RA106" s="390"/>
      <c r="RB106" s="390"/>
      <c r="RC106" s="390"/>
      <c r="RD106" s="390"/>
      <c r="RE106" s="390"/>
      <c r="RF106" s="390"/>
      <c r="RG106" s="390"/>
      <c r="RH106" s="390"/>
      <c r="RI106" s="390"/>
      <c r="RJ106" s="390"/>
      <c r="RK106" s="390"/>
      <c r="RL106" s="390"/>
      <c r="RM106" s="390"/>
      <c r="RN106" s="390"/>
      <c r="RO106" s="390"/>
      <c r="RP106" s="390"/>
      <c r="RQ106" s="390"/>
      <c r="RR106" s="390"/>
      <c r="RS106" s="390"/>
      <c r="RT106" s="390"/>
      <c r="RU106" s="390"/>
      <c r="RV106" s="390"/>
      <c r="RW106" s="390"/>
      <c r="RX106" s="390"/>
      <c r="RY106" s="390"/>
      <c r="RZ106" s="390"/>
      <c r="SA106" s="390"/>
      <c r="SB106" s="390"/>
      <c r="SC106" s="390"/>
      <c r="SD106" s="390"/>
      <c r="SE106" s="390"/>
      <c r="SF106" s="390"/>
      <c r="SG106" s="390"/>
      <c r="SH106" s="390"/>
      <c r="SI106" s="390"/>
      <c r="SJ106" s="390"/>
      <c r="SK106" s="390"/>
      <c r="SL106" s="390"/>
      <c r="SM106" s="390"/>
      <c r="SN106" s="390"/>
      <c r="SO106" s="390"/>
      <c r="SP106" s="390"/>
      <c r="SQ106" s="390"/>
      <c r="SR106" s="390"/>
      <c r="SS106" s="390"/>
      <c r="ST106" s="390"/>
      <c r="SU106" s="390"/>
      <c r="SV106" s="390"/>
      <c r="SW106" s="390"/>
      <c r="SX106" s="390"/>
      <c r="SY106" s="390"/>
      <c r="SZ106" s="390"/>
      <c r="TA106" s="390"/>
      <c r="TB106" s="390"/>
      <c r="TC106" s="390"/>
      <c r="TD106" s="390"/>
      <c r="TE106" s="390"/>
      <c r="TF106" s="390"/>
      <c r="TG106" s="390"/>
      <c r="TH106" s="390"/>
      <c r="TI106" s="390"/>
      <c r="TJ106" s="390"/>
      <c r="TK106" s="390"/>
      <c r="TL106" s="390"/>
      <c r="TM106" s="390"/>
      <c r="TN106" s="390"/>
      <c r="TO106" s="390"/>
      <c r="TP106" s="390"/>
      <c r="TQ106" s="390"/>
      <c r="TR106" s="390"/>
      <c r="TS106" s="390"/>
      <c r="TT106" s="390"/>
      <c r="TU106" s="390"/>
      <c r="TV106" s="390"/>
      <c r="TW106" s="390"/>
      <c r="TX106" s="390"/>
      <c r="TY106" s="390"/>
      <c r="TZ106" s="390"/>
      <c r="UA106" s="390"/>
      <c r="UB106" s="390"/>
      <c r="UC106" s="390"/>
      <c r="UD106" s="390"/>
      <c r="UE106" s="390"/>
      <c r="UF106" s="390"/>
      <c r="UG106" s="390"/>
      <c r="UH106" s="390"/>
      <c r="UI106" s="390"/>
      <c r="UJ106" s="390"/>
      <c r="UK106" s="390"/>
      <c r="UL106" s="390"/>
      <c r="UM106" s="390"/>
      <c r="UN106" s="390"/>
      <c r="UO106" s="390"/>
      <c r="UP106" s="390"/>
      <c r="UQ106" s="390"/>
      <c r="UR106" s="390"/>
      <c r="US106" s="390"/>
      <c r="UT106" s="390"/>
      <c r="UU106" s="390"/>
      <c r="UV106" s="390"/>
      <c r="UW106" s="390"/>
      <c r="UX106" s="390"/>
      <c r="UY106" s="390"/>
      <c r="UZ106" s="390"/>
      <c r="VA106" s="390"/>
      <c r="VB106" s="390"/>
      <c r="VC106" s="390"/>
      <c r="VD106" s="390"/>
      <c r="VE106" s="390"/>
      <c r="VF106" s="390"/>
      <c r="VG106" s="390"/>
      <c r="VH106" s="390"/>
      <c r="VI106" s="390"/>
      <c r="VJ106" s="390"/>
      <c r="VK106" s="390"/>
      <c r="VL106" s="390"/>
      <c r="VM106" s="390"/>
      <c r="VN106" s="390"/>
      <c r="VO106" s="390"/>
      <c r="VP106" s="390"/>
      <c r="VQ106" s="390"/>
      <c r="VR106" s="390"/>
      <c r="VS106" s="390"/>
      <c r="VT106" s="390"/>
      <c r="VU106" s="390"/>
      <c r="VV106" s="390"/>
      <c r="VW106" s="390"/>
      <c r="VX106" s="390"/>
      <c r="VY106" s="390"/>
      <c r="VZ106" s="390"/>
      <c r="WA106" s="390"/>
      <c r="WB106" s="390"/>
      <c r="WC106" s="390"/>
      <c r="WD106" s="390"/>
      <c r="WE106" s="390"/>
      <c r="WF106" s="390"/>
      <c r="WG106" s="390"/>
      <c r="WH106" s="390"/>
      <c r="WI106" s="390"/>
      <c r="WJ106" s="390"/>
      <c r="WK106" s="390"/>
      <c r="WL106" s="390"/>
      <c r="WM106" s="390"/>
      <c r="WN106" s="390"/>
      <c r="WO106" s="390"/>
      <c r="WP106" s="390"/>
      <c r="WQ106" s="390"/>
      <c r="WR106" s="390"/>
      <c r="WS106" s="390"/>
      <c r="WT106" s="390"/>
      <c r="WU106" s="390"/>
      <c r="WV106" s="390"/>
      <c r="WW106" s="390"/>
      <c r="WX106" s="390"/>
      <c r="WY106" s="390"/>
      <c r="WZ106" s="390"/>
      <c r="XA106" s="390"/>
      <c r="XB106" s="390"/>
      <c r="XC106" s="390"/>
      <c r="XD106" s="390"/>
      <c r="XE106" s="581"/>
    </row>
    <row r="107" spans="1:631" s="583" customFormat="1">
      <c r="A107" s="581"/>
      <c r="B107" s="754"/>
      <c r="C107" s="755"/>
      <c r="D107" s="755"/>
      <c r="E107" s="582"/>
      <c r="F107" s="719"/>
      <c r="G107" s="756"/>
      <c r="H107" s="756"/>
      <c r="I107" s="720"/>
      <c r="J107" s="721"/>
      <c r="K107" s="720"/>
      <c r="L107" s="720"/>
      <c r="M107" s="722"/>
      <c r="N107" s="722"/>
      <c r="O107" s="722"/>
      <c r="P107" s="722"/>
      <c r="Q107" s="723"/>
      <c r="R107" s="722"/>
      <c r="S107" s="724"/>
      <c r="T107" s="723"/>
      <c r="U107" s="722"/>
      <c r="V107" s="722"/>
      <c r="W107" s="725"/>
      <c r="X107" s="723"/>
      <c r="Y107" s="726"/>
      <c r="Z107" s="669"/>
      <c r="AA107" s="390"/>
      <c r="AB107" s="390"/>
      <c r="AC107" s="390"/>
      <c r="AD107" s="390"/>
      <c r="AE107" s="390"/>
      <c r="AF107" s="390"/>
      <c r="AG107" s="390"/>
      <c r="AH107" s="390"/>
      <c r="AI107" s="390"/>
      <c r="AJ107" s="390"/>
      <c r="AK107" s="390"/>
      <c r="AL107" s="390"/>
      <c r="AM107" s="390"/>
      <c r="AN107" s="390"/>
      <c r="AO107" s="390"/>
      <c r="AP107" s="390"/>
      <c r="AQ107" s="390"/>
      <c r="AR107" s="390"/>
      <c r="AS107" s="390"/>
      <c r="AT107" s="390"/>
      <c r="AU107" s="390"/>
      <c r="AV107" s="390"/>
      <c r="AW107" s="390"/>
      <c r="AX107" s="390"/>
      <c r="AY107" s="390"/>
      <c r="AZ107" s="390"/>
      <c r="BA107" s="390"/>
      <c r="BB107" s="390"/>
      <c r="BC107" s="390"/>
      <c r="BD107" s="390"/>
      <c r="BE107" s="390"/>
      <c r="BF107" s="390"/>
      <c r="BG107" s="390"/>
      <c r="BH107" s="390"/>
      <c r="BI107" s="390"/>
      <c r="BJ107" s="390"/>
      <c r="BK107" s="390"/>
      <c r="BL107" s="390"/>
      <c r="BM107" s="390"/>
      <c r="BN107" s="390"/>
      <c r="BO107" s="390"/>
      <c r="BP107" s="390"/>
      <c r="BQ107" s="390"/>
      <c r="BR107" s="390"/>
      <c r="BS107" s="390"/>
      <c r="BT107" s="390"/>
      <c r="BU107" s="390"/>
      <c r="BV107" s="390"/>
      <c r="BW107" s="390"/>
      <c r="BX107" s="390"/>
      <c r="BY107" s="390"/>
      <c r="BZ107" s="390"/>
      <c r="CA107" s="390"/>
      <c r="CB107" s="390"/>
      <c r="CC107" s="390"/>
      <c r="CD107" s="390"/>
      <c r="CE107" s="390"/>
      <c r="CF107" s="390"/>
      <c r="CG107" s="390"/>
      <c r="CH107" s="390"/>
      <c r="CI107" s="390"/>
      <c r="CJ107" s="390"/>
      <c r="CK107" s="390"/>
      <c r="CL107" s="390"/>
      <c r="CM107" s="390"/>
      <c r="CN107" s="390"/>
      <c r="CO107" s="390"/>
      <c r="CP107" s="390"/>
      <c r="CQ107" s="390"/>
      <c r="CR107" s="390"/>
      <c r="CS107" s="390"/>
      <c r="CT107" s="390"/>
      <c r="CU107" s="390"/>
      <c r="CV107" s="390"/>
      <c r="CW107" s="390"/>
      <c r="CX107" s="390"/>
      <c r="CY107" s="390"/>
      <c r="CZ107" s="390"/>
      <c r="DA107" s="390"/>
      <c r="DB107" s="390"/>
      <c r="DC107" s="390"/>
      <c r="DD107" s="390"/>
      <c r="DE107" s="390"/>
      <c r="DF107" s="390"/>
      <c r="DG107" s="390"/>
      <c r="DH107" s="390"/>
      <c r="DI107" s="390"/>
      <c r="DJ107" s="390"/>
      <c r="DK107" s="390"/>
      <c r="DL107" s="390"/>
      <c r="DM107" s="390"/>
      <c r="DN107" s="390"/>
      <c r="DO107" s="390"/>
      <c r="DP107" s="390"/>
      <c r="DQ107" s="390"/>
      <c r="DR107" s="390"/>
      <c r="DS107" s="390"/>
      <c r="DT107" s="390"/>
      <c r="DU107" s="390"/>
      <c r="DV107" s="390"/>
      <c r="DW107" s="390"/>
      <c r="DX107" s="390"/>
      <c r="DY107" s="390"/>
      <c r="DZ107" s="390"/>
      <c r="EA107" s="390"/>
      <c r="EB107" s="390"/>
      <c r="EC107" s="390"/>
      <c r="ED107" s="390"/>
      <c r="EE107" s="390"/>
      <c r="EF107" s="390"/>
      <c r="EG107" s="390"/>
      <c r="EH107" s="390"/>
      <c r="EI107" s="390"/>
      <c r="EJ107" s="390"/>
      <c r="EK107" s="390"/>
      <c r="EL107" s="390"/>
      <c r="EM107" s="390"/>
      <c r="EN107" s="390"/>
      <c r="EO107" s="390"/>
      <c r="EP107" s="390"/>
      <c r="EQ107" s="390"/>
      <c r="ER107" s="390"/>
      <c r="ES107" s="390"/>
      <c r="ET107" s="390"/>
      <c r="EU107" s="390"/>
      <c r="EV107" s="390"/>
      <c r="EW107" s="390"/>
      <c r="EX107" s="390"/>
      <c r="EY107" s="390"/>
      <c r="EZ107" s="390"/>
      <c r="FA107" s="390"/>
      <c r="FB107" s="390"/>
      <c r="FC107" s="390"/>
      <c r="FD107" s="390"/>
      <c r="FE107" s="390"/>
      <c r="FF107" s="390"/>
      <c r="FG107" s="390"/>
      <c r="FH107" s="390"/>
      <c r="FI107" s="390"/>
      <c r="FJ107" s="390"/>
      <c r="FK107" s="390"/>
      <c r="FL107" s="390"/>
      <c r="FM107" s="390"/>
      <c r="FN107" s="390"/>
      <c r="FO107" s="390"/>
      <c r="FP107" s="390"/>
      <c r="FQ107" s="390"/>
      <c r="FR107" s="390"/>
      <c r="FS107" s="390"/>
      <c r="FT107" s="390"/>
      <c r="FU107" s="390"/>
      <c r="FV107" s="390"/>
      <c r="FW107" s="390"/>
      <c r="FX107" s="390"/>
      <c r="FY107" s="390"/>
      <c r="FZ107" s="390"/>
      <c r="GA107" s="390"/>
      <c r="GB107" s="390"/>
      <c r="GC107" s="390"/>
      <c r="GD107" s="390"/>
      <c r="GE107" s="390"/>
      <c r="GF107" s="390"/>
      <c r="GG107" s="390"/>
      <c r="GH107" s="390"/>
      <c r="GI107" s="390"/>
      <c r="GJ107" s="390"/>
      <c r="GK107" s="390"/>
      <c r="GL107" s="390"/>
      <c r="GM107" s="390"/>
      <c r="GN107" s="390"/>
      <c r="GO107" s="390"/>
      <c r="GP107" s="390"/>
      <c r="GQ107" s="390"/>
      <c r="GR107" s="390"/>
      <c r="GS107" s="390"/>
      <c r="GT107" s="390"/>
      <c r="GU107" s="390"/>
      <c r="GV107" s="390"/>
      <c r="GW107" s="390"/>
      <c r="GX107" s="390"/>
      <c r="GY107" s="390"/>
      <c r="GZ107" s="390"/>
      <c r="HA107" s="390"/>
      <c r="HB107" s="390"/>
      <c r="HC107" s="390"/>
      <c r="HD107" s="390"/>
      <c r="HE107" s="390"/>
      <c r="HF107" s="390"/>
      <c r="HG107" s="390"/>
      <c r="HH107" s="390"/>
      <c r="HI107" s="390"/>
      <c r="HJ107" s="390"/>
      <c r="HK107" s="390"/>
      <c r="HL107" s="390"/>
      <c r="HM107" s="390"/>
      <c r="HN107" s="390"/>
      <c r="HO107" s="390"/>
      <c r="HP107" s="390"/>
      <c r="HQ107" s="390"/>
      <c r="HR107" s="390"/>
      <c r="HS107" s="390"/>
      <c r="HT107" s="390"/>
      <c r="HU107" s="390"/>
      <c r="HV107" s="390"/>
      <c r="HW107" s="390"/>
      <c r="HX107" s="390"/>
      <c r="HY107" s="390"/>
      <c r="HZ107" s="390"/>
      <c r="IA107" s="390"/>
      <c r="IB107" s="390"/>
      <c r="IC107" s="390"/>
      <c r="ID107" s="390"/>
      <c r="IE107" s="390"/>
      <c r="IF107" s="390"/>
      <c r="IG107" s="390"/>
      <c r="IH107" s="390"/>
      <c r="II107" s="390"/>
      <c r="IJ107" s="390"/>
      <c r="IK107" s="390"/>
      <c r="IL107" s="390"/>
      <c r="IM107" s="390"/>
      <c r="IN107" s="390"/>
      <c r="IO107" s="390"/>
      <c r="IP107" s="390"/>
      <c r="IQ107" s="390"/>
      <c r="IR107" s="390"/>
      <c r="IS107" s="390"/>
      <c r="IT107" s="390"/>
      <c r="IU107" s="390"/>
      <c r="IV107" s="390"/>
      <c r="IW107" s="390"/>
      <c r="IX107" s="390"/>
      <c r="IY107" s="390"/>
      <c r="IZ107" s="390"/>
      <c r="JA107" s="390"/>
      <c r="JB107" s="390"/>
      <c r="JC107" s="390"/>
      <c r="JD107" s="390"/>
      <c r="JE107" s="390"/>
      <c r="JF107" s="390"/>
      <c r="JG107" s="390"/>
      <c r="JH107" s="390"/>
      <c r="JI107" s="390"/>
      <c r="JJ107" s="390"/>
      <c r="JK107" s="390"/>
      <c r="JL107" s="390"/>
      <c r="JM107" s="390"/>
      <c r="JN107" s="390"/>
      <c r="JO107" s="390"/>
      <c r="JP107" s="390"/>
      <c r="JQ107" s="390"/>
      <c r="JR107" s="390"/>
      <c r="JS107" s="390"/>
      <c r="JT107" s="390"/>
      <c r="JU107" s="390"/>
      <c r="JV107" s="390"/>
      <c r="JW107" s="390"/>
      <c r="JX107" s="390"/>
      <c r="JY107" s="390"/>
      <c r="JZ107" s="390"/>
      <c r="KA107" s="390"/>
      <c r="KB107" s="390"/>
      <c r="KC107" s="390"/>
      <c r="KD107" s="390"/>
      <c r="KE107" s="390"/>
      <c r="KF107" s="390"/>
      <c r="KG107" s="390"/>
      <c r="KH107" s="390"/>
      <c r="KI107" s="390"/>
      <c r="KJ107" s="390"/>
      <c r="KK107" s="390"/>
      <c r="KL107" s="390"/>
      <c r="KM107" s="390"/>
      <c r="KN107" s="390"/>
      <c r="KO107" s="390"/>
      <c r="KP107" s="390"/>
      <c r="KQ107" s="390"/>
      <c r="KR107" s="390"/>
      <c r="KS107" s="390"/>
      <c r="KT107" s="390"/>
      <c r="KU107" s="390"/>
      <c r="KV107" s="390"/>
      <c r="KW107" s="390"/>
      <c r="KX107" s="390"/>
      <c r="KY107" s="390"/>
      <c r="KZ107" s="390"/>
      <c r="LA107" s="390"/>
      <c r="LB107" s="390"/>
      <c r="LC107" s="390"/>
      <c r="LD107" s="390"/>
      <c r="LE107" s="390"/>
      <c r="LF107" s="390"/>
      <c r="LG107" s="390"/>
      <c r="LH107" s="390"/>
      <c r="LI107" s="390"/>
      <c r="LJ107" s="390"/>
      <c r="LK107" s="390"/>
      <c r="LL107" s="390"/>
      <c r="LM107" s="390"/>
      <c r="LN107" s="390"/>
      <c r="LO107" s="390"/>
      <c r="LP107" s="390"/>
      <c r="LQ107" s="390"/>
      <c r="LR107" s="390"/>
      <c r="LS107" s="390"/>
      <c r="LT107" s="390"/>
      <c r="LU107" s="390"/>
      <c r="LV107" s="390"/>
      <c r="LW107" s="390"/>
      <c r="LX107" s="390"/>
      <c r="LY107" s="390"/>
      <c r="LZ107" s="390"/>
      <c r="MA107" s="390"/>
      <c r="MB107" s="390"/>
      <c r="MC107" s="390"/>
      <c r="MD107" s="390"/>
      <c r="ME107" s="390"/>
      <c r="MF107" s="390"/>
      <c r="MG107" s="390"/>
      <c r="MH107" s="390"/>
      <c r="MI107" s="390"/>
      <c r="MJ107" s="390"/>
      <c r="MK107" s="390"/>
      <c r="ML107" s="390"/>
      <c r="MM107" s="390"/>
      <c r="MN107" s="390"/>
      <c r="MO107" s="390"/>
      <c r="MP107" s="390"/>
      <c r="MQ107" s="390"/>
      <c r="MR107" s="390"/>
      <c r="MS107" s="390"/>
      <c r="MT107" s="390"/>
      <c r="MU107" s="390"/>
      <c r="MV107" s="390"/>
      <c r="MW107" s="390"/>
      <c r="MX107" s="390"/>
      <c r="MY107" s="390"/>
      <c r="MZ107" s="390"/>
      <c r="NA107" s="390"/>
      <c r="NB107" s="390"/>
      <c r="NC107" s="390"/>
      <c r="ND107" s="390"/>
      <c r="NE107" s="390"/>
      <c r="NF107" s="390"/>
      <c r="NG107" s="390"/>
      <c r="NH107" s="390"/>
      <c r="NI107" s="390"/>
      <c r="NJ107" s="390"/>
      <c r="NK107" s="390"/>
      <c r="NL107" s="390"/>
      <c r="NM107" s="390"/>
      <c r="NN107" s="390"/>
      <c r="NO107" s="390"/>
      <c r="NP107" s="390"/>
      <c r="NQ107" s="390"/>
      <c r="NR107" s="390"/>
      <c r="NS107" s="390"/>
      <c r="NT107" s="390"/>
      <c r="NU107" s="390"/>
      <c r="NV107" s="390"/>
      <c r="NW107" s="390"/>
      <c r="NX107" s="390"/>
      <c r="NY107" s="390"/>
      <c r="NZ107" s="390"/>
      <c r="OA107" s="390"/>
      <c r="OB107" s="390"/>
      <c r="OC107" s="390"/>
      <c r="OD107" s="390"/>
      <c r="OE107" s="390"/>
      <c r="OF107" s="390"/>
      <c r="OG107" s="390"/>
      <c r="OH107" s="390"/>
      <c r="OI107" s="390"/>
      <c r="OJ107" s="390"/>
      <c r="OK107" s="390"/>
      <c r="OL107" s="390"/>
      <c r="OM107" s="390"/>
      <c r="ON107" s="390"/>
      <c r="OO107" s="390"/>
      <c r="OP107" s="390"/>
      <c r="OQ107" s="390"/>
      <c r="OR107" s="390"/>
      <c r="OS107" s="390"/>
      <c r="OT107" s="390"/>
      <c r="OU107" s="390"/>
      <c r="OV107" s="390"/>
      <c r="OW107" s="390"/>
      <c r="OX107" s="390"/>
      <c r="OY107" s="390"/>
      <c r="OZ107" s="390"/>
      <c r="PA107" s="390"/>
      <c r="PB107" s="390"/>
      <c r="PC107" s="390"/>
      <c r="PD107" s="390"/>
      <c r="PE107" s="390"/>
      <c r="PF107" s="390"/>
      <c r="PG107" s="390"/>
      <c r="PH107" s="390"/>
      <c r="PI107" s="390"/>
      <c r="PJ107" s="390"/>
      <c r="PK107" s="390"/>
      <c r="PL107" s="390"/>
      <c r="PM107" s="390"/>
      <c r="PN107" s="390"/>
      <c r="PO107" s="390"/>
      <c r="PP107" s="390"/>
      <c r="PQ107" s="390"/>
      <c r="PR107" s="390"/>
      <c r="PS107" s="390"/>
      <c r="PT107" s="390"/>
      <c r="PU107" s="390"/>
      <c r="PV107" s="390"/>
      <c r="PW107" s="390"/>
      <c r="PX107" s="390"/>
      <c r="PY107" s="390"/>
      <c r="PZ107" s="390"/>
      <c r="QA107" s="390"/>
      <c r="QB107" s="390"/>
      <c r="QC107" s="390"/>
      <c r="QD107" s="390"/>
      <c r="QE107" s="390"/>
      <c r="QF107" s="390"/>
      <c r="QG107" s="390"/>
      <c r="QH107" s="390"/>
      <c r="QI107" s="390"/>
      <c r="QJ107" s="390"/>
      <c r="QK107" s="390"/>
      <c r="QL107" s="390"/>
      <c r="QM107" s="390"/>
      <c r="QN107" s="390"/>
      <c r="QO107" s="390"/>
      <c r="QP107" s="390"/>
      <c r="QQ107" s="390"/>
      <c r="QR107" s="390"/>
      <c r="QS107" s="390"/>
      <c r="QT107" s="390"/>
      <c r="QU107" s="390"/>
      <c r="QV107" s="390"/>
      <c r="QW107" s="390"/>
      <c r="QX107" s="390"/>
      <c r="QY107" s="390"/>
      <c r="QZ107" s="390"/>
      <c r="RA107" s="390"/>
      <c r="RB107" s="390"/>
      <c r="RC107" s="390"/>
      <c r="RD107" s="390"/>
      <c r="RE107" s="390"/>
      <c r="RF107" s="390"/>
      <c r="RG107" s="390"/>
      <c r="RH107" s="390"/>
      <c r="RI107" s="390"/>
      <c r="RJ107" s="390"/>
      <c r="RK107" s="390"/>
      <c r="RL107" s="390"/>
      <c r="RM107" s="390"/>
      <c r="RN107" s="390"/>
      <c r="RO107" s="390"/>
      <c r="RP107" s="390"/>
      <c r="RQ107" s="390"/>
      <c r="RR107" s="390"/>
      <c r="RS107" s="390"/>
      <c r="RT107" s="390"/>
      <c r="RU107" s="390"/>
      <c r="RV107" s="390"/>
      <c r="RW107" s="390"/>
      <c r="RX107" s="390"/>
      <c r="RY107" s="390"/>
      <c r="RZ107" s="390"/>
      <c r="SA107" s="390"/>
      <c r="SB107" s="390"/>
      <c r="SC107" s="390"/>
      <c r="SD107" s="390"/>
      <c r="SE107" s="390"/>
      <c r="SF107" s="390"/>
      <c r="SG107" s="390"/>
      <c r="SH107" s="390"/>
      <c r="SI107" s="390"/>
      <c r="SJ107" s="390"/>
      <c r="SK107" s="390"/>
      <c r="SL107" s="390"/>
      <c r="SM107" s="390"/>
      <c r="SN107" s="390"/>
      <c r="SO107" s="390"/>
      <c r="SP107" s="390"/>
      <c r="SQ107" s="390"/>
      <c r="SR107" s="390"/>
      <c r="SS107" s="390"/>
      <c r="ST107" s="390"/>
      <c r="SU107" s="390"/>
      <c r="SV107" s="390"/>
      <c r="SW107" s="390"/>
      <c r="SX107" s="390"/>
      <c r="SY107" s="390"/>
      <c r="SZ107" s="390"/>
      <c r="TA107" s="390"/>
      <c r="TB107" s="390"/>
      <c r="TC107" s="390"/>
      <c r="TD107" s="390"/>
      <c r="TE107" s="390"/>
      <c r="TF107" s="390"/>
      <c r="TG107" s="390"/>
      <c r="TH107" s="390"/>
      <c r="TI107" s="390"/>
      <c r="TJ107" s="390"/>
      <c r="TK107" s="390"/>
      <c r="TL107" s="390"/>
      <c r="TM107" s="390"/>
      <c r="TN107" s="390"/>
      <c r="TO107" s="390"/>
      <c r="TP107" s="390"/>
      <c r="TQ107" s="390"/>
      <c r="TR107" s="390"/>
      <c r="TS107" s="390"/>
      <c r="TT107" s="390"/>
      <c r="TU107" s="390"/>
      <c r="TV107" s="390"/>
      <c r="TW107" s="390"/>
      <c r="TX107" s="390"/>
      <c r="TY107" s="390"/>
      <c r="TZ107" s="390"/>
      <c r="UA107" s="390"/>
      <c r="UB107" s="390"/>
      <c r="UC107" s="390"/>
      <c r="UD107" s="390"/>
      <c r="UE107" s="390"/>
      <c r="UF107" s="390"/>
      <c r="UG107" s="390"/>
      <c r="UH107" s="390"/>
      <c r="UI107" s="390"/>
      <c r="UJ107" s="390"/>
      <c r="UK107" s="390"/>
      <c r="UL107" s="390"/>
      <c r="UM107" s="390"/>
      <c r="UN107" s="390"/>
      <c r="UO107" s="390"/>
      <c r="UP107" s="390"/>
      <c r="UQ107" s="390"/>
      <c r="UR107" s="390"/>
      <c r="US107" s="390"/>
      <c r="UT107" s="390"/>
      <c r="UU107" s="390"/>
      <c r="UV107" s="390"/>
      <c r="UW107" s="390"/>
      <c r="UX107" s="390"/>
      <c r="UY107" s="390"/>
      <c r="UZ107" s="390"/>
      <c r="VA107" s="390"/>
      <c r="VB107" s="390"/>
      <c r="VC107" s="390"/>
      <c r="VD107" s="390"/>
      <c r="VE107" s="390"/>
      <c r="VF107" s="390"/>
      <c r="VG107" s="390"/>
      <c r="VH107" s="390"/>
      <c r="VI107" s="390"/>
      <c r="VJ107" s="390"/>
      <c r="VK107" s="390"/>
      <c r="VL107" s="390"/>
      <c r="VM107" s="390"/>
      <c r="VN107" s="390"/>
      <c r="VO107" s="390"/>
      <c r="VP107" s="390"/>
      <c r="VQ107" s="390"/>
      <c r="VR107" s="390"/>
      <c r="VS107" s="390"/>
      <c r="VT107" s="390"/>
      <c r="VU107" s="390"/>
      <c r="VV107" s="390"/>
      <c r="VW107" s="390"/>
      <c r="VX107" s="390"/>
      <c r="VY107" s="390"/>
      <c r="VZ107" s="390"/>
      <c r="WA107" s="390"/>
      <c r="WB107" s="390"/>
      <c r="WC107" s="390"/>
      <c r="WD107" s="390"/>
      <c r="WE107" s="390"/>
      <c r="WF107" s="390"/>
      <c r="WG107" s="390"/>
      <c r="WH107" s="390"/>
      <c r="WI107" s="390"/>
      <c r="WJ107" s="390"/>
      <c r="WK107" s="390"/>
      <c r="WL107" s="390"/>
      <c r="WM107" s="390"/>
      <c r="WN107" s="390"/>
      <c r="WO107" s="390"/>
      <c r="WP107" s="390"/>
      <c r="WQ107" s="390"/>
      <c r="WR107" s="390"/>
      <c r="WS107" s="390"/>
      <c r="WT107" s="390"/>
      <c r="WU107" s="390"/>
      <c r="WV107" s="390"/>
      <c r="WW107" s="390"/>
      <c r="WX107" s="390"/>
      <c r="WY107" s="390"/>
      <c r="WZ107" s="390"/>
      <c r="XA107" s="390"/>
      <c r="XB107" s="390"/>
      <c r="XC107" s="390"/>
      <c r="XD107" s="390"/>
      <c r="XE107" s="581"/>
    </row>
    <row r="108" spans="1:631" s="583" customFormat="1">
      <c r="A108" s="581"/>
      <c r="B108" s="754"/>
      <c r="C108" s="755"/>
      <c r="D108" s="755"/>
      <c r="E108" s="582"/>
      <c r="F108" s="719"/>
      <c r="G108" s="756"/>
      <c r="H108" s="756"/>
      <c r="I108" s="720"/>
      <c r="J108" s="721"/>
      <c r="K108" s="720"/>
      <c r="L108" s="720"/>
      <c r="M108" s="722"/>
      <c r="N108" s="722"/>
      <c r="O108" s="722"/>
      <c r="P108" s="722"/>
      <c r="Q108" s="723"/>
      <c r="R108" s="722"/>
      <c r="S108" s="724"/>
      <c r="T108" s="723"/>
      <c r="U108" s="722"/>
      <c r="V108" s="722"/>
      <c r="W108" s="725"/>
      <c r="X108" s="723"/>
      <c r="Y108" s="726"/>
      <c r="Z108" s="669"/>
      <c r="AA108" s="390"/>
      <c r="AB108" s="390"/>
      <c r="AC108" s="390"/>
      <c r="AD108" s="390"/>
      <c r="AE108" s="390"/>
      <c r="AF108" s="390"/>
      <c r="AG108" s="390"/>
      <c r="AH108" s="390"/>
      <c r="AI108" s="390"/>
      <c r="AJ108" s="390"/>
      <c r="AK108" s="390"/>
      <c r="AL108" s="390"/>
      <c r="AM108" s="390"/>
      <c r="AN108" s="390"/>
      <c r="AO108" s="390"/>
      <c r="AP108" s="390"/>
      <c r="AQ108" s="390"/>
      <c r="AR108" s="390"/>
      <c r="AS108" s="390"/>
      <c r="AT108" s="390"/>
      <c r="AU108" s="390"/>
      <c r="AV108" s="390"/>
      <c r="AW108" s="390"/>
      <c r="AX108" s="390"/>
      <c r="AY108" s="390"/>
      <c r="AZ108" s="390"/>
      <c r="BA108" s="390"/>
      <c r="BB108" s="390"/>
      <c r="BC108" s="390"/>
      <c r="BD108" s="390"/>
      <c r="BE108" s="390"/>
      <c r="BF108" s="390"/>
      <c r="BG108" s="390"/>
      <c r="BH108" s="390"/>
      <c r="BI108" s="390"/>
      <c r="BJ108" s="390"/>
      <c r="BK108" s="390"/>
      <c r="BL108" s="390"/>
      <c r="BM108" s="390"/>
      <c r="BN108" s="390"/>
      <c r="BO108" s="390"/>
      <c r="BP108" s="390"/>
      <c r="BQ108" s="390"/>
      <c r="BR108" s="390"/>
      <c r="BS108" s="390"/>
      <c r="BT108" s="390"/>
      <c r="BU108" s="390"/>
      <c r="BV108" s="390"/>
      <c r="BW108" s="390"/>
      <c r="BX108" s="390"/>
      <c r="BY108" s="390"/>
      <c r="BZ108" s="390"/>
      <c r="CA108" s="390"/>
      <c r="CB108" s="390"/>
      <c r="CC108" s="390"/>
      <c r="CD108" s="390"/>
      <c r="CE108" s="390"/>
      <c r="CF108" s="390"/>
      <c r="CG108" s="390"/>
      <c r="CH108" s="390"/>
      <c r="CI108" s="390"/>
      <c r="CJ108" s="390"/>
      <c r="CK108" s="390"/>
      <c r="CL108" s="390"/>
      <c r="CM108" s="390"/>
      <c r="CN108" s="390"/>
      <c r="CO108" s="390"/>
      <c r="CP108" s="390"/>
      <c r="CQ108" s="390"/>
      <c r="CR108" s="390"/>
      <c r="CS108" s="390"/>
      <c r="CT108" s="390"/>
      <c r="CU108" s="390"/>
      <c r="CV108" s="390"/>
      <c r="CW108" s="390"/>
      <c r="CX108" s="390"/>
      <c r="CY108" s="390"/>
      <c r="CZ108" s="390"/>
      <c r="DA108" s="390"/>
      <c r="DB108" s="390"/>
      <c r="DC108" s="390"/>
      <c r="DD108" s="390"/>
      <c r="DE108" s="390"/>
      <c r="DF108" s="390"/>
      <c r="DG108" s="390"/>
      <c r="DH108" s="390"/>
      <c r="DI108" s="390"/>
      <c r="DJ108" s="390"/>
      <c r="DK108" s="390"/>
      <c r="DL108" s="390"/>
      <c r="DM108" s="390"/>
      <c r="DN108" s="390"/>
      <c r="DO108" s="390"/>
      <c r="DP108" s="390"/>
      <c r="DQ108" s="390"/>
      <c r="DR108" s="390"/>
      <c r="DS108" s="390"/>
      <c r="DT108" s="390"/>
      <c r="DU108" s="390"/>
      <c r="DV108" s="390"/>
      <c r="DW108" s="390"/>
      <c r="DX108" s="390"/>
      <c r="DY108" s="390"/>
      <c r="DZ108" s="390"/>
      <c r="EA108" s="390"/>
      <c r="EB108" s="390"/>
      <c r="EC108" s="390"/>
      <c r="ED108" s="390"/>
      <c r="EE108" s="390"/>
      <c r="EF108" s="390"/>
      <c r="EG108" s="390"/>
      <c r="EH108" s="390"/>
      <c r="EI108" s="390"/>
      <c r="EJ108" s="390"/>
      <c r="EK108" s="390"/>
      <c r="EL108" s="390"/>
      <c r="EM108" s="390"/>
      <c r="EN108" s="390"/>
      <c r="EO108" s="390"/>
      <c r="EP108" s="390"/>
      <c r="EQ108" s="390"/>
      <c r="ER108" s="390"/>
      <c r="ES108" s="390"/>
      <c r="ET108" s="390"/>
      <c r="EU108" s="390"/>
      <c r="EV108" s="390"/>
      <c r="EW108" s="390"/>
      <c r="EX108" s="390"/>
      <c r="EY108" s="390"/>
      <c r="EZ108" s="390"/>
      <c r="FA108" s="390"/>
      <c r="FB108" s="390"/>
      <c r="FC108" s="390"/>
      <c r="FD108" s="390"/>
      <c r="FE108" s="390"/>
      <c r="FF108" s="390"/>
      <c r="FG108" s="390"/>
      <c r="FH108" s="390"/>
      <c r="FI108" s="390"/>
      <c r="FJ108" s="390"/>
      <c r="FK108" s="390"/>
      <c r="FL108" s="390"/>
      <c r="FM108" s="390"/>
      <c r="FN108" s="390"/>
      <c r="FO108" s="390"/>
      <c r="FP108" s="390"/>
      <c r="FQ108" s="390"/>
      <c r="FR108" s="390"/>
      <c r="FS108" s="390"/>
      <c r="FT108" s="390"/>
      <c r="FU108" s="390"/>
      <c r="FV108" s="390"/>
      <c r="FW108" s="390"/>
      <c r="FX108" s="390"/>
      <c r="FY108" s="390"/>
      <c r="FZ108" s="390"/>
      <c r="GA108" s="390"/>
      <c r="GB108" s="390"/>
      <c r="GC108" s="390"/>
      <c r="GD108" s="390"/>
      <c r="GE108" s="390"/>
      <c r="GF108" s="390"/>
      <c r="GG108" s="390"/>
      <c r="GH108" s="390"/>
      <c r="GI108" s="390"/>
      <c r="GJ108" s="390"/>
      <c r="GK108" s="390"/>
      <c r="GL108" s="390"/>
      <c r="GM108" s="390"/>
      <c r="GN108" s="390"/>
      <c r="GO108" s="390"/>
      <c r="GP108" s="390"/>
      <c r="GQ108" s="390"/>
      <c r="GR108" s="390"/>
      <c r="GS108" s="390"/>
      <c r="GT108" s="390"/>
      <c r="GU108" s="390"/>
      <c r="GV108" s="390"/>
      <c r="GW108" s="390"/>
      <c r="GX108" s="390"/>
      <c r="GY108" s="390"/>
      <c r="GZ108" s="390"/>
      <c r="HA108" s="390"/>
      <c r="HB108" s="390"/>
      <c r="HC108" s="390"/>
      <c r="HD108" s="390"/>
      <c r="HE108" s="390"/>
      <c r="HF108" s="390"/>
      <c r="HG108" s="390"/>
      <c r="HH108" s="390"/>
      <c r="HI108" s="390"/>
      <c r="HJ108" s="390"/>
      <c r="HK108" s="390"/>
      <c r="HL108" s="390"/>
      <c r="HM108" s="390"/>
      <c r="HN108" s="390"/>
      <c r="HO108" s="390"/>
      <c r="HP108" s="390"/>
      <c r="HQ108" s="390"/>
      <c r="HR108" s="390"/>
      <c r="HS108" s="390"/>
      <c r="HT108" s="390"/>
      <c r="HU108" s="390"/>
      <c r="HV108" s="390"/>
      <c r="HW108" s="390"/>
      <c r="HX108" s="390"/>
      <c r="HY108" s="390"/>
      <c r="HZ108" s="390"/>
      <c r="IA108" s="390"/>
      <c r="IB108" s="390"/>
      <c r="IC108" s="390"/>
      <c r="ID108" s="390"/>
      <c r="IE108" s="390"/>
      <c r="IF108" s="390"/>
      <c r="IG108" s="390"/>
      <c r="IH108" s="390"/>
      <c r="II108" s="390"/>
      <c r="IJ108" s="390"/>
      <c r="IK108" s="390"/>
      <c r="IL108" s="390"/>
      <c r="IM108" s="390"/>
      <c r="IN108" s="390"/>
      <c r="IO108" s="390"/>
      <c r="IP108" s="390"/>
      <c r="IQ108" s="390"/>
      <c r="IR108" s="390"/>
      <c r="IS108" s="390"/>
      <c r="IT108" s="390"/>
      <c r="IU108" s="390"/>
      <c r="IV108" s="390"/>
      <c r="IW108" s="390"/>
      <c r="IX108" s="390"/>
      <c r="IY108" s="390"/>
      <c r="IZ108" s="390"/>
      <c r="JA108" s="390"/>
      <c r="JB108" s="390"/>
      <c r="JC108" s="390"/>
      <c r="JD108" s="390"/>
      <c r="JE108" s="390"/>
      <c r="JF108" s="390"/>
      <c r="JG108" s="390"/>
      <c r="JH108" s="390"/>
      <c r="JI108" s="390"/>
      <c r="JJ108" s="390"/>
      <c r="JK108" s="390"/>
      <c r="JL108" s="390"/>
      <c r="JM108" s="390"/>
      <c r="JN108" s="390"/>
      <c r="JO108" s="390"/>
      <c r="JP108" s="390"/>
      <c r="JQ108" s="390"/>
      <c r="JR108" s="390"/>
      <c r="JS108" s="390"/>
      <c r="JT108" s="390"/>
      <c r="JU108" s="390"/>
      <c r="JV108" s="390"/>
      <c r="JW108" s="390"/>
      <c r="JX108" s="390"/>
      <c r="JY108" s="390"/>
      <c r="JZ108" s="390"/>
      <c r="KA108" s="390"/>
      <c r="KB108" s="390"/>
      <c r="KC108" s="390"/>
      <c r="KD108" s="390"/>
      <c r="KE108" s="390"/>
      <c r="KF108" s="390"/>
      <c r="KG108" s="390"/>
      <c r="KH108" s="390"/>
      <c r="KI108" s="390"/>
      <c r="KJ108" s="390"/>
      <c r="KK108" s="390"/>
      <c r="KL108" s="390"/>
      <c r="KM108" s="390"/>
      <c r="KN108" s="390"/>
      <c r="KO108" s="390"/>
      <c r="KP108" s="390"/>
      <c r="KQ108" s="390"/>
      <c r="KR108" s="390"/>
      <c r="KS108" s="390"/>
      <c r="KT108" s="390"/>
      <c r="KU108" s="390"/>
      <c r="KV108" s="390"/>
      <c r="KW108" s="390"/>
      <c r="KX108" s="390"/>
      <c r="KY108" s="390"/>
      <c r="KZ108" s="390"/>
      <c r="LA108" s="390"/>
      <c r="LB108" s="390"/>
      <c r="LC108" s="390"/>
      <c r="LD108" s="390"/>
      <c r="LE108" s="390"/>
      <c r="LF108" s="390"/>
      <c r="LG108" s="390"/>
      <c r="LH108" s="390"/>
      <c r="LI108" s="390"/>
      <c r="LJ108" s="390"/>
      <c r="LK108" s="390"/>
      <c r="LL108" s="390"/>
      <c r="LM108" s="390"/>
      <c r="LN108" s="390"/>
      <c r="LO108" s="390"/>
      <c r="LP108" s="390"/>
      <c r="LQ108" s="390"/>
      <c r="LR108" s="390"/>
      <c r="LS108" s="390"/>
      <c r="LT108" s="390"/>
      <c r="LU108" s="390"/>
      <c r="LV108" s="390"/>
      <c r="LW108" s="390"/>
      <c r="LX108" s="390"/>
      <c r="LY108" s="390"/>
      <c r="LZ108" s="390"/>
      <c r="MA108" s="390"/>
      <c r="MB108" s="390"/>
      <c r="MC108" s="390"/>
      <c r="MD108" s="390"/>
      <c r="ME108" s="390"/>
      <c r="MF108" s="390"/>
      <c r="MG108" s="390"/>
      <c r="MH108" s="390"/>
      <c r="MI108" s="390"/>
      <c r="MJ108" s="390"/>
      <c r="MK108" s="390"/>
      <c r="ML108" s="390"/>
      <c r="MM108" s="390"/>
      <c r="MN108" s="390"/>
      <c r="MO108" s="390"/>
      <c r="MP108" s="390"/>
      <c r="MQ108" s="390"/>
      <c r="MR108" s="390"/>
      <c r="MS108" s="390"/>
      <c r="MT108" s="390"/>
      <c r="MU108" s="390"/>
      <c r="MV108" s="390"/>
      <c r="MW108" s="390"/>
      <c r="MX108" s="390"/>
      <c r="MY108" s="390"/>
      <c r="MZ108" s="390"/>
      <c r="NA108" s="390"/>
      <c r="NB108" s="390"/>
      <c r="NC108" s="390"/>
      <c r="ND108" s="390"/>
      <c r="NE108" s="390"/>
      <c r="NF108" s="390"/>
      <c r="NG108" s="390"/>
      <c r="NH108" s="390"/>
      <c r="NI108" s="390"/>
      <c r="NJ108" s="390"/>
      <c r="NK108" s="390"/>
      <c r="NL108" s="390"/>
      <c r="NM108" s="390"/>
      <c r="NN108" s="390"/>
      <c r="NO108" s="390"/>
      <c r="NP108" s="390"/>
      <c r="NQ108" s="390"/>
      <c r="NR108" s="390"/>
      <c r="NS108" s="390"/>
      <c r="NT108" s="390"/>
      <c r="NU108" s="390"/>
      <c r="NV108" s="390"/>
      <c r="NW108" s="390"/>
      <c r="NX108" s="390"/>
      <c r="NY108" s="390"/>
      <c r="NZ108" s="390"/>
      <c r="OA108" s="390"/>
      <c r="OB108" s="390"/>
      <c r="OC108" s="390"/>
      <c r="OD108" s="390"/>
      <c r="OE108" s="390"/>
      <c r="OF108" s="390"/>
      <c r="OG108" s="390"/>
      <c r="OH108" s="390"/>
      <c r="OI108" s="390"/>
      <c r="OJ108" s="390"/>
      <c r="OK108" s="390"/>
      <c r="OL108" s="390"/>
      <c r="OM108" s="390"/>
      <c r="ON108" s="390"/>
      <c r="OO108" s="390"/>
      <c r="OP108" s="390"/>
      <c r="OQ108" s="390"/>
      <c r="OR108" s="390"/>
      <c r="OS108" s="390"/>
      <c r="OT108" s="390"/>
      <c r="OU108" s="390"/>
      <c r="OV108" s="390"/>
      <c r="OW108" s="390"/>
      <c r="OX108" s="390"/>
      <c r="OY108" s="390"/>
      <c r="OZ108" s="390"/>
      <c r="PA108" s="390"/>
      <c r="PB108" s="390"/>
      <c r="PC108" s="390"/>
      <c r="PD108" s="390"/>
      <c r="PE108" s="390"/>
      <c r="PF108" s="390"/>
      <c r="PG108" s="390"/>
      <c r="PH108" s="390"/>
      <c r="PI108" s="390"/>
      <c r="PJ108" s="390"/>
      <c r="PK108" s="390"/>
      <c r="PL108" s="390"/>
      <c r="PM108" s="390"/>
      <c r="PN108" s="390"/>
      <c r="PO108" s="390"/>
      <c r="PP108" s="390"/>
      <c r="PQ108" s="390"/>
      <c r="PR108" s="390"/>
      <c r="PS108" s="390"/>
      <c r="PT108" s="390"/>
      <c r="PU108" s="390"/>
      <c r="PV108" s="390"/>
      <c r="PW108" s="390"/>
      <c r="PX108" s="390"/>
      <c r="PY108" s="390"/>
      <c r="PZ108" s="390"/>
      <c r="QA108" s="390"/>
      <c r="QB108" s="390"/>
      <c r="QC108" s="390"/>
      <c r="QD108" s="390"/>
      <c r="QE108" s="390"/>
      <c r="QF108" s="390"/>
      <c r="QG108" s="390"/>
      <c r="QH108" s="390"/>
      <c r="QI108" s="390"/>
      <c r="QJ108" s="390"/>
      <c r="QK108" s="390"/>
      <c r="QL108" s="390"/>
      <c r="QM108" s="390"/>
      <c r="QN108" s="390"/>
      <c r="QO108" s="390"/>
      <c r="QP108" s="390"/>
      <c r="QQ108" s="390"/>
      <c r="QR108" s="390"/>
      <c r="QS108" s="390"/>
      <c r="QT108" s="390"/>
      <c r="QU108" s="390"/>
      <c r="QV108" s="390"/>
      <c r="QW108" s="390"/>
      <c r="QX108" s="390"/>
      <c r="QY108" s="390"/>
      <c r="QZ108" s="390"/>
      <c r="RA108" s="390"/>
      <c r="RB108" s="390"/>
      <c r="RC108" s="390"/>
      <c r="RD108" s="390"/>
      <c r="RE108" s="390"/>
      <c r="RF108" s="390"/>
      <c r="RG108" s="390"/>
      <c r="RH108" s="390"/>
      <c r="RI108" s="390"/>
      <c r="RJ108" s="390"/>
      <c r="RK108" s="390"/>
      <c r="RL108" s="390"/>
      <c r="RM108" s="390"/>
      <c r="RN108" s="390"/>
      <c r="RO108" s="390"/>
      <c r="RP108" s="390"/>
      <c r="RQ108" s="390"/>
      <c r="RR108" s="390"/>
      <c r="RS108" s="390"/>
      <c r="RT108" s="390"/>
      <c r="RU108" s="390"/>
      <c r="RV108" s="390"/>
      <c r="RW108" s="390"/>
      <c r="RX108" s="390"/>
      <c r="RY108" s="390"/>
      <c r="RZ108" s="390"/>
      <c r="SA108" s="390"/>
      <c r="SB108" s="390"/>
      <c r="SC108" s="390"/>
      <c r="SD108" s="390"/>
      <c r="SE108" s="390"/>
      <c r="SF108" s="390"/>
      <c r="SG108" s="390"/>
      <c r="SH108" s="390"/>
      <c r="SI108" s="390"/>
      <c r="SJ108" s="390"/>
      <c r="SK108" s="390"/>
      <c r="SL108" s="390"/>
      <c r="SM108" s="390"/>
      <c r="SN108" s="390"/>
      <c r="SO108" s="390"/>
      <c r="SP108" s="390"/>
      <c r="SQ108" s="390"/>
      <c r="SR108" s="390"/>
      <c r="SS108" s="390"/>
      <c r="ST108" s="390"/>
      <c r="SU108" s="390"/>
      <c r="SV108" s="390"/>
      <c r="SW108" s="390"/>
      <c r="SX108" s="390"/>
      <c r="SY108" s="390"/>
      <c r="SZ108" s="390"/>
      <c r="TA108" s="390"/>
      <c r="TB108" s="390"/>
      <c r="TC108" s="390"/>
      <c r="TD108" s="390"/>
      <c r="TE108" s="390"/>
      <c r="TF108" s="390"/>
      <c r="TG108" s="390"/>
      <c r="TH108" s="390"/>
      <c r="TI108" s="390"/>
      <c r="TJ108" s="390"/>
      <c r="TK108" s="390"/>
      <c r="TL108" s="390"/>
      <c r="TM108" s="390"/>
      <c r="TN108" s="390"/>
      <c r="TO108" s="390"/>
      <c r="TP108" s="390"/>
      <c r="TQ108" s="390"/>
      <c r="TR108" s="390"/>
      <c r="TS108" s="390"/>
      <c r="TT108" s="390"/>
      <c r="TU108" s="390"/>
      <c r="TV108" s="390"/>
      <c r="TW108" s="390"/>
      <c r="TX108" s="390"/>
      <c r="TY108" s="390"/>
      <c r="TZ108" s="390"/>
      <c r="UA108" s="390"/>
      <c r="UB108" s="390"/>
      <c r="UC108" s="390"/>
      <c r="UD108" s="390"/>
      <c r="UE108" s="390"/>
      <c r="UF108" s="390"/>
      <c r="UG108" s="390"/>
      <c r="UH108" s="390"/>
      <c r="UI108" s="390"/>
      <c r="UJ108" s="390"/>
      <c r="UK108" s="390"/>
      <c r="UL108" s="390"/>
      <c r="UM108" s="390"/>
      <c r="UN108" s="390"/>
      <c r="UO108" s="390"/>
      <c r="UP108" s="390"/>
      <c r="UQ108" s="390"/>
      <c r="UR108" s="390"/>
      <c r="US108" s="390"/>
      <c r="UT108" s="390"/>
      <c r="UU108" s="390"/>
      <c r="UV108" s="390"/>
      <c r="UW108" s="390"/>
      <c r="UX108" s="390"/>
      <c r="UY108" s="390"/>
      <c r="UZ108" s="390"/>
      <c r="VA108" s="390"/>
      <c r="VB108" s="390"/>
      <c r="VC108" s="390"/>
      <c r="VD108" s="390"/>
      <c r="VE108" s="390"/>
      <c r="VF108" s="390"/>
      <c r="VG108" s="390"/>
      <c r="VH108" s="390"/>
      <c r="VI108" s="390"/>
      <c r="VJ108" s="390"/>
      <c r="VK108" s="390"/>
      <c r="VL108" s="390"/>
      <c r="VM108" s="390"/>
      <c r="VN108" s="390"/>
      <c r="VO108" s="390"/>
      <c r="VP108" s="390"/>
      <c r="VQ108" s="390"/>
      <c r="VR108" s="390"/>
      <c r="VS108" s="390"/>
      <c r="VT108" s="390"/>
      <c r="VU108" s="390"/>
      <c r="VV108" s="390"/>
      <c r="VW108" s="390"/>
      <c r="VX108" s="390"/>
      <c r="VY108" s="390"/>
      <c r="VZ108" s="390"/>
      <c r="WA108" s="390"/>
      <c r="WB108" s="390"/>
      <c r="WC108" s="390"/>
      <c r="WD108" s="390"/>
      <c r="WE108" s="390"/>
      <c r="WF108" s="390"/>
      <c r="WG108" s="390"/>
      <c r="WH108" s="390"/>
      <c r="WI108" s="390"/>
      <c r="WJ108" s="390"/>
      <c r="WK108" s="390"/>
      <c r="WL108" s="390"/>
      <c r="WM108" s="390"/>
      <c r="WN108" s="390"/>
      <c r="WO108" s="390"/>
      <c r="WP108" s="390"/>
      <c r="WQ108" s="390"/>
      <c r="WR108" s="390"/>
      <c r="WS108" s="390"/>
      <c r="WT108" s="390"/>
      <c r="WU108" s="390"/>
      <c r="WV108" s="390"/>
      <c r="WW108" s="390"/>
      <c r="WX108" s="390"/>
      <c r="WY108" s="390"/>
      <c r="WZ108" s="390"/>
      <c r="XA108" s="390"/>
      <c r="XB108" s="390"/>
      <c r="XC108" s="390"/>
      <c r="XD108" s="390"/>
      <c r="XE108" s="581"/>
    </row>
    <row r="109" spans="1:631">
      <c r="L109" s="317"/>
    </row>
    <row r="111" spans="1:631" s="276" customFormat="1">
      <c r="B111" s="414"/>
      <c r="C111" s="414"/>
      <c r="D111" s="414"/>
      <c r="E111" s="414"/>
      <c r="F111" s="414"/>
      <c r="G111" s="414"/>
      <c r="H111" s="536"/>
      <c r="I111" s="536"/>
      <c r="J111" s="536"/>
      <c r="K111" s="536"/>
      <c r="L111" s="536"/>
      <c r="M111" s="536"/>
      <c r="N111" s="536"/>
      <c r="O111" s="536"/>
      <c r="P111" s="536"/>
      <c r="Q111" s="536"/>
      <c r="R111" s="536"/>
      <c r="S111" s="536"/>
      <c r="T111" s="536"/>
      <c r="U111" s="536"/>
      <c r="V111" s="536"/>
      <c r="W111" s="536"/>
      <c r="X111" s="536"/>
      <c r="Y111" s="537"/>
      <c r="Z111" s="536"/>
      <c r="AA111" s="414"/>
      <c r="AB111" s="414"/>
    </row>
    <row r="112" spans="1:631" s="276" customFormat="1">
      <c r="H112" s="538"/>
      <c r="I112" s="325"/>
      <c r="J112" s="325"/>
      <c r="K112" s="325"/>
      <c r="L112" s="539"/>
      <c r="M112" s="325"/>
      <c r="N112" s="325"/>
      <c r="O112" s="325"/>
      <c r="P112" s="325"/>
      <c r="Q112" s="325"/>
      <c r="R112" s="325"/>
      <c r="S112" s="325"/>
      <c r="T112" s="325"/>
      <c r="U112" s="325"/>
      <c r="V112" s="325"/>
      <c r="W112" s="325"/>
      <c r="X112" s="325"/>
      <c r="Y112" s="338"/>
      <c r="Z112" s="325"/>
    </row>
    <row r="113" spans="6:26" s="276" customFormat="1">
      <c r="F113" s="148"/>
      <c r="G113" s="148"/>
      <c r="H113" s="538"/>
      <c r="I113" s="325"/>
      <c r="J113" s="325"/>
      <c r="K113" s="325"/>
      <c r="L113" s="325"/>
      <c r="M113" s="325"/>
      <c r="N113" s="325"/>
      <c r="O113" s="325"/>
      <c r="P113" s="325"/>
      <c r="Q113" s="325"/>
      <c r="R113" s="325"/>
      <c r="S113" s="325"/>
      <c r="T113" s="325"/>
      <c r="U113" s="325"/>
      <c r="V113" s="325"/>
      <c r="W113" s="325"/>
      <c r="X113" s="325"/>
      <c r="Y113" s="338"/>
      <c r="Z113" s="325"/>
    </row>
    <row r="114" spans="6:26" s="276" customFormat="1">
      <c r="F114" s="148"/>
      <c r="G114" s="148"/>
      <c r="H114" s="538"/>
      <c r="I114" s="325"/>
      <c r="J114" s="325"/>
      <c r="K114" s="325"/>
      <c r="L114" s="325"/>
      <c r="M114" s="325"/>
      <c r="N114" s="325"/>
      <c r="O114" s="325"/>
      <c r="P114" s="325"/>
      <c r="Q114" s="325"/>
      <c r="R114" s="325"/>
      <c r="S114" s="325"/>
      <c r="T114" s="325"/>
      <c r="U114" s="325"/>
      <c r="V114" s="325"/>
      <c r="W114" s="325"/>
      <c r="X114" s="325"/>
      <c r="Y114" s="338"/>
      <c r="Z114" s="325"/>
    </row>
    <row r="115" spans="6:26" ht="15">
      <c r="K115" s="485"/>
    </row>
    <row r="116" spans="6:26" ht="15">
      <c r="I116" s="486"/>
    </row>
  </sheetData>
  <customSheetViews>
    <customSheetView guid="{9B4B0DAB-FAB9-4E24-9A0E-9A6ECAA72FED}" topLeftCell="A49">
      <selection activeCell="V85" sqref="V85"/>
      <pageMargins left="0.7" right="0.7" top="0.75" bottom="0.75" header="0.3" footer="0.3"/>
      <pageSetup paperSize="3" scale="60" orientation="landscape" r:id="rId1"/>
    </customSheetView>
    <customSheetView guid="{F8CBED13-6556-4784-BBB1-9BE8F83E1036}" showPageBreaks="1">
      <pane xSplit="1" ySplit="1" topLeftCell="B2" activePane="bottomRight" state="frozen"/>
      <selection pane="bottomRight"/>
      <pageMargins left="0.7" right="0.7" top="0.75" bottom="0.75" header="0.3" footer="0.3"/>
      <pageSetup paperSize="3" scale="60" orientation="landscape" r:id="rId2"/>
    </customSheetView>
  </customSheetViews>
  <conditionalFormatting sqref="C104:D108">
    <cfRule type="notContainsBlanks" dxfId="81" priority="83">
      <formula>LEN(TRIM(C104))&gt;0</formula>
    </cfRule>
  </conditionalFormatting>
  <conditionalFormatting sqref="F104:F108">
    <cfRule type="expression" dxfId="80" priority="78">
      <formula>ISTEXT(F104)</formula>
    </cfRule>
    <cfRule type="notContainsBlanks" dxfId="79" priority="79">
      <formula>LEN(TRIM(F104))&gt;0</formula>
    </cfRule>
  </conditionalFormatting>
  <conditionalFormatting sqref="G104:H108">
    <cfRule type="notContainsBlanks" dxfId="78" priority="67">
      <formula>LEN(TRIM(G104))&gt;0</formula>
    </cfRule>
  </conditionalFormatting>
  <conditionalFormatting sqref="G104:H108">
    <cfRule type="expression" dxfId="77" priority="66">
      <formula>ISTEXT(G104)</formula>
    </cfRule>
  </conditionalFormatting>
  <conditionalFormatting sqref="G5">
    <cfRule type="expression" dxfId="76" priority="32">
      <formula>ISTEXT(G5)</formula>
    </cfRule>
    <cfRule type="notContainsBlanks" dxfId="75" priority="33">
      <formula>LEN(TRIM(G5))&gt;0</formula>
    </cfRule>
  </conditionalFormatting>
  <conditionalFormatting sqref="G6">
    <cfRule type="expression" dxfId="74" priority="30">
      <formula>ISTEXT(G6)</formula>
    </cfRule>
    <cfRule type="notContainsBlanks" dxfId="73" priority="31">
      <formula>LEN(TRIM(G6))&gt;0</formula>
    </cfRule>
  </conditionalFormatting>
  <conditionalFormatting sqref="G6:G102">
    <cfRule type="containsBlanks" dxfId="72" priority="28">
      <formula>LEN(TRIM(G6))=0</formula>
    </cfRule>
    <cfRule type="expression" dxfId="71" priority="29">
      <formula>F6&lt;&gt;G6</formula>
    </cfRule>
  </conditionalFormatting>
  <conditionalFormatting sqref="G7:G102">
    <cfRule type="expression" dxfId="70" priority="26">
      <formula>ISTEXT(G7)</formula>
    </cfRule>
    <cfRule type="notContainsBlanks" dxfId="69" priority="27">
      <formula>LEN(TRIM(G7))&gt;0</formula>
    </cfRule>
  </conditionalFormatting>
  <conditionalFormatting sqref="C5:C10 C12:C19 C23:C91 C95 C100:C102">
    <cfRule type="notContainsBlanks" dxfId="68" priority="22">
      <formula>LEN(TRIM(C5))&gt;0</formula>
    </cfRule>
  </conditionalFormatting>
  <conditionalFormatting sqref="C20:C22">
    <cfRule type="notContainsBlanks" dxfId="67" priority="21">
      <formula>LEN(TRIM(C20))&gt;0</formula>
    </cfRule>
  </conditionalFormatting>
  <conditionalFormatting sqref="C92">
    <cfRule type="notContainsBlanks" dxfId="66" priority="20">
      <formula>LEN(TRIM(C92))&gt;0</formula>
    </cfRule>
  </conditionalFormatting>
  <conditionalFormatting sqref="C93:C94">
    <cfRule type="notContainsBlanks" dxfId="65" priority="19">
      <formula>LEN(TRIM(C93))&gt;0</formula>
    </cfRule>
  </conditionalFormatting>
  <conditionalFormatting sqref="C96">
    <cfRule type="notContainsBlanks" dxfId="64" priority="18">
      <formula>LEN(TRIM(C96))&gt;0</formula>
    </cfRule>
  </conditionalFormatting>
  <conditionalFormatting sqref="C97">
    <cfRule type="notContainsBlanks" dxfId="63" priority="17">
      <formula>LEN(TRIM(C97))&gt;0</formula>
    </cfRule>
  </conditionalFormatting>
  <conditionalFormatting sqref="C98">
    <cfRule type="notContainsBlanks" dxfId="62" priority="16">
      <formula>LEN(TRIM(C98))&gt;0</formula>
    </cfRule>
  </conditionalFormatting>
  <conditionalFormatting sqref="C99">
    <cfRule type="notContainsBlanks" dxfId="61" priority="15">
      <formula>LEN(TRIM(C99))&gt;0</formula>
    </cfRule>
  </conditionalFormatting>
  <conditionalFormatting sqref="D5:D10 D12:D102">
    <cfRule type="notContainsBlanks" dxfId="60" priority="14">
      <formula>LEN(TRIM(D5))&gt;0</formula>
    </cfRule>
  </conditionalFormatting>
  <conditionalFormatting sqref="F6:F10 F12:F102">
    <cfRule type="containsBlanks" dxfId="59" priority="12">
      <formula>LEN(TRIM(F6))=0</formula>
    </cfRule>
    <cfRule type="notContainsBlanks" dxfId="58" priority="13">
      <formula>LEN(TRIM(F6))&gt;0</formula>
    </cfRule>
  </conditionalFormatting>
  <conditionalFormatting sqref="H5:H10 H12:H102">
    <cfRule type="expression" dxfId="57" priority="10">
      <formula>ISTEXT(H5)</formula>
    </cfRule>
    <cfRule type="notContainsBlanks" dxfId="56" priority="11">
      <formula>LEN(TRIM(H5))&gt;0</formula>
    </cfRule>
  </conditionalFormatting>
  <conditionalFormatting sqref="I5:I10 I12:I102">
    <cfRule type="notContainsBlanks" dxfId="55" priority="9">
      <formula>LEN(TRIM(I5))&gt;0</formula>
    </cfRule>
  </conditionalFormatting>
  <conditionalFormatting sqref="I5:I10 I12:I102">
    <cfRule type="expression" dxfId="54" priority="8">
      <formula>ISTEXT(I5)</formula>
    </cfRule>
  </conditionalFormatting>
  <conditionalFormatting sqref="J5:J10 J12:J102">
    <cfRule type="notContainsBlanks" dxfId="53" priority="7">
      <formula>LEN(TRIM(J5))&gt;0</formula>
    </cfRule>
  </conditionalFormatting>
  <conditionalFormatting sqref="J5:J10 J12:J102">
    <cfRule type="expression" dxfId="52" priority="6">
      <formula>ISTEXT(J5)</formula>
    </cfRule>
  </conditionalFormatting>
  <conditionalFormatting sqref="M46:M102">
    <cfRule type="cellIs" dxfId="51" priority="5" operator="equal">
      <formula>"Error!"</formula>
    </cfRule>
  </conditionalFormatting>
  <conditionalFormatting sqref="U5:U102">
    <cfRule type="expression" dxfId="50" priority="2">
      <formula>"istext($AB17)"</formula>
    </cfRule>
  </conditionalFormatting>
  <conditionalFormatting sqref="U5:U102">
    <cfRule type="notContainsBlanks" dxfId="49" priority="4">
      <formula>LEN(TRIM(U5))&gt;0</formula>
    </cfRule>
  </conditionalFormatting>
  <conditionalFormatting sqref="U5:U102">
    <cfRule type="expression" dxfId="48" priority="3">
      <formula>ISTEXT(U5)</formula>
    </cfRule>
  </conditionalFormatting>
  <conditionalFormatting sqref="M5:M45">
    <cfRule type="cellIs" dxfId="47" priority="1" operator="equal">
      <formula>"Error!"</formula>
    </cfRule>
  </conditionalFormatting>
  <dataValidations count="5">
    <dataValidation type="list" allowBlank="1" showErrorMessage="1" errorTitle="DATA ENTRY ERROR!" error="Only values from the drop-down menu may be selected._x000a__x000a_Click CANCEL and re-attempt." sqref="F5:F10 F65:F102">
      <formula1>INDIRECT($K5)</formula1>
    </dataValidation>
    <dataValidation type="list" allowBlank="1" showErrorMessage="1" errorTitle="DATA ENTRY ERROR!" error="Only values from the drop-down menu may be selected._x000a__x000a_Click CANCEL and re-attempt." sqref="D104:D108 D12:D102 D5:D10">
      <formula1>lu_m_life</formula1>
    </dataValidation>
    <dataValidation allowBlank="1" showErrorMessage="1" promptTitle="DECIMAL PLACE WARNING:" prompt="Maximum number of numbers to the right of any decimal place can be 4._x000a__x000a_Example 1.2345 and NOT 1.23456" sqref="F104:F108 H12:H102 H5:H10"/>
    <dataValidation allowBlank="1" showErrorMessage="1" sqref="G104:H108 I5:J10 I12:J102"/>
    <dataValidation type="list" allowBlank="1" showErrorMessage="1" errorTitle="DATA ENTRY ERROR!" error="Only values from the drop-down menu may be selected._x000a__x000a_Click CANCEL and re-attempt." sqref="F12:F64">
      <formula1>INDIRECT($K11)</formula1>
    </dataValidation>
  </dataValidations>
  <hyperlinks>
    <hyperlink ref="A1" location="'Electric CE'!A1" display="Rtn to Summary"/>
  </hyperlinks>
  <pageMargins left="0.7" right="0.21" top="0" bottom="0" header="0.3" footer="0.3"/>
  <pageSetup paperSize="17" scale="39" orientation="landscape"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PE8"/>
  <sheetViews>
    <sheetView workbookViewId="0">
      <pane xSplit="1" ySplit="1" topLeftCell="S2" activePane="bottomRight" state="frozen"/>
      <selection pane="topRight"/>
      <selection pane="bottomLeft"/>
      <selection pane="bottomRight"/>
    </sheetView>
  </sheetViews>
  <sheetFormatPr defaultColWidth="9.140625" defaultRowHeight="14.25"/>
  <cols>
    <col min="1" max="1" width="9.140625" style="175"/>
    <col min="2" max="2" width="17.42578125" style="178" customWidth="1"/>
    <col min="3" max="4" width="12.85546875" style="178" hidden="1" customWidth="1"/>
    <col min="5" max="5" width="51.28515625" style="178" customWidth="1"/>
    <col min="6" max="6" width="10.7109375" style="178" customWidth="1"/>
    <col min="7" max="7" width="12.140625" style="178" customWidth="1"/>
    <col min="8" max="8" width="30.28515625" style="178" customWidth="1"/>
    <col min="9" max="9" width="11.42578125" style="178" customWidth="1"/>
    <col min="10" max="10" width="10.5703125" style="178" customWidth="1"/>
    <col min="11" max="11" width="12.140625" style="178" customWidth="1"/>
    <col min="12" max="12" width="14" style="178" customWidth="1"/>
    <col min="13" max="13" width="14.28515625" style="178" customWidth="1"/>
    <col min="14" max="14" width="16" style="178" customWidth="1"/>
    <col min="15" max="15" width="11.140625" style="178" customWidth="1"/>
    <col min="16" max="17" width="14.7109375" style="178" customWidth="1"/>
    <col min="18" max="18" width="15.42578125" style="178" customWidth="1"/>
    <col min="19" max="20" width="14.7109375" style="178" customWidth="1"/>
    <col min="21" max="21" width="19" style="175" customWidth="1"/>
    <col min="22" max="22" width="14.7109375" style="178" customWidth="1"/>
    <col min="23" max="23" width="14.140625" style="178" customWidth="1"/>
    <col min="24" max="24" width="18.7109375" style="175" customWidth="1"/>
    <col min="25" max="25" width="14.140625" style="178" customWidth="1"/>
    <col min="26" max="26" width="26.28515625" style="178" customWidth="1"/>
    <col min="27" max="27" width="11.140625" style="175" customWidth="1"/>
    <col min="28" max="28" width="17.140625" style="175" customWidth="1"/>
    <col min="29" max="29" width="11.28515625" style="175" customWidth="1"/>
    <col min="30" max="30" width="12.42578125" style="178" customWidth="1"/>
    <col min="31" max="65" width="9.140625" style="175"/>
    <col min="66" max="16384" width="9.140625" style="178"/>
  </cols>
  <sheetData>
    <row r="1" spans="1:421" ht="26.25" thickBot="1">
      <c r="A1" s="275" t="s">
        <v>192</v>
      </c>
      <c r="B1" s="220" t="s">
        <v>412</v>
      </c>
      <c r="C1" s="220"/>
      <c r="D1" s="220"/>
    </row>
    <row r="2" spans="1:421" ht="16.5" thickTop="1" thickBot="1">
      <c r="B2" s="295" t="s">
        <v>153</v>
      </c>
      <c r="C2" s="295"/>
      <c r="D2" s="295"/>
      <c r="E2" s="296">
        <f>'Electric CE'!C2</f>
        <v>7.8E-2</v>
      </c>
      <c r="F2" s="316"/>
      <c r="G2" s="148"/>
      <c r="H2" s="148"/>
      <c r="I2" s="463"/>
      <c r="J2" s="316"/>
      <c r="K2" s="317"/>
      <c r="L2" s="317"/>
      <c r="M2" s="317"/>
      <c r="N2" s="764" t="s">
        <v>454</v>
      </c>
      <c r="O2" s="771"/>
      <c r="P2" s="317"/>
      <c r="Q2" s="317"/>
      <c r="R2" s="317"/>
      <c r="S2" s="317"/>
      <c r="T2" s="317"/>
      <c r="U2" s="318"/>
      <c r="V2" s="317"/>
      <c r="W2" s="317"/>
      <c r="X2" s="318"/>
      <c r="Y2" s="317"/>
      <c r="Z2" s="317"/>
      <c r="AA2" s="484"/>
      <c r="AB2" s="318"/>
      <c r="AC2" s="174"/>
      <c r="AD2" s="148"/>
    </row>
    <row r="3" spans="1:421" s="183" customFormat="1" ht="130.5" thickTop="1" thickBot="1">
      <c r="A3" s="185"/>
      <c r="B3" s="66" t="s">
        <v>441</v>
      </c>
      <c r="C3" s="63"/>
      <c r="D3" s="63"/>
      <c r="E3" s="759" t="s">
        <v>438</v>
      </c>
      <c r="F3" s="759" t="s">
        <v>438</v>
      </c>
      <c r="G3" s="66" t="s">
        <v>439</v>
      </c>
      <c r="H3" s="759" t="s">
        <v>438</v>
      </c>
      <c r="I3" s="759" t="s">
        <v>438</v>
      </c>
      <c r="J3" s="759" t="s">
        <v>438</v>
      </c>
      <c r="K3" s="759" t="s">
        <v>438</v>
      </c>
      <c r="L3" s="759" t="s">
        <v>438</v>
      </c>
      <c r="M3" s="66" t="s">
        <v>445</v>
      </c>
      <c r="N3" s="66" t="s">
        <v>446</v>
      </c>
      <c r="O3" s="759" t="s">
        <v>455</v>
      </c>
      <c r="P3" s="761" t="s">
        <v>456</v>
      </c>
      <c r="Q3" s="66" t="s">
        <v>443</v>
      </c>
      <c r="R3" s="66" t="s">
        <v>444</v>
      </c>
      <c r="S3" s="758" t="s">
        <v>447</v>
      </c>
      <c r="T3" s="66" t="s">
        <v>440</v>
      </c>
      <c r="U3" s="758" t="s">
        <v>448</v>
      </c>
      <c r="V3" s="66" t="s">
        <v>453</v>
      </c>
      <c r="W3" s="760" t="s">
        <v>438</v>
      </c>
      <c r="X3" s="763" t="s">
        <v>461</v>
      </c>
      <c r="Y3" s="763" t="s">
        <v>462</v>
      </c>
      <c r="Z3" s="758" t="s">
        <v>463</v>
      </c>
      <c r="AA3" s="763" t="s">
        <v>449</v>
      </c>
      <c r="AB3" s="765" t="s">
        <v>450</v>
      </c>
      <c r="AC3" s="765" t="s">
        <v>451</v>
      </c>
      <c r="AD3" s="765" t="s">
        <v>452</v>
      </c>
      <c r="AE3" s="185"/>
      <c r="AF3" s="185"/>
      <c r="AG3" s="185"/>
      <c r="AH3" s="185"/>
      <c r="AI3" s="185"/>
      <c r="AJ3" s="185"/>
      <c r="AK3" s="185"/>
      <c r="AL3" s="185"/>
      <c r="AM3" s="185"/>
      <c r="AN3" s="185"/>
      <c r="AO3" s="185"/>
      <c r="AP3" s="185"/>
      <c r="AQ3" s="185"/>
      <c r="AR3" s="185"/>
      <c r="AS3" s="185"/>
      <c r="AT3" s="185"/>
      <c r="AU3" s="185"/>
      <c r="AV3" s="185"/>
      <c r="AW3" s="185"/>
      <c r="AX3" s="185"/>
      <c r="AY3" s="185"/>
      <c r="AZ3" s="185"/>
      <c r="BA3" s="185"/>
      <c r="BB3" s="185"/>
      <c r="BC3" s="185"/>
      <c r="BD3" s="185"/>
      <c r="BE3" s="185"/>
      <c r="BF3" s="185"/>
      <c r="BG3" s="185"/>
      <c r="BH3" s="185"/>
      <c r="BI3" s="185"/>
      <c r="BJ3" s="185"/>
      <c r="BK3" s="185"/>
      <c r="BL3" s="185"/>
      <c r="BM3" s="185"/>
    </row>
    <row r="4" spans="1:421" ht="57">
      <c r="B4" s="415" t="s">
        <v>150</v>
      </c>
      <c r="C4" s="416" t="s">
        <v>200</v>
      </c>
      <c r="D4" s="416" t="s">
        <v>201</v>
      </c>
      <c r="E4" s="417" t="s">
        <v>141</v>
      </c>
      <c r="F4" s="417" t="s">
        <v>1</v>
      </c>
      <c r="G4" s="417" t="s">
        <v>87</v>
      </c>
      <c r="H4" s="417" t="s">
        <v>4</v>
      </c>
      <c r="I4" s="417" t="s">
        <v>41</v>
      </c>
      <c r="J4" s="417" t="s">
        <v>149</v>
      </c>
      <c r="K4" s="417" t="s">
        <v>46</v>
      </c>
      <c r="L4" s="417" t="s">
        <v>48</v>
      </c>
      <c r="M4" s="417" t="s">
        <v>82</v>
      </c>
      <c r="N4" s="417" t="s">
        <v>43</v>
      </c>
      <c r="O4" s="417" t="s">
        <v>81</v>
      </c>
      <c r="P4" s="417" t="s">
        <v>8</v>
      </c>
      <c r="Q4" s="417" t="s">
        <v>44</v>
      </c>
      <c r="R4" s="417" t="s">
        <v>45</v>
      </c>
      <c r="S4" s="417" t="s">
        <v>49</v>
      </c>
      <c r="T4" s="417" t="s">
        <v>9</v>
      </c>
      <c r="U4" s="417" t="s">
        <v>148</v>
      </c>
      <c r="V4" s="417" t="s">
        <v>5</v>
      </c>
      <c r="W4" s="417" t="s">
        <v>7</v>
      </c>
      <c r="X4" s="417" t="s">
        <v>134</v>
      </c>
      <c r="Y4" s="417" t="s">
        <v>10</v>
      </c>
      <c r="Z4" s="417" t="s">
        <v>11</v>
      </c>
      <c r="AA4" s="417" t="s">
        <v>84</v>
      </c>
      <c r="AB4" s="417" t="s">
        <v>133</v>
      </c>
      <c r="AC4" s="417" t="s">
        <v>83</v>
      </c>
      <c r="AD4" s="417" t="s">
        <v>6</v>
      </c>
    </row>
    <row r="5" spans="1:421" s="421" customFormat="1">
      <c r="A5" s="185"/>
      <c r="B5" s="418" t="s">
        <v>53</v>
      </c>
      <c r="C5" s="418"/>
      <c r="D5" s="419"/>
      <c r="E5" s="637" t="s">
        <v>326</v>
      </c>
      <c r="F5" s="625">
        <v>25</v>
      </c>
      <c r="G5" s="629">
        <f>(N5/$N$6)*F5</f>
        <v>25</v>
      </c>
      <c r="H5" s="699" t="s">
        <v>0</v>
      </c>
      <c r="I5" s="626">
        <v>200000</v>
      </c>
      <c r="J5" s="627">
        <v>1.47</v>
      </c>
      <c r="K5" s="628">
        <v>0.5</v>
      </c>
      <c r="L5" s="628">
        <v>1</v>
      </c>
      <c r="M5" s="630">
        <f>IF(L5&gt;K5,L5-K5,0)</f>
        <v>0.5</v>
      </c>
      <c r="N5" s="631">
        <f>J5*I5</f>
        <v>294000</v>
      </c>
      <c r="O5" s="632"/>
      <c r="P5" s="633">
        <f>O5*$O$2</f>
        <v>0</v>
      </c>
      <c r="Q5" s="633">
        <f>K5*I5</f>
        <v>100000</v>
      </c>
      <c r="R5" s="634">
        <f>M5*I5</f>
        <v>100000</v>
      </c>
      <c r="S5" s="633">
        <f>L5*I5</f>
        <v>200000</v>
      </c>
      <c r="T5" s="412"/>
      <c r="U5" s="412">
        <f>P5+Q5</f>
        <v>100000</v>
      </c>
      <c r="V5" s="412">
        <f>P5+S5</f>
        <v>200000</v>
      </c>
      <c r="W5" s="635">
        <v>0</v>
      </c>
      <c r="X5" s="412">
        <f>U5/(1+ElecDiscountRate)^1</f>
        <v>92764.378478664192</v>
      </c>
      <c r="Y5" s="412">
        <f>V5/(1+ElecDiscountRate)^1</f>
        <v>185528.75695732838</v>
      </c>
      <c r="Z5" s="412">
        <f>-PV(ElecDiscountRate,F5,W5)*I5</f>
        <v>0</v>
      </c>
      <c r="AA5" s="413">
        <f>IF(N5=0,0,(HLOOKUP(H5,'2012-2013 CE W T&amp;D No ConsCredi'!$C$7:$P$37,F5+1,FALSE)))</f>
        <v>1.8366031317579932</v>
      </c>
      <c r="AB5" s="412">
        <f>AA5*N5</f>
        <v>539961.32073685003</v>
      </c>
      <c r="AC5" s="636">
        <f>AB5/X5</f>
        <v>5.8207830375432437</v>
      </c>
      <c r="AD5" s="411">
        <f>((AB5*1.1)+Z5)/Y5</f>
        <v>3.2014306706487843</v>
      </c>
      <c r="AE5" s="420"/>
      <c r="AF5" s="420"/>
      <c r="AG5" s="420"/>
      <c r="AH5" s="420"/>
      <c r="AI5" s="420"/>
      <c r="AJ5" s="420"/>
      <c r="AK5" s="420"/>
      <c r="AL5" s="420"/>
      <c r="AM5" s="420"/>
      <c r="AN5" s="420"/>
      <c r="AO5" s="420"/>
      <c r="AP5" s="420"/>
      <c r="AQ5" s="420"/>
      <c r="AR5" s="420"/>
      <c r="AS5" s="420"/>
      <c r="AT5" s="420"/>
      <c r="AU5" s="420"/>
      <c r="AV5" s="420"/>
      <c r="AW5" s="420"/>
      <c r="AX5" s="420"/>
      <c r="AY5" s="420"/>
      <c r="AZ5" s="420"/>
      <c r="BA5" s="420"/>
      <c r="BB5" s="420"/>
      <c r="BC5" s="420"/>
      <c r="BD5" s="420"/>
      <c r="BE5" s="420"/>
      <c r="BF5" s="420"/>
      <c r="BG5" s="420"/>
      <c r="BH5" s="420"/>
      <c r="BI5" s="420"/>
      <c r="BJ5" s="420"/>
      <c r="BK5" s="420"/>
      <c r="BL5" s="420"/>
      <c r="BM5" s="420"/>
      <c r="BN5" s="420"/>
      <c r="BO5" s="420"/>
      <c r="BP5" s="420"/>
      <c r="BQ5" s="420"/>
      <c r="BR5" s="420"/>
      <c r="BS5" s="420"/>
      <c r="BT5" s="420"/>
      <c r="BU5" s="420"/>
      <c r="BV5" s="420"/>
      <c r="BW5" s="420"/>
      <c r="BX5" s="420"/>
      <c r="BY5" s="420"/>
      <c r="BZ5" s="420"/>
      <c r="CA5" s="420"/>
      <c r="CB5" s="420"/>
      <c r="CC5" s="420"/>
      <c r="CD5" s="420"/>
      <c r="CE5" s="420"/>
      <c r="CF5" s="420"/>
      <c r="CG5" s="420"/>
      <c r="CH5" s="420"/>
      <c r="CI5" s="420"/>
      <c r="CJ5" s="420"/>
      <c r="CK5" s="420"/>
      <c r="CL5" s="420"/>
      <c r="CM5" s="420"/>
      <c r="CN5" s="420"/>
      <c r="CO5" s="420"/>
      <c r="CP5" s="420"/>
      <c r="CQ5" s="420"/>
      <c r="CR5" s="420"/>
      <c r="CS5" s="420"/>
      <c r="CT5" s="420"/>
      <c r="CU5" s="420"/>
      <c r="CV5" s="420"/>
      <c r="CW5" s="420"/>
      <c r="CX5" s="420"/>
      <c r="CY5" s="420"/>
      <c r="CZ5" s="420"/>
      <c r="DA5" s="420"/>
      <c r="DB5" s="420"/>
      <c r="DC5" s="420"/>
      <c r="DD5" s="420"/>
      <c r="DE5" s="420"/>
      <c r="DF5" s="420"/>
      <c r="DG5" s="420"/>
      <c r="DH5" s="420"/>
      <c r="DI5" s="420"/>
      <c r="DJ5" s="420"/>
      <c r="DK5" s="420"/>
      <c r="DL5" s="420"/>
      <c r="DM5" s="420"/>
      <c r="DN5" s="420"/>
      <c r="DO5" s="420"/>
      <c r="DP5" s="420"/>
      <c r="DQ5" s="420"/>
      <c r="DR5" s="420"/>
      <c r="DS5" s="420"/>
      <c r="DT5" s="420"/>
      <c r="DU5" s="420"/>
      <c r="DV5" s="420"/>
      <c r="DW5" s="420"/>
      <c r="DX5" s="420"/>
      <c r="DY5" s="420"/>
      <c r="DZ5" s="420"/>
      <c r="EA5" s="420"/>
      <c r="EB5" s="420"/>
      <c r="EC5" s="420"/>
      <c r="ED5" s="420"/>
      <c r="EE5" s="420"/>
      <c r="EF5" s="420"/>
      <c r="EG5" s="420"/>
      <c r="EH5" s="420"/>
      <c r="EI5" s="420"/>
      <c r="EJ5" s="420"/>
      <c r="EK5" s="420"/>
      <c r="EL5" s="420"/>
      <c r="EM5" s="420"/>
      <c r="EN5" s="420"/>
      <c r="EO5" s="420"/>
      <c r="EP5" s="420"/>
      <c r="EQ5" s="420"/>
      <c r="ER5" s="420"/>
      <c r="ES5" s="420"/>
      <c r="ET5" s="420"/>
      <c r="EU5" s="420"/>
      <c r="EV5" s="420"/>
      <c r="EW5" s="420"/>
      <c r="EX5" s="420"/>
      <c r="EY5" s="420"/>
      <c r="EZ5" s="420"/>
      <c r="FA5" s="420"/>
      <c r="FB5" s="420"/>
      <c r="FC5" s="420"/>
      <c r="FD5" s="420"/>
      <c r="FE5" s="420"/>
      <c r="FF5" s="420"/>
      <c r="FG5" s="420"/>
      <c r="FH5" s="420"/>
      <c r="FI5" s="420"/>
      <c r="FJ5" s="420"/>
      <c r="FK5" s="420"/>
      <c r="FL5" s="420"/>
      <c r="FM5" s="420"/>
      <c r="FN5" s="420"/>
      <c r="FO5" s="420"/>
      <c r="FP5" s="420"/>
      <c r="FQ5" s="420"/>
      <c r="FR5" s="420"/>
      <c r="FS5" s="420"/>
      <c r="FT5" s="420"/>
      <c r="FU5" s="420"/>
      <c r="FV5" s="420"/>
      <c r="FW5" s="420"/>
      <c r="FX5" s="420"/>
      <c r="FY5" s="420"/>
      <c r="FZ5" s="420"/>
      <c r="GA5" s="420"/>
      <c r="GB5" s="420"/>
      <c r="GC5" s="420"/>
      <c r="GD5" s="420"/>
      <c r="GE5" s="420"/>
      <c r="GF5" s="420"/>
      <c r="GG5" s="420"/>
      <c r="GH5" s="420"/>
      <c r="GI5" s="420"/>
      <c r="GJ5" s="420"/>
      <c r="GK5" s="420"/>
      <c r="GL5" s="420"/>
      <c r="GM5" s="420"/>
      <c r="GN5" s="420"/>
      <c r="GO5" s="420"/>
      <c r="GP5" s="420"/>
      <c r="GQ5" s="420"/>
      <c r="GR5" s="420"/>
      <c r="GS5" s="420"/>
      <c r="GT5" s="420"/>
      <c r="GU5" s="420"/>
      <c r="GV5" s="420"/>
      <c r="GW5" s="420"/>
      <c r="GX5" s="420"/>
      <c r="GY5" s="420"/>
      <c r="GZ5" s="420"/>
      <c r="HA5" s="420"/>
      <c r="HB5" s="420"/>
      <c r="HC5" s="420"/>
      <c r="HD5" s="420"/>
      <c r="HE5" s="420"/>
      <c r="HF5" s="420"/>
      <c r="HG5" s="420"/>
      <c r="HH5" s="420"/>
      <c r="HI5" s="420"/>
      <c r="HJ5" s="420"/>
      <c r="HK5" s="420"/>
      <c r="HL5" s="420"/>
      <c r="HM5" s="420"/>
      <c r="HN5" s="420"/>
      <c r="HO5" s="420"/>
      <c r="HP5" s="420"/>
      <c r="HQ5" s="420"/>
      <c r="HR5" s="420"/>
      <c r="HS5" s="420"/>
      <c r="HT5" s="420"/>
      <c r="HU5" s="420"/>
      <c r="HV5" s="420"/>
      <c r="HW5" s="420"/>
      <c r="HX5" s="420"/>
      <c r="HY5" s="420"/>
      <c r="HZ5" s="420"/>
      <c r="IA5" s="420"/>
      <c r="IB5" s="420"/>
      <c r="IC5" s="420"/>
      <c r="ID5" s="420"/>
      <c r="IE5" s="420"/>
      <c r="IF5" s="420"/>
      <c r="IG5" s="420"/>
      <c r="IH5" s="420"/>
      <c r="II5" s="420"/>
      <c r="IJ5" s="420"/>
      <c r="IK5" s="420"/>
      <c r="IL5" s="420"/>
      <c r="IM5" s="420"/>
      <c r="IN5" s="420"/>
      <c r="IO5" s="420"/>
      <c r="IP5" s="420"/>
      <c r="IQ5" s="420"/>
      <c r="IR5" s="420"/>
      <c r="IS5" s="420"/>
      <c r="IT5" s="420"/>
      <c r="IU5" s="420"/>
      <c r="IV5" s="420"/>
      <c r="IW5" s="420"/>
      <c r="IX5" s="420"/>
      <c r="IY5" s="420"/>
      <c r="IZ5" s="420"/>
      <c r="JA5" s="420"/>
      <c r="JB5" s="420"/>
      <c r="JC5" s="420"/>
      <c r="JD5" s="420"/>
      <c r="JE5" s="420"/>
      <c r="JF5" s="420"/>
      <c r="JG5" s="420"/>
      <c r="JH5" s="420"/>
      <c r="JI5" s="420"/>
      <c r="JJ5" s="420"/>
      <c r="JK5" s="420"/>
      <c r="JL5" s="420"/>
      <c r="JM5" s="420"/>
      <c r="JN5" s="420"/>
      <c r="JO5" s="420"/>
      <c r="JP5" s="420"/>
      <c r="JQ5" s="420"/>
      <c r="JR5" s="420"/>
      <c r="JS5" s="420"/>
      <c r="JT5" s="420"/>
      <c r="JU5" s="420"/>
      <c r="JV5" s="420"/>
      <c r="JW5" s="420"/>
      <c r="JX5" s="420"/>
      <c r="JY5" s="420"/>
      <c r="JZ5" s="420"/>
      <c r="KA5" s="420"/>
      <c r="KB5" s="420"/>
      <c r="KC5" s="420"/>
      <c r="KD5" s="420"/>
      <c r="KE5" s="420"/>
      <c r="KF5" s="420"/>
      <c r="KG5" s="420"/>
      <c r="KH5" s="420"/>
      <c r="KI5" s="420"/>
      <c r="KJ5" s="420"/>
      <c r="KK5" s="420"/>
      <c r="KL5" s="420"/>
      <c r="KM5" s="420"/>
      <c r="KN5" s="420"/>
      <c r="KO5" s="420"/>
      <c r="KP5" s="420"/>
      <c r="KQ5" s="420"/>
      <c r="KR5" s="420"/>
      <c r="KS5" s="420"/>
      <c r="KT5" s="420"/>
      <c r="KU5" s="420"/>
      <c r="KV5" s="420"/>
      <c r="KW5" s="420"/>
      <c r="KX5" s="420"/>
      <c r="KY5" s="420"/>
      <c r="KZ5" s="420"/>
      <c r="LA5" s="420"/>
      <c r="LB5" s="420"/>
      <c r="LC5" s="420"/>
      <c r="LD5" s="420"/>
      <c r="LE5" s="420"/>
      <c r="LF5" s="420"/>
      <c r="LG5" s="420"/>
      <c r="LH5" s="420"/>
      <c r="LI5" s="420"/>
      <c r="LJ5" s="420"/>
      <c r="LK5" s="420"/>
      <c r="LL5" s="420"/>
      <c r="LM5" s="420"/>
      <c r="LN5" s="420"/>
      <c r="LO5" s="420"/>
      <c r="LP5" s="420"/>
      <c r="LQ5" s="420"/>
      <c r="LR5" s="420"/>
      <c r="LS5" s="420"/>
      <c r="LT5" s="420"/>
      <c r="LU5" s="420"/>
      <c r="LV5" s="420"/>
      <c r="LW5" s="420"/>
      <c r="LX5" s="420"/>
      <c r="LY5" s="420"/>
      <c r="LZ5" s="420"/>
      <c r="MA5" s="420"/>
      <c r="MB5" s="420"/>
      <c r="MC5" s="420"/>
      <c r="MD5" s="420"/>
      <c r="ME5" s="420"/>
      <c r="MF5" s="420"/>
      <c r="MG5" s="420"/>
      <c r="MH5" s="420"/>
      <c r="MI5" s="420"/>
      <c r="MJ5" s="420"/>
      <c r="MK5" s="420"/>
      <c r="ML5" s="420"/>
      <c r="MM5" s="420"/>
      <c r="MN5" s="420"/>
      <c r="MO5" s="420"/>
      <c r="MP5" s="420"/>
      <c r="MQ5" s="420"/>
      <c r="MR5" s="420"/>
      <c r="MS5" s="420"/>
      <c r="MT5" s="420"/>
      <c r="MU5" s="420"/>
      <c r="MV5" s="420"/>
      <c r="MW5" s="420"/>
      <c r="MX5" s="420"/>
      <c r="MY5" s="420"/>
      <c r="MZ5" s="420"/>
      <c r="NA5" s="420"/>
      <c r="NB5" s="420"/>
      <c r="NC5" s="420"/>
      <c r="ND5" s="420"/>
      <c r="NE5" s="420"/>
      <c r="NF5" s="420"/>
      <c r="NG5" s="420"/>
      <c r="NH5" s="420"/>
      <c r="NI5" s="420"/>
      <c r="NJ5" s="420"/>
      <c r="NK5" s="420"/>
      <c r="NL5" s="420"/>
      <c r="NM5" s="420"/>
      <c r="NN5" s="420"/>
      <c r="NO5" s="420"/>
      <c r="NP5" s="420"/>
      <c r="NQ5" s="420"/>
      <c r="NR5" s="420"/>
      <c r="NS5" s="420"/>
      <c r="NT5" s="420"/>
      <c r="NU5" s="420"/>
      <c r="NV5" s="420"/>
      <c r="NW5" s="420"/>
      <c r="NX5" s="420"/>
      <c r="NY5" s="420"/>
      <c r="NZ5" s="420"/>
      <c r="OA5" s="420"/>
      <c r="OB5" s="420"/>
      <c r="OC5" s="420"/>
      <c r="OD5" s="420"/>
      <c r="OE5" s="420"/>
      <c r="OF5" s="420"/>
      <c r="OG5" s="420"/>
      <c r="OH5" s="420"/>
      <c r="OI5" s="420"/>
      <c r="OJ5" s="420"/>
      <c r="OK5" s="420"/>
      <c r="OL5" s="420"/>
      <c r="OM5" s="420"/>
      <c r="ON5" s="420"/>
      <c r="OO5" s="420"/>
      <c r="OP5" s="420"/>
      <c r="OQ5" s="420"/>
      <c r="OR5" s="420"/>
      <c r="OS5" s="420"/>
      <c r="OT5" s="420"/>
      <c r="OU5" s="420"/>
      <c r="OV5" s="420"/>
      <c r="OW5" s="420"/>
      <c r="OX5" s="420"/>
      <c r="OY5" s="420"/>
      <c r="OZ5" s="420"/>
      <c r="PA5" s="420"/>
      <c r="PB5" s="420"/>
      <c r="PC5" s="420"/>
      <c r="PD5" s="420"/>
      <c r="PE5" s="420"/>
    </row>
    <row r="6" spans="1:421" s="434" customFormat="1" ht="15.75" thickBot="1">
      <c r="A6" s="422"/>
      <c r="B6" s="423"/>
      <c r="C6" s="424"/>
      <c r="D6" s="424"/>
      <c r="E6" s="425" t="s">
        <v>151</v>
      </c>
      <c r="F6" s="426">
        <v>25</v>
      </c>
      <c r="G6" s="427">
        <f>SUM(G5:G5)</f>
        <v>25</v>
      </c>
      <c r="H6" s="426"/>
      <c r="I6" s="426"/>
      <c r="J6" s="426"/>
      <c r="K6" s="428"/>
      <c r="L6" s="428"/>
      <c r="M6" s="428"/>
      <c r="N6" s="428">
        <f>SUM(N5:N5)</f>
        <v>294000</v>
      </c>
      <c r="O6" s="429"/>
      <c r="P6" s="430">
        <f t="shared" ref="P6:Z6" si="0">SUM(P5:P5)</f>
        <v>0</v>
      </c>
      <c r="Q6" s="430">
        <f t="shared" si="0"/>
        <v>100000</v>
      </c>
      <c r="R6" s="431">
        <f t="shared" si="0"/>
        <v>100000</v>
      </c>
      <c r="S6" s="430">
        <f t="shared" si="0"/>
        <v>200000</v>
      </c>
      <c r="T6" s="431">
        <f t="shared" si="0"/>
        <v>0</v>
      </c>
      <c r="U6" s="430">
        <f t="shared" si="0"/>
        <v>100000</v>
      </c>
      <c r="V6" s="430">
        <f t="shared" si="0"/>
        <v>200000</v>
      </c>
      <c r="W6" s="430">
        <f t="shared" si="0"/>
        <v>0</v>
      </c>
      <c r="X6" s="430">
        <f t="shared" si="0"/>
        <v>92764.378478664192</v>
      </c>
      <c r="Y6" s="430">
        <f t="shared" si="0"/>
        <v>185528.75695732838</v>
      </c>
      <c r="Z6" s="430">
        <f t="shared" si="0"/>
        <v>0</v>
      </c>
      <c r="AA6" s="431"/>
      <c r="AB6" s="430">
        <f>SUM(AB5:AB5)</f>
        <v>539961.32073685003</v>
      </c>
      <c r="AC6" s="432">
        <f>AB6/X6</f>
        <v>5.8207830375432437</v>
      </c>
      <c r="AD6" s="432">
        <f>((AB6*1.1)+Z6)/Y6</f>
        <v>3.2014306706487843</v>
      </c>
      <c r="AE6" s="121"/>
      <c r="AF6" s="121"/>
      <c r="AG6" s="121"/>
      <c r="AH6" s="121"/>
      <c r="AI6" s="121"/>
      <c r="AJ6" s="121"/>
      <c r="AK6" s="121"/>
      <c r="AL6" s="121"/>
      <c r="AM6" s="121"/>
      <c r="AN6" s="121"/>
      <c r="AO6" s="121"/>
      <c r="AP6" s="121"/>
      <c r="AQ6" s="121"/>
      <c r="AR6" s="121"/>
      <c r="AS6" s="121"/>
      <c r="AT6" s="121"/>
      <c r="AU6" s="121"/>
      <c r="AV6" s="121"/>
      <c r="AW6" s="121"/>
      <c r="AX6" s="121"/>
      <c r="AY6" s="121"/>
      <c r="AZ6" s="121"/>
      <c r="BA6" s="121"/>
      <c r="BB6" s="121"/>
      <c r="BC6" s="121"/>
      <c r="BD6" s="121"/>
      <c r="BE6" s="121"/>
      <c r="BF6" s="121"/>
      <c r="BG6" s="121"/>
      <c r="BH6" s="433"/>
      <c r="BI6" s="433"/>
      <c r="BJ6" s="433"/>
      <c r="BK6" s="433"/>
      <c r="BL6" s="433"/>
      <c r="BM6" s="433"/>
      <c r="BN6" s="433"/>
      <c r="BO6" s="433"/>
      <c r="BP6" s="433"/>
      <c r="BQ6" s="433"/>
      <c r="BR6" s="433"/>
      <c r="BS6" s="433"/>
      <c r="BT6" s="433"/>
      <c r="BU6" s="433"/>
      <c r="BV6" s="433"/>
      <c r="BW6" s="433"/>
      <c r="BX6" s="433"/>
      <c r="BY6" s="433"/>
      <c r="BZ6" s="433"/>
      <c r="CA6" s="433"/>
      <c r="CB6" s="433"/>
      <c r="CC6" s="433"/>
      <c r="CD6" s="433"/>
      <c r="CE6" s="433"/>
      <c r="CF6" s="433"/>
      <c r="CG6" s="433"/>
      <c r="CH6" s="433"/>
      <c r="CI6" s="433"/>
      <c r="CJ6" s="433"/>
      <c r="CK6" s="433"/>
      <c r="CL6" s="433"/>
      <c r="CM6" s="433"/>
      <c r="CN6" s="433"/>
      <c r="CO6" s="433"/>
      <c r="CP6" s="433"/>
      <c r="CQ6" s="433"/>
      <c r="CR6" s="433"/>
      <c r="CS6" s="433"/>
      <c r="CT6" s="433"/>
      <c r="CU6" s="433"/>
      <c r="CV6" s="433"/>
      <c r="CW6" s="433"/>
      <c r="CX6" s="433"/>
      <c r="CY6" s="433"/>
      <c r="CZ6" s="433"/>
      <c r="DA6" s="433"/>
      <c r="DB6" s="433"/>
      <c r="DC6" s="433"/>
      <c r="DD6" s="433"/>
      <c r="DE6" s="433"/>
      <c r="DF6" s="433"/>
      <c r="DG6" s="433"/>
      <c r="DH6" s="433"/>
      <c r="DI6" s="433"/>
      <c r="DJ6" s="433"/>
      <c r="DK6" s="433"/>
      <c r="DL6" s="433"/>
      <c r="DM6" s="433"/>
      <c r="DN6" s="433"/>
      <c r="DO6" s="433"/>
      <c r="DP6" s="433"/>
      <c r="DQ6" s="433"/>
      <c r="DR6" s="433"/>
      <c r="DS6" s="433"/>
      <c r="DT6" s="433"/>
      <c r="DU6" s="433"/>
      <c r="DV6" s="433"/>
      <c r="DW6" s="433"/>
      <c r="DX6" s="433"/>
      <c r="DY6" s="433"/>
      <c r="DZ6" s="433"/>
      <c r="EA6" s="433"/>
      <c r="EB6" s="433"/>
      <c r="EC6" s="433"/>
      <c r="ED6" s="433"/>
      <c r="EE6" s="433"/>
      <c r="EF6" s="433"/>
      <c r="EG6" s="433"/>
      <c r="EH6" s="433"/>
      <c r="EI6" s="433"/>
      <c r="EJ6" s="433"/>
      <c r="EK6" s="433"/>
      <c r="EL6" s="433"/>
      <c r="EM6" s="433"/>
      <c r="EN6" s="433"/>
      <c r="EO6" s="433"/>
      <c r="EP6" s="433"/>
      <c r="EQ6" s="433"/>
      <c r="ER6" s="433"/>
      <c r="ES6" s="433"/>
      <c r="ET6" s="433"/>
      <c r="EU6" s="433"/>
      <c r="EV6" s="433"/>
      <c r="EW6" s="433"/>
      <c r="EX6" s="433"/>
      <c r="EY6" s="433"/>
      <c r="EZ6" s="433"/>
      <c r="FA6" s="433"/>
      <c r="FB6" s="433"/>
      <c r="FC6" s="433"/>
      <c r="FD6" s="433"/>
      <c r="FE6" s="433"/>
      <c r="FF6" s="433"/>
      <c r="FG6" s="433"/>
      <c r="FH6" s="433"/>
      <c r="FI6" s="433"/>
      <c r="FJ6" s="433"/>
      <c r="FK6" s="433"/>
      <c r="FL6" s="433"/>
      <c r="FM6" s="433"/>
      <c r="FN6" s="433"/>
      <c r="FO6" s="433"/>
      <c r="FP6" s="433"/>
      <c r="FQ6" s="433"/>
      <c r="FR6" s="433"/>
      <c r="FS6" s="433"/>
      <c r="FT6" s="433"/>
      <c r="FU6" s="433"/>
      <c r="FV6" s="433"/>
      <c r="FW6" s="433"/>
      <c r="FX6" s="433"/>
      <c r="FY6" s="433"/>
      <c r="FZ6" s="433"/>
      <c r="GA6" s="433"/>
      <c r="GB6" s="433"/>
      <c r="GC6" s="433"/>
      <c r="GD6" s="433"/>
      <c r="GE6" s="433"/>
      <c r="GF6" s="433"/>
      <c r="GG6" s="433"/>
      <c r="GH6" s="433"/>
      <c r="GI6" s="433"/>
      <c r="GJ6" s="433"/>
      <c r="GK6" s="433"/>
      <c r="GL6" s="433"/>
      <c r="GM6" s="433"/>
      <c r="GN6" s="433"/>
      <c r="GO6" s="433"/>
      <c r="GP6" s="433"/>
      <c r="GQ6" s="433"/>
      <c r="GR6" s="433"/>
      <c r="GS6" s="433"/>
      <c r="GT6" s="433"/>
      <c r="GU6" s="433"/>
      <c r="GV6" s="433"/>
      <c r="GW6" s="433"/>
      <c r="GX6" s="433"/>
      <c r="GY6" s="433"/>
      <c r="GZ6" s="433"/>
      <c r="HA6" s="433"/>
      <c r="HB6" s="433"/>
      <c r="HC6" s="433"/>
      <c r="HD6" s="433"/>
      <c r="HE6" s="433"/>
      <c r="HF6" s="433"/>
      <c r="HG6" s="433"/>
      <c r="HH6" s="433"/>
      <c r="HI6" s="433"/>
      <c r="HJ6" s="433"/>
      <c r="HK6" s="433"/>
      <c r="HL6" s="433"/>
      <c r="HM6" s="433"/>
      <c r="HN6" s="433"/>
      <c r="HO6" s="433"/>
      <c r="HP6" s="433"/>
      <c r="HQ6" s="433"/>
      <c r="HR6" s="433"/>
      <c r="HS6" s="433"/>
      <c r="HT6" s="433"/>
      <c r="HU6" s="433"/>
      <c r="HV6" s="433"/>
      <c r="HW6" s="433"/>
      <c r="HX6" s="433"/>
      <c r="HY6" s="433"/>
      <c r="HZ6" s="433"/>
      <c r="IA6" s="433"/>
      <c r="IB6" s="433"/>
      <c r="IC6" s="433"/>
      <c r="ID6" s="433"/>
      <c r="IE6" s="433"/>
      <c r="IF6" s="433"/>
      <c r="IG6" s="433"/>
      <c r="IH6" s="433"/>
      <c r="II6" s="433"/>
      <c r="IJ6" s="433"/>
      <c r="IK6" s="433"/>
      <c r="IL6" s="433"/>
      <c r="IM6" s="433"/>
      <c r="IN6" s="433"/>
      <c r="IO6" s="433"/>
      <c r="IP6" s="433"/>
      <c r="IQ6" s="433"/>
      <c r="IR6" s="433"/>
      <c r="IS6" s="433"/>
      <c r="IT6" s="433"/>
      <c r="IU6" s="433"/>
      <c r="IV6" s="433"/>
      <c r="IW6" s="433"/>
      <c r="IX6" s="433"/>
      <c r="IY6" s="433"/>
      <c r="IZ6" s="433"/>
      <c r="JA6" s="433"/>
      <c r="JB6" s="433"/>
      <c r="JC6" s="433"/>
      <c r="JD6" s="433"/>
      <c r="JE6" s="433"/>
      <c r="JF6" s="433"/>
      <c r="JG6" s="433"/>
      <c r="JH6" s="433"/>
      <c r="JI6" s="433"/>
      <c r="JJ6" s="433"/>
      <c r="JK6" s="433"/>
      <c r="JL6" s="433"/>
      <c r="JM6" s="433"/>
      <c r="JN6" s="433"/>
      <c r="JO6" s="433"/>
      <c r="JP6" s="433"/>
      <c r="JQ6" s="433"/>
      <c r="JR6" s="433"/>
      <c r="JS6" s="433"/>
      <c r="JT6" s="433"/>
      <c r="JU6" s="433"/>
      <c r="JV6" s="433"/>
      <c r="JW6" s="433"/>
      <c r="JX6" s="433"/>
      <c r="JY6" s="433"/>
      <c r="JZ6" s="433"/>
      <c r="KA6" s="433"/>
      <c r="KB6" s="433"/>
      <c r="KC6" s="433"/>
      <c r="KD6" s="433"/>
      <c r="KE6" s="433"/>
      <c r="KF6" s="433"/>
      <c r="KG6" s="433"/>
      <c r="KH6" s="433"/>
      <c r="KI6" s="433"/>
      <c r="KJ6" s="433"/>
      <c r="KK6" s="433"/>
      <c r="KL6" s="433"/>
      <c r="KM6" s="433"/>
      <c r="KN6" s="433"/>
      <c r="KO6" s="433"/>
      <c r="KP6" s="433"/>
      <c r="KQ6" s="433"/>
      <c r="KR6" s="433"/>
      <c r="KS6" s="433"/>
      <c r="KT6" s="433"/>
      <c r="KU6" s="433"/>
      <c r="KV6" s="433"/>
      <c r="KW6" s="433"/>
      <c r="KX6" s="433"/>
      <c r="KY6" s="433"/>
      <c r="KZ6" s="433"/>
      <c r="LA6" s="433"/>
      <c r="LB6" s="433"/>
      <c r="LC6" s="433"/>
      <c r="LD6" s="433"/>
      <c r="LE6" s="433"/>
      <c r="LF6" s="433"/>
      <c r="LG6" s="433"/>
      <c r="LH6" s="433"/>
      <c r="LI6" s="433"/>
      <c r="LJ6" s="433"/>
      <c r="LK6" s="433"/>
      <c r="LL6" s="433"/>
      <c r="LM6" s="433"/>
      <c r="LN6" s="433"/>
      <c r="LO6" s="433"/>
      <c r="LP6" s="433"/>
      <c r="LQ6" s="433"/>
      <c r="LR6" s="433"/>
      <c r="LS6" s="433"/>
      <c r="LT6" s="433"/>
      <c r="LU6" s="433"/>
      <c r="LV6" s="433"/>
      <c r="LW6" s="433"/>
      <c r="LX6" s="433"/>
      <c r="LY6" s="433"/>
      <c r="LZ6" s="433"/>
      <c r="MA6" s="433"/>
      <c r="MB6" s="433"/>
      <c r="MC6" s="433"/>
      <c r="MD6" s="433"/>
      <c r="ME6" s="433"/>
      <c r="MF6" s="433"/>
      <c r="MG6" s="433"/>
      <c r="MH6" s="433"/>
      <c r="MI6" s="433"/>
      <c r="MJ6" s="433"/>
      <c r="MK6" s="433"/>
      <c r="ML6" s="433"/>
      <c r="MM6" s="433"/>
      <c r="MN6" s="433"/>
      <c r="MO6" s="433"/>
      <c r="MP6" s="433"/>
      <c r="MQ6" s="433"/>
      <c r="MR6" s="433"/>
      <c r="MS6" s="433"/>
      <c r="MT6" s="433"/>
      <c r="MU6" s="433"/>
      <c r="MV6" s="433"/>
      <c r="MW6" s="433"/>
      <c r="MX6" s="433"/>
      <c r="MY6" s="433"/>
      <c r="MZ6" s="433"/>
      <c r="NA6" s="433"/>
      <c r="NB6" s="433"/>
      <c r="NC6" s="433"/>
      <c r="ND6" s="433"/>
      <c r="NE6" s="433"/>
      <c r="NF6" s="433"/>
      <c r="NG6" s="433"/>
      <c r="NH6" s="433"/>
      <c r="NI6" s="433"/>
      <c r="NJ6" s="433"/>
      <c r="NK6" s="433"/>
      <c r="NL6" s="433"/>
      <c r="NM6" s="433"/>
      <c r="NN6" s="433"/>
      <c r="NO6" s="433"/>
      <c r="NP6" s="433"/>
      <c r="NQ6" s="433"/>
      <c r="NR6" s="433"/>
      <c r="NS6" s="433"/>
      <c r="NT6" s="433"/>
      <c r="NU6" s="433"/>
      <c r="NV6" s="433"/>
      <c r="NW6" s="433"/>
      <c r="NX6" s="433"/>
      <c r="NY6" s="433"/>
      <c r="NZ6" s="433"/>
      <c r="OA6" s="433"/>
      <c r="OB6" s="433"/>
      <c r="OC6" s="433"/>
      <c r="OD6" s="433"/>
      <c r="OE6" s="433"/>
      <c r="OF6" s="433"/>
      <c r="OG6" s="433"/>
      <c r="OH6" s="433"/>
      <c r="OI6" s="433"/>
      <c r="OJ6" s="433"/>
      <c r="OK6" s="433"/>
      <c r="OL6" s="433"/>
      <c r="OM6" s="433"/>
      <c r="ON6" s="433"/>
      <c r="OO6" s="433"/>
      <c r="OP6" s="433"/>
      <c r="OQ6" s="433"/>
      <c r="OR6" s="433"/>
      <c r="OS6" s="433"/>
      <c r="OT6" s="433"/>
      <c r="OU6" s="433"/>
      <c r="OV6" s="433"/>
      <c r="OW6" s="433"/>
      <c r="OX6" s="433"/>
      <c r="OY6" s="433"/>
      <c r="OZ6" s="433"/>
      <c r="PA6" s="433"/>
      <c r="PB6" s="433"/>
      <c r="PC6" s="433"/>
      <c r="PD6" s="433"/>
      <c r="PE6" s="433"/>
    </row>
    <row r="8" spans="1:421" s="185" customFormat="1">
      <c r="B8" s="545"/>
      <c r="C8" s="545"/>
      <c r="D8" s="545"/>
      <c r="E8" s="545"/>
      <c r="F8" s="545"/>
      <c r="G8" s="545"/>
      <c r="H8" s="545"/>
      <c r="I8" s="545"/>
      <c r="J8" s="545"/>
      <c r="K8" s="545"/>
      <c r="L8" s="545"/>
      <c r="M8" s="545"/>
      <c r="N8" s="545"/>
      <c r="O8" s="545"/>
      <c r="P8" s="545"/>
      <c r="Q8" s="545"/>
      <c r="R8" s="545"/>
      <c r="S8" s="545"/>
      <c r="T8" s="545"/>
      <c r="U8" s="545"/>
      <c r="V8" s="545"/>
      <c r="W8" s="545"/>
      <c r="X8" s="545"/>
      <c r="Y8" s="545"/>
      <c r="Z8" s="545"/>
      <c r="AA8" s="545"/>
      <c r="AB8" s="545"/>
      <c r="AC8" s="545"/>
      <c r="AD8" s="545"/>
    </row>
  </sheetData>
  <conditionalFormatting sqref="E5">
    <cfRule type="notContainsBlanks" dxfId="46" priority="12">
      <formula>LEN(TRIM(E5))&gt;0</formula>
    </cfRule>
  </conditionalFormatting>
  <conditionalFormatting sqref="F5">
    <cfRule type="notContainsBlanks" dxfId="45" priority="11">
      <formula>LEN(TRIM(F5))&gt;0</formula>
    </cfRule>
  </conditionalFormatting>
  <conditionalFormatting sqref="I5">
    <cfRule type="expression" dxfId="44" priority="9">
      <formula>ISTEXT(I5)</formula>
    </cfRule>
    <cfRule type="notContainsBlanks" dxfId="43" priority="10">
      <formula>LEN(TRIM(I5))&gt;0</formula>
    </cfRule>
  </conditionalFormatting>
  <conditionalFormatting sqref="I5">
    <cfRule type="containsBlanks" dxfId="42" priority="7">
      <formula>LEN(TRIM(I5))=0</formula>
    </cfRule>
    <cfRule type="expression" dxfId="41" priority="8">
      <formula>H5&lt;&gt;I5</formula>
    </cfRule>
  </conditionalFormatting>
  <conditionalFormatting sqref="J5">
    <cfRule type="expression" dxfId="40" priority="5">
      <formula>ISTEXT(J5)</formula>
    </cfRule>
    <cfRule type="notContainsBlanks" dxfId="39" priority="6">
      <formula>LEN(TRIM(J5))&gt;0</formula>
    </cfRule>
  </conditionalFormatting>
  <conditionalFormatting sqref="L5">
    <cfRule type="expression" dxfId="38" priority="1">
      <formula>ISTEXT(L5)</formula>
    </cfRule>
  </conditionalFormatting>
  <conditionalFormatting sqref="K5">
    <cfRule type="notContainsBlanks" dxfId="37" priority="4">
      <formula>LEN(TRIM(K5))&gt;0</formula>
    </cfRule>
  </conditionalFormatting>
  <conditionalFormatting sqref="K5">
    <cfRule type="expression" dxfId="36" priority="3">
      <formula>ISTEXT(K5)</formula>
    </cfRule>
  </conditionalFormatting>
  <conditionalFormatting sqref="L5">
    <cfRule type="notContainsBlanks" dxfId="35" priority="2">
      <formula>LEN(TRIM(L5))&gt;0</formula>
    </cfRule>
  </conditionalFormatting>
  <dataValidations count="4">
    <dataValidation type="list" allowBlank="1" showErrorMessage="1" errorTitle="DATA ENTRY ERROR!" error="Only values from the drop-down menu may be selected._x000a__x000a_Click CANCEL and re-attempt." sqref="F5">
      <formula1>lu_m_life</formula1>
    </dataValidation>
    <dataValidation allowBlank="1" showErrorMessage="1" sqref="K5:L5"/>
    <dataValidation allowBlank="1" showErrorMessage="1" promptTitle="DECIMAL PLACE WARNING:" prompt="Maximum number of numbers to the right of any decimal place can be 4._x000a__x000a_Example 1.2345 and NOT 1.23456" sqref="J5"/>
    <dataValidation type="list" allowBlank="1" showInputMessage="1" showErrorMessage="1" sqref="H5">
      <formula1>INDIRECT($H5)</formula1>
    </dataValidation>
  </dataValidations>
  <hyperlinks>
    <hyperlink ref="A1" location="'Electric CE'!A1" display="Rtn to Summary"/>
  </hyperlinks>
  <pageMargins left="0.51" right="0.21" top="0.75" bottom="0.75" header="0.28000000000000003" footer="0.3"/>
  <pageSetup paperSize="3" scale="45" orientation="landscape"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QP5"/>
  <sheetViews>
    <sheetView workbookViewId="0">
      <pane xSplit="1" ySplit="1" topLeftCell="B2" activePane="bottomRight" state="frozen"/>
      <selection pane="topRight"/>
      <selection pane="bottomLeft"/>
      <selection pane="bottomRight"/>
    </sheetView>
  </sheetViews>
  <sheetFormatPr defaultColWidth="9.140625" defaultRowHeight="15"/>
  <cols>
    <col min="1" max="1" width="9.140625" style="48"/>
    <col min="2" max="2" width="12.85546875" style="49" customWidth="1"/>
    <col min="3" max="4" width="21.7109375" style="49" customWidth="1"/>
    <col min="5" max="5" width="24.28515625" style="49" customWidth="1"/>
    <col min="6" max="6" width="11.140625" style="49" customWidth="1"/>
    <col min="7" max="7" width="13.28515625" style="49" hidden="1" customWidth="1"/>
    <col min="8" max="8" width="18.7109375" style="49" customWidth="1"/>
    <col min="9" max="9" width="11.42578125" style="49" customWidth="1"/>
    <col min="10" max="10" width="16.28515625" style="49" customWidth="1"/>
    <col min="11" max="11" width="18.7109375" style="49" customWidth="1"/>
    <col min="12" max="12" width="17" style="49" customWidth="1"/>
    <col min="13" max="13" width="15.85546875" style="49" customWidth="1"/>
    <col min="14" max="14" width="16.7109375" style="49" customWidth="1"/>
    <col min="15" max="15" width="17.42578125" style="49" customWidth="1"/>
    <col min="16" max="16" width="18.7109375" style="49" customWidth="1"/>
    <col min="17" max="17" width="17" style="49" customWidth="1"/>
    <col min="18" max="18" width="16.85546875" style="49" customWidth="1"/>
    <col min="19" max="19" width="20.140625" style="49" customWidth="1"/>
    <col min="20" max="20" width="13.5703125" style="49" customWidth="1"/>
    <col min="21" max="21" width="17" style="48" customWidth="1"/>
    <col min="22" max="22" width="16.7109375" style="49" customWidth="1"/>
    <col min="23" max="23" width="16.85546875" style="49" customWidth="1"/>
    <col min="24" max="24" width="19.85546875" style="48" customWidth="1"/>
    <col min="25" max="25" width="18.7109375" style="49" customWidth="1"/>
    <col min="26" max="26" width="16" style="49" customWidth="1"/>
    <col min="27" max="27" width="12.85546875" style="48" customWidth="1"/>
    <col min="28" max="28" width="20.5703125" style="48" customWidth="1"/>
    <col min="29" max="29" width="13.140625" style="48" customWidth="1"/>
    <col min="30" max="30" width="12.28515625" style="49" customWidth="1"/>
    <col min="31" max="63" width="9.140625" style="48"/>
    <col min="64" max="16384" width="9.140625" style="49"/>
  </cols>
  <sheetData>
    <row r="1" spans="1:458" ht="26.25">
      <c r="A1" s="275" t="s">
        <v>192</v>
      </c>
      <c r="B1" s="220" t="s">
        <v>423</v>
      </c>
    </row>
    <row r="2" spans="1:458" ht="15.75" thickBot="1">
      <c r="B2" s="242" t="s">
        <v>153</v>
      </c>
      <c r="C2" s="243">
        <f>'Electric CE'!C2</f>
        <v>7.8E-2</v>
      </c>
      <c r="D2" s="243"/>
      <c r="E2" s="243"/>
    </row>
    <row r="3" spans="1:458" ht="45">
      <c r="B3" s="288" t="s">
        <v>2</v>
      </c>
      <c r="C3" s="288" t="s">
        <v>199</v>
      </c>
      <c r="D3" s="288" t="s">
        <v>3</v>
      </c>
      <c r="E3" s="288" t="s">
        <v>141</v>
      </c>
      <c r="F3" s="288" t="s">
        <v>1</v>
      </c>
      <c r="G3" s="288" t="s">
        <v>87</v>
      </c>
      <c r="H3" s="288" t="s">
        <v>4</v>
      </c>
      <c r="I3" s="288" t="s">
        <v>147</v>
      </c>
      <c r="J3" s="288" t="s">
        <v>42</v>
      </c>
      <c r="K3" s="288" t="s">
        <v>46</v>
      </c>
      <c r="L3" s="288" t="s">
        <v>48</v>
      </c>
      <c r="M3" s="288" t="s">
        <v>82</v>
      </c>
      <c r="N3" s="288" t="s">
        <v>43</v>
      </c>
      <c r="O3" s="288" t="s">
        <v>132</v>
      </c>
      <c r="P3" s="288" t="s">
        <v>8</v>
      </c>
      <c r="Q3" s="288" t="s">
        <v>44</v>
      </c>
      <c r="R3" s="288" t="s">
        <v>45</v>
      </c>
      <c r="S3" s="288" t="s">
        <v>49</v>
      </c>
      <c r="T3" s="288" t="s">
        <v>9</v>
      </c>
      <c r="U3" s="288" t="s">
        <v>148</v>
      </c>
      <c r="V3" s="288" t="s">
        <v>5</v>
      </c>
      <c r="W3" s="288" t="s">
        <v>7</v>
      </c>
      <c r="X3" s="288" t="s">
        <v>134</v>
      </c>
      <c r="Y3" s="288" t="s">
        <v>10</v>
      </c>
      <c r="Z3" s="288" t="s">
        <v>11</v>
      </c>
      <c r="AA3" s="288" t="s">
        <v>84</v>
      </c>
      <c r="AB3" s="288" t="s">
        <v>133</v>
      </c>
      <c r="AC3" s="288" t="s">
        <v>83</v>
      </c>
      <c r="AD3" s="288" t="s">
        <v>6</v>
      </c>
    </row>
    <row r="4" spans="1:458" s="48" customFormat="1" ht="15.75" thickBot="1">
      <c r="B4" s="700"/>
      <c r="C4" s="700"/>
      <c r="D4" s="700"/>
      <c r="E4" s="701"/>
      <c r="F4" s="517"/>
      <c r="G4" s="329"/>
      <c r="H4" s="702"/>
      <c r="I4" s="302"/>
      <c r="J4" s="703"/>
      <c r="K4" s="704"/>
      <c r="L4" s="705"/>
      <c r="M4" s="706"/>
      <c r="N4" s="707"/>
      <c r="O4" s="706"/>
      <c r="P4" s="708"/>
      <c r="Q4" s="708"/>
      <c r="R4" s="708"/>
      <c r="S4" s="708"/>
      <c r="T4" s="706"/>
      <c r="U4" s="709"/>
      <c r="V4" s="708"/>
      <c r="W4" s="706"/>
      <c r="X4" s="709"/>
      <c r="Y4" s="708"/>
      <c r="Z4" s="706"/>
      <c r="AA4" s="408"/>
      <c r="AB4" s="409"/>
      <c r="AC4" s="304"/>
      <c r="AD4" s="304"/>
    </row>
    <row r="5" spans="1:458" s="51" customFormat="1" ht="15.75" thickBot="1">
      <c r="A5" s="48"/>
      <c r="B5" s="359"/>
      <c r="C5" s="360" t="s">
        <v>146</v>
      </c>
      <c r="D5" s="360"/>
      <c r="E5" s="360"/>
      <c r="F5" s="361"/>
      <c r="G5" s="362">
        <f>SUM(G4:G4)</f>
        <v>0</v>
      </c>
      <c r="H5" s="361"/>
      <c r="I5" s="361"/>
      <c r="J5" s="363">
        <f t="shared" ref="J5:AB5" si="0">SUM(J4:J4)</f>
        <v>0</v>
      </c>
      <c r="K5" s="364">
        <f t="shared" si="0"/>
        <v>0</v>
      </c>
      <c r="L5" s="364">
        <f t="shared" si="0"/>
        <v>0</v>
      </c>
      <c r="M5" s="364">
        <f t="shared" si="0"/>
        <v>0</v>
      </c>
      <c r="N5" s="363">
        <f t="shared" si="0"/>
        <v>0</v>
      </c>
      <c r="O5" s="364">
        <f t="shared" si="0"/>
        <v>0</v>
      </c>
      <c r="P5" s="364">
        <f t="shared" si="0"/>
        <v>0</v>
      </c>
      <c r="Q5" s="364">
        <f t="shared" si="0"/>
        <v>0</v>
      </c>
      <c r="R5" s="364">
        <f t="shared" si="0"/>
        <v>0</v>
      </c>
      <c r="S5" s="364">
        <f t="shared" si="0"/>
        <v>0</v>
      </c>
      <c r="T5" s="364">
        <f t="shared" si="0"/>
        <v>0</v>
      </c>
      <c r="U5" s="364">
        <f t="shared" si="0"/>
        <v>0</v>
      </c>
      <c r="V5" s="364">
        <f t="shared" si="0"/>
        <v>0</v>
      </c>
      <c r="W5" s="364">
        <f t="shared" si="0"/>
        <v>0</v>
      </c>
      <c r="X5" s="364">
        <f t="shared" si="0"/>
        <v>0</v>
      </c>
      <c r="Y5" s="364">
        <f t="shared" si="0"/>
        <v>0</v>
      </c>
      <c r="Z5" s="364">
        <f t="shared" si="0"/>
        <v>0</v>
      </c>
      <c r="AA5" s="364">
        <f t="shared" si="0"/>
        <v>0</v>
      </c>
      <c r="AB5" s="364">
        <f t="shared" si="0"/>
        <v>0</v>
      </c>
      <c r="AC5" s="365" t="e">
        <f>AB5/X5</f>
        <v>#DIV/0!</v>
      </c>
      <c r="AD5" s="365" t="e">
        <f>((AB5*1.1)+Z5)/Y5</f>
        <v>#DIV/0!</v>
      </c>
      <c r="AE5" s="48"/>
      <c r="AF5" s="48"/>
      <c r="AG5" s="48"/>
      <c r="AH5" s="48"/>
      <c r="AI5" s="48"/>
      <c r="AJ5" s="48"/>
      <c r="AK5" s="48"/>
      <c r="AL5" s="48"/>
      <c r="AM5" s="48"/>
      <c r="AN5" s="48"/>
      <c r="AO5" s="48"/>
      <c r="AP5" s="48"/>
      <c r="AQ5" s="48"/>
      <c r="AR5" s="48"/>
      <c r="AS5" s="48"/>
      <c r="AT5" s="48"/>
      <c r="AU5" s="48"/>
      <c r="AV5" s="48"/>
      <c r="AW5" s="48"/>
      <c r="AX5" s="48"/>
      <c r="AY5" s="48"/>
      <c r="AZ5" s="48"/>
      <c r="BA5" s="48"/>
      <c r="BB5" s="48"/>
      <c r="BC5" s="48"/>
      <c r="BD5" s="48"/>
      <c r="BE5" s="48"/>
      <c r="BF5" s="48"/>
      <c r="BG5" s="48"/>
      <c r="BH5" s="48"/>
      <c r="BI5" s="48"/>
      <c r="BJ5" s="48"/>
      <c r="BK5" s="48"/>
      <c r="BL5" s="48"/>
      <c r="BM5" s="48"/>
      <c r="BN5" s="48"/>
      <c r="BO5" s="48"/>
      <c r="BP5" s="48"/>
      <c r="BQ5" s="48"/>
      <c r="BR5" s="48"/>
      <c r="BS5" s="48"/>
      <c r="BT5" s="48"/>
      <c r="BU5" s="48"/>
      <c r="BV5" s="48"/>
      <c r="BW5" s="48"/>
      <c r="BX5" s="48"/>
      <c r="BY5" s="48"/>
      <c r="BZ5" s="48"/>
      <c r="CA5" s="48"/>
      <c r="CB5" s="48"/>
      <c r="CC5" s="48"/>
      <c r="CD5" s="48"/>
      <c r="CE5" s="48"/>
      <c r="CF5" s="48"/>
      <c r="CG5" s="48"/>
      <c r="CH5" s="48"/>
      <c r="CI5" s="48"/>
      <c r="CJ5" s="48"/>
      <c r="CK5" s="48"/>
      <c r="CL5" s="48"/>
      <c r="CM5" s="48"/>
      <c r="CN5" s="48"/>
      <c r="CO5" s="48"/>
      <c r="CP5" s="48"/>
      <c r="CQ5" s="48"/>
      <c r="CR5" s="48"/>
      <c r="CS5" s="48"/>
      <c r="CT5" s="48"/>
      <c r="CU5" s="48"/>
      <c r="CV5" s="48"/>
      <c r="CW5" s="48"/>
      <c r="CX5" s="48"/>
      <c r="CY5" s="48"/>
      <c r="CZ5" s="48"/>
      <c r="DA5" s="48"/>
      <c r="DB5" s="48"/>
      <c r="DC5" s="48"/>
      <c r="DD5" s="48"/>
      <c r="DE5" s="48"/>
      <c r="DF5" s="48"/>
      <c r="DG5" s="48"/>
      <c r="DH5" s="48"/>
      <c r="DI5" s="48"/>
      <c r="DJ5" s="48"/>
      <c r="DK5" s="48"/>
      <c r="DL5" s="48"/>
      <c r="DM5" s="48"/>
      <c r="DN5" s="48"/>
      <c r="DO5" s="48"/>
      <c r="DP5" s="48"/>
      <c r="DQ5" s="48"/>
      <c r="DR5" s="48"/>
      <c r="DS5" s="48"/>
      <c r="DT5" s="48"/>
      <c r="DU5" s="48"/>
      <c r="DV5" s="48"/>
      <c r="DW5" s="48"/>
      <c r="DX5" s="48"/>
      <c r="DY5" s="48"/>
      <c r="DZ5" s="48"/>
      <c r="EA5" s="48"/>
      <c r="EB5" s="48"/>
      <c r="EC5" s="48"/>
      <c r="ED5" s="48"/>
      <c r="EE5" s="48"/>
      <c r="EF5" s="48"/>
      <c r="EG5" s="48"/>
      <c r="EH5" s="48"/>
      <c r="EI5" s="48"/>
      <c r="EJ5" s="48"/>
      <c r="EK5" s="48"/>
      <c r="EL5" s="48"/>
      <c r="EM5" s="48"/>
      <c r="EN5" s="48"/>
      <c r="EO5" s="48"/>
      <c r="EP5" s="48"/>
      <c r="EQ5" s="48"/>
      <c r="ER5" s="48"/>
      <c r="ES5" s="48"/>
      <c r="ET5" s="48"/>
      <c r="EU5" s="48"/>
      <c r="EV5" s="48"/>
      <c r="EW5" s="48"/>
      <c r="EX5" s="48"/>
      <c r="EY5" s="48"/>
      <c r="EZ5" s="48"/>
      <c r="FA5" s="48"/>
      <c r="FB5" s="48"/>
      <c r="FC5" s="48"/>
      <c r="FD5" s="48"/>
      <c r="FE5" s="48"/>
      <c r="FF5" s="48"/>
      <c r="FG5" s="48"/>
      <c r="FH5" s="48"/>
      <c r="FI5" s="48"/>
      <c r="FJ5" s="48"/>
      <c r="FK5" s="48"/>
      <c r="FL5" s="48"/>
      <c r="FM5" s="48"/>
      <c r="FN5" s="48"/>
      <c r="FO5" s="48"/>
      <c r="FP5" s="48"/>
      <c r="FQ5" s="48"/>
      <c r="FR5" s="48"/>
      <c r="FS5" s="48"/>
      <c r="FT5" s="48"/>
      <c r="FU5" s="48"/>
      <c r="FV5" s="48"/>
      <c r="FW5" s="48"/>
      <c r="FX5" s="48"/>
      <c r="FY5" s="48"/>
      <c r="FZ5" s="48"/>
      <c r="GA5" s="48"/>
      <c r="GB5" s="48"/>
      <c r="GC5" s="48"/>
      <c r="GD5" s="48"/>
      <c r="GE5" s="48"/>
      <c r="GF5" s="48"/>
      <c r="GG5" s="48"/>
      <c r="GH5" s="48"/>
      <c r="GI5" s="48"/>
      <c r="GJ5" s="48"/>
      <c r="GK5" s="48"/>
      <c r="GL5" s="48"/>
      <c r="GM5" s="48"/>
      <c r="GN5" s="48"/>
      <c r="GO5" s="48"/>
      <c r="GP5" s="48"/>
      <c r="GQ5" s="48"/>
      <c r="GR5" s="48"/>
      <c r="GS5" s="48"/>
      <c r="GT5" s="48"/>
      <c r="GU5" s="48"/>
      <c r="GV5" s="48"/>
      <c r="GW5" s="48"/>
      <c r="GX5" s="48"/>
      <c r="GY5" s="48"/>
      <c r="GZ5" s="48"/>
      <c r="HA5" s="48"/>
      <c r="HB5" s="48"/>
      <c r="HC5" s="48"/>
      <c r="HD5" s="48"/>
      <c r="HE5" s="48"/>
      <c r="HF5" s="48"/>
      <c r="HG5" s="48"/>
      <c r="HH5" s="48"/>
      <c r="HI5" s="48"/>
      <c r="HJ5" s="48"/>
      <c r="HK5" s="48"/>
      <c r="HL5" s="48"/>
      <c r="HM5" s="48"/>
      <c r="HN5" s="48"/>
      <c r="HO5" s="48"/>
      <c r="HP5" s="48"/>
      <c r="HQ5" s="48"/>
      <c r="HR5" s="48"/>
      <c r="HS5" s="48"/>
      <c r="HT5" s="48"/>
      <c r="HU5" s="48"/>
      <c r="HV5" s="48"/>
      <c r="HW5" s="48"/>
      <c r="HX5" s="48"/>
      <c r="HY5" s="48"/>
      <c r="HZ5" s="48"/>
      <c r="IA5" s="48"/>
      <c r="IB5" s="48"/>
      <c r="IC5" s="48"/>
      <c r="ID5" s="48"/>
      <c r="IE5" s="48"/>
      <c r="IF5" s="48"/>
      <c r="IG5" s="48"/>
      <c r="IH5" s="48"/>
      <c r="II5" s="48"/>
      <c r="IJ5" s="48"/>
      <c r="IK5" s="48"/>
      <c r="IL5" s="48"/>
      <c r="IM5" s="48"/>
      <c r="IN5" s="48"/>
      <c r="IO5" s="48"/>
      <c r="IP5" s="48"/>
      <c r="IQ5" s="48"/>
      <c r="IR5" s="48"/>
      <c r="IS5" s="48"/>
      <c r="IT5" s="48"/>
      <c r="IU5" s="48"/>
      <c r="IV5" s="48"/>
      <c r="IW5" s="48"/>
      <c r="IX5" s="48"/>
      <c r="IY5" s="48"/>
      <c r="IZ5" s="48"/>
      <c r="JA5" s="48"/>
      <c r="JB5" s="48"/>
      <c r="JC5" s="48"/>
      <c r="JD5" s="48"/>
      <c r="JE5" s="48"/>
      <c r="JF5" s="48"/>
      <c r="JG5" s="48"/>
      <c r="JH5" s="48"/>
      <c r="JI5" s="48"/>
      <c r="JJ5" s="48"/>
      <c r="JK5" s="48"/>
      <c r="JL5" s="48"/>
      <c r="JM5" s="48"/>
      <c r="JN5" s="48"/>
      <c r="JO5" s="48"/>
      <c r="JP5" s="48"/>
      <c r="JQ5" s="48"/>
      <c r="JR5" s="48"/>
      <c r="JS5" s="48"/>
      <c r="JT5" s="48"/>
      <c r="JU5" s="48"/>
      <c r="JV5" s="48"/>
      <c r="JW5" s="48"/>
      <c r="JX5" s="48"/>
      <c r="JY5" s="48"/>
      <c r="JZ5" s="48"/>
      <c r="KA5" s="48"/>
      <c r="KB5" s="48"/>
      <c r="KC5" s="48"/>
      <c r="KD5" s="48"/>
      <c r="KE5" s="48"/>
      <c r="KF5" s="48"/>
      <c r="KG5" s="48"/>
      <c r="KH5" s="48"/>
      <c r="KI5" s="48"/>
      <c r="KJ5" s="48"/>
      <c r="KK5" s="48"/>
      <c r="KL5" s="48"/>
      <c r="KM5" s="48"/>
      <c r="KN5" s="48"/>
      <c r="KO5" s="48"/>
      <c r="KP5" s="48"/>
      <c r="KQ5" s="48"/>
      <c r="KR5" s="48"/>
      <c r="KS5" s="48"/>
      <c r="KT5" s="48"/>
      <c r="KU5" s="48"/>
      <c r="KV5" s="48"/>
      <c r="KW5" s="48"/>
      <c r="KX5" s="48"/>
      <c r="KY5" s="48"/>
      <c r="KZ5" s="48"/>
      <c r="LA5" s="48"/>
      <c r="LB5" s="48"/>
      <c r="LC5" s="48"/>
      <c r="LD5" s="48"/>
      <c r="LE5" s="48"/>
      <c r="LF5" s="48"/>
      <c r="LG5" s="48"/>
      <c r="LH5" s="48"/>
      <c r="LI5" s="48"/>
      <c r="LJ5" s="48"/>
      <c r="LK5" s="48"/>
      <c r="LL5" s="48"/>
      <c r="LM5" s="48"/>
      <c r="LN5" s="48"/>
      <c r="LO5" s="48"/>
      <c r="LP5" s="48"/>
      <c r="LQ5" s="48"/>
      <c r="LR5" s="48"/>
      <c r="LS5" s="48"/>
      <c r="LT5" s="48"/>
      <c r="LU5" s="48"/>
      <c r="LV5" s="48"/>
      <c r="LW5" s="48"/>
      <c r="LX5" s="48"/>
      <c r="LY5" s="48"/>
      <c r="LZ5" s="48"/>
      <c r="MA5" s="48"/>
      <c r="MB5" s="48"/>
      <c r="MC5" s="48"/>
      <c r="MD5" s="48"/>
      <c r="ME5" s="48"/>
      <c r="MF5" s="48"/>
      <c r="MG5" s="48"/>
      <c r="MH5" s="48"/>
      <c r="MI5" s="48"/>
      <c r="MJ5" s="48"/>
      <c r="MK5" s="48"/>
      <c r="ML5" s="48"/>
      <c r="MM5" s="48"/>
      <c r="MN5" s="48"/>
      <c r="MO5" s="48"/>
      <c r="MP5" s="48"/>
      <c r="MQ5" s="48"/>
      <c r="MR5" s="48"/>
      <c r="MS5" s="48"/>
      <c r="MT5" s="48"/>
      <c r="MU5" s="48"/>
      <c r="MV5" s="48"/>
      <c r="MW5" s="48"/>
      <c r="MX5" s="48"/>
      <c r="MY5" s="48"/>
      <c r="MZ5" s="48"/>
      <c r="NA5" s="48"/>
      <c r="NB5" s="48"/>
      <c r="NC5" s="48"/>
      <c r="ND5" s="48"/>
      <c r="NE5" s="48"/>
      <c r="NF5" s="48"/>
      <c r="NG5" s="48"/>
      <c r="NH5" s="48"/>
      <c r="NI5" s="48"/>
      <c r="NJ5" s="48"/>
      <c r="NK5" s="48"/>
      <c r="NL5" s="48"/>
      <c r="NM5" s="48"/>
      <c r="NN5" s="48"/>
      <c r="NO5" s="48"/>
      <c r="NP5" s="48"/>
      <c r="NQ5" s="48"/>
      <c r="NR5" s="48"/>
      <c r="NS5" s="48"/>
      <c r="NT5" s="48"/>
      <c r="NU5" s="48"/>
      <c r="NV5" s="48"/>
      <c r="NW5" s="48"/>
      <c r="NX5" s="48"/>
      <c r="NY5" s="48"/>
      <c r="NZ5" s="48"/>
      <c r="OA5" s="48"/>
      <c r="OB5" s="48"/>
      <c r="OC5" s="48"/>
      <c r="OD5" s="48"/>
      <c r="OE5" s="48"/>
      <c r="OF5" s="48"/>
      <c r="OG5" s="48"/>
      <c r="OH5" s="48"/>
      <c r="OI5" s="48"/>
      <c r="OJ5" s="48"/>
      <c r="OK5" s="48"/>
      <c r="OL5" s="48"/>
      <c r="OM5" s="48"/>
      <c r="ON5" s="48"/>
      <c r="OO5" s="48"/>
      <c r="OP5" s="48"/>
      <c r="OQ5" s="48"/>
      <c r="OR5" s="48"/>
      <c r="OS5" s="48"/>
      <c r="OT5" s="48"/>
      <c r="OU5" s="48"/>
      <c r="OV5" s="48"/>
      <c r="OW5" s="48"/>
      <c r="OX5" s="48"/>
      <c r="OY5" s="48"/>
      <c r="OZ5" s="48"/>
      <c r="PA5" s="48"/>
      <c r="PB5" s="48"/>
      <c r="PC5" s="48"/>
      <c r="PD5" s="48"/>
      <c r="PE5" s="48"/>
      <c r="PF5" s="48"/>
      <c r="PG5" s="48"/>
      <c r="PH5" s="48"/>
      <c r="PI5" s="48"/>
      <c r="PJ5" s="48"/>
      <c r="PK5" s="48"/>
      <c r="PL5" s="48"/>
      <c r="PM5" s="48"/>
      <c r="PN5" s="48"/>
      <c r="PO5" s="48"/>
      <c r="PP5" s="48"/>
      <c r="PQ5" s="48"/>
      <c r="PR5" s="48"/>
      <c r="PS5" s="48"/>
      <c r="PT5" s="48"/>
      <c r="PU5" s="48"/>
      <c r="PV5" s="48"/>
      <c r="PW5" s="48"/>
      <c r="PX5" s="48"/>
      <c r="PY5" s="48"/>
      <c r="PZ5" s="48"/>
      <c r="QA5" s="48"/>
      <c r="QB5" s="48"/>
      <c r="QC5" s="48"/>
      <c r="QD5" s="48"/>
      <c r="QE5" s="48"/>
      <c r="QF5" s="48"/>
      <c r="QG5" s="48"/>
      <c r="QH5" s="48"/>
      <c r="QI5" s="48"/>
      <c r="QJ5" s="48"/>
      <c r="QK5" s="48"/>
      <c r="QL5" s="48"/>
      <c r="QM5" s="48"/>
      <c r="QN5" s="48"/>
      <c r="QO5" s="48"/>
      <c r="QP5" s="48"/>
    </row>
  </sheetData>
  <customSheetViews>
    <customSheetView guid="{9B4B0DAB-FAB9-4E24-9A0E-9A6ECAA72FED}" topLeftCell="C1">
      <selection sqref="A1:A1048576"/>
      <pageMargins left="0.7" right="0.7" top="0.75" bottom="0.75" header="0.3" footer="0.3"/>
      <pageSetup paperSize="3" scale="60" orientation="landscape" r:id="rId1"/>
    </customSheetView>
    <customSheetView guid="{F8CBED13-6556-4784-BBB1-9BE8F83E1036}" showPageBreaks="1">
      <pane xSplit="1" ySplit="1" topLeftCell="B2" activePane="bottomRight" state="frozen"/>
      <selection pane="bottomRight" activeCell="B1" sqref="B1"/>
      <pageMargins left="0.7" right="0.7" top="0.75" bottom="0.75" header="0.3" footer="0.3"/>
      <pageSetup paperSize="3" scale="60" orientation="landscape" r:id="rId2"/>
    </customSheetView>
  </customSheetViews>
  <dataValidations count="6">
    <dataValidation type="list" allowBlank="1" showInputMessage="1" showErrorMessage="1" sqref="H4">
      <formula1>INDIRECT($H4)</formula1>
    </dataValidation>
    <dataValidation type="decimal" operator="greaterThanOrEqual" allowBlank="1" showInputMessage="1" sqref="I4">
      <formula1>0</formula1>
    </dataValidation>
    <dataValidation type="decimal" operator="greaterThan" allowBlank="1" showInputMessage="1" showErrorMessage="1" errorTitle="Overhead" error="Overhead must be greater than zero." sqref="O4">
      <formula1>0</formula1>
    </dataValidation>
    <dataValidation allowBlank="1" showErrorMessage="1" sqref="L4"/>
    <dataValidation type="decimal" operator="greaterThan" allowBlank="1" showInputMessage="1" showErrorMessage="1" errorTitle="Measure Life" error="Measure Life must be greater than zero." sqref="F4">
      <formula1>0</formula1>
    </dataValidation>
    <dataValidation allowBlank="1" showErrorMessage="1" prompt="_x000a__x000a_" sqref="W4"/>
  </dataValidations>
  <hyperlinks>
    <hyperlink ref="A1" location="'Electric CE'!A1" display="Rtn to Summary"/>
  </hyperlinks>
  <pageMargins left="0.42" right="0.21" top="0.75" bottom="0.75" header="0.31" footer="0.3"/>
  <pageSetup paperSize="3" scale="43" orientation="landscape"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haredContentType xmlns="Microsoft.SharePoint.Taxonomy.ContentTypeSync" SourceId="015f1b76-b32e-440f-80a7-f0ca4d8a872c" ContentTypeId="0x0101006E56B4D1795A2E4DB2F0B01679ED314A" PreviousValue="true"/>
</file>

<file path=customXml/item2.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2E6A4A60542A124AB98CDF8163BEAA44" ma:contentTypeVersion="119" ma:contentTypeDescription="" ma:contentTypeScope="" ma:versionID="180ea560e64b53d3f14dc26120ae1cd6">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4ccd4140794adb7bccf17b21b5812a9d"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Prefix xmlns="dc463f71-b30c-4ab2-9473-d307f9d35888">UE</Prefix>
    <DocumentSetType xmlns="dc463f71-b30c-4ab2-9473-d307f9d35888">Compliance</DocumentSetType>
    <Visibility xmlns="dc463f71-b30c-4ab2-9473-d307f9d35888" xsi:nil="true"/>
    <IsConfidential xmlns="dc463f71-b30c-4ab2-9473-d307f9d35888">false</IsConfidential>
    <AgendaOrder xmlns="dc463f71-b30c-4ab2-9473-d307f9d35888">false</AgendaOrder>
    <CaseType xmlns="dc463f71-b30c-4ab2-9473-d307f9d35888">Staff Investigation</CaseType>
    <IndustryCode xmlns="dc463f71-b30c-4ab2-9473-d307f9d35888">140</IndustryCode>
    <CaseStatus xmlns="dc463f71-b30c-4ab2-9473-d307f9d35888">Closed</CaseStatus>
    <OpenedDate xmlns="dc463f71-b30c-4ab2-9473-d307f9d35888">2015-10-29T07:00:00+00:00</OpenedDate>
    <Date1 xmlns="dc463f71-b30c-4ab2-9473-d307f9d35888">2017-03-31T07:00:00+00:00</Date1>
    <IsDocumentOrder xmlns="dc463f71-b30c-4ab2-9473-d307f9d35888" xsi:nil="true"/>
    <IsHighlyConfidential xmlns="dc463f71-b30c-4ab2-9473-d307f9d35888">false</IsHighlyConfidential>
    <CaseCompanyNames xmlns="dc463f71-b30c-4ab2-9473-d307f9d35888">Puget Sound Energy</CaseCompanyNames>
    <Nickname xmlns="http://schemas.microsoft.com/sharepoint/v3">2016-2017 Electric Biennial Conservation Plan per WAC 480-109-120(1).</Nickname>
    <DocketNumber xmlns="dc463f71-b30c-4ab2-9473-d307f9d35888">152058</DocketNumber>
    <DelegatedOrder xmlns="dc463f71-b30c-4ab2-9473-d307f9d35888">false</DelegatedOrder>
    <SignificantOrder xmlns="dc463f71-b30c-4ab2-9473-d307f9d35888">false</SignificantOrder>
  </documentManagement>
</p:properties>
</file>

<file path=customXml/itemProps1.xml><?xml version="1.0" encoding="utf-8"?>
<ds:datastoreItem xmlns:ds="http://schemas.openxmlformats.org/officeDocument/2006/customXml" ds:itemID="{7ED082BC-D8D0-45D7-B204-C9397E12CADE}"/>
</file>

<file path=customXml/itemProps2.xml><?xml version="1.0" encoding="utf-8"?>
<ds:datastoreItem xmlns:ds="http://schemas.openxmlformats.org/officeDocument/2006/customXml" ds:itemID="{F14D81F0-5AD9-4783-87F2-ADDAA8D3F697}"/>
</file>

<file path=customXml/itemProps3.xml><?xml version="1.0" encoding="utf-8"?>
<ds:datastoreItem xmlns:ds="http://schemas.openxmlformats.org/officeDocument/2006/customXml" ds:itemID="{F33737E8-18DD-42D6-A43B-41ACD6FC86DA}"/>
</file>

<file path=customXml/itemProps4.xml><?xml version="1.0" encoding="utf-8"?>
<ds:datastoreItem xmlns:ds="http://schemas.openxmlformats.org/officeDocument/2006/customXml" ds:itemID="{A6005621-A18D-4F09-99A9-1F7E13D3F848}"/>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22</vt:i4>
      </vt:variant>
    </vt:vector>
  </HeadingPairs>
  <TitlesOfParts>
    <vt:vector size="40" baseType="lpstr">
      <vt:lpstr>Summary</vt:lpstr>
      <vt:lpstr>Electric CE</vt:lpstr>
      <vt:lpstr>Gas CE</vt:lpstr>
      <vt:lpstr>G201 LIW (3)</vt:lpstr>
      <vt:lpstr>E253 CI RCM BVUE US</vt:lpstr>
      <vt:lpstr>E250 Business Lighting</vt:lpstr>
      <vt:lpstr>E201 LIW (3)</vt:lpstr>
      <vt:lpstr>E214 Mobile Home Weatherization</vt:lpstr>
      <vt:lpstr>Cancelled--E255 CI SBL</vt:lpstr>
      <vt:lpstr>E262 Commercial Direct Install</vt:lpstr>
      <vt:lpstr>E262 Business Express Lighting</vt:lpstr>
      <vt:lpstr>G262 Commercial DI Gas</vt:lpstr>
      <vt:lpstr>GasAvoidedCostsWithoutCC</vt:lpstr>
      <vt:lpstr>GasAvoidedCostsWOCC</vt:lpstr>
      <vt:lpstr>ElecAvoidedCostsWithCC</vt:lpstr>
      <vt:lpstr>ElecAvoidedCostsWOCC</vt:lpstr>
      <vt:lpstr>GasAvoidedCosts</vt:lpstr>
      <vt:lpstr>2012-2013 CE W T&amp;D No ConsCredi</vt:lpstr>
      <vt:lpstr>aMW</vt:lpstr>
      <vt:lpstr>ElecACWithCC</vt:lpstr>
      <vt:lpstr>ElecACWithoutCC</vt:lpstr>
      <vt:lpstr>GasACWithoutCC</vt:lpstr>
      <vt:lpstr>Loadshapes</vt:lpstr>
      <vt:lpstr>'E201 LIW (3)'!Print_Area</vt:lpstr>
      <vt:lpstr>'E214 Mobile Home Weatherization'!Print_Area</vt:lpstr>
      <vt:lpstr>'G201 LIW (3)'!Print_Area</vt:lpstr>
      <vt:lpstr>'G262 Commercial DI Gas'!Print_Area</vt:lpstr>
      <vt:lpstr>'Gas CE'!Print_Area</vt:lpstr>
      <vt:lpstr>'Cancelled--E255 CI SBL'!Print_Titles</vt:lpstr>
      <vt:lpstr>'E201 LIW (3)'!Print_Titles</vt:lpstr>
      <vt:lpstr>'E214 Mobile Home Weatherization'!Print_Titles</vt:lpstr>
      <vt:lpstr>'E250 Business Lighting'!Print_Titles</vt:lpstr>
      <vt:lpstr>'E253 CI RCM BVUE US'!Print_Titles</vt:lpstr>
      <vt:lpstr>'E262 Business Express Lighting'!Print_Titles</vt:lpstr>
      <vt:lpstr>'E262 Commercial Direct Install'!Print_Titles</vt:lpstr>
      <vt:lpstr>'Electric CE'!Print_Titles</vt:lpstr>
      <vt:lpstr>'G201 LIW (3)'!Print_Titles</vt:lpstr>
      <vt:lpstr>'G262 Commercial DI Gas'!Print_Titles</vt:lpstr>
      <vt:lpstr>'Gas CE'!Print_Titles</vt:lpstr>
      <vt:lpstr>val_OH_LIW</vt:lpstr>
    </vt:vector>
  </TitlesOfParts>
  <Company>Puget Sound Energy</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Eric Brateng</dc:creator>
  <cp:lastModifiedBy>Andy Hemstreet</cp:lastModifiedBy>
  <cp:lastPrinted>2017-03-20T18:05:31Z</cp:lastPrinted>
  <dcterms:created xsi:type="dcterms:W3CDTF">2010-01-22T22:59:39Z</dcterms:created>
  <dcterms:modified xsi:type="dcterms:W3CDTF">2017-03-20T18:06:36Z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0x0101006E56B4D1795A2E4DB2F0B01679ED314A002E6A4A60542A124AB98CDF8163BEAA44</vt:lpwstr>
  </property>
  <property fmtid="{D5CDD505-2E9C-101B-9397-08002B2CF9AE}" pid="3" name="_docset_NoMedatataSyncRequired">
    <vt:lpwstr>False</vt:lpwstr>
  </property>
  <property fmtid="{D5CDD505-2E9C-101B-9397-08002B2CF9AE}" pid="4" name="IsEFSEC">
    <vt:bool>false</vt:bool>
  </property>
</Properties>
</file>